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192.168.0.14\Vdiskas\Viesuju Pirkimu_Skyrius\Dovile Tamosiunaite\2023 METAI\ADMINISTRACIJA\PROJEKTAI\APŠVIETIMO SISTEMOS PLĖTRA\5. SUTARTIS\Sutartis pasirašymui\2 priedas. Pasiūlymas\"/>
    </mc:Choice>
  </mc:AlternateContent>
  <xr:revisionPtr revIDLastSave="0" documentId="13_ncr:1_{BC959669-5B4D-4C9A-801E-6AE9D56AA199}" xr6:coauthVersionLast="47" xr6:coauthVersionMax="47" xr10:uidLastSave="{00000000-0000-0000-0000-000000000000}"/>
  <bookViews>
    <workbookView xWindow="-120" yWindow="-120" windowWidth="29040" windowHeight="15840" tabRatio="931" firstSheet="5" activeTab="14" xr2:uid="{00000000-000D-0000-FFFF-FFFF00000000}"/>
  </bookViews>
  <sheets>
    <sheet name="Valdymo darbalaukis" sheetId="1" r:id="rId1"/>
    <sheet name="Instrukcija" sheetId="2" r:id="rId2"/>
    <sheet name="Bazinės prielaidos" sheetId="4" r:id="rId3"/>
    <sheet name="Dalyvio prielaidos" sheetId="12" r:id="rId4"/>
    <sheet name="Mokestinių reik.atitikimas" sheetId="24" r:id="rId5"/>
    <sheet name="Indeksacija" sheetId="19" r:id="rId6"/>
    <sheet name="Metinis atlyginimas" sheetId="18" r:id="rId7"/>
    <sheet name="Investuotojas ir Finansuotojas" sheetId="20" r:id="rId8"/>
    <sheet name="27 VAS skaičiavimai" sheetId="23" r:id="rId9"/>
    <sheet name="Infrastruk. sukūrimo sąnaudos" sheetId="7" r:id="rId10"/>
    <sheet name="Ilgalaikio turto apskaita" sheetId="17" r:id="rId11"/>
    <sheet name="Finansinės ataskaitos" sheetId="9" r:id="rId12"/>
    <sheet name="Pelno mokesčio apskaičiavimas" sheetId="14" r:id="rId13"/>
    <sheet name="Investuotojo grąža" sheetId="21" r:id="rId14"/>
    <sheet name="Rezultatai" sheetId="22" r:id="rId15"/>
  </sheets>
  <definedNames>
    <definedName name="_xlnm._FilterDatabase" localSheetId="3" hidden="1">'Dalyvio prielaidos'!$D$14:$J$14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 i="12" l="1"/>
  <c r="H47" i="12" l="1"/>
  <c r="I62" i="12"/>
  <c r="H62" i="12"/>
  <c r="G90" i="12"/>
  <c r="I90" i="12"/>
  <c r="H90" i="12"/>
  <c r="H100" i="12"/>
  <c r="H101" i="12"/>
  <c r="H97" i="12"/>
  <c r="H110" i="12"/>
  <c r="H111" i="12" l="1"/>
  <c r="G111" i="12" s="1"/>
  <c r="H112" i="12"/>
  <c r="G112" i="12" s="1"/>
  <c r="H113" i="12"/>
  <c r="G113" i="12" s="1"/>
  <c r="H114" i="12"/>
  <c r="J95" i="12"/>
  <c r="G98" i="12"/>
  <c r="G99" i="12"/>
  <c r="G100" i="12"/>
  <c r="G101" i="12"/>
  <c r="G102" i="12"/>
  <c r="G54" i="12"/>
  <c r="H54" i="12"/>
  <c r="G55" i="12"/>
  <c r="H55" i="12"/>
  <c r="G56" i="12"/>
  <c r="H56" i="12"/>
  <c r="G57" i="12"/>
  <c r="H57" i="12"/>
  <c r="G58" i="12"/>
  <c r="H58" i="12"/>
  <c r="G59" i="12"/>
  <c r="H59" i="12"/>
  <c r="G60" i="12"/>
  <c r="H60" i="12"/>
  <c r="F51" i="12"/>
  <c r="F79" i="12" s="1"/>
  <c r="G51" i="12"/>
  <c r="G79" i="12" s="1"/>
  <c r="G109" i="12" s="1"/>
  <c r="H51" i="12"/>
  <c r="H66" i="12" s="1"/>
  <c r="I51" i="12"/>
  <c r="I79" i="12" s="1"/>
  <c r="I109" i="12" s="1"/>
  <c r="E51" i="12"/>
  <c r="LA69" i="9"/>
  <c r="LA58" i="9"/>
  <c r="KN69" i="9"/>
  <c r="KN58" i="9"/>
  <c r="KA69" i="9"/>
  <c r="KA58" i="9"/>
  <c r="JN69" i="9"/>
  <c r="JN58" i="9"/>
  <c r="JA69" i="9"/>
  <c r="JA58" i="9"/>
  <c r="IN69" i="9"/>
  <c r="IN58" i="9"/>
  <c r="IA69" i="9"/>
  <c r="IA58" i="9"/>
  <c r="HN69" i="9"/>
  <c r="HN58" i="9"/>
  <c r="HA69" i="9"/>
  <c r="HA58" i="9"/>
  <c r="GN69" i="9"/>
  <c r="GN58" i="9"/>
  <c r="GA69" i="9"/>
  <c r="GA58" i="9"/>
  <c r="FN69" i="9"/>
  <c r="FN58" i="9"/>
  <c r="FA69" i="9"/>
  <c r="FA58" i="9"/>
  <c r="EN69" i="9"/>
  <c r="EN58" i="9"/>
  <c r="EA69" i="9"/>
  <c r="EA58" i="9"/>
  <c r="DN69" i="9"/>
  <c r="DN58" i="9"/>
  <c r="DA69" i="9"/>
  <c r="DA58" i="9"/>
  <c r="CN69" i="9"/>
  <c r="CN58" i="9"/>
  <c r="CA69" i="9"/>
  <c r="CA58" i="9"/>
  <c r="BN69" i="9"/>
  <c r="BN58" i="9"/>
  <c r="BA69" i="9"/>
  <c r="BA58" i="9"/>
  <c r="G114" i="12" l="1"/>
  <c r="G66" i="12"/>
  <c r="F66" i="12"/>
  <c r="H79" i="12"/>
  <c r="F109" i="12"/>
  <c r="F94" i="12"/>
  <c r="E66" i="12"/>
  <c r="E79" i="12"/>
  <c r="G94" i="12"/>
  <c r="H109" i="12" l="1"/>
  <c r="H94" i="12"/>
  <c r="E94" i="12"/>
  <c r="E109" i="12"/>
  <c r="S9" i="19" l="1"/>
  <c r="T9" i="19"/>
  <c r="U9" i="19"/>
  <c r="V9" i="19"/>
  <c r="W9" i="19"/>
  <c r="X9" i="19"/>
  <c r="Y9" i="19"/>
  <c r="Z9" i="19"/>
  <c r="AA9" i="19"/>
  <c r="AB9" i="19"/>
  <c r="S10" i="19"/>
  <c r="T10" i="19"/>
  <c r="U10" i="19"/>
  <c r="V10" i="19"/>
  <c r="W10" i="19"/>
  <c r="X10" i="19"/>
  <c r="Y10" i="19"/>
  <c r="Z10" i="19"/>
  <c r="AA10" i="19"/>
  <c r="AB10" i="19"/>
  <c r="A61" i="22" l="1"/>
  <c r="A62" i="22"/>
  <c r="A59" i="22"/>
  <c r="LN69" i="9" l="1"/>
  <c r="LN58" i="9"/>
  <c r="LM10" i="17"/>
  <c r="LK10" i="17"/>
  <c r="LJ10" i="17"/>
  <c r="LI10" i="17"/>
  <c r="LH10" i="17"/>
  <c r="LG10" i="17"/>
  <c r="LF10" i="17"/>
  <c r="LE10" i="17"/>
  <c r="LD10" i="17"/>
  <c r="LC10" i="17"/>
  <c r="LB10" i="17"/>
  <c r="KZ10" i="17"/>
  <c r="KX10" i="17"/>
  <c r="KW10" i="17"/>
  <c r="KV10" i="17"/>
  <c r="KU10" i="17"/>
  <c r="KT10" i="17"/>
  <c r="KS10" i="17"/>
  <c r="KR10" i="17"/>
  <c r="KQ10" i="17"/>
  <c r="KP10" i="17"/>
  <c r="KO10" i="17"/>
  <c r="KM10" i="17"/>
  <c r="KK10" i="17"/>
  <c r="KJ10" i="17"/>
  <c r="KI10" i="17"/>
  <c r="KH10" i="17"/>
  <c r="KG10" i="17"/>
  <c r="KF10" i="17"/>
  <c r="KE10" i="17"/>
  <c r="KD10" i="17"/>
  <c r="KC10" i="17"/>
  <c r="KB10" i="17"/>
  <c r="JZ10" i="17"/>
  <c r="JX10" i="17"/>
  <c r="JW10" i="17"/>
  <c r="JV10" i="17"/>
  <c r="JU10" i="17"/>
  <c r="JT10" i="17"/>
  <c r="JS10" i="17"/>
  <c r="JR10" i="17"/>
  <c r="JQ10" i="17"/>
  <c r="JP10" i="17"/>
  <c r="JO10" i="17"/>
  <c r="JM10" i="17"/>
  <c r="JK10" i="17"/>
  <c r="JJ10" i="17"/>
  <c r="JI10" i="17"/>
  <c r="JH10" i="17"/>
  <c r="JG10" i="17"/>
  <c r="JF10" i="17"/>
  <c r="JE10" i="17"/>
  <c r="JD10" i="17"/>
  <c r="JC10" i="17"/>
  <c r="JB10" i="17"/>
  <c r="IZ10" i="17"/>
  <c r="IX10" i="17"/>
  <c r="IW10" i="17"/>
  <c r="IV10" i="17"/>
  <c r="IU10" i="17"/>
  <c r="IT10" i="17"/>
  <c r="IS10" i="17"/>
  <c r="IR10" i="17"/>
  <c r="IQ10" i="17"/>
  <c r="IP10" i="17"/>
  <c r="IO10" i="17"/>
  <c r="IM10" i="17"/>
  <c r="IK10" i="17"/>
  <c r="IJ10" i="17"/>
  <c r="II10" i="17"/>
  <c r="IH10" i="17"/>
  <c r="IG10" i="17"/>
  <c r="IF10" i="17"/>
  <c r="IE10" i="17"/>
  <c r="ID10" i="17"/>
  <c r="IC10" i="17"/>
  <c r="IB10" i="17"/>
  <c r="HZ10" i="17"/>
  <c r="HX10" i="17"/>
  <c r="HW10" i="17"/>
  <c r="HV10" i="17"/>
  <c r="HU10" i="17"/>
  <c r="HT10" i="17"/>
  <c r="HS10" i="17"/>
  <c r="HR10" i="17"/>
  <c r="HQ10" i="17"/>
  <c r="HP10" i="17"/>
  <c r="HO10" i="17"/>
  <c r="HM10" i="17"/>
  <c r="HK10" i="17"/>
  <c r="HJ10" i="17"/>
  <c r="HI10" i="17"/>
  <c r="HH10" i="17"/>
  <c r="HG10" i="17"/>
  <c r="HF10" i="17"/>
  <c r="HE10" i="17"/>
  <c r="HD10" i="17"/>
  <c r="HC10" i="17"/>
  <c r="HB10" i="17"/>
  <c r="GZ10" i="17"/>
  <c r="GX10" i="17"/>
  <c r="GW10" i="17"/>
  <c r="GV10" i="17"/>
  <c r="GU10" i="17"/>
  <c r="GT10" i="17"/>
  <c r="GS10" i="17"/>
  <c r="GR10" i="17"/>
  <c r="GQ10" i="17"/>
  <c r="GP10" i="17"/>
  <c r="GO10" i="17"/>
  <c r="GM10" i="17"/>
  <c r="GK10" i="17"/>
  <c r="GJ10" i="17"/>
  <c r="GI10" i="17"/>
  <c r="GH10" i="17"/>
  <c r="GG10" i="17"/>
  <c r="GF10" i="17"/>
  <c r="GE10" i="17"/>
  <c r="GD10" i="17"/>
  <c r="GC10" i="17"/>
  <c r="GB10" i="17"/>
  <c r="FZ10" i="17"/>
  <c r="FX10" i="17"/>
  <c r="FW10" i="17"/>
  <c r="FV10" i="17"/>
  <c r="FU10" i="17"/>
  <c r="FT10" i="17"/>
  <c r="FS10" i="17"/>
  <c r="FR10" i="17"/>
  <c r="FQ10" i="17"/>
  <c r="FP10" i="17"/>
  <c r="FO10" i="17"/>
  <c r="FM10" i="17"/>
  <c r="FK10" i="17"/>
  <c r="FJ10" i="17"/>
  <c r="FI10" i="17"/>
  <c r="FH10" i="17"/>
  <c r="FG10" i="17"/>
  <c r="FF10" i="17"/>
  <c r="FE10" i="17"/>
  <c r="FD10" i="17"/>
  <c r="FC10" i="17"/>
  <c r="FB10" i="17"/>
  <c r="EZ10" i="17"/>
  <c r="EX10" i="17"/>
  <c r="EW10" i="17"/>
  <c r="EV10" i="17"/>
  <c r="EU10" i="17"/>
  <c r="ET10" i="17"/>
  <c r="ES10" i="17"/>
  <c r="ER10" i="17"/>
  <c r="EQ10" i="17"/>
  <c r="EP10" i="17"/>
  <c r="EO10" i="17"/>
  <c r="EM10" i="17"/>
  <c r="EK10" i="17"/>
  <c r="EJ10" i="17"/>
  <c r="EI10" i="17"/>
  <c r="EH10" i="17"/>
  <c r="EG10" i="17"/>
  <c r="EF10" i="17"/>
  <c r="EE10" i="17"/>
  <c r="ED10" i="17"/>
  <c r="EC10" i="17"/>
  <c r="EB10" i="17"/>
  <c r="DZ10" i="17"/>
  <c r="DX10" i="17"/>
  <c r="DW10" i="17"/>
  <c r="DV10" i="17"/>
  <c r="DU10" i="17"/>
  <c r="DT10" i="17"/>
  <c r="DS10" i="17"/>
  <c r="DR10" i="17"/>
  <c r="DQ10" i="17"/>
  <c r="DP10" i="17"/>
  <c r="DO10" i="17"/>
  <c r="DM10" i="17"/>
  <c r="DK10" i="17"/>
  <c r="DJ10" i="17"/>
  <c r="DI10" i="17"/>
  <c r="DH10" i="17"/>
  <c r="DG10" i="17"/>
  <c r="DF10" i="17"/>
  <c r="DE10" i="17"/>
  <c r="DD10" i="17"/>
  <c r="DC10" i="17"/>
  <c r="DB10" i="17"/>
  <c r="CZ10" i="17"/>
  <c r="CX10" i="17"/>
  <c r="CW10" i="17"/>
  <c r="CV10" i="17"/>
  <c r="CU10" i="17"/>
  <c r="CT10" i="17"/>
  <c r="CS10" i="17"/>
  <c r="CR10" i="17"/>
  <c r="CQ10" i="17"/>
  <c r="CP10" i="17"/>
  <c r="CO10" i="17"/>
  <c r="CM10" i="17"/>
  <c r="CK10" i="17"/>
  <c r="CJ10" i="17"/>
  <c r="CI10" i="17"/>
  <c r="CH10" i="17"/>
  <c r="CG10" i="17"/>
  <c r="CF10" i="17"/>
  <c r="CE10" i="17"/>
  <c r="CD10" i="17"/>
  <c r="CC10" i="17"/>
  <c r="CB10" i="17"/>
  <c r="BZ10" i="17"/>
  <c r="BX10" i="17"/>
  <c r="BW10" i="17"/>
  <c r="BV10" i="17"/>
  <c r="BU10" i="17"/>
  <c r="BT10" i="17"/>
  <c r="BS10" i="17"/>
  <c r="BR10" i="17"/>
  <c r="BQ10" i="17"/>
  <c r="BP10" i="17"/>
  <c r="BO10" i="17"/>
  <c r="BM10" i="17"/>
  <c r="BK10" i="17"/>
  <c r="BJ10" i="17"/>
  <c r="BI10" i="17"/>
  <c r="BH10" i="17"/>
  <c r="BG10" i="17"/>
  <c r="BF10" i="17"/>
  <c r="BE10" i="17"/>
  <c r="BD10" i="17"/>
  <c r="BC10" i="17"/>
  <c r="BB10" i="17"/>
  <c r="LM12" i="7"/>
  <c r="KZ12" i="7"/>
  <c r="KM12" i="7"/>
  <c r="JZ12" i="7"/>
  <c r="JM12" i="7"/>
  <c r="IZ12" i="7"/>
  <c r="IM12" i="7"/>
  <c r="HZ12" i="7"/>
  <c r="HM12" i="7"/>
  <c r="GZ12" i="7"/>
  <c r="GM12" i="7"/>
  <c r="FZ12" i="7"/>
  <c r="FM12" i="7"/>
  <c r="EZ12" i="7"/>
  <c r="EM12" i="7"/>
  <c r="DZ12" i="7"/>
  <c r="DM12" i="7"/>
  <c r="CZ12" i="7"/>
  <c r="CM12" i="7"/>
  <c r="BZ12" i="7"/>
  <c r="BM12" i="7"/>
  <c r="AZ12" i="7"/>
  <c r="BZ8" i="7"/>
  <c r="BM8" i="7"/>
  <c r="AZ8" i="7"/>
  <c r="BA15" i="7"/>
  <c r="AO77" i="9" l="1"/>
  <c r="AP77" i="9"/>
  <c r="AQ77" i="9"/>
  <c r="AR77" i="9"/>
  <c r="AS77" i="9"/>
  <c r="AT77" i="9"/>
  <c r="AU77" i="9"/>
  <c r="AV77" i="9"/>
  <c r="AW77" i="9"/>
  <c r="AX77" i="9"/>
  <c r="Q30" i="23" l="1"/>
  <c r="R30" i="23"/>
  <c r="S30" i="23"/>
  <c r="T30" i="23"/>
  <c r="U30" i="23"/>
  <c r="V30" i="23"/>
  <c r="W30" i="23"/>
  <c r="X30" i="23"/>
  <c r="Y30" i="23"/>
  <c r="Z30" i="23"/>
  <c r="AX10" i="17" l="1"/>
  <c r="AW10" i="17"/>
  <c r="AV10" i="17"/>
  <c r="AU10" i="17"/>
  <c r="AT10" i="17"/>
  <c r="AS10" i="17"/>
  <c r="AR10" i="17"/>
  <c r="AQ10" i="17"/>
  <c r="AP10" i="17"/>
  <c r="AO10" i="17"/>
  <c r="AK10" i="17"/>
  <c r="AJ10" i="17"/>
  <c r="AI10" i="17"/>
  <c r="AH10" i="17"/>
  <c r="AG10" i="17"/>
  <c r="AF10" i="17"/>
  <c r="AE10" i="17"/>
  <c r="AD10" i="17"/>
  <c r="AC10" i="17"/>
  <c r="AB10" i="17"/>
  <c r="L10" i="17"/>
  <c r="K10" i="17"/>
  <c r="J10" i="17"/>
  <c r="I10" i="17"/>
  <c r="H10" i="17"/>
  <c r="G10" i="17"/>
  <c r="F10" i="17"/>
  <c r="E10" i="17"/>
  <c r="D10" i="17"/>
  <c r="C10" i="17"/>
  <c r="B10" i="17"/>
  <c r="Y10" i="17"/>
  <c r="X10" i="17"/>
  <c r="W10" i="17"/>
  <c r="V10" i="17"/>
  <c r="U10" i="17"/>
  <c r="T10" i="17"/>
  <c r="S10" i="17"/>
  <c r="R10" i="17"/>
  <c r="Q10" i="17"/>
  <c r="P10" i="17"/>
  <c r="O10" i="17"/>
  <c r="LM77" i="9"/>
  <c r="LK77" i="9"/>
  <c r="LJ77" i="9"/>
  <c r="LI77" i="9"/>
  <c r="LH77" i="9"/>
  <c r="LG77" i="9"/>
  <c r="LF77" i="9"/>
  <c r="LE77" i="9"/>
  <c r="LD77" i="9"/>
  <c r="LC77" i="9"/>
  <c r="LB77" i="9"/>
  <c r="KZ77" i="9"/>
  <c r="KX77" i="9"/>
  <c r="KW77" i="9"/>
  <c r="KV77" i="9"/>
  <c r="KU77" i="9"/>
  <c r="KT77" i="9"/>
  <c r="KS77" i="9"/>
  <c r="KR77" i="9"/>
  <c r="KQ77" i="9"/>
  <c r="KP77" i="9"/>
  <c r="KO77" i="9"/>
  <c r="KM77" i="9"/>
  <c r="KK77" i="9"/>
  <c r="KJ77" i="9"/>
  <c r="KI77" i="9"/>
  <c r="KH77" i="9"/>
  <c r="KG77" i="9"/>
  <c r="KF77" i="9"/>
  <c r="KE77" i="9"/>
  <c r="KD77" i="9"/>
  <c r="KC77" i="9"/>
  <c r="KB77" i="9"/>
  <c r="JZ77" i="9"/>
  <c r="JX77" i="9"/>
  <c r="JW77" i="9"/>
  <c r="JV77" i="9"/>
  <c r="JU77" i="9"/>
  <c r="JT77" i="9"/>
  <c r="JS77" i="9"/>
  <c r="JR77" i="9"/>
  <c r="JQ77" i="9"/>
  <c r="JP77" i="9"/>
  <c r="JO77" i="9"/>
  <c r="JM77" i="9"/>
  <c r="JK77" i="9"/>
  <c r="JJ77" i="9"/>
  <c r="JI77" i="9"/>
  <c r="JH77" i="9"/>
  <c r="JG77" i="9"/>
  <c r="JF77" i="9"/>
  <c r="JE77" i="9"/>
  <c r="JD77" i="9"/>
  <c r="JC77" i="9"/>
  <c r="JB77" i="9"/>
  <c r="IZ77" i="9"/>
  <c r="IX77" i="9"/>
  <c r="IW77" i="9"/>
  <c r="IV77" i="9"/>
  <c r="IU77" i="9"/>
  <c r="IT77" i="9"/>
  <c r="IS77" i="9"/>
  <c r="IR77" i="9"/>
  <c r="IQ77" i="9"/>
  <c r="IP77" i="9"/>
  <c r="IO77" i="9"/>
  <c r="IM77" i="9"/>
  <c r="IK77" i="9"/>
  <c r="IJ77" i="9"/>
  <c r="II77" i="9"/>
  <c r="IH77" i="9"/>
  <c r="IG77" i="9"/>
  <c r="IF77" i="9"/>
  <c r="IE77" i="9"/>
  <c r="ID77" i="9"/>
  <c r="IC77" i="9"/>
  <c r="IB77" i="9"/>
  <c r="HZ77" i="9"/>
  <c r="HX77" i="9"/>
  <c r="HW77" i="9"/>
  <c r="HV77" i="9"/>
  <c r="HU77" i="9"/>
  <c r="HT77" i="9"/>
  <c r="HS77" i="9"/>
  <c r="HR77" i="9"/>
  <c r="HQ77" i="9"/>
  <c r="HP77" i="9"/>
  <c r="HO77" i="9"/>
  <c r="HM77" i="9"/>
  <c r="HK77" i="9"/>
  <c r="HJ77" i="9"/>
  <c r="HI77" i="9"/>
  <c r="HH77" i="9"/>
  <c r="HG77" i="9"/>
  <c r="HF77" i="9"/>
  <c r="HE77" i="9"/>
  <c r="HD77" i="9"/>
  <c r="HC77" i="9"/>
  <c r="HB77" i="9"/>
  <c r="GZ77" i="9"/>
  <c r="GX77" i="9"/>
  <c r="GW77" i="9"/>
  <c r="GV77" i="9"/>
  <c r="GU77" i="9"/>
  <c r="GT77" i="9"/>
  <c r="GS77" i="9"/>
  <c r="GR77" i="9"/>
  <c r="GQ77" i="9"/>
  <c r="GP77" i="9"/>
  <c r="GO77" i="9"/>
  <c r="GK77" i="9"/>
  <c r="GJ77" i="9"/>
  <c r="GI77" i="9"/>
  <c r="GH77" i="9"/>
  <c r="GG77" i="9"/>
  <c r="GF77" i="9"/>
  <c r="GE77" i="9"/>
  <c r="GD77" i="9"/>
  <c r="GC77" i="9"/>
  <c r="GB77" i="9"/>
  <c r="FX77" i="9"/>
  <c r="FW77" i="9"/>
  <c r="FV77" i="9"/>
  <c r="FU77" i="9"/>
  <c r="FT77" i="9"/>
  <c r="FS77" i="9"/>
  <c r="FR77" i="9"/>
  <c r="FQ77" i="9"/>
  <c r="FP77" i="9"/>
  <c r="FO77" i="9"/>
  <c r="FK77" i="9"/>
  <c r="FJ77" i="9"/>
  <c r="FI77" i="9"/>
  <c r="FH77" i="9"/>
  <c r="FG77" i="9"/>
  <c r="FF77" i="9"/>
  <c r="FE77" i="9"/>
  <c r="FD77" i="9"/>
  <c r="FC77" i="9"/>
  <c r="FB77" i="9"/>
  <c r="EX77" i="9"/>
  <c r="EW77" i="9"/>
  <c r="EV77" i="9"/>
  <c r="EU77" i="9"/>
  <c r="ET77" i="9"/>
  <c r="ES77" i="9"/>
  <c r="ER77" i="9"/>
  <c r="EQ77" i="9"/>
  <c r="EP77" i="9"/>
  <c r="EO77" i="9"/>
  <c r="EK77" i="9"/>
  <c r="EJ77" i="9"/>
  <c r="EI77" i="9"/>
  <c r="EH77" i="9"/>
  <c r="EG77" i="9"/>
  <c r="EF77" i="9"/>
  <c r="EE77" i="9"/>
  <c r="ED77" i="9"/>
  <c r="EC77" i="9"/>
  <c r="EB77" i="9"/>
  <c r="DX77" i="9"/>
  <c r="DW77" i="9"/>
  <c r="DV77" i="9"/>
  <c r="DU77" i="9"/>
  <c r="DT77" i="9"/>
  <c r="DS77" i="9"/>
  <c r="DR77" i="9"/>
  <c r="DQ77" i="9"/>
  <c r="DP77" i="9"/>
  <c r="DO77" i="9"/>
  <c r="DK77" i="9"/>
  <c r="DJ77" i="9"/>
  <c r="DI77" i="9"/>
  <c r="DH77" i="9"/>
  <c r="DG77" i="9"/>
  <c r="DF77" i="9"/>
  <c r="DE77" i="9"/>
  <c r="DD77" i="9"/>
  <c r="DC77" i="9"/>
  <c r="DB77" i="9"/>
  <c r="CX77" i="9"/>
  <c r="CW77" i="9"/>
  <c r="CV77" i="9"/>
  <c r="CU77" i="9"/>
  <c r="CT77" i="9"/>
  <c r="CS77" i="9"/>
  <c r="CR77" i="9"/>
  <c r="CQ77" i="9"/>
  <c r="CP77" i="9"/>
  <c r="CO77" i="9"/>
  <c r="CK77" i="9"/>
  <c r="CJ77" i="9"/>
  <c r="CI77" i="9"/>
  <c r="CH77" i="9"/>
  <c r="CG77" i="9"/>
  <c r="CF77" i="9"/>
  <c r="CE77" i="9"/>
  <c r="CD77" i="9"/>
  <c r="CC77" i="9"/>
  <c r="CB77" i="9"/>
  <c r="BX77" i="9"/>
  <c r="BW77" i="9"/>
  <c r="BV77" i="9"/>
  <c r="BU77" i="9"/>
  <c r="BT77" i="9"/>
  <c r="BS77" i="9"/>
  <c r="BR77" i="9"/>
  <c r="BQ77" i="9"/>
  <c r="BP77" i="9"/>
  <c r="BO77" i="9"/>
  <c r="BK77" i="9"/>
  <c r="BJ77" i="9"/>
  <c r="BI77" i="9"/>
  <c r="BH77" i="9"/>
  <c r="BG77" i="9"/>
  <c r="BF77" i="9"/>
  <c r="BE77" i="9"/>
  <c r="BD77" i="9"/>
  <c r="BC77" i="9"/>
  <c r="BB77" i="9"/>
  <c r="LN9" i="17" l="1"/>
  <c r="LN8" i="17"/>
  <c r="LA9" i="17"/>
  <c r="LA8" i="17"/>
  <c r="KN9" i="17"/>
  <c r="KN8" i="17"/>
  <c r="KA9" i="17"/>
  <c r="KA8" i="17"/>
  <c r="JN9" i="17"/>
  <c r="JN8" i="17"/>
  <c r="JA9" i="17"/>
  <c r="JA8" i="17"/>
  <c r="IN9" i="17"/>
  <c r="IN8" i="17"/>
  <c r="IA9" i="17"/>
  <c r="IA8" i="17"/>
  <c r="HN9" i="17"/>
  <c r="HN8" i="17"/>
  <c r="HA9" i="17"/>
  <c r="HA8" i="17"/>
  <c r="GN9" i="17"/>
  <c r="GN8" i="17"/>
  <c r="GA9" i="17"/>
  <c r="GA8" i="17"/>
  <c r="FN9" i="17"/>
  <c r="FN8" i="17"/>
  <c r="FA9" i="17"/>
  <c r="FA8" i="17"/>
  <c r="EN9" i="17"/>
  <c r="EN8" i="17"/>
  <c r="EA9" i="17"/>
  <c r="EA8" i="17"/>
  <c r="DN9" i="17"/>
  <c r="DN8" i="17"/>
  <c r="DA9" i="17"/>
  <c r="DA8" i="17"/>
  <c r="CN9" i="17"/>
  <c r="CN8" i="17"/>
  <c r="CA9" i="17"/>
  <c r="CA8" i="17"/>
  <c r="BN9" i="17"/>
  <c r="BN8" i="17"/>
  <c r="BA9" i="17"/>
  <c r="BA8" i="17"/>
  <c r="LK8" i="7" l="1"/>
  <c r="LJ8" i="7"/>
  <c r="LI8" i="7"/>
  <c r="LH8" i="7"/>
  <c r="LG8" i="7"/>
  <c r="LF8" i="7"/>
  <c r="LE8" i="7"/>
  <c r="LD8" i="7"/>
  <c r="LC8" i="7"/>
  <c r="LB8" i="7"/>
  <c r="KX8" i="7"/>
  <c r="KW8" i="7"/>
  <c r="KV8" i="7"/>
  <c r="KU8" i="7"/>
  <c r="KT8" i="7"/>
  <c r="KS8" i="7"/>
  <c r="KR8" i="7"/>
  <c r="KQ8" i="7"/>
  <c r="KP8" i="7"/>
  <c r="KO8" i="7"/>
  <c r="KK8" i="7"/>
  <c r="KJ8" i="7"/>
  <c r="KI8" i="7"/>
  <c r="KH8" i="7"/>
  <c r="KG8" i="7"/>
  <c r="KF8" i="7"/>
  <c r="KE8" i="7"/>
  <c r="KD8" i="7"/>
  <c r="KC8" i="7"/>
  <c r="KB8" i="7"/>
  <c r="JX8" i="7"/>
  <c r="JW8" i="7"/>
  <c r="JV8" i="7"/>
  <c r="JU8" i="7"/>
  <c r="JT8" i="7"/>
  <c r="JS8" i="7"/>
  <c r="JR8" i="7"/>
  <c r="JQ8" i="7"/>
  <c r="JP8" i="7"/>
  <c r="JO8" i="7"/>
  <c r="JK8" i="7"/>
  <c r="JJ8" i="7"/>
  <c r="JI8" i="7"/>
  <c r="JH8" i="7"/>
  <c r="JG8" i="7"/>
  <c r="JF8" i="7"/>
  <c r="JE8" i="7"/>
  <c r="JD8" i="7"/>
  <c r="JC8" i="7"/>
  <c r="JB8" i="7"/>
  <c r="IX8" i="7"/>
  <c r="IW8" i="7"/>
  <c r="IV8" i="7"/>
  <c r="IU8" i="7"/>
  <c r="IT8" i="7"/>
  <c r="IS8" i="7"/>
  <c r="IR8" i="7"/>
  <c r="IQ8" i="7"/>
  <c r="IP8" i="7"/>
  <c r="IO8" i="7"/>
  <c r="IK8" i="7"/>
  <c r="IJ8" i="7"/>
  <c r="II8" i="7"/>
  <c r="IH8" i="7"/>
  <c r="IG8" i="7"/>
  <c r="IF8" i="7"/>
  <c r="IE8" i="7"/>
  <c r="ID8" i="7"/>
  <c r="IC8" i="7"/>
  <c r="IB8" i="7"/>
  <c r="HX8" i="7"/>
  <c r="HW8" i="7"/>
  <c r="HV8" i="7"/>
  <c r="HU8" i="7"/>
  <c r="HT8" i="7"/>
  <c r="HS8" i="7"/>
  <c r="HR8" i="7"/>
  <c r="HQ8" i="7"/>
  <c r="HP8" i="7"/>
  <c r="HO8" i="7"/>
  <c r="HK8" i="7"/>
  <c r="HJ8" i="7"/>
  <c r="HI8" i="7"/>
  <c r="HH8" i="7"/>
  <c r="HG8" i="7"/>
  <c r="HF8" i="7"/>
  <c r="HE8" i="7"/>
  <c r="HD8" i="7"/>
  <c r="HC8" i="7"/>
  <c r="HB8" i="7"/>
  <c r="GX8" i="7"/>
  <c r="GW8" i="7"/>
  <c r="GV8" i="7"/>
  <c r="GU8" i="7"/>
  <c r="GT8" i="7"/>
  <c r="GS8" i="7"/>
  <c r="GR8" i="7"/>
  <c r="GQ8" i="7"/>
  <c r="GP8" i="7"/>
  <c r="GO8" i="7"/>
  <c r="GK8" i="7"/>
  <c r="GJ8" i="7"/>
  <c r="GI8" i="7"/>
  <c r="GH8" i="7"/>
  <c r="GG8" i="7"/>
  <c r="GF8" i="7"/>
  <c r="GE8" i="7"/>
  <c r="GD8" i="7"/>
  <c r="GC8" i="7"/>
  <c r="GB8" i="7"/>
  <c r="FX8" i="7"/>
  <c r="FW8" i="7"/>
  <c r="FV8" i="7"/>
  <c r="FU8" i="7"/>
  <c r="FT8" i="7"/>
  <c r="FS8" i="7"/>
  <c r="FR8" i="7"/>
  <c r="FQ8" i="7"/>
  <c r="FP8" i="7"/>
  <c r="FO8" i="7"/>
  <c r="FK8" i="7"/>
  <c r="FJ8" i="7"/>
  <c r="FI8" i="7"/>
  <c r="FH8" i="7"/>
  <c r="FG8" i="7"/>
  <c r="FF8" i="7"/>
  <c r="FE8" i="7"/>
  <c r="FD8" i="7"/>
  <c r="FC8" i="7"/>
  <c r="FB8" i="7"/>
  <c r="EX8" i="7"/>
  <c r="EW8" i="7"/>
  <c r="EV8" i="7"/>
  <c r="EU8" i="7"/>
  <c r="ET8" i="7"/>
  <c r="ES8" i="7"/>
  <c r="ER8" i="7"/>
  <c r="EQ8" i="7"/>
  <c r="EP8" i="7"/>
  <c r="EO8" i="7"/>
  <c r="EK8" i="7"/>
  <c r="EJ8" i="7"/>
  <c r="EI8" i="7"/>
  <c r="EH8" i="7"/>
  <c r="EG8" i="7"/>
  <c r="EF8" i="7"/>
  <c r="EE8" i="7"/>
  <c r="ED8" i="7"/>
  <c r="EC8" i="7"/>
  <c r="EB8" i="7"/>
  <c r="DX8" i="7"/>
  <c r="DW8" i="7"/>
  <c r="DV8" i="7"/>
  <c r="DU8" i="7"/>
  <c r="DT8" i="7"/>
  <c r="DS8" i="7"/>
  <c r="DR8" i="7"/>
  <c r="DQ8" i="7"/>
  <c r="DP8" i="7"/>
  <c r="DO8" i="7"/>
  <c r="DK8" i="7"/>
  <c r="DJ8" i="7"/>
  <c r="DI8" i="7"/>
  <c r="DH8" i="7"/>
  <c r="DG8" i="7"/>
  <c r="DF8" i="7"/>
  <c r="DE8" i="7"/>
  <c r="DD8" i="7"/>
  <c r="DC8" i="7"/>
  <c r="DB8" i="7"/>
  <c r="CX8" i="7"/>
  <c r="CW8" i="7"/>
  <c r="CV8" i="7"/>
  <c r="CU8" i="7"/>
  <c r="CT8" i="7"/>
  <c r="CS8" i="7"/>
  <c r="CR8" i="7"/>
  <c r="CQ8" i="7"/>
  <c r="CP8" i="7"/>
  <c r="CO8" i="7"/>
  <c r="CK8" i="7"/>
  <c r="CJ8" i="7"/>
  <c r="CI8" i="7"/>
  <c r="CH8" i="7"/>
  <c r="CG8" i="7"/>
  <c r="CF8" i="7"/>
  <c r="CE8" i="7"/>
  <c r="CD8" i="7"/>
  <c r="CC8" i="7"/>
  <c r="CB8" i="7"/>
  <c r="BX8" i="7"/>
  <c r="BW8" i="7"/>
  <c r="BV8" i="7"/>
  <c r="BU8" i="7"/>
  <c r="BT8" i="7"/>
  <c r="BS8" i="7"/>
  <c r="BR8" i="7"/>
  <c r="BQ8" i="7"/>
  <c r="BP8" i="7"/>
  <c r="BO8" i="7"/>
  <c r="BK8" i="7"/>
  <c r="BJ8" i="7"/>
  <c r="BI8" i="7"/>
  <c r="BH8" i="7"/>
  <c r="BG8" i="7"/>
  <c r="BF8" i="7"/>
  <c r="BE8" i="7"/>
  <c r="BD8" i="7"/>
  <c r="BC8" i="7"/>
  <c r="BB8" i="7"/>
  <c r="AX8" i="7"/>
  <c r="AW8" i="7"/>
  <c r="AV8" i="7"/>
  <c r="AU8" i="7"/>
  <c r="AT8" i="7"/>
  <c r="AS8" i="7"/>
  <c r="AR8" i="7"/>
  <c r="AQ8" i="7"/>
  <c r="AP8" i="7"/>
  <c r="AO8" i="7"/>
  <c r="IZ8" i="7"/>
  <c r="IM8" i="7"/>
  <c r="HZ8" i="7"/>
  <c r="GZ8" i="7"/>
  <c r="HM8" i="7" l="1"/>
  <c r="A33" i="22" l="1"/>
  <c r="A34" i="22"/>
  <c r="A35" i="22"/>
  <c r="A66" i="22" s="1"/>
  <c r="GO11" i="18"/>
  <c r="GP11" i="18"/>
  <c r="GQ11" i="18"/>
  <c r="GR11" i="18"/>
  <c r="GS11" i="18"/>
  <c r="GT11" i="18"/>
  <c r="GU11" i="18"/>
  <c r="GV11" i="18"/>
  <c r="GW11" i="18"/>
  <c r="GX11" i="18"/>
  <c r="GY11" i="18"/>
  <c r="GZ11" i="18"/>
  <c r="HB11" i="18"/>
  <c r="HN11" i="18" s="1"/>
  <c r="HC11" i="18"/>
  <c r="HD11" i="18"/>
  <c r="HE11" i="18"/>
  <c r="HF11" i="18"/>
  <c r="HG11" i="18"/>
  <c r="HH11" i="18"/>
  <c r="HI11" i="18"/>
  <c r="HJ11" i="18"/>
  <c r="HK11" i="18"/>
  <c r="HL11" i="18"/>
  <c r="HM11" i="18"/>
  <c r="HO11" i="18"/>
  <c r="HP11" i="18"/>
  <c r="HQ11" i="18"/>
  <c r="HR11" i="18"/>
  <c r="HS11" i="18"/>
  <c r="HT11" i="18"/>
  <c r="HU11" i="18"/>
  <c r="HV11" i="18"/>
  <c r="HW11" i="18"/>
  <c r="HX11" i="18"/>
  <c r="HY11" i="18"/>
  <c r="HZ11" i="18"/>
  <c r="IB11" i="18"/>
  <c r="IC11" i="18"/>
  <c r="ID11" i="18"/>
  <c r="IE11" i="18"/>
  <c r="IF11" i="18"/>
  <c r="IG11" i="18"/>
  <c r="IH11" i="18"/>
  <c r="II11" i="18"/>
  <c r="IJ11" i="18"/>
  <c r="IK11" i="18"/>
  <c r="IL11" i="18"/>
  <c r="IM11" i="18"/>
  <c r="IO11" i="18"/>
  <c r="IP11" i="18"/>
  <c r="IQ11" i="18"/>
  <c r="IR11" i="18"/>
  <c r="IS11" i="18"/>
  <c r="IT11" i="18"/>
  <c r="IU11" i="18"/>
  <c r="IV11" i="18"/>
  <c r="IW11" i="18"/>
  <c r="IX11" i="18"/>
  <c r="IY11" i="18"/>
  <c r="IZ11" i="18"/>
  <c r="IA11" i="18" l="1"/>
  <c r="HA11" i="18"/>
  <c r="A65" i="22"/>
  <c r="A100" i="22" s="1"/>
  <c r="IN11" i="18"/>
  <c r="A64" i="22"/>
  <c r="A99" i="22" s="1"/>
  <c r="A85" i="22"/>
  <c r="A86" i="22"/>
  <c r="G10" i="12" l="1"/>
  <c r="G15" i="12" s="1"/>
  <c r="AG103" i="12" l="1"/>
  <c r="AF103" i="12"/>
  <c r="AE103" i="12"/>
  <c r="AD103" i="12"/>
  <c r="AC103" i="12"/>
  <c r="AB103" i="12"/>
  <c r="AA103" i="12"/>
  <c r="Z103" i="12"/>
  <c r="Y103" i="12"/>
  <c r="X103" i="12"/>
  <c r="W103" i="12"/>
  <c r="V103" i="12"/>
  <c r="U103" i="12"/>
  <c r="T103" i="12"/>
  <c r="S103" i="12"/>
  <c r="R103" i="12"/>
  <c r="Q103" i="12"/>
  <c r="P103" i="12"/>
  <c r="O103" i="12"/>
  <c r="N103" i="12"/>
  <c r="M103" i="12"/>
  <c r="L103" i="12"/>
  <c r="K103" i="12"/>
  <c r="J103" i="12"/>
  <c r="I103" i="12"/>
  <c r="H102" i="12"/>
  <c r="H99" i="12"/>
  <c r="H98" i="12"/>
  <c r="H103" i="12" s="1"/>
  <c r="K95" i="12"/>
  <c r="L95" i="12" s="1"/>
  <c r="M95" i="12" s="1"/>
  <c r="N95" i="12" s="1"/>
  <c r="O95" i="12" s="1"/>
  <c r="P95" i="12" s="1"/>
  <c r="Q95" i="12" s="1"/>
  <c r="R95" i="12" s="1"/>
  <c r="S95" i="12" s="1"/>
  <c r="T95" i="12" s="1"/>
  <c r="U95" i="12" s="1"/>
  <c r="V95" i="12" s="1"/>
  <c r="W95" i="12" s="1"/>
  <c r="X95" i="12" s="1"/>
  <c r="Y95" i="12" s="1"/>
  <c r="Z95" i="12" s="1"/>
  <c r="AA95" i="12" s="1"/>
  <c r="AB95" i="12" s="1"/>
  <c r="AC95" i="12" s="1"/>
  <c r="AD95" i="12" s="1"/>
  <c r="AE95" i="12" s="1"/>
  <c r="AF95" i="12" s="1"/>
  <c r="AG95" i="12" s="1"/>
  <c r="JN26" i="18" l="1"/>
  <c r="JM26" i="18" s="1"/>
  <c r="EA26" i="18"/>
  <c r="DZ26" i="18" s="1"/>
  <c r="GA26" i="18"/>
  <c r="FZ26" i="18" s="1"/>
  <c r="IA26" i="18"/>
  <c r="HZ26" i="18" s="1"/>
  <c r="KA26" i="18"/>
  <c r="JZ26" i="18" s="1"/>
  <c r="CN26" i="18"/>
  <c r="CM26" i="18" s="1"/>
  <c r="EN26" i="18"/>
  <c r="EM26" i="18" s="1"/>
  <c r="GN26" i="18"/>
  <c r="GM26" i="18" s="1"/>
  <c r="IN26" i="18"/>
  <c r="IM26" i="18" s="1"/>
  <c r="KN26" i="18"/>
  <c r="KM26" i="18" s="1"/>
  <c r="DN26" i="18"/>
  <c r="DM26" i="18" s="1"/>
  <c r="FN26" i="18"/>
  <c r="FM26" i="18" s="1"/>
  <c r="DA26" i="18"/>
  <c r="CZ26" i="18" s="1"/>
  <c r="FA26" i="18"/>
  <c r="EZ26" i="18" s="1"/>
  <c r="JA26" i="18"/>
  <c r="IZ26" i="18" s="1"/>
  <c r="LA26" i="18"/>
  <c r="KZ26" i="18" s="1"/>
  <c r="BA26" i="18"/>
  <c r="AZ26" i="18" s="1"/>
  <c r="BN26" i="18"/>
  <c r="BM26" i="18" s="1"/>
  <c r="CA26" i="18"/>
  <c r="BZ26" i="18" s="1"/>
  <c r="AN26" i="18"/>
  <c r="AM26" i="18" s="1"/>
  <c r="HN26" i="18"/>
  <c r="HM26" i="18" s="1"/>
  <c r="LN26" i="18"/>
  <c r="LM26" i="18" s="1"/>
  <c r="N26" i="18"/>
  <c r="M26" i="18" s="1"/>
  <c r="HA26" i="18"/>
  <c r="GZ26" i="18" s="1"/>
  <c r="AA26" i="18"/>
  <c r="Z26" i="18" s="1"/>
  <c r="GN103" i="9"/>
  <c r="CN8" i="9" l="1"/>
  <c r="DA8" i="9"/>
  <c r="DN8" i="9"/>
  <c r="EA8" i="9"/>
  <c r="EN8" i="9"/>
  <c r="FA8" i="9"/>
  <c r="FN8" i="9"/>
  <c r="GA8" i="9"/>
  <c r="GN8" i="9"/>
  <c r="HA8" i="9"/>
  <c r="HN8" i="9"/>
  <c r="IA8" i="9"/>
  <c r="IN8" i="9"/>
  <c r="JA8" i="9"/>
  <c r="JN8" i="9"/>
  <c r="KA8" i="9"/>
  <c r="KN8" i="9"/>
  <c r="LA8" i="9"/>
  <c r="LN8" i="9"/>
  <c r="N8" i="9"/>
  <c r="AA8" i="9"/>
  <c r="AN8" i="9"/>
  <c r="BA8" i="9"/>
  <c r="BN8" i="9"/>
  <c r="CA8" i="9"/>
  <c r="G71" i="12" l="1"/>
  <c r="H71" i="12"/>
  <c r="G72" i="12"/>
  <c r="H72" i="12"/>
  <c r="J73" i="12"/>
  <c r="K73" i="12"/>
  <c r="L73" i="12"/>
  <c r="BA18" i="7" s="1"/>
  <c r="M73" i="12"/>
  <c r="N73" i="12"/>
  <c r="O73" i="12"/>
  <c r="P73" i="12"/>
  <c r="Q73" i="12"/>
  <c r="R73" i="12"/>
  <c r="S73" i="12"/>
  <c r="T73" i="12"/>
  <c r="U73" i="12"/>
  <c r="V73" i="12"/>
  <c r="W73" i="12"/>
  <c r="X73" i="12"/>
  <c r="Y73" i="12"/>
  <c r="Z73" i="12"/>
  <c r="AA73" i="12"/>
  <c r="AB73" i="12"/>
  <c r="AC73" i="12"/>
  <c r="AD73" i="12"/>
  <c r="AE73" i="12"/>
  <c r="AF73" i="12"/>
  <c r="AG73" i="12"/>
  <c r="I73" i="12"/>
  <c r="H69" i="12"/>
  <c r="LA18" i="7" l="1"/>
  <c r="JA18" i="7"/>
  <c r="HA18" i="7"/>
  <c r="LN18" i="7"/>
  <c r="JN18" i="7"/>
  <c r="HN18" i="7"/>
  <c r="KN18" i="7"/>
  <c r="IN18" i="7"/>
  <c r="N18" i="7"/>
  <c r="M18" i="7" s="1"/>
  <c r="M10" i="17" s="1"/>
  <c r="KA18" i="7"/>
  <c r="IA18" i="7"/>
  <c r="AA18" i="7"/>
  <c r="Z18" i="7" s="1"/>
  <c r="Z10" i="17" s="1"/>
  <c r="AA10" i="17" s="1"/>
  <c r="AY14" i="7"/>
  <c r="AY18" i="7"/>
  <c r="AN18" i="7"/>
  <c r="I7" i="12"/>
  <c r="I13" i="12" s="1"/>
  <c r="JZ8" i="7" l="1"/>
  <c r="JY14" i="7"/>
  <c r="JY12" i="7" s="1"/>
  <c r="JY18" i="7"/>
  <c r="W6" i="23"/>
  <c r="KA14" i="7"/>
  <c r="KA8" i="7"/>
  <c r="W25" i="23" s="1"/>
  <c r="IN8" i="7"/>
  <c r="T25" i="23" s="1"/>
  <c r="IL14" i="7"/>
  <c r="IL12" i="7" s="1"/>
  <c r="IL18" i="7"/>
  <c r="T6" i="23"/>
  <c r="IN14" i="7"/>
  <c r="LM8" i="7"/>
  <c r="LL18" i="7"/>
  <c r="LL14" i="7"/>
  <c r="LL12" i="7" s="1"/>
  <c r="Z6" i="23"/>
  <c r="LN14" i="7"/>
  <c r="LN8" i="7"/>
  <c r="Z25" i="23" s="1"/>
  <c r="JA8" i="7"/>
  <c r="U25" i="23" s="1"/>
  <c r="IY18" i="7"/>
  <c r="IY14" i="7"/>
  <c r="IY12" i="7" s="1"/>
  <c r="U6" i="23"/>
  <c r="JA14" i="7"/>
  <c r="HN8" i="7"/>
  <c r="R25" i="23" s="1"/>
  <c r="HL14" i="7"/>
  <c r="HL12" i="7" s="1"/>
  <c r="HL18" i="7"/>
  <c r="R6" i="23"/>
  <c r="HN14" i="7"/>
  <c r="HA8" i="7"/>
  <c r="Q25" i="23" s="1"/>
  <c r="GY18" i="7"/>
  <c r="GY14" i="7"/>
  <c r="GY12" i="7" s="1"/>
  <c r="Q6" i="23"/>
  <c r="HA14" i="7"/>
  <c r="IA8" i="7"/>
  <c r="S25" i="23" s="1"/>
  <c r="HY14" i="7"/>
  <c r="HY12" i="7" s="1"/>
  <c r="HY18" i="7"/>
  <c r="S6" i="23"/>
  <c r="IA14" i="7"/>
  <c r="KM8" i="7"/>
  <c r="KL14" i="7"/>
  <c r="KL12" i="7" s="1"/>
  <c r="KL18" i="7"/>
  <c r="X6" i="23"/>
  <c r="KN14" i="7"/>
  <c r="KN8" i="7"/>
  <c r="X25" i="23" s="1"/>
  <c r="JM8" i="7"/>
  <c r="JL18" i="7"/>
  <c r="JL14" i="7"/>
  <c r="JL12" i="7" s="1"/>
  <c r="V6" i="23"/>
  <c r="JN14" i="7"/>
  <c r="JN8" i="7"/>
  <c r="V25" i="23" s="1"/>
  <c r="KZ8" i="7"/>
  <c r="KY18" i="7"/>
  <c r="KY14" i="7"/>
  <c r="KY12" i="7" s="1"/>
  <c r="Y6" i="23"/>
  <c r="LA14" i="7"/>
  <c r="LA8" i="7"/>
  <c r="Y25" i="23" s="1"/>
  <c r="AY8" i="7"/>
  <c r="AY77" i="9"/>
  <c r="AY10" i="17"/>
  <c r="AY12" i="7"/>
  <c r="BA14" i="7"/>
  <c r="AL18" i="7"/>
  <c r="AL14" i="7"/>
  <c r="BA8" i="7"/>
  <c r="AZ77" i="9"/>
  <c r="I10" i="12"/>
  <c r="LM73" i="20"/>
  <c r="LM74" i="20" s="1"/>
  <c r="LL73" i="20"/>
  <c r="LL74" i="20" s="1"/>
  <c r="LK73" i="20"/>
  <c r="LK74" i="20" s="1"/>
  <c r="LJ73" i="20"/>
  <c r="LJ74" i="20" s="1"/>
  <c r="LI73" i="20"/>
  <c r="LI74" i="20" s="1"/>
  <c r="LH73" i="20"/>
  <c r="LH74" i="20" s="1"/>
  <c r="LG73" i="20"/>
  <c r="LG74" i="20" s="1"/>
  <c r="LF73" i="20"/>
  <c r="LF74" i="20" s="1"/>
  <c r="LE73" i="20"/>
  <c r="LE74" i="20" s="1"/>
  <c r="LD73" i="20"/>
  <c r="LD74" i="20" s="1"/>
  <c r="LC73" i="20"/>
  <c r="LB73" i="20"/>
  <c r="LB74" i="20" s="1"/>
  <c r="KZ73" i="20"/>
  <c r="KZ74" i="20" s="1"/>
  <c r="KY73" i="20"/>
  <c r="KY74" i="20" s="1"/>
  <c r="KX73" i="20"/>
  <c r="KX74" i="20" s="1"/>
  <c r="KW73" i="20"/>
  <c r="KW74" i="20" s="1"/>
  <c r="KV73" i="20"/>
  <c r="KV74" i="20" s="1"/>
  <c r="KU73" i="20"/>
  <c r="KU74" i="20" s="1"/>
  <c r="KT73" i="20"/>
  <c r="KT74" i="20" s="1"/>
  <c r="KS73" i="20"/>
  <c r="KS74" i="20" s="1"/>
  <c r="KR73" i="20"/>
  <c r="KR74" i="20" s="1"/>
  <c r="KQ73" i="20"/>
  <c r="KQ74" i="20" s="1"/>
  <c r="KP73" i="20"/>
  <c r="KP74" i="20" s="1"/>
  <c r="KO73" i="20"/>
  <c r="KO74" i="20" s="1"/>
  <c r="KM73" i="20"/>
  <c r="KM74" i="20" s="1"/>
  <c r="KL73" i="20"/>
  <c r="KL74" i="20" s="1"/>
  <c r="KK73" i="20"/>
  <c r="KK74" i="20" s="1"/>
  <c r="KJ73" i="20"/>
  <c r="KJ74" i="20" s="1"/>
  <c r="KI73" i="20"/>
  <c r="KI74" i="20" s="1"/>
  <c r="KH73" i="20"/>
  <c r="KH74" i="20" s="1"/>
  <c r="KG73" i="20"/>
  <c r="KG74" i="20" s="1"/>
  <c r="KF73" i="20"/>
  <c r="KF74" i="20" s="1"/>
  <c r="KE73" i="20"/>
  <c r="KE74" i="20" s="1"/>
  <c r="KD73" i="20"/>
  <c r="KD74" i="20" s="1"/>
  <c r="KC73" i="20"/>
  <c r="KC74" i="20" s="1"/>
  <c r="KB73" i="20"/>
  <c r="JZ73" i="20"/>
  <c r="JZ74" i="20" s="1"/>
  <c r="JY73" i="20"/>
  <c r="JY74" i="20" s="1"/>
  <c r="JX73" i="20"/>
  <c r="JX74" i="20" s="1"/>
  <c r="JW73" i="20"/>
  <c r="JW74" i="20" s="1"/>
  <c r="JV73" i="20"/>
  <c r="JV74" i="20" s="1"/>
  <c r="JU73" i="20"/>
  <c r="JU74" i="20" s="1"/>
  <c r="JT73" i="20"/>
  <c r="JT74" i="20" s="1"/>
  <c r="JS73" i="20"/>
  <c r="JS74" i="20" s="1"/>
  <c r="JR73" i="20"/>
  <c r="JR74" i="20" s="1"/>
  <c r="JQ73" i="20"/>
  <c r="JQ74" i="20" s="1"/>
  <c r="JP73" i="20"/>
  <c r="JP74" i="20" s="1"/>
  <c r="JO73" i="20"/>
  <c r="JM73" i="20"/>
  <c r="JM74" i="20" s="1"/>
  <c r="JL73" i="20"/>
  <c r="JL74" i="20" s="1"/>
  <c r="JK73" i="20"/>
  <c r="JK74" i="20" s="1"/>
  <c r="JJ73" i="20"/>
  <c r="JJ74" i="20" s="1"/>
  <c r="JI73" i="20"/>
  <c r="JI74" i="20" s="1"/>
  <c r="JH73" i="20"/>
  <c r="JH74" i="20" s="1"/>
  <c r="JG73" i="20"/>
  <c r="JG74" i="20" s="1"/>
  <c r="JF73" i="20"/>
  <c r="JF74" i="20" s="1"/>
  <c r="JE73" i="20"/>
  <c r="JE74" i="20" s="1"/>
  <c r="JD73" i="20"/>
  <c r="JD74" i="20" s="1"/>
  <c r="JC73" i="20"/>
  <c r="JB73" i="20"/>
  <c r="IZ73" i="20"/>
  <c r="IZ74" i="20" s="1"/>
  <c r="IY73" i="20"/>
  <c r="IY74" i="20" s="1"/>
  <c r="IX73" i="20"/>
  <c r="IX74" i="20" s="1"/>
  <c r="IW73" i="20"/>
  <c r="IW74" i="20" s="1"/>
  <c r="IV73" i="20"/>
  <c r="IV74" i="20" s="1"/>
  <c r="IU73" i="20"/>
  <c r="IU74" i="20" s="1"/>
  <c r="IT73" i="20"/>
  <c r="IT74" i="20" s="1"/>
  <c r="IS73" i="20"/>
  <c r="IS74" i="20" s="1"/>
  <c r="IR73" i="20"/>
  <c r="IR74" i="20" s="1"/>
  <c r="IQ73" i="20"/>
  <c r="IQ74" i="20" s="1"/>
  <c r="IP73" i="20"/>
  <c r="IP74" i="20" s="1"/>
  <c r="IO73" i="20"/>
  <c r="IO74" i="20" s="1"/>
  <c r="IM73" i="20"/>
  <c r="IM74" i="20" s="1"/>
  <c r="IL73" i="20"/>
  <c r="IL74" i="20" s="1"/>
  <c r="IK73" i="20"/>
  <c r="IK74" i="20" s="1"/>
  <c r="IJ73" i="20"/>
  <c r="IJ74" i="20" s="1"/>
  <c r="II73" i="20"/>
  <c r="II74" i="20" s="1"/>
  <c r="IH73" i="20"/>
  <c r="IH74" i="20" s="1"/>
  <c r="IG73" i="20"/>
  <c r="IG74" i="20" s="1"/>
  <c r="IF73" i="20"/>
  <c r="IF74" i="20" s="1"/>
  <c r="IE73" i="20"/>
  <c r="IE74" i="20" s="1"/>
  <c r="ID73" i="20"/>
  <c r="ID74" i="20" s="1"/>
  <c r="IC73" i="20"/>
  <c r="IC74" i="20" s="1"/>
  <c r="IB73" i="20"/>
  <c r="IB74" i="20" s="1"/>
  <c r="HZ73" i="20"/>
  <c r="HZ74" i="20" s="1"/>
  <c r="HY73" i="20"/>
  <c r="HY74" i="20" s="1"/>
  <c r="HX73" i="20"/>
  <c r="HX74" i="20" s="1"/>
  <c r="HW73" i="20"/>
  <c r="HW74" i="20" s="1"/>
  <c r="HV73" i="20"/>
  <c r="HV74" i="20" s="1"/>
  <c r="HU73" i="20"/>
  <c r="HU74" i="20" s="1"/>
  <c r="HT73" i="20"/>
  <c r="HT74" i="20" s="1"/>
  <c r="HS73" i="20"/>
  <c r="HS74" i="20" s="1"/>
  <c r="HR73" i="20"/>
  <c r="HR74" i="20" s="1"/>
  <c r="HQ73" i="20"/>
  <c r="HQ74" i="20" s="1"/>
  <c r="HP73" i="20"/>
  <c r="HO73" i="20"/>
  <c r="HO74" i="20" s="1"/>
  <c r="HM73" i="20"/>
  <c r="HM74" i="20" s="1"/>
  <c r="HL73" i="20"/>
  <c r="HL74" i="20" s="1"/>
  <c r="HK73" i="20"/>
  <c r="HK74" i="20" s="1"/>
  <c r="HJ73" i="20"/>
  <c r="HJ74" i="20" s="1"/>
  <c r="HI73" i="20"/>
  <c r="HI74" i="20" s="1"/>
  <c r="HH73" i="20"/>
  <c r="HH74" i="20" s="1"/>
  <c r="HG73" i="20"/>
  <c r="HG74" i="20" s="1"/>
  <c r="HF73" i="20"/>
  <c r="HF74" i="20" s="1"/>
  <c r="HE73" i="20"/>
  <c r="HE74" i="20" s="1"/>
  <c r="HD73" i="20"/>
  <c r="HD74" i="20" s="1"/>
  <c r="HC73" i="20"/>
  <c r="HC74" i="20" s="1"/>
  <c r="HB73" i="20"/>
  <c r="GZ73" i="20"/>
  <c r="GZ74" i="20" s="1"/>
  <c r="GY73" i="20"/>
  <c r="GY74" i="20" s="1"/>
  <c r="GX73" i="20"/>
  <c r="GX74" i="20" s="1"/>
  <c r="GW73" i="20"/>
  <c r="GW74" i="20" s="1"/>
  <c r="GV73" i="20"/>
  <c r="GV74" i="20" s="1"/>
  <c r="GU73" i="20"/>
  <c r="GU74" i="20" s="1"/>
  <c r="GT73" i="20"/>
  <c r="GT74" i="20" s="1"/>
  <c r="GS73" i="20"/>
  <c r="GS74" i="20" s="1"/>
  <c r="GR73" i="20"/>
  <c r="GR74" i="20" s="1"/>
  <c r="GQ73" i="20"/>
  <c r="GQ74" i="20" s="1"/>
  <c r="GP73" i="20"/>
  <c r="GP74" i="20" s="1"/>
  <c r="GO73" i="20"/>
  <c r="GO74" i="20" s="1"/>
  <c r="IN74" i="20" l="1"/>
  <c r="JN73" i="20"/>
  <c r="KN73" i="20"/>
  <c r="JA74" i="20"/>
  <c r="KA73" i="20"/>
  <c r="LA74" i="20"/>
  <c r="KL10" i="17"/>
  <c r="KN10" i="17" s="1"/>
  <c r="KL11" i="17" s="1"/>
  <c r="KN11" i="17" s="1"/>
  <c r="KL77" i="9"/>
  <c r="KN77" i="9" s="1"/>
  <c r="KL8" i="7"/>
  <c r="KY10" i="17"/>
  <c r="LA10" i="17" s="1"/>
  <c r="KY11" i="17" s="1"/>
  <c r="LA11" i="17" s="1"/>
  <c r="KY77" i="9"/>
  <c r="LA77" i="9" s="1"/>
  <c r="KY8" i="7"/>
  <c r="HY10" i="17"/>
  <c r="IA10" i="17" s="1"/>
  <c r="HY11" i="17" s="1"/>
  <c r="HY77" i="9"/>
  <c r="IA77" i="9" s="1"/>
  <c r="HY8" i="7"/>
  <c r="IY10" i="17"/>
  <c r="JA10" i="17" s="1"/>
  <c r="IY11" i="17" s="1"/>
  <c r="IY77" i="9"/>
  <c r="JA77" i="9" s="1"/>
  <c r="IY8" i="7"/>
  <c r="JY10" i="17"/>
  <c r="KA10" i="17" s="1"/>
  <c r="JY11" i="17" s="1"/>
  <c r="KA11" i="17" s="1"/>
  <c r="JY77" i="9"/>
  <c r="KA77" i="9" s="1"/>
  <c r="JY8" i="7"/>
  <c r="JL10" i="17"/>
  <c r="JN10" i="17" s="1"/>
  <c r="JL11" i="17" s="1"/>
  <c r="JN11" i="17" s="1"/>
  <c r="JL77" i="9"/>
  <c r="JN77" i="9" s="1"/>
  <c r="JL8" i="7"/>
  <c r="GY10" i="17"/>
  <c r="HA10" i="17" s="1"/>
  <c r="GY11" i="17" s="1"/>
  <c r="GY77" i="9"/>
  <c r="HA77" i="9" s="1"/>
  <c r="GY8" i="7"/>
  <c r="HL10" i="17"/>
  <c r="HN10" i="17" s="1"/>
  <c r="HL11" i="17" s="1"/>
  <c r="HL77" i="9"/>
  <c r="HN77" i="9" s="1"/>
  <c r="HL8" i="7"/>
  <c r="LL10" i="17"/>
  <c r="LN10" i="17" s="1"/>
  <c r="LL11" i="17" s="1"/>
  <c r="LN11" i="17" s="1"/>
  <c r="LL77" i="9"/>
  <c r="LN77" i="9" s="1"/>
  <c r="LL8" i="7"/>
  <c r="IL10" i="17"/>
  <c r="IN10" i="17" s="1"/>
  <c r="IL11" i="17" s="1"/>
  <c r="IL77" i="9"/>
  <c r="IN77" i="9" s="1"/>
  <c r="IL8" i="7"/>
  <c r="AL10" i="17"/>
  <c r="E25" i="23"/>
  <c r="AM10" i="17"/>
  <c r="AZ10" i="17"/>
  <c r="BA10" i="17" s="1"/>
  <c r="AY11" i="17" s="1"/>
  <c r="BA11" i="17" s="1"/>
  <c r="BA77" i="9"/>
  <c r="HN73" i="20"/>
  <c r="HA74" i="20"/>
  <c r="HB74" i="20"/>
  <c r="HN74" i="20" s="1"/>
  <c r="IA73" i="20"/>
  <c r="JB74" i="20"/>
  <c r="JO74" i="20"/>
  <c r="KA74" i="20" s="1"/>
  <c r="KB74" i="20"/>
  <c r="KN74" i="20" s="1"/>
  <c r="LA73" i="20"/>
  <c r="IN73" i="20"/>
  <c r="LN73" i="20"/>
  <c r="HA73" i="20"/>
  <c r="JA73" i="20"/>
  <c r="LC74" i="20"/>
  <c r="LN74" i="20" s="1"/>
  <c r="JC74" i="20"/>
  <c r="HP74" i="20"/>
  <c r="IA74" i="20" s="1"/>
  <c r="AA72" i="22"/>
  <c r="B70" i="22"/>
  <c r="C6" i="22"/>
  <c r="C56" i="22" s="1"/>
  <c r="D6" i="22"/>
  <c r="D56" i="22" s="1"/>
  <c r="E6" i="22"/>
  <c r="E56" i="22" s="1"/>
  <c r="F6" i="22"/>
  <c r="G6" i="22"/>
  <c r="H6" i="22"/>
  <c r="I6" i="22"/>
  <c r="J6" i="22"/>
  <c r="K6" i="22"/>
  <c r="L6" i="22"/>
  <c r="M6" i="22"/>
  <c r="N6" i="22"/>
  <c r="O6" i="22"/>
  <c r="P6" i="22"/>
  <c r="Q6" i="22"/>
  <c r="R6" i="22"/>
  <c r="S6" i="22"/>
  <c r="T6" i="22"/>
  <c r="U6" i="22"/>
  <c r="V6" i="22"/>
  <c r="W6" i="22"/>
  <c r="X6" i="22"/>
  <c r="Y6" i="22"/>
  <c r="Z6" i="22"/>
  <c r="B6" i="22"/>
  <c r="B56" i="22" s="1"/>
  <c r="HA11" i="17" l="1"/>
  <c r="IA11" i="17"/>
  <c r="HN11" i="17"/>
  <c r="JA11" i="17"/>
  <c r="IN11" i="17"/>
  <c r="AN10" i="17"/>
  <c r="AL11" i="17" s="1"/>
  <c r="JN74" i="20"/>
  <c r="LM11" i="18" l="1"/>
  <c r="LL11" i="18"/>
  <c r="LK11" i="18"/>
  <c r="LJ11" i="18"/>
  <c r="LI11" i="18"/>
  <c r="LH11" i="18"/>
  <c r="LG11" i="18"/>
  <c r="LF11" i="18"/>
  <c r="LE11" i="18"/>
  <c r="LD11" i="18"/>
  <c r="LC11" i="18"/>
  <c r="LB11" i="18"/>
  <c r="KZ11" i="18"/>
  <c r="KY11" i="18"/>
  <c r="KX11" i="18"/>
  <c r="KW11" i="18"/>
  <c r="KV11" i="18"/>
  <c r="KU11" i="18"/>
  <c r="KT11" i="18"/>
  <c r="KS11" i="18"/>
  <c r="KR11" i="18"/>
  <c r="KQ11" i="18"/>
  <c r="KP11" i="18"/>
  <c r="KO11" i="18"/>
  <c r="KM11" i="18"/>
  <c r="KL11" i="18"/>
  <c r="KK11" i="18"/>
  <c r="KJ11" i="18"/>
  <c r="KI11" i="18"/>
  <c r="KH11" i="18"/>
  <c r="KG11" i="18"/>
  <c r="KF11" i="18"/>
  <c r="KE11" i="18"/>
  <c r="KD11" i="18"/>
  <c r="KC11" i="18"/>
  <c r="KB11" i="18"/>
  <c r="JZ11" i="18"/>
  <c r="JY11" i="18"/>
  <c r="JX11" i="18"/>
  <c r="JW11" i="18"/>
  <c r="JV11" i="18"/>
  <c r="JU11" i="18"/>
  <c r="JT11" i="18"/>
  <c r="JS11" i="18"/>
  <c r="JR11" i="18"/>
  <c r="JQ11" i="18"/>
  <c r="JP11" i="18"/>
  <c r="JO11" i="18"/>
  <c r="JM11" i="18"/>
  <c r="JL11" i="18"/>
  <c r="JK11" i="18"/>
  <c r="JJ11" i="18"/>
  <c r="JI11" i="18"/>
  <c r="JH11" i="18"/>
  <c r="JG11" i="18"/>
  <c r="JF11" i="18"/>
  <c r="JE11" i="18"/>
  <c r="JD11" i="18"/>
  <c r="JC11" i="18"/>
  <c r="JB11" i="18"/>
  <c r="JA11" i="18" l="1"/>
  <c r="JN11" i="18"/>
  <c r="KA11" i="18"/>
  <c r="KN11" i="18"/>
  <c r="LA11" i="18"/>
  <c r="LN11" i="18"/>
  <c r="N63" i="20"/>
  <c r="N62" i="20"/>
  <c r="N61" i="20"/>
  <c r="N60" i="20"/>
  <c r="N59" i="20"/>
  <c r="AA63" i="20"/>
  <c r="AA62" i="20"/>
  <c r="AA61" i="20"/>
  <c r="AA60" i="20"/>
  <c r="AA59" i="20"/>
  <c r="GM47" i="20" l="1"/>
  <c r="GL47" i="20"/>
  <c r="GK47" i="20"/>
  <c r="GJ47" i="20"/>
  <c r="GI47" i="20"/>
  <c r="GH47" i="20"/>
  <c r="GG47" i="20"/>
  <c r="GF47" i="20"/>
  <c r="GE47" i="20"/>
  <c r="GD47" i="20"/>
  <c r="GC47" i="20"/>
  <c r="GB47" i="20"/>
  <c r="FZ47" i="20"/>
  <c r="FY47" i="20"/>
  <c r="FX47" i="20"/>
  <c r="FW47" i="20"/>
  <c r="FV47" i="20"/>
  <c r="FU47" i="20"/>
  <c r="FT47" i="20"/>
  <c r="FS47" i="20"/>
  <c r="FR47" i="20"/>
  <c r="FQ47" i="20"/>
  <c r="FP47" i="20"/>
  <c r="FO47" i="20"/>
  <c r="FM47" i="20"/>
  <c r="FL47" i="20"/>
  <c r="FK47" i="20"/>
  <c r="FJ47" i="20"/>
  <c r="FI47" i="20"/>
  <c r="FH47" i="20"/>
  <c r="FG47" i="20"/>
  <c r="FF47" i="20"/>
  <c r="FE47" i="20"/>
  <c r="FD47" i="20"/>
  <c r="FC47" i="20"/>
  <c r="FB47" i="20"/>
  <c r="EZ47" i="20"/>
  <c r="EY47" i="20"/>
  <c r="EX47" i="20"/>
  <c r="EW47" i="20"/>
  <c r="EV47" i="20"/>
  <c r="EU47" i="20"/>
  <c r="ET47" i="20"/>
  <c r="ES47" i="20"/>
  <c r="ER47" i="20"/>
  <c r="EQ47" i="20"/>
  <c r="EP47" i="20"/>
  <c r="EO47" i="20"/>
  <c r="EM47" i="20"/>
  <c r="EL47" i="20"/>
  <c r="EK47" i="20"/>
  <c r="EJ47" i="20"/>
  <c r="EI47" i="20"/>
  <c r="EH47" i="20"/>
  <c r="EG47" i="20"/>
  <c r="EF47" i="20"/>
  <c r="EE47" i="20"/>
  <c r="ED47" i="20"/>
  <c r="EC47" i="20"/>
  <c r="EB47" i="20"/>
  <c r="DZ47" i="20"/>
  <c r="DY47" i="20"/>
  <c r="DX47" i="20"/>
  <c r="DW47" i="20"/>
  <c r="DV47" i="20"/>
  <c r="DU47" i="20"/>
  <c r="DT47" i="20"/>
  <c r="DS47" i="20"/>
  <c r="DR47" i="20"/>
  <c r="DQ47" i="20"/>
  <c r="DP47" i="20"/>
  <c r="DO47" i="20"/>
  <c r="DM47" i="20"/>
  <c r="DL47" i="20"/>
  <c r="DK47" i="20"/>
  <c r="DJ47" i="20"/>
  <c r="DI47" i="20"/>
  <c r="DH47" i="20"/>
  <c r="DG47" i="20"/>
  <c r="DF47" i="20"/>
  <c r="DE47" i="20"/>
  <c r="DD47" i="20"/>
  <c r="DC47" i="20"/>
  <c r="DB47" i="20"/>
  <c r="CZ47" i="20"/>
  <c r="CY47" i="20"/>
  <c r="CX47" i="20"/>
  <c r="CW47" i="20"/>
  <c r="CV47" i="20"/>
  <c r="CU47" i="20"/>
  <c r="CT47" i="20"/>
  <c r="CS47" i="20"/>
  <c r="CR47" i="20"/>
  <c r="CQ47" i="20"/>
  <c r="CP47" i="20"/>
  <c r="CO47" i="20"/>
  <c r="CM47" i="20"/>
  <c r="CL47" i="20"/>
  <c r="CK47" i="20"/>
  <c r="CJ47" i="20"/>
  <c r="CI47" i="20"/>
  <c r="CH47" i="20"/>
  <c r="CG47" i="20"/>
  <c r="CF47" i="20"/>
  <c r="CE47" i="20"/>
  <c r="CD47" i="20"/>
  <c r="CC47" i="20"/>
  <c r="CB47" i="20"/>
  <c r="BZ47" i="20"/>
  <c r="BY47" i="20"/>
  <c r="BX47" i="20"/>
  <c r="BW47" i="20"/>
  <c r="BV47" i="20"/>
  <c r="BU47" i="20"/>
  <c r="BT47" i="20"/>
  <c r="BS47" i="20"/>
  <c r="BR47" i="20"/>
  <c r="BQ47" i="20"/>
  <c r="BP47" i="20"/>
  <c r="BO47" i="20"/>
  <c r="BM47" i="20"/>
  <c r="BL47" i="20"/>
  <c r="BK47" i="20"/>
  <c r="BJ47" i="20"/>
  <c r="BI47" i="20"/>
  <c r="BH47" i="20"/>
  <c r="BG47" i="20"/>
  <c r="BF47" i="20"/>
  <c r="BE47" i="20"/>
  <c r="BD47" i="20"/>
  <c r="BC47" i="20"/>
  <c r="BB47" i="20"/>
  <c r="AZ47" i="20"/>
  <c r="AY47" i="20"/>
  <c r="AX47" i="20"/>
  <c r="AW47" i="20"/>
  <c r="AV47" i="20"/>
  <c r="AU47" i="20"/>
  <c r="AT47" i="20"/>
  <c r="AS47" i="20"/>
  <c r="AR47" i="20"/>
  <c r="AQ47" i="20"/>
  <c r="AP47" i="20"/>
  <c r="AO47" i="20"/>
  <c r="BN47" i="20" l="1"/>
  <c r="CA47" i="20"/>
  <c r="CN47" i="20"/>
  <c r="DA47" i="20"/>
  <c r="DN47" i="20"/>
  <c r="EA47" i="20"/>
  <c r="EN47" i="20"/>
  <c r="FA47" i="20"/>
  <c r="FN47" i="20"/>
  <c r="GA47" i="20"/>
  <c r="BA47" i="20"/>
  <c r="AY34" i="20"/>
  <c r="AX34" i="20"/>
  <c r="AW34" i="20"/>
  <c r="AV34" i="20"/>
  <c r="AU34" i="20"/>
  <c r="AT34" i="20"/>
  <c r="AS34" i="20"/>
  <c r="AR34" i="20"/>
  <c r="AQ34" i="20"/>
  <c r="AP34" i="20"/>
  <c r="AO34" i="20"/>
  <c r="AI34" i="20"/>
  <c r="AJ34" i="20"/>
  <c r="AK34" i="20"/>
  <c r="AL34" i="20"/>
  <c r="AM34" i="20"/>
  <c r="BK34" i="20"/>
  <c r="BJ34" i="20"/>
  <c r="BI34" i="20"/>
  <c r="BH34" i="20"/>
  <c r="BG34" i="20"/>
  <c r="BF34" i="20"/>
  <c r="BE34" i="20"/>
  <c r="BD34" i="20"/>
  <c r="BC34" i="20"/>
  <c r="BB34" i="20"/>
  <c r="BX34" i="20"/>
  <c r="BW34" i="20"/>
  <c r="BV34" i="20"/>
  <c r="BU34" i="20"/>
  <c r="BT34" i="20"/>
  <c r="BS34" i="20"/>
  <c r="BR34" i="20"/>
  <c r="BQ34" i="20"/>
  <c r="BP34" i="20"/>
  <c r="BO34" i="20"/>
  <c r="CK34" i="20"/>
  <c r="CJ34" i="20"/>
  <c r="CI34" i="20"/>
  <c r="CH34" i="20"/>
  <c r="CG34" i="20"/>
  <c r="CF34" i="20"/>
  <c r="CE34" i="20"/>
  <c r="CD34" i="20"/>
  <c r="CC34" i="20"/>
  <c r="CB34" i="20"/>
  <c r="CX34" i="20"/>
  <c r="CW34" i="20"/>
  <c r="CV34" i="20"/>
  <c r="CU34" i="20"/>
  <c r="CT34" i="20"/>
  <c r="CS34" i="20"/>
  <c r="CR34" i="20"/>
  <c r="CQ34" i="20"/>
  <c r="CP34" i="20"/>
  <c r="CO34" i="20"/>
  <c r="DB34" i="20"/>
  <c r="DC34" i="20"/>
  <c r="DD34" i="20"/>
  <c r="DE34" i="20"/>
  <c r="DF34" i="20"/>
  <c r="DG34" i="20"/>
  <c r="DH34" i="20"/>
  <c r="DI34" i="20"/>
  <c r="DJ34" i="20"/>
  <c r="DK34" i="20"/>
  <c r="LM22" i="20"/>
  <c r="LL22" i="20"/>
  <c r="LK22" i="20"/>
  <c r="LJ22" i="20"/>
  <c r="LI22" i="20"/>
  <c r="LH22" i="20"/>
  <c r="LG22" i="20"/>
  <c r="LF22" i="20"/>
  <c r="LE22" i="20"/>
  <c r="LD22" i="20"/>
  <c r="LC22" i="20"/>
  <c r="LB22" i="20"/>
  <c r="KZ22" i="20"/>
  <c r="KY22" i="20"/>
  <c r="KX22" i="20"/>
  <c r="KW22" i="20"/>
  <c r="KV22" i="20"/>
  <c r="KU22" i="20"/>
  <c r="KT22" i="20"/>
  <c r="KS22" i="20"/>
  <c r="KR22" i="20"/>
  <c r="KQ22" i="20"/>
  <c r="KP22" i="20"/>
  <c r="KO22" i="20"/>
  <c r="KM22" i="20"/>
  <c r="KL22" i="20"/>
  <c r="KK22" i="20"/>
  <c r="KJ22" i="20"/>
  <c r="KI22" i="20"/>
  <c r="KH22" i="20"/>
  <c r="KG22" i="20"/>
  <c r="KF22" i="20"/>
  <c r="KE22" i="20"/>
  <c r="KD22" i="20"/>
  <c r="KC22" i="20"/>
  <c r="KB22" i="20"/>
  <c r="JZ22" i="20"/>
  <c r="JY22" i="20"/>
  <c r="JX22" i="20"/>
  <c r="JW22" i="20"/>
  <c r="JV22" i="20"/>
  <c r="JU22" i="20"/>
  <c r="JT22" i="20"/>
  <c r="JS22" i="20"/>
  <c r="JR22" i="20"/>
  <c r="JQ22" i="20"/>
  <c r="JP22" i="20"/>
  <c r="JO22" i="20"/>
  <c r="JM22" i="20"/>
  <c r="JL22" i="20"/>
  <c r="JK22" i="20"/>
  <c r="JJ22" i="20"/>
  <c r="JI22" i="20"/>
  <c r="JH22" i="20"/>
  <c r="JG22" i="20"/>
  <c r="JF22" i="20"/>
  <c r="JE22" i="20"/>
  <c r="JD22" i="20"/>
  <c r="JC22" i="20"/>
  <c r="JB22" i="20"/>
  <c r="IZ22" i="20"/>
  <c r="IY22" i="20"/>
  <c r="IX22" i="20"/>
  <c r="IW22" i="20"/>
  <c r="IV22" i="20"/>
  <c r="IU22" i="20"/>
  <c r="IT22" i="20"/>
  <c r="IS22" i="20"/>
  <c r="IR22" i="20"/>
  <c r="IQ22" i="20"/>
  <c r="IP22" i="20"/>
  <c r="IO22" i="20"/>
  <c r="IM22" i="20"/>
  <c r="IL22" i="20"/>
  <c r="IK22" i="20"/>
  <c r="IJ22" i="20"/>
  <c r="II22" i="20"/>
  <c r="IH22" i="20"/>
  <c r="IG22" i="20"/>
  <c r="IF22" i="20"/>
  <c r="IE22" i="20"/>
  <c r="ID22" i="20"/>
  <c r="IC22" i="20"/>
  <c r="IB22" i="20"/>
  <c r="HZ22" i="20"/>
  <c r="HY22" i="20"/>
  <c r="HX22" i="20"/>
  <c r="HW22" i="20"/>
  <c r="HV22" i="20"/>
  <c r="HU22" i="20"/>
  <c r="HT22" i="20"/>
  <c r="HS22" i="20"/>
  <c r="HR22" i="20"/>
  <c r="HQ22" i="20"/>
  <c r="HP22" i="20"/>
  <c r="HO22" i="20"/>
  <c r="HM22" i="20"/>
  <c r="HL22" i="20"/>
  <c r="HK22" i="20"/>
  <c r="HJ22" i="20"/>
  <c r="HI22" i="20"/>
  <c r="HH22" i="20"/>
  <c r="HG22" i="20"/>
  <c r="HF22" i="20"/>
  <c r="HE22" i="20"/>
  <c r="HD22" i="20"/>
  <c r="HC22" i="20"/>
  <c r="HB22" i="20"/>
  <c r="GZ22" i="20"/>
  <c r="GY22" i="20"/>
  <c r="GX22" i="20"/>
  <c r="GW22" i="20"/>
  <c r="GV22" i="20"/>
  <c r="GU22" i="20"/>
  <c r="GT22" i="20"/>
  <c r="GS22" i="20"/>
  <c r="GR22" i="20"/>
  <c r="GQ22" i="20"/>
  <c r="GP22" i="20"/>
  <c r="GO22" i="20"/>
  <c r="LM34" i="20"/>
  <c r="LL34" i="20"/>
  <c r="LK34" i="20"/>
  <c r="LJ34" i="20"/>
  <c r="LI34" i="20"/>
  <c r="LH34" i="20"/>
  <c r="LG34" i="20"/>
  <c r="LF34" i="20"/>
  <c r="LE34" i="20"/>
  <c r="LD34" i="20"/>
  <c r="LC34" i="20"/>
  <c r="LB34" i="20"/>
  <c r="KZ34" i="20"/>
  <c r="KY34" i="20"/>
  <c r="KX34" i="20"/>
  <c r="KW34" i="20"/>
  <c r="KV34" i="20"/>
  <c r="KU34" i="20"/>
  <c r="KT34" i="20"/>
  <c r="KS34" i="20"/>
  <c r="KR34" i="20"/>
  <c r="KQ34" i="20"/>
  <c r="KP34" i="20"/>
  <c r="KO34" i="20"/>
  <c r="KM34" i="20"/>
  <c r="KL34" i="20"/>
  <c r="KK34" i="20"/>
  <c r="KJ34" i="20"/>
  <c r="KI34" i="20"/>
  <c r="KH34" i="20"/>
  <c r="KG34" i="20"/>
  <c r="KF34" i="20"/>
  <c r="KE34" i="20"/>
  <c r="KD34" i="20"/>
  <c r="KC34" i="20"/>
  <c r="KB34" i="20"/>
  <c r="JZ34" i="20"/>
  <c r="JY34" i="20"/>
  <c r="JX34" i="20"/>
  <c r="JW34" i="20"/>
  <c r="JV34" i="20"/>
  <c r="JU34" i="20"/>
  <c r="JT34" i="20"/>
  <c r="JS34" i="20"/>
  <c r="JR34" i="20"/>
  <c r="JQ34" i="20"/>
  <c r="JP34" i="20"/>
  <c r="JO34" i="20"/>
  <c r="JM34" i="20"/>
  <c r="JL34" i="20"/>
  <c r="JK34" i="20"/>
  <c r="JJ34" i="20"/>
  <c r="JI34" i="20"/>
  <c r="JH34" i="20"/>
  <c r="JG34" i="20"/>
  <c r="JF34" i="20"/>
  <c r="JE34" i="20"/>
  <c r="JD34" i="20"/>
  <c r="JC34" i="20"/>
  <c r="JB34" i="20"/>
  <c r="IZ34" i="20"/>
  <c r="IY34" i="20"/>
  <c r="IX34" i="20"/>
  <c r="IW34" i="20"/>
  <c r="IV34" i="20"/>
  <c r="IU34" i="20"/>
  <c r="IT34" i="20"/>
  <c r="IS34" i="20"/>
  <c r="IR34" i="20"/>
  <c r="IQ34" i="20"/>
  <c r="IP34" i="20"/>
  <c r="IO34" i="20"/>
  <c r="IM34" i="20"/>
  <c r="IL34" i="20"/>
  <c r="IK34" i="20"/>
  <c r="IJ34" i="20"/>
  <c r="II34" i="20"/>
  <c r="IH34" i="20"/>
  <c r="IG34" i="20"/>
  <c r="IF34" i="20"/>
  <c r="IE34" i="20"/>
  <c r="ID34" i="20"/>
  <c r="IC34" i="20"/>
  <c r="IB34" i="20"/>
  <c r="HZ34" i="20"/>
  <c r="HY34" i="20"/>
  <c r="HX34" i="20"/>
  <c r="HW34" i="20"/>
  <c r="HV34" i="20"/>
  <c r="HU34" i="20"/>
  <c r="HT34" i="20"/>
  <c r="HS34" i="20"/>
  <c r="HR34" i="20"/>
  <c r="HQ34" i="20"/>
  <c r="HP34" i="20"/>
  <c r="HO34" i="20"/>
  <c r="HM34" i="20"/>
  <c r="HL34" i="20"/>
  <c r="HK34" i="20"/>
  <c r="HJ34" i="20"/>
  <c r="HI34" i="20"/>
  <c r="HH34" i="20"/>
  <c r="HG34" i="20"/>
  <c r="HF34" i="20"/>
  <c r="HE34" i="20"/>
  <c r="HD34" i="20"/>
  <c r="HC34" i="20"/>
  <c r="HB34" i="20"/>
  <c r="GZ34" i="20"/>
  <c r="GY34" i="20"/>
  <c r="GX34" i="20"/>
  <c r="GW34" i="20"/>
  <c r="GV34" i="20"/>
  <c r="GU34" i="20"/>
  <c r="GT34" i="20"/>
  <c r="GS34" i="20"/>
  <c r="GR34" i="20"/>
  <c r="GQ34" i="20"/>
  <c r="GP34" i="20"/>
  <c r="GO34" i="20"/>
  <c r="HA34" i="20" l="1"/>
  <c r="HN34" i="20"/>
  <c r="IA34" i="20"/>
  <c r="KA34" i="20"/>
  <c r="KN34" i="20"/>
  <c r="HA22" i="20"/>
  <c r="HN22" i="20"/>
  <c r="IA22" i="20"/>
  <c r="IN22" i="20"/>
  <c r="JA22" i="20"/>
  <c r="JN22" i="20"/>
  <c r="KA22" i="20"/>
  <c r="KN22" i="20"/>
  <c r="LA22" i="20"/>
  <c r="LN22" i="20"/>
  <c r="IN34" i="20"/>
  <c r="JA34" i="20"/>
  <c r="JN34" i="20"/>
  <c r="LA34" i="20"/>
  <c r="LN34" i="20"/>
  <c r="N21" i="20" l="1"/>
  <c r="H115" i="12"/>
  <c r="G115" i="12" s="1"/>
  <c r="H116" i="12"/>
  <c r="H117" i="12"/>
  <c r="F118" i="12"/>
  <c r="I118" i="12"/>
  <c r="F13" i="12" s="1"/>
  <c r="F81" i="12"/>
  <c r="H81" i="12"/>
  <c r="F82" i="12"/>
  <c r="H82" i="12"/>
  <c r="F83" i="12"/>
  <c r="H83" i="12"/>
  <c r="F84" i="12"/>
  <c r="H84" i="12"/>
  <c r="F85" i="12"/>
  <c r="H85" i="12"/>
  <c r="F86" i="12"/>
  <c r="H86" i="12"/>
  <c r="F87" i="12"/>
  <c r="H87" i="12"/>
  <c r="F88" i="12"/>
  <c r="H88" i="12"/>
  <c r="F89" i="12"/>
  <c r="H89" i="12"/>
  <c r="F90" i="12"/>
  <c r="F11" i="12"/>
  <c r="J67" i="12"/>
  <c r="K67" i="12" s="1"/>
  <c r="L67" i="12" s="1"/>
  <c r="M67" i="12" s="1"/>
  <c r="N67" i="12" s="1"/>
  <c r="O67" i="12" s="1"/>
  <c r="P67" i="12" s="1"/>
  <c r="Q67" i="12" s="1"/>
  <c r="R67" i="12" s="1"/>
  <c r="S67" i="12" s="1"/>
  <c r="T67" i="12" s="1"/>
  <c r="U67" i="12" s="1"/>
  <c r="V67" i="12" s="1"/>
  <c r="W67" i="12" s="1"/>
  <c r="X67" i="12" s="1"/>
  <c r="Y67" i="12" s="1"/>
  <c r="Z67" i="12" s="1"/>
  <c r="AA67" i="12" s="1"/>
  <c r="AB67" i="12" s="1"/>
  <c r="AC67" i="12" s="1"/>
  <c r="AD67" i="12" s="1"/>
  <c r="AE67" i="12" s="1"/>
  <c r="AF67" i="12" s="1"/>
  <c r="AG67" i="12" s="1"/>
  <c r="H70" i="12"/>
  <c r="G70" i="12"/>
  <c r="G69" i="12"/>
  <c r="H53" i="12"/>
  <c r="H61" i="12"/>
  <c r="H52" i="12"/>
  <c r="G61" i="12"/>
  <c r="G52" i="12"/>
  <c r="G53" i="12"/>
  <c r="H31" i="12"/>
  <c r="H32" i="12"/>
  <c r="H33" i="12"/>
  <c r="H34" i="12"/>
  <c r="H35" i="12"/>
  <c r="H36" i="12"/>
  <c r="H37" i="12"/>
  <c r="H38" i="12"/>
  <c r="H39" i="12"/>
  <c r="H40" i="12"/>
  <c r="H41" i="12"/>
  <c r="H42" i="12"/>
  <c r="H43" i="12"/>
  <c r="H44" i="12"/>
  <c r="H45" i="12"/>
  <c r="H46" i="12"/>
  <c r="H30" i="12"/>
  <c r="G30" i="12"/>
  <c r="G31" i="12"/>
  <c r="G32" i="12"/>
  <c r="G33" i="12"/>
  <c r="G34" i="12"/>
  <c r="G35" i="12"/>
  <c r="G36" i="12"/>
  <c r="G37" i="12"/>
  <c r="G38" i="12"/>
  <c r="G39" i="12"/>
  <c r="G40" i="12"/>
  <c r="G41" i="12"/>
  <c r="G42" i="12"/>
  <c r="G43" i="12"/>
  <c r="G44" i="12"/>
  <c r="G45" i="12"/>
  <c r="G46" i="12"/>
  <c r="I47" i="12"/>
  <c r="G22" i="12"/>
  <c r="H22" i="12" s="1"/>
  <c r="H13" i="12"/>
  <c r="H10" i="12"/>
  <c r="E36" i="4"/>
  <c r="E15" i="4"/>
  <c r="AG75" i="12" l="1"/>
  <c r="AG76" i="12" s="1"/>
  <c r="AC75" i="12"/>
  <c r="AC76" i="12" s="1"/>
  <c r="Y75" i="12"/>
  <c r="Y76" i="12" s="1"/>
  <c r="U75" i="12"/>
  <c r="U76" i="12" s="1"/>
  <c r="Q75" i="12"/>
  <c r="Q76" i="12" s="1"/>
  <c r="M75" i="12"/>
  <c r="M76" i="12" s="1"/>
  <c r="I75" i="12"/>
  <c r="I76" i="12" s="1"/>
  <c r="X75" i="12"/>
  <c r="X76" i="12" s="1"/>
  <c r="P75" i="12"/>
  <c r="P76" i="12" s="1"/>
  <c r="AE75" i="12"/>
  <c r="AE76" i="12" s="1"/>
  <c r="W75" i="12"/>
  <c r="W76" i="12" s="1"/>
  <c r="S75" i="12"/>
  <c r="S76" i="12" s="1"/>
  <c r="K75" i="12"/>
  <c r="K76" i="12" s="1"/>
  <c r="AD75" i="12"/>
  <c r="AD76" i="12" s="1"/>
  <c r="V75" i="12"/>
  <c r="V76" i="12" s="1"/>
  <c r="R75" i="12"/>
  <c r="R76" i="12" s="1"/>
  <c r="J75" i="12"/>
  <c r="J76" i="12" s="1"/>
  <c r="AF75" i="12"/>
  <c r="AF76" i="12" s="1"/>
  <c r="AB75" i="12"/>
  <c r="AB76" i="12" s="1"/>
  <c r="T75" i="12"/>
  <c r="T76" i="12" s="1"/>
  <c r="L75" i="12"/>
  <c r="L76" i="12" s="1"/>
  <c r="AA75" i="12"/>
  <c r="AA76" i="12" s="1"/>
  <c r="O75" i="12"/>
  <c r="O76" i="12" s="1"/>
  <c r="Z75" i="12"/>
  <c r="Z76" i="12" s="1"/>
  <c r="N75" i="12"/>
  <c r="N76" i="12" s="1"/>
  <c r="N5" i="18"/>
  <c r="N10" i="18" s="1"/>
  <c r="Q105" i="12"/>
  <c r="Q106" i="12" s="1"/>
  <c r="U105" i="12"/>
  <c r="U106" i="12" s="1"/>
  <c r="Y105" i="12"/>
  <c r="Y106" i="12" s="1"/>
  <c r="AC105" i="12"/>
  <c r="AC106" i="12" s="1"/>
  <c r="AG105" i="12"/>
  <c r="AG106" i="12" s="1"/>
  <c r="M105" i="12"/>
  <c r="M106" i="12" s="1"/>
  <c r="N105" i="12"/>
  <c r="N106" i="12" s="1"/>
  <c r="I105" i="12"/>
  <c r="I106" i="12" s="1"/>
  <c r="W105" i="12"/>
  <c r="W106" i="12" s="1"/>
  <c r="AE105" i="12"/>
  <c r="AE106" i="12" s="1"/>
  <c r="O105" i="12"/>
  <c r="O106" i="12" s="1"/>
  <c r="T105" i="12"/>
  <c r="T106" i="12" s="1"/>
  <c r="X105" i="12"/>
  <c r="X106" i="12" s="1"/>
  <c r="AF105" i="12"/>
  <c r="AF106" i="12" s="1"/>
  <c r="R105" i="12"/>
  <c r="R106" i="12" s="1"/>
  <c r="V105" i="12"/>
  <c r="V106" i="12" s="1"/>
  <c r="Z105" i="12"/>
  <c r="Z106" i="12" s="1"/>
  <c r="AD105" i="12"/>
  <c r="AD106" i="12" s="1"/>
  <c r="J105" i="12"/>
  <c r="J106" i="12" s="1"/>
  <c r="S105" i="12"/>
  <c r="S106" i="12" s="1"/>
  <c r="AA105" i="12"/>
  <c r="AA106" i="12" s="1"/>
  <c r="K105" i="12"/>
  <c r="K106" i="12" s="1"/>
  <c r="P105" i="12"/>
  <c r="P106" i="12" s="1"/>
  <c r="AB105" i="12"/>
  <c r="AB106" i="12" s="1"/>
  <c r="L105" i="12"/>
  <c r="L106" i="12" s="1"/>
  <c r="E5" i="18"/>
  <c r="I5" i="18"/>
  <c r="M5" i="18"/>
  <c r="LK5" i="18"/>
  <c r="LG5" i="18"/>
  <c r="LC5" i="18"/>
  <c r="KX5" i="18"/>
  <c r="KT5" i="18"/>
  <c r="KP5" i="18"/>
  <c r="F5" i="18"/>
  <c r="J5" i="18"/>
  <c r="B5" i="18"/>
  <c r="LJ5" i="18"/>
  <c r="LF5" i="18"/>
  <c r="LB5" i="18"/>
  <c r="KW5" i="18"/>
  <c r="KS5" i="18"/>
  <c r="KO5" i="18"/>
  <c r="C5" i="18"/>
  <c r="G5" i="18"/>
  <c r="K5" i="18"/>
  <c r="LM5" i="18"/>
  <c r="LI5" i="18"/>
  <c r="LE5" i="18"/>
  <c r="KZ5" i="18"/>
  <c r="KV5" i="18"/>
  <c r="KR5" i="18"/>
  <c r="D5" i="18"/>
  <c r="LH5" i="18"/>
  <c r="KQ5" i="18"/>
  <c r="LD5" i="18"/>
  <c r="H5" i="18"/>
  <c r="LL5" i="18"/>
  <c r="L5" i="18"/>
  <c r="KY5" i="18"/>
  <c r="KU5" i="18"/>
  <c r="M48" i="20"/>
  <c r="I48" i="20"/>
  <c r="E48" i="20"/>
  <c r="L48" i="20"/>
  <c r="H48" i="20"/>
  <c r="D48" i="20"/>
  <c r="K48" i="20"/>
  <c r="G48" i="20"/>
  <c r="C48" i="20"/>
  <c r="J48" i="20"/>
  <c r="F48" i="20"/>
  <c r="B48" i="20"/>
  <c r="C12" i="20"/>
  <c r="G12" i="20"/>
  <c r="K12" i="20"/>
  <c r="D12" i="20"/>
  <c r="H12" i="20"/>
  <c r="L12" i="20"/>
  <c r="E12" i="20"/>
  <c r="I12" i="20"/>
  <c r="M12" i="20"/>
  <c r="F12" i="20"/>
  <c r="J12" i="20"/>
  <c r="B12" i="20"/>
  <c r="B8" i="9" s="1"/>
  <c r="F13" i="20"/>
  <c r="F35" i="20" s="1"/>
  <c r="B13" i="20"/>
  <c r="J13" i="20"/>
  <c r="J35" i="20" s="1"/>
  <c r="L13" i="20"/>
  <c r="L35" i="20" s="1"/>
  <c r="H13" i="20"/>
  <c r="H35" i="20" s="1"/>
  <c r="D13" i="20"/>
  <c r="D35" i="20" s="1"/>
  <c r="J7" i="12"/>
  <c r="K13" i="20"/>
  <c r="K35" i="20" s="1"/>
  <c r="G13" i="20"/>
  <c r="G35" i="20" s="1"/>
  <c r="C13" i="20"/>
  <c r="C35" i="20" s="1"/>
  <c r="J14" i="12"/>
  <c r="I13" i="20"/>
  <c r="I35" i="20" s="1"/>
  <c r="E13" i="20"/>
  <c r="E35" i="20" s="1"/>
  <c r="M13" i="20"/>
  <c r="M35" i="20" s="1"/>
  <c r="G116" i="12"/>
  <c r="H73" i="12"/>
  <c r="G110" i="12"/>
  <c r="G117" i="12"/>
  <c r="H118" i="12"/>
  <c r="G83" i="12"/>
  <c r="G81" i="12"/>
  <c r="G87" i="12"/>
  <c r="G88" i="12"/>
  <c r="G86" i="12"/>
  <c r="G89" i="12"/>
  <c r="G82" i="12"/>
  <c r="G85" i="12"/>
  <c r="G84" i="12"/>
  <c r="G23" i="12"/>
  <c r="E23" i="12"/>
  <c r="F23" i="12"/>
  <c r="G56" i="20" l="1"/>
  <c r="H56" i="20"/>
  <c r="D56" i="20"/>
  <c r="L56" i="20"/>
  <c r="E56" i="20"/>
  <c r="K56" i="20"/>
  <c r="I56" i="20"/>
  <c r="J56" i="20"/>
  <c r="AC9" i="7"/>
  <c r="AK9" i="7"/>
  <c r="AD9" i="7"/>
  <c r="AL9" i="7"/>
  <c r="AE9" i="7"/>
  <c r="AM9" i="7"/>
  <c r="AF9" i="7"/>
  <c r="AB9" i="7"/>
  <c r="AG9" i="7"/>
  <c r="AH9" i="7"/>
  <c r="AI9" i="7"/>
  <c r="AJ9" i="7"/>
  <c r="C56" i="20"/>
  <c r="M56" i="20"/>
  <c r="F56" i="20"/>
  <c r="M30" i="20"/>
  <c r="M8" i="9"/>
  <c r="H8" i="9"/>
  <c r="H30" i="20"/>
  <c r="C8" i="9"/>
  <c r="C30" i="20"/>
  <c r="KQ16" i="18"/>
  <c r="KQ15" i="18"/>
  <c r="KQ13" i="18"/>
  <c r="KQ27" i="18"/>
  <c r="KQ25" i="18"/>
  <c r="KQ24" i="18" s="1"/>
  <c r="KQ14" i="9" s="1"/>
  <c r="KQ70" i="9" s="1"/>
  <c r="KQ17" i="18"/>
  <c r="LE16" i="18"/>
  <c r="LE15" i="18"/>
  <c r="LE25" i="18"/>
  <c r="LE24" i="18" s="1"/>
  <c r="LE14" i="9" s="1"/>
  <c r="LE70" i="9" s="1"/>
  <c r="LE17" i="18"/>
  <c r="LE13" i="18"/>
  <c r="LE27" i="18"/>
  <c r="G25" i="18"/>
  <c r="G24" i="18" s="1"/>
  <c r="G16" i="18"/>
  <c r="G15" i="18"/>
  <c r="G17" i="18"/>
  <c r="G27" i="18"/>
  <c r="G18" i="9" s="1"/>
  <c r="G13" i="18"/>
  <c r="KW25" i="18"/>
  <c r="KW24" i="18" s="1"/>
  <c r="KW14" i="9" s="1"/>
  <c r="KW70" i="9" s="1"/>
  <c r="KW15" i="18"/>
  <c r="KW16" i="18"/>
  <c r="KW17" i="18"/>
  <c r="KW13" i="18"/>
  <c r="KW27" i="18"/>
  <c r="B25" i="18"/>
  <c r="B16" i="18"/>
  <c r="B15" i="18"/>
  <c r="B17" i="18"/>
  <c r="B13" i="18"/>
  <c r="B27" i="18"/>
  <c r="B18" i="9" s="1"/>
  <c r="KX25" i="18"/>
  <c r="KX24" i="18" s="1"/>
  <c r="KX14" i="9" s="1"/>
  <c r="KX70" i="9" s="1"/>
  <c r="KX15" i="18"/>
  <c r="KX16" i="18"/>
  <c r="KX17" i="18"/>
  <c r="KX27" i="18"/>
  <c r="KX13" i="18"/>
  <c r="M25" i="18"/>
  <c r="M24" i="18" s="1"/>
  <c r="M15" i="18"/>
  <c r="M17" i="18"/>
  <c r="M16" i="18"/>
  <c r="M27" i="18"/>
  <c r="M18" i="9" s="1"/>
  <c r="M13" i="18"/>
  <c r="I8" i="9"/>
  <c r="I30" i="20"/>
  <c r="D30" i="20"/>
  <c r="D8" i="9"/>
  <c r="KU16" i="18"/>
  <c r="KU15" i="18"/>
  <c r="KU25" i="18"/>
  <c r="KU24" i="18" s="1"/>
  <c r="KU14" i="9" s="1"/>
  <c r="KU70" i="9" s="1"/>
  <c r="KU17" i="18"/>
  <c r="KU27" i="18"/>
  <c r="KU13" i="18"/>
  <c r="LH16" i="18"/>
  <c r="LH15" i="18"/>
  <c r="LH17" i="18"/>
  <c r="LH13" i="18"/>
  <c r="LH27" i="18"/>
  <c r="LH25" i="18"/>
  <c r="LH24" i="18" s="1"/>
  <c r="LH14" i="9" s="1"/>
  <c r="LH70" i="9" s="1"/>
  <c r="KR16" i="18"/>
  <c r="KR15" i="18"/>
  <c r="KR13" i="18"/>
  <c r="KR27" i="18"/>
  <c r="KR25" i="18"/>
  <c r="KR24" i="18" s="1"/>
  <c r="KR14" i="9" s="1"/>
  <c r="KR70" i="9" s="1"/>
  <c r="KR17" i="18"/>
  <c r="LI16" i="18"/>
  <c r="LI15" i="18"/>
  <c r="LI13" i="18"/>
  <c r="LI27" i="18"/>
  <c r="LI25" i="18"/>
  <c r="LI24" i="18" s="1"/>
  <c r="LI14" i="9" s="1"/>
  <c r="LI70" i="9" s="1"/>
  <c r="LI17" i="18"/>
  <c r="C25" i="18"/>
  <c r="C24" i="18" s="1"/>
  <c r="C16" i="18"/>
  <c r="C15" i="18"/>
  <c r="C17" i="18"/>
  <c r="C27" i="18"/>
  <c r="C18" i="9" s="1"/>
  <c r="C13" i="18"/>
  <c r="LB15" i="18"/>
  <c r="LB16" i="18"/>
  <c r="LB13" i="18"/>
  <c r="LB27" i="18"/>
  <c r="LB25" i="18"/>
  <c r="LB17" i="18"/>
  <c r="J25" i="18"/>
  <c r="J24" i="18" s="1"/>
  <c r="J16" i="18"/>
  <c r="J15" i="18"/>
  <c r="J17" i="18"/>
  <c r="J13" i="18"/>
  <c r="J27" i="18"/>
  <c r="J18" i="9" s="1"/>
  <c r="LC25" i="18"/>
  <c r="LC24" i="18" s="1"/>
  <c r="LC14" i="9" s="1"/>
  <c r="LC70" i="9" s="1"/>
  <c r="LC15" i="18"/>
  <c r="LC16" i="18"/>
  <c r="LC27" i="18"/>
  <c r="LC17" i="18"/>
  <c r="LC13" i="18"/>
  <c r="I25" i="18"/>
  <c r="I24" i="18" s="1"/>
  <c r="I15" i="18"/>
  <c r="I17" i="18"/>
  <c r="I16" i="18"/>
  <c r="I27" i="18"/>
  <c r="I18" i="9" s="1"/>
  <c r="I13" i="18"/>
  <c r="J30" i="20"/>
  <c r="J8" i="9"/>
  <c r="E30" i="20"/>
  <c r="E8" i="9"/>
  <c r="K8" i="9"/>
  <c r="K30" i="20"/>
  <c r="KY16" i="18"/>
  <c r="KY15" i="18"/>
  <c r="KY17" i="18"/>
  <c r="KY13" i="18"/>
  <c r="KY25" i="18"/>
  <c r="KY24" i="18" s="1"/>
  <c r="KY14" i="9" s="1"/>
  <c r="KY70" i="9" s="1"/>
  <c r="KY27" i="18"/>
  <c r="LD16" i="18"/>
  <c r="LD15" i="18"/>
  <c r="LD25" i="18"/>
  <c r="LD24" i="18" s="1"/>
  <c r="LD14" i="9" s="1"/>
  <c r="LD70" i="9" s="1"/>
  <c r="LD27" i="18"/>
  <c r="LD17" i="18"/>
  <c r="LD13" i="18"/>
  <c r="D17" i="18"/>
  <c r="D15" i="18"/>
  <c r="D16" i="18"/>
  <c r="D13" i="18"/>
  <c r="D27" i="18"/>
  <c r="D18" i="9" s="1"/>
  <c r="D25" i="18"/>
  <c r="D24" i="18" s="1"/>
  <c r="KV16" i="18"/>
  <c r="KV15" i="18"/>
  <c r="KV25" i="18"/>
  <c r="KV24" i="18" s="1"/>
  <c r="KV14" i="9" s="1"/>
  <c r="KV70" i="9" s="1"/>
  <c r="KV13" i="18"/>
  <c r="KV27" i="18"/>
  <c r="KV17" i="18"/>
  <c r="LM16" i="18"/>
  <c r="LM15" i="18"/>
  <c r="LM25" i="18"/>
  <c r="LM24" i="18" s="1"/>
  <c r="LM14" i="9" s="1"/>
  <c r="LM70" i="9" s="1"/>
  <c r="LM13" i="18"/>
  <c r="LM27" i="18"/>
  <c r="LM17" i="18"/>
  <c r="KO15" i="18"/>
  <c r="KO16" i="18"/>
  <c r="KO13" i="18"/>
  <c r="KO25" i="18"/>
  <c r="KO27" i="18"/>
  <c r="KO17" i="18"/>
  <c r="LF25" i="18"/>
  <c r="LF24" i="18" s="1"/>
  <c r="LF14" i="9" s="1"/>
  <c r="LF70" i="9" s="1"/>
  <c r="LF15" i="18"/>
  <c r="LF16" i="18"/>
  <c r="LF27" i="18"/>
  <c r="LF13" i="18"/>
  <c r="LF17" i="18"/>
  <c r="F16" i="18"/>
  <c r="F17" i="18"/>
  <c r="F15" i="18"/>
  <c r="F13" i="18"/>
  <c r="F27" i="18"/>
  <c r="F18" i="9" s="1"/>
  <c r="F25" i="18"/>
  <c r="F24" i="18" s="1"/>
  <c r="KP25" i="18"/>
  <c r="KP24" i="18" s="1"/>
  <c r="KP14" i="9" s="1"/>
  <c r="KP70" i="9" s="1"/>
  <c r="KP15" i="18"/>
  <c r="KP16" i="18"/>
  <c r="KP17" i="18"/>
  <c r="KP13" i="18"/>
  <c r="KP27" i="18"/>
  <c r="LG25" i="18"/>
  <c r="LG24" i="18" s="1"/>
  <c r="LG14" i="9" s="1"/>
  <c r="LG70" i="9" s="1"/>
  <c r="LG15" i="18"/>
  <c r="LG16" i="18"/>
  <c r="LG17" i="18"/>
  <c r="LG13" i="18"/>
  <c r="LG27" i="18"/>
  <c r="E25" i="18"/>
  <c r="E24" i="18" s="1"/>
  <c r="E15" i="18"/>
  <c r="E17" i="18"/>
  <c r="E16" i="18"/>
  <c r="E27" i="18"/>
  <c r="E18" i="9" s="1"/>
  <c r="E13" i="18"/>
  <c r="F8" i="9"/>
  <c r="F30" i="20"/>
  <c r="L30" i="20"/>
  <c r="L8" i="9"/>
  <c r="G30" i="20"/>
  <c r="G8" i="9"/>
  <c r="L17" i="18"/>
  <c r="L15" i="18"/>
  <c r="L16" i="18"/>
  <c r="L27" i="18"/>
  <c r="L18" i="9" s="1"/>
  <c r="L13" i="18"/>
  <c r="L25" i="18"/>
  <c r="L24" i="18" s="1"/>
  <c r="LL16" i="18"/>
  <c r="LL15" i="18"/>
  <c r="LL25" i="18"/>
  <c r="LL24" i="18" s="1"/>
  <c r="LL14" i="9" s="1"/>
  <c r="LL70" i="9" s="1"/>
  <c r="LL27" i="18"/>
  <c r="LL17" i="18"/>
  <c r="LL13" i="18"/>
  <c r="H17" i="18"/>
  <c r="H15" i="18"/>
  <c r="H16" i="18"/>
  <c r="H25" i="18"/>
  <c r="H24" i="18" s="1"/>
  <c r="H27" i="18"/>
  <c r="H18" i="9" s="1"/>
  <c r="H13" i="18"/>
  <c r="KZ16" i="18"/>
  <c r="KZ15" i="18"/>
  <c r="KZ13" i="18"/>
  <c r="KZ27" i="18"/>
  <c r="KZ25" i="18"/>
  <c r="KZ24" i="18" s="1"/>
  <c r="KZ14" i="9" s="1"/>
  <c r="KZ70" i="9" s="1"/>
  <c r="KZ17" i="18"/>
  <c r="K25" i="18"/>
  <c r="K24" i="18" s="1"/>
  <c r="K16" i="18"/>
  <c r="K15" i="18"/>
  <c r="K17" i="18"/>
  <c r="K27" i="18"/>
  <c r="K18" i="9" s="1"/>
  <c r="K13" i="18"/>
  <c r="KS25" i="18"/>
  <c r="KS24" i="18" s="1"/>
  <c r="KS14" i="9" s="1"/>
  <c r="KS70" i="9" s="1"/>
  <c r="KS15" i="18"/>
  <c r="KS16" i="18"/>
  <c r="KS13" i="18"/>
  <c r="KS27" i="18"/>
  <c r="KS17" i="18"/>
  <c r="LJ15" i="18"/>
  <c r="LJ16" i="18"/>
  <c r="LJ25" i="18"/>
  <c r="LJ24" i="18" s="1"/>
  <c r="LJ14" i="9" s="1"/>
  <c r="LJ70" i="9" s="1"/>
  <c r="LJ17" i="18"/>
  <c r="LJ13" i="18"/>
  <c r="LJ27" i="18"/>
  <c r="KT25" i="18"/>
  <c r="KT24" i="18" s="1"/>
  <c r="KT14" i="9" s="1"/>
  <c r="KT70" i="9" s="1"/>
  <c r="KT15" i="18"/>
  <c r="KT16" i="18"/>
  <c r="KT27" i="18"/>
  <c r="KT13" i="18"/>
  <c r="KT17" i="18"/>
  <c r="LK25" i="18"/>
  <c r="LK24" i="18" s="1"/>
  <c r="LK14" i="9" s="1"/>
  <c r="LK70" i="9" s="1"/>
  <c r="LK15" i="18"/>
  <c r="LK16" i="18"/>
  <c r="LK27" i="18"/>
  <c r="LK13" i="18"/>
  <c r="LK17" i="18"/>
  <c r="I18" i="20"/>
  <c r="L18" i="20"/>
  <c r="M18" i="20"/>
  <c r="C18" i="20"/>
  <c r="J18" i="20"/>
  <c r="F18" i="20"/>
  <c r="E18" i="20"/>
  <c r="G18" i="20"/>
  <c r="D18" i="20"/>
  <c r="B18" i="20"/>
  <c r="B35" i="20"/>
  <c r="B56" i="20" s="1"/>
  <c r="K18" i="20"/>
  <c r="H18" i="20"/>
  <c r="G118" i="12"/>
  <c r="E14" i="18" l="1"/>
  <c r="LJ14" i="18"/>
  <c r="LJ13" i="9" s="1"/>
  <c r="F14" i="18"/>
  <c r="KW14" i="18"/>
  <c r="LF14" i="18"/>
  <c r="LF13" i="9" s="1"/>
  <c r="LF68" i="9" s="1"/>
  <c r="I14" i="18"/>
  <c r="LE14" i="18"/>
  <c r="LE13" i="9" s="1"/>
  <c r="LE68" i="9" s="1"/>
  <c r="LG14" i="18"/>
  <c r="LG13" i="9" s="1"/>
  <c r="C14" i="18"/>
  <c r="AM8" i="7"/>
  <c r="AM77" i="9"/>
  <c r="KQ14" i="18"/>
  <c r="KQ13" i="9" s="1"/>
  <c r="KQ68" i="9" s="1"/>
  <c r="AJ77" i="9"/>
  <c r="AJ8" i="7"/>
  <c r="AL8" i="7"/>
  <c r="AL77" i="9"/>
  <c r="AI77" i="9"/>
  <c r="AI8" i="7"/>
  <c r="AH77" i="9"/>
  <c r="AH8" i="7"/>
  <c r="AK77" i="9"/>
  <c r="AK8" i="7"/>
  <c r="J14" i="18"/>
  <c r="KT23" i="18"/>
  <c r="KT20" i="18" s="1"/>
  <c r="K14" i="18"/>
  <c r="H14" i="18"/>
  <c r="L14" i="18"/>
  <c r="KP23" i="18"/>
  <c r="KP20" i="18" s="1"/>
  <c r="LA15" i="18"/>
  <c r="Y33" i="22" s="1"/>
  <c r="KO14" i="18"/>
  <c r="KO13" i="9" s="1"/>
  <c r="KO68" i="9" s="1"/>
  <c r="D14" i="18"/>
  <c r="LB24" i="18"/>
  <c r="LN25" i="18"/>
  <c r="LN15" i="18"/>
  <c r="Z33" i="22" s="1"/>
  <c r="LB14" i="18"/>
  <c r="LB13" i="9" s="1"/>
  <c r="LB68" i="9" s="1"/>
  <c r="LI23" i="18"/>
  <c r="LI20" i="18" s="1"/>
  <c r="B23" i="18"/>
  <c r="N13" i="18"/>
  <c r="N14" i="14" s="1"/>
  <c r="B24" i="18"/>
  <c r="N25" i="18"/>
  <c r="G14" i="18"/>
  <c r="LE23" i="18"/>
  <c r="LE20" i="18" s="1"/>
  <c r="KQ23" i="18"/>
  <c r="KQ20" i="18" s="1"/>
  <c r="LK14" i="18"/>
  <c r="LK13" i="9" s="1"/>
  <c r="KS23" i="18"/>
  <c r="KS20" i="18" s="1"/>
  <c r="K23" i="18"/>
  <c r="K20" i="18" s="1"/>
  <c r="H23" i="18"/>
  <c r="H20" i="18" s="1"/>
  <c r="F23" i="18"/>
  <c r="F20" i="18" s="1"/>
  <c r="LA25" i="18"/>
  <c r="KO24" i="18"/>
  <c r="LM14" i="18"/>
  <c r="LM13" i="9" s="1"/>
  <c r="LM68" i="9" s="1"/>
  <c r="KV23" i="18"/>
  <c r="KV20" i="18" s="1"/>
  <c r="KY23" i="18"/>
  <c r="KY20" i="18" s="1"/>
  <c r="I23" i="18"/>
  <c r="I20" i="18" s="1"/>
  <c r="LN27" i="18"/>
  <c r="LI14" i="18"/>
  <c r="LH14" i="18"/>
  <c r="LH13" i="9" s="1"/>
  <c r="KU23" i="18"/>
  <c r="KU20" i="18" s="1"/>
  <c r="KU14" i="18"/>
  <c r="KU13" i="9" s="1"/>
  <c r="M23" i="18"/>
  <c r="M20" i="18" s="1"/>
  <c r="G23" i="18"/>
  <c r="G20" i="18" s="1"/>
  <c r="N30" i="20"/>
  <c r="LJ23" i="18"/>
  <c r="LJ20" i="18" s="1"/>
  <c r="KZ23" i="18"/>
  <c r="KZ20" i="18" s="1"/>
  <c r="L23" i="18"/>
  <c r="L20" i="18" s="1"/>
  <c r="LG23" i="18"/>
  <c r="LG20" i="18" s="1"/>
  <c r="LF23" i="18"/>
  <c r="LF20" i="18" s="1"/>
  <c r="KO23" i="18"/>
  <c r="LA13" i="18"/>
  <c r="J23" i="18"/>
  <c r="J20" i="18" s="1"/>
  <c r="LB23" i="18"/>
  <c r="LN13" i="18"/>
  <c r="KR23" i="18"/>
  <c r="KR20" i="18" s="1"/>
  <c r="N15" i="18"/>
  <c r="B33" i="22" s="1"/>
  <c r="B14" i="18"/>
  <c r="KW23" i="18"/>
  <c r="KW20" i="18" s="1"/>
  <c r="LK23" i="18"/>
  <c r="LK20" i="18" s="1"/>
  <c r="KT14" i="18"/>
  <c r="KS14" i="18"/>
  <c r="KZ14" i="18"/>
  <c r="KZ13" i="9" s="1"/>
  <c r="KZ68" i="9" s="1"/>
  <c r="LL23" i="18"/>
  <c r="LL20" i="18" s="1"/>
  <c r="LL14" i="18"/>
  <c r="LL13" i="9" s="1"/>
  <c r="LL68" i="9" s="1"/>
  <c r="E23" i="18"/>
  <c r="E20" i="18" s="1"/>
  <c r="KP14" i="18"/>
  <c r="LA16" i="18"/>
  <c r="Y34" i="22" s="1"/>
  <c r="LM23" i="18"/>
  <c r="LM20" i="18" s="1"/>
  <c r="KV14" i="18"/>
  <c r="D23" i="18"/>
  <c r="D20" i="18" s="1"/>
  <c r="LD23" i="18"/>
  <c r="LD20" i="18" s="1"/>
  <c r="LD14" i="18"/>
  <c r="LD13" i="9" s="1"/>
  <c r="KY14" i="18"/>
  <c r="LC23" i="18"/>
  <c r="LC20" i="18" s="1"/>
  <c r="LC14" i="18"/>
  <c r="LC13" i="9" s="1"/>
  <c r="LN16" i="18"/>
  <c r="Z34" i="22" s="1"/>
  <c r="C23" i="18"/>
  <c r="C20" i="18" s="1"/>
  <c r="KR14" i="18"/>
  <c r="KR13" i="9" s="1"/>
  <c r="LH23" i="18"/>
  <c r="LH20" i="18" s="1"/>
  <c r="M14" i="18"/>
  <c r="KX23" i="18"/>
  <c r="KX20" i="18" s="1"/>
  <c r="KX14" i="18"/>
  <c r="KX13" i="9" s="1"/>
  <c r="KX68" i="9" s="1"/>
  <c r="N16" i="18"/>
  <c r="B34" i="22" s="1"/>
  <c r="KW13" i="9"/>
  <c r="AG8" i="7"/>
  <c r="AG77" i="9"/>
  <c r="AC8" i="7"/>
  <c r="AC77" i="9"/>
  <c r="AB8" i="7"/>
  <c r="AB77" i="9"/>
  <c r="AE8" i="7"/>
  <c r="AE77" i="9"/>
  <c r="AD8" i="7"/>
  <c r="AD77" i="9"/>
  <c r="AF8" i="7"/>
  <c r="AF77" i="9"/>
  <c r="N18" i="20"/>
  <c r="N35" i="20"/>
  <c r="E149" i="12"/>
  <c r="E151" i="12" s="1"/>
  <c r="LI30" i="18" l="1"/>
  <c r="KO30" i="18"/>
  <c r="LF30" i="18"/>
  <c r="LB20" i="18"/>
  <c r="KZ30" i="18"/>
  <c r="KQ30" i="18"/>
  <c r="KS30" i="18"/>
  <c r="LC30" i="18"/>
  <c r="KR68" i="9"/>
  <c r="LI13" i="9"/>
  <c r="LN13" i="9" s="1"/>
  <c r="LC68" i="9"/>
  <c r="LG68" i="9"/>
  <c r="KS13" i="9"/>
  <c r="B30" i="18"/>
  <c r="LH68" i="9"/>
  <c r="KV30" i="18"/>
  <c r="LD68" i="9"/>
  <c r="LK68" i="9"/>
  <c r="KV13" i="9"/>
  <c r="KU68" i="9"/>
  <c r="KW68" i="9"/>
  <c r="LJ68" i="9"/>
  <c r="LM30" i="18"/>
  <c r="KR30" i="18"/>
  <c r="KY30" i="18"/>
  <c r="M30" i="18"/>
  <c r="LG30" i="18"/>
  <c r="KU30" i="18"/>
  <c r="KX30" i="18"/>
  <c r="KP30" i="18"/>
  <c r="LL30" i="18"/>
  <c r="KT30" i="18"/>
  <c r="LJ30" i="18"/>
  <c r="LE30" i="18"/>
  <c r="D30" i="18"/>
  <c r="L30" i="18"/>
  <c r="G30" i="18"/>
  <c r="C30" i="18"/>
  <c r="H30" i="18"/>
  <c r="K30" i="18"/>
  <c r="KT13" i="9"/>
  <c r="KO14" i="9"/>
  <c r="KO70" i="9" s="1"/>
  <c r="LA70" i="9" s="1"/>
  <c r="LA24" i="18"/>
  <c r="F30" i="18"/>
  <c r="Y64" i="22"/>
  <c r="Y85" i="22"/>
  <c r="LK30" i="18"/>
  <c r="J30" i="18"/>
  <c r="KY13" i="9"/>
  <c r="LB30" i="18"/>
  <c r="LN24" i="18"/>
  <c r="LB14" i="9"/>
  <c r="LB70" i="9" s="1"/>
  <c r="LH30" i="18"/>
  <c r="LD30" i="18"/>
  <c r="Y65" i="22"/>
  <c r="Y86" i="22"/>
  <c r="Y100" i="22" s="1"/>
  <c r="E30" i="18"/>
  <c r="B64" i="22"/>
  <c r="B85" i="22"/>
  <c r="LA23" i="18"/>
  <c r="KO20" i="18"/>
  <c r="I30" i="18"/>
  <c r="KP13" i="9"/>
  <c r="LN14" i="18"/>
  <c r="B65" i="22"/>
  <c r="B86" i="22"/>
  <c r="B100" i="22" s="1"/>
  <c r="Z86" i="22"/>
  <c r="Z100" i="22" s="1"/>
  <c r="Z65" i="22"/>
  <c r="KW30" i="18"/>
  <c r="B20" i="18"/>
  <c r="N23" i="18"/>
  <c r="Z64" i="22"/>
  <c r="Z85" i="22"/>
  <c r="LA14" i="18"/>
  <c r="A97" i="22"/>
  <c r="A96" i="22"/>
  <c r="A94" i="22"/>
  <c r="A83" i="22"/>
  <c r="A82" i="22"/>
  <c r="A80" i="22"/>
  <c r="Z30" i="22"/>
  <c r="Y30" i="22"/>
  <c r="Y61" i="22" s="1"/>
  <c r="X30" i="22"/>
  <c r="W30" i="22"/>
  <c r="V30" i="22"/>
  <c r="U30" i="22"/>
  <c r="T30" i="22"/>
  <c r="T61" i="22" s="1"/>
  <c r="S30" i="22"/>
  <c r="S61" i="22" s="1"/>
  <c r="R30" i="22"/>
  <c r="Q30" i="22"/>
  <c r="Q61" i="22" s="1"/>
  <c r="C30" i="22"/>
  <c r="B30" i="22"/>
  <c r="LA13" i="9" l="1"/>
  <c r="V82" i="22"/>
  <c r="V61" i="22"/>
  <c r="KV68" i="9"/>
  <c r="C82" i="22"/>
  <c r="C61" i="22"/>
  <c r="X82" i="22"/>
  <c r="X61" i="22"/>
  <c r="KY68" i="9"/>
  <c r="KP68" i="9"/>
  <c r="LI68" i="9"/>
  <c r="LN68" i="9" s="1"/>
  <c r="B82" i="22"/>
  <c r="B61" i="22"/>
  <c r="B96" i="22" s="1"/>
  <c r="Z82" i="22"/>
  <c r="Z61" i="22"/>
  <c r="KS68" i="9"/>
  <c r="R82" i="22"/>
  <c r="R61" i="22"/>
  <c r="W82" i="22"/>
  <c r="W61" i="22"/>
  <c r="U82" i="22"/>
  <c r="U61" i="22"/>
  <c r="KT68" i="9"/>
  <c r="LN14" i="9"/>
  <c r="LN70" i="9"/>
  <c r="Y84" i="22"/>
  <c r="Y99" i="22"/>
  <c r="Y98" i="22" s="1"/>
  <c r="Z84" i="22"/>
  <c r="Z99" i="22"/>
  <c r="Z98" i="22" s="1"/>
  <c r="LA14" i="9"/>
  <c r="B99" i="22"/>
  <c r="B98" i="22" s="1"/>
  <c r="B84" i="22"/>
  <c r="T82" i="22"/>
  <c r="W96" i="22"/>
  <c r="S82" i="22"/>
  <c r="U96" i="22"/>
  <c r="V96" i="22"/>
  <c r="Q82" i="22"/>
  <c r="Y82" i="22"/>
  <c r="S96" i="22"/>
  <c r="T96" i="22"/>
  <c r="Y96" i="22"/>
  <c r="Q96" i="22"/>
  <c r="C96" i="22"/>
  <c r="LA68" i="9" l="1"/>
  <c r="X96" i="22"/>
  <c r="Z96" i="22"/>
  <c r="R96" i="22"/>
  <c r="C9" i="19" l="1"/>
  <c r="H9" i="19" l="1"/>
  <c r="P9" i="19"/>
  <c r="I9" i="19"/>
  <c r="Q9" i="19"/>
  <c r="D9" i="19"/>
  <c r="L9" i="19"/>
  <c r="G9" i="19"/>
  <c r="J9" i="19"/>
  <c r="R9" i="19"/>
  <c r="E9" i="19"/>
  <c r="K9" i="19"/>
  <c r="F9" i="19"/>
  <c r="M9" i="19"/>
  <c r="N9" i="19"/>
  <c r="O9" i="19"/>
  <c r="D16" i="20"/>
  <c r="H16" i="20"/>
  <c r="L16" i="20"/>
  <c r="E16" i="20"/>
  <c r="I16" i="20"/>
  <c r="M16" i="20"/>
  <c r="F16" i="20"/>
  <c r="J16" i="20"/>
  <c r="B16" i="20"/>
  <c r="C16" i="20"/>
  <c r="G16" i="20"/>
  <c r="K16" i="20"/>
  <c r="B14" i="20"/>
  <c r="M15" i="20"/>
  <c r="I15" i="20"/>
  <c r="E15" i="20"/>
  <c r="L15" i="20"/>
  <c r="H15" i="20"/>
  <c r="D15" i="20"/>
  <c r="F15" i="20"/>
  <c r="K15" i="20"/>
  <c r="C15" i="20"/>
  <c r="J15" i="20"/>
  <c r="B15" i="20"/>
  <c r="M14" i="20"/>
  <c r="I14" i="20"/>
  <c r="E14" i="20"/>
  <c r="G15" i="20"/>
  <c r="L14" i="20"/>
  <c r="H14" i="20"/>
  <c r="D14" i="20"/>
  <c r="J14" i="20"/>
  <c r="K14" i="20"/>
  <c r="G14" i="20"/>
  <c r="C14" i="20"/>
  <c r="F14" i="20"/>
  <c r="C50" i="9"/>
  <c r="D50" i="9" s="1"/>
  <c r="E50" i="9" s="1"/>
  <c r="F50" i="9" s="1"/>
  <c r="G50" i="9" s="1"/>
  <c r="H50" i="9" s="1"/>
  <c r="I50" i="9" s="1"/>
  <c r="J50" i="9" s="1"/>
  <c r="K50" i="9" s="1"/>
  <c r="L50" i="9" s="1"/>
  <c r="M50" i="9" s="1"/>
  <c r="B26" i="20" l="1"/>
  <c r="C26" i="20"/>
  <c r="C55" i="20" s="1"/>
  <c r="L26" i="20"/>
  <c r="L55" i="20" s="1"/>
  <c r="F26" i="20"/>
  <c r="F55" i="20" s="1"/>
  <c r="G26" i="20"/>
  <c r="G55" i="20" s="1"/>
  <c r="E26" i="20"/>
  <c r="E55" i="20" s="1"/>
  <c r="K26" i="20"/>
  <c r="K55" i="20" s="1"/>
  <c r="D26" i="20"/>
  <c r="D55" i="20" s="1"/>
  <c r="I26" i="20"/>
  <c r="I55" i="20" s="1"/>
  <c r="J26" i="20"/>
  <c r="J55" i="20" s="1"/>
  <c r="H26" i="20"/>
  <c r="H55" i="20" s="1"/>
  <c r="M26" i="20"/>
  <c r="M55" i="20" s="1"/>
  <c r="D11" i="18" l="1"/>
  <c r="H11" i="18"/>
  <c r="K11" i="18"/>
  <c r="J11" i="18"/>
  <c r="E11" i="18"/>
  <c r="C11" i="18"/>
  <c r="M11" i="18"/>
  <c r="F11" i="18"/>
  <c r="L11" i="18"/>
  <c r="I11" i="18"/>
  <c r="G11" i="18"/>
  <c r="B55" i="20"/>
  <c r="N26" i="20"/>
  <c r="J10" i="12"/>
  <c r="J13" i="12"/>
  <c r="J15" i="12" l="1"/>
  <c r="D82" i="9"/>
  <c r="F82" i="9"/>
  <c r="J82" i="9"/>
  <c r="L82" i="9"/>
  <c r="G82" i="9"/>
  <c r="M82" i="9"/>
  <c r="K82" i="9"/>
  <c r="I82" i="9"/>
  <c r="C82" i="9"/>
  <c r="H82" i="9"/>
  <c r="E82" i="9"/>
  <c r="B11" i="18"/>
  <c r="B34" i="20"/>
  <c r="N11" i="18" l="1"/>
  <c r="B82" i="9"/>
  <c r="AB15" i="7"/>
  <c r="AB14" i="7" s="1"/>
  <c r="E150" i="12"/>
  <c r="E130" i="12" l="1"/>
  <c r="AH34" i="20"/>
  <c r="B28" i="20"/>
  <c r="N28" i="20" s="1"/>
  <c r="Z7" i="21"/>
  <c r="Y7" i="21"/>
  <c r="X7" i="21"/>
  <c r="W7" i="21"/>
  <c r="V7" i="21"/>
  <c r="U7" i="21"/>
  <c r="T7" i="21"/>
  <c r="S7" i="21"/>
  <c r="R7" i="21"/>
  <c r="Q7" i="21"/>
  <c r="B58" i="20"/>
  <c r="B66" i="20" s="1"/>
  <c r="C58" i="20"/>
  <c r="C66" i="20" s="1"/>
  <c r="D58" i="20"/>
  <c r="D66" i="20" s="1"/>
  <c r="E58" i="20"/>
  <c r="E66" i="20" s="1"/>
  <c r="F58" i="20"/>
  <c r="F66" i="20" s="1"/>
  <c r="G58" i="20"/>
  <c r="G66" i="20" s="1"/>
  <c r="H58" i="20"/>
  <c r="H66" i="20" s="1"/>
  <c r="I58" i="20"/>
  <c r="I66" i="20" s="1"/>
  <c r="J58" i="20"/>
  <c r="J66" i="20" s="1"/>
  <c r="K58" i="20"/>
  <c r="K66" i="20" s="1"/>
  <c r="L58" i="20"/>
  <c r="L66" i="20" s="1"/>
  <c r="M58" i="20"/>
  <c r="M66" i="20" s="1"/>
  <c r="O58" i="20"/>
  <c r="P58" i="20"/>
  <c r="Q58" i="20"/>
  <c r="R58" i="20"/>
  <c r="S58" i="20"/>
  <c r="T58" i="20"/>
  <c r="U58" i="20"/>
  <c r="V58" i="20"/>
  <c r="W58" i="20"/>
  <c r="X58" i="20"/>
  <c r="Y58" i="20"/>
  <c r="Z58" i="20"/>
  <c r="N56" i="20"/>
  <c r="N40" i="20" l="1"/>
  <c r="GN18" i="7" l="1"/>
  <c r="GA18" i="7"/>
  <c r="FN18" i="7"/>
  <c r="FA18" i="7"/>
  <c r="EN18" i="7"/>
  <c r="EA18" i="7"/>
  <c r="DN18" i="7"/>
  <c r="DA18" i="7"/>
  <c r="CN18" i="7"/>
  <c r="CA18" i="7"/>
  <c r="BN18" i="7"/>
  <c r="AZ34" i="20"/>
  <c r="BA34" i="20" s="1"/>
  <c r="DY14" i="7" l="1"/>
  <c r="DY12" i="7" s="1"/>
  <c r="DY18" i="7"/>
  <c r="FY14" i="7"/>
  <c r="FY12" i="7" s="1"/>
  <c r="FY18" i="7"/>
  <c r="CL14" i="7"/>
  <c r="CL18" i="7"/>
  <c r="EL14" i="7"/>
  <c r="EL12" i="7" s="1"/>
  <c r="EL18" i="7"/>
  <c r="GL14" i="7"/>
  <c r="GL12" i="7" s="1"/>
  <c r="GL18" i="7"/>
  <c r="EY18" i="7"/>
  <c r="EY14" i="7"/>
  <c r="EY12" i="7" s="1"/>
  <c r="CY18" i="7"/>
  <c r="CY14" i="7"/>
  <c r="DL14" i="7"/>
  <c r="DL18" i="7"/>
  <c r="FL18" i="7"/>
  <c r="FL14" i="7"/>
  <c r="FL12" i="7" s="1"/>
  <c r="BY14" i="7"/>
  <c r="BY18" i="7"/>
  <c r="BL14" i="7"/>
  <c r="BL18" i="7"/>
  <c r="P6" i="23"/>
  <c r="GN14" i="7"/>
  <c r="CN8" i="7"/>
  <c r="H25" i="23" s="1"/>
  <c r="EN8" i="7"/>
  <c r="L25" i="23" s="1"/>
  <c r="BN8" i="7"/>
  <c r="F25" i="23" s="1"/>
  <c r="DN8" i="7"/>
  <c r="J25" i="23" s="1"/>
  <c r="FN8" i="7"/>
  <c r="N25" i="23" s="1"/>
  <c r="CA8" i="7"/>
  <c r="G25" i="23" s="1"/>
  <c r="EA8" i="7"/>
  <c r="K25" i="23" s="1"/>
  <c r="GA8" i="7"/>
  <c r="O25" i="23" s="1"/>
  <c r="GN8" i="7"/>
  <c r="P25" i="23" s="1"/>
  <c r="DA8" i="7"/>
  <c r="I25" i="23" s="1"/>
  <c r="FA8" i="7"/>
  <c r="M25" i="23" s="1"/>
  <c r="F6" i="23"/>
  <c r="G6" i="23"/>
  <c r="O6" i="23"/>
  <c r="E6" i="23"/>
  <c r="J6" i="23"/>
  <c r="N6" i="23"/>
  <c r="K6" i="23"/>
  <c r="H6" i="23"/>
  <c r="L6" i="23"/>
  <c r="I6" i="23"/>
  <c r="M6" i="23"/>
  <c r="GL34" i="20"/>
  <c r="GK34" i="20"/>
  <c r="GJ34" i="20"/>
  <c r="GI34" i="20"/>
  <c r="GH34" i="20"/>
  <c r="GG34" i="20"/>
  <c r="GF34" i="20"/>
  <c r="GE34" i="20"/>
  <c r="GD34" i="20"/>
  <c r="GC34" i="20"/>
  <c r="GB34" i="20"/>
  <c r="FY34" i="20"/>
  <c r="FX34" i="20"/>
  <c r="FW34" i="20"/>
  <c r="FV34" i="20"/>
  <c r="FU34" i="20"/>
  <c r="FT34" i="20"/>
  <c r="FS34" i="20"/>
  <c r="FR34" i="20"/>
  <c r="FQ34" i="20"/>
  <c r="FP34" i="20"/>
  <c r="FO34" i="20"/>
  <c r="FL34" i="20"/>
  <c r="FK34" i="20"/>
  <c r="FJ34" i="20"/>
  <c r="FI34" i="20"/>
  <c r="FH34" i="20"/>
  <c r="FG34" i="20"/>
  <c r="FF34" i="20"/>
  <c r="FE34" i="20"/>
  <c r="FD34" i="20"/>
  <c r="FC34" i="20"/>
  <c r="FB34" i="20"/>
  <c r="EX34" i="20"/>
  <c r="EW34" i="20"/>
  <c r="EV34" i="20"/>
  <c r="EU34" i="20"/>
  <c r="ET34" i="20"/>
  <c r="ES34" i="20"/>
  <c r="ER34" i="20"/>
  <c r="EQ34" i="20"/>
  <c r="EP34" i="20"/>
  <c r="EO34" i="20"/>
  <c r="EK34" i="20"/>
  <c r="EJ34" i="20"/>
  <c r="EI34" i="20"/>
  <c r="EH34" i="20"/>
  <c r="EG34" i="20"/>
  <c r="EF34" i="20"/>
  <c r="EE34" i="20"/>
  <c r="ED34" i="20"/>
  <c r="EC34" i="20"/>
  <c r="EB34" i="20"/>
  <c r="DY34" i="20"/>
  <c r="DX34" i="20"/>
  <c r="DW34" i="20"/>
  <c r="DV34" i="20"/>
  <c r="DU34" i="20"/>
  <c r="DT34" i="20"/>
  <c r="DS34" i="20"/>
  <c r="DR34" i="20"/>
  <c r="DQ34" i="20"/>
  <c r="DP34" i="20"/>
  <c r="DO34" i="20"/>
  <c r="BB20" i="9"/>
  <c r="EB20" i="9"/>
  <c r="EL34" i="20" l="1"/>
  <c r="FY10" i="17"/>
  <c r="GA10" i="17" s="1"/>
  <c r="FY77" i="9"/>
  <c r="FY8" i="7"/>
  <c r="DL12" i="7"/>
  <c r="DL34" i="20"/>
  <c r="EY10" i="17"/>
  <c r="FA10" i="17" s="1"/>
  <c r="EY77" i="9"/>
  <c r="EY8" i="7"/>
  <c r="DL10" i="17"/>
  <c r="DN10" i="17" s="1"/>
  <c r="DL11" i="17" s="1"/>
  <c r="DL77" i="9"/>
  <c r="DL8" i="7"/>
  <c r="CY12" i="7"/>
  <c r="CY34" i="20"/>
  <c r="GL10" i="17"/>
  <c r="GN10" i="17" s="1"/>
  <c r="GL11" i="17" s="1"/>
  <c r="GL77" i="9"/>
  <c r="GL8" i="7"/>
  <c r="CL10" i="17"/>
  <c r="CN10" i="17" s="1"/>
  <c r="CL11" i="17" s="1"/>
  <c r="CL77" i="9"/>
  <c r="CL8" i="7"/>
  <c r="DY10" i="17"/>
  <c r="EA10" i="17" s="1"/>
  <c r="DY11" i="17" s="1"/>
  <c r="DY77" i="9"/>
  <c r="DY8" i="7"/>
  <c r="EL10" i="17"/>
  <c r="EN10" i="17" s="1"/>
  <c r="EL77" i="9"/>
  <c r="EL8" i="7"/>
  <c r="EY34" i="20"/>
  <c r="FL10" i="17"/>
  <c r="FN10" i="17" s="1"/>
  <c r="FL77" i="9"/>
  <c r="FL8" i="7"/>
  <c r="CY10" i="17"/>
  <c r="DA10" i="17" s="1"/>
  <c r="CY11" i="17" s="1"/>
  <c r="CY77" i="9"/>
  <c r="CY8" i="7"/>
  <c r="CL12" i="7"/>
  <c r="CL34" i="20"/>
  <c r="BL10" i="17"/>
  <c r="BN10" i="17" s="1"/>
  <c r="BL11" i="17" s="1"/>
  <c r="BL8" i="7"/>
  <c r="BL77" i="9"/>
  <c r="BL12" i="7"/>
  <c r="BL34" i="20"/>
  <c r="BY8" i="7"/>
  <c r="BY10" i="17"/>
  <c r="CA10" i="17" s="1"/>
  <c r="BY11" i="17" s="1"/>
  <c r="BY77" i="9"/>
  <c r="BY12" i="7"/>
  <c r="BY34" i="20"/>
  <c r="GM8" i="7"/>
  <c r="GM77" i="9"/>
  <c r="FM8" i="7"/>
  <c r="FM77" i="9"/>
  <c r="FZ8" i="7"/>
  <c r="FZ77" i="9"/>
  <c r="GA77" i="9" s="1"/>
  <c r="EZ8" i="7"/>
  <c r="EZ77" i="9"/>
  <c r="EM8" i="7"/>
  <c r="EM77" i="9"/>
  <c r="DZ8" i="7"/>
  <c r="DZ77" i="9"/>
  <c r="DM8" i="7"/>
  <c r="DM77" i="9"/>
  <c r="DN77" i="9" s="1"/>
  <c r="CZ8" i="7"/>
  <c r="CZ77" i="9"/>
  <c r="CM8" i="7"/>
  <c r="CM77" i="9"/>
  <c r="CN77" i="9" s="1"/>
  <c r="BZ77" i="9"/>
  <c r="BM77" i="9"/>
  <c r="GL87" i="9"/>
  <c r="GK87" i="9"/>
  <c r="GJ87" i="9"/>
  <c r="GI87" i="9"/>
  <c r="GH87" i="9"/>
  <c r="GF87" i="9"/>
  <c r="GE87" i="9"/>
  <c r="GD87" i="9"/>
  <c r="GC87" i="9"/>
  <c r="GB87" i="9"/>
  <c r="FZ87" i="9"/>
  <c r="FY87" i="9"/>
  <c r="FX87" i="9"/>
  <c r="FW87" i="9"/>
  <c r="FV87" i="9"/>
  <c r="FU87" i="9"/>
  <c r="FS87" i="9"/>
  <c r="FR87" i="9"/>
  <c r="FQ87" i="9"/>
  <c r="FP87" i="9"/>
  <c r="FO87" i="9"/>
  <c r="FM87" i="9"/>
  <c r="FL87" i="9"/>
  <c r="FK87" i="9"/>
  <c r="FJ87" i="9"/>
  <c r="FI87" i="9"/>
  <c r="FH87" i="9"/>
  <c r="FF87" i="9"/>
  <c r="FE87" i="9"/>
  <c r="FD87" i="9"/>
  <c r="FC87" i="9"/>
  <c r="FB87" i="9"/>
  <c r="EZ87" i="9"/>
  <c r="EY87" i="9"/>
  <c r="EX87" i="9"/>
  <c r="EW87" i="9"/>
  <c r="EV87" i="9"/>
  <c r="EU87" i="9"/>
  <c r="ES87" i="9"/>
  <c r="ER87" i="9"/>
  <c r="EQ87" i="9"/>
  <c r="EP87" i="9"/>
  <c r="EO87" i="9"/>
  <c r="EM87" i="9"/>
  <c r="EL87" i="9"/>
  <c r="EK87" i="9"/>
  <c r="EJ87" i="9"/>
  <c r="EI87" i="9"/>
  <c r="EH87" i="9"/>
  <c r="EF87" i="9"/>
  <c r="EE87" i="9"/>
  <c r="ED87" i="9"/>
  <c r="EC87" i="9"/>
  <c r="EB87" i="9"/>
  <c r="DZ87" i="9"/>
  <c r="DY87" i="9"/>
  <c r="DX87" i="9"/>
  <c r="DW87" i="9"/>
  <c r="DV87" i="9"/>
  <c r="DU87" i="9"/>
  <c r="DS87" i="9"/>
  <c r="DR87" i="9"/>
  <c r="DQ87" i="9"/>
  <c r="DP87" i="9"/>
  <c r="DO87" i="9"/>
  <c r="DM87" i="9"/>
  <c r="DL87" i="9"/>
  <c r="DK87" i="9"/>
  <c r="DJ87" i="9"/>
  <c r="DI87" i="9"/>
  <c r="DH87" i="9"/>
  <c r="DF87" i="9"/>
  <c r="DE87" i="9"/>
  <c r="DD87" i="9"/>
  <c r="DC87" i="9"/>
  <c r="DB87" i="9"/>
  <c r="CZ87" i="9"/>
  <c r="CY87" i="9"/>
  <c r="CX87" i="9"/>
  <c r="CW87" i="9"/>
  <c r="CV87" i="9"/>
  <c r="CU87" i="9"/>
  <c r="CS87" i="9"/>
  <c r="CR87" i="9"/>
  <c r="CQ87" i="9"/>
  <c r="CP87" i="9"/>
  <c r="CO87" i="9"/>
  <c r="CM87" i="9"/>
  <c r="CL87" i="9"/>
  <c r="CK87" i="9"/>
  <c r="CJ87" i="9"/>
  <c r="CI87" i="9"/>
  <c r="CH87" i="9"/>
  <c r="CF87" i="9"/>
  <c r="CE87" i="9"/>
  <c r="CD87" i="9"/>
  <c r="CC87" i="9"/>
  <c r="CB87" i="9"/>
  <c r="BZ87" i="9"/>
  <c r="BY87" i="9"/>
  <c r="BX87" i="9"/>
  <c r="BW87" i="9"/>
  <c r="BV87" i="9"/>
  <c r="BU87" i="9"/>
  <c r="BS87" i="9"/>
  <c r="BR87" i="9"/>
  <c r="BQ87" i="9"/>
  <c r="BP87" i="9"/>
  <c r="BO87" i="9"/>
  <c r="BC87" i="9"/>
  <c r="BD87" i="9"/>
  <c r="BE87" i="9"/>
  <c r="BF87" i="9"/>
  <c r="BH87" i="9"/>
  <c r="BI87" i="9"/>
  <c r="BJ87" i="9"/>
  <c r="BK87" i="9"/>
  <c r="BL87" i="9"/>
  <c r="BM87" i="9"/>
  <c r="EA77" i="9" l="1"/>
  <c r="GN77" i="9"/>
  <c r="DA77" i="9"/>
  <c r="BN77" i="9"/>
  <c r="FA77" i="9"/>
  <c r="CA77" i="9"/>
  <c r="EN77" i="9"/>
  <c r="FN77" i="9"/>
  <c r="GN11" i="17"/>
  <c r="FY11" i="17"/>
  <c r="FL11" i="17"/>
  <c r="EY11" i="17"/>
  <c r="EA11" i="17"/>
  <c r="EL11" i="17"/>
  <c r="DN11" i="17"/>
  <c r="DA11" i="17"/>
  <c r="CN11" i="17"/>
  <c r="CA11" i="17"/>
  <c r="BN11" i="17"/>
  <c r="GM34" i="20"/>
  <c r="GN34" i="20" s="1"/>
  <c r="GA14" i="7"/>
  <c r="FZ34" i="20" s="1"/>
  <c r="FN14" i="7"/>
  <c r="FM34" i="20" s="1"/>
  <c r="FA14" i="7"/>
  <c r="EZ34" i="20" s="1"/>
  <c r="EN14" i="7"/>
  <c r="EM34" i="20" s="1"/>
  <c r="EA14" i="7"/>
  <c r="DZ34" i="20" s="1"/>
  <c r="DN14" i="7"/>
  <c r="DM34" i="20" s="1"/>
  <c r="DA14" i="7"/>
  <c r="CZ34" i="20" s="1"/>
  <c r="CN14" i="7"/>
  <c r="CM34" i="20" s="1"/>
  <c r="CN34" i="20" s="1"/>
  <c r="CA14" i="7"/>
  <c r="BZ34" i="20" s="1"/>
  <c r="CA34" i="20" s="1"/>
  <c r="BN14" i="7"/>
  <c r="BM34" i="20" s="1"/>
  <c r="BN34" i="20" s="1"/>
  <c r="GA11" i="17" l="1"/>
  <c r="FN11" i="17"/>
  <c r="FA11" i="17"/>
  <c r="EN11" i="17"/>
  <c r="AA58" i="20"/>
  <c r="N58" i="20"/>
  <c r="N55" i="20"/>
  <c r="N66" i="20" s="1"/>
  <c r="M7" i="18" l="1"/>
  <c r="L7" i="18"/>
  <c r="K7" i="18"/>
  <c r="J7" i="18"/>
  <c r="I7" i="18"/>
  <c r="H7" i="18"/>
  <c r="G7" i="18"/>
  <c r="F7" i="18"/>
  <c r="E7" i="18"/>
  <c r="D7" i="18"/>
  <c r="C7" i="18"/>
  <c r="B7" i="18"/>
  <c r="E12" i="4"/>
  <c r="E9" i="4"/>
  <c r="J5" i="17" l="1"/>
  <c r="B5" i="17"/>
  <c r="L9" i="20"/>
  <c r="H9" i="20"/>
  <c r="D9" i="20"/>
  <c r="J9" i="20"/>
  <c r="F5" i="17"/>
  <c r="B9" i="20"/>
  <c r="E5" i="14" l="1"/>
  <c r="E5" i="17"/>
  <c r="E5" i="7"/>
  <c r="E9" i="20"/>
  <c r="I5" i="14"/>
  <c r="I5" i="17"/>
  <c r="I5" i="7"/>
  <c r="I9" i="20"/>
  <c r="C5" i="17"/>
  <c r="C9" i="20"/>
  <c r="G5" i="14"/>
  <c r="G5" i="17"/>
  <c r="G9" i="20"/>
  <c r="K5" i="17"/>
  <c r="K9" i="20"/>
  <c r="K5" i="14"/>
  <c r="C10" i="9"/>
  <c r="G10" i="9"/>
  <c r="K10" i="9"/>
  <c r="G5" i="7"/>
  <c r="C5" i="14"/>
  <c r="D5" i="14"/>
  <c r="D5" i="7"/>
  <c r="D5" i="17"/>
  <c r="H5" i="14"/>
  <c r="H5" i="7"/>
  <c r="H5" i="17"/>
  <c r="L5" i="14"/>
  <c r="L5" i="7"/>
  <c r="L5" i="17"/>
  <c r="D10" i="9"/>
  <c r="H10" i="9"/>
  <c r="L10" i="9"/>
  <c r="K5" i="7"/>
  <c r="M5" i="14"/>
  <c r="M5" i="17"/>
  <c r="M5" i="7"/>
  <c r="M9" i="20"/>
  <c r="E10" i="9"/>
  <c r="I10" i="9"/>
  <c r="M10" i="9"/>
  <c r="B5" i="14"/>
  <c r="B5" i="7"/>
  <c r="F5" i="14"/>
  <c r="F5" i="7"/>
  <c r="J5" i="14"/>
  <c r="J5" i="7"/>
  <c r="B10" i="9"/>
  <c r="F10" i="9"/>
  <c r="J10" i="9"/>
  <c r="F9" i="20"/>
  <c r="C5" i="7"/>
  <c r="AN9" i="17" l="1"/>
  <c r="AL8" i="17" l="1"/>
  <c r="AD8" i="17"/>
  <c r="AH8" i="17"/>
  <c r="AN9" i="7"/>
  <c r="AN8" i="7" s="1"/>
  <c r="AK8" i="17"/>
  <c r="AG8" i="17"/>
  <c r="AC8" i="17"/>
  <c r="AB8" i="17"/>
  <c r="AJ8" i="17"/>
  <c r="AF8" i="17"/>
  <c r="AM8" i="17"/>
  <c r="AI8" i="17"/>
  <c r="AE8" i="17"/>
  <c r="AN17" i="9"/>
  <c r="BA17" i="9"/>
  <c r="BN17" i="9"/>
  <c r="CA17" i="9"/>
  <c r="CN17" i="9"/>
  <c r="DA17" i="9"/>
  <c r="DN17" i="9"/>
  <c r="EA17" i="9"/>
  <c r="EN17" i="9"/>
  <c r="FA17" i="9"/>
  <c r="FN17" i="9"/>
  <c r="GA17" i="9"/>
  <c r="GN17" i="9"/>
  <c r="AO20" i="9"/>
  <c r="AP20" i="9"/>
  <c r="AQ20" i="9"/>
  <c r="AR20" i="9"/>
  <c r="AS20" i="9"/>
  <c r="AT20" i="9"/>
  <c r="AU20" i="9"/>
  <c r="AV20" i="9"/>
  <c r="AW20" i="9"/>
  <c r="AX20" i="9"/>
  <c r="AY20" i="9"/>
  <c r="AZ20" i="9"/>
  <c r="BC20" i="9"/>
  <c r="BD20" i="9"/>
  <c r="BE20" i="9"/>
  <c r="BF20" i="9"/>
  <c r="BG20" i="9"/>
  <c r="BH20" i="9"/>
  <c r="BI20" i="9"/>
  <c r="BJ20" i="9"/>
  <c r="BK20" i="9"/>
  <c r="BL20" i="9"/>
  <c r="BM20" i="9"/>
  <c r="BO20" i="9"/>
  <c r="BP20" i="9"/>
  <c r="BQ20" i="9"/>
  <c r="BR20" i="9"/>
  <c r="BS20" i="9"/>
  <c r="BT20" i="9"/>
  <c r="BU20" i="9"/>
  <c r="BV20" i="9"/>
  <c r="BW20" i="9"/>
  <c r="BX20" i="9"/>
  <c r="BY20" i="9"/>
  <c r="BZ20" i="9"/>
  <c r="CB20" i="9"/>
  <c r="CC20" i="9"/>
  <c r="CD20" i="9"/>
  <c r="CE20" i="9"/>
  <c r="CF20" i="9"/>
  <c r="CG20" i="9"/>
  <c r="CH20" i="9"/>
  <c r="CI20" i="9"/>
  <c r="CJ20" i="9"/>
  <c r="CK20" i="9"/>
  <c r="CL20" i="9"/>
  <c r="CM20" i="9"/>
  <c r="CO20" i="9"/>
  <c r="CP20" i="9"/>
  <c r="CQ20" i="9"/>
  <c r="CR20" i="9"/>
  <c r="CS20" i="9"/>
  <c r="CT20" i="9"/>
  <c r="CU20" i="9"/>
  <c r="CV20" i="9"/>
  <c r="CW20" i="9"/>
  <c r="CX20" i="9"/>
  <c r="CY20" i="9"/>
  <c r="CZ20" i="9"/>
  <c r="DB20" i="9"/>
  <c r="DC20" i="9"/>
  <c r="DD20" i="9"/>
  <c r="DE20" i="9"/>
  <c r="DF20" i="9"/>
  <c r="DG20" i="9"/>
  <c r="DH20" i="9"/>
  <c r="DI20" i="9"/>
  <c r="DJ20" i="9"/>
  <c r="DK20" i="9"/>
  <c r="DL20" i="9"/>
  <c r="DM20" i="9"/>
  <c r="DO20" i="9"/>
  <c r="DP20" i="9"/>
  <c r="DQ20" i="9"/>
  <c r="DR20" i="9"/>
  <c r="DS20" i="9"/>
  <c r="DT20" i="9"/>
  <c r="DU20" i="9"/>
  <c r="DV20" i="9"/>
  <c r="DW20" i="9"/>
  <c r="DX20" i="9"/>
  <c r="DY20" i="9"/>
  <c r="DZ20" i="9"/>
  <c r="EC20" i="9"/>
  <c r="ED20" i="9"/>
  <c r="EE20" i="9"/>
  <c r="EF20" i="9"/>
  <c r="EG20" i="9"/>
  <c r="EH20" i="9"/>
  <c r="EI20" i="9"/>
  <c r="EJ20" i="9"/>
  <c r="EK20" i="9"/>
  <c r="EL20" i="9"/>
  <c r="EM20" i="9"/>
  <c r="EO20" i="9"/>
  <c r="EP20" i="9"/>
  <c r="EQ20" i="9"/>
  <c r="ER20" i="9"/>
  <c r="ES20" i="9"/>
  <c r="ET20" i="9"/>
  <c r="EU20" i="9"/>
  <c r="EV20" i="9"/>
  <c r="EW20" i="9"/>
  <c r="EX20" i="9"/>
  <c r="EY20" i="9"/>
  <c r="EZ20" i="9"/>
  <c r="FB20" i="9"/>
  <c r="FC20" i="9"/>
  <c r="FD20" i="9"/>
  <c r="FE20" i="9"/>
  <c r="FF20" i="9"/>
  <c r="FG20" i="9"/>
  <c r="FH20" i="9"/>
  <c r="FI20" i="9"/>
  <c r="FJ20" i="9"/>
  <c r="FK20" i="9"/>
  <c r="FL20" i="9"/>
  <c r="FM20" i="9"/>
  <c r="FO20" i="9"/>
  <c r="FP20" i="9"/>
  <c r="FQ20" i="9"/>
  <c r="FR20" i="9"/>
  <c r="FS20" i="9"/>
  <c r="FT20" i="9"/>
  <c r="FU20" i="9"/>
  <c r="FV20" i="9"/>
  <c r="FW20" i="9"/>
  <c r="FX20" i="9"/>
  <c r="FY20" i="9"/>
  <c r="FZ20" i="9"/>
  <c r="GB20" i="9"/>
  <c r="GC20" i="9"/>
  <c r="GD20" i="9"/>
  <c r="GE20" i="9"/>
  <c r="GF20" i="9"/>
  <c r="GG20" i="9"/>
  <c r="GH20" i="9"/>
  <c r="GI20" i="9"/>
  <c r="GJ20" i="9"/>
  <c r="GK20" i="9"/>
  <c r="GL20" i="9"/>
  <c r="GM20" i="9"/>
  <c r="CA20" i="9" l="1"/>
  <c r="DA20" i="9"/>
  <c r="GA20" i="9"/>
  <c r="EN20" i="9"/>
  <c r="EA20" i="9"/>
  <c r="D6" i="23"/>
  <c r="D25" i="23"/>
  <c r="AN8" i="17"/>
  <c r="DN20" i="9"/>
  <c r="CN20" i="9"/>
  <c r="BA20" i="9"/>
  <c r="FN20" i="9"/>
  <c r="BN20" i="9"/>
  <c r="GN20" i="9"/>
  <c r="FA20" i="9"/>
  <c r="AN21" i="18"/>
  <c r="AN11" i="17" l="1"/>
  <c r="A32" i="22"/>
  <c r="A63" i="22" s="1"/>
  <c r="A36" i="22"/>
  <c r="A29" i="22"/>
  <c r="A60" i="22" s="1"/>
  <c r="A95" i="22" l="1"/>
  <c r="A81" i="22"/>
  <c r="A101" i="22"/>
  <c r="A87" i="22"/>
  <c r="A98" i="22"/>
  <c r="A84" i="22"/>
  <c r="E14" i="4"/>
  <c r="E10" i="4"/>
  <c r="E13" i="4"/>
  <c r="C28" i="18" l="1"/>
  <c r="D28" i="18"/>
  <c r="E28" i="18"/>
  <c r="F28" i="18"/>
  <c r="G28" i="18"/>
  <c r="H28" i="18"/>
  <c r="I28" i="18"/>
  <c r="J28" i="18"/>
  <c r="K28" i="18"/>
  <c r="L28" i="18"/>
  <c r="M28" i="18"/>
  <c r="B28" i="18"/>
  <c r="C14" i="9"/>
  <c r="D14" i="9"/>
  <c r="E14" i="9"/>
  <c r="F14" i="9"/>
  <c r="G14" i="9"/>
  <c r="H14" i="9"/>
  <c r="I14" i="9"/>
  <c r="J14" i="9"/>
  <c r="K14" i="9"/>
  <c r="L14" i="9"/>
  <c r="B14" i="9"/>
  <c r="C18" i="18"/>
  <c r="C10" i="18" s="1"/>
  <c r="D18" i="18"/>
  <c r="D10" i="18" s="1"/>
  <c r="E18" i="18"/>
  <c r="E10" i="18" s="1"/>
  <c r="F18" i="18"/>
  <c r="F10" i="18" s="1"/>
  <c r="G18" i="18"/>
  <c r="G10" i="18" s="1"/>
  <c r="H18" i="18"/>
  <c r="H10" i="18" s="1"/>
  <c r="I18" i="18"/>
  <c r="I10" i="18" s="1"/>
  <c r="J18" i="18"/>
  <c r="J10" i="18" s="1"/>
  <c r="K18" i="18"/>
  <c r="K10" i="18" s="1"/>
  <c r="L18" i="18"/>
  <c r="L10" i="18" s="1"/>
  <c r="M18" i="18"/>
  <c r="M10" i="18" s="1"/>
  <c r="B18" i="18"/>
  <c r="B10" i="18" s="1"/>
  <c r="C13" i="9"/>
  <c r="D13" i="9"/>
  <c r="E13" i="9"/>
  <c r="H13" i="9"/>
  <c r="I13" i="9"/>
  <c r="J13" i="9"/>
  <c r="L13" i="9"/>
  <c r="K13" i="9" l="1"/>
  <c r="G13" i="9"/>
  <c r="B13" i="9"/>
  <c r="F13" i="9"/>
  <c r="C87" i="9"/>
  <c r="D87" i="9"/>
  <c r="E87" i="9"/>
  <c r="F87" i="9"/>
  <c r="H87" i="9"/>
  <c r="I87" i="9"/>
  <c r="J87" i="9"/>
  <c r="K87" i="9"/>
  <c r="L87" i="9"/>
  <c r="M87" i="9"/>
  <c r="O87" i="9"/>
  <c r="P87" i="9"/>
  <c r="Q87" i="9"/>
  <c r="R87" i="9"/>
  <c r="S87" i="9"/>
  <c r="U87" i="9"/>
  <c r="V87" i="9"/>
  <c r="W87" i="9"/>
  <c r="X87" i="9"/>
  <c r="Y87" i="9"/>
  <c r="Z87" i="9"/>
  <c r="B87" i="9"/>
  <c r="DB16" i="14"/>
  <c r="DC16" i="14"/>
  <c r="DD16" i="14"/>
  <c r="DE16" i="14"/>
  <c r="DF16" i="14"/>
  <c r="DG16" i="14"/>
  <c r="DH16" i="14"/>
  <c r="DI16" i="14"/>
  <c r="DJ16" i="14"/>
  <c r="DK16" i="14"/>
  <c r="DL16" i="14"/>
  <c r="DM16" i="14"/>
  <c r="DO16" i="14"/>
  <c r="DP16" i="14"/>
  <c r="DQ16" i="14"/>
  <c r="DR16" i="14"/>
  <c r="DS16" i="14"/>
  <c r="DT16" i="14"/>
  <c r="DU16" i="14"/>
  <c r="DV16" i="14"/>
  <c r="DW16" i="14"/>
  <c r="DX16" i="14"/>
  <c r="DY16" i="14"/>
  <c r="DZ16" i="14"/>
  <c r="EB16" i="14"/>
  <c r="EC16" i="14"/>
  <c r="ED16" i="14"/>
  <c r="EE16" i="14"/>
  <c r="EF16" i="14"/>
  <c r="EG16" i="14"/>
  <c r="EH16" i="14"/>
  <c r="EI16" i="14"/>
  <c r="EJ16" i="14"/>
  <c r="EK16" i="14"/>
  <c r="EL16" i="14"/>
  <c r="EM16" i="14"/>
  <c r="EO16" i="14"/>
  <c r="EP16" i="14"/>
  <c r="EQ16" i="14"/>
  <c r="ER16" i="14"/>
  <c r="ES16" i="14"/>
  <c r="ET16" i="14"/>
  <c r="EU16" i="14"/>
  <c r="EV16" i="14"/>
  <c r="EW16" i="14"/>
  <c r="EX16" i="14"/>
  <c r="EY16" i="14"/>
  <c r="EZ16" i="14"/>
  <c r="FB16" i="14"/>
  <c r="FC16" i="14"/>
  <c r="FD16" i="14"/>
  <c r="FE16" i="14"/>
  <c r="FF16" i="14"/>
  <c r="FG16" i="14"/>
  <c r="FH16" i="14"/>
  <c r="FI16" i="14"/>
  <c r="FJ16" i="14"/>
  <c r="FK16" i="14"/>
  <c r="FL16" i="14"/>
  <c r="FM16" i="14"/>
  <c r="FO16" i="14"/>
  <c r="FP16" i="14"/>
  <c r="FQ16" i="14"/>
  <c r="FR16" i="14"/>
  <c r="FS16" i="14"/>
  <c r="FT16" i="14"/>
  <c r="FU16" i="14"/>
  <c r="FV16" i="14"/>
  <c r="FW16" i="14"/>
  <c r="FX16" i="14"/>
  <c r="FY16" i="14"/>
  <c r="FZ16" i="14"/>
  <c r="GB16" i="14"/>
  <c r="GC16" i="14"/>
  <c r="GD16" i="14"/>
  <c r="GE16" i="14"/>
  <c r="GF16" i="14"/>
  <c r="GG16" i="14"/>
  <c r="GH16" i="14"/>
  <c r="GI16" i="14"/>
  <c r="GJ16" i="14"/>
  <c r="GK16" i="14"/>
  <c r="GL16" i="14"/>
  <c r="GM16" i="14"/>
  <c r="GO16" i="14"/>
  <c r="GP16" i="14"/>
  <c r="GQ16" i="14"/>
  <c r="GR16" i="14"/>
  <c r="GS16" i="14"/>
  <c r="GT16" i="14"/>
  <c r="GU16" i="14"/>
  <c r="GV16" i="14"/>
  <c r="GW16" i="14"/>
  <c r="GX16" i="14"/>
  <c r="GY16" i="14"/>
  <c r="GZ16" i="14"/>
  <c r="HB16" i="14"/>
  <c r="HC16" i="14"/>
  <c r="HD16" i="14"/>
  <c r="HE16" i="14"/>
  <c r="HF16" i="14"/>
  <c r="HG16" i="14"/>
  <c r="HH16" i="14"/>
  <c r="HI16" i="14"/>
  <c r="HJ16" i="14"/>
  <c r="HK16" i="14"/>
  <c r="HL16" i="14"/>
  <c r="HM16" i="14"/>
  <c r="HO16" i="14"/>
  <c r="HP16" i="14"/>
  <c r="HQ16" i="14"/>
  <c r="HR16" i="14"/>
  <c r="HS16" i="14"/>
  <c r="HT16" i="14"/>
  <c r="HU16" i="14"/>
  <c r="HV16" i="14"/>
  <c r="HW16" i="14"/>
  <c r="HX16" i="14"/>
  <c r="HY16" i="14"/>
  <c r="HZ16" i="14"/>
  <c r="IB16" i="14"/>
  <c r="IC16" i="14"/>
  <c r="ID16" i="14"/>
  <c r="IE16" i="14"/>
  <c r="IF16" i="14"/>
  <c r="IG16" i="14"/>
  <c r="IH16" i="14"/>
  <c r="II16" i="14"/>
  <c r="IJ16" i="14"/>
  <c r="IK16" i="14"/>
  <c r="IL16" i="14"/>
  <c r="IM16" i="14"/>
  <c r="IO16" i="14"/>
  <c r="IP16" i="14"/>
  <c r="IQ16" i="14"/>
  <c r="IR16" i="14"/>
  <c r="IS16" i="14"/>
  <c r="IT16" i="14"/>
  <c r="IU16" i="14"/>
  <c r="IV16" i="14"/>
  <c r="IW16" i="14"/>
  <c r="IX16" i="14"/>
  <c r="IY16" i="14"/>
  <c r="IZ16" i="14"/>
  <c r="JB16" i="14"/>
  <c r="JC16" i="14"/>
  <c r="JD16" i="14"/>
  <c r="JE16" i="14"/>
  <c r="JF16" i="14"/>
  <c r="JG16" i="14"/>
  <c r="JH16" i="14"/>
  <c r="JI16" i="14"/>
  <c r="JJ16" i="14"/>
  <c r="JK16" i="14"/>
  <c r="JL16" i="14"/>
  <c r="JM16" i="14"/>
  <c r="JO16" i="14"/>
  <c r="JP16" i="14"/>
  <c r="JQ16" i="14"/>
  <c r="JR16" i="14"/>
  <c r="JS16" i="14"/>
  <c r="JT16" i="14"/>
  <c r="JU16" i="14"/>
  <c r="JV16" i="14"/>
  <c r="JW16" i="14"/>
  <c r="JX16" i="14"/>
  <c r="JY16" i="14"/>
  <c r="JZ16" i="14"/>
  <c r="KB16" i="14"/>
  <c r="KC16" i="14"/>
  <c r="KD16" i="14"/>
  <c r="KE16" i="14"/>
  <c r="KF16" i="14"/>
  <c r="KG16" i="14"/>
  <c r="KH16" i="14"/>
  <c r="KI16" i="14"/>
  <c r="KJ16" i="14"/>
  <c r="KK16" i="14"/>
  <c r="KL16" i="14"/>
  <c r="KM16" i="14"/>
  <c r="KO16" i="14"/>
  <c r="KP16" i="14"/>
  <c r="KQ16" i="14"/>
  <c r="KR16" i="14"/>
  <c r="KS16" i="14"/>
  <c r="KT16" i="14"/>
  <c r="KU16" i="14"/>
  <c r="KV16" i="14"/>
  <c r="KW16" i="14"/>
  <c r="KX16" i="14"/>
  <c r="KY16" i="14"/>
  <c r="KZ16" i="14"/>
  <c r="LB16" i="14"/>
  <c r="LC16" i="14"/>
  <c r="LD16" i="14"/>
  <c r="LE16" i="14"/>
  <c r="LF16" i="14"/>
  <c r="LG16" i="14"/>
  <c r="LH16" i="14"/>
  <c r="LI16" i="14"/>
  <c r="LJ16" i="14"/>
  <c r="LK16" i="14"/>
  <c r="LL16" i="14"/>
  <c r="LM16" i="14"/>
  <c r="CB16" i="14"/>
  <c r="CC16" i="14"/>
  <c r="CD16" i="14"/>
  <c r="CE16" i="14"/>
  <c r="CF16" i="14"/>
  <c r="CG16" i="14"/>
  <c r="CH16" i="14"/>
  <c r="CI16" i="14"/>
  <c r="CJ16" i="14"/>
  <c r="CK16" i="14"/>
  <c r="CL16" i="14"/>
  <c r="CM16" i="14"/>
  <c r="CO16" i="14"/>
  <c r="CP16" i="14"/>
  <c r="CQ16" i="14"/>
  <c r="CR16" i="14"/>
  <c r="CS16" i="14"/>
  <c r="CT16" i="14"/>
  <c r="CU16" i="14"/>
  <c r="CV16" i="14"/>
  <c r="CW16" i="14"/>
  <c r="CX16" i="14"/>
  <c r="CY16" i="14"/>
  <c r="CZ16" i="14"/>
  <c r="AO16" i="14"/>
  <c r="AP16" i="14"/>
  <c r="AQ16" i="14"/>
  <c r="AR16" i="14"/>
  <c r="AS16" i="14"/>
  <c r="AT16" i="14"/>
  <c r="AU16" i="14"/>
  <c r="AV16" i="14"/>
  <c r="AW16" i="14"/>
  <c r="AX16" i="14"/>
  <c r="AY16" i="14"/>
  <c r="AZ16" i="14"/>
  <c r="BB16" i="14"/>
  <c r="BC16" i="14"/>
  <c r="BD16" i="14"/>
  <c r="BE16" i="14"/>
  <c r="BF16" i="14"/>
  <c r="BG16" i="14"/>
  <c r="BH16" i="14"/>
  <c r="BI16" i="14"/>
  <c r="BJ16" i="14"/>
  <c r="BK16" i="14"/>
  <c r="BL16" i="14"/>
  <c r="BM16" i="14"/>
  <c r="BO16" i="14"/>
  <c r="BP16" i="14"/>
  <c r="BQ16" i="14"/>
  <c r="BR16" i="14"/>
  <c r="BS16" i="14"/>
  <c r="BT16" i="14"/>
  <c r="BU16" i="14"/>
  <c r="BV16" i="14"/>
  <c r="BW16" i="14"/>
  <c r="BX16" i="14"/>
  <c r="BY16" i="14"/>
  <c r="BZ16" i="14"/>
  <c r="AB16" i="14"/>
  <c r="AC16" i="14"/>
  <c r="AD16" i="14"/>
  <c r="AE16" i="14"/>
  <c r="AF16" i="14"/>
  <c r="AG16" i="14"/>
  <c r="AH16" i="14"/>
  <c r="AI16" i="14"/>
  <c r="AJ16" i="14"/>
  <c r="AK16" i="14"/>
  <c r="AL16" i="14"/>
  <c r="AM16" i="14"/>
  <c r="LN22" i="9" l="1"/>
  <c r="LN21" i="9"/>
  <c r="LN17" i="9"/>
  <c r="LA22" i="9"/>
  <c r="LA21" i="9"/>
  <c r="LA17" i="9"/>
  <c r="KN22" i="9"/>
  <c r="KN21" i="9"/>
  <c r="KN17" i="9"/>
  <c r="KA22" i="9"/>
  <c r="KA21" i="9"/>
  <c r="KA17" i="9"/>
  <c r="JN22" i="9"/>
  <c r="JN21" i="9"/>
  <c r="JN17" i="9"/>
  <c r="JA22" i="9"/>
  <c r="JA21" i="9"/>
  <c r="JA17" i="9"/>
  <c r="IN22" i="9"/>
  <c r="IN21" i="9"/>
  <c r="IN17" i="9"/>
  <c r="IA22" i="9"/>
  <c r="IA21" i="9"/>
  <c r="IA17" i="9"/>
  <c r="HN22" i="9"/>
  <c r="HN21" i="9"/>
  <c r="HN17" i="9"/>
  <c r="HA22" i="9"/>
  <c r="HA21" i="9"/>
  <c r="HA17" i="9"/>
  <c r="GN22" i="9"/>
  <c r="GN21" i="9"/>
  <c r="GA22" i="9"/>
  <c r="GA21" i="9"/>
  <c r="FN22" i="9"/>
  <c r="FN21" i="9"/>
  <c r="FA22" i="9"/>
  <c r="FA21" i="9"/>
  <c r="EN22" i="9"/>
  <c r="EN21" i="9"/>
  <c r="EA22" i="9"/>
  <c r="EA21" i="9"/>
  <c r="DN22" i="9"/>
  <c r="DN21" i="9"/>
  <c r="DA22" i="9"/>
  <c r="DA21" i="9"/>
  <c r="CN22" i="9"/>
  <c r="CN21" i="9"/>
  <c r="CA22" i="9"/>
  <c r="CA21" i="9"/>
  <c r="BN22" i="9"/>
  <c r="BN21" i="9"/>
  <c r="BA22" i="9"/>
  <c r="BA21" i="9"/>
  <c r="AN22" i="9"/>
  <c r="AN21" i="9"/>
  <c r="AA22" i="9"/>
  <c r="AA21" i="9"/>
  <c r="AA17" i="9"/>
  <c r="N17" i="9"/>
  <c r="N21" i="9"/>
  <c r="N22" i="9"/>
  <c r="Z23" i="23"/>
  <c r="D23" i="23"/>
  <c r="E23" i="23"/>
  <c r="F23" i="23"/>
  <c r="G23" i="23"/>
  <c r="H23" i="23"/>
  <c r="I23" i="23"/>
  <c r="J23" i="23"/>
  <c r="K23" i="23"/>
  <c r="L23" i="23"/>
  <c r="M23" i="23"/>
  <c r="N23" i="23"/>
  <c r="O23" i="23"/>
  <c r="P23" i="23"/>
  <c r="Q23" i="23"/>
  <c r="R23" i="23"/>
  <c r="S23" i="23"/>
  <c r="T23" i="23"/>
  <c r="U23" i="23"/>
  <c r="V23" i="23"/>
  <c r="W23" i="23"/>
  <c r="X23" i="23"/>
  <c r="Y23" i="23"/>
  <c r="D16" i="23"/>
  <c r="E16" i="23"/>
  <c r="F16" i="23"/>
  <c r="G16" i="23"/>
  <c r="H16" i="23"/>
  <c r="I16" i="23"/>
  <c r="J16" i="23"/>
  <c r="K16" i="23"/>
  <c r="L16" i="23"/>
  <c r="M16" i="23"/>
  <c r="N16" i="23"/>
  <c r="O16" i="23"/>
  <c r="P16" i="23"/>
  <c r="Q16" i="23"/>
  <c r="R16" i="23"/>
  <c r="S16" i="23"/>
  <c r="T16" i="23"/>
  <c r="U16" i="23"/>
  <c r="V16" i="23"/>
  <c r="W16" i="23"/>
  <c r="X16" i="23"/>
  <c r="Y16" i="23"/>
  <c r="Z16" i="23"/>
  <c r="Z10" i="14" l="1"/>
  <c r="AA10" i="14" s="1"/>
  <c r="LN88" i="9" l="1"/>
  <c r="LN86" i="9"/>
  <c r="LN83" i="9"/>
  <c r="LN81" i="9"/>
  <c r="LN80" i="9"/>
  <c r="LN79" i="9"/>
  <c r="LN78" i="9"/>
  <c r="LN76" i="9"/>
  <c r="LN75" i="9"/>
  <c r="LA88" i="9"/>
  <c r="LA86" i="9"/>
  <c r="LA83" i="9"/>
  <c r="LA81" i="9"/>
  <c r="LA80" i="9"/>
  <c r="LA79" i="9"/>
  <c r="LA78" i="9"/>
  <c r="LA76" i="9"/>
  <c r="LA75" i="9"/>
  <c r="KN88" i="9"/>
  <c r="KN86" i="9"/>
  <c r="KN83" i="9"/>
  <c r="KN81" i="9"/>
  <c r="KN80" i="9"/>
  <c r="KN79" i="9"/>
  <c r="KN78" i="9"/>
  <c r="KN76" i="9"/>
  <c r="KN75" i="9"/>
  <c r="KA88" i="9"/>
  <c r="KA86" i="9"/>
  <c r="KA83" i="9"/>
  <c r="KA81" i="9"/>
  <c r="KA80" i="9"/>
  <c r="KA79" i="9"/>
  <c r="KA78" i="9"/>
  <c r="KA76" i="9"/>
  <c r="KA75" i="9"/>
  <c r="JN88" i="9"/>
  <c r="JN86" i="9"/>
  <c r="JN83" i="9"/>
  <c r="JN81" i="9"/>
  <c r="JN80" i="9"/>
  <c r="JN79" i="9"/>
  <c r="JN78" i="9"/>
  <c r="JN76" i="9"/>
  <c r="JN75" i="9"/>
  <c r="JA88" i="9"/>
  <c r="JA86" i="9"/>
  <c r="JA83" i="9"/>
  <c r="JA81" i="9"/>
  <c r="JA80" i="9"/>
  <c r="JA79" i="9"/>
  <c r="JA78" i="9"/>
  <c r="JA76" i="9"/>
  <c r="JA75" i="9"/>
  <c r="IN88" i="9"/>
  <c r="IN86" i="9"/>
  <c r="IN83" i="9"/>
  <c r="IN81" i="9"/>
  <c r="IN80" i="9"/>
  <c r="IN79" i="9"/>
  <c r="IN78" i="9"/>
  <c r="IN76" i="9"/>
  <c r="IN75" i="9"/>
  <c r="IA88" i="9"/>
  <c r="IA86" i="9"/>
  <c r="IA83" i="9"/>
  <c r="IA81" i="9"/>
  <c r="IA80" i="9"/>
  <c r="IA79" i="9"/>
  <c r="IA78" i="9"/>
  <c r="IA76" i="9"/>
  <c r="IA75" i="9"/>
  <c r="HN88" i="9"/>
  <c r="HN86" i="9"/>
  <c r="HN83" i="9"/>
  <c r="HN81" i="9"/>
  <c r="HN80" i="9"/>
  <c r="HN79" i="9"/>
  <c r="HN78" i="9"/>
  <c r="HN76" i="9"/>
  <c r="HN75" i="9"/>
  <c r="HA88" i="9"/>
  <c r="HA86" i="9"/>
  <c r="HA83" i="9"/>
  <c r="HA81" i="9"/>
  <c r="HA80" i="9"/>
  <c r="HA79" i="9"/>
  <c r="HA78" i="9"/>
  <c r="HA76" i="9"/>
  <c r="HA75" i="9"/>
  <c r="GN83" i="9"/>
  <c r="GN81" i="9"/>
  <c r="GN80" i="9"/>
  <c r="GN79" i="9"/>
  <c r="GN78" i="9"/>
  <c r="GN76" i="9"/>
  <c r="GN75" i="9"/>
  <c r="GA83" i="9"/>
  <c r="GA81" i="9"/>
  <c r="GA80" i="9"/>
  <c r="GA79" i="9"/>
  <c r="GA78" i="9"/>
  <c r="GA76" i="9"/>
  <c r="GA75" i="9"/>
  <c r="FN83" i="9"/>
  <c r="FN81" i="9"/>
  <c r="FN80" i="9"/>
  <c r="FN79" i="9"/>
  <c r="FN78" i="9"/>
  <c r="FN76" i="9"/>
  <c r="FN75" i="9"/>
  <c r="FA83" i="9"/>
  <c r="FA81" i="9"/>
  <c r="FA80" i="9"/>
  <c r="FA79" i="9"/>
  <c r="FA78" i="9"/>
  <c r="FA76" i="9"/>
  <c r="FA75" i="9"/>
  <c r="EN83" i="9"/>
  <c r="EN81" i="9"/>
  <c r="EN80" i="9"/>
  <c r="EN79" i="9"/>
  <c r="EN78" i="9"/>
  <c r="EN76" i="9"/>
  <c r="EN75" i="9"/>
  <c r="EA83" i="9"/>
  <c r="EA81" i="9"/>
  <c r="EA80" i="9"/>
  <c r="EA79" i="9"/>
  <c r="EA78" i="9"/>
  <c r="EA76" i="9"/>
  <c r="EA75" i="9"/>
  <c r="DN83" i="9"/>
  <c r="DN81" i="9"/>
  <c r="DN80" i="9"/>
  <c r="DN79" i="9"/>
  <c r="DN78" i="9"/>
  <c r="DN76" i="9"/>
  <c r="DN75" i="9"/>
  <c r="DA83" i="9"/>
  <c r="DA81" i="9"/>
  <c r="DA80" i="9"/>
  <c r="DA79" i="9"/>
  <c r="DA78" i="9"/>
  <c r="DA76" i="9"/>
  <c r="DA75" i="9"/>
  <c r="CN83" i="9"/>
  <c r="CN81" i="9"/>
  <c r="CN80" i="9"/>
  <c r="CN79" i="9"/>
  <c r="CN78" i="9"/>
  <c r="CN76" i="9"/>
  <c r="CN75" i="9"/>
  <c r="CA83" i="9"/>
  <c r="CA81" i="9"/>
  <c r="CA80" i="9"/>
  <c r="CA79" i="9"/>
  <c r="CA78" i="9"/>
  <c r="CA76" i="9"/>
  <c r="CA75" i="9"/>
  <c r="BN83" i="9"/>
  <c r="BN81" i="9"/>
  <c r="BN80" i="9"/>
  <c r="BN79" i="9"/>
  <c r="BN78" i="9"/>
  <c r="BN76" i="9"/>
  <c r="BN75" i="9"/>
  <c r="BA83" i="9"/>
  <c r="BA81" i="9"/>
  <c r="BA80" i="9"/>
  <c r="BA79" i="9"/>
  <c r="BA78" i="9"/>
  <c r="BA76" i="9"/>
  <c r="BA75" i="9"/>
  <c r="AN83" i="9"/>
  <c r="AN81" i="9"/>
  <c r="AN80" i="9"/>
  <c r="AN79" i="9"/>
  <c r="AN78" i="9"/>
  <c r="AN77" i="9"/>
  <c r="AN76" i="9"/>
  <c r="AN75" i="9"/>
  <c r="AN69" i="9"/>
  <c r="AA89" i="9"/>
  <c r="AA83" i="9"/>
  <c r="AA81" i="9"/>
  <c r="AA80" i="9"/>
  <c r="AA79" i="9"/>
  <c r="AA78" i="9"/>
  <c r="AA76" i="9"/>
  <c r="AA75" i="9"/>
  <c r="AA69" i="9"/>
  <c r="N69" i="9"/>
  <c r="N71" i="9"/>
  <c r="N72" i="9"/>
  <c r="N75" i="9"/>
  <c r="N76" i="9"/>
  <c r="N78" i="9"/>
  <c r="N79" i="9"/>
  <c r="N80" i="9"/>
  <c r="N81" i="9"/>
  <c r="N82" i="9"/>
  <c r="N83" i="9"/>
  <c r="N89" i="9"/>
  <c r="GN47" i="20" l="1"/>
  <c r="GA34" i="20"/>
  <c r="FN34" i="20"/>
  <c r="FA34" i="20"/>
  <c r="EN34" i="20"/>
  <c r="EA34" i="20"/>
  <c r="DN34" i="20"/>
  <c r="GM22" i="20" l="1"/>
  <c r="GL22" i="20"/>
  <c r="GK22" i="20"/>
  <c r="GJ22" i="20"/>
  <c r="GI22" i="20"/>
  <c r="GH22" i="20"/>
  <c r="GG22" i="20"/>
  <c r="GF22" i="20"/>
  <c r="GE22" i="20"/>
  <c r="GD22" i="20"/>
  <c r="GC22" i="20"/>
  <c r="GB22" i="20"/>
  <c r="FZ22" i="20"/>
  <c r="FY22" i="20"/>
  <c r="FX22" i="20"/>
  <c r="FW22" i="20"/>
  <c r="FV22" i="20"/>
  <c r="FU22" i="20"/>
  <c r="FT22" i="20"/>
  <c r="FS22" i="20"/>
  <c r="FR22" i="20"/>
  <c r="FQ22" i="20"/>
  <c r="FP22" i="20"/>
  <c r="FO22" i="20"/>
  <c r="FM22" i="20"/>
  <c r="FL22" i="20"/>
  <c r="FK22" i="20"/>
  <c r="FJ22" i="20"/>
  <c r="FI22" i="20"/>
  <c r="FH22" i="20"/>
  <c r="FG22" i="20"/>
  <c r="FF22" i="20"/>
  <c r="FE22" i="20"/>
  <c r="FD22" i="20"/>
  <c r="FC22" i="20"/>
  <c r="FB22" i="20"/>
  <c r="EZ22" i="20"/>
  <c r="EY22" i="20"/>
  <c r="EX22" i="20"/>
  <c r="EW22" i="20"/>
  <c r="EV22" i="20"/>
  <c r="EU22" i="20"/>
  <c r="ET22" i="20"/>
  <c r="ES22" i="20"/>
  <c r="ER22" i="20"/>
  <c r="EQ22" i="20"/>
  <c r="EP22" i="20"/>
  <c r="EO22" i="20"/>
  <c r="EM22" i="20"/>
  <c r="EL22" i="20"/>
  <c r="EK22" i="20"/>
  <c r="EJ22" i="20"/>
  <c r="EI22" i="20"/>
  <c r="EH22" i="20"/>
  <c r="EG22" i="20"/>
  <c r="EF22" i="20"/>
  <c r="EE22" i="20"/>
  <c r="ED22" i="20"/>
  <c r="EC22" i="20"/>
  <c r="EB22" i="20"/>
  <c r="DZ22" i="20"/>
  <c r="DY22" i="20"/>
  <c r="DX22" i="20"/>
  <c r="DW22" i="20"/>
  <c r="DV22" i="20"/>
  <c r="DU22" i="20"/>
  <c r="DT22" i="20"/>
  <c r="DS22" i="20"/>
  <c r="DR22" i="20"/>
  <c r="DQ22" i="20"/>
  <c r="DP22" i="20"/>
  <c r="DO22" i="20"/>
  <c r="DM22" i="20"/>
  <c r="DL22" i="20"/>
  <c r="DK22" i="20"/>
  <c r="DJ22" i="20"/>
  <c r="DI22" i="20"/>
  <c r="DH22" i="20"/>
  <c r="DG22" i="20"/>
  <c r="DF22" i="20"/>
  <c r="DE22" i="20"/>
  <c r="DD22" i="20"/>
  <c r="DC22" i="20"/>
  <c r="DB22" i="20"/>
  <c r="CZ22" i="20"/>
  <c r="CY22" i="20"/>
  <c r="CX22" i="20"/>
  <c r="CW22" i="20"/>
  <c r="CV22" i="20"/>
  <c r="CU22" i="20"/>
  <c r="CT22" i="20"/>
  <c r="CS22" i="20"/>
  <c r="CR22" i="20"/>
  <c r="CQ22" i="20"/>
  <c r="CP22" i="20"/>
  <c r="CO22" i="20"/>
  <c r="CM22" i="20"/>
  <c r="CL22" i="20"/>
  <c r="CK22" i="20"/>
  <c r="CJ22" i="20"/>
  <c r="CI22" i="20"/>
  <c r="CH22" i="20"/>
  <c r="CG22" i="20"/>
  <c r="CF22" i="20"/>
  <c r="CE22" i="20"/>
  <c r="CD22" i="20"/>
  <c r="CC22" i="20"/>
  <c r="CB22" i="20"/>
  <c r="BZ22" i="20"/>
  <c r="BY22" i="20"/>
  <c r="BX22" i="20"/>
  <c r="BW22" i="20"/>
  <c r="BV22" i="20"/>
  <c r="BU22" i="20"/>
  <c r="BT22" i="20"/>
  <c r="BS22" i="20"/>
  <c r="BR22" i="20"/>
  <c r="BQ22" i="20"/>
  <c r="BP22" i="20"/>
  <c r="BO22" i="20"/>
  <c r="BM22" i="20"/>
  <c r="BL22" i="20"/>
  <c r="BK22" i="20"/>
  <c r="BJ22" i="20"/>
  <c r="BI22" i="20"/>
  <c r="BH22" i="20"/>
  <c r="BG22" i="20"/>
  <c r="BF22" i="20"/>
  <c r="BE22" i="20"/>
  <c r="BD22" i="20"/>
  <c r="BC22" i="20"/>
  <c r="BB22" i="20"/>
  <c r="AZ22" i="20"/>
  <c r="AY22" i="20"/>
  <c r="AX22" i="20"/>
  <c r="AW22" i="20"/>
  <c r="AV22" i="20"/>
  <c r="AU22" i="20"/>
  <c r="AT22" i="20"/>
  <c r="AS22" i="20"/>
  <c r="AR22" i="20"/>
  <c r="AQ22" i="20"/>
  <c r="AP22" i="20"/>
  <c r="AO22" i="20"/>
  <c r="N48" i="20"/>
  <c r="N46" i="20"/>
  <c r="N33" i="20"/>
  <c r="AA10" i="20"/>
  <c r="AN10" i="20" s="1"/>
  <c r="O10" i="20"/>
  <c r="C8" i="19"/>
  <c r="C10" i="19"/>
  <c r="C11" i="19"/>
  <c r="C7" i="19"/>
  <c r="C6" i="19"/>
  <c r="D6" i="19" s="1"/>
  <c r="K10" i="19" l="1"/>
  <c r="D10" i="19"/>
  <c r="G10" i="19"/>
  <c r="L10" i="19"/>
  <c r="P10" i="19"/>
  <c r="R10" i="19"/>
  <c r="M10" i="19"/>
  <c r="H10" i="19"/>
  <c r="E10" i="19"/>
  <c r="N10" i="19"/>
  <c r="O10" i="19"/>
  <c r="I10" i="19"/>
  <c r="Q10" i="19"/>
  <c r="F10" i="19"/>
  <c r="J10" i="19"/>
  <c r="O48" i="20"/>
  <c r="O12" i="20"/>
  <c r="O8" i="9" s="1"/>
  <c r="GN22" i="20"/>
  <c r="O13" i="20"/>
  <c r="O16" i="20"/>
  <c r="O15" i="20"/>
  <c r="O14" i="20"/>
  <c r="O26" i="20" s="1"/>
  <c r="O55" i="20" s="1"/>
  <c r="BN22" i="20"/>
  <c r="CN22" i="20"/>
  <c r="DN22" i="20"/>
  <c r="EN22" i="20"/>
  <c r="FN22" i="20"/>
  <c r="E6" i="19"/>
  <c r="I6" i="19"/>
  <c r="M6" i="19"/>
  <c r="Q6" i="19"/>
  <c r="U6" i="19"/>
  <c r="Y6" i="19"/>
  <c r="F6" i="19"/>
  <c r="J6" i="19"/>
  <c r="N6" i="19"/>
  <c r="R6" i="19"/>
  <c r="V6" i="19"/>
  <c r="Z6" i="19"/>
  <c r="H6" i="19"/>
  <c r="G6" i="19"/>
  <c r="K6" i="19"/>
  <c r="O6" i="19"/>
  <c r="S6" i="19"/>
  <c r="W6" i="19"/>
  <c r="AA6" i="19"/>
  <c r="L6" i="19"/>
  <c r="P6" i="19"/>
  <c r="T6" i="19"/>
  <c r="X6" i="19"/>
  <c r="AB6" i="19"/>
  <c r="E7" i="19"/>
  <c r="I7" i="19"/>
  <c r="M7" i="19"/>
  <c r="Q7" i="19"/>
  <c r="U7" i="19"/>
  <c r="Y7" i="19"/>
  <c r="D7" i="19"/>
  <c r="F7" i="19"/>
  <c r="J7" i="19"/>
  <c r="N7" i="19"/>
  <c r="R7" i="19"/>
  <c r="V7" i="19"/>
  <c r="Z7" i="19"/>
  <c r="G7" i="19"/>
  <c r="K7" i="19"/>
  <c r="O7" i="19"/>
  <c r="S7" i="19"/>
  <c r="W7" i="19"/>
  <c r="AA7" i="19"/>
  <c r="H7" i="19"/>
  <c r="X7" i="19"/>
  <c r="L7" i="19"/>
  <c r="P7" i="19"/>
  <c r="T7" i="19"/>
  <c r="AB7" i="19"/>
  <c r="E8" i="19"/>
  <c r="I8" i="19"/>
  <c r="M8" i="19"/>
  <c r="Q8" i="19"/>
  <c r="U8" i="19"/>
  <c r="Y8" i="19"/>
  <c r="F8" i="19"/>
  <c r="J8" i="19"/>
  <c r="N8" i="19"/>
  <c r="R8" i="19"/>
  <c r="V8" i="19"/>
  <c r="Z8" i="19"/>
  <c r="G8" i="19"/>
  <c r="K8" i="19"/>
  <c r="O8" i="19"/>
  <c r="S8" i="19"/>
  <c r="W8" i="19"/>
  <c r="AA8" i="19"/>
  <c r="P8" i="19"/>
  <c r="T8" i="19"/>
  <c r="H8" i="19"/>
  <c r="X8" i="19"/>
  <c r="D8" i="19"/>
  <c r="L8" i="19"/>
  <c r="AB8" i="19"/>
  <c r="E11" i="19"/>
  <c r="I11" i="19"/>
  <c r="M11" i="19"/>
  <c r="Q11" i="19"/>
  <c r="U11" i="19"/>
  <c r="Y11" i="19"/>
  <c r="D11" i="19"/>
  <c r="F11" i="19"/>
  <c r="J11" i="19"/>
  <c r="N11" i="19"/>
  <c r="R11" i="19"/>
  <c r="V11" i="19"/>
  <c r="Z11" i="19"/>
  <c r="G11" i="19"/>
  <c r="O11" i="19"/>
  <c r="W11" i="19"/>
  <c r="K11" i="19"/>
  <c r="S11" i="19"/>
  <c r="AA11" i="19"/>
  <c r="H11" i="19"/>
  <c r="X11" i="19"/>
  <c r="L11" i="19"/>
  <c r="P11" i="19"/>
  <c r="T11" i="19"/>
  <c r="AB11" i="19"/>
  <c r="P10" i="20"/>
  <c r="BA10" i="20"/>
  <c r="BA22" i="20"/>
  <c r="CA22" i="20"/>
  <c r="DA22" i="20"/>
  <c r="EA22" i="20"/>
  <c r="FA22" i="20"/>
  <c r="GA22" i="20"/>
  <c r="EB21" i="14"/>
  <c r="EC21" i="14"/>
  <c r="ED21" i="14"/>
  <c r="EE21" i="14"/>
  <c r="EF21" i="14"/>
  <c r="EG21" i="14"/>
  <c r="EH21" i="14"/>
  <c r="EI21" i="14"/>
  <c r="EJ21" i="14"/>
  <c r="EK21" i="14"/>
  <c r="EL21" i="14"/>
  <c r="EM21" i="14"/>
  <c r="EO21" i="14"/>
  <c r="EP21" i="14"/>
  <c r="EQ21" i="14"/>
  <c r="ER21" i="14"/>
  <c r="ES21" i="14"/>
  <c r="ET21" i="14"/>
  <c r="EU21" i="14"/>
  <c r="EV21" i="14"/>
  <c r="EW21" i="14"/>
  <c r="EX21" i="14"/>
  <c r="EY21" i="14"/>
  <c r="EZ21" i="14"/>
  <c r="FB21" i="14"/>
  <c r="FC21" i="14"/>
  <c r="FD21" i="14"/>
  <c r="FE21" i="14"/>
  <c r="FF21" i="14"/>
  <c r="FG21" i="14"/>
  <c r="FH21" i="14"/>
  <c r="FI21" i="14"/>
  <c r="FJ21" i="14"/>
  <c r="FK21" i="14"/>
  <c r="FL21" i="14"/>
  <c r="FM21" i="14"/>
  <c r="FO21" i="14"/>
  <c r="FP21" i="14"/>
  <c r="FQ21" i="14"/>
  <c r="FR21" i="14"/>
  <c r="FS21" i="14"/>
  <c r="FT21" i="14"/>
  <c r="FU21" i="14"/>
  <c r="FV21" i="14"/>
  <c r="FW21" i="14"/>
  <c r="FX21" i="14"/>
  <c r="FY21" i="14"/>
  <c r="FZ21" i="14"/>
  <c r="GB21" i="14"/>
  <c r="GC21" i="14"/>
  <c r="GD21" i="14"/>
  <c r="GE21" i="14"/>
  <c r="GF21" i="14"/>
  <c r="GG21" i="14"/>
  <c r="GH21" i="14"/>
  <c r="GI21" i="14"/>
  <c r="GJ21" i="14"/>
  <c r="GK21" i="14"/>
  <c r="GL21" i="14"/>
  <c r="GM21" i="14"/>
  <c r="GO21" i="14"/>
  <c r="GP21" i="14"/>
  <c r="GQ21" i="14"/>
  <c r="GR21" i="14"/>
  <c r="GS21" i="14"/>
  <c r="GT21" i="14"/>
  <c r="GU21" i="14"/>
  <c r="GV21" i="14"/>
  <c r="GW21" i="14"/>
  <c r="GX21" i="14"/>
  <c r="GY21" i="14"/>
  <c r="GZ21" i="14"/>
  <c r="HB21" i="14"/>
  <c r="HC21" i="14"/>
  <c r="HD21" i="14"/>
  <c r="HE21" i="14"/>
  <c r="HF21" i="14"/>
  <c r="HG21" i="14"/>
  <c r="HH21" i="14"/>
  <c r="HI21" i="14"/>
  <c r="HJ21" i="14"/>
  <c r="HK21" i="14"/>
  <c r="HL21" i="14"/>
  <c r="HM21" i="14"/>
  <c r="HO21" i="14"/>
  <c r="HP21" i="14"/>
  <c r="HQ21" i="14"/>
  <c r="HR21" i="14"/>
  <c r="HS21" i="14"/>
  <c r="HT21" i="14"/>
  <c r="HU21" i="14"/>
  <c r="HV21" i="14"/>
  <c r="HW21" i="14"/>
  <c r="HX21" i="14"/>
  <c r="HY21" i="14"/>
  <c r="HZ21" i="14"/>
  <c r="IB21" i="14"/>
  <c r="IC21" i="14"/>
  <c r="ID21" i="14"/>
  <c r="IE21" i="14"/>
  <c r="IF21" i="14"/>
  <c r="IG21" i="14"/>
  <c r="IH21" i="14"/>
  <c r="II21" i="14"/>
  <c r="IJ21" i="14"/>
  <c r="IK21" i="14"/>
  <c r="IL21" i="14"/>
  <c r="IM21" i="14"/>
  <c r="IO21" i="14"/>
  <c r="IP21" i="14"/>
  <c r="IQ21" i="14"/>
  <c r="IR21" i="14"/>
  <c r="IS21" i="14"/>
  <c r="IT21" i="14"/>
  <c r="IU21" i="14"/>
  <c r="IV21" i="14"/>
  <c r="IW21" i="14"/>
  <c r="IX21" i="14"/>
  <c r="IY21" i="14"/>
  <c r="IZ21" i="14"/>
  <c r="JB21" i="14"/>
  <c r="JC21" i="14"/>
  <c r="JD21" i="14"/>
  <c r="JE21" i="14"/>
  <c r="JF21" i="14"/>
  <c r="JG21" i="14"/>
  <c r="JH21" i="14"/>
  <c r="JI21" i="14"/>
  <c r="JJ21" i="14"/>
  <c r="JK21" i="14"/>
  <c r="JL21" i="14"/>
  <c r="JM21" i="14"/>
  <c r="JO21" i="14"/>
  <c r="JP21" i="14"/>
  <c r="JQ21" i="14"/>
  <c r="JR21" i="14"/>
  <c r="JS21" i="14"/>
  <c r="JT21" i="14"/>
  <c r="JU21" i="14"/>
  <c r="JV21" i="14"/>
  <c r="JW21" i="14"/>
  <c r="JX21" i="14"/>
  <c r="JY21" i="14"/>
  <c r="JZ21" i="14"/>
  <c r="KB21" i="14"/>
  <c r="KC21" i="14"/>
  <c r="KD21" i="14"/>
  <c r="KE21" i="14"/>
  <c r="KF21" i="14"/>
  <c r="KG21" i="14"/>
  <c r="KH21" i="14"/>
  <c r="KI21" i="14"/>
  <c r="KJ21" i="14"/>
  <c r="KK21" i="14"/>
  <c r="KL21" i="14"/>
  <c r="KM21" i="14"/>
  <c r="KO21" i="14"/>
  <c r="KP21" i="14"/>
  <c r="KQ21" i="14"/>
  <c r="KR21" i="14"/>
  <c r="KS21" i="14"/>
  <c r="KT21" i="14"/>
  <c r="KU21" i="14"/>
  <c r="KV21" i="14"/>
  <c r="KW21" i="14"/>
  <c r="KX21" i="14"/>
  <c r="KY21" i="14"/>
  <c r="KZ21" i="14"/>
  <c r="LB21" i="14"/>
  <c r="LC21" i="14"/>
  <c r="LD21" i="14"/>
  <c r="LE21" i="14"/>
  <c r="LF21" i="14"/>
  <c r="LG21" i="14"/>
  <c r="LH21" i="14"/>
  <c r="LI21" i="14"/>
  <c r="LJ21" i="14"/>
  <c r="LK21" i="14"/>
  <c r="LL21" i="14"/>
  <c r="LM21" i="14"/>
  <c r="AO21" i="14"/>
  <c r="AP21" i="14"/>
  <c r="AQ21" i="14"/>
  <c r="AR21" i="14"/>
  <c r="AS21" i="14"/>
  <c r="AT21" i="14"/>
  <c r="AU21" i="14"/>
  <c r="AV21" i="14"/>
  <c r="AW21" i="14"/>
  <c r="AX21" i="14"/>
  <c r="AY21" i="14"/>
  <c r="AZ21" i="14"/>
  <c r="BB21" i="14"/>
  <c r="BC21" i="14"/>
  <c r="BD21" i="14"/>
  <c r="BE21" i="14"/>
  <c r="BF21" i="14"/>
  <c r="BG21" i="14"/>
  <c r="BH21" i="14"/>
  <c r="BI21" i="14"/>
  <c r="BJ21" i="14"/>
  <c r="BK21" i="14"/>
  <c r="BL21" i="14"/>
  <c r="BM21" i="14"/>
  <c r="BO21" i="14"/>
  <c r="BP21" i="14"/>
  <c r="BQ21" i="14"/>
  <c r="BR21" i="14"/>
  <c r="BS21" i="14"/>
  <c r="BT21" i="14"/>
  <c r="BU21" i="14"/>
  <c r="BV21" i="14"/>
  <c r="BW21" i="14"/>
  <c r="BX21" i="14"/>
  <c r="BY21" i="14"/>
  <c r="BZ21" i="14"/>
  <c r="CB21" i="14"/>
  <c r="CC21" i="14"/>
  <c r="CD21" i="14"/>
  <c r="CE21" i="14"/>
  <c r="CF21" i="14"/>
  <c r="CG21" i="14"/>
  <c r="CH21" i="14"/>
  <c r="CI21" i="14"/>
  <c r="CJ21" i="14"/>
  <c r="CK21" i="14"/>
  <c r="CL21" i="14"/>
  <c r="CM21" i="14"/>
  <c r="CO21" i="14"/>
  <c r="CP21" i="14"/>
  <c r="CQ21" i="14"/>
  <c r="CR21" i="14"/>
  <c r="CS21" i="14"/>
  <c r="CT21" i="14"/>
  <c r="CU21" i="14"/>
  <c r="CV21" i="14"/>
  <c r="CW21" i="14"/>
  <c r="CX21" i="14"/>
  <c r="CY21" i="14"/>
  <c r="CZ21" i="14"/>
  <c r="DB21" i="14"/>
  <c r="DC21" i="14"/>
  <c r="DD21" i="14"/>
  <c r="DE21" i="14"/>
  <c r="DF21" i="14"/>
  <c r="DG21" i="14"/>
  <c r="DH21" i="14"/>
  <c r="DI21" i="14"/>
  <c r="DJ21" i="14"/>
  <c r="DK21" i="14"/>
  <c r="DL21" i="14"/>
  <c r="DM21" i="14"/>
  <c r="DO21" i="14"/>
  <c r="DP21" i="14"/>
  <c r="DQ21" i="14"/>
  <c r="DR21" i="14"/>
  <c r="DS21" i="14"/>
  <c r="DT21" i="14"/>
  <c r="DU21" i="14"/>
  <c r="DV21" i="14"/>
  <c r="DW21" i="14"/>
  <c r="DX21" i="14"/>
  <c r="DY21" i="14"/>
  <c r="DZ21" i="14"/>
  <c r="C10" i="14"/>
  <c r="D10" i="14"/>
  <c r="E10" i="14"/>
  <c r="F10" i="14"/>
  <c r="G10" i="14"/>
  <c r="H10" i="14"/>
  <c r="I10" i="14"/>
  <c r="J10" i="14"/>
  <c r="K10" i="14"/>
  <c r="L10" i="14"/>
  <c r="M10" i="14"/>
  <c r="O10" i="14"/>
  <c r="P10" i="14"/>
  <c r="Q10" i="14"/>
  <c r="R10" i="14"/>
  <c r="S10" i="14"/>
  <c r="T10" i="14"/>
  <c r="U10" i="14"/>
  <c r="V10" i="14"/>
  <c r="W10" i="14"/>
  <c r="X10" i="14"/>
  <c r="Y10" i="14"/>
  <c r="EB10" i="14"/>
  <c r="EC10" i="14"/>
  <c r="ED10" i="14"/>
  <c r="EE10" i="14"/>
  <c r="EF10" i="14"/>
  <c r="EG10" i="14"/>
  <c r="EH10" i="14"/>
  <c r="EI10" i="14"/>
  <c r="EJ10" i="14"/>
  <c r="EK10" i="14"/>
  <c r="EL10" i="14"/>
  <c r="EM10" i="14"/>
  <c r="EN10" i="14"/>
  <c r="EO10" i="14"/>
  <c r="EP10" i="14"/>
  <c r="EQ10" i="14"/>
  <c r="ER10" i="14"/>
  <c r="ES10" i="14"/>
  <c r="ET10" i="14"/>
  <c r="EU10" i="14"/>
  <c r="EV10" i="14"/>
  <c r="EW10" i="14"/>
  <c r="EX10" i="14"/>
  <c r="EY10" i="14"/>
  <c r="EZ10" i="14"/>
  <c r="FA10" i="14"/>
  <c r="FB10" i="14"/>
  <c r="FC10" i="14"/>
  <c r="FD10" i="14"/>
  <c r="FE10" i="14"/>
  <c r="FF10" i="14"/>
  <c r="FG10" i="14"/>
  <c r="FH10" i="14"/>
  <c r="FI10" i="14"/>
  <c r="FJ10" i="14"/>
  <c r="FK10" i="14"/>
  <c r="FL10" i="14"/>
  <c r="FM10" i="14"/>
  <c r="FN10" i="14"/>
  <c r="FO10" i="14"/>
  <c r="FP10" i="14"/>
  <c r="FQ10" i="14"/>
  <c r="FR10" i="14"/>
  <c r="FS10" i="14"/>
  <c r="FT10" i="14"/>
  <c r="FU10" i="14"/>
  <c r="FV10" i="14"/>
  <c r="FW10" i="14"/>
  <c r="FX10" i="14"/>
  <c r="FY10" i="14"/>
  <c r="FZ10" i="14"/>
  <c r="GA10" i="14"/>
  <c r="GB10" i="14"/>
  <c r="GC10" i="14"/>
  <c r="GD10" i="14"/>
  <c r="GE10" i="14"/>
  <c r="GF10" i="14"/>
  <c r="GG10" i="14"/>
  <c r="GH10" i="14"/>
  <c r="GI10" i="14"/>
  <c r="GJ10" i="14"/>
  <c r="GK10" i="14"/>
  <c r="GL10" i="14"/>
  <c r="GM10" i="14"/>
  <c r="GN10" i="14"/>
  <c r="GO10" i="14"/>
  <c r="GP10" i="14"/>
  <c r="GQ10" i="14"/>
  <c r="GR10" i="14"/>
  <c r="GS10" i="14"/>
  <c r="GT10" i="14"/>
  <c r="GU10" i="14"/>
  <c r="GV10" i="14"/>
  <c r="GW10" i="14"/>
  <c r="GX10" i="14"/>
  <c r="GY10" i="14"/>
  <c r="GZ10" i="14"/>
  <c r="HA10" i="14"/>
  <c r="HB10" i="14"/>
  <c r="HC10" i="14"/>
  <c r="HD10" i="14"/>
  <c r="HE10" i="14"/>
  <c r="HF10" i="14"/>
  <c r="HG10" i="14"/>
  <c r="HH10" i="14"/>
  <c r="HI10" i="14"/>
  <c r="HJ10" i="14"/>
  <c r="HK10" i="14"/>
  <c r="HL10" i="14"/>
  <c r="HM10" i="14"/>
  <c r="HN10" i="14"/>
  <c r="HO10" i="14"/>
  <c r="HP10" i="14"/>
  <c r="HQ10" i="14"/>
  <c r="HR10" i="14"/>
  <c r="HS10" i="14"/>
  <c r="HT10" i="14"/>
  <c r="HU10" i="14"/>
  <c r="HV10" i="14"/>
  <c r="HW10" i="14"/>
  <c r="HX10" i="14"/>
  <c r="HY10" i="14"/>
  <c r="HZ10" i="14"/>
  <c r="IA10" i="14"/>
  <c r="IB10" i="14"/>
  <c r="IC10" i="14"/>
  <c r="ID10" i="14"/>
  <c r="IE10" i="14"/>
  <c r="IF10" i="14"/>
  <c r="IG10" i="14"/>
  <c r="IH10" i="14"/>
  <c r="II10" i="14"/>
  <c r="IJ10" i="14"/>
  <c r="IK10" i="14"/>
  <c r="IL10" i="14"/>
  <c r="IM10" i="14"/>
  <c r="IN10" i="14"/>
  <c r="IO10" i="14"/>
  <c r="IP10" i="14"/>
  <c r="IQ10" i="14"/>
  <c r="IR10" i="14"/>
  <c r="IS10" i="14"/>
  <c r="IT10" i="14"/>
  <c r="IU10" i="14"/>
  <c r="IV10" i="14"/>
  <c r="IW10" i="14"/>
  <c r="IX10" i="14"/>
  <c r="IY10" i="14"/>
  <c r="IZ10" i="14"/>
  <c r="JA10" i="14"/>
  <c r="JB10" i="14"/>
  <c r="JC10" i="14"/>
  <c r="JD10" i="14"/>
  <c r="JE10" i="14"/>
  <c r="JF10" i="14"/>
  <c r="JG10" i="14"/>
  <c r="JH10" i="14"/>
  <c r="JI10" i="14"/>
  <c r="JJ10" i="14"/>
  <c r="JK10" i="14"/>
  <c r="JL10" i="14"/>
  <c r="JM10" i="14"/>
  <c r="JN10" i="14"/>
  <c r="JO10" i="14"/>
  <c r="JP10" i="14"/>
  <c r="JQ10" i="14"/>
  <c r="JR10" i="14"/>
  <c r="JS10" i="14"/>
  <c r="JT10" i="14"/>
  <c r="JU10" i="14"/>
  <c r="JV10" i="14"/>
  <c r="JW10" i="14"/>
  <c r="JX10" i="14"/>
  <c r="JY10" i="14"/>
  <c r="JZ10" i="14"/>
  <c r="KA10" i="14"/>
  <c r="KB10" i="14"/>
  <c r="KC10" i="14"/>
  <c r="KD10" i="14"/>
  <c r="KE10" i="14"/>
  <c r="KF10" i="14"/>
  <c r="KG10" i="14"/>
  <c r="KH10" i="14"/>
  <c r="KI10" i="14"/>
  <c r="KJ10" i="14"/>
  <c r="KK10" i="14"/>
  <c r="KL10" i="14"/>
  <c r="KM10" i="14"/>
  <c r="KN10" i="14"/>
  <c r="KO10" i="14"/>
  <c r="KP10" i="14"/>
  <c r="KQ10" i="14"/>
  <c r="KR10" i="14"/>
  <c r="KS10" i="14"/>
  <c r="KT10" i="14"/>
  <c r="KU10" i="14"/>
  <c r="KV10" i="14"/>
  <c r="KW10" i="14"/>
  <c r="KX10" i="14"/>
  <c r="KY10" i="14"/>
  <c r="KZ10" i="14"/>
  <c r="LA10" i="14"/>
  <c r="LB10" i="14"/>
  <c r="LC10" i="14"/>
  <c r="LD10" i="14"/>
  <c r="LE10" i="14"/>
  <c r="LF10" i="14"/>
  <c r="LG10" i="14"/>
  <c r="LH10" i="14"/>
  <c r="LI10" i="14"/>
  <c r="LJ10" i="14"/>
  <c r="LK10" i="14"/>
  <c r="LL10" i="14"/>
  <c r="LM10" i="14"/>
  <c r="LN10" i="14"/>
  <c r="B10" i="14"/>
  <c r="AA9" i="17"/>
  <c r="N7" i="17"/>
  <c r="N10" i="17"/>
  <c r="N9" i="17"/>
  <c r="N10" i="14" s="1"/>
  <c r="N59" i="9"/>
  <c r="LN39" i="9"/>
  <c r="LN38" i="9"/>
  <c r="LN37" i="9"/>
  <c r="LN35" i="9"/>
  <c r="LN33" i="9"/>
  <c r="LN32" i="9"/>
  <c r="LA39" i="9"/>
  <c r="LA38" i="9"/>
  <c r="LA37" i="9"/>
  <c r="LA35" i="9"/>
  <c r="LA33" i="9"/>
  <c r="LA32" i="9"/>
  <c r="KN39" i="9"/>
  <c r="KN38" i="9"/>
  <c r="KN37" i="9"/>
  <c r="KN35" i="9"/>
  <c r="KN33" i="9"/>
  <c r="KN32" i="9"/>
  <c r="KA39" i="9"/>
  <c r="KA38" i="9"/>
  <c r="KA37" i="9"/>
  <c r="KA35" i="9"/>
  <c r="KA33" i="9"/>
  <c r="KA32" i="9"/>
  <c r="JN39" i="9"/>
  <c r="JN38" i="9"/>
  <c r="JN37" i="9"/>
  <c r="JN35" i="9"/>
  <c r="JN33" i="9"/>
  <c r="JN32" i="9"/>
  <c r="JA39" i="9"/>
  <c r="JA38" i="9"/>
  <c r="JA37" i="9"/>
  <c r="JA35" i="9"/>
  <c r="JA33" i="9"/>
  <c r="JA32" i="9"/>
  <c r="IN39" i="9"/>
  <c r="IN38" i="9"/>
  <c r="IN37" i="9"/>
  <c r="IN35" i="9"/>
  <c r="IN33" i="9"/>
  <c r="IN32" i="9"/>
  <c r="IA39" i="9"/>
  <c r="IA38" i="9"/>
  <c r="IA37" i="9"/>
  <c r="IA35" i="9"/>
  <c r="IA33" i="9"/>
  <c r="IA32" i="9"/>
  <c r="HN39" i="9"/>
  <c r="HN38" i="9"/>
  <c r="HN37" i="9"/>
  <c r="HN35" i="9"/>
  <c r="HN33" i="9"/>
  <c r="HN32" i="9"/>
  <c r="HA39" i="9"/>
  <c r="HA38" i="9"/>
  <c r="HA37" i="9"/>
  <c r="HA35" i="9"/>
  <c r="HA33" i="9"/>
  <c r="HA32" i="9"/>
  <c r="GN39" i="9"/>
  <c r="GN38" i="9"/>
  <c r="GN37" i="9"/>
  <c r="GN35" i="9"/>
  <c r="GN33" i="9"/>
  <c r="GN32" i="9"/>
  <c r="GA39" i="9"/>
  <c r="GA38" i="9"/>
  <c r="GA37" i="9"/>
  <c r="GA35" i="9"/>
  <c r="GA33" i="9"/>
  <c r="GA32" i="9"/>
  <c r="FN39" i="9"/>
  <c r="FN38" i="9"/>
  <c r="FN37" i="9"/>
  <c r="FN35" i="9"/>
  <c r="FN33" i="9"/>
  <c r="FN32" i="9"/>
  <c r="FA39" i="9"/>
  <c r="FA38" i="9"/>
  <c r="FA37" i="9"/>
  <c r="FA35" i="9"/>
  <c r="FA33" i="9"/>
  <c r="FA32" i="9"/>
  <c r="EN39" i="9"/>
  <c r="EN38" i="9"/>
  <c r="EN37" i="9"/>
  <c r="EN35" i="9"/>
  <c r="EN33" i="9"/>
  <c r="EN32" i="9"/>
  <c r="EA39" i="9"/>
  <c r="EA38" i="9"/>
  <c r="EA37" i="9"/>
  <c r="EA35" i="9"/>
  <c r="EA32" i="9"/>
  <c r="DN39" i="9"/>
  <c r="DN38" i="9"/>
  <c r="DN37" i="9"/>
  <c r="DN35" i="9"/>
  <c r="DN32" i="9"/>
  <c r="DA39" i="9"/>
  <c r="DA38" i="9"/>
  <c r="DA37" i="9"/>
  <c r="DA35" i="9"/>
  <c r="DA32" i="9"/>
  <c r="CN39" i="9"/>
  <c r="CN38" i="9"/>
  <c r="CN37" i="9"/>
  <c r="CN35" i="9"/>
  <c r="CN32" i="9"/>
  <c r="CA39" i="9"/>
  <c r="CA38" i="9"/>
  <c r="CA37" i="9"/>
  <c r="CA35" i="9"/>
  <c r="CA32" i="9"/>
  <c r="BN39" i="9"/>
  <c r="BN38" i="9"/>
  <c r="BN37" i="9"/>
  <c r="BN35" i="9"/>
  <c r="BN32" i="9"/>
  <c r="BA39" i="9"/>
  <c r="BA38" i="9"/>
  <c r="BA37" i="9"/>
  <c r="BA35" i="9"/>
  <c r="BA32" i="9"/>
  <c r="AN39" i="9"/>
  <c r="AN38" i="9"/>
  <c r="AN37" i="9"/>
  <c r="AN35" i="9"/>
  <c r="AN32" i="9"/>
  <c r="AA39" i="9"/>
  <c r="AA38" i="9"/>
  <c r="AA37" i="9"/>
  <c r="AA35" i="9"/>
  <c r="AA32" i="9"/>
  <c r="N28" i="18"/>
  <c r="N27" i="18"/>
  <c r="N24" i="18"/>
  <c r="LN22" i="18"/>
  <c r="LA22" i="18"/>
  <c r="KN22" i="18"/>
  <c r="KA22" i="18"/>
  <c r="JN22" i="18"/>
  <c r="JA22" i="18"/>
  <c r="IN22" i="18"/>
  <c r="IA22" i="18"/>
  <c r="HN22" i="18"/>
  <c r="HA22" i="18"/>
  <c r="GN22" i="18"/>
  <c r="GA22" i="18"/>
  <c r="FN22" i="18"/>
  <c r="FA22" i="18"/>
  <c r="EN22" i="18"/>
  <c r="EA22" i="18"/>
  <c r="DN22" i="18"/>
  <c r="DA22" i="18"/>
  <c r="CN22" i="18"/>
  <c r="CA22" i="18"/>
  <c r="BN22" i="18"/>
  <c r="AA22" i="18"/>
  <c r="N22" i="18"/>
  <c r="LN21" i="18"/>
  <c r="LA21" i="18"/>
  <c r="KN21" i="18"/>
  <c r="KA21" i="18"/>
  <c r="JN21" i="18"/>
  <c r="JA21" i="18"/>
  <c r="IN21" i="18"/>
  <c r="IA21" i="18"/>
  <c r="HN21" i="18"/>
  <c r="HA21" i="18"/>
  <c r="GN21" i="18"/>
  <c r="GA21" i="18"/>
  <c r="FN21" i="18"/>
  <c r="FA21" i="18"/>
  <c r="EN21" i="18"/>
  <c r="EA21" i="18"/>
  <c r="DN21" i="18"/>
  <c r="DA21" i="18"/>
  <c r="CN21" i="18"/>
  <c r="CA21" i="18"/>
  <c r="BN21" i="18"/>
  <c r="BA21" i="18"/>
  <c r="AA21" i="18"/>
  <c r="N21" i="18"/>
  <c r="L67" i="9"/>
  <c r="L73" i="9" s="1"/>
  <c r="K67" i="9"/>
  <c r="K73" i="9" s="1"/>
  <c r="J67" i="9"/>
  <c r="J73" i="9" s="1"/>
  <c r="I67" i="9"/>
  <c r="I73" i="9" s="1"/>
  <c r="H67" i="9"/>
  <c r="H73" i="9" s="1"/>
  <c r="G67" i="9"/>
  <c r="G73" i="9" s="1"/>
  <c r="F67" i="9"/>
  <c r="F73" i="9" s="1"/>
  <c r="E67" i="9"/>
  <c r="E73" i="9" s="1"/>
  <c r="D67" i="9"/>
  <c r="D73" i="9" s="1"/>
  <c r="B67" i="9"/>
  <c r="B29" i="22"/>
  <c r="B81" i="22" s="1"/>
  <c r="N14" i="18"/>
  <c r="B32" i="22" s="1"/>
  <c r="N17" i="18"/>
  <c r="N18" i="18"/>
  <c r="B36" i="22" s="1"/>
  <c r="B67" i="22" s="1"/>
  <c r="N12" i="18"/>
  <c r="C31" i="18"/>
  <c r="E31" i="18"/>
  <c r="G31" i="18"/>
  <c r="I31" i="18"/>
  <c r="K31" i="18"/>
  <c r="M31" i="18"/>
  <c r="B31" i="18"/>
  <c r="AA8" i="18"/>
  <c r="O8" i="18"/>
  <c r="O5" i="18" s="1"/>
  <c r="N7" i="18"/>
  <c r="Q9" i="7"/>
  <c r="Q77" i="9" s="1"/>
  <c r="R9" i="7"/>
  <c r="R77" i="9" s="1"/>
  <c r="S9" i="7"/>
  <c r="S77" i="9" s="1"/>
  <c r="T9" i="7"/>
  <c r="T77" i="9" s="1"/>
  <c r="U9" i="7"/>
  <c r="U77" i="9" s="1"/>
  <c r="V9" i="7"/>
  <c r="V77" i="9" s="1"/>
  <c r="W9" i="7"/>
  <c r="W77" i="9" s="1"/>
  <c r="X9" i="7"/>
  <c r="X77" i="9" s="1"/>
  <c r="Y9" i="7"/>
  <c r="Y77" i="9" s="1"/>
  <c r="Z9" i="7"/>
  <c r="Z77" i="9" s="1"/>
  <c r="P9" i="7"/>
  <c r="P77" i="9" s="1"/>
  <c r="O9" i="7"/>
  <c r="O77" i="9" s="1"/>
  <c r="D9" i="7"/>
  <c r="E9" i="7"/>
  <c r="F9" i="7"/>
  <c r="G9" i="7"/>
  <c r="H9" i="7"/>
  <c r="I9" i="7"/>
  <c r="J9" i="7"/>
  <c r="J77" i="9" s="1"/>
  <c r="K9" i="7"/>
  <c r="K77" i="9" s="1"/>
  <c r="L9" i="7"/>
  <c r="M9" i="7"/>
  <c r="M77" i="9" s="1"/>
  <c r="C9" i="7"/>
  <c r="C77" i="9" s="1"/>
  <c r="B9" i="7"/>
  <c r="B10" i="7" s="1"/>
  <c r="AA6" i="14"/>
  <c r="AN6" i="14" s="1"/>
  <c r="BA6" i="14" s="1"/>
  <c r="BN6" i="14" s="1"/>
  <c r="CA6" i="14" s="1"/>
  <c r="CN6" i="14" s="1"/>
  <c r="DA6" i="14" s="1"/>
  <c r="DN6" i="14" s="1"/>
  <c r="EA6" i="14" s="1"/>
  <c r="EN6" i="14" s="1"/>
  <c r="FA6" i="14" s="1"/>
  <c r="FN6" i="14" s="1"/>
  <c r="GA6" i="14" s="1"/>
  <c r="GN6" i="14" s="1"/>
  <c r="HA6" i="14" s="1"/>
  <c r="HN6" i="14" s="1"/>
  <c r="IA6" i="14" s="1"/>
  <c r="IN6" i="14" s="1"/>
  <c r="JA6" i="14" s="1"/>
  <c r="JN6" i="14" s="1"/>
  <c r="KA6" i="14" s="1"/>
  <c r="KN6" i="14" s="1"/>
  <c r="LA6" i="14" s="1"/>
  <c r="LN6" i="14" s="1"/>
  <c r="O6" i="14"/>
  <c r="P6" i="14" s="1"/>
  <c r="AA6" i="17"/>
  <c r="AN6" i="17" s="1"/>
  <c r="BA6" i="17" s="1"/>
  <c r="BN6" i="17" s="1"/>
  <c r="CA6" i="17" s="1"/>
  <c r="CN6" i="17" s="1"/>
  <c r="DA6" i="17" s="1"/>
  <c r="DN6" i="17" s="1"/>
  <c r="EA6" i="17" s="1"/>
  <c r="EN6" i="17" s="1"/>
  <c r="FA6" i="17" s="1"/>
  <c r="FN6" i="17" s="1"/>
  <c r="GA6" i="17" s="1"/>
  <c r="GN6" i="17" s="1"/>
  <c r="HA6" i="17" s="1"/>
  <c r="HN6" i="17" s="1"/>
  <c r="IA6" i="17" s="1"/>
  <c r="IN6" i="17" s="1"/>
  <c r="JA6" i="17" s="1"/>
  <c r="JN6" i="17" s="1"/>
  <c r="KA6" i="17" s="1"/>
  <c r="KN6" i="17" s="1"/>
  <c r="LA6" i="17" s="1"/>
  <c r="LN6" i="17" s="1"/>
  <c r="O6" i="17"/>
  <c r="P6" i="17" s="1"/>
  <c r="AA11" i="9"/>
  <c r="AN11" i="9" s="1"/>
  <c r="BA11" i="9" s="1"/>
  <c r="O11" i="9"/>
  <c r="P11" i="9" s="1"/>
  <c r="O6" i="7"/>
  <c r="C10" i="7" l="1"/>
  <c r="D10" i="7" s="1"/>
  <c r="E10" i="7" s="1"/>
  <c r="F10" i="7" s="1"/>
  <c r="G10" i="7" s="1"/>
  <c r="H10" i="7" s="1"/>
  <c r="I10" i="7" s="1"/>
  <c r="J10" i="7" s="1"/>
  <c r="K10" i="7" s="1"/>
  <c r="L10" i="7" s="1"/>
  <c r="M10" i="7" s="1"/>
  <c r="P6" i="7"/>
  <c r="O25" i="18"/>
  <c r="O16" i="18"/>
  <c r="O15" i="18"/>
  <c r="O27" i="18"/>
  <c r="O13" i="18"/>
  <c r="O17" i="18"/>
  <c r="AN8" i="18"/>
  <c r="AA5" i="18"/>
  <c r="AA10" i="18" s="1"/>
  <c r="N20" i="18"/>
  <c r="E8" i="7"/>
  <c r="E77" i="9"/>
  <c r="E74" i="9" s="1"/>
  <c r="E84" i="9" s="1"/>
  <c r="L8" i="7"/>
  <c r="L77" i="9"/>
  <c r="L74" i="9" s="1"/>
  <c r="L84" i="9" s="1"/>
  <c r="H8" i="7"/>
  <c r="H77" i="9"/>
  <c r="D8" i="7"/>
  <c r="D77" i="9"/>
  <c r="D74" i="9" s="1"/>
  <c r="D84" i="9" s="1"/>
  <c r="HC18" i="18"/>
  <c r="HG18" i="18"/>
  <c r="HK18" i="18"/>
  <c r="HD18" i="18"/>
  <c r="HH18" i="18"/>
  <c r="HL18" i="18"/>
  <c r="HE18" i="18"/>
  <c r="HI18" i="18"/>
  <c r="HM18" i="18"/>
  <c r="HJ18" i="18"/>
  <c r="HB18" i="18"/>
  <c r="HF18" i="18"/>
  <c r="BD18" i="18"/>
  <c r="BH18" i="18"/>
  <c r="BL18" i="18"/>
  <c r="BB18" i="18"/>
  <c r="BG18" i="18"/>
  <c r="BM18" i="18"/>
  <c r="BE18" i="18"/>
  <c r="BC18" i="18"/>
  <c r="BI18" i="18"/>
  <c r="BJ18" i="18"/>
  <c r="BF18" i="18"/>
  <c r="BK18" i="18"/>
  <c r="IO18" i="18"/>
  <c r="IS18" i="18"/>
  <c r="IW18" i="18"/>
  <c r="IP18" i="18"/>
  <c r="IT18" i="18"/>
  <c r="IX18" i="18"/>
  <c r="IQ18" i="18"/>
  <c r="IY18" i="18"/>
  <c r="IR18" i="18"/>
  <c r="IZ18" i="18"/>
  <c r="IU18" i="18"/>
  <c r="IV18" i="18"/>
  <c r="ID18" i="18"/>
  <c r="IH18" i="18"/>
  <c r="IL18" i="18"/>
  <c r="IE18" i="18"/>
  <c r="II18" i="18"/>
  <c r="IM18" i="18"/>
  <c r="IB18" i="18"/>
  <c r="IF18" i="18"/>
  <c r="IJ18" i="18"/>
  <c r="IK18" i="18"/>
  <c r="IC18" i="18"/>
  <c r="IG18" i="18"/>
  <c r="AB18" i="18"/>
  <c r="AF18" i="18"/>
  <c r="AJ18" i="18"/>
  <c r="AD18" i="18"/>
  <c r="AL18" i="18"/>
  <c r="AM18" i="18"/>
  <c r="AC18" i="18"/>
  <c r="AG18" i="18"/>
  <c r="AK18" i="18"/>
  <c r="AE18" i="18"/>
  <c r="AH18" i="18"/>
  <c r="AI18" i="18"/>
  <c r="FR18" i="18"/>
  <c r="FV18" i="18"/>
  <c r="FZ18" i="18"/>
  <c r="FO18" i="18"/>
  <c r="FS18" i="18"/>
  <c r="FW18" i="18"/>
  <c r="FP18" i="18"/>
  <c r="FT18" i="18"/>
  <c r="FX18" i="18"/>
  <c r="FU18" i="18"/>
  <c r="FY18" i="18"/>
  <c r="FQ18" i="18"/>
  <c r="I8" i="7"/>
  <c r="I77" i="9"/>
  <c r="I74" i="9" s="1"/>
  <c r="I84" i="9" s="1"/>
  <c r="CD18" i="18"/>
  <c r="CH18" i="18"/>
  <c r="CL18" i="18"/>
  <c r="CE18" i="18"/>
  <c r="CI18" i="18"/>
  <c r="CM18" i="18"/>
  <c r="CB18" i="18"/>
  <c r="CF18" i="18"/>
  <c r="CJ18" i="18"/>
  <c r="CC18" i="18"/>
  <c r="CG18" i="18"/>
  <c r="CK18" i="18"/>
  <c r="B8" i="7"/>
  <c r="B77" i="9"/>
  <c r="B74" i="9" s="1"/>
  <c r="B84" i="9" s="1"/>
  <c r="G8" i="7"/>
  <c r="G77" i="9"/>
  <c r="G74" i="9" s="1"/>
  <c r="G84" i="9" s="1"/>
  <c r="FB18" i="18"/>
  <c r="FF18" i="18"/>
  <c r="FJ18" i="18"/>
  <c r="FC18" i="18"/>
  <c r="FG18" i="18"/>
  <c r="FK18" i="18"/>
  <c r="FD18" i="18"/>
  <c r="FH18" i="18"/>
  <c r="FL18" i="18"/>
  <c r="FE18" i="18"/>
  <c r="FI18" i="18"/>
  <c r="FM18" i="18"/>
  <c r="EP18" i="18"/>
  <c r="ET18" i="18"/>
  <c r="EX18" i="18"/>
  <c r="EQ18" i="18"/>
  <c r="EU18" i="18"/>
  <c r="EY18" i="18"/>
  <c r="ER18" i="18"/>
  <c r="EV18" i="18"/>
  <c r="EZ18" i="18"/>
  <c r="EO18" i="18"/>
  <c r="ES18" i="18"/>
  <c r="EW18" i="18"/>
  <c r="GD18" i="18"/>
  <c r="GH18" i="18"/>
  <c r="GL18" i="18"/>
  <c r="GE18" i="18"/>
  <c r="GI18" i="18"/>
  <c r="GM18" i="18"/>
  <c r="GB18" i="18"/>
  <c r="GF18" i="18"/>
  <c r="GJ18" i="18"/>
  <c r="GK18" i="18"/>
  <c r="GG18" i="18"/>
  <c r="GC18" i="18"/>
  <c r="DR18" i="18"/>
  <c r="DV18" i="18"/>
  <c r="DZ18" i="18"/>
  <c r="DO18" i="18"/>
  <c r="DS18" i="18"/>
  <c r="DW18" i="18"/>
  <c r="DP18" i="18"/>
  <c r="DT18" i="18"/>
  <c r="DX18" i="18"/>
  <c r="DY18" i="18"/>
  <c r="DU18" i="18"/>
  <c r="DQ18" i="18"/>
  <c r="CP18" i="18"/>
  <c r="CT18" i="18"/>
  <c r="CX18" i="18"/>
  <c r="CQ18" i="18"/>
  <c r="CU18" i="18"/>
  <c r="CY18" i="18"/>
  <c r="CR18" i="18"/>
  <c r="CV18" i="18"/>
  <c r="CZ18" i="18"/>
  <c r="CS18" i="18"/>
  <c r="CW18" i="18"/>
  <c r="CO18" i="18"/>
  <c r="HP18" i="18"/>
  <c r="HT18" i="18"/>
  <c r="HX18" i="18"/>
  <c r="HQ18" i="18"/>
  <c r="HU18" i="18"/>
  <c r="HY18" i="18"/>
  <c r="HR18" i="18"/>
  <c r="HV18" i="18"/>
  <c r="HZ18" i="18"/>
  <c r="HW18" i="18"/>
  <c r="HO18" i="18"/>
  <c r="HS18" i="18"/>
  <c r="F8" i="7"/>
  <c r="F77" i="9"/>
  <c r="F74" i="9" s="1"/>
  <c r="F84" i="9" s="1"/>
  <c r="DB18" i="18"/>
  <c r="DF18" i="18"/>
  <c r="DJ18" i="18"/>
  <c r="DC18" i="18"/>
  <c r="DG18" i="18"/>
  <c r="DK18" i="18"/>
  <c r="DD18" i="18"/>
  <c r="DH18" i="18"/>
  <c r="DL18" i="18"/>
  <c r="DI18" i="18"/>
  <c r="DM18" i="18"/>
  <c r="DE18" i="18"/>
  <c r="GQ18" i="18"/>
  <c r="GU18" i="18"/>
  <c r="GY18" i="18"/>
  <c r="GR18" i="18"/>
  <c r="GV18" i="18"/>
  <c r="GZ18" i="18"/>
  <c r="GO18" i="18"/>
  <c r="GS18" i="18"/>
  <c r="GW18" i="18"/>
  <c r="GP18" i="18"/>
  <c r="GT18" i="18"/>
  <c r="GX18" i="18"/>
  <c r="AU28" i="18"/>
  <c r="AR18" i="18"/>
  <c r="AV18" i="18"/>
  <c r="AZ18" i="18"/>
  <c r="AQ18" i="18"/>
  <c r="AW18" i="18"/>
  <c r="AT18" i="18"/>
  <c r="AP18" i="18"/>
  <c r="AS18" i="18"/>
  <c r="AX18" i="18"/>
  <c r="AY18" i="18"/>
  <c r="AU18" i="18"/>
  <c r="AO18" i="18"/>
  <c r="ED18" i="18"/>
  <c r="EH18" i="18"/>
  <c r="EL18" i="18"/>
  <c r="EE18" i="18"/>
  <c r="EI18" i="18"/>
  <c r="EM18" i="18"/>
  <c r="EB18" i="18"/>
  <c r="EF18" i="18"/>
  <c r="EJ18" i="18"/>
  <c r="EC18" i="18"/>
  <c r="EG18" i="18"/>
  <c r="EK18" i="18"/>
  <c r="BR18" i="18"/>
  <c r="BV18" i="18"/>
  <c r="BZ18" i="18"/>
  <c r="BO18" i="18"/>
  <c r="BS18" i="18"/>
  <c r="BW18" i="18"/>
  <c r="BP18" i="18"/>
  <c r="BT18" i="18"/>
  <c r="BX18" i="18"/>
  <c r="BY18" i="18"/>
  <c r="BQ18" i="18"/>
  <c r="BU18" i="18"/>
  <c r="B35" i="22"/>
  <c r="B7" i="23"/>
  <c r="C74" i="9"/>
  <c r="C84" i="9" s="1"/>
  <c r="C8" i="7"/>
  <c r="J74" i="9"/>
  <c r="J84" i="9" s="1"/>
  <c r="J8" i="7"/>
  <c r="P8" i="7"/>
  <c r="W8" i="7"/>
  <c r="S8" i="7"/>
  <c r="M74" i="9"/>
  <c r="M84" i="9" s="1"/>
  <c r="M8" i="7"/>
  <c r="Z8" i="7"/>
  <c r="V8" i="7"/>
  <c r="R8" i="7"/>
  <c r="Y8" i="7"/>
  <c r="U8" i="7"/>
  <c r="Q8" i="7"/>
  <c r="K74" i="9"/>
  <c r="K84" i="9" s="1"/>
  <c r="K8" i="7"/>
  <c r="O8" i="7"/>
  <c r="X8" i="7"/>
  <c r="T8" i="7"/>
  <c r="P48" i="20"/>
  <c r="P12" i="20"/>
  <c r="J7" i="14"/>
  <c r="J31" i="18"/>
  <c r="F7" i="14"/>
  <c r="F31" i="18"/>
  <c r="L7" i="14"/>
  <c r="L31" i="18"/>
  <c r="H7" i="14"/>
  <c r="H31" i="18"/>
  <c r="D7" i="14"/>
  <c r="D31" i="18"/>
  <c r="N30" i="18"/>
  <c r="O18" i="20"/>
  <c r="O35" i="20"/>
  <c r="O56" i="20" s="1"/>
  <c r="O11" i="18" s="1"/>
  <c r="P13" i="20"/>
  <c r="P16" i="20"/>
  <c r="P14" i="20"/>
  <c r="P26" i="20" s="1"/>
  <c r="P55" i="20" s="1"/>
  <c r="P15" i="20"/>
  <c r="Q10" i="20"/>
  <c r="O7" i="18"/>
  <c r="O5" i="7" s="1"/>
  <c r="B63" i="22"/>
  <c r="B31" i="22"/>
  <c r="B62" i="22" s="1"/>
  <c r="BN11" i="9"/>
  <c r="C67" i="9"/>
  <c r="C73" i="9" s="1"/>
  <c r="B13" i="7"/>
  <c r="B47" i="20" s="1"/>
  <c r="N5" i="14"/>
  <c r="N5" i="7"/>
  <c r="N5" i="17"/>
  <c r="N9" i="20"/>
  <c r="N10" i="9"/>
  <c r="B73" i="9"/>
  <c r="P8" i="18"/>
  <c r="P5" i="18" s="1"/>
  <c r="O28" i="18"/>
  <c r="O18" i="18"/>
  <c r="H74" i="9"/>
  <c r="H84" i="9" s="1"/>
  <c r="N18" i="9"/>
  <c r="B28" i="22"/>
  <c r="B59" i="22" s="1"/>
  <c r="AX28" i="18"/>
  <c r="AP28" i="18"/>
  <c r="AW28" i="18"/>
  <c r="AT28" i="18"/>
  <c r="AS28" i="18"/>
  <c r="AZ28" i="18"/>
  <c r="AR28" i="18"/>
  <c r="AY28" i="18"/>
  <c r="AQ28" i="18"/>
  <c r="AO28" i="18"/>
  <c r="AV28" i="18"/>
  <c r="AA77" i="9"/>
  <c r="B7" i="14"/>
  <c r="B15" i="9"/>
  <c r="F15" i="9"/>
  <c r="J15" i="9"/>
  <c r="K7" i="14"/>
  <c r="K15" i="9"/>
  <c r="I7" i="14"/>
  <c r="I15" i="9"/>
  <c r="G7" i="14"/>
  <c r="G15" i="9"/>
  <c r="E7" i="14"/>
  <c r="E15" i="9"/>
  <c r="C7" i="14"/>
  <c r="C15" i="9"/>
  <c r="C8" i="17"/>
  <c r="L8" i="17"/>
  <c r="J8" i="17"/>
  <c r="H8" i="17"/>
  <c r="F8" i="17"/>
  <c r="D8" i="17"/>
  <c r="P8" i="17"/>
  <c r="Y8" i="17"/>
  <c r="W8" i="17"/>
  <c r="U8" i="17"/>
  <c r="S8" i="17"/>
  <c r="Q8" i="17"/>
  <c r="B37" i="9"/>
  <c r="B8" i="17"/>
  <c r="B12" i="17" s="1"/>
  <c r="M8" i="17"/>
  <c r="K8" i="17"/>
  <c r="I8" i="17"/>
  <c r="G8" i="17"/>
  <c r="E8" i="17"/>
  <c r="O8" i="17"/>
  <c r="Z8" i="17"/>
  <c r="X8" i="17"/>
  <c r="V8" i="17"/>
  <c r="T8" i="17"/>
  <c r="R8" i="17"/>
  <c r="D15" i="9"/>
  <c r="H15" i="9"/>
  <c r="L15" i="9"/>
  <c r="BN10" i="20"/>
  <c r="R10" i="20"/>
  <c r="GQ82" i="9"/>
  <c r="GS82" i="9"/>
  <c r="GU82" i="9"/>
  <c r="GW82" i="9"/>
  <c r="GY82" i="9"/>
  <c r="GO82" i="9"/>
  <c r="GR82" i="9"/>
  <c r="GV82" i="9"/>
  <c r="GZ82" i="9"/>
  <c r="GP82" i="9"/>
  <c r="GT82" i="9"/>
  <c r="GX82" i="9"/>
  <c r="IP82" i="9"/>
  <c r="IR82" i="9"/>
  <c r="IT82" i="9"/>
  <c r="IV82" i="9"/>
  <c r="IX82" i="9"/>
  <c r="IZ82" i="9"/>
  <c r="IQ82" i="9"/>
  <c r="IU82" i="9"/>
  <c r="IY82" i="9"/>
  <c r="IS82" i="9"/>
  <c r="IW82" i="9"/>
  <c r="IO82" i="9"/>
  <c r="KP82" i="9"/>
  <c r="KR82" i="9"/>
  <c r="KT82" i="9"/>
  <c r="KV82" i="9"/>
  <c r="KX82" i="9"/>
  <c r="KZ82" i="9"/>
  <c r="KQ82" i="9"/>
  <c r="KU82" i="9"/>
  <c r="KY82" i="9"/>
  <c r="KW82" i="9"/>
  <c r="KS82" i="9"/>
  <c r="KO82" i="9"/>
  <c r="CQ28" i="18"/>
  <c r="CS28" i="18"/>
  <c r="CU28" i="18"/>
  <c r="CW28" i="18"/>
  <c r="CY28" i="18"/>
  <c r="CP28" i="18"/>
  <c r="CR28" i="18"/>
  <c r="CT28" i="18"/>
  <c r="CV28" i="18"/>
  <c r="CX28" i="18"/>
  <c r="CZ28" i="18"/>
  <c r="CO28" i="18"/>
  <c r="EP28" i="18"/>
  <c r="ER28" i="18"/>
  <c r="ET28" i="18"/>
  <c r="EV28" i="18"/>
  <c r="EX28" i="18"/>
  <c r="EZ28" i="18"/>
  <c r="EO28" i="18"/>
  <c r="EQ28" i="18"/>
  <c r="EU28" i="18"/>
  <c r="EY28" i="18"/>
  <c r="ES28" i="18"/>
  <c r="EW28" i="18"/>
  <c r="GP28" i="18"/>
  <c r="GR28" i="18"/>
  <c r="GT28" i="18"/>
  <c r="GV28" i="18"/>
  <c r="GX28" i="18"/>
  <c r="GZ28" i="18"/>
  <c r="GO28" i="18"/>
  <c r="GQ28" i="18"/>
  <c r="GU28" i="18"/>
  <c r="GY28" i="18"/>
  <c r="GS28" i="18"/>
  <c r="GW28" i="18"/>
  <c r="IQ28" i="18"/>
  <c r="IS28" i="18"/>
  <c r="IU28" i="18"/>
  <c r="IW28" i="18"/>
  <c r="IY28" i="18"/>
  <c r="IP28" i="18"/>
  <c r="IT28" i="18"/>
  <c r="IX28" i="18"/>
  <c r="IR28" i="18"/>
  <c r="IV28" i="18"/>
  <c r="IZ28" i="18"/>
  <c r="IO28" i="18"/>
  <c r="KQ28" i="18"/>
  <c r="KS28" i="18"/>
  <c r="KU28" i="18"/>
  <c r="KW28" i="18"/>
  <c r="KY28" i="18"/>
  <c r="KQ18" i="18"/>
  <c r="KS18" i="18"/>
  <c r="KU18" i="18"/>
  <c r="KW18" i="18"/>
  <c r="KY18" i="18"/>
  <c r="KP28" i="18"/>
  <c r="KT28" i="18"/>
  <c r="KX28" i="18"/>
  <c r="KP18" i="18"/>
  <c r="KT18" i="18"/>
  <c r="KX18" i="18"/>
  <c r="KV28" i="18"/>
  <c r="KR18" i="18"/>
  <c r="KZ18" i="18"/>
  <c r="KO18" i="18"/>
  <c r="KR28" i="18"/>
  <c r="KZ28" i="18"/>
  <c r="KV18" i="18"/>
  <c r="KO28" i="18"/>
  <c r="IC82" i="9"/>
  <c r="IE82" i="9"/>
  <c r="IG82" i="9"/>
  <c r="II82" i="9"/>
  <c r="IK82" i="9"/>
  <c r="IM82" i="9"/>
  <c r="ID82" i="9"/>
  <c r="IH82" i="9"/>
  <c r="IL82" i="9"/>
  <c r="IF82" i="9"/>
  <c r="IJ82" i="9"/>
  <c r="IB82" i="9"/>
  <c r="KC82" i="9"/>
  <c r="KE82" i="9"/>
  <c r="KG82" i="9"/>
  <c r="KI82" i="9"/>
  <c r="KK82" i="9"/>
  <c r="KM82" i="9"/>
  <c r="KD82" i="9"/>
  <c r="KH82" i="9"/>
  <c r="KL82" i="9"/>
  <c r="KF82" i="9"/>
  <c r="KB82" i="9"/>
  <c r="KJ82" i="9"/>
  <c r="BD28" i="18"/>
  <c r="BF28" i="18"/>
  <c r="BH28" i="18"/>
  <c r="BJ28" i="18"/>
  <c r="BL28" i="18"/>
  <c r="BC28" i="18"/>
  <c r="BE28" i="18"/>
  <c r="BG28" i="18"/>
  <c r="BI28" i="18"/>
  <c r="BK28" i="18"/>
  <c r="BM28" i="18"/>
  <c r="BB28" i="18"/>
  <c r="DC28" i="18"/>
  <c r="DE28" i="18"/>
  <c r="DG28" i="18"/>
  <c r="DI28" i="18"/>
  <c r="DK28" i="18"/>
  <c r="DM28" i="18"/>
  <c r="DB28" i="18"/>
  <c r="DD28" i="18"/>
  <c r="DH28" i="18"/>
  <c r="DL28" i="18"/>
  <c r="DF28" i="18"/>
  <c r="DJ28" i="18"/>
  <c r="FC28" i="18"/>
  <c r="FE28" i="18"/>
  <c r="FG28" i="18"/>
  <c r="FI28" i="18"/>
  <c r="FK28" i="18"/>
  <c r="FM28" i="18"/>
  <c r="FD28" i="18"/>
  <c r="FH28" i="18"/>
  <c r="FL28" i="18"/>
  <c r="FB28" i="18"/>
  <c r="FF28" i="18"/>
  <c r="FJ28" i="18"/>
  <c r="HD28" i="18"/>
  <c r="HF28" i="18"/>
  <c r="HH28" i="18"/>
  <c r="HJ28" i="18"/>
  <c r="HL28" i="18"/>
  <c r="HC28" i="18"/>
  <c r="HG28" i="18"/>
  <c r="HK28" i="18"/>
  <c r="HB28" i="18"/>
  <c r="HI28" i="18"/>
  <c r="HE28" i="18"/>
  <c r="HM28" i="18"/>
  <c r="JD28" i="18"/>
  <c r="JF28" i="18"/>
  <c r="JH28" i="18"/>
  <c r="JJ28" i="18"/>
  <c r="JL28" i="18"/>
  <c r="JD18" i="18"/>
  <c r="JF18" i="18"/>
  <c r="JH18" i="18"/>
  <c r="JJ18" i="18"/>
  <c r="JL18" i="18"/>
  <c r="JC28" i="18"/>
  <c r="JG28" i="18"/>
  <c r="JK28" i="18"/>
  <c r="JC18" i="18"/>
  <c r="JG18" i="18"/>
  <c r="JK18" i="18"/>
  <c r="JE28" i="18"/>
  <c r="JI28" i="18"/>
  <c r="JM28" i="18"/>
  <c r="JE18" i="18"/>
  <c r="JI18" i="18"/>
  <c r="JM18" i="18"/>
  <c r="JB28" i="18"/>
  <c r="JB18" i="18"/>
  <c r="LD28" i="18"/>
  <c r="LF28" i="18"/>
  <c r="LH28" i="18"/>
  <c r="LJ28" i="18"/>
  <c r="LL28" i="18"/>
  <c r="LD18" i="18"/>
  <c r="LF18" i="18"/>
  <c r="LH18" i="18"/>
  <c r="LJ18" i="18"/>
  <c r="LL18" i="18"/>
  <c r="LC28" i="18"/>
  <c r="LG28" i="18"/>
  <c r="LK28" i="18"/>
  <c r="LC18" i="18"/>
  <c r="LG18" i="18"/>
  <c r="LK18" i="18"/>
  <c r="LE28" i="18"/>
  <c r="LM28" i="18"/>
  <c r="LI18" i="18"/>
  <c r="LB28" i="18"/>
  <c r="LI28" i="18"/>
  <c r="LE18" i="18"/>
  <c r="LM18" i="18"/>
  <c r="LB18" i="18"/>
  <c r="HP82" i="9"/>
  <c r="HR82" i="9"/>
  <c r="HT82" i="9"/>
  <c r="HV82" i="9"/>
  <c r="HX82" i="9"/>
  <c r="HZ82" i="9"/>
  <c r="HQ82" i="9"/>
  <c r="HU82" i="9"/>
  <c r="HY82" i="9"/>
  <c r="HS82" i="9"/>
  <c r="HO82" i="9"/>
  <c r="HW82" i="9"/>
  <c r="JP82" i="9"/>
  <c r="JR82" i="9"/>
  <c r="JT82" i="9"/>
  <c r="JV82" i="9"/>
  <c r="JX82" i="9"/>
  <c r="JZ82" i="9"/>
  <c r="JQ82" i="9"/>
  <c r="JU82" i="9"/>
  <c r="JY82" i="9"/>
  <c r="JS82" i="9"/>
  <c r="JW82" i="9"/>
  <c r="JO82" i="9"/>
  <c r="BQ28" i="18"/>
  <c r="BS28" i="18"/>
  <c r="BU28" i="18"/>
  <c r="BW28" i="18"/>
  <c r="BY28" i="18"/>
  <c r="BP28" i="18"/>
  <c r="BR28" i="18"/>
  <c r="BT28" i="18"/>
  <c r="BV28" i="18"/>
  <c r="BX28" i="18"/>
  <c r="BZ28" i="18"/>
  <c r="BO28" i="18"/>
  <c r="DP28" i="18"/>
  <c r="DR28" i="18"/>
  <c r="DT28" i="18"/>
  <c r="DV28" i="18"/>
  <c r="DX28" i="18"/>
  <c r="DZ28" i="18"/>
  <c r="DO28" i="18"/>
  <c r="DQ28" i="18"/>
  <c r="DU28" i="18"/>
  <c r="DY28" i="18"/>
  <c r="DS28" i="18"/>
  <c r="DW28" i="18"/>
  <c r="FP28" i="18"/>
  <c r="FR28" i="18"/>
  <c r="FT28" i="18"/>
  <c r="FV28" i="18"/>
  <c r="FX28" i="18"/>
  <c r="FZ28" i="18"/>
  <c r="FO28" i="18"/>
  <c r="FQ28" i="18"/>
  <c r="FU28" i="18"/>
  <c r="FY28" i="18"/>
  <c r="FS28" i="18"/>
  <c r="FW28" i="18"/>
  <c r="HQ28" i="18"/>
  <c r="HS28" i="18"/>
  <c r="HU28" i="18"/>
  <c r="HW28" i="18"/>
  <c r="HY28" i="18"/>
  <c r="HP28" i="18"/>
  <c r="HT28" i="18"/>
  <c r="HX28" i="18"/>
  <c r="HR28" i="18"/>
  <c r="HV28" i="18"/>
  <c r="HZ28" i="18"/>
  <c r="HO28" i="18"/>
  <c r="JQ28" i="18"/>
  <c r="JS28" i="18"/>
  <c r="JU28" i="18"/>
  <c r="JW28" i="18"/>
  <c r="JY28" i="18"/>
  <c r="JQ18" i="18"/>
  <c r="JS18" i="18"/>
  <c r="JU18" i="18"/>
  <c r="JW18" i="18"/>
  <c r="JY18" i="18"/>
  <c r="JP28" i="18"/>
  <c r="JT28" i="18"/>
  <c r="JX28" i="18"/>
  <c r="JV28" i="18"/>
  <c r="JP18" i="18"/>
  <c r="JT18" i="18"/>
  <c r="JX18" i="18"/>
  <c r="JR28" i="18"/>
  <c r="JZ28" i="18"/>
  <c r="JR18" i="18"/>
  <c r="JV18" i="18"/>
  <c r="JZ18" i="18"/>
  <c r="JO28" i="18"/>
  <c r="JO18" i="18"/>
  <c r="AB28" i="18"/>
  <c r="AD28" i="18"/>
  <c r="AF28" i="18"/>
  <c r="AH28" i="18"/>
  <c r="AJ28" i="18"/>
  <c r="AL28" i="18"/>
  <c r="AC28" i="18"/>
  <c r="AE28" i="18"/>
  <c r="AG28" i="18"/>
  <c r="AI28" i="18"/>
  <c r="AK28" i="18"/>
  <c r="AM28" i="18"/>
  <c r="HD82" i="9"/>
  <c r="HF82" i="9"/>
  <c r="HH82" i="9"/>
  <c r="HJ82" i="9"/>
  <c r="HL82" i="9"/>
  <c r="HB82" i="9"/>
  <c r="HE82" i="9"/>
  <c r="HI82" i="9"/>
  <c r="HM82" i="9"/>
  <c r="HC82" i="9"/>
  <c r="HG82" i="9"/>
  <c r="HK82" i="9"/>
  <c r="JC82" i="9"/>
  <c r="JE82" i="9"/>
  <c r="JG82" i="9"/>
  <c r="JI82" i="9"/>
  <c r="JK82" i="9"/>
  <c r="JM82" i="9"/>
  <c r="JD82" i="9"/>
  <c r="JH82" i="9"/>
  <c r="JL82" i="9"/>
  <c r="JF82" i="9"/>
  <c r="JJ82" i="9"/>
  <c r="JB82" i="9"/>
  <c r="LC82" i="9"/>
  <c r="LE82" i="9"/>
  <c r="LG82" i="9"/>
  <c r="LI82" i="9"/>
  <c r="LK82" i="9"/>
  <c r="LM82" i="9"/>
  <c r="LD82" i="9"/>
  <c r="LH82" i="9"/>
  <c r="LL82" i="9"/>
  <c r="LF82" i="9"/>
  <c r="LB82" i="9"/>
  <c r="LJ82" i="9"/>
  <c r="CC28" i="18"/>
  <c r="CE28" i="18"/>
  <c r="CG28" i="18"/>
  <c r="CI28" i="18"/>
  <c r="CK28" i="18"/>
  <c r="CM28" i="18"/>
  <c r="CD28" i="18"/>
  <c r="CH28" i="18"/>
  <c r="CL28" i="18"/>
  <c r="CF28" i="18"/>
  <c r="CJ28" i="18"/>
  <c r="CB28" i="18"/>
  <c r="EC28" i="18"/>
  <c r="EE28" i="18"/>
  <c r="EG28" i="18"/>
  <c r="EI28" i="18"/>
  <c r="EK28" i="18"/>
  <c r="EM28" i="18"/>
  <c r="EB28" i="18"/>
  <c r="ED28" i="18"/>
  <c r="EH28" i="18"/>
  <c r="EL28" i="18"/>
  <c r="EF28" i="18"/>
  <c r="EJ28" i="18"/>
  <c r="GC28" i="18"/>
  <c r="GE28" i="18"/>
  <c r="GG28" i="18"/>
  <c r="GI28" i="18"/>
  <c r="GK28" i="18"/>
  <c r="GM28" i="18"/>
  <c r="GB28" i="18"/>
  <c r="GD28" i="18"/>
  <c r="GH28" i="18"/>
  <c r="GL28" i="18"/>
  <c r="GF28" i="18"/>
  <c r="GJ28" i="18"/>
  <c r="ID28" i="18"/>
  <c r="IF28" i="18"/>
  <c r="IH28" i="18"/>
  <c r="IJ28" i="18"/>
  <c r="IL28" i="18"/>
  <c r="IC28" i="18"/>
  <c r="IG28" i="18"/>
  <c r="IK28" i="18"/>
  <c r="IE28" i="18"/>
  <c r="II28" i="18"/>
  <c r="IM28" i="18"/>
  <c r="IB28" i="18"/>
  <c r="KD28" i="18"/>
  <c r="KF28" i="18"/>
  <c r="KH28" i="18"/>
  <c r="KJ28" i="18"/>
  <c r="KL28" i="18"/>
  <c r="KD18" i="18"/>
  <c r="KF18" i="18"/>
  <c r="KH18" i="18"/>
  <c r="KJ18" i="18"/>
  <c r="KL18" i="18"/>
  <c r="KC28" i="18"/>
  <c r="KG28" i="18"/>
  <c r="KK28" i="18"/>
  <c r="KC18" i="18"/>
  <c r="KG18" i="18"/>
  <c r="KK18" i="18"/>
  <c r="KE28" i="18"/>
  <c r="KM28" i="18"/>
  <c r="KI18" i="18"/>
  <c r="KB28" i="18"/>
  <c r="KI28" i="18"/>
  <c r="KE18" i="18"/>
  <c r="KM18" i="18"/>
  <c r="KB18" i="18"/>
  <c r="AA9" i="7"/>
  <c r="AA8" i="7" s="1"/>
  <c r="N9" i="7"/>
  <c r="N8" i="7" s="1"/>
  <c r="Q6" i="14"/>
  <c r="Q6" i="17"/>
  <c r="Q11" i="9"/>
  <c r="P25" i="18" l="1"/>
  <c r="P24" i="18" s="1"/>
  <c r="P14" i="9" s="1"/>
  <c r="P16" i="18"/>
  <c r="P15" i="18"/>
  <c r="P17" i="18"/>
  <c r="P27" i="18"/>
  <c r="P18" i="9" s="1"/>
  <c r="P13" i="18"/>
  <c r="B66" i="22"/>
  <c r="B101" i="22" s="1"/>
  <c r="B87" i="22"/>
  <c r="O23" i="18"/>
  <c r="O18" i="9"/>
  <c r="O14" i="18"/>
  <c r="O24" i="18"/>
  <c r="BA8" i="18"/>
  <c r="AN5" i="18"/>
  <c r="Q6" i="7"/>
  <c r="FA18" i="18"/>
  <c r="EN18" i="18"/>
  <c r="GA18" i="18"/>
  <c r="FN18" i="18"/>
  <c r="IN18" i="18"/>
  <c r="DA18" i="18"/>
  <c r="I36" i="22" s="1"/>
  <c r="I67" i="22" s="1"/>
  <c r="EA18" i="18"/>
  <c r="BN18" i="18"/>
  <c r="F36" i="22" s="1"/>
  <c r="F67" i="22" s="1"/>
  <c r="HN18" i="18"/>
  <c r="CA18" i="18"/>
  <c r="BA18" i="18"/>
  <c r="E36" i="22" s="1"/>
  <c r="E67" i="22" s="1"/>
  <c r="HA18" i="18"/>
  <c r="DN18" i="18"/>
  <c r="IA18" i="18"/>
  <c r="GN18" i="18"/>
  <c r="CN18" i="18"/>
  <c r="H36" i="22" s="1"/>
  <c r="H67" i="22" s="1"/>
  <c r="AN18" i="18"/>
  <c r="D36" i="22" s="1"/>
  <c r="O82" i="9"/>
  <c r="B94" i="22"/>
  <c r="B37" i="22"/>
  <c r="O66" i="20"/>
  <c r="P8" i="9"/>
  <c r="P30" i="20"/>
  <c r="R48" i="20"/>
  <c r="R12" i="20"/>
  <c r="Q48" i="20"/>
  <c r="Q12" i="20"/>
  <c r="JA28" i="18"/>
  <c r="B8" i="23"/>
  <c r="B18" i="23" s="1"/>
  <c r="B30" i="23" s="1"/>
  <c r="N31" i="18"/>
  <c r="C6" i="23"/>
  <c r="C16" i="23" s="1"/>
  <c r="O5" i="14"/>
  <c r="O10" i="9"/>
  <c r="P18" i="20"/>
  <c r="P35" i="20"/>
  <c r="P56" i="20" s="1"/>
  <c r="P11" i="18" s="1"/>
  <c r="R13" i="20"/>
  <c r="R16" i="20"/>
  <c r="R15" i="20"/>
  <c r="R14" i="20"/>
  <c r="R26" i="20" s="1"/>
  <c r="R55" i="20" s="1"/>
  <c r="Q13" i="20"/>
  <c r="Q16" i="20"/>
  <c r="Q15" i="20"/>
  <c r="Q14" i="20"/>
  <c r="Q26" i="20" s="1"/>
  <c r="Q55" i="20" s="1"/>
  <c r="O5" i="17"/>
  <c r="P7" i="18"/>
  <c r="P5" i="17" s="1"/>
  <c r="O9" i="20"/>
  <c r="B83" i="22"/>
  <c r="B80" i="22"/>
  <c r="CA11" i="9"/>
  <c r="B15" i="7"/>
  <c r="C25" i="23"/>
  <c r="LF7" i="14"/>
  <c r="LD7" i="14"/>
  <c r="LI7" i="14"/>
  <c r="LH7" i="14"/>
  <c r="JN82" i="9"/>
  <c r="KA82" i="9"/>
  <c r="IN82" i="9"/>
  <c r="LA82" i="9"/>
  <c r="JA82" i="9"/>
  <c r="LK7" i="14"/>
  <c r="LB7" i="14"/>
  <c r="LL7" i="14"/>
  <c r="LE7" i="14"/>
  <c r="LC7" i="14"/>
  <c r="LG7" i="14"/>
  <c r="KT7" i="14"/>
  <c r="LM7" i="14"/>
  <c r="KW7" i="14"/>
  <c r="KY7" i="14"/>
  <c r="KZ7" i="14"/>
  <c r="KR7" i="14"/>
  <c r="KU7" i="14"/>
  <c r="KX7" i="14"/>
  <c r="KP7" i="14"/>
  <c r="LJ7" i="14"/>
  <c r="KS7" i="14"/>
  <c r="KQ7" i="14"/>
  <c r="KO7" i="14"/>
  <c r="KV7" i="14"/>
  <c r="B17" i="23"/>
  <c r="LN82" i="9"/>
  <c r="IA82" i="9"/>
  <c r="KN82" i="9"/>
  <c r="HN82" i="9"/>
  <c r="HA82" i="9"/>
  <c r="Q8" i="18"/>
  <c r="Q5" i="18" s="1"/>
  <c r="P28" i="18"/>
  <c r="P18" i="18"/>
  <c r="N77" i="9"/>
  <c r="BA28" i="18"/>
  <c r="LA28" i="18"/>
  <c r="GA28" i="18"/>
  <c r="B25" i="23"/>
  <c r="B6" i="23"/>
  <c r="LF74" i="9"/>
  <c r="LF84" i="9" s="1"/>
  <c r="LE74" i="9"/>
  <c r="LE84" i="9" s="1"/>
  <c r="JM74" i="9"/>
  <c r="JM84" i="9" s="1"/>
  <c r="JE74" i="9"/>
  <c r="JE84" i="9" s="1"/>
  <c r="JZ74" i="9"/>
  <c r="JZ84" i="9" s="1"/>
  <c r="HS74" i="9"/>
  <c r="HS84" i="9" s="1"/>
  <c r="HR74" i="9"/>
  <c r="HR84" i="9" s="1"/>
  <c r="KM74" i="9"/>
  <c r="KM84" i="9" s="1"/>
  <c r="IF74" i="9"/>
  <c r="IF84" i="9" s="1"/>
  <c r="IE74" i="9"/>
  <c r="IE84" i="9" s="1"/>
  <c r="KW74" i="9"/>
  <c r="KW84" i="9" s="1"/>
  <c r="KR74" i="9"/>
  <c r="KR84" i="9" s="1"/>
  <c r="IZ74" i="9"/>
  <c r="IZ84" i="9" s="1"/>
  <c r="GP74" i="9"/>
  <c r="GP84" i="9" s="1"/>
  <c r="GS74" i="9"/>
  <c r="GS84" i="9" s="1"/>
  <c r="LK74" i="9"/>
  <c r="LK84" i="9" s="1"/>
  <c r="JL74" i="9"/>
  <c r="JL84" i="9" s="1"/>
  <c r="JC74" i="9"/>
  <c r="JC84" i="9" s="1"/>
  <c r="HL74" i="9"/>
  <c r="HL84" i="9" s="1"/>
  <c r="AN28" i="18"/>
  <c r="JX74" i="9"/>
  <c r="JX84" i="9" s="1"/>
  <c r="HY74" i="9"/>
  <c r="HY84" i="9" s="1"/>
  <c r="HP74" i="9"/>
  <c r="HP84" i="9" s="1"/>
  <c r="KL74" i="9"/>
  <c r="KL84" i="9" s="1"/>
  <c r="KC74" i="9"/>
  <c r="KC84" i="9" s="1"/>
  <c r="IK74" i="9"/>
  <c r="IK84" i="9" s="1"/>
  <c r="KY74" i="9"/>
  <c r="KY84" i="9" s="1"/>
  <c r="KX74" i="9"/>
  <c r="KX84" i="9" s="1"/>
  <c r="KP74" i="9"/>
  <c r="KP84" i="9" s="1"/>
  <c r="IX74" i="9"/>
  <c r="IX84" i="9" s="1"/>
  <c r="IP74" i="9"/>
  <c r="IP84" i="9" s="1"/>
  <c r="GZ74" i="9"/>
  <c r="GZ84" i="9" s="1"/>
  <c r="GY74" i="9"/>
  <c r="GY84" i="9" s="1"/>
  <c r="GQ74" i="9"/>
  <c r="GQ84" i="9" s="1"/>
  <c r="LM74" i="9"/>
  <c r="LM84" i="9" s="1"/>
  <c r="JF74" i="9"/>
  <c r="JF84" i="9" s="1"/>
  <c r="HC74" i="9"/>
  <c r="HC84" i="9" s="1"/>
  <c r="HF74" i="9"/>
  <c r="HF84" i="9" s="1"/>
  <c r="JS74" i="9"/>
  <c r="JS84" i="9" s="1"/>
  <c r="JR74" i="9"/>
  <c r="JR84" i="9" s="1"/>
  <c r="HZ74" i="9"/>
  <c r="HZ84" i="9" s="1"/>
  <c r="KF74" i="9"/>
  <c r="KF84" i="9" s="1"/>
  <c r="KE74" i="9"/>
  <c r="KE84" i="9" s="1"/>
  <c r="IM74" i="9"/>
  <c r="IM84" i="9" s="1"/>
  <c r="KZ74" i="9"/>
  <c r="KZ84" i="9" s="1"/>
  <c r="IS74" i="9"/>
  <c r="IS84" i="9" s="1"/>
  <c r="IR74" i="9"/>
  <c r="IR84" i="9" s="1"/>
  <c r="LL74" i="9"/>
  <c r="LL84" i="9" s="1"/>
  <c r="LC74" i="9"/>
  <c r="LC84" i="9" s="1"/>
  <c r="JK74" i="9"/>
  <c r="JK84" i="9" s="1"/>
  <c r="HM74" i="9"/>
  <c r="HM84" i="9" s="1"/>
  <c r="HD74" i="9"/>
  <c r="HD84" i="9" s="1"/>
  <c r="JY74" i="9"/>
  <c r="JY84" i="9" s="1"/>
  <c r="JP74" i="9"/>
  <c r="JP84" i="9" s="1"/>
  <c r="HX74" i="9"/>
  <c r="HX84" i="9" s="1"/>
  <c r="KK74" i="9"/>
  <c r="KK84" i="9" s="1"/>
  <c r="IL74" i="9"/>
  <c r="IL84" i="9" s="1"/>
  <c r="IC74" i="9"/>
  <c r="IC84" i="9" s="1"/>
  <c r="IY74" i="9"/>
  <c r="IY84" i="9" s="1"/>
  <c r="LJ74" i="9"/>
  <c r="LJ84" i="9" s="1"/>
  <c r="LH74" i="9"/>
  <c r="LH84" i="9" s="1"/>
  <c r="LI74" i="9"/>
  <c r="LI84" i="9" s="1"/>
  <c r="JH74" i="9"/>
  <c r="JH84" i="9" s="1"/>
  <c r="JI74" i="9"/>
  <c r="JI84" i="9" s="1"/>
  <c r="HK74" i="9"/>
  <c r="HK84" i="9" s="1"/>
  <c r="HI74" i="9"/>
  <c r="HI84" i="9" s="1"/>
  <c r="HJ74" i="9"/>
  <c r="HJ84" i="9" s="1"/>
  <c r="JU74" i="9"/>
  <c r="JU84" i="9" s="1"/>
  <c r="JV74" i="9"/>
  <c r="JV84" i="9" s="1"/>
  <c r="HW74" i="9"/>
  <c r="HW84" i="9" s="1"/>
  <c r="HU74" i="9"/>
  <c r="HU84" i="9" s="1"/>
  <c r="HV74" i="9"/>
  <c r="HV84" i="9" s="1"/>
  <c r="KJ74" i="9"/>
  <c r="KJ84" i="9" s="1"/>
  <c r="KH74" i="9"/>
  <c r="KH84" i="9" s="1"/>
  <c r="KI74" i="9"/>
  <c r="KI84" i="9" s="1"/>
  <c r="IH74" i="9"/>
  <c r="IH84" i="9" s="1"/>
  <c r="II74" i="9"/>
  <c r="II84" i="9" s="1"/>
  <c r="KU74" i="9"/>
  <c r="KU84" i="9" s="1"/>
  <c r="KV74" i="9"/>
  <c r="KV84" i="9" s="1"/>
  <c r="IU74" i="9"/>
  <c r="IU84" i="9" s="1"/>
  <c r="IV74" i="9"/>
  <c r="IV84" i="9" s="1"/>
  <c r="GX74" i="9"/>
  <c r="GX84" i="9" s="1"/>
  <c r="GV74" i="9"/>
  <c r="GV84" i="9" s="1"/>
  <c r="GW74" i="9"/>
  <c r="GW84" i="9" s="1"/>
  <c r="LD74" i="9"/>
  <c r="LD84" i="9" s="1"/>
  <c r="LG74" i="9"/>
  <c r="LG84" i="9" s="1"/>
  <c r="JJ74" i="9"/>
  <c r="JJ84" i="9" s="1"/>
  <c r="JD74" i="9"/>
  <c r="JD84" i="9" s="1"/>
  <c r="JG74" i="9"/>
  <c r="JG84" i="9" s="1"/>
  <c r="HG74" i="9"/>
  <c r="HG84" i="9" s="1"/>
  <c r="HE74" i="9"/>
  <c r="HE84" i="9" s="1"/>
  <c r="HH74" i="9"/>
  <c r="HH84" i="9" s="1"/>
  <c r="JW74" i="9"/>
  <c r="JW84" i="9" s="1"/>
  <c r="JQ74" i="9"/>
  <c r="JQ84" i="9" s="1"/>
  <c r="JT74" i="9"/>
  <c r="JT84" i="9" s="1"/>
  <c r="HQ74" i="9"/>
  <c r="HQ84" i="9" s="1"/>
  <c r="HT74" i="9"/>
  <c r="HT84" i="9" s="1"/>
  <c r="KD74" i="9"/>
  <c r="KD84" i="9" s="1"/>
  <c r="KG74" i="9"/>
  <c r="KG84" i="9" s="1"/>
  <c r="IJ74" i="9"/>
  <c r="IJ84" i="9" s="1"/>
  <c r="ID74" i="9"/>
  <c r="ID84" i="9" s="1"/>
  <c r="IG74" i="9"/>
  <c r="IG84" i="9" s="1"/>
  <c r="KS74" i="9"/>
  <c r="KS84" i="9" s="1"/>
  <c r="KQ74" i="9"/>
  <c r="KQ84" i="9" s="1"/>
  <c r="KT74" i="9"/>
  <c r="KT84" i="9" s="1"/>
  <c r="IW74" i="9"/>
  <c r="IW84" i="9" s="1"/>
  <c r="IQ74" i="9"/>
  <c r="IQ84" i="9" s="1"/>
  <c r="IT74" i="9"/>
  <c r="IT84" i="9" s="1"/>
  <c r="GT74" i="9"/>
  <c r="GT84" i="9" s="1"/>
  <c r="GR74" i="9"/>
  <c r="GR84" i="9" s="1"/>
  <c r="GU74" i="9"/>
  <c r="GU84" i="9" s="1"/>
  <c r="AA8" i="17"/>
  <c r="Z11" i="17" s="1"/>
  <c r="IN28" i="18"/>
  <c r="CN28" i="18"/>
  <c r="KA28" i="18"/>
  <c r="IA28" i="18"/>
  <c r="CA28" i="18"/>
  <c r="LN28" i="18"/>
  <c r="DA28" i="18"/>
  <c r="C13" i="7"/>
  <c r="C14" i="7" s="1"/>
  <c r="C34" i="20" s="1"/>
  <c r="N74" i="9"/>
  <c r="N84" i="9"/>
  <c r="GN28" i="18"/>
  <c r="EN28" i="18"/>
  <c r="LJ18" i="9"/>
  <c r="LJ71" i="9" s="1"/>
  <c r="LF18" i="9"/>
  <c r="LF71" i="9" s="1"/>
  <c r="LL18" i="9"/>
  <c r="LL71" i="9" s="1"/>
  <c r="LD18" i="9"/>
  <c r="LD71" i="9" s="1"/>
  <c r="LB18" i="9"/>
  <c r="LB71" i="9" s="1"/>
  <c r="LN23" i="18"/>
  <c r="LN20" i="18" s="1"/>
  <c r="LK18" i="9"/>
  <c r="LK71" i="9" s="1"/>
  <c r="LG18" i="9"/>
  <c r="LG71" i="9" s="1"/>
  <c r="LC18" i="9"/>
  <c r="LC71" i="9" s="1"/>
  <c r="EA28" i="18"/>
  <c r="FN28" i="18"/>
  <c r="KU18" i="9"/>
  <c r="KU71" i="9" s="1"/>
  <c r="KZ18" i="9"/>
  <c r="KZ71" i="9" s="1"/>
  <c r="KV18" i="9"/>
  <c r="KV71" i="9" s="1"/>
  <c r="KR18" i="9"/>
  <c r="KR71" i="9" s="1"/>
  <c r="S10" i="20"/>
  <c r="KN28" i="18"/>
  <c r="LH18" i="9"/>
  <c r="LH71" i="9" s="1"/>
  <c r="LM18" i="9"/>
  <c r="LM71" i="9" s="1"/>
  <c r="LI18" i="9"/>
  <c r="LI71" i="9" s="1"/>
  <c r="LE18" i="9"/>
  <c r="LE71" i="9" s="1"/>
  <c r="JN28" i="18"/>
  <c r="HN28" i="18"/>
  <c r="DN28" i="18"/>
  <c r="BN28" i="18"/>
  <c r="HA28" i="18"/>
  <c r="FA28" i="18"/>
  <c r="LA27" i="18"/>
  <c r="LA20" i="18" s="1"/>
  <c r="KS18" i="9"/>
  <c r="KS71" i="9" s="1"/>
  <c r="KW18" i="9"/>
  <c r="KW71" i="9" s="1"/>
  <c r="KY18" i="9"/>
  <c r="KY71" i="9" s="1"/>
  <c r="KQ18" i="9"/>
  <c r="KQ71" i="9" s="1"/>
  <c r="KO18" i="9"/>
  <c r="KO71" i="9" s="1"/>
  <c r="KX18" i="9"/>
  <c r="KX71" i="9" s="1"/>
  <c r="KT18" i="9"/>
  <c r="KT71" i="9" s="1"/>
  <c r="KP18" i="9"/>
  <c r="KP71" i="9" s="1"/>
  <c r="CA10" i="20"/>
  <c r="N8" i="17"/>
  <c r="M11" i="17" s="1"/>
  <c r="C7" i="17"/>
  <c r="G36" i="22"/>
  <c r="G67" i="22" s="1"/>
  <c r="R6" i="14"/>
  <c r="R6" i="17"/>
  <c r="R11" i="9"/>
  <c r="O30" i="18" l="1"/>
  <c r="O13" i="9"/>
  <c r="O10" i="18"/>
  <c r="O31" i="18" s="1"/>
  <c r="P14" i="18"/>
  <c r="P10" i="18" s="1"/>
  <c r="P31" i="18" s="1"/>
  <c r="R6" i="7"/>
  <c r="S6" i="7" s="1"/>
  <c r="T6" i="7" s="1"/>
  <c r="U6" i="7" s="1"/>
  <c r="V6" i="7" s="1"/>
  <c r="W6" i="7" s="1"/>
  <c r="X6" i="7" s="1"/>
  <c r="Y6" i="7" s="1"/>
  <c r="Z6" i="7" s="1"/>
  <c r="P23" i="18"/>
  <c r="P20" i="18" s="1"/>
  <c r="Q27" i="18"/>
  <c r="Q17" i="18"/>
  <c r="Q13" i="18"/>
  <c r="Q15" i="18"/>
  <c r="Q25" i="18"/>
  <c r="Q16" i="18"/>
  <c r="O14" i="9"/>
  <c r="O72" i="9" s="1"/>
  <c r="BN8" i="18"/>
  <c r="BA5" i="18"/>
  <c r="O20" i="18"/>
  <c r="LA71" i="9"/>
  <c r="B89" i="22"/>
  <c r="LN71" i="9"/>
  <c r="P82" i="9"/>
  <c r="P74" i="9" s="1"/>
  <c r="P84" i="9" s="1"/>
  <c r="S48" i="20"/>
  <c r="S12" i="20"/>
  <c r="Q8" i="9"/>
  <c r="Q30" i="20"/>
  <c r="R30" i="20"/>
  <c r="R8" i="9"/>
  <c r="P66" i="20"/>
  <c r="B12" i="7"/>
  <c r="B16" i="7" s="1"/>
  <c r="B22" i="20"/>
  <c r="R18" i="20"/>
  <c r="R35" i="20"/>
  <c r="R56" i="20" s="1"/>
  <c r="R11" i="18" s="1"/>
  <c r="Q18" i="20"/>
  <c r="Q35" i="20"/>
  <c r="Q56" i="20" s="1"/>
  <c r="Q11" i="18" s="1"/>
  <c r="S13" i="20"/>
  <c r="S16" i="20"/>
  <c r="S15" i="20"/>
  <c r="S14" i="20"/>
  <c r="S26" i="20" s="1"/>
  <c r="S55" i="20" s="1"/>
  <c r="P5" i="7"/>
  <c r="P9" i="20"/>
  <c r="P10" i="9"/>
  <c r="P5" i="14"/>
  <c r="Q7" i="18"/>
  <c r="Q5" i="7" s="1"/>
  <c r="B97" i="22"/>
  <c r="B60" i="22"/>
  <c r="B68" i="22" s="1"/>
  <c r="CN11" i="9"/>
  <c r="O7" i="14"/>
  <c r="C37" i="9"/>
  <c r="B9" i="23"/>
  <c r="B16" i="23"/>
  <c r="LN7" i="14"/>
  <c r="LA7" i="14"/>
  <c r="O71" i="9"/>
  <c r="P71" i="9"/>
  <c r="R8" i="18"/>
  <c r="R5" i="18" s="1"/>
  <c r="Q28" i="18"/>
  <c r="Q18" i="18"/>
  <c r="O74" i="9"/>
  <c r="AA25" i="23"/>
  <c r="B23" i="23"/>
  <c r="AA6" i="23"/>
  <c r="C23" i="23"/>
  <c r="LB74" i="9"/>
  <c r="IO74" i="9"/>
  <c r="IB74" i="9"/>
  <c r="HB74" i="9"/>
  <c r="HO74" i="9"/>
  <c r="JO74" i="9"/>
  <c r="KO74" i="9"/>
  <c r="GO74" i="9"/>
  <c r="KB74" i="9"/>
  <c r="JB74" i="9"/>
  <c r="C12" i="17"/>
  <c r="D7" i="17" s="1"/>
  <c r="N11" i="17"/>
  <c r="M14" i="9" s="1"/>
  <c r="AA11" i="17"/>
  <c r="LN18" i="9"/>
  <c r="LA18" i="9"/>
  <c r="D67" i="22"/>
  <c r="CN10" i="20"/>
  <c r="T10" i="20"/>
  <c r="J36" i="22"/>
  <c r="J67" i="22" s="1"/>
  <c r="S6" i="14"/>
  <c r="S6" i="17"/>
  <c r="S11" i="9"/>
  <c r="P13" i="9" l="1"/>
  <c r="O15" i="9"/>
  <c r="P30" i="18"/>
  <c r="Q18" i="9"/>
  <c r="Q71" i="9" s="1"/>
  <c r="CA8" i="18"/>
  <c r="BN5" i="18"/>
  <c r="Q24" i="18"/>
  <c r="Q14" i="18"/>
  <c r="Q13" i="9" s="1"/>
  <c r="Q7" i="14" s="1"/>
  <c r="Q23" i="18"/>
  <c r="R17" i="18"/>
  <c r="R27" i="18"/>
  <c r="R18" i="9" s="1"/>
  <c r="R25" i="18"/>
  <c r="R24" i="18" s="1"/>
  <c r="R14" i="9" s="1"/>
  <c r="R15" i="18"/>
  <c r="R16" i="18"/>
  <c r="R13" i="18"/>
  <c r="R23" i="18" s="1"/>
  <c r="Q82" i="9"/>
  <c r="Q10" i="9"/>
  <c r="T48" i="20"/>
  <c r="T12" i="20"/>
  <c r="S8" i="9"/>
  <c r="S30" i="20"/>
  <c r="R66" i="20"/>
  <c r="Q66" i="20"/>
  <c r="B27" i="20"/>
  <c r="S18" i="20"/>
  <c r="S35" i="20"/>
  <c r="S56" i="20" s="1"/>
  <c r="S11" i="18" s="1"/>
  <c r="T13" i="20"/>
  <c r="T16" i="20"/>
  <c r="T15" i="20"/>
  <c r="T14" i="20"/>
  <c r="T26" i="20" s="1"/>
  <c r="T55" i="20" s="1"/>
  <c r="Q5" i="17"/>
  <c r="R7" i="18"/>
  <c r="R9" i="20" s="1"/>
  <c r="Q5" i="14"/>
  <c r="Q9" i="20"/>
  <c r="B95" i="22"/>
  <c r="B103" i="22" s="1"/>
  <c r="D13" i="7"/>
  <c r="D14" i="7" s="1"/>
  <c r="D34" i="20" s="1"/>
  <c r="DA11" i="9"/>
  <c r="P7" i="14"/>
  <c r="O67" i="9"/>
  <c r="O73" i="9" s="1"/>
  <c r="D37" i="9"/>
  <c r="C15" i="7"/>
  <c r="C47" i="20"/>
  <c r="C86" i="9" s="1"/>
  <c r="O84" i="9"/>
  <c r="S8" i="18"/>
  <c r="S5" i="18" s="1"/>
  <c r="R28" i="18"/>
  <c r="R18" i="18"/>
  <c r="P72" i="9"/>
  <c r="P15" i="9"/>
  <c r="AA23" i="23"/>
  <c r="GO84" i="9"/>
  <c r="HA84" i="9" s="1"/>
  <c r="HA74" i="9"/>
  <c r="JO84" i="9"/>
  <c r="KA84" i="9" s="1"/>
  <c r="KA74" i="9"/>
  <c r="HB84" i="9"/>
  <c r="HN84" i="9" s="1"/>
  <c r="HN74" i="9"/>
  <c r="JB84" i="9"/>
  <c r="JN84" i="9" s="1"/>
  <c r="JN74" i="9"/>
  <c r="LB84" i="9"/>
  <c r="LN84" i="9" s="1"/>
  <c r="LN74" i="9"/>
  <c r="KB84" i="9"/>
  <c r="KN84" i="9" s="1"/>
  <c r="KN74" i="9"/>
  <c r="HO84" i="9"/>
  <c r="IA84" i="9" s="1"/>
  <c r="IA74" i="9"/>
  <c r="KO84" i="9"/>
  <c r="LA84" i="9" s="1"/>
  <c r="LA74" i="9"/>
  <c r="IB84" i="9"/>
  <c r="IN84" i="9" s="1"/>
  <c r="IN74" i="9"/>
  <c r="IO84" i="9"/>
  <c r="JA84" i="9" s="1"/>
  <c r="JA74" i="9"/>
  <c r="D12" i="17"/>
  <c r="E7" i="17" s="1"/>
  <c r="E12" i="17" s="1"/>
  <c r="F7" i="17" s="1"/>
  <c r="F12" i="17" s="1"/>
  <c r="G7" i="17" s="1"/>
  <c r="N12" i="17"/>
  <c r="O7" i="17" s="1"/>
  <c r="N70" i="9"/>
  <c r="DA10" i="20"/>
  <c r="U10" i="20"/>
  <c r="K36" i="22"/>
  <c r="K67" i="22" s="1"/>
  <c r="T6" i="14"/>
  <c r="T6" i="17"/>
  <c r="T11" i="9"/>
  <c r="E13" i="7" l="1"/>
  <c r="E14" i="7" s="1"/>
  <c r="E34" i="20" s="1"/>
  <c r="R82" i="9"/>
  <c r="Q10" i="18"/>
  <c r="Q31" i="18" s="1"/>
  <c r="Q30" i="18"/>
  <c r="R14" i="18"/>
  <c r="R30" i="18" s="1"/>
  <c r="Q14" i="9"/>
  <c r="Q72" i="9" s="1"/>
  <c r="S27" i="18"/>
  <c r="S18" i="9" s="1"/>
  <c r="S17" i="18"/>
  <c r="S16" i="18"/>
  <c r="S15" i="18"/>
  <c r="S13" i="18"/>
  <c r="S23" i="18" s="1"/>
  <c r="S25" i="18"/>
  <c r="CN8" i="18"/>
  <c r="CA5" i="18"/>
  <c r="Q20" i="18"/>
  <c r="R20" i="18"/>
  <c r="U48" i="20"/>
  <c r="U12" i="20"/>
  <c r="T8" i="9"/>
  <c r="T30" i="20"/>
  <c r="S66" i="20"/>
  <c r="C12" i="7"/>
  <c r="C16" i="7" s="1"/>
  <c r="C22" i="20"/>
  <c r="R5" i="7"/>
  <c r="R5" i="14"/>
  <c r="T18" i="20"/>
  <c r="T35" i="20"/>
  <c r="T56" i="20" s="1"/>
  <c r="T11" i="18" s="1"/>
  <c r="U13" i="20"/>
  <c r="U16" i="20"/>
  <c r="U15" i="20"/>
  <c r="U14" i="20"/>
  <c r="U26" i="20" s="1"/>
  <c r="U55" i="20" s="1"/>
  <c r="R5" i="17"/>
  <c r="R10" i="9"/>
  <c r="S7" i="18"/>
  <c r="S5" i="17" s="1"/>
  <c r="DN11" i="9"/>
  <c r="B36" i="20"/>
  <c r="P67" i="9"/>
  <c r="P73" i="9" s="1"/>
  <c r="E37" i="9"/>
  <c r="D47" i="20"/>
  <c r="D86" i="9" s="1"/>
  <c r="D15" i="7"/>
  <c r="D22" i="20" s="1"/>
  <c r="Q74" i="9"/>
  <c r="T8" i="18"/>
  <c r="T5" i="18" s="1"/>
  <c r="S28" i="18"/>
  <c r="S18" i="18"/>
  <c r="R74" i="9"/>
  <c r="R84" i="9" s="1"/>
  <c r="N14" i="9"/>
  <c r="O12" i="17"/>
  <c r="P7" i="17" s="1"/>
  <c r="P12" i="17" s="1"/>
  <c r="Q7" i="17" s="1"/>
  <c r="Q12" i="17" s="1"/>
  <c r="R7" i="17" s="1"/>
  <c r="AA7" i="17"/>
  <c r="AA12" i="17" s="1"/>
  <c r="AB7" i="17" s="1"/>
  <c r="AN7" i="17" s="1"/>
  <c r="AN12" i="17" s="1"/>
  <c r="G12" i="17"/>
  <c r="H7" i="17" s="1"/>
  <c r="DN10" i="20"/>
  <c r="V10" i="20"/>
  <c r="L36" i="22"/>
  <c r="L67" i="22" s="1"/>
  <c r="U6" i="14"/>
  <c r="U6" i="17"/>
  <c r="U11" i="9"/>
  <c r="Q15" i="9" l="1"/>
  <c r="R13" i="9"/>
  <c r="R7" i="14" s="1"/>
  <c r="R10" i="18"/>
  <c r="R31" i="18" s="1"/>
  <c r="S14" i="18"/>
  <c r="S10" i="18" s="1"/>
  <c r="S31" i="18" s="1"/>
  <c r="S82" i="9"/>
  <c r="S74" i="9" s="1"/>
  <c r="S84" i="9" s="1"/>
  <c r="DA8" i="18"/>
  <c r="CN5" i="18"/>
  <c r="T27" i="18"/>
  <c r="T17" i="18"/>
  <c r="T13" i="18"/>
  <c r="T15" i="18"/>
  <c r="T25" i="18"/>
  <c r="T24" i="18" s="1"/>
  <c r="T14" i="9" s="1"/>
  <c r="T16" i="18"/>
  <c r="S24" i="18"/>
  <c r="U8" i="9"/>
  <c r="U30" i="20"/>
  <c r="V48" i="20"/>
  <c r="V12" i="20"/>
  <c r="T66" i="20"/>
  <c r="S10" i="9"/>
  <c r="U18" i="20"/>
  <c r="U35" i="20"/>
  <c r="U56" i="20" s="1"/>
  <c r="U11" i="18" s="1"/>
  <c r="C33" i="20"/>
  <c r="C36" i="20" s="1"/>
  <c r="C37" i="20"/>
  <c r="V13" i="20"/>
  <c r="V16" i="20"/>
  <c r="V15" i="20"/>
  <c r="V14" i="20"/>
  <c r="V26" i="20" s="1"/>
  <c r="V55" i="20" s="1"/>
  <c r="S5" i="14"/>
  <c r="S5" i="7"/>
  <c r="S9" i="20"/>
  <c r="T7" i="18"/>
  <c r="T10" i="9" s="1"/>
  <c r="F13" i="7"/>
  <c r="F14" i="7" s="1"/>
  <c r="F34" i="20" s="1"/>
  <c r="EA11" i="9"/>
  <c r="E47" i="20"/>
  <c r="E86" i="9" s="1"/>
  <c r="D12" i="7"/>
  <c r="D16" i="7" s="1"/>
  <c r="F37" i="9"/>
  <c r="R72" i="9"/>
  <c r="Q67" i="9"/>
  <c r="Q73" i="9" s="1"/>
  <c r="R15" i="9"/>
  <c r="U8" i="18"/>
  <c r="U5" i="18" s="1"/>
  <c r="T28" i="18"/>
  <c r="T18" i="18"/>
  <c r="Q84" i="9"/>
  <c r="S71" i="9"/>
  <c r="R71" i="9"/>
  <c r="R12" i="17"/>
  <c r="S7" i="17" s="1"/>
  <c r="H12" i="17"/>
  <c r="I7" i="17" s="1"/>
  <c r="EA10" i="20"/>
  <c r="W10" i="20"/>
  <c r="M36" i="22"/>
  <c r="M67" i="22" s="1"/>
  <c r="V6" i="14"/>
  <c r="V6" i="17"/>
  <c r="V11" i="9"/>
  <c r="S13" i="9" l="1"/>
  <c r="S7" i="14" s="1"/>
  <c r="S14" i="9"/>
  <c r="DA5" i="18"/>
  <c r="DN8" i="18"/>
  <c r="T14" i="18"/>
  <c r="T10" i="18" s="1"/>
  <c r="T31" i="18" s="1"/>
  <c r="T23" i="18"/>
  <c r="T82" i="9"/>
  <c r="T74" i="9" s="1"/>
  <c r="T84" i="9" s="1"/>
  <c r="S20" i="18"/>
  <c r="U13" i="18"/>
  <c r="U17" i="18"/>
  <c r="U25" i="18"/>
  <c r="U24" i="18" s="1"/>
  <c r="U14" i="9" s="1"/>
  <c r="U15" i="18"/>
  <c r="U27" i="18"/>
  <c r="U18" i="9" s="1"/>
  <c r="U16" i="18"/>
  <c r="T18" i="9"/>
  <c r="S30" i="18"/>
  <c r="V8" i="9"/>
  <c r="V30" i="20"/>
  <c r="W48" i="20"/>
  <c r="W12" i="20"/>
  <c r="U66" i="20"/>
  <c r="G13" i="7"/>
  <c r="G14" i="7" s="1"/>
  <c r="G34" i="20" s="1"/>
  <c r="T9" i="20"/>
  <c r="V18" i="20"/>
  <c r="V35" i="20"/>
  <c r="V56" i="20" s="1"/>
  <c r="V11" i="18" s="1"/>
  <c r="D33" i="20"/>
  <c r="D36" i="20" s="1"/>
  <c r="D37" i="20"/>
  <c r="W13" i="20"/>
  <c r="W16" i="20"/>
  <c r="W15" i="20"/>
  <c r="W14" i="20"/>
  <c r="W26" i="20" s="1"/>
  <c r="W55" i="20" s="1"/>
  <c r="T5" i="14"/>
  <c r="T5" i="7"/>
  <c r="T5" i="17"/>
  <c r="U7" i="18"/>
  <c r="U10" i="9" s="1"/>
  <c r="G37" i="9"/>
  <c r="EN11" i="9"/>
  <c r="F47" i="20"/>
  <c r="F86" i="9" s="1"/>
  <c r="F15" i="7"/>
  <c r="F22" i="20" s="1"/>
  <c r="E15" i="7"/>
  <c r="R67" i="9"/>
  <c r="R73" i="9" s="1"/>
  <c r="V8" i="18"/>
  <c r="V5" i="18" s="1"/>
  <c r="U28" i="18"/>
  <c r="U18" i="18"/>
  <c r="S12" i="17"/>
  <c r="T7" i="17" s="1"/>
  <c r="I12" i="17"/>
  <c r="J7" i="17" s="1"/>
  <c r="X10" i="20"/>
  <c r="EN10" i="20"/>
  <c r="N36" i="22"/>
  <c r="N67" i="22" s="1"/>
  <c r="W6" i="14"/>
  <c r="W6" i="17"/>
  <c r="W11" i="9"/>
  <c r="S72" i="9" l="1"/>
  <c r="S67" i="9" s="1"/>
  <c r="S73" i="9" s="1"/>
  <c r="U14" i="18"/>
  <c r="U10" i="18" s="1"/>
  <c r="U31" i="18" s="1"/>
  <c r="S15" i="9"/>
  <c r="T13" i="9"/>
  <c r="T7" i="14" s="1"/>
  <c r="T30" i="18"/>
  <c r="T20" i="18"/>
  <c r="DN5" i="18"/>
  <c r="EA8" i="18"/>
  <c r="U23" i="18"/>
  <c r="U20" i="18" s="1"/>
  <c r="V27" i="18"/>
  <c r="V17" i="18"/>
  <c r="V13" i="18"/>
  <c r="V82" i="9" s="1"/>
  <c r="V25" i="18"/>
  <c r="V15" i="18"/>
  <c r="V16" i="18"/>
  <c r="U82" i="9"/>
  <c r="X48" i="20"/>
  <c r="X12" i="20"/>
  <c r="V66" i="20"/>
  <c r="W8" i="9"/>
  <c r="W30" i="20"/>
  <c r="G15" i="7"/>
  <c r="G22" i="20" s="1"/>
  <c r="G47" i="20"/>
  <c r="G86" i="9" s="1"/>
  <c r="H13" i="7"/>
  <c r="H14" i="7" s="1"/>
  <c r="H34" i="20" s="1"/>
  <c r="E12" i="7"/>
  <c r="E16" i="7" s="1"/>
  <c r="E22" i="20"/>
  <c r="U9" i="20"/>
  <c r="W18" i="20"/>
  <c r="W35" i="20"/>
  <c r="W56" i="20" s="1"/>
  <c r="W11" i="18" s="1"/>
  <c r="E37" i="20"/>
  <c r="E33" i="20"/>
  <c r="E36" i="20" s="1"/>
  <c r="X13" i="20"/>
  <c r="X16" i="20"/>
  <c r="X15" i="20"/>
  <c r="X14" i="20"/>
  <c r="X26" i="20" s="1"/>
  <c r="X55" i="20" s="1"/>
  <c r="U5" i="7"/>
  <c r="V7" i="18"/>
  <c r="V5" i="17" s="1"/>
  <c r="U5" i="14"/>
  <c r="U5" i="17"/>
  <c r="H37" i="9"/>
  <c r="FA11" i="9"/>
  <c r="U13" i="9"/>
  <c r="U7" i="14" s="1"/>
  <c r="F12" i="7"/>
  <c r="F16" i="7" s="1"/>
  <c r="T71" i="9"/>
  <c r="U71" i="9"/>
  <c r="W8" i="18"/>
  <c r="W5" i="18" s="1"/>
  <c r="V28" i="18"/>
  <c r="V18" i="18"/>
  <c r="T72" i="9"/>
  <c r="T15" i="9"/>
  <c r="T12" i="17"/>
  <c r="U7" i="17" s="1"/>
  <c r="J12" i="17"/>
  <c r="K7" i="17" s="1"/>
  <c r="FA10" i="20"/>
  <c r="Y10" i="20"/>
  <c r="O36" i="22"/>
  <c r="O67" i="22" s="1"/>
  <c r="X6" i="14"/>
  <c r="X6" i="17"/>
  <c r="X11" i="9"/>
  <c r="U30" i="18" l="1"/>
  <c r="V14" i="18"/>
  <c r="V10" i="18" s="1"/>
  <c r="V31" i="18" s="1"/>
  <c r="W13" i="18"/>
  <c r="W82" i="9" s="1"/>
  <c r="W25" i="18"/>
  <c r="W24" i="18" s="1"/>
  <c r="W14" i="9" s="1"/>
  <c r="W16" i="18"/>
  <c r="W15" i="18"/>
  <c r="W17" i="18"/>
  <c r="W27" i="18"/>
  <c r="W18" i="9" s="1"/>
  <c r="V18" i="9"/>
  <c r="V71" i="9" s="1"/>
  <c r="V24" i="18"/>
  <c r="EA5" i="18"/>
  <c r="EN8" i="18"/>
  <c r="V23" i="18"/>
  <c r="V9" i="20"/>
  <c r="V5" i="7"/>
  <c r="Y48" i="20"/>
  <c r="Y12" i="20"/>
  <c r="X8" i="9"/>
  <c r="X30" i="20"/>
  <c r="W66" i="20"/>
  <c r="H47" i="20"/>
  <c r="H86" i="9" s="1"/>
  <c r="G12" i="7"/>
  <c r="G16" i="7" s="1"/>
  <c r="I13" i="7"/>
  <c r="I14" i="7" s="1"/>
  <c r="I34" i="20" s="1"/>
  <c r="V5" i="14"/>
  <c r="X18" i="20"/>
  <c r="X35" i="20"/>
  <c r="X56" i="20" s="1"/>
  <c r="X11" i="18" s="1"/>
  <c r="F33" i="20"/>
  <c r="F36" i="20" s="1"/>
  <c r="F37" i="20"/>
  <c r="Y13" i="20"/>
  <c r="Y16" i="20"/>
  <c r="Y15" i="20"/>
  <c r="Y14" i="20"/>
  <c r="Y26" i="20" s="1"/>
  <c r="Y55" i="20" s="1"/>
  <c r="V10" i="9"/>
  <c r="W7" i="18"/>
  <c r="W10" i="9" s="1"/>
  <c r="I37" i="9"/>
  <c r="H15" i="7"/>
  <c r="H22" i="20" s="1"/>
  <c r="FN11" i="9"/>
  <c r="V13" i="9"/>
  <c r="V7" i="14" s="1"/>
  <c r="T67" i="9"/>
  <c r="T73" i="9" s="1"/>
  <c r="U74" i="9"/>
  <c r="V74" i="9"/>
  <c r="V84" i="9" s="1"/>
  <c r="U15" i="9"/>
  <c r="U72" i="9"/>
  <c r="X8" i="18"/>
  <c r="X5" i="18" s="1"/>
  <c r="W28" i="18"/>
  <c r="W18" i="18"/>
  <c r="K12" i="17"/>
  <c r="L7" i="17" s="1"/>
  <c r="U12" i="17"/>
  <c r="V7" i="17" s="1"/>
  <c r="FN10" i="20"/>
  <c r="Z10" i="20"/>
  <c r="P36" i="22"/>
  <c r="P67" i="22" s="1"/>
  <c r="Y6" i="14"/>
  <c r="Y6" i="17"/>
  <c r="Y11" i="9"/>
  <c r="V30" i="18" l="1"/>
  <c r="X13" i="18"/>
  <c r="X82" i="9" s="1"/>
  <c r="X27" i="18"/>
  <c r="X18" i="9" s="1"/>
  <c r="X25" i="18"/>
  <c r="X24" i="18" s="1"/>
  <c r="X16" i="18"/>
  <c r="X15" i="18"/>
  <c r="X17" i="18"/>
  <c r="J13" i="7"/>
  <c r="J14" i="7" s="1"/>
  <c r="J34" i="20" s="1"/>
  <c r="V20" i="18"/>
  <c r="EN5" i="18"/>
  <c r="FA8" i="18"/>
  <c r="W14" i="18"/>
  <c r="W13" i="9" s="1"/>
  <c r="W7" i="14" s="1"/>
  <c r="V14" i="9"/>
  <c r="V72" i="9" s="1"/>
  <c r="W23" i="18"/>
  <c r="W20" i="18" s="1"/>
  <c r="W5" i="14"/>
  <c r="Z48" i="20"/>
  <c r="AA48" i="20" s="1"/>
  <c r="Z12" i="20"/>
  <c r="X66" i="20"/>
  <c r="Y8" i="9"/>
  <c r="Y30" i="20"/>
  <c r="I15" i="7"/>
  <c r="I22" i="20" s="1"/>
  <c r="I47" i="20"/>
  <c r="I86" i="9" s="1"/>
  <c r="Y18" i="20"/>
  <c r="Y35" i="20"/>
  <c r="Y56" i="20" s="1"/>
  <c r="Y11" i="18" s="1"/>
  <c r="G33" i="20"/>
  <c r="G36" i="20" s="1"/>
  <c r="G37" i="20"/>
  <c r="Z13" i="20"/>
  <c r="Z16" i="20"/>
  <c r="Z15" i="20"/>
  <c r="Z14" i="20"/>
  <c r="Z26" i="20" s="1"/>
  <c r="W5" i="7"/>
  <c r="W5" i="17"/>
  <c r="W9" i="20"/>
  <c r="X7" i="18"/>
  <c r="X9" i="20" s="1"/>
  <c r="J37" i="9"/>
  <c r="H12" i="7"/>
  <c r="H16" i="7" s="1"/>
  <c r="GA11" i="9"/>
  <c r="U67" i="9"/>
  <c r="U73" i="9" s="1"/>
  <c r="W71" i="9"/>
  <c r="W74" i="9"/>
  <c r="W84" i="9" s="1"/>
  <c r="U84" i="9"/>
  <c r="Y8" i="18"/>
  <c r="Y5" i="18" s="1"/>
  <c r="X28" i="18"/>
  <c r="X18" i="18"/>
  <c r="V12" i="17"/>
  <c r="W7" i="17" s="1"/>
  <c r="L12" i="17"/>
  <c r="M7" i="17" s="1"/>
  <c r="M12" i="17" s="1"/>
  <c r="AB10" i="20"/>
  <c r="GA10" i="20"/>
  <c r="Q36" i="22"/>
  <c r="Q67" i="22" s="1"/>
  <c r="Z6" i="14"/>
  <c r="Z6" i="17"/>
  <c r="Z11" i="9"/>
  <c r="W10" i="18" l="1"/>
  <c r="W31" i="18" s="1"/>
  <c r="V15" i="9"/>
  <c r="W30" i="18"/>
  <c r="X14" i="9"/>
  <c r="J47" i="20"/>
  <c r="J86" i="9" s="1"/>
  <c r="J15" i="7"/>
  <c r="J12" i="7" s="1"/>
  <c r="J16" i="7" s="1"/>
  <c r="Y15" i="18"/>
  <c r="Y16" i="18"/>
  <c r="Y25" i="18"/>
  <c r="Y24" i="18" s="1"/>
  <c r="Y14" i="9" s="1"/>
  <c r="Y13" i="18"/>
  <c r="Y27" i="18"/>
  <c r="Y18" i="9" s="1"/>
  <c r="Y17" i="18"/>
  <c r="X14" i="18"/>
  <c r="X10" i="18" s="1"/>
  <c r="X31" i="18" s="1"/>
  <c r="FA5" i="18"/>
  <c r="FN8" i="18"/>
  <c r="K13" i="7"/>
  <c r="K14" i="7" s="1"/>
  <c r="K34" i="20" s="1"/>
  <c r="X23" i="18"/>
  <c r="X20" i="18" s="1"/>
  <c r="I12" i="7"/>
  <c r="I16" i="7" s="1"/>
  <c r="AB48" i="20"/>
  <c r="AB12" i="20"/>
  <c r="AB8" i="9" s="1"/>
  <c r="Z30" i="20"/>
  <c r="Z8" i="9"/>
  <c r="Y66" i="20"/>
  <c r="AA26" i="20"/>
  <c r="Z55" i="20"/>
  <c r="X5" i="7"/>
  <c r="Z18" i="20"/>
  <c r="Z35" i="20"/>
  <c r="H33" i="20"/>
  <c r="H36" i="20" s="1"/>
  <c r="H37" i="20"/>
  <c r="AB13" i="20"/>
  <c r="AB16" i="20"/>
  <c r="AB14" i="20"/>
  <c r="AB26" i="20" s="1"/>
  <c r="AB55" i="20" s="1"/>
  <c r="AB15" i="20"/>
  <c r="X5" i="14"/>
  <c r="X5" i="17"/>
  <c r="X10" i="9"/>
  <c r="Y7" i="18"/>
  <c r="Y9" i="20" s="1"/>
  <c r="K37" i="9"/>
  <c r="GN11" i="9"/>
  <c r="V67" i="9"/>
  <c r="V73" i="9" s="1"/>
  <c r="W15" i="9"/>
  <c r="W72" i="9"/>
  <c r="X74" i="9"/>
  <c r="X84" i="9" s="1"/>
  <c r="X71" i="9"/>
  <c r="Z8" i="18"/>
  <c r="Z5" i="18" s="1"/>
  <c r="Y28" i="18"/>
  <c r="Y18" i="18"/>
  <c r="Q28" i="22"/>
  <c r="W12" i="17"/>
  <c r="X7" i="17" s="1"/>
  <c r="GN10" i="20"/>
  <c r="AC10" i="20"/>
  <c r="R36" i="22"/>
  <c r="R67" i="22" s="1"/>
  <c r="AB6" i="14"/>
  <c r="AB6" i="17"/>
  <c r="AB11" i="9"/>
  <c r="J22" i="20" l="1"/>
  <c r="X13" i="9"/>
  <c r="X7" i="14" s="1"/>
  <c r="K47" i="20"/>
  <c r="K86" i="9" s="1"/>
  <c r="X30" i="18"/>
  <c r="Y14" i="18"/>
  <c r="Y13" i="9" s="1"/>
  <c r="Y23" i="18"/>
  <c r="Y20" i="18" s="1"/>
  <c r="L13" i="7"/>
  <c r="L14" i="7" s="1"/>
  <c r="L34" i="20" s="1"/>
  <c r="FN5" i="18"/>
  <c r="GA8" i="18"/>
  <c r="Z15" i="18"/>
  <c r="Z25" i="18"/>
  <c r="Z16" i="18"/>
  <c r="AA16" i="18" s="1"/>
  <c r="C34" i="22" s="1"/>
  <c r="Z27" i="18"/>
  <c r="Z13" i="18"/>
  <c r="Z17" i="18"/>
  <c r="AA17" i="18" s="1"/>
  <c r="C35" i="22" s="1"/>
  <c r="C87" i="22" s="1"/>
  <c r="Y82" i="9"/>
  <c r="Y74" i="9" s="1"/>
  <c r="Y84" i="9" s="1"/>
  <c r="K15" i="7"/>
  <c r="K22" i="20" s="1"/>
  <c r="Y10" i="9"/>
  <c r="AC48" i="20"/>
  <c r="AC12" i="20"/>
  <c r="AA18" i="20"/>
  <c r="L37" i="9"/>
  <c r="AA55" i="20"/>
  <c r="Y5" i="17"/>
  <c r="Y5" i="14"/>
  <c r="Y5" i="7"/>
  <c r="AA35" i="20"/>
  <c r="Z56" i="20"/>
  <c r="AA56" i="20" s="1"/>
  <c r="AB18" i="20"/>
  <c r="I33" i="20"/>
  <c r="I36" i="20" s="1"/>
  <c r="I37" i="20"/>
  <c r="AC13" i="20"/>
  <c r="AC16" i="20"/>
  <c r="AC15" i="20"/>
  <c r="AC14" i="20"/>
  <c r="AC26" i="20" s="1"/>
  <c r="AC55" i="20" s="1"/>
  <c r="Z7" i="18"/>
  <c r="Z5" i="7" s="1"/>
  <c r="Q59" i="22"/>
  <c r="Q80" i="22"/>
  <c r="HA11" i="9"/>
  <c r="M33" i="9"/>
  <c r="W67" i="9"/>
  <c r="W73" i="9" s="1"/>
  <c r="X15" i="9"/>
  <c r="X72" i="9"/>
  <c r="Y71" i="9"/>
  <c r="AB8" i="18"/>
  <c r="AB5" i="18" s="1"/>
  <c r="Z18" i="18"/>
  <c r="Z28" i="18"/>
  <c r="AA28" i="18" s="1"/>
  <c r="R28" i="22"/>
  <c r="X12" i="17"/>
  <c r="Y7" i="17" s="1"/>
  <c r="AD10" i="20"/>
  <c r="N10" i="7"/>
  <c r="O10" i="7" s="1"/>
  <c r="P10" i="7" s="1"/>
  <c r="Q10" i="7" s="1"/>
  <c r="R10" i="7" s="1"/>
  <c r="S10" i="7" s="1"/>
  <c r="T10" i="7" s="1"/>
  <c r="U10" i="7" s="1"/>
  <c r="V10" i="7" s="1"/>
  <c r="W10" i="7" s="1"/>
  <c r="X10" i="7" s="1"/>
  <c r="Y10" i="7" s="1"/>
  <c r="Z10" i="7" s="1"/>
  <c r="HA10" i="20"/>
  <c r="S36" i="22"/>
  <c r="S67" i="22" s="1"/>
  <c r="AC6" i="14"/>
  <c r="AC6" i="17"/>
  <c r="AC11" i="9"/>
  <c r="M13" i="7" l="1"/>
  <c r="M14" i="7" s="1"/>
  <c r="M34" i="20" s="1"/>
  <c r="L15" i="7"/>
  <c r="L22" i="20" s="1"/>
  <c r="Y10" i="18"/>
  <c r="Y31" i="18" s="1"/>
  <c r="L47" i="20"/>
  <c r="L86" i="9" s="1"/>
  <c r="Y30" i="18"/>
  <c r="Z24" i="18"/>
  <c r="AA24" i="18" s="1"/>
  <c r="AA25" i="18"/>
  <c r="HN11" i="9"/>
  <c r="HA34" i="9"/>
  <c r="Z14" i="18"/>
  <c r="AA14" i="18" s="1"/>
  <c r="C7" i="23" s="1"/>
  <c r="AA15" i="18"/>
  <c r="C33" i="22" s="1"/>
  <c r="Z23" i="18"/>
  <c r="AA13" i="18"/>
  <c r="AA14" i="14" s="1"/>
  <c r="O37" i="9"/>
  <c r="Z18" i="9"/>
  <c r="AA27" i="18"/>
  <c r="GA5" i="18"/>
  <c r="GN8" i="18"/>
  <c r="AB15" i="18"/>
  <c r="AB17" i="18"/>
  <c r="AB25" i="18"/>
  <c r="AB16" i="18"/>
  <c r="AB27" i="18"/>
  <c r="K12" i="7"/>
  <c r="K16" i="7" s="1"/>
  <c r="C65" i="22"/>
  <c r="C86" i="22"/>
  <c r="AA18" i="18"/>
  <c r="C36" i="22" s="1"/>
  <c r="C67" i="22" s="1"/>
  <c r="AA7" i="18"/>
  <c r="AA5" i="17" s="1"/>
  <c r="AD48" i="20"/>
  <c r="AD12" i="20"/>
  <c r="AC8" i="9"/>
  <c r="AC30" i="20"/>
  <c r="AC61" i="20" s="1"/>
  <c r="Z66" i="20"/>
  <c r="AA66" i="20"/>
  <c r="Z11" i="18"/>
  <c r="AC18" i="20"/>
  <c r="J33" i="20"/>
  <c r="J36" i="20" s="1"/>
  <c r="J37" i="20"/>
  <c r="AD13" i="20"/>
  <c r="AD16" i="20"/>
  <c r="AD15" i="20"/>
  <c r="AD14" i="20"/>
  <c r="AD26" i="20" s="1"/>
  <c r="AD55" i="20" s="1"/>
  <c r="Z5" i="14"/>
  <c r="Z10" i="9"/>
  <c r="Z9" i="20"/>
  <c r="Z5" i="17"/>
  <c r="C66" i="22"/>
  <c r="C101" i="22" s="1"/>
  <c r="R59" i="22"/>
  <c r="R80" i="22"/>
  <c r="Q94" i="22"/>
  <c r="AB7" i="18"/>
  <c r="L12" i="7"/>
  <c r="L16" i="7" s="1"/>
  <c r="M47" i="20"/>
  <c r="M86" i="9" s="1"/>
  <c r="N13" i="7"/>
  <c r="Y7" i="14"/>
  <c r="Y15" i="9"/>
  <c r="AC8" i="18"/>
  <c r="AC5" i="18" s="1"/>
  <c r="Y72" i="9"/>
  <c r="X67" i="9"/>
  <c r="X73" i="9" s="1"/>
  <c r="S28" i="22"/>
  <c r="Y12" i="17"/>
  <c r="Z7" i="17" s="1"/>
  <c r="Z12" i="17" s="1"/>
  <c r="HN10" i="20"/>
  <c r="P37" i="9"/>
  <c r="AE10" i="20"/>
  <c r="T36" i="22"/>
  <c r="T67" i="22" s="1"/>
  <c r="AD6" i="14"/>
  <c r="AD6" i="17"/>
  <c r="AD11" i="9"/>
  <c r="M15" i="7" l="1"/>
  <c r="N14" i="7"/>
  <c r="Z14" i="9"/>
  <c r="C29" i="22"/>
  <c r="C81" i="22" s="1"/>
  <c r="AA5" i="14"/>
  <c r="AA5" i="7"/>
  <c r="Z13" i="9"/>
  <c r="Z7" i="14" s="1"/>
  <c r="C32" i="22"/>
  <c r="C63" i="22" s="1"/>
  <c r="AC27" i="18"/>
  <c r="AC18" i="9" s="1"/>
  <c r="AC71" i="9" s="1"/>
  <c r="AC25" i="18"/>
  <c r="AC24" i="18" s="1"/>
  <c r="AC14" i="9" s="1"/>
  <c r="AC70" i="9" s="1"/>
  <c r="AC16" i="18"/>
  <c r="AC17" i="18"/>
  <c r="AC15" i="18"/>
  <c r="AB18" i="9"/>
  <c r="AB71" i="9" s="1"/>
  <c r="C100" i="22"/>
  <c r="C64" i="22"/>
  <c r="C85" i="22"/>
  <c r="IA11" i="9"/>
  <c r="HN34" i="9"/>
  <c r="AB24" i="18"/>
  <c r="AB14" i="9" s="1"/>
  <c r="AB70" i="9" s="1"/>
  <c r="GN5" i="18"/>
  <c r="HA8" i="18"/>
  <c r="Z30" i="18"/>
  <c r="AB14" i="18"/>
  <c r="AB13" i="9" s="1"/>
  <c r="Z20" i="18"/>
  <c r="AA23" i="18"/>
  <c r="AA30" i="18" s="1"/>
  <c r="Z10" i="18"/>
  <c r="Z31" i="18" s="1"/>
  <c r="AA11" i="18"/>
  <c r="C28" i="22" s="1"/>
  <c r="C59" i="22" s="1"/>
  <c r="AA9" i="20"/>
  <c r="AA10" i="9"/>
  <c r="AD8" i="9"/>
  <c r="AD30" i="20"/>
  <c r="AD61" i="20" s="1"/>
  <c r="AE48" i="20"/>
  <c r="AE12" i="20"/>
  <c r="Z82" i="9"/>
  <c r="AA82" i="9" s="1"/>
  <c r="M12" i="7"/>
  <c r="M16" i="7" s="1"/>
  <c r="M22" i="20"/>
  <c r="N22" i="20" s="1"/>
  <c r="AD18" i="20"/>
  <c r="K37" i="20"/>
  <c r="K33" i="20"/>
  <c r="K36" i="20" s="1"/>
  <c r="AE13" i="20"/>
  <c r="AE16" i="20"/>
  <c r="AE15" i="20"/>
  <c r="AE14" i="20"/>
  <c r="AE26" i="20" s="1"/>
  <c r="AE55" i="20" s="1"/>
  <c r="S59" i="22"/>
  <c r="S80" i="22"/>
  <c r="R94" i="22"/>
  <c r="C31" i="22"/>
  <c r="C62" i="22" s="1"/>
  <c r="AC7" i="18"/>
  <c r="AB9" i="20"/>
  <c r="AB10" i="9"/>
  <c r="AB5" i="14"/>
  <c r="AB5" i="7"/>
  <c r="AB5" i="17"/>
  <c r="O13" i="7"/>
  <c r="O14" i="7" s="1"/>
  <c r="O34" i="20" s="1"/>
  <c r="N15" i="7"/>
  <c r="Y67" i="9"/>
  <c r="Y73" i="9" s="1"/>
  <c r="Z71" i="9"/>
  <c r="AA71" i="9" s="1"/>
  <c r="AA18" i="9"/>
  <c r="AD8" i="18"/>
  <c r="AD5" i="18" s="1"/>
  <c r="AA70" i="9"/>
  <c r="AA14" i="9"/>
  <c r="AA68" i="9"/>
  <c r="T28" i="22"/>
  <c r="AF10" i="20"/>
  <c r="IA10" i="20"/>
  <c r="Q37" i="9"/>
  <c r="JA18" i="18"/>
  <c r="U36" i="22" s="1"/>
  <c r="U67" i="22" s="1"/>
  <c r="AE6" i="14"/>
  <c r="AE6" i="17"/>
  <c r="AE11" i="9"/>
  <c r="Z15" i="9" l="1"/>
  <c r="AA15" i="9" s="1"/>
  <c r="AA13" i="9"/>
  <c r="AA7" i="14" s="1"/>
  <c r="AC14" i="18"/>
  <c r="AA20" i="18"/>
  <c r="C17" i="23" s="1"/>
  <c r="IN11" i="9"/>
  <c r="IA34" i="9"/>
  <c r="HA5" i="18"/>
  <c r="HA10" i="18" s="1"/>
  <c r="HN8" i="18"/>
  <c r="C99" i="22"/>
  <c r="C84" i="22"/>
  <c r="AD25" i="18"/>
  <c r="AD24" i="18" s="1"/>
  <c r="AD15" i="18"/>
  <c r="AD16" i="18"/>
  <c r="AD17" i="18"/>
  <c r="AD27" i="18"/>
  <c r="AD18" i="9" s="1"/>
  <c r="AD71" i="9" s="1"/>
  <c r="C37" i="22"/>
  <c r="AF48" i="20"/>
  <c r="AF12" i="20"/>
  <c r="AE8" i="9"/>
  <c r="AE30" i="20"/>
  <c r="AE61" i="20" s="1"/>
  <c r="AA31" i="18"/>
  <c r="Z74" i="9"/>
  <c r="Z84" i="9" s="1"/>
  <c r="AA84" i="9" s="1"/>
  <c r="C8" i="23"/>
  <c r="C18" i="23" s="1"/>
  <c r="C30" i="23" s="1"/>
  <c r="N12" i="7"/>
  <c r="N16" i="7" s="1"/>
  <c r="C80" i="22"/>
  <c r="AE18" i="20"/>
  <c r="L33" i="20"/>
  <c r="L36" i="20" s="1"/>
  <c r="L37" i="20"/>
  <c r="AF13" i="20"/>
  <c r="AF16" i="20"/>
  <c r="AF15" i="20"/>
  <c r="AF14" i="20"/>
  <c r="AF26" i="20" s="1"/>
  <c r="AF55" i="20" s="1"/>
  <c r="C83" i="22"/>
  <c r="T59" i="22"/>
  <c r="T80" i="22"/>
  <c r="S94" i="22"/>
  <c r="AC13" i="9"/>
  <c r="AC7" i="14" s="1"/>
  <c r="AC9" i="20"/>
  <c r="AC5" i="14"/>
  <c r="AC5" i="17"/>
  <c r="AC5" i="7"/>
  <c r="AC10" i="9"/>
  <c r="AB7" i="14"/>
  <c r="AB15" i="9"/>
  <c r="AB16" i="9"/>
  <c r="AD7" i="18"/>
  <c r="O47" i="20"/>
  <c r="O86" i="9" s="1"/>
  <c r="P13" i="7"/>
  <c r="P14" i="7" s="1"/>
  <c r="P34" i="20" s="1"/>
  <c r="O15" i="7"/>
  <c r="O22" i="20" s="1"/>
  <c r="C94" i="22"/>
  <c r="AE8" i="18"/>
  <c r="AE5" i="18" s="1"/>
  <c r="U28" i="22"/>
  <c r="R37" i="9"/>
  <c r="IN10" i="20"/>
  <c r="AG10" i="20"/>
  <c r="JN18" i="18"/>
  <c r="V36" i="22" s="1"/>
  <c r="V67" i="22" s="1"/>
  <c r="AF6" i="14"/>
  <c r="AF6" i="17"/>
  <c r="AF11" i="9"/>
  <c r="AD14" i="18" l="1"/>
  <c r="AE15" i="18"/>
  <c r="AE16" i="18"/>
  <c r="AE17" i="18"/>
  <c r="AE25" i="18"/>
  <c r="AE24" i="18" s="1"/>
  <c r="AE14" i="9" s="1"/>
  <c r="AE70" i="9" s="1"/>
  <c r="AE27" i="18"/>
  <c r="AE18" i="9" s="1"/>
  <c r="AE71" i="9" s="1"/>
  <c r="C89" i="22"/>
  <c r="HN5" i="18"/>
  <c r="HN10" i="18" s="1"/>
  <c r="IA8" i="18"/>
  <c r="Q8" i="23"/>
  <c r="Q18" i="23" s="1"/>
  <c r="C98" i="22"/>
  <c r="JA11" i="9"/>
  <c r="IN34" i="9"/>
  <c r="AA74" i="9"/>
  <c r="AF8" i="9"/>
  <c r="AF30" i="20"/>
  <c r="AF61" i="20" s="1"/>
  <c r="AG48" i="20"/>
  <c r="AG12" i="20"/>
  <c r="C9" i="23"/>
  <c r="AF18" i="20"/>
  <c r="M33" i="20"/>
  <c r="M36" i="20" s="1"/>
  <c r="O33" i="20" s="1"/>
  <c r="M37" i="20"/>
  <c r="AG13" i="20"/>
  <c r="AG16" i="20"/>
  <c r="AG14" i="20"/>
  <c r="AG26" i="20" s="1"/>
  <c r="AG55" i="20" s="1"/>
  <c r="AG15" i="20"/>
  <c r="C97" i="22"/>
  <c r="C60" i="22"/>
  <c r="C95" i="22" s="1"/>
  <c r="U59" i="22"/>
  <c r="U80" i="22"/>
  <c r="T94" i="22"/>
  <c r="AD13" i="9"/>
  <c r="AD7" i="14" s="1"/>
  <c r="AC15" i="9"/>
  <c r="AE7" i="18"/>
  <c r="AD5" i="14"/>
  <c r="AD5" i="7"/>
  <c r="AD5" i="17"/>
  <c r="AD9" i="20"/>
  <c r="AD10" i="9"/>
  <c r="AD14" i="9"/>
  <c r="AD70" i="9" s="1"/>
  <c r="AB19" i="9"/>
  <c r="AC16" i="9"/>
  <c r="P47" i="20"/>
  <c r="P86" i="9" s="1"/>
  <c r="Q13" i="7"/>
  <c r="Q14" i="7" s="1"/>
  <c r="Q34" i="20" s="1"/>
  <c r="O12" i="7"/>
  <c r="O16" i="7" s="1"/>
  <c r="P15" i="7"/>
  <c r="P12" i="7" s="1"/>
  <c r="P16" i="7" s="1"/>
  <c r="AF8" i="18"/>
  <c r="AF5" i="18" s="1"/>
  <c r="V28" i="22"/>
  <c r="AH10" i="20"/>
  <c r="JA10" i="20"/>
  <c r="S37" i="9"/>
  <c r="KA18" i="18"/>
  <c r="W36" i="22" s="1"/>
  <c r="W67" i="22" s="1"/>
  <c r="AG6" i="14"/>
  <c r="AG6" i="17"/>
  <c r="AG11" i="9"/>
  <c r="C103" i="22" l="1"/>
  <c r="R8" i="23"/>
  <c r="AF17" i="18"/>
  <c r="AF15" i="18"/>
  <c r="AF25" i="18"/>
  <c r="AF16" i="18"/>
  <c r="AF27" i="18"/>
  <c r="JN11" i="9"/>
  <c r="JA34" i="9"/>
  <c r="IA5" i="18"/>
  <c r="IA10" i="18" s="1"/>
  <c r="IN8" i="18"/>
  <c r="AE14" i="18"/>
  <c r="C68" i="22"/>
  <c r="AG30" i="20"/>
  <c r="AG61" i="20" s="1"/>
  <c r="AG8" i="9"/>
  <c r="AH48" i="20"/>
  <c r="AH12" i="20"/>
  <c r="AG18" i="20"/>
  <c r="AA33" i="20"/>
  <c r="O36" i="20"/>
  <c r="AH13" i="20"/>
  <c r="AH18" i="20" s="1"/>
  <c r="AH16" i="20"/>
  <c r="AH15" i="20"/>
  <c r="AH14" i="20"/>
  <c r="AH26" i="20" s="1"/>
  <c r="AH55" i="20" s="1"/>
  <c r="V59" i="22"/>
  <c r="V80" i="22"/>
  <c r="U94" i="22"/>
  <c r="AC19" i="9"/>
  <c r="AD15" i="9"/>
  <c r="AE10" i="9"/>
  <c r="AE9" i="20"/>
  <c r="AE5" i="14"/>
  <c r="AE5" i="17"/>
  <c r="AE5" i="7"/>
  <c r="AF7" i="18"/>
  <c r="AD16" i="9"/>
  <c r="R13" i="7"/>
  <c r="S13" i="7" s="1"/>
  <c r="Q47" i="20"/>
  <c r="Q86" i="9" s="1"/>
  <c r="Q15" i="7"/>
  <c r="Q22" i="20" s="1"/>
  <c r="P22" i="20"/>
  <c r="AG8" i="18"/>
  <c r="AG5" i="18" s="1"/>
  <c r="W28" i="22"/>
  <c r="JN10" i="20"/>
  <c r="T37" i="9"/>
  <c r="AI10" i="20"/>
  <c r="KN18" i="18"/>
  <c r="X36" i="22" s="1"/>
  <c r="X67" i="22" s="1"/>
  <c r="KZ10" i="18"/>
  <c r="KX10" i="18"/>
  <c r="KX31" i="18" s="1"/>
  <c r="KV10" i="18"/>
  <c r="KV31" i="18" s="1"/>
  <c r="KT10" i="18"/>
  <c r="KT31" i="18" s="1"/>
  <c r="KR10" i="18"/>
  <c r="KR31" i="18" s="1"/>
  <c r="KP10" i="18"/>
  <c r="KP31" i="18" s="1"/>
  <c r="KY10" i="18"/>
  <c r="KY31" i="18" s="1"/>
  <c r="KW10" i="18"/>
  <c r="KW31" i="18" s="1"/>
  <c r="KU10" i="18"/>
  <c r="KU31" i="18" s="1"/>
  <c r="KS10" i="18"/>
  <c r="KS31" i="18" s="1"/>
  <c r="KQ10" i="18"/>
  <c r="KQ31" i="18" s="1"/>
  <c r="AH6" i="14"/>
  <c r="AH6" i="17"/>
  <c r="AH11" i="9"/>
  <c r="AF24" i="18" l="1"/>
  <c r="AF14" i="9" s="1"/>
  <c r="AF70" i="9" s="1"/>
  <c r="IN5" i="18"/>
  <c r="IN10" i="18" s="1"/>
  <c r="JA8" i="18"/>
  <c r="S8" i="23"/>
  <c r="AF14" i="18"/>
  <c r="AF13" i="9" s="1"/>
  <c r="R18" i="23"/>
  <c r="KA11" i="9"/>
  <c r="JN34" i="9"/>
  <c r="AE13" i="9"/>
  <c r="AE7" i="14" s="1"/>
  <c r="AG25" i="18"/>
  <c r="AG24" i="18" s="1"/>
  <c r="AG14" i="9" s="1"/>
  <c r="AG70" i="9" s="1"/>
  <c r="AG15" i="18"/>
  <c r="AG16" i="18"/>
  <c r="AG27" i="18"/>
  <c r="AG18" i="9" s="1"/>
  <c r="AG71" i="9" s="1"/>
  <c r="AG17" i="18"/>
  <c r="AF18" i="9"/>
  <c r="AF71" i="9" s="1"/>
  <c r="AI48" i="20"/>
  <c r="AI12" i="20"/>
  <c r="AH8" i="9"/>
  <c r="AH30" i="20"/>
  <c r="AH61" i="20" s="1"/>
  <c r="KZ31" i="18"/>
  <c r="P33" i="20"/>
  <c r="P36" i="20" s="1"/>
  <c r="P37" i="20"/>
  <c r="AI13" i="20"/>
  <c r="AI18" i="20" s="1"/>
  <c r="AI16" i="20"/>
  <c r="AI15" i="20"/>
  <c r="AI14" i="20"/>
  <c r="AI26" i="20" s="1"/>
  <c r="AI55" i="20" s="1"/>
  <c r="AD19" i="9"/>
  <c r="W59" i="22"/>
  <c r="W80" i="22"/>
  <c r="V94" i="22"/>
  <c r="R47" i="20"/>
  <c r="R86" i="9" s="1"/>
  <c r="R14" i="7"/>
  <c r="AE16" i="9"/>
  <c r="AG7" i="18"/>
  <c r="AF10" i="9"/>
  <c r="AF9" i="20"/>
  <c r="AF5" i="14"/>
  <c r="AF5" i="7"/>
  <c r="AF5" i="17"/>
  <c r="T13" i="7"/>
  <c r="Q12" i="7"/>
  <c r="Q16" i="7" s="1"/>
  <c r="S47" i="20"/>
  <c r="S86" i="9" s="1"/>
  <c r="AH8" i="18"/>
  <c r="AH5" i="18" s="1"/>
  <c r="X28" i="22"/>
  <c r="U37" i="9"/>
  <c r="KA10" i="20"/>
  <c r="AJ10" i="20"/>
  <c r="KQ15" i="9"/>
  <c r="KU15" i="9"/>
  <c r="KY15" i="9"/>
  <c r="KR15" i="9"/>
  <c r="KV15" i="9"/>
  <c r="KZ15" i="9"/>
  <c r="KS15" i="9"/>
  <c r="KW15" i="9"/>
  <c r="KP15" i="9"/>
  <c r="KT15" i="9"/>
  <c r="KX15" i="9"/>
  <c r="KO10" i="18"/>
  <c r="KO31" i="18" s="1"/>
  <c r="LA17" i="18"/>
  <c r="LA18" i="18"/>
  <c r="Y36" i="22" s="1"/>
  <c r="Y67" i="22" s="1"/>
  <c r="LM10" i="18"/>
  <c r="LK10" i="18"/>
  <c r="LK31" i="18" s="1"/>
  <c r="LI10" i="18"/>
  <c r="LI31" i="18" s="1"/>
  <c r="LG10" i="18"/>
  <c r="LG31" i="18" s="1"/>
  <c r="LE10" i="18"/>
  <c r="LE31" i="18" s="1"/>
  <c r="LC10" i="18"/>
  <c r="LC31" i="18" s="1"/>
  <c r="LL10" i="18"/>
  <c r="LL31" i="18" s="1"/>
  <c r="LJ10" i="18"/>
  <c r="LJ31" i="18" s="1"/>
  <c r="LH10" i="18"/>
  <c r="LH31" i="18" s="1"/>
  <c r="LF10" i="18"/>
  <c r="LF31" i="18" s="1"/>
  <c r="LD10" i="18"/>
  <c r="LD31" i="18" s="1"/>
  <c r="AI6" i="14"/>
  <c r="AI6" i="17"/>
  <c r="AI11" i="9"/>
  <c r="S18" i="23" l="1"/>
  <c r="AE15" i="9"/>
  <c r="AE19" i="9" s="1"/>
  <c r="JA5" i="18"/>
  <c r="JA10" i="18" s="1"/>
  <c r="JN8" i="18"/>
  <c r="AG14" i="18"/>
  <c r="AG13" i="9" s="1"/>
  <c r="AG7" i="14" s="1"/>
  <c r="AH25" i="18"/>
  <c r="AH24" i="18" s="1"/>
  <c r="AH14" i="9" s="1"/>
  <c r="AH70" i="9" s="1"/>
  <c r="AH16" i="18"/>
  <c r="AH27" i="18"/>
  <c r="AH15" i="18"/>
  <c r="AH17" i="18"/>
  <c r="KN11" i="9"/>
  <c r="KA34" i="9"/>
  <c r="T8" i="23"/>
  <c r="Y35" i="22"/>
  <c r="Y87" i="22" s="1"/>
  <c r="Y7" i="23"/>
  <c r="AI8" i="9"/>
  <c r="AI30" i="20"/>
  <c r="AI61" i="20" s="1"/>
  <c r="AJ48" i="20"/>
  <c r="AJ12" i="20"/>
  <c r="R15" i="7"/>
  <c r="R22" i="20" s="1"/>
  <c r="R34" i="20"/>
  <c r="Y32" i="22"/>
  <c r="LA30" i="18"/>
  <c r="LM31" i="18"/>
  <c r="Q33" i="20"/>
  <c r="Q36" i="20" s="1"/>
  <c r="Q37" i="20"/>
  <c r="AJ13" i="20"/>
  <c r="AJ18" i="20" s="1"/>
  <c r="AJ16" i="20"/>
  <c r="AJ14" i="20"/>
  <c r="AJ26" i="20" s="1"/>
  <c r="AJ55" i="20" s="1"/>
  <c r="AJ15" i="20"/>
  <c r="X59" i="22"/>
  <c r="X80" i="22"/>
  <c r="W94" i="22"/>
  <c r="U13" i="7"/>
  <c r="S14" i="7"/>
  <c r="S34" i="20" s="1"/>
  <c r="AF15" i="9"/>
  <c r="AF16" i="9"/>
  <c r="AG9" i="20"/>
  <c r="AG5" i="14"/>
  <c r="AG5" i="17"/>
  <c r="AG5" i="7"/>
  <c r="AG10" i="9"/>
  <c r="AF7" i="14"/>
  <c r="AH7" i="18"/>
  <c r="T47" i="20"/>
  <c r="T86" i="9" s="1"/>
  <c r="Y29" i="22"/>
  <c r="Y81" i="22" s="1"/>
  <c r="AI8" i="18"/>
  <c r="AI5" i="18" s="1"/>
  <c r="Y28" i="22"/>
  <c r="AK10" i="20"/>
  <c r="V37" i="9"/>
  <c r="KN10" i="20"/>
  <c r="LD15" i="9"/>
  <c r="LH15" i="9"/>
  <c r="LL15" i="9"/>
  <c r="LE15" i="9"/>
  <c r="LI15" i="9"/>
  <c r="LM15" i="9"/>
  <c r="LF15" i="9"/>
  <c r="LJ15" i="9"/>
  <c r="LC15" i="9"/>
  <c r="LG15" i="9"/>
  <c r="LK15" i="9"/>
  <c r="KO15" i="9"/>
  <c r="LA15" i="9" s="1"/>
  <c r="LB10" i="18"/>
  <c r="LB31" i="18" s="1"/>
  <c r="LN17" i="18"/>
  <c r="LN18" i="18"/>
  <c r="Z36" i="22" s="1"/>
  <c r="AJ6" i="14"/>
  <c r="AJ6" i="17"/>
  <c r="AJ11" i="9"/>
  <c r="AH14" i="18" l="1"/>
  <c r="AH13" i="9" s="1"/>
  <c r="LA11" i="9"/>
  <c r="KN34" i="9"/>
  <c r="JN5" i="18"/>
  <c r="JN10" i="18" s="1"/>
  <c r="KA8" i="18"/>
  <c r="Y66" i="22"/>
  <c r="Y101" i="22" s="1"/>
  <c r="U8" i="23"/>
  <c r="AH18" i="9"/>
  <c r="AH71" i="9" s="1"/>
  <c r="AI17" i="18"/>
  <c r="AI16" i="18"/>
  <c r="AI27" i="18"/>
  <c r="AI18" i="9" s="1"/>
  <c r="AI71" i="9" s="1"/>
  <c r="AI15" i="18"/>
  <c r="AI25" i="18"/>
  <c r="AI24" i="18" s="1"/>
  <c r="AI14" i="9" s="1"/>
  <c r="AI70" i="9" s="1"/>
  <c r="T18" i="23"/>
  <c r="Y37" i="22"/>
  <c r="Z35" i="22"/>
  <c r="Z87" i="22" s="1"/>
  <c r="Z7" i="23"/>
  <c r="Z17" i="23" s="1"/>
  <c r="Y89" i="22"/>
  <c r="Y63" i="22"/>
  <c r="AJ8" i="9"/>
  <c r="AJ30" i="20"/>
  <c r="AJ61" i="20" s="1"/>
  <c r="AK48" i="20"/>
  <c r="AK12" i="20"/>
  <c r="R12" i="7"/>
  <c r="R16" i="7" s="1"/>
  <c r="Z32" i="22"/>
  <c r="LN30" i="18"/>
  <c r="R37" i="20"/>
  <c r="R33" i="20"/>
  <c r="R36" i="20" s="1"/>
  <c r="AK13" i="20"/>
  <c r="AK18" i="20" s="1"/>
  <c r="AK16" i="20"/>
  <c r="AK15" i="20"/>
  <c r="AK14" i="20"/>
  <c r="AK26" i="20" s="1"/>
  <c r="AK55" i="20" s="1"/>
  <c r="Y59" i="22"/>
  <c r="Y80" i="22"/>
  <c r="X94" i="22"/>
  <c r="Y31" i="22"/>
  <c r="Y62" i="22" s="1"/>
  <c r="Y60" i="22" s="1"/>
  <c r="T14" i="7"/>
  <c r="T34" i="20" s="1"/>
  <c r="V13" i="7"/>
  <c r="AG15" i="9"/>
  <c r="S15" i="7"/>
  <c r="S22" i="20" s="1"/>
  <c r="AF19" i="9"/>
  <c r="AI7" i="18"/>
  <c r="AH5" i="17"/>
  <c r="AH5" i="14"/>
  <c r="AH5" i="7"/>
  <c r="AH9" i="20"/>
  <c r="AH10" i="9"/>
  <c r="AG16" i="9"/>
  <c r="U47" i="20"/>
  <c r="U86" i="9" s="1"/>
  <c r="Z29" i="22"/>
  <c r="Y17" i="23"/>
  <c r="AJ8" i="18"/>
  <c r="AJ5" i="18" s="1"/>
  <c r="Z28" i="22"/>
  <c r="Z67" i="22"/>
  <c r="AA67" i="22" s="1"/>
  <c r="AA36" i="22"/>
  <c r="AL10" i="20"/>
  <c r="LA10" i="20"/>
  <c r="W37" i="9"/>
  <c r="LB15" i="9"/>
  <c r="LN15" i="9" s="1"/>
  <c r="AK6" i="14"/>
  <c r="AK6" i="17"/>
  <c r="AK11" i="9"/>
  <c r="U18" i="23" l="1"/>
  <c r="AI14" i="18"/>
  <c r="KA5" i="18"/>
  <c r="KA10" i="18" s="1"/>
  <c r="KN8" i="18"/>
  <c r="AJ16" i="18"/>
  <c r="AJ17" i="18"/>
  <c r="AJ15" i="18"/>
  <c r="AJ25" i="18"/>
  <c r="AJ24" i="18" s="1"/>
  <c r="AJ14" i="9" s="1"/>
  <c r="AJ70" i="9" s="1"/>
  <c r="AJ27" i="18"/>
  <c r="AJ18" i="9" s="1"/>
  <c r="AJ71" i="9" s="1"/>
  <c r="LN11" i="9"/>
  <c r="LN34" i="9" s="1"/>
  <c r="LA34" i="9"/>
  <c r="V8" i="23"/>
  <c r="Z66" i="22"/>
  <c r="Z101" i="22" s="1"/>
  <c r="Z37" i="22"/>
  <c r="Z63" i="22"/>
  <c r="AL48" i="20"/>
  <c r="AL12" i="20"/>
  <c r="AK8" i="9"/>
  <c r="AK30" i="20"/>
  <c r="AK61" i="20" s="1"/>
  <c r="S33" i="20"/>
  <c r="S36" i="20" s="1"/>
  <c r="S37" i="20"/>
  <c r="AL13" i="20"/>
  <c r="AL18" i="20" s="1"/>
  <c r="AL16" i="20"/>
  <c r="AL15" i="20"/>
  <c r="AL14" i="20"/>
  <c r="AL26" i="20" s="1"/>
  <c r="AL55" i="20" s="1"/>
  <c r="U14" i="7"/>
  <c r="U34" i="20" s="1"/>
  <c r="Y83" i="22"/>
  <c r="Z31" i="22"/>
  <c r="Z62" i="22" s="1"/>
  <c r="Z60" i="22" s="1"/>
  <c r="Z81" i="22"/>
  <c r="Z80" i="22"/>
  <c r="Y94" i="22"/>
  <c r="AH7" i="14"/>
  <c r="T15" i="7"/>
  <c r="T12" i="7" s="1"/>
  <c r="T16" i="7" s="1"/>
  <c r="AI13" i="9"/>
  <c r="AH15" i="9"/>
  <c r="S12" i="7"/>
  <c r="S16" i="7" s="1"/>
  <c r="AI10" i="9"/>
  <c r="AI5" i="17"/>
  <c r="AI9" i="20"/>
  <c r="AI5" i="14"/>
  <c r="AI5" i="7"/>
  <c r="AJ7" i="18"/>
  <c r="AG19" i="9"/>
  <c r="W13" i="7"/>
  <c r="V47" i="20"/>
  <c r="V86" i="9" s="1"/>
  <c r="AK8" i="18"/>
  <c r="AK5" i="18" s="1"/>
  <c r="Z59" i="22"/>
  <c r="X37" i="9"/>
  <c r="LN10" i="20"/>
  <c r="AM10" i="20"/>
  <c r="AL6" i="14"/>
  <c r="AL6" i="17"/>
  <c r="AL11" i="9"/>
  <c r="W8" i="23" l="1"/>
  <c r="Z89" i="22"/>
  <c r="V18" i="23"/>
  <c r="AJ14" i="18"/>
  <c r="AJ13" i="9" s="1"/>
  <c r="KN5" i="18"/>
  <c r="KN10" i="18" s="1"/>
  <c r="LA8" i="18"/>
  <c r="AK15" i="18"/>
  <c r="AK17" i="18"/>
  <c r="AK25" i="18"/>
  <c r="AK24" i="18" s="1"/>
  <c r="AK14" i="9" s="1"/>
  <c r="AK70" i="9" s="1"/>
  <c r="AK16" i="18"/>
  <c r="AK27" i="18"/>
  <c r="AK18" i="9" s="1"/>
  <c r="AK71" i="9" s="1"/>
  <c r="AL8" i="9"/>
  <c r="AL30" i="20"/>
  <c r="AM48" i="20"/>
  <c r="AN48" i="20" s="1"/>
  <c r="AM12" i="20"/>
  <c r="AI7" i="14"/>
  <c r="V14" i="7"/>
  <c r="V34" i="20" s="1"/>
  <c r="T33" i="20"/>
  <c r="T36" i="20" s="1"/>
  <c r="T37" i="20"/>
  <c r="AM13" i="20"/>
  <c r="AM18" i="20" s="1"/>
  <c r="AN18" i="20" s="1"/>
  <c r="AM16" i="20"/>
  <c r="AM15" i="20"/>
  <c r="AM14" i="20"/>
  <c r="AM26" i="20" s="1"/>
  <c r="U15" i="7"/>
  <c r="U22" i="20" s="1"/>
  <c r="AI15" i="9"/>
  <c r="Z83" i="22"/>
  <c r="Y97" i="22"/>
  <c r="Y68" i="22"/>
  <c r="T22" i="20"/>
  <c r="Z94" i="22"/>
  <c r="AK7" i="18"/>
  <c r="AJ9" i="20"/>
  <c r="AJ10" i="9"/>
  <c r="AJ5" i="7"/>
  <c r="AJ5" i="17"/>
  <c r="AJ5" i="14"/>
  <c r="X13" i="7"/>
  <c r="W47" i="20"/>
  <c r="W86" i="9" s="1"/>
  <c r="AL8" i="18"/>
  <c r="AL5" i="18" s="1"/>
  <c r="AO10" i="20"/>
  <c r="Y37" i="9"/>
  <c r="AM6" i="14"/>
  <c r="AM6" i="17"/>
  <c r="AM11" i="9"/>
  <c r="AK14" i="18" l="1"/>
  <c r="W18" i="23"/>
  <c r="X8" i="23"/>
  <c r="AL17" i="18"/>
  <c r="AL25" i="18"/>
  <c r="AL24" i="18" s="1"/>
  <c r="AL14" i="9" s="1"/>
  <c r="AL70" i="9" s="1"/>
  <c r="AL16" i="18"/>
  <c r="AL15" i="18"/>
  <c r="AL27" i="18"/>
  <c r="AL18" i="9" s="1"/>
  <c r="AL71" i="9" s="1"/>
  <c r="LA5" i="18"/>
  <c r="LA10" i="18" s="1"/>
  <c r="LN8" i="18"/>
  <c r="LN5" i="18" s="1"/>
  <c r="LN10" i="18" s="1"/>
  <c r="AL61" i="20"/>
  <c r="AM8" i="9"/>
  <c r="AM30" i="20"/>
  <c r="AO48" i="20"/>
  <c r="AO12" i="20"/>
  <c r="AO8" i="9" s="1"/>
  <c r="V15" i="7"/>
  <c r="V22" i="20" s="1"/>
  <c r="W14" i="7"/>
  <c r="W34" i="20" s="1"/>
  <c r="AN26" i="20"/>
  <c r="AM55" i="20"/>
  <c r="AN55" i="20" s="1"/>
  <c r="U33" i="20"/>
  <c r="U36" i="20" s="1"/>
  <c r="U37" i="20"/>
  <c r="AO13" i="20"/>
  <c r="AO18" i="20" s="1"/>
  <c r="AO16" i="20"/>
  <c r="AO25" i="20" s="1"/>
  <c r="AO15" i="20"/>
  <c r="AO14" i="20"/>
  <c r="AO26" i="20" s="1"/>
  <c r="AO55" i="20" s="1"/>
  <c r="U12" i="7"/>
  <c r="U16" i="7" s="1"/>
  <c r="Y95" i="22"/>
  <c r="Y103" i="22" s="1"/>
  <c r="Z97" i="22"/>
  <c r="Z68" i="22"/>
  <c r="AK13" i="9"/>
  <c r="AJ7" i="14"/>
  <c r="AJ15" i="9"/>
  <c r="AL7" i="18"/>
  <c r="AK9" i="20"/>
  <c r="AK5" i="14"/>
  <c r="AK5" i="17"/>
  <c r="AK5" i="7"/>
  <c r="AK10" i="9"/>
  <c r="Y13" i="7"/>
  <c r="X47" i="20"/>
  <c r="X86" i="9" s="1"/>
  <c r="AM8" i="18"/>
  <c r="AM5" i="18" s="1"/>
  <c r="Z33" i="9"/>
  <c r="AP10" i="20"/>
  <c r="AO6" i="14"/>
  <c r="AO6" i="17"/>
  <c r="AO11" i="9"/>
  <c r="X18" i="23" l="1"/>
  <c r="AM17" i="18"/>
  <c r="AN17" i="18" s="1"/>
  <c r="AM16" i="18"/>
  <c r="AN16" i="18" s="1"/>
  <c r="D34" i="22" s="1"/>
  <c r="AM15" i="18"/>
  <c r="AM25" i="18"/>
  <c r="AM27" i="18"/>
  <c r="Z8" i="23"/>
  <c r="LN31" i="18"/>
  <c r="LA31" i="18"/>
  <c r="Y8" i="23"/>
  <c r="AL14" i="18"/>
  <c r="AL13" i="9" s="1"/>
  <c r="AM61" i="20"/>
  <c r="AP48" i="20"/>
  <c r="AP86" i="9" s="1"/>
  <c r="AP12" i="20"/>
  <c r="AO86" i="9"/>
  <c r="W15" i="7"/>
  <c r="W22" i="20" s="1"/>
  <c r="X14" i="7"/>
  <c r="X34" i="20" s="1"/>
  <c r="V12" i="7"/>
  <c r="V16" i="7" s="1"/>
  <c r="V33" i="20"/>
  <c r="V36" i="20" s="1"/>
  <c r="V37" i="20"/>
  <c r="AP13" i="20"/>
  <c r="AP18" i="20" s="1"/>
  <c r="AP16" i="20"/>
  <c r="AP25" i="20" s="1"/>
  <c r="AP15" i="20"/>
  <c r="AP14" i="20"/>
  <c r="AP26" i="20" s="1"/>
  <c r="AP55" i="20" s="1"/>
  <c r="Z95" i="22"/>
  <c r="Z103" i="22" s="1"/>
  <c r="AK7" i="14"/>
  <c r="AK15" i="9"/>
  <c r="AM7" i="18"/>
  <c r="AN7" i="18" s="1"/>
  <c r="D35" i="22"/>
  <c r="AL5" i="14"/>
  <c r="AL5" i="7"/>
  <c r="AL5" i="17"/>
  <c r="AL10" i="9"/>
  <c r="AL9" i="20"/>
  <c r="Z13" i="7"/>
  <c r="Y47" i="20"/>
  <c r="Y86" i="9" s="1"/>
  <c r="AO8" i="18"/>
  <c r="AQ10" i="20"/>
  <c r="AA10" i="7"/>
  <c r="AP6" i="14"/>
  <c r="AP6" i="17"/>
  <c r="AP11" i="9"/>
  <c r="AM18" i="9" l="1"/>
  <c r="AM71" i="9" s="1"/>
  <c r="AN27" i="18"/>
  <c r="AO7" i="18"/>
  <c r="AO5" i="14" s="1"/>
  <c r="AO5" i="18"/>
  <c r="D87" i="22"/>
  <c r="D101" i="22" s="1"/>
  <c r="AM24" i="18"/>
  <c r="AN25" i="18"/>
  <c r="Y9" i="23"/>
  <c r="Y18" i="23"/>
  <c r="AM14" i="18"/>
  <c r="AN15" i="18"/>
  <c r="D33" i="22" s="1"/>
  <c r="D65" i="22"/>
  <c r="D86" i="22"/>
  <c r="Z18" i="23"/>
  <c r="Z9" i="23"/>
  <c r="W12" i="7"/>
  <c r="W16" i="7" s="1"/>
  <c r="Y14" i="7"/>
  <c r="Y34" i="20" s="1"/>
  <c r="AQ48" i="20"/>
  <c r="AQ86" i="9" s="1"/>
  <c r="AQ12" i="20"/>
  <c r="AP30" i="20"/>
  <c r="AP8" i="9"/>
  <c r="X15" i="7"/>
  <c r="X22" i="20" s="1"/>
  <c r="W33" i="20"/>
  <c r="W36" i="20" s="1"/>
  <c r="W37" i="20"/>
  <c r="AQ13" i="20"/>
  <c r="AQ18" i="20" s="1"/>
  <c r="AQ16" i="20"/>
  <c r="AQ25" i="20" s="1"/>
  <c r="AQ15" i="20"/>
  <c r="AQ14" i="20"/>
  <c r="AQ26" i="20" s="1"/>
  <c r="AL15" i="9"/>
  <c r="AO10" i="9"/>
  <c r="AO9" i="20"/>
  <c r="D66" i="22"/>
  <c r="AM5" i="7"/>
  <c r="AM10" i="9"/>
  <c r="AM5" i="17"/>
  <c r="AM5" i="14"/>
  <c r="AM9" i="20"/>
  <c r="AL7" i="14"/>
  <c r="Z47" i="20"/>
  <c r="AA13" i="7"/>
  <c r="AN5" i="14"/>
  <c r="AN5" i="7"/>
  <c r="AN5" i="17"/>
  <c r="AN10" i="9"/>
  <c r="AN9" i="20"/>
  <c r="AP8" i="18"/>
  <c r="AA33" i="9"/>
  <c r="AR10" i="20"/>
  <c r="AQ6" i="14"/>
  <c r="AQ6" i="17"/>
  <c r="AQ11" i="9"/>
  <c r="AO5" i="7" l="1"/>
  <c r="AO5" i="17"/>
  <c r="AM14" i="9"/>
  <c r="AN24" i="18"/>
  <c r="D100" i="22"/>
  <c r="D64" i="22"/>
  <c r="D85" i="22"/>
  <c r="AO16" i="18"/>
  <c r="AO15" i="18"/>
  <c r="AO25" i="18"/>
  <c r="AO17" i="18"/>
  <c r="AO27" i="18"/>
  <c r="AM13" i="9"/>
  <c r="AM7" i="14" s="1"/>
  <c r="AN14" i="18"/>
  <c r="AP7" i="18"/>
  <c r="AP5" i="7" s="1"/>
  <c r="AP5" i="18"/>
  <c r="Y15" i="7"/>
  <c r="Y22" i="20" s="1"/>
  <c r="Z14" i="7"/>
  <c r="Z34" i="20" s="1"/>
  <c r="AA34" i="20" s="1"/>
  <c r="X12" i="7"/>
  <c r="X16" i="7" s="1"/>
  <c r="AQ8" i="9"/>
  <c r="AQ30" i="20"/>
  <c r="AR48" i="20"/>
  <c r="AR86" i="9" s="1"/>
  <c r="AR12" i="20"/>
  <c r="AP61" i="20"/>
  <c r="X33" i="20"/>
  <c r="X36" i="20" s="1"/>
  <c r="X37" i="20"/>
  <c r="AR13" i="20"/>
  <c r="AR18" i="20" s="1"/>
  <c r="AR16" i="20"/>
  <c r="AR25" i="20" s="1"/>
  <c r="AR15" i="20"/>
  <c r="AR14" i="20"/>
  <c r="AR26" i="20" s="1"/>
  <c r="AR55" i="20" s="1"/>
  <c r="AQ55" i="20"/>
  <c r="AA47" i="20"/>
  <c r="Z86" i="9"/>
  <c r="AA86" i="9" s="1"/>
  <c r="AQ8" i="18"/>
  <c r="AS10" i="20"/>
  <c r="AR6" i="14"/>
  <c r="AR6" i="17"/>
  <c r="AR11" i="9"/>
  <c r="AN13" i="9" l="1"/>
  <c r="AN7" i="14" s="1"/>
  <c r="AP5" i="14"/>
  <c r="AP10" i="9"/>
  <c r="AP5" i="17"/>
  <c r="AP9" i="20"/>
  <c r="AQ7" i="18"/>
  <c r="AQ5" i="14" s="1"/>
  <c r="AQ5" i="18"/>
  <c r="AM15" i="9"/>
  <c r="AN15" i="9" s="1"/>
  <c r="D7" i="23"/>
  <c r="D32" i="22"/>
  <c r="AO24" i="18"/>
  <c r="AO18" i="9"/>
  <c r="AO14" i="18"/>
  <c r="AP25" i="18"/>
  <c r="AP24" i="18" s="1"/>
  <c r="AP14" i="9" s="1"/>
  <c r="AP70" i="9" s="1"/>
  <c r="AP17" i="18"/>
  <c r="AP16" i="18"/>
  <c r="AP15" i="18"/>
  <c r="AP27" i="18"/>
  <c r="AP18" i="9" s="1"/>
  <c r="D99" i="22"/>
  <c r="D84" i="22"/>
  <c r="AM70" i="9"/>
  <c r="AN70" i="9" s="1"/>
  <c r="AN14" i="9"/>
  <c r="AA14" i="7"/>
  <c r="Y12" i="7"/>
  <c r="Y16" i="7" s="1"/>
  <c r="Z15" i="7"/>
  <c r="Z12" i="7" s="1"/>
  <c r="Z16" i="7" s="1"/>
  <c r="AQ61" i="20"/>
  <c r="AS48" i="20"/>
  <c r="AS86" i="9" s="1"/>
  <c r="AS12" i="20"/>
  <c r="AR8" i="9"/>
  <c r="AR30" i="20"/>
  <c r="Y33" i="20"/>
  <c r="Y36" i="20" s="1"/>
  <c r="Y37" i="20"/>
  <c r="AS13" i="20"/>
  <c r="AS18" i="20" s="1"/>
  <c r="AS16" i="20"/>
  <c r="AS25" i="20" s="1"/>
  <c r="AS14" i="20"/>
  <c r="AS26" i="20" s="1"/>
  <c r="AS55" i="20" s="1"/>
  <c r="AS15" i="20"/>
  <c r="AQ5" i="17"/>
  <c r="AQ9" i="20"/>
  <c r="AQ5" i="7"/>
  <c r="AB47" i="20"/>
  <c r="AD47" i="20"/>
  <c r="AD86" i="9" s="1"/>
  <c r="AC47" i="20"/>
  <c r="AC86" i="9" s="1"/>
  <c r="AB34" i="20"/>
  <c r="AR8" i="18"/>
  <c r="AT10" i="20"/>
  <c r="AS6" i="14"/>
  <c r="AS6" i="17"/>
  <c r="AS11" i="9"/>
  <c r="AQ10" i="9" l="1"/>
  <c r="D63" i="22"/>
  <c r="D98" i="22"/>
  <c r="AO13" i="9"/>
  <c r="AP71" i="9"/>
  <c r="AP16" i="9"/>
  <c r="AQ16" i="18"/>
  <c r="AQ15" i="18"/>
  <c r="AQ25" i="18"/>
  <c r="AQ27" i="18"/>
  <c r="AQ18" i="9" s="1"/>
  <c r="AQ17" i="18"/>
  <c r="AO14" i="9"/>
  <c r="AR7" i="18"/>
  <c r="AR10" i="9" s="1"/>
  <c r="AR5" i="18"/>
  <c r="AP14" i="18"/>
  <c r="AP13" i="9" s="1"/>
  <c r="AO71" i="9"/>
  <c r="AO16" i="9"/>
  <c r="AA12" i="7"/>
  <c r="Z22" i="20"/>
  <c r="AA22" i="20" s="1"/>
  <c r="AA15" i="7"/>
  <c r="AR61" i="20"/>
  <c r="AT48" i="20"/>
  <c r="AT12" i="20"/>
  <c r="AS30" i="20"/>
  <c r="AS8" i="9"/>
  <c r="AB86" i="9"/>
  <c r="Z33" i="20"/>
  <c r="Z36" i="20" s="1"/>
  <c r="Z37" i="20"/>
  <c r="AT13" i="20"/>
  <c r="AT18" i="20" s="1"/>
  <c r="AT16" i="20"/>
  <c r="AT25" i="20" s="1"/>
  <c r="AT15" i="20"/>
  <c r="AT14" i="20"/>
  <c r="AT26" i="20" s="1"/>
  <c r="AT55" i="20" s="1"/>
  <c r="AE47" i="20"/>
  <c r="AE86" i="9" s="1"/>
  <c r="AB22" i="20"/>
  <c r="AC34" i="20"/>
  <c r="AS8" i="18"/>
  <c r="AU10" i="20"/>
  <c r="AT6" i="14"/>
  <c r="AT6" i="17"/>
  <c r="AT11" i="9"/>
  <c r="AR5" i="14" l="1"/>
  <c r="AR9" i="20"/>
  <c r="AR5" i="7"/>
  <c r="AR5" i="17"/>
  <c r="AQ14" i="18"/>
  <c r="AQ13" i="9" s="1"/>
  <c r="AQ7" i="14" s="1"/>
  <c r="AQ16" i="9"/>
  <c r="AQ71" i="9"/>
  <c r="AQ24" i="18"/>
  <c r="AR17" i="18"/>
  <c r="AR15" i="18"/>
  <c r="AR16" i="18"/>
  <c r="AR25" i="18"/>
  <c r="AR24" i="18" s="1"/>
  <c r="AR14" i="9" s="1"/>
  <c r="AR70" i="9" s="1"/>
  <c r="AR27" i="18"/>
  <c r="AR18" i="9" s="1"/>
  <c r="AO7" i="14"/>
  <c r="AO15" i="9"/>
  <c r="AS7" i="18"/>
  <c r="AS10" i="9" s="1"/>
  <c r="AS5" i="18"/>
  <c r="AO70" i="9"/>
  <c r="AP7" i="14"/>
  <c r="AP15" i="9"/>
  <c r="AP19" i="9" s="1"/>
  <c r="AU48" i="20"/>
  <c r="AU86" i="9" s="1"/>
  <c r="AU12" i="20"/>
  <c r="AS61" i="20"/>
  <c r="AT8" i="9"/>
  <c r="AT30" i="20"/>
  <c r="AT86" i="9"/>
  <c r="AB33" i="20"/>
  <c r="AA36" i="20"/>
  <c r="AB37" i="20" s="1"/>
  <c r="AU13" i="20"/>
  <c r="AU18" i="20" s="1"/>
  <c r="AU16" i="20"/>
  <c r="AU25" i="20" s="1"/>
  <c r="AU15" i="20"/>
  <c r="AU14" i="20"/>
  <c r="AU26" i="20" s="1"/>
  <c r="AU55" i="20" s="1"/>
  <c r="AC12" i="7"/>
  <c r="AF47" i="20"/>
  <c r="AF86" i="9" s="1"/>
  <c r="AB12" i="7"/>
  <c r="AD34" i="20"/>
  <c r="AT8" i="18"/>
  <c r="AV10" i="20"/>
  <c r="AU6" i="14"/>
  <c r="AU6" i="17"/>
  <c r="AU11" i="9"/>
  <c r="AS5" i="17" l="1"/>
  <c r="AS5" i="14"/>
  <c r="AS5" i="7"/>
  <c r="AQ14" i="9"/>
  <c r="AR16" i="9"/>
  <c r="AR71" i="9"/>
  <c r="AS9" i="20"/>
  <c r="AS16" i="18"/>
  <c r="AS25" i="18"/>
  <c r="AS27" i="18"/>
  <c r="AS18" i="9" s="1"/>
  <c r="AS15" i="18"/>
  <c r="AS17" i="18"/>
  <c r="AR14" i="18"/>
  <c r="AT7" i="18"/>
  <c r="AT5" i="14" s="1"/>
  <c r="AT5" i="18"/>
  <c r="AO19" i="9"/>
  <c r="AV48" i="20"/>
  <c r="AV86" i="9" s="1"/>
  <c r="AV12" i="20"/>
  <c r="AT61" i="20"/>
  <c r="AU8" i="9"/>
  <c r="AU30" i="20"/>
  <c r="AN33" i="20"/>
  <c r="AV13" i="20"/>
  <c r="AV18" i="20" s="1"/>
  <c r="AV16" i="20"/>
  <c r="AV25" i="20" s="1"/>
  <c r="AV15" i="20"/>
  <c r="AV14" i="20"/>
  <c r="AV26" i="20" s="1"/>
  <c r="AV55" i="20" s="1"/>
  <c r="AC22" i="20"/>
  <c r="AG47" i="20"/>
  <c r="AG86" i="9" s="1"/>
  <c r="AE34" i="20"/>
  <c r="AD22" i="20"/>
  <c r="AU8" i="18"/>
  <c r="AW10" i="20"/>
  <c r="AV6" i="14"/>
  <c r="AV6" i="17"/>
  <c r="AV11" i="9"/>
  <c r="AT10" i="9" l="1"/>
  <c r="AT9" i="20"/>
  <c r="AT5" i="17"/>
  <c r="AT5" i="7"/>
  <c r="AS24" i="18"/>
  <c r="AU7" i="18"/>
  <c r="AU5" i="17" s="1"/>
  <c r="AU5" i="18"/>
  <c r="AT17" i="18"/>
  <c r="AT16" i="18"/>
  <c r="AT15" i="18"/>
  <c r="AT25" i="18"/>
  <c r="AT24" i="18" s="1"/>
  <c r="AT14" i="9" s="1"/>
  <c r="AT70" i="9" s="1"/>
  <c r="AT27" i="18"/>
  <c r="AR13" i="9"/>
  <c r="AS14" i="18"/>
  <c r="AS13" i="9" s="1"/>
  <c r="AS16" i="9"/>
  <c r="AS71" i="9"/>
  <c r="AQ70" i="9"/>
  <c r="AQ15" i="9"/>
  <c r="AW48" i="20"/>
  <c r="AW86" i="9" s="1"/>
  <c r="AW12" i="20"/>
  <c r="AU61" i="20"/>
  <c r="AV8" i="9"/>
  <c r="AV30" i="20"/>
  <c r="AW13" i="20"/>
  <c r="AW18" i="20" s="1"/>
  <c r="AW16" i="20"/>
  <c r="AW25" i="20" s="1"/>
  <c r="AW14" i="20"/>
  <c r="AW26" i="20" s="1"/>
  <c r="AW55" i="20" s="1"/>
  <c r="AW15" i="20"/>
  <c r="AF34" i="20"/>
  <c r="AH47" i="20"/>
  <c r="AH86" i="9" s="1"/>
  <c r="AE22" i="20"/>
  <c r="AD12" i="7"/>
  <c r="AV8" i="18"/>
  <c r="AX10" i="20"/>
  <c r="AW6" i="14"/>
  <c r="AW6" i="17"/>
  <c r="AW11" i="9"/>
  <c r="AT14" i="18" l="1"/>
  <c r="AT13" i="9" s="1"/>
  <c r="AT15" i="9" s="1"/>
  <c r="AU9" i="20"/>
  <c r="AU10" i="9"/>
  <c r="AU5" i="14"/>
  <c r="AU5" i="7"/>
  <c r="AV7" i="18"/>
  <c r="AV5" i="17" s="1"/>
  <c r="AV5" i="18"/>
  <c r="AU16" i="18"/>
  <c r="AU15" i="18"/>
  <c r="AU25" i="18"/>
  <c r="AU24" i="18" s="1"/>
  <c r="AU14" i="9" s="1"/>
  <c r="AU70" i="9" s="1"/>
  <c r="AU27" i="18"/>
  <c r="AU18" i="9" s="1"/>
  <c r="AU17" i="18"/>
  <c r="AQ19" i="9"/>
  <c r="AS7" i="14"/>
  <c r="AR7" i="14"/>
  <c r="AR15" i="9"/>
  <c r="AR19" i="9" s="1"/>
  <c r="AT18" i="9"/>
  <c r="AS14" i="9"/>
  <c r="AS15" i="9" s="1"/>
  <c r="AS19" i="9" s="1"/>
  <c r="AX48" i="20"/>
  <c r="AX86" i="9" s="1"/>
  <c r="AX12" i="20"/>
  <c r="AV61" i="20"/>
  <c r="AW8" i="9"/>
  <c r="AW30" i="20"/>
  <c r="AX13" i="20"/>
  <c r="AX18" i="20" s="1"/>
  <c r="AX16" i="20"/>
  <c r="AX25" i="20" s="1"/>
  <c r="AX14" i="20"/>
  <c r="AX26" i="20" s="1"/>
  <c r="AX55" i="20" s="1"/>
  <c r="AX15" i="20"/>
  <c r="AF22" i="20"/>
  <c r="AG34" i="20"/>
  <c r="AN34" i="20" s="1"/>
  <c r="AE12" i="7"/>
  <c r="AW8" i="18"/>
  <c r="AY10" i="20"/>
  <c r="AX6" i="14"/>
  <c r="AX6" i="17"/>
  <c r="AX11" i="9"/>
  <c r="AT7" i="14" l="1"/>
  <c r="AU14" i="18"/>
  <c r="AU13" i="9" s="1"/>
  <c r="AV9" i="20"/>
  <c r="AV10" i="9"/>
  <c r="AV5" i="7"/>
  <c r="AV5" i="14"/>
  <c r="AU16" i="9"/>
  <c r="AU71" i="9"/>
  <c r="AS70" i="9"/>
  <c r="AT16" i="9"/>
  <c r="AT71" i="9"/>
  <c r="AV15" i="18"/>
  <c r="AV17" i="18"/>
  <c r="AV16" i="18"/>
  <c r="AV25" i="18"/>
  <c r="AV27" i="18"/>
  <c r="AV18" i="9" s="1"/>
  <c r="AW7" i="18"/>
  <c r="AW9" i="20" s="1"/>
  <c r="AW5" i="18"/>
  <c r="AY48" i="20"/>
  <c r="AY86" i="9" s="1"/>
  <c r="AY12" i="20"/>
  <c r="AW61" i="20"/>
  <c r="AX30" i="20"/>
  <c r="AX8" i="9"/>
  <c r="AY13" i="20"/>
  <c r="AY18" i="20" s="1"/>
  <c r="AY16" i="20"/>
  <c r="AY25" i="20" s="1"/>
  <c r="AY15" i="20"/>
  <c r="AY14" i="20"/>
  <c r="AY26" i="20" s="1"/>
  <c r="AY55" i="20" s="1"/>
  <c r="AF12" i="7"/>
  <c r="AG12" i="7"/>
  <c r="AW5" i="14"/>
  <c r="AW5" i="17"/>
  <c r="AI47" i="20"/>
  <c r="AI86" i="9" s="1"/>
  <c r="AJ47" i="20"/>
  <c r="AJ86" i="9" s="1"/>
  <c r="N37" i="20"/>
  <c r="AX8" i="18"/>
  <c r="AZ10" i="20"/>
  <c r="AY6" i="14"/>
  <c r="AY6" i="17"/>
  <c r="AY11" i="9"/>
  <c r="AU15" i="9" l="1"/>
  <c r="AU19" i="9" s="1"/>
  <c r="AU7" i="14"/>
  <c r="AW5" i="7"/>
  <c r="AW10" i="9"/>
  <c r="AV14" i="18"/>
  <c r="AV13" i="9" s="1"/>
  <c r="AV7" i="14" s="1"/>
  <c r="AV71" i="9"/>
  <c r="AV16" i="9"/>
  <c r="AV24" i="18"/>
  <c r="AT19" i="9"/>
  <c r="AX7" i="18"/>
  <c r="AX5" i="14" s="1"/>
  <c r="AX5" i="18"/>
  <c r="AW15" i="18"/>
  <c r="AW25" i="18"/>
  <c r="AW24" i="18" s="1"/>
  <c r="AW14" i="9" s="1"/>
  <c r="AW70" i="9" s="1"/>
  <c r="AW16" i="18"/>
  <c r="AW17" i="18"/>
  <c r="AW27" i="18"/>
  <c r="AW18" i="9" s="1"/>
  <c r="AZ48" i="20"/>
  <c r="AZ12" i="20"/>
  <c r="AY8" i="9"/>
  <c r="AY30" i="20"/>
  <c r="AX61" i="20"/>
  <c r="AZ13" i="20"/>
  <c r="AZ18" i="20" s="1"/>
  <c r="BA18" i="20" s="1"/>
  <c r="AZ16" i="20"/>
  <c r="AZ25" i="20" s="1"/>
  <c r="BA25" i="20" s="1"/>
  <c r="AZ15" i="20"/>
  <c r="AZ14" i="20"/>
  <c r="AZ26" i="20" s="1"/>
  <c r="BA26" i="20" s="1"/>
  <c r="AG22" i="20"/>
  <c r="AX10" i="9"/>
  <c r="AK47" i="20"/>
  <c r="AK86" i="9" s="1"/>
  <c r="AY8" i="18"/>
  <c r="BB10" i="20"/>
  <c r="AZ6" i="14"/>
  <c r="AZ6" i="17"/>
  <c r="AZ11" i="9"/>
  <c r="AX9" i="20" l="1"/>
  <c r="AX5" i="17"/>
  <c r="AX5" i="7"/>
  <c r="AW14" i="18"/>
  <c r="AW13" i="9" s="1"/>
  <c r="AX16" i="18"/>
  <c r="AX15" i="18"/>
  <c r="AX17" i="18"/>
  <c r="AX25" i="18"/>
  <c r="AX24" i="18" s="1"/>
  <c r="AX14" i="9" s="1"/>
  <c r="AX70" i="9" s="1"/>
  <c r="AX27" i="18"/>
  <c r="AX18" i="9" s="1"/>
  <c r="AV14" i="9"/>
  <c r="AY7" i="18"/>
  <c r="AY5" i="7" s="1"/>
  <c r="AY5" i="18"/>
  <c r="AW16" i="9"/>
  <c r="AW71" i="9"/>
  <c r="BB48" i="20"/>
  <c r="BB12" i="20"/>
  <c r="BB8" i="9" s="1"/>
  <c r="AY61" i="20"/>
  <c r="AZ8" i="9"/>
  <c r="AZ30" i="20"/>
  <c r="AZ86" i="9"/>
  <c r="BA86" i="9" s="1"/>
  <c r="BA48" i="20"/>
  <c r="AZ55" i="20"/>
  <c r="BA55" i="20" s="1"/>
  <c r="BB13" i="20"/>
  <c r="BB18" i="20" s="1"/>
  <c r="BB16" i="20"/>
  <c r="BB25" i="20" s="1"/>
  <c r="BB14" i="20"/>
  <c r="BB26" i="20" s="1"/>
  <c r="BB55" i="20" s="1"/>
  <c r="BB15" i="20"/>
  <c r="AY10" i="9"/>
  <c r="AL47" i="20"/>
  <c r="AL86" i="9" s="1"/>
  <c r="N34" i="20"/>
  <c r="AZ8" i="18"/>
  <c r="BC10" i="20"/>
  <c r="BB6" i="14"/>
  <c r="BB6" i="17"/>
  <c r="BB11" i="9"/>
  <c r="AY5" i="14" l="1"/>
  <c r="AY9" i="20"/>
  <c r="AY5" i="17"/>
  <c r="AX14" i="18"/>
  <c r="AX13" i="9" s="1"/>
  <c r="AX15" i="9" s="1"/>
  <c r="AV70" i="9"/>
  <c r="AV15" i="9"/>
  <c r="AY17" i="18"/>
  <c r="AY15" i="18"/>
  <c r="AY25" i="18"/>
  <c r="AY24" i="18" s="1"/>
  <c r="AY27" i="18"/>
  <c r="AY18" i="9" s="1"/>
  <c r="AY16" i="18"/>
  <c r="AX16" i="9"/>
  <c r="AX71" i="9"/>
  <c r="AZ7" i="18"/>
  <c r="AZ10" i="9" s="1"/>
  <c r="AZ5" i="18"/>
  <c r="AW15" i="9"/>
  <c r="AW19" i="9" s="1"/>
  <c r="AW7" i="14"/>
  <c r="BC48" i="20"/>
  <c r="BC86" i="9" s="1"/>
  <c r="BC12" i="20"/>
  <c r="BB86" i="9"/>
  <c r="BC13" i="20"/>
  <c r="BC18" i="20" s="1"/>
  <c r="BC16" i="20"/>
  <c r="BC25" i="20" s="1"/>
  <c r="BC15" i="20"/>
  <c r="BC14" i="20"/>
  <c r="BC26" i="20" s="1"/>
  <c r="AM47" i="20"/>
  <c r="AN47" i="20" s="1"/>
  <c r="N36" i="20"/>
  <c r="O37" i="20" s="1"/>
  <c r="AA37" i="20" s="1"/>
  <c r="BB8" i="18"/>
  <c r="BD10" i="20"/>
  <c r="BC6" i="14"/>
  <c r="BC6" i="17"/>
  <c r="BC11" i="9"/>
  <c r="AX7" i="14" l="1"/>
  <c r="AZ9" i="20"/>
  <c r="AZ5" i="17"/>
  <c r="AZ5" i="7"/>
  <c r="AZ5" i="14"/>
  <c r="BA7" i="18"/>
  <c r="BB7" i="18"/>
  <c r="BB5" i="7" s="1"/>
  <c r="BB5" i="18"/>
  <c r="AY71" i="9"/>
  <c r="AY16" i="9"/>
  <c r="AZ15" i="18"/>
  <c r="AZ16" i="18"/>
  <c r="BA16" i="18" s="1"/>
  <c r="E34" i="22" s="1"/>
  <c r="AZ25" i="18"/>
  <c r="AZ17" i="18"/>
  <c r="BA17" i="18" s="1"/>
  <c r="E35" i="22" s="1"/>
  <c r="AZ27" i="18"/>
  <c r="AY14" i="9"/>
  <c r="AY14" i="18"/>
  <c r="AY13" i="9" s="1"/>
  <c r="AV19" i="9"/>
  <c r="AX19" i="9"/>
  <c r="BD48" i="20"/>
  <c r="BD12" i="20"/>
  <c r="BC8" i="9"/>
  <c r="BC30" i="20"/>
  <c r="BC55" i="20"/>
  <c r="BD13" i="20"/>
  <c r="BD18" i="20" s="1"/>
  <c r="BD16" i="20"/>
  <c r="BD25" i="20" s="1"/>
  <c r="BD15" i="20"/>
  <c r="BD14" i="20"/>
  <c r="BD26" i="20" s="1"/>
  <c r="BD55" i="20" s="1"/>
  <c r="AN13" i="7"/>
  <c r="AM86" i="9"/>
  <c r="AN86" i="9" s="1"/>
  <c r="BA5" i="14"/>
  <c r="BA5" i="17"/>
  <c r="BA5" i="7"/>
  <c r="BA9" i="20"/>
  <c r="BA10" i="9"/>
  <c r="BC8" i="18"/>
  <c r="BE10" i="20"/>
  <c r="BD6" i="14"/>
  <c r="BD6" i="17"/>
  <c r="BD11" i="9"/>
  <c r="BB9" i="20" l="1"/>
  <c r="BB5" i="14"/>
  <c r="BB10" i="9"/>
  <c r="BB5" i="17"/>
  <c r="E86" i="22"/>
  <c r="E65" i="22"/>
  <c r="BC7" i="18"/>
  <c r="BC5" i="14" s="1"/>
  <c r="BC5" i="18"/>
  <c r="AZ14" i="18"/>
  <c r="BA15" i="18"/>
  <c r="E33" i="22" s="1"/>
  <c r="AY15" i="9"/>
  <c r="AY19" i="9" s="1"/>
  <c r="AY7" i="14"/>
  <c r="E66" i="22"/>
  <c r="E87" i="22"/>
  <c r="AZ24" i="18"/>
  <c r="BA25" i="18"/>
  <c r="AY70" i="9"/>
  <c r="BB16" i="18"/>
  <c r="BB27" i="18"/>
  <c r="BB17" i="18"/>
  <c r="BB15" i="18"/>
  <c r="BB25" i="18"/>
  <c r="AZ18" i="9"/>
  <c r="BA27" i="18"/>
  <c r="BE48" i="20"/>
  <c r="BE86" i="9" s="1"/>
  <c r="BE12" i="20"/>
  <c r="BC61" i="20"/>
  <c r="BD8" i="9"/>
  <c r="BD30" i="20"/>
  <c r="BD86" i="9"/>
  <c r="BE13" i="20"/>
  <c r="BE18" i="20" s="1"/>
  <c r="BE16" i="20"/>
  <c r="BE25" i="20" s="1"/>
  <c r="BE15" i="20"/>
  <c r="BE14" i="20"/>
  <c r="BE26" i="20" s="1"/>
  <c r="BE55" i="20" s="1"/>
  <c r="BD8" i="18"/>
  <c r="BF10" i="20"/>
  <c r="BE6" i="14"/>
  <c r="BE6" i="17"/>
  <c r="BE11" i="9"/>
  <c r="BC10" i="9" l="1"/>
  <c r="BC9" i="20"/>
  <c r="BC5" i="17"/>
  <c r="BC5" i="7"/>
  <c r="BD7" i="18"/>
  <c r="BD5" i="14" s="1"/>
  <c r="BD5" i="18"/>
  <c r="E85" i="22"/>
  <c r="E64" i="22"/>
  <c r="AZ16" i="9"/>
  <c r="BA16" i="9" s="1"/>
  <c r="AZ71" i="9"/>
  <c r="BA71" i="9" s="1"/>
  <c r="BA18" i="9"/>
  <c r="AZ13" i="9"/>
  <c r="BA14" i="18"/>
  <c r="BB24" i="18"/>
  <c r="AZ14" i="9"/>
  <c r="BA24" i="18"/>
  <c r="BC16" i="18"/>
  <c r="BC27" i="18"/>
  <c r="BC18" i="9" s="1"/>
  <c r="BC15" i="18"/>
  <c r="BC17" i="18"/>
  <c r="BC25" i="18"/>
  <c r="BC24" i="18" s="1"/>
  <c r="BC14" i="9" s="1"/>
  <c r="BC70" i="9" s="1"/>
  <c r="BB14" i="18"/>
  <c r="E101" i="22"/>
  <c r="BB18" i="9"/>
  <c r="E100" i="22"/>
  <c r="BF48" i="20"/>
  <c r="BF86" i="9" s="1"/>
  <c r="BF12" i="20"/>
  <c r="BD61" i="20"/>
  <c r="BE8" i="9"/>
  <c r="BE30" i="20"/>
  <c r="BF13" i="20"/>
  <c r="BF18" i="20" s="1"/>
  <c r="BF16" i="20"/>
  <c r="BF25" i="20" s="1"/>
  <c r="BF15" i="20"/>
  <c r="BF14" i="20"/>
  <c r="BF26" i="20" s="1"/>
  <c r="BF55" i="20" s="1"/>
  <c r="BD9" i="20"/>
  <c r="BE8" i="18"/>
  <c r="BG10" i="20"/>
  <c r="BF6" i="14"/>
  <c r="BF6" i="17"/>
  <c r="BF11" i="9"/>
  <c r="BD10" i="9" l="1"/>
  <c r="BD5" i="7"/>
  <c r="BD5" i="17"/>
  <c r="BE7" i="18"/>
  <c r="BE5" i="17" s="1"/>
  <c r="BE5" i="18"/>
  <c r="AZ70" i="9"/>
  <c r="BA70" i="9" s="1"/>
  <c r="BA14" i="9"/>
  <c r="BB13" i="9"/>
  <c r="BB14" i="9"/>
  <c r="E84" i="22"/>
  <c r="E99" i="22"/>
  <c r="BC71" i="9"/>
  <c r="BC16" i="9"/>
  <c r="E7" i="23"/>
  <c r="E17" i="23" s="1"/>
  <c r="BA10" i="18"/>
  <c r="E32" i="22"/>
  <c r="BD17" i="18"/>
  <c r="BD16" i="18"/>
  <c r="BD27" i="18"/>
  <c r="BD18" i="9" s="1"/>
  <c r="BD25" i="18"/>
  <c r="BD24" i="18" s="1"/>
  <c r="BD14" i="9" s="1"/>
  <c r="BD70" i="9" s="1"/>
  <c r="BD15" i="18"/>
  <c r="BB71" i="9"/>
  <c r="BB16" i="9"/>
  <c r="BC14" i="18"/>
  <c r="BC13" i="9" s="1"/>
  <c r="AZ15" i="9"/>
  <c r="AZ7" i="14"/>
  <c r="BA13" i="9"/>
  <c r="BA7" i="14" s="1"/>
  <c r="BG48" i="20"/>
  <c r="BG12" i="20"/>
  <c r="BF30" i="20"/>
  <c r="BF8" i="9"/>
  <c r="BG13" i="20"/>
  <c r="BG18" i="20" s="1"/>
  <c r="BG16" i="20"/>
  <c r="BG25" i="20" s="1"/>
  <c r="BG15" i="20"/>
  <c r="BG14" i="20"/>
  <c r="BG26" i="20" s="1"/>
  <c r="BG55" i="20" s="1"/>
  <c r="BF8" i="18"/>
  <c r="BH10" i="20"/>
  <c r="BG6" i="14"/>
  <c r="BG6" i="17"/>
  <c r="BG11" i="9"/>
  <c r="BE9" i="20" l="1"/>
  <c r="BE10" i="9"/>
  <c r="BE5" i="7"/>
  <c r="BE5" i="14"/>
  <c r="E98" i="22"/>
  <c r="BB15" i="9"/>
  <c r="BB7" i="14"/>
  <c r="E63" i="22"/>
  <c r="BC15" i="9"/>
  <c r="BC19" i="9" s="1"/>
  <c r="BC7" i="14"/>
  <c r="BB70" i="9"/>
  <c r="BE15" i="18"/>
  <c r="BE27" i="18"/>
  <c r="BE17" i="18"/>
  <c r="BE25" i="18"/>
  <c r="BE24" i="18" s="1"/>
  <c r="BE16" i="18"/>
  <c r="BD14" i="18"/>
  <c r="BD13" i="9" s="1"/>
  <c r="BD71" i="9"/>
  <c r="BD16" i="9"/>
  <c r="BF7" i="18"/>
  <c r="BF5" i="17" s="1"/>
  <c r="BF5" i="18"/>
  <c r="AZ19" i="9"/>
  <c r="BA19" i="9" s="1"/>
  <c r="BA15" i="9"/>
  <c r="BH48" i="20"/>
  <c r="BH86" i="9" s="1"/>
  <c r="BH12" i="20"/>
  <c r="BF61" i="20"/>
  <c r="BG30" i="20"/>
  <c r="BG8" i="9"/>
  <c r="BG86" i="9"/>
  <c r="BH13" i="20"/>
  <c r="BH18" i="20" s="1"/>
  <c r="BH16" i="20"/>
  <c r="BH25" i="20" s="1"/>
  <c r="BH15" i="20"/>
  <c r="BH14" i="20"/>
  <c r="BH26" i="20" s="1"/>
  <c r="BH55" i="20" s="1"/>
  <c r="BG8" i="18"/>
  <c r="BI10" i="20"/>
  <c r="BH6" i="14"/>
  <c r="BH6" i="17"/>
  <c r="BH11" i="9"/>
  <c r="BF10" i="9" l="1"/>
  <c r="BF5" i="14"/>
  <c r="BF9" i="20"/>
  <c r="BE14" i="18"/>
  <c r="BE13" i="9" s="1"/>
  <c r="BF5" i="7"/>
  <c r="BD7" i="14"/>
  <c r="BD15" i="9"/>
  <c r="BD19" i="9" s="1"/>
  <c r="BF27" i="18"/>
  <c r="BF18" i="9" s="1"/>
  <c r="BF15" i="18"/>
  <c r="BF17" i="18"/>
  <c r="BF25" i="18"/>
  <c r="BF16" i="18"/>
  <c r="BE14" i="9"/>
  <c r="BB19" i="9"/>
  <c r="BE18" i="9"/>
  <c r="BG7" i="18"/>
  <c r="BG9" i="20" s="1"/>
  <c r="BG5" i="18"/>
  <c r="BG61" i="20"/>
  <c r="BI48" i="20"/>
  <c r="BI86" i="9" s="1"/>
  <c r="BI12" i="20"/>
  <c r="BH8" i="9"/>
  <c r="BH30" i="20"/>
  <c r="BI13" i="20"/>
  <c r="BI18" i="20" s="1"/>
  <c r="BI16" i="20"/>
  <c r="BI25" i="20" s="1"/>
  <c r="BI15" i="20"/>
  <c r="BI14" i="20"/>
  <c r="BI26" i="20" s="1"/>
  <c r="BI55" i="20" s="1"/>
  <c r="BH8" i="18"/>
  <c r="BJ10" i="20"/>
  <c r="BI6" i="14"/>
  <c r="BI6" i="17"/>
  <c r="BI11" i="9"/>
  <c r="BG5" i="14" l="1"/>
  <c r="BG5" i="17"/>
  <c r="BG10" i="9"/>
  <c r="BG5" i="7"/>
  <c r="BF71" i="9"/>
  <c r="BF16" i="9"/>
  <c r="BE7" i="14"/>
  <c r="BE15" i="9"/>
  <c r="BF14" i="18"/>
  <c r="BG15" i="18"/>
  <c r="BG25" i="18"/>
  <c r="BG24" i="18" s="1"/>
  <c r="BG14" i="9" s="1"/>
  <c r="BG70" i="9" s="1"/>
  <c r="BG17" i="18"/>
  <c r="BG16" i="18"/>
  <c r="BG27" i="18"/>
  <c r="BG18" i="9" s="1"/>
  <c r="BE70" i="9"/>
  <c r="BE71" i="9"/>
  <c r="BE16" i="9"/>
  <c r="BF24" i="18"/>
  <c r="BH7" i="18"/>
  <c r="BH9" i="20" s="1"/>
  <c r="BH5" i="18"/>
  <c r="BH61" i="20"/>
  <c r="BJ48" i="20"/>
  <c r="BJ86" i="9" s="1"/>
  <c r="BJ12" i="20"/>
  <c r="BI8" i="9"/>
  <c r="BI30" i="20"/>
  <c r="BJ13" i="20"/>
  <c r="BJ18" i="20" s="1"/>
  <c r="BJ16" i="20"/>
  <c r="BJ25" i="20" s="1"/>
  <c r="BJ14" i="20"/>
  <c r="BJ26" i="20" s="1"/>
  <c r="BJ55" i="20" s="1"/>
  <c r="BJ15" i="20"/>
  <c r="BI8" i="18"/>
  <c r="BK10" i="20"/>
  <c r="BJ6" i="14"/>
  <c r="BJ6" i="17"/>
  <c r="BJ11" i="9"/>
  <c r="BH5" i="14" l="1"/>
  <c r="BH10" i="9"/>
  <c r="BH17" i="18"/>
  <c r="BH16" i="18"/>
  <c r="BH27" i="18"/>
  <c r="BH15" i="18"/>
  <c r="BH25" i="18"/>
  <c r="BF13" i="9"/>
  <c r="BG71" i="9"/>
  <c r="BG16" i="9"/>
  <c r="BE19" i="9"/>
  <c r="BI7" i="18"/>
  <c r="BI5" i="14" s="1"/>
  <c r="BI5" i="18"/>
  <c r="BH5" i="7"/>
  <c r="BH5" i="17"/>
  <c r="BF14" i="9"/>
  <c r="BG14" i="18"/>
  <c r="BG13" i="9" s="1"/>
  <c r="BJ8" i="9"/>
  <c r="BJ30" i="20"/>
  <c r="BI61" i="20"/>
  <c r="BK48" i="20"/>
  <c r="BK86" i="9" s="1"/>
  <c r="BK12" i="20"/>
  <c r="BK13" i="20"/>
  <c r="BK18" i="20" s="1"/>
  <c r="BK16" i="20"/>
  <c r="BK25" i="20" s="1"/>
  <c r="BK15" i="20"/>
  <c r="BK14" i="20"/>
  <c r="BK26" i="20" s="1"/>
  <c r="BK55" i="20" s="1"/>
  <c r="BJ8" i="18"/>
  <c r="BL10" i="20"/>
  <c r="BK6" i="14"/>
  <c r="BK6" i="17"/>
  <c r="BK11" i="9"/>
  <c r="BI5" i="7" l="1"/>
  <c r="BI5" i="17"/>
  <c r="BI15" i="18"/>
  <c r="BI25" i="18"/>
  <c r="BI24" i="18" s="1"/>
  <c r="BI14" i="9" s="1"/>
  <c r="BI70" i="9" s="1"/>
  <c r="BI16" i="18"/>
  <c r="BI17" i="18"/>
  <c r="BI27" i="18"/>
  <c r="BI18" i="9" s="1"/>
  <c r="BH14" i="18"/>
  <c r="BH13" i="9" s="1"/>
  <c r="BG7" i="14"/>
  <c r="BG15" i="9"/>
  <c r="BG19" i="9" s="1"/>
  <c r="BH24" i="18"/>
  <c r="BI10" i="9"/>
  <c r="BH18" i="9"/>
  <c r="BJ7" i="18"/>
  <c r="BJ5" i="17" s="1"/>
  <c r="BJ5" i="18"/>
  <c r="BI9" i="20"/>
  <c r="BF7" i="14"/>
  <c r="BF15" i="9"/>
  <c r="BF70" i="9"/>
  <c r="BK8" i="9"/>
  <c r="BK30" i="20"/>
  <c r="BJ61" i="20"/>
  <c r="BL48" i="20"/>
  <c r="BL86" i="9" s="1"/>
  <c r="BL12" i="20"/>
  <c r="BL13" i="20"/>
  <c r="BL18" i="20" s="1"/>
  <c r="BL16" i="20"/>
  <c r="BL25" i="20" s="1"/>
  <c r="BL15" i="20"/>
  <c r="BL14" i="20"/>
  <c r="BL26" i="20" s="1"/>
  <c r="BL55" i="20" s="1"/>
  <c r="BJ9" i="20"/>
  <c r="BK8" i="18"/>
  <c r="BM10" i="20"/>
  <c r="BL6" i="14"/>
  <c r="BL6" i="17"/>
  <c r="BL11" i="9"/>
  <c r="BJ5" i="14" l="1"/>
  <c r="BJ10" i="9"/>
  <c r="BJ5" i="7"/>
  <c r="BH71" i="9"/>
  <c r="BH16" i="9"/>
  <c r="BH7" i="14"/>
  <c r="BI71" i="9"/>
  <c r="BI16" i="9"/>
  <c r="BF19" i="9"/>
  <c r="BH14" i="9"/>
  <c r="BH15" i="9" s="1"/>
  <c r="BK7" i="18"/>
  <c r="BK5" i="17" s="1"/>
  <c r="BK5" i="18"/>
  <c r="BJ16" i="18"/>
  <c r="BJ15" i="18"/>
  <c r="BJ25" i="18"/>
  <c r="BJ24" i="18" s="1"/>
  <c r="BJ14" i="9" s="1"/>
  <c r="BJ70" i="9" s="1"/>
  <c r="BJ17" i="18"/>
  <c r="BJ27" i="18"/>
  <c r="BJ18" i="9" s="1"/>
  <c r="BI14" i="18"/>
  <c r="BL8" i="9"/>
  <c r="BL30" i="20"/>
  <c r="BK61" i="20"/>
  <c r="BM48" i="20"/>
  <c r="BM12" i="20"/>
  <c r="BM13" i="20"/>
  <c r="BM18" i="20" s="1"/>
  <c r="BN18" i="20" s="1"/>
  <c r="BM16" i="20"/>
  <c r="BM25" i="20" s="1"/>
  <c r="BN25" i="20" s="1"/>
  <c r="BM15" i="20"/>
  <c r="BM14" i="20"/>
  <c r="BM26" i="20" s="1"/>
  <c r="BN26" i="20" s="1"/>
  <c r="BK5" i="7"/>
  <c r="BL8" i="18"/>
  <c r="BO10" i="20"/>
  <c r="BM6" i="14"/>
  <c r="BM6" i="17"/>
  <c r="BM11" i="9"/>
  <c r="BH19" i="9" l="1"/>
  <c r="BK5" i="14"/>
  <c r="BK10" i="9"/>
  <c r="BK9" i="20"/>
  <c r="BJ14" i="18"/>
  <c r="BJ13" i="9" s="1"/>
  <c r="BK25" i="18"/>
  <c r="BK24" i="18" s="1"/>
  <c r="BK14" i="9" s="1"/>
  <c r="BK70" i="9" s="1"/>
  <c r="BK17" i="18"/>
  <c r="BK27" i="18"/>
  <c r="BK18" i="9" s="1"/>
  <c r="BK16" i="18"/>
  <c r="BK15" i="18"/>
  <c r="BI13" i="9"/>
  <c r="BJ71" i="9"/>
  <c r="BJ16" i="9"/>
  <c r="BH70" i="9"/>
  <c r="BL7" i="18"/>
  <c r="BL5" i="14" s="1"/>
  <c r="BL5" i="18"/>
  <c r="BM8" i="9"/>
  <c r="BM30" i="20"/>
  <c r="BL61" i="20"/>
  <c r="BO48" i="20"/>
  <c r="BO12" i="20"/>
  <c r="BO8" i="9" s="1"/>
  <c r="BM86" i="9"/>
  <c r="BN86" i="9" s="1"/>
  <c r="BN48" i="20"/>
  <c r="BO13" i="20"/>
  <c r="BO18" i="20" s="1"/>
  <c r="BO16" i="20"/>
  <c r="BO25" i="20" s="1"/>
  <c r="BO14" i="20"/>
  <c r="BO26" i="20" s="1"/>
  <c r="BO15" i="20"/>
  <c r="BM55" i="20"/>
  <c r="BN55" i="20" s="1"/>
  <c r="BM8" i="18"/>
  <c r="BP10" i="20"/>
  <c r="BO6" i="14"/>
  <c r="BO6" i="17"/>
  <c r="BO11" i="9"/>
  <c r="BL5" i="17" l="1"/>
  <c r="BL5" i="7"/>
  <c r="BL10" i="9"/>
  <c r="BL9" i="20"/>
  <c r="BK14" i="18"/>
  <c r="BK13" i="9" s="1"/>
  <c r="BK15" i="9" s="1"/>
  <c r="BM7" i="18"/>
  <c r="BN7" i="18" s="1"/>
  <c r="BM5" i="18"/>
  <c r="BL27" i="18"/>
  <c r="BL18" i="9" s="1"/>
  <c r="BL17" i="18"/>
  <c r="BL16" i="18"/>
  <c r="BL15" i="18"/>
  <c r="BL25" i="18"/>
  <c r="BL24" i="18" s="1"/>
  <c r="BL14" i="9" s="1"/>
  <c r="BJ15" i="9"/>
  <c r="BJ19" i="9" s="1"/>
  <c r="BJ7" i="14"/>
  <c r="BK71" i="9"/>
  <c r="BK16" i="9"/>
  <c r="BI7" i="14"/>
  <c r="BI15" i="9"/>
  <c r="BP48" i="20"/>
  <c r="BP86" i="9" s="1"/>
  <c r="BP12" i="20"/>
  <c r="BM61" i="20"/>
  <c r="BO86" i="9"/>
  <c r="BP13" i="20"/>
  <c r="BP18" i="20" s="1"/>
  <c r="BP16" i="20"/>
  <c r="BP25" i="20" s="1"/>
  <c r="BP15" i="20"/>
  <c r="BP14" i="20"/>
  <c r="BP26" i="20" s="1"/>
  <c r="BM5" i="17"/>
  <c r="BM5" i="14"/>
  <c r="BM5" i="7"/>
  <c r="BM10" i="9"/>
  <c r="BM9" i="20"/>
  <c r="BO8" i="18"/>
  <c r="BQ10" i="20"/>
  <c r="BP6" i="14"/>
  <c r="BP6" i="17"/>
  <c r="BP11" i="9"/>
  <c r="BK7" i="14" l="1"/>
  <c r="BL14" i="18"/>
  <c r="BL13" i="9" s="1"/>
  <c r="BI19" i="9"/>
  <c r="BL71" i="9"/>
  <c r="BL16" i="9"/>
  <c r="BM25" i="18"/>
  <c r="BM16" i="18"/>
  <c r="BN16" i="18" s="1"/>
  <c r="F34" i="22" s="1"/>
  <c r="BM17" i="18"/>
  <c r="BN17" i="18" s="1"/>
  <c r="F35" i="22" s="1"/>
  <c r="BM15" i="18"/>
  <c r="BM27" i="18"/>
  <c r="BO7" i="18"/>
  <c r="BO5" i="14" s="1"/>
  <c r="BO5" i="18"/>
  <c r="BK19" i="9"/>
  <c r="BL70" i="9"/>
  <c r="BQ48" i="20"/>
  <c r="BQ12" i="20"/>
  <c r="BP30" i="20"/>
  <c r="BP8" i="9"/>
  <c r="BQ13" i="20"/>
  <c r="BQ18" i="20" s="1"/>
  <c r="BQ16" i="20"/>
  <c r="BQ25" i="20" s="1"/>
  <c r="BQ15" i="20"/>
  <c r="BQ14" i="20"/>
  <c r="BQ26" i="20" s="1"/>
  <c r="BN5" i="14"/>
  <c r="BN5" i="7"/>
  <c r="BN5" i="17"/>
  <c r="BN10" i="9"/>
  <c r="BN9" i="20"/>
  <c r="BP8" i="18"/>
  <c r="BR10" i="20"/>
  <c r="BQ6" i="14"/>
  <c r="BQ6" i="17"/>
  <c r="BQ11" i="9"/>
  <c r="F66" i="22" l="1"/>
  <c r="F87" i="22"/>
  <c r="BM24" i="18"/>
  <c r="BN25" i="18"/>
  <c r="BO10" i="9"/>
  <c r="BO16" i="18"/>
  <c r="BO15" i="18"/>
  <c r="BO25" i="18"/>
  <c r="BO17" i="18"/>
  <c r="BO27" i="18"/>
  <c r="BM14" i="18"/>
  <c r="BN15" i="18"/>
  <c r="F33" i="22" s="1"/>
  <c r="F65" i="22"/>
  <c r="F86" i="22"/>
  <c r="BO5" i="7"/>
  <c r="BO9" i="20"/>
  <c r="BP7" i="18"/>
  <c r="BP5" i="17" s="1"/>
  <c r="BP5" i="18"/>
  <c r="BO5" i="17"/>
  <c r="BL7" i="14"/>
  <c r="BL15" i="9"/>
  <c r="BL19" i="9" s="1"/>
  <c r="BM18" i="9"/>
  <c r="BN27" i="18"/>
  <c r="BR48" i="20"/>
  <c r="BR86" i="9" s="1"/>
  <c r="BR12" i="20"/>
  <c r="BP61" i="20"/>
  <c r="BQ8" i="9"/>
  <c r="BQ30" i="20"/>
  <c r="BQ86" i="9"/>
  <c r="BR13" i="20"/>
  <c r="BR18" i="20" s="1"/>
  <c r="BR16" i="20"/>
  <c r="BR25" i="20" s="1"/>
  <c r="BR15" i="20"/>
  <c r="BR14" i="20"/>
  <c r="BR26" i="20" s="1"/>
  <c r="BP5" i="7"/>
  <c r="BP10" i="9"/>
  <c r="BP9" i="20"/>
  <c r="BQ8" i="18"/>
  <c r="BS10" i="20"/>
  <c r="BR6" i="14"/>
  <c r="BR6" i="17"/>
  <c r="BR11" i="9"/>
  <c r="BP5" i="14" l="1"/>
  <c r="BO14" i="18"/>
  <c r="F100" i="22"/>
  <c r="F85" i="22"/>
  <c r="F64" i="22"/>
  <c r="BP25" i="18"/>
  <c r="BP24" i="18" s="1"/>
  <c r="BP14" i="9" s="1"/>
  <c r="BP70" i="9" s="1"/>
  <c r="BP17" i="18"/>
  <c r="BP15" i="18"/>
  <c r="BP16" i="18"/>
  <c r="BP27" i="18"/>
  <c r="BP18" i="9" s="1"/>
  <c r="BM13" i="9"/>
  <c r="BN14" i="18"/>
  <c r="BM14" i="9"/>
  <c r="BN24" i="18"/>
  <c r="BO18" i="9"/>
  <c r="F101" i="22"/>
  <c r="BQ7" i="18"/>
  <c r="BQ10" i="9" s="1"/>
  <c r="BQ5" i="18"/>
  <c r="BM71" i="9"/>
  <c r="BN71" i="9" s="1"/>
  <c r="BM16" i="9"/>
  <c r="BN16" i="9" s="1"/>
  <c r="BN18" i="9"/>
  <c r="BO24" i="18"/>
  <c r="BS48" i="20"/>
  <c r="BS12" i="20"/>
  <c r="BQ61" i="20"/>
  <c r="BR8" i="9"/>
  <c r="BR30" i="20"/>
  <c r="BS13" i="20"/>
  <c r="BS18" i="20" s="1"/>
  <c r="BS16" i="20"/>
  <c r="BS25" i="20" s="1"/>
  <c r="BS14" i="20"/>
  <c r="BS26" i="20" s="1"/>
  <c r="BS15" i="20"/>
  <c r="BR8" i="18"/>
  <c r="BT10" i="20"/>
  <c r="BS6" i="14"/>
  <c r="BS6" i="17"/>
  <c r="BS11" i="9"/>
  <c r="BQ5" i="17" l="1"/>
  <c r="BP14" i="18"/>
  <c r="BP13" i="9" s="1"/>
  <c r="BP7" i="14" s="1"/>
  <c r="BM15" i="9"/>
  <c r="BM7" i="14"/>
  <c r="BN13" i="9"/>
  <c r="BN7" i="14" s="1"/>
  <c r="F84" i="22"/>
  <c r="F99" i="22"/>
  <c r="BN10" i="18"/>
  <c r="F32" i="22"/>
  <c r="F7" i="23"/>
  <c r="F17" i="23" s="1"/>
  <c r="BO14" i="9"/>
  <c r="BP71" i="9"/>
  <c r="BP16" i="9"/>
  <c r="BR7" i="18"/>
  <c r="BR5" i="17" s="1"/>
  <c r="BR5" i="18"/>
  <c r="BQ9" i="20"/>
  <c r="BQ25" i="18"/>
  <c r="BQ16" i="18"/>
  <c r="BQ15" i="18"/>
  <c r="BQ17" i="18"/>
  <c r="BQ27" i="18"/>
  <c r="BQ5" i="7"/>
  <c r="BQ5" i="14"/>
  <c r="BO71" i="9"/>
  <c r="BO16" i="9"/>
  <c r="BO13" i="9"/>
  <c r="BM70" i="9"/>
  <c r="BN70" i="9" s="1"/>
  <c r="BN14" i="9"/>
  <c r="BR61" i="20"/>
  <c r="BS30" i="20"/>
  <c r="BS8" i="9"/>
  <c r="BT48" i="20"/>
  <c r="BT86" i="9" s="1"/>
  <c r="BT12" i="20"/>
  <c r="BS86" i="9"/>
  <c r="BT13" i="20"/>
  <c r="BT18" i="20" s="1"/>
  <c r="BT16" i="20"/>
  <c r="BT25" i="20" s="1"/>
  <c r="BT15" i="20"/>
  <c r="BT14" i="20"/>
  <c r="BT26" i="20" s="1"/>
  <c r="BS8" i="18"/>
  <c r="BU10" i="20"/>
  <c r="BT6" i="14"/>
  <c r="BT6" i="17"/>
  <c r="BT11" i="9"/>
  <c r="BP15" i="9" l="1"/>
  <c r="BR10" i="9"/>
  <c r="BR5" i="14"/>
  <c r="BR5" i="7"/>
  <c r="BQ14" i="18"/>
  <c r="BQ24" i="18"/>
  <c r="F98" i="22"/>
  <c r="BS7" i="18"/>
  <c r="BS9" i="20" s="1"/>
  <c r="BS5" i="18"/>
  <c r="BR9" i="20"/>
  <c r="BR15" i="18"/>
  <c r="BR25" i="18"/>
  <c r="BR24" i="18" s="1"/>
  <c r="BR14" i="9" s="1"/>
  <c r="BR70" i="9" s="1"/>
  <c r="BR27" i="18"/>
  <c r="BR18" i="9" s="1"/>
  <c r="BR16" i="18"/>
  <c r="BR17" i="18"/>
  <c r="BP19" i="9"/>
  <c r="BO70" i="9"/>
  <c r="F63" i="22"/>
  <c r="BO7" i="14"/>
  <c r="BO15" i="9"/>
  <c r="BQ18" i="9"/>
  <c r="BM19" i="9"/>
  <c r="BN19" i="9" s="1"/>
  <c r="BN15" i="9"/>
  <c r="BU48" i="20"/>
  <c r="BU12" i="20"/>
  <c r="BS61" i="20"/>
  <c r="BT8" i="9"/>
  <c r="BT30" i="20"/>
  <c r="BU13" i="20"/>
  <c r="BU18" i="20" s="1"/>
  <c r="BU16" i="20"/>
  <c r="BU25" i="20" s="1"/>
  <c r="BU15" i="20"/>
  <c r="BU14" i="20"/>
  <c r="BU26" i="20" s="1"/>
  <c r="BT8" i="18"/>
  <c r="BV10" i="20"/>
  <c r="BU6" i="14"/>
  <c r="BU6" i="17"/>
  <c r="BU11" i="9"/>
  <c r="BR14" i="18" l="1"/>
  <c r="BR13" i="9" s="1"/>
  <c r="BR15" i="9" s="1"/>
  <c r="BS10" i="9"/>
  <c r="BS5" i="17"/>
  <c r="BS5" i="7"/>
  <c r="BT7" i="18"/>
  <c r="BT5" i="17" s="1"/>
  <c r="BT5" i="18"/>
  <c r="BS5" i="14"/>
  <c r="BO19" i="9"/>
  <c r="BQ71" i="9"/>
  <c r="BQ16" i="9"/>
  <c r="BR71" i="9"/>
  <c r="BR16" i="9"/>
  <c r="BQ14" i="9"/>
  <c r="BS25" i="18"/>
  <c r="BS24" i="18" s="1"/>
  <c r="BS14" i="9" s="1"/>
  <c r="BS70" i="9" s="1"/>
  <c r="BS17" i="18"/>
  <c r="BS16" i="18"/>
  <c r="BS15" i="18"/>
  <c r="BS27" i="18"/>
  <c r="BS18" i="9" s="1"/>
  <c r="BQ13" i="9"/>
  <c r="BV48" i="20"/>
  <c r="BV86" i="9" s="1"/>
  <c r="BV12" i="20"/>
  <c r="BU8" i="9"/>
  <c r="BU30" i="20"/>
  <c r="BT61" i="20"/>
  <c r="BU86" i="9"/>
  <c r="BV13" i="20"/>
  <c r="BV18" i="20" s="1"/>
  <c r="BV16" i="20"/>
  <c r="BV25" i="20" s="1"/>
  <c r="BV15" i="20"/>
  <c r="BV14" i="20"/>
  <c r="BV26" i="20" s="1"/>
  <c r="BT5" i="7"/>
  <c r="BT5" i="14"/>
  <c r="BT10" i="9"/>
  <c r="BU8" i="18"/>
  <c r="BW10" i="20"/>
  <c r="BV6" i="14"/>
  <c r="BV6" i="17"/>
  <c r="BV11" i="9"/>
  <c r="BR7" i="14" l="1"/>
  <c r="BT9" i="20"/>
  <c r="BS14" i="18"/>
  <c r="BS13" i="9" s="1"/>
  <c r="BS15" i="9" s="1"/>
  <c r="BR19" i="9"/>
  <c r="BU7" i="18"/>
  <c r="BU5" i="14" s="1"/>
  <c r="BU5" i="18"/>
  <c r="BQ15" i="9"/>
  <c r="BQ7" i="14"/>
  <c r="BQ70" i="9"/>
  <c r="BT15" i="18"/>
  <c r="BT16" i="18"/>
  <c r="BT17" i="18"/>
  <c r="BT25" i="18"/>
  <c r="BT27" i="18"/>
  <c r="BS71" i="9"/>
  <c r="BS16" i="9"/>
  <c r="BU61" i="20"/>
  <c r="BW48" i="20"/>
  <c r="BW12" i="20"/>
  <c r="BV8" i="9"/>
  <c r="BV30" i="20"/>
  <c r="BW13" i="20"/>
  <c r="BW18" i="20" s="1"/>
  <c r="BW16" i="20"/>
  <c r="BW25" i="20" s="1"/>
  <c r="BW15" i="20"/>
  <c r="BW14" i="20"/>
  <c r="BW26" i="20" s="1"/>
  <c r="BU9" i="20"/>
  <c r="BV8" i="18"/>
  <c r="BX10" i="20"/>
  <c r="BW6" i="14"/>
  <c r="BW6" i="17"/>
  <c r="BW11" i="9"/>
  <c r="BS7" i="14" l="1"/>
  <c r="BU10" i="9"/>
  <c r="BU5" i="7"/>
  <c r="BU5" i="17"/>
  <c r="BT14" i="18"/>
  <c r="BT13" i="9" s="1"/>
  <c r="BT7" i="14" s="1"/>
  <c r="BT18" i="9"/>
  <c r="BT24" i="18"/>
  <c r="BQ19" i="9"/>
  <c r="BS19" i="9"/>
  <c r="BU16" i="18"/>
  <c r="BU15" i="18"/>
  <c r="BU17" i="18"/>
  <c r="BU25" i="18"/>
  <c r="BU24" i="18" s="1"/>
  <c r="BU14" i="9" s="1"/>
  <c r="BU70" i="9" s="1"/>
  <c r="BU27" i="18"/>
  <c r="BU18" i="9" s="1"/>
  <c r="BV7" i="18"/>
  <c r="BV5" i="17" s="1"/>
  <c r="BV5" i="18"/>
  <c r="BX48" i="20"/>
  <c r="BX86" i="9" s="1"/>
  <c r="BX12" i="20"/>
  <c r="BW8" i="9"/>
  <c r="BW30" i="20"/>
  <c r="BW86" i="9"/>
  <c r="BV61" i="20"/>
  <c r="BX13" i="20"/>
  <c r="BX18" i="20" s="1"/>
  <c r="BX16" i="20"/>
  <c r="BX25" i="20" s="1"/>
  <c r="BX15" i="20"/>
  <c r="BX14" i="20"/>
  <c r="BX26" i="20" s="1"/>
  <c r="BW8" i="18"/>
  <c r="BY10" i="20"/>
  <c r="BX6" i="14"/>
  <c r="BX6" i="17"/>
  <c r="BX11" i="9"/>
  <c r="BV5" i="14" l="1"/>
  <c r="BV5" i="7"/>
  <c r="BV10" i="9"/>
  <c r="BV9" i="20"/>
  <c r="BU14" i="18"/>
  <c r="BU13" i="9" s="1"/>
  <c r="BV15" i="18"/>
  <c r="BV25" i="18"/>
  <c r="BV24" i="18" s="1"/>
  <c r="BV14" i="9" s="1"/>
  <c r="BV70" i="9" s="1"/>
  <c r="BV16" i="18"/>
  <c r="BV27" i="18"/>
  <c r="BV18" i="9" s="1"/>
  <c r="BV17" i="18"/>
  <c r="BU71" i="9"/>
  <c r="BU16" i="9"/>
  <c r="BT14" i="9"/>
  <c r="BT71" i="9"/>
  <c r="BT16" i="9"/>
  <c r="BW7" i="18"/>
  <c r="BW5" i="17" s="1"/>
  <c r="BW5" i="18"/>
  <c r="BW61" i="20"/>
  <c r="BY48" i="20"/>
  <c r="BY86" i="9" s="1"/>
  <c r="BY12" i="20"/>
  <c r="BX30" i="20"/>
  <c r="BX8" i="9"/>
  <c r="BY13" i="20"/>
  <c r="BY18" i="20" s="1"/>
  <c r="BY16" i="20"/>
  <c r="BY25" i="20" s="1"/>
  <c r="BY15" i="20"/>
  <c r="BY14" i="20"/>
  <c r="BY26" i="20" s="1"/>
  <c r="BX8" i="18"/>
  <c r="BZ10" i="20"/>
  <c r="BY6" i="14"/>
  <c r="BY6" i="17"/>
  <c r="BY11" i="9"/>
  <c r="BU7" i="14" l="1"/>
  <c r="BU15" i="9"/>
  <c r="BU19" i="9" s="1"/>
  <c r="BW5" i="7"/>
  <c r="BW5" i="14"/>
  <c r="BW10" i="9"/>
  <c r="BW9" i="20"/>
  <c r="BW16" i="18"/>
  <c r="BW15" i="18"/>
  <c r="BW17" i="18"/>
  <c r="BW25" i="18"/>
  <c r="BW24" i="18" s="1"/>
  <c r="BW27" i="18"/>
  <c r="BW18" i="9" s="1"/>
  <c r="BV71" i="9"/>
  <c r="BV16" i="9"/>
  <c r="BX7" i="18"/>
  <c r="BX10" i="9" s="1"/>
  <c r="BX5" i="18"/>
  <c r="BT70" i="9"/>
  <c r="BT15" i="9"/>
  <c r="BV14" i="18"/>
  <c r="BV13" i="9" s="1"/>
  <c r="BY8" i="9"/>
  <c r="BY30" i="20"/>
  <c r="BZ48" i="20"/>
  <c r="BZ12" i="20"/>
  <c r="BX61" i="20"/>
  <c r="BZ13" i="20"/>
  <c r="BZ18" i="20" s="1"/>
  <c r="CA18" i="20" s="1"/>
  <c r="BZ16" i="20"/>
  <c r="BZ25" i="20" s="1"/>
  <c r="CA25" i="20" s="1"/>
  <c r="BZ15" i="20"/>
  <c r="BZ14" i="20"/>
  <c r="BZ26" i="20" s="1"/>
  <c r="CA26" i="20" s="1"/>
  <c r="BY8" i="18"/>
  <c r="CB10" i="20"/>
  <c r="BZ6" i="14"/>
  <c r="BZ6" i="17"/>
  <c r="BZ11" i="9"/>
  <c r="BW14" i="18" l="1"/>
  <c r="BW13" i="9" s="1"/>
  <c r="BW71" i="9"/>
  <c r="BW16" i="9"/>
  <c r="BY7" i="18"/>
  <c r="BY5" i="14" s="1"/>
  <c r="BY5" i="18"/>
  <c r="BX5" i="7"/>
  <c r="BT19" i="9"/>
  <c r="BW14" i="9"/>
  <c r="BV7" i="14"/>
  <c r="BV15" i="9"/>
  <c r="BV19" i="9" s="1"/>
  <c r="BX9" i="20"/>
  <c r="BX5" i="17"/>
  <c r="BX5" i="14"/>
  <c r="BW7" i="14"/>
  <c r="BX15" i="18"/>
  <c r="BX25" i="18"/>
  <c r="BX24" i="18" s="1"/>
  <c r="BX14" i="9" s="1"/>
  <c r="BX70" i="9" s="1"/>
  <c r="BX16" i="18"/>
  <c r="BX17" i="18"/>
  <c r="BX27" i="18"/>
  <c r="BX18" i="9" s="1"/>
  <c r="BZ8" i="9"/>
  <c r="BZ30" i="20"/>
  <c r="BZ86" i="9"/>
  <c r="CA86" i="9" s="1"/>
  <c r="CA48" i="20"/>
  <c r="BY61" i="20"/>
  <c r="CB48" i="20"/>
  <c r="CB12" i="20"/>
  <c r="CB8" i="9" s="1"/>
  <c r="CB13" i="20"/>
  <c r="CB18" i="20" s="1"/>
  <c r="CB16" i="20"/>
  <c r="CB25" i="20" s="1"/>
  <c r="CB14" i="20"/>
  <c r="CB26" i="20" s="1"/>
  <c r="CB15" i="20"/>
  <c r="BZ8" i="18"/>
  <c r="CC10" i="20"/>
  <c r="CB6" i="14"/>
  <c r="CB6" i="17"/>
  <c r="CB11" i="9"/>
  <c r="BY9" i="20" l="1"/>
  <c r="BY10" i="9"/>
  <c r="BX14" i="18"/>
  <c r="BX13" i="9" s="1"/>
  <c r="BX15" i="9" s="1"/>
  <c r="BX71" i="9"/>
  <c r="BX16" i="9"/>
  <c r="BY5" i="7"/>
  <c r="BY5" i="17"/>
  <c r="BZ7" i="18"/>
  <c r="CA7" i="18" s="1"/>
  <c r="BZ5" i="18"/>
  <c r="BW70" i="9"/>
  <c r="BY15" i="18"/>
  <c r="BY27" i="18"/>
  <c r="BY18" i="9" s="1"/>
  <c r="BY16" i="18"/>
  <c r="BY25" i="18"/>
  <c r="BY24" i="18" s="1"/>
  <c r="BY14" i="9" s="1"/>
  <c r="BY70" i="9" s="1"/>
  <c r="BY17" i="18"/>
  <c r="BW15" i="9"/>
  <c r="BW19" i="9" s="1"/>
  <c r="CC48" i="20"/>
  <c r="CC86" i="9" s="1"/>
  <c r="CC12" i="20"/>
  <c r="CB86" i="9"/>
  <c r="BZ61" i="20"/>
  <c r="CC13" i="20"/>
  <c r="CC18" i="20" s="1"/>
  <c r="CC16" i="20"/>
  <c r="CC25" i="20" s="1"/>
  <c r="CC15" i="20"/>
  <c r="CC14" i="20"/>
  <c r="CC26" i="20" s="1"/>
  <c r="BZ9" i="20"/>
  <c r="CB8" i="18"/>
  <c r="CD10" i="20"/>
  <c r="CC6" i="14"/>
  <c r="CC6" i="17"/>
  <c r="CC11" i="9"/>
  <c r="BX19" i="9" l="1"/>
  <c r="BX7" i="14"/>
  <c r="BZ5" i="7"/>
  <c r="BZ5" i="17"/>
  <c r="BZ5" i="14"/>
  <c r="BZ10" i="9"/>
  <c r="BY71" i="9"/>
  <c r="BY16" i="9"/>
  <c r="BY14" i="18"/>
  <c r="BY13" i="9" s="1"/>
  <c r="CB7" i="18"/>
  <c r="CB5" i="7" s="1"/>
  <c r="CB5" i="18"/>
  <c r="BZ15" i="18"/>
  <c r="BZ17" i="18"/>
  <c r="CA17" i="18" s="1"/>
  <c r="G35" i="22" s="1"/>
  <c r="BZ25" i="18"/>
  <c r="BZ16" i="18"/>
  <c r="CA16" i="18" s="1"/>
  <c r="G34" i="22" s="1"/>
  <c r="BZ27" i="18"/>
  <c r="CD48" i="20"/>
  <c r="CD12" i="20"/>
  <c r="CC8" i="9"/>
  <c r="CC30" i="20"/>
  <c r="CD13" i="20"/>
  <c r="CD18" i="20" s="1"/>
  <c r="CD16" i="20"/>
  <c r="CD25" i="20" s="1"/>
  <c r="CD15" i="20"/>
  <c r="CD14" i="20"/>
  <c r="CD26" i="20" s="1"/>
  <c r="CA5" i="14"/>
  <c r="CA9" i="20"/>
  <c r="CA5" i="17"/>
  <c r="CA5" i="7"/>
  <c r="CA10" i="9"/>
  <c r="CC8" i="18"/>
  <c r="CE10" i="20"/>
  <c r="CD6" i="14"/>
  <c r="CD6" i="17"/>
  <c r="CD11" i="9"/>
  <c r="CB9" i="20" l="1"/>
  <c r="CB5" i="17"/>
  <c r="CC7" i="18"/>
  <c r="CC5" i="14" s="1"/>
  <c r="CC5" i="18"/>
  <c r="CB5" i="14"/>
  <c r="CB15" i="18"/>
  <c r="CB17" i="18"/>
  <c r="CB25" i="18"/>
  <c r="CB27" i="18"/>
  <c r="CB16" i="18"/>
  <c r="BZ14" i="18"/>
  <c r="CA15" i="18"/>
  <c r="G33" i="22" s="1"/>
  <c r="BY15" i="9"/>
  <c r="BY19" i="9" s="1"/>
  <c r="BY7" i="14"/>
  <c r="CB10" i="9"/>
  <c r="BZ18" i="9"/>
  <c r="CA27" i="18"/>
  <c r="G65" i="22"/>
  <c r="G86" i="22"/>
  <c r="BZ24" i="18"/>
  <c r="CA25" i="18"/>
  <c r="G66" i="22"/>
  <c r="G87" i="22"/>
  <c r="CE48" i="20"/>
  <c r="CE86" i="9" s="1"/>
  <c r="CE12" i="20"/>
  <c r="CD8" i="9"/>
  <c r="CD30" i="20"/>
  <c r="CD86" i="9"/>
  <c r="CC61" i="20"/>
  <c r="CE13" i="20"/>
  <c r="CE18" i="20" s="1"/>
  <c r="CE16" i="20"/>
  <c r="CE25" i="20" s="1"/>
  <c r="CE15" i="20"/>
  <c r="CE14" i="20"/>
  <c r="CE26" i="20" s="1"/>
  <c r="CD8" i="18"/>
  <c r="CF10" i="20"/>
  <c r="CE6" i="14"/>
  <c r="CE6" i="17"/>
  <c r="CE11" i="9"/>
  <c r="CC10" i="9" l="1"/>
  <c r="CC9" i="20"/>
  <c r="CC5" i="7"/>
  <c r="CC5" i="17"/>
  <c r="CD7" i="18"/>
  <c r="CD5" i="7" s="1"/>
  <c r="CD5" i="18"/>
  <c r="CB18" i="9"/>
  <c r="BZ71" i="9"/>
  <c r="CA71" i="9" s="1"/>
  <c r="BZ16" i="9"/>
  <c r="CA16" i="9" s="1"/>
  <c r="CA18" i="9"/>
  <c r="CB24" i="18"/>
  <c r="G101" i="22"/>
  <c r="CB14" i="18"/>
  <c r="BZ14" i="9"/>
  <c r="CA24" i="18"/>
  <c r="G85" i="22"/>
  <c r="G64" i="22"/>
  <c r="CC16" i="18"/>
  <c r="CC15" i="18"/>
  <c r="CC17" i="18"/>
  <c r="CC25" i="18"/>
  <c r="CC24" i="18" s="1"/>
  <c r="CC14" i="9" s="1"/>
  <c r="CC70" i="9" s="1"/>
  <c r="CC27" i="18"/>
  <c r="CC18" i="9" s="1"/>
  <c r="G100" i="22"/>
  <c r="BZ13" i="9"/>
  <c r="CA14" i="18"/>
  <c r="CD61" i="20"/>
  <c r="CF48" i="20"/>
  <c r="CF12" i="20"/>
  <c r="CE8" i="9"/>
  <c r="CE30" i="20"/>
  <c r="CF13" i="20"/>
  <c r="CF18" i="20" s="1"/>
  <c r="CF16" i="20"/>
  <c r="CF25" i="20" s="1"/>
  <c r="CF14" i="20"/>
  <c r="CF26" i="20" s="1"/>
  <c r="CF15" i="20"/>
  <c r="CE8" i="18"/>
  <c r="CG10" i="20"/>
  <c r="CF6" i="14"/>
  <c r="CF6" i="17"/>
  <c r="CF11" i="9"/>
  <c r="CD5" i="14" l="1"/>
  <c r="CD5" i="17"/>
  <c r="CD9" i="20"/>
  <c r="CC14" i="18"/>
  <c r="CC13" i="9" s="1"/>
  <c r="CB13" i="9"/>
  <c r="CA10" i="18"/>
  <c r="G32" i="22"/>
  <c r="G7" i="23"/>
  <c r="G17" i="23" s="1"/>
  <c r="BZ15" i="9"/>
  <c r="BZ7" i="14"/>
  <c r="CA13" i="9"/>
  <c r="CA7" i="14" s="1"/>
  <c r="CE7" i="18"/>
  <c r="CE5" i="17" s="1"/>
  <c r="CE5" i="18"/>
  <c r="CD10" i="9"/>
  <c r="CB71" i="9"/>
  <c r="CB16" i="9"/>
  <c r="G84" i="22"/>
  <c r="G99" i="22"/>
  <c r="CD16" i="18"/>
  <c r="CD17" i="18"/>
  <c r="CD15" i="18"/>
  <c r="CD25" i="18"/>
  <c r="CD27" i="18"/>
  <c r="CD18" i="9" s="1"/>
  <c r="CC71" i="9"/>
  <c r="CC16" i="9"/>
  <c r="BZ70" i="9"/>
  <c r="CA70" i="9" s="1"/>
  <c r="CA14" i="9"/>
  <c r="CB14" i="9"/>
  <c r="CG48" i="20"/>
  <c r="CG86" i="9" s="1"/>
  <c r="CG12" i="20"/>
  <c r="CF30" i="20"/>
  <c r="CF8" i="9"/>
  <c r="CF86" i="9"/>
  <c r="CE61" i="20"/>
  <c r="CG13" i="20"/>
  <c r="CG18" i="20" s="1"/>
  <c r="CG16" i="20"/>
  <c r="CG25" i="20" s="1"/>
  <c r="CG15" i="20"/>
  <c r="CG14" i="20"/>
  <c r="CG26" i="20" s="1"/>
  <c r="CE10" i="9"/>
  <c r="CE9" i="20"/>
  <c r="CF8" i="18"/>
  <c r="CH10" i="20"/>
  <c r="CG6" i="14"/>
  <c r="CG6" i="17"/>
  <c r="CG11" i="9"/>
  <c r="CE5" i="14" l="1"/>
  <c r="CE5" i="7"/>
  <c r="G98" i="22"/>
  <c r="CD71" i="9"/>
  <c r="CD16" i="9"/>
  <c r="CD24" i="18"/>
  <c r="CF7" i="18"/>
  <c r="CF9" i="20" s="1"/>
  <c r="CF5" i="18"/>
  <c r="CD14" i="18"/>
  <c r="CD13" i="9" s="1"/>
  <c r="BZ19" i="9"/>
  <c r="CA19" i="9" s="1"/>
  <c r="CA15" i="9"/>
  <c r="CB15" i="9"/>
  <c r="CB7" i="14"/>
  <c r="CB70" i="9"/>
  <c r="CC7" i="14"/>
  <c r="CC15" i="9"/>
  <c r="CC19" i="9" s="1"/>
  <c r="CE17" i="18"/>
  <c r="CE25" i="18"/>
  <c r="CE24" i="18" s="1"/>
  <c r="CE14" i="9" s="1"/>
  <c r="CE70" i="9" s="1"/>
  <c r="CE16" i="18"/>
  <c r="CE27" i="18"/>
  <c r="CE15" i="18"/>
  <c r="G63" i="22"/>
  <c r="CF61" i="20"/>
  <c r="CH48" i="20"/>
  <c r="CH12" i="20"/>
  <c r="CG30" i="20"/>
  <c r="CG8" i="9"/>
  <c r="CH13" i="20"/>
  <c r="CH18" i="20" s="1"/>
  <c r="CH16" i="20"/>
  <c r="CH25" i="20" s="1"/>
  <c r="CH15" i="20"/>
  <c r="CH14" i="20"/>
  <c r="CH26" i="20" s="1"/>
  <c r="CG8" i="18"/>
  <c r="CI10" i="20"/>
  <c r="CH6" i="14"/>
  <c r="CH6" i="17"/>
  <c r="CH11" i="9"/>
  <c r="CF10" i="9" l="1"/>
  <c r="CF5" i="7"/>
  <c r="CF5" i="17"/>
  <c r="CF5" i="14"/>
  <c r="CE14" i="18"/>
  <c r="CE13" i="9" s="1"/>
  <c r="CF15" i="18"/>
  <c r="CF25" i="18"/>
  <c r="CF24" i="18" s="1"/>
  <c r="CF14" i="9" s="1"/>
  <c r="CF70" i="9" s="1"/>
  <c r="CF16" i="18"/>
  <c r="CF17" i="18"/>
  <c r="CF27" i="18"/>
  <c r="CF18" i="9" s="1"/>
  <c r="CG7" i="18"/>
  <c r="CG9" i="20" s="1"/>
  <c r="CG5" i="18"/>
  <c r="CB19" i="9"/>
  <c r="CD7" i="14"/>
  <c r="CE18" i="9"/>
  <c r="CD14" i="9"/>
  <c r="CD15" i="9" s="1"/>
  <c r="CD19" i="9" s="1"/>
  <c r="CH8" i="9"/>
  <c r="CH30" i="20"/>
  <c r="CH86" i="9"/>
  <c r="CI48" i="20"/>
  <c r="CI86" i="9" s="1"/>
  <c r="CI12" i="20"/>
  <c r="CG61" i="20"/>
  <c r="CI13" i="20"/>
  <c r="CI18" i="20" s="1"/>
  <c r="CI16" i="20"/>
  <c r="CI25" i="20" s="1"/>
  <c r="CI15" i="20"/>
  <c r="CI14" i="20"/>
  <c r="CI26" i="20" s="1"/>
  <c r="CH8" i="18"/>
  <c r="CJ10" i="20"/>
  <c r="CI6" i="14"/>
  <c r="CI6" i="17"/>
  <c r="CI11" i="9"/>
  <c r="CG5" i="17" l="1"/>
  <c r="CG5" i="7"/>
  <c r="CG5" i="14"/>
  <c r="CH7" i="18"/>
  <c r="CH9" i="20" s="1"/>
  <c r="CH5" i="18"/>
  <c r="CD70" i="9"/>
  <c r="CG10" i="9"/>
  <c r="CE15" i="9"/>
  <c r="CE7" i="14"/>
  <c r="CF14" i="18"/>
  <c r="CG17" i="18"/>
  <c r="CG25" i="18"/>
  <c r="CG16" i="18"/>
  <c r="CG15" i="18"/>
  <c r="CG27" i="18"/>
  <c r="CE71" i="9"/>
  <c r="CE16" i="9"/>
  <c r="CF71" i="9"/>
  <c r="CF16" i="9"/>
  <c r="CJ48" i="20"/>
  <c r="CJ12" i="20"/>
  <c r="CI8" i="9"/>
  <c r="CI30" i="20"/>
  <c r="CH61" i="20"/>
  <c r="CJ13" i="20"/>
  <c r="CJ18" i="20" s="1"/>
  <c r="CJ16" i="20"/>
  <c r="CJ25" i="20" s="1"/>
  <c r="CJ15" i="20"/>
  <c r="CJ14" i="20"/>
  <c r="CJ26" i="20" s="1"/>
  <c r="CH5" i="17"/>
  <c r="CH5" i="14"/>
  <c r="CH10" i="9"/>
  <c r="CI8" i="18"/>
  <c r="CK10" i="20"/>
  <c r="CJ6" i="14"/>
  <c r="CJ6" i="17"/>
  <c r="CJ11" i="9"/>
  <c r="CH5" i="7" l="1"/>
  <c r="CG14" i="18"/>
  <c r="CG13" i="9" s="1"/>
  <c r="CG18" i="9"/>
  <c r="CE19" i="9"/>
  <c r="CI7" i="18"/>
  <c r="CI10" i="9" s="1"/>
  <c r="CI5" i="18"/>
  <c r="CG24" i="18"/>
  <c r="CH16" i="18"/>
  <c r="CH15" i="18"/>
  <c r="CH17" i="18"/>
  <c r="CH25" i="18"/>
  <c r="CH24" i="18" s="1"/>
  <c r="CH14" i="9" s="1"/>
  <c r="CH70" i="9" s="1"/>
  <c r="CH27" i="18"/>
  <c r="CH18" i="9" s="1"/>
  <c r="CF13" i="9"/>
  <c r="CI61" i="20"/>
  <c r="CJ8" i="9"/>
  <c r="CJ30" i="20"/>
  <c r="CK48" i="20"/>
  <c r="CK86" i="9" s="1"/>
  <c r="CK12" i="20"/>
  <c r="CJ86" i="9"/>
  <c r="CK13" i="20"/>
  <c r="CK18" i="20" s="1"/>
  <c r="CK16" i="20"/>
  <c r="CK25" i="20" s="1"/>
  <c r="CK14" i="20"/>
  <c r="CK26" i="20" s="1"/>
  <c r="CK15" i="20"/>
  <c r="CJ8" i="18"/>
  <c r="CL10" i="20"/>
  <c r="CK6" i="14"/>
  <c r="CK6" i="17"/>
  <c r="CK11" i="9"/>
  <c r="CI5" i="17" l="1"/>
  <c r="CI5" i="7"/>
  <c r="CI5" i="14"/>
  <c r="CI9" i="20"/>
  <c r="CG14" i="9"/>
  <c r="CG15" i="9" s="1"/>
  <c r="CH71" i="9"/>
  <c r="CH16" i="9"/>
  <c r="CI16" i="18"/>
  <c r="CI17" i="18"/>
  <c r="CI25" i="18"/>
  <c r="CI15" i="18"/>
  <c r="CI27" i="18"/>
  <c r="CH14" i="18"/>
  <c r="CJ7" i="18"/>
  <c r="CJ5" i="17" s="1"/>
  <c r="CJ5" i="18"/>
  <c r="CG71" i="9"/>
  <c r="CG16" i="9"/>
  <c r="CF7" i="14"/>
  <c r="CF15" i="9"/>
  <c r="CG7" i="14"/>
  <c r="CJ61" i="20"/>
  <c r="CL48" i="20"/>
  <c r="CL86" i="9" s="1"/>
  <c r="CL12" i="20"/>
  <c r="CK8" i="9"/>
  <c r="CK30" i="20"/>
  <c r="CL13" i="20"/>
  <c r="CL18" i="20" s="1"/>
  <c r="CL16" i="20"/>
  <c r="CL25" i="20" s="1"/>
  <c r="CL15" i="20"/>
  <c r="CL14" i="20"/>
  <c r="CL26" i="20" s="1"/>
  <c r="CJ9" i="20"/>
  <c r="CJ10" i="9"/>
  <c r="CJ5" i="14"/>
  <c r="CK8" i="18"/>
  <c r="CM10" i="20"/>
  <c r="CL6" i="14"/>
  <c r="CL6" i="17"/>
  <c r="CL11" i="9"/>
  <c r="CJ5" i="7" l="1"/>
  <c r="CI14" i="18"/>
  <c r="CI13" i="9" s="1"/>
  <c r="CI7" i="14" s="1"/>
  <c r="CI24" i="18"/>
  <c r="CJ25" i="18"/>
  <c r="CJ24" i="18" s="1"/>
  <c r="CJ14" i="9" s="1"/>
  <c r="CJ70" i="9" s="1"/>
  <c r="CJ15" i="18"/>
  <c r="CJ16" i="18"/>
  <c r="CJ17" i="18"/>
  <c r="CJ27" i="18"/>
  <c r="CJ18" i="9" s="1"/>
  <c r="CK7" i="18"/>
  <c r="CK5" i="14" s="1"/>
  <c r="CK5" i="18"/>
  <c r="CG19" i="9"/>
  <c r="CF19" i="9"/>
  <c r="CH13" i="9"/>
  <c r="CI18" i="9"/>
  <c r="CG70" i="9"/>
  <c r="CL8" i="9"/>
  <c r="CL30" i="20"/>
  <c r="CK61" i="20"/>
  <c r="CM48" i="20"/>
  <c r="CM12" i="20"/>
  <c r="CM13" i="20"/>
  <c r="CM18" i="20" s="1"/>
  <c r="CN18" i="20" s="1"/>
  <c r="CM16" i="20"/>
  <c r="CM25" i="20" s="1"/>
  <c r="CN25" i="20" s="1"/>
  <c r="CM15" i="20"/>
  <c r="CM14" i="20"/>
  <c r="CM26" i="20" s="1"/>
  <c r="CN26" i="20" s="1"/>
  <c r="CL8" i="18"/>
  <c r="CO10" i="20"/>
  <c r="CM6" i="14"/>
  <c r="CM6" i="17"/>
  <c r="CM11" i="9"/>
  <c r="CH15" i="9" l="1"/>
  <c r="CH7" i="14"/>
  <c r="CK10" i="9"/>
  <c r="CK5" i="17"/>
  <c r="CJ14" i="18"/>
  <c r="CJ13" i="9" s="1"/>
  <c r="CK9" i="20"/>
  <c r="CK5" i="7"/>
  <c r="CL7" i="18"/>
  <c r="CL9" i="20" s="1"/>
  <c r="CL5" i="18"/>
  <c r="CK25" i="18"/>
  <c r="CK24" i="18" s="1"/>
  <c r="CK14" i="9" s="1"/>
  <c r="CK70" i="9" s="1"/>
  <c r="CK16" i="18"/>
  <c r="CK17" i="18"/>
  <c r="CK15" i="18"/>
  <c r="CK27" i="18"/>
  <c r="CK18" i="9" s="1"/>
  <c r="CI14" i="9"/>
  <c r="CI71" i="9"/>
  <c r="CI16" i="9"/>
  <c r="CJ71" i="9"/>
  <c r="CJ16" i="9"/>
  <c r="CM8" i="9"/>
  <c r="CM30" i="20"/>
  <c r="CL61" i="20"/>
  <c r="CO48" i="20"/>
  <c r="CO12" i="20"/>
  <c r="CO8" i="9" s="1"/>
  <c r="CM86" i="9"/>
  <c r="CN86" i="9" s="1"/>
  <c r="CN48" i="20"/>
  <c r="CO13" i="20"/>
  <c r="CO18" i="20" s="1"/>
  <c r="CO16" i="20"/>
  <c r="CO25" i="20" s="1"/>
  <c r="CO14" i="20"/>
  <c r="CO26" i="20" s="1"/>
  <c r="CO15" i="20"/>
  <c r="CM8" i="18"/>
  <c r="CP10" i="20"/>
  <c r="CO6" i="14"/>
  <c r="CO6" i="17"/>
  <c r="CO11" i="9"/>
  <c r="CL5" i="14" l="1"/>
  <c r="CL10" i="9"/>
  <c r="CL5" i="7"/>
  <c r="CL5" i="17"/>
  <c r="CK14" i="18"/>
  <c r="CK13" i="9" s="1"/>
  <c r="CK71" i="9"/>
  <c r="CK16" i="9"/>
  <c r="CM7" i="18"/>
  <c r="CM5" i="14" s="1"/>
  <c r="CM5" i="18"/>
  <c r="CJ15" i="9"/>
  <c r="CJ19" i="9" s="1"/>
  <c r="CJ7" i="14"/>
  <c r="CL15" i="18"/>
  <c r="CL17" i="18"/>
  <c r="CL25" i="18"/>
  <c r="CL24" i="18" s="1"/>
  <c r="CL27" i="18"/>
  <c r="CL18" i="9" s="1"/>
  <c r="CL16" i="18"/>
  <c r="CI70" i="9"/>
  <c r="CI15" i="9"/>
  <c r="CI19" i="9" s="1"/>
  <c r="CH19" i="9"/>
  <c r="CM61" i="20"/>
  <c r="CP48" i="20"/>
  <c r="CP86" i="9" s="1"/>
  <c r="CP12" i="20"/>
  <c r="CO86" i="9"/>
  <c r="CP13" i="20"/>
  <c r="CP18" i="20" s="1"/>
  <c r="CP16" i="20"/>
  <c r="CP25" i="20" s="1"/>
  <c r="CP15" i="20"/>
  <c r="CP14" i="20"/>
  <c r="CP26" i="20" s="1"/>
  <c r="CO8" i="18"/>
  <c r="CN7" i="18"/>
  <c r="CQ10" i="20"/>
  <c r="CP6" i="14"/>
  <c r="CP6" i="17"/>
  <c r="CP11" i="9"/>
  <c r="CM9" i="20" l="1"/>
  <c r="CM5" i="7"/>
  <c r="CM5" i="17"/>
  <c r="CM10" i="9"/>
  <c r="CL14" i="18"/>
  <c r="CL13" i="9" s="1"/>
  <c r="CL7" i="14" s="1"/>
  <c r="CO7" i="18"/>
  <c r="CO10" i="9" s="1"/>
  <c r="CO5" i="18"/>
  <c r="CM17" i="18"/>
  <c r="CN17" i="18" s="1"/>
  <c r="H35" i="22" s="1"/>
  <c r="CM16" i="18"/>
  <c r="CN16" i="18" s="1"/>
  <c r="H34" i="22" s="1"/>
  <c r="CM25" i="18"/>
  <c r="CM15" i="18"/>
  <c r="CM27" i="18"/>
  <c r="CL71" i="9"/>
  <c r="CL16" i="9"/>
  <c r="CL14" i="9"/>
  <c r="CK7" i="14"/>
  <c r="CK15" i="9"/>
  <c r="CK19" i="9" s="1"/>
  <c r="CP30" i="20"/>
  <c r="CP8" i="9"/>
  <c r="CQ48" i="20"/>
  <c r="CQ86" i="9" s="1"/>
  <c r="CQ12" i="20"/>
  <c r="CQ13" i="20"/>
  <c r="CQ18" i="20" s="1"/>
  <c r="CQ16" i="20"/>
  <c r="CQ25" i="20" s="1"/>
  <c r="CQ15" i="20"/>
  <c r="CQ14" i="20"/>
  <c r="CQ26" i="20" s="1"/>
  <c r="CO9" i="20"/>
  <c r="CN5" i="14"/>
  <c r="CN5" i="17"/>
  <c r="CN5" i="7"/>
  <c r="CN9" i="20"/>
  <c r="CN10" i="9"/>
  <c r="CP8" i="18"/>
  <c r="CR10" i="20"/>
  <c r="CQ6" i="14"/>
  <c r="CQ6" i="17"/>
  <c r="CQ11" i="9"/>
  <c r="CO5" i="7" l="1"/>
  <c r="CO5" i="14"/>
  <c r="CO5" i="17"/>
  <c r="CM14" i="18"/>
  <c r="CN15" i="18"/>
  <c r="H33" i="22" s="1"/>
  <c r="CM24" i="18"/>
  <c r="CN25" i="18"/>
  <c r="H65" i="22"/>
  <c r="H86" i="22"/>
  <c r="H100" i="22" s="1"/>
  <c r="H66" i="22"/>
  <c r="H87" i="22"/>
  <c r="CL70" i="9"/>
  <c r="CO27" i="18"/>
  <c r="CO25" i="18"/>
  <c r="CO15" i="18"/>
  <c r="CO16" i="18"/>
  <c r="CO17" i="18"/>
  <c r="CP7" i="18"/>
  <c r="CP5" i="7" s="1"/>
  <c r="CP5" i="18"/>
  <c r="CL15" i="9"/>
  <c r="CL19" i="9" s="1"/>
  <c r="CM18" i="9"/>
  <c r="CN27" i="18"/>
  <c r="CR48" i="20"/>
  <c r="CR12" i="20"/>
  <c r="CQ8" i="9"/>
  <c r="CQ30" i="20"/>
  <c r="CP61" i="20"/>
  <c r="CR13" i="20"/>
  <c r="CR18" i="20" s="1"/>
  <c r="CR16" i="20"/>
  <c r="CR25" i="20" s="1"/>
  <c r="CR15" i="20"/>
  <c r="CR14" i="20"/>
  <c r="CR26" i="20" s="1"/>
  <c r="CQ8" i="18"/>
  <c r="CS10" i="20"/>
  <c r="CR6" i="14"/>
  <c r="CR6" i="17"/>
  <c r="CR11" i="9"/>
  <c r="CP5" i="14" l="1"/>
  <c r="CP5" i="17"/>
  <c r="CP10" i="9"/>
  <c r="CP9" i="20"/>
  <c r="H101" i="22"/>
  <c r="CO14" i="18"/>
  <c r="CO24" i="18"/>
  <c r="CM71" i="9"/>
  <c r="CN71" i="9" s="1"/>
  <c r="CM16" i="9"/>
  <c r="CN16" i="9" s="1"/>
  <c r="CN18" i="9"/>
  <c r="CO18" i="9"/>
  <c r="CM14" i="9"/>
  <c r="CN24" i="18"/>
  <c r="CP16" i="18"/>
  <c r="CP27" i="18"/>
  <c r="CP18" i="9" s="1"/>
  <c r="CP15" i="18"/>
  <c r="CP17" i="18"/>
  <c r="CP25" i="18"/>
  <c r="CP24" i="18" s="1"/>
  <c r="CP14" i="9" s="1"/>
  <c r="CP70" i="9" s="1"/>
  <c r="H85" i="22"/>
  <c r="H64" i="22"/>
  <c r="CQ7" i="18"/>
  <c r="CQ10" i="9" s="1"/>
  <c r="CQ5" i="18"/>
  <c r="CM13" i="9"/>
  <c r="CN14" i="18"/>
  <c r="CS48" i="20"/>
  <c r="CS86" i="9" s="1"/>
  <c r="CS12" i="20"/>
  <c r="CR8" i="9"/>
  <c r="CR30" i="20"/>
  <c r="CR86" i="9"/>
  <c r="CQ61" i="20"/>
  <c r="CS13" i="20"/>
  <c r="CS18" i="20" s="1"/>
  <c r="CS16" i="20"/>
  <c r="CS25" i="20" s="1"/>
  <c r="CS14" i="20"/>
  <c r="CS26" i="20" s="1"/>
  <c r="CS15" i="20"/>
  <c r="CR8" i="18"/>
  <c r="CT10" i="20"/>
  <c r="CS6" i="14"/>
  <c r="CS6" i="17"/>
  <c r="CS11" i="9"/>
  <c r="CQ9" i="20" l="1"/>
  <c r="CQ5" i="17"/>
  <c r="CO14" i="9"/>
  <c r="CQ16" i="18"/>
  <c r="CQ17" i="18"/>
  <c r="CQ25" i="18"/>
  <c r="CQ27" i="18"/>
  <c r="CQ18" i="9" s="1"/>
  <c r="CQ15" i="18"/>
  <c r="CQ5" i="7"/>
  <c r="CM70" i="9"/>
  <c r="CN70" i="9" s="1"/>
  <c r="CN14" i="9"/>
  <c r="CO13" i="9"/>
  <c r="H99" i="22"/>
  <c r="H98" i="22" s="1"/>
  <c r="H84" i="22"/>
  <c r="CQ5" i="14"/>
  <c r="CO71" i="9"/>
  <c r="CO16" i="9"/>
  <c r="CR7" i="18"/>
  <c r="CR5" i="14" s="1"/>
  <c r="CR5" i="18"/>
  <c r="CN10" i="18"/>
  <c r="H32" i="22"/>
  <c r="H7" i="23"/>
  <c r="H17" i="23" s="1"/>
  <c r="CP14" i="18"/>
  <c r="CP13" i="9" s="1"/>
  <c r="CM15" i="9"/>
  <c r="CM7" i="14"/>
  <c r="CN13" i="9"/>
  <c r="CN7" i="14" s="1"/>
  <c r="CP71" i="9"/>
  <c r="CP16" i="9"/>
  <c r="CR61" i="20"/>
  <c r="CT48" i="20"/>
  <c r="CT12" i="20"/>
  <c r="CS30" i="20"/>
  <c r="CS8" i="9"/>
  <c r="CT13" i="20"/>
  <c r="CT18" i="20" s="1"/>
  <c r="CT16" i="20"/>
  <c r="CT25" i="20" s="1"/>
  <c r="CT15" i="20"/>
  <c r="CT14" i="20"/>
  <c r="CT26" i="20" s="1"/>
  <c r="CR5" i="17"/>
  <c r="CR5" i="7"/>
  <c r="CS8" i="18"/>
  <c r="CU10" i="20"/>
  <c r="CT6" i="14"/>
  <c r="CT6" i="17"/>
  <c r="CT11" i="9"/>
  <c r="CR9" i="20" l="1"/>
  <c r="CR10" i="9"/>
  <c r="CR16" i="18"/>
  <c r="CR25" i="18"/>
  <c r="CR24" i="18" s="1"/>
  <c r="CR14" i="9" s="1"/>
  <c r="CR70" i="9" s="1"/>
  <c r="CR15" i="18"/>
  <c r="CR17" i="18"/>
  <c r="CR27" i="18"/>
  <c r="CQ24" i="18"/>
  <c r="CO7" i="14"/>
  <c r="CO15" i="9"/>
  <c r="CS7" i="18"/>
  <c r="CS5" i="7" s="1"/>
  <c r="CS5" i="18"/>
  <c r="CP15" i="9"/>
  <c r="CP19" i="9" s="1"/>
  <c r="CP7" i="14"/>
  <c r="CO70" i="9"/>
  <c r="H63" i="22"/>
  <c r="CQ14" i="18"/>
  <c r="CM19" i="9"/>
  <c r="CN19" i="9" s="1"/>
  <c r="CN15" i="9"/>
  <c r="CQ71" i="9"/>
  <c r="CQ16" i="9"/>
  <c r="CT8" i="9"/>
  <c r="CT30" i="20"/>
  <c r="CT86" i="9"/>
  <c r="CU48" i="20"/>
  <c r="CU86" i="9" s="1"/>
  <c r="CU12" i="20"/>
  <c r="CS61" i="20"/>
  <c r="CU13" i="20"/>
  <c r="CU18" i="20" s="1"/>
  <c r="CU16" i="20"/>
  <c r="CU25" i="20" s="1"/>
  <c r="CU15" i="20"/>
  <c r="CU14" i="20"/>
  <c r="CU26" i="20" s="1"/>
  <c r="CT8" i="18"/>
  <c r="CV10" i="20"/>
  <c r="CU6" i="14"/>
  <c r="CU6" i="17"/>
  <c r="CU11" i="9"/>
  <c r="CR14" i="18" l="1"/>
  <c r="CS5" i="17"/>
  <c r="CS10" i="9"/>
  <c r="CS5" i="14"/>
  <c r="CS9" i="20"/>
  <c r="CQ14" i="9"/>
  <c r="CR18" i="9"/>
  <c r="CO19" i="9"/>
  <c r="CR13" i="9"/>
  <c r="CQ13" i="9"/>
  <c r="CS17" i="18"/>
  <c r="CS25" i="18"/>
  <c r="CS24" i="18" s="1"/>
  <c r="CS14" i="9" s="1"/>
  <c r="CS70" i="9" s="1"/>
  <c r="CS15" i="18"/>
  <c r="CS16" i="18"/>
  <c r="CS27" i="18"/>
  <c r="CS18" i="9" s="1"/>
  <c r="CT7" i="18"/>
  <c r="CT5" i="17" s="1"/>
  <c r="CT5" i="18"/>
  <c r="CV48" i="20"/>
  <c r="CV86" i="9" s="1"/>
  <c r="CV12" i="20"/>
  <c r="CU8" i="9"/>
  <c r="CU30" i="20"/>
  <c r="CT61" i="20"/>
  <c r="CV13" i="20"/>
  <c r="CV18" i="20" s="1"/>
  <c r="CV16" i="20"/>
  <c r="CV25" i="20" s="1"/>
  <c r="CV15" i="20"/>
  <c r="CV14" i="20"/>
  <c r="CV26" i="20" s="1"/>
  <c r="CU8" i="18"/>
  <c r="CW10" i="20"/>
  <c r="CV6" i="14"/>
  <c r="CV6" i="17"/>
  <c r="CV11" i="9"/>
  <c r="CT10" i="9" l="1"/>
  <c r="CT9" i="20"/>
  <c r="CT5" i="7"/>
  <c r="CT5" i="14"/>
  <c r="CS14" i="18"/>
  <c r="CS71" i="9"/>
  <c r="CS16" i="9"/>
  <c r="CR71" i="9"/>
  <c r="CR16" i="9"/>
  <c r="CT16" i="18"/>
  <c r="CT15" i="18"/>
  <c r="CT25" i="18"/>
  <c r="CT17" i="18"/>
  <c r="CT27" i="18"/>
  <c r="CT18" i="9" s="1"/>
  <c r="CQ70" i="9"/>
  <c r="CQ7" i="14"/>
  <c r="CQ15" i="9"/>
  <c r="CU7" i="18"/>
  <c r="CU10" i="9" s="1"/>
  <c r="CU5" i="18"/>
  <c r="CR7" i="14"/>
  <c r="CR15" i="9"/>
  <c r="CW48" i="20"/>
  <c r="CW86" i="9" s="1"/>
  <c r="CW12" i="20"/>
  <c r="CV8" i="9"/>
  <c r="CV30" i="20"/>
  <c r="CU61" i="20"/>
  <c r="CW13" i="20"/>
  <c r="CW18" i="20" s="1"/>
  <c r="CW15" i="20"/>
  <c r="CW16" i="20"/>
  <c r="CW25" i="20" s="1"/>
  <c r="CW14" i="20"/>
  <c r="CW26" i="20" s="1"/>
  <c r="CU5" i="14"/>
  <c r="CU5" i="17"/>
  <c r="CU5" i="7"/>
  <c r="CV8" i="18"/>
  <c r="CX10" i="20"/>
  <c r="CW6" i="14"/>
  <c r="CW6" i="17"/>
  <c r="CW11" i="9"/>
  <c r="CU9" i="20" l="1"/>
  <c r="CT14" i="18"/>
  <c r="CT13" i="9" s="1"/>
  <c r="CT7" i="14" s="1"/>
  <c r="CR19" i="9"/>
  <c r="CV7" i="18"/>
  <c r="CV10" i="9" s="1"/>
  <c r="CV5" i="18"/>
  <c r="CU16" i="18"/>
  <c r="CU17" i="18"/>
  <c r="CU25" i="18"/>
  <c r="CU24" i="18" s="1"/>
  <c r="CU14" i="9" s="1"/>
  <c r="CU70" i="9" s="1"/>
  <c r="CU27" i="18"/>
  <c r="CU18" i="9" s="1"/>
  <c r="CU15" i="18"/>
  <c r="CT24" i="18"/>
  <c r="CT71" i="9"/>
  <c r="CT16" i="9"/>
  <c r="CQ19" i="9"/>
  <c r="CS13" i="9"/>
  <c r="CV61" i="20"/>
  <c r="CW8" i="9"/>
  <c r="CW30" i="20"/>
  <c r="CX48" i="20"/>
  <c r="CX86" i="9" s="1"/>
  <c r="CX12" i="20"/>
  <c r="CX13" i="20"/>
  <c r="CX18" i="20" s="1"/>
  <c r="CX16" i="20"/>
  <c r="CX25" i="20" s="1"/>
  <c r="CX15" i="20"/>
  <c r="CX14" i="20"/>
  <c r="CX26" i="20" s="1"/>
  <c r="CW8" i="18"/>
  <c r="CY10" i="20"/>
  <c r="CX6" i="14"/>
  <c r="CX6" i="17"/>
  <c r="CX11" i="9"/>
  <c r="CV5" i="14" l="1"/>
  <c r="CV9" i="20"/>
  <c r="CV5" i="17"/>
  <c r="CV5" i="7"/>
  <c r="CU14" i="18"/>
  <c r="CU13" i="9" s="1"/>
  <c r="CW7" i="18"/>
  <c r="CW9" i="20" s="1"/>
  <c r="CW5" i="18"/>
  <c r="CT14" i="9"/>
  <c r="CV17" i="18"/>
  <c r="CV25" i="18"/>
  <c r="CV16" i="18"/>
  <c r="CV27" i="18"/>
  <c r="CV18" i="9" s="1"/>
  <c r="CV15" i="18"/>
  <c r="CS15" i="9"/>
  <c r="CS7" i="14"/>
  <c r="CU71" i="9"/>
  <c r="CU16" i="9"/>
  <c r="CW61" i="20"/>
  <c r="CX30" i="20"/>
  <c r="CX8" i="9"/>
  <c r="CY48" i="20"/>
  <c r="CY86" i="9" s="1"/>
  <c r="CY12" i="20"/>
  <c r="CY13" i="20"/>
  <c r="CY18" i="20" s="1"/>
  <c r="CY16" i="20"/>
  <c r="CY25" i="20" s="1"/>
  <c r="CY15" i="20"/>
  <c r="CY14" i="20"/>
  <c r="CY26" i="20" s="1"/>
  <c r="CX8" i="18"/>
  <c r="CZ10" i="20"/>
  <c r="CY6" i="14"/>
  <c r="CY6" i="17"/>
  <c r="CY11" i="9"/>
  <c r="CW10" i="9" l="1"/>
  <c r="CW5" i="17"/>
  <c r="CW5" i="7"/>
  <c r="CW5" i="14"/>
  <c r="CV24" i="18"/>
  <c r="CT70" i="9"/>
  <c r="CT15" i="9"/>
  <c r="CT19" i="9" s="1"/>
  <c r="CX7" i="18"/>
  <c r="CX10" i="9" s="1"/>
  <c r="CX5" i="18"/>
  <c r="CS19" i="9"/>
  <c r="CW17" i="18"/>
  <c r="CW16" i="18"/>
  <c r="CW27" i="18"/>
  <c r="CW18" i="9" s="1"/>
  <c r="CW15" i="18"/>
  <c r="CW25" i="18"/>
  <c r="CW24" i="18" s="1"/>
  <c r="CW14" i="9" s="1"/>
  <c r="CW70" i="9" s="1"/>
  <c r="CV14" i="18"/>
  <c r="CU15" i="9"/>
  <c r="CU19" i="9" s="1"/>
  <c r="CU7" i="14"/>
  <c r="CV71" i="9"/>
  <c r="CV16" i="9"/>
  <c r="CZ48" i="20"/>
  <c r="CZ12" i="20"/>
  <c r="CX61" i="20"/>
  <c r="CY8" i="9"/>
  <c r="CY30" i="20"/>
  <c r="CZ13" i="20"/>
  <c r="CZ18" i="20" s="1"/>
  <c r="DA18" i="20" s="1"/>
  <c r="CZ16" i="20"/>
  <c r="CZ25" i="20" s="1"/>
  <c r="DA25" i="20" s="1"/>
  <c r="CZ15" i="20"/>
  <c r="CZ14" i="20"/>
  <c r="CZ26" i="20" s="1"/>
  <c r="DA26" i="20" s="1"/>
  <c r="CY8" i="18"/>
  <c r="DB10" i="20"/>
  <c r="CZ6" i="14"/>
  <c r="CZ6" i="17"/>
  <c r="CZ11" i="9"/>
  <c r="CX5" i="7" l="1"/>
  <c r="CX5" i="17"/>
  <c r="CX5" i="14"/>
  <c r="CX9" i="20"/>
  <c r="CW14" i="18"/>
  <c r="CW13" i="9" s="1"/>
  <c r="CW15" i="9" s="1"/>
  <c r="CV13" i="9"/>
  <c r="CX17" i="18"/>
  <c r="CX15" i="18"/>
  <c r="CX25" i="18"/>
  <c r="CX24" i="18" s="1"/>
  <c r="CX14" i="9" s="1"/>
  <c r="CX70" i="9" s="1"/>
  <c r="CX27" i="18"/>
  <c r="CX18" i="9" s="1"/>
  <c r="CX16" i="18"/>
  <c r="CW71" i="9"/>
  <c r="CW16" i="9"/>
  <c r="CY7" i="18"/>
  <c r="CY9" i="20" s="1"/>
  <c r="CY5" i="18"/>
  <c r="CV14" i="9"/>
  <c r="CY61" i="20"/>
  <c r="CZ8" i="9"/>
  <c r="CZ30" i="20"/>
  <c r="DB48" i="20"/>
  <c r="DB12" i="20"/>
  <c r="DB8" i="9" s="1"/>
  <c r="CZ86" i="9"/>
  <c r="DA86" i="9" s="1"/>
  <c r="DA48" i="20"/>
  <c r="DB13" i="20"/>
  <c r="DB18" i="20" s="1"/>
  <c r="DB16" i="20"/>
  <c r="DB25" i="20" s="1"/>
  <c r="DB15" i="20"/>
  <c r="DB14" i="20"/>
  <c r="DB26" i="20" s="1"/>
  <c r="CZ8" i="18"/>
  <c r="DC10" i="20"/>
  <c r="DB6" i="14"/>
  <c r="DB6" i="17"/>
  <c r="DB11" i="9"/>
  <c r="CW19" i="9" l="1"/>
  <c r="CW7" i="14"/>
  <c r="CY5" i="14"/>
  <c r="CY5" i="17"/>
  <c r="CY5" i="7"/>
  <c r="CY10" i="9"/>
  <c r="CY25" i="18"/>
  <c r="CY24" i="18" s="1"/>
  <c r="CY17" i="18"/>
  <c r="CY15" i="18"/>
  <c r="CY27" i="18"/>
  <c r="CY18" i="9" s="1"/>
  <c r="CY16" i="18"/>
  <c r="CX71" i="9"/>
  <c r="CX16" i="9"/>
  <c r="CX14" i="18"/>
  <c r="CZ7" i="18"/>
  <c r="CZ10" i="9" s="1"/>
  <c r="CZ5" i="18"/>
  <c r="CV70" i="9"/>
  <c r="CV15" i="9"/>
  <c r="CV7" i="14"/>
  <c r="CZ61" i="20"/>
  <c r="DC48" i="20"/>
  <c r="DC86" i="9" s="1"/>
  <c r="DC12" i="20"/>
  <c r="DB86" i="9"/>
  <c r="DC13" i="20"/>
  <c r="DC18" i="20" s="1"/>
  <c r="DC16" i="20"/>
  <c r="DC25" i="20" s="1"/>
  <c r="DC15" i="20"/>
  <c r="DC14" i="20"/>
  <c r="DC26" i="20" s="1"/>
  <c r="CZ5" i="17"/>
  <c r="DB8" i="18"/>
  <c r="DD10" i="20"/>
  <c r="DC6" i="14"/>
  <c r="DC6" i="17"/>
  <c r="DC11" i="9"/>
  <c r="CZ5" i="14" l="1"/>
  <c r="CZ9" i="20"/>
  <c r="DA7" i="18"/>
  <c r="DA9" i="20" s="1"/>
  <c r="CZ5" i="7"/>
  <c r="CV19" i="9"/>
  <c r="CY71" i="9"/>
  <c r="CY16" i="9"/>
  <c r="DB7" i="18"/>
  <c r="DB9" i="20" s="1"/>
  <c r="DB5" i="18"/>
  <c r="CY14" i="18"/>
  <c r="CY13" i="9" s="1"/>
  <c r="CZ16" i="18"/>
  <c r="DA16" i="18" s="1"/>
  <c r="I34" i="22" s="1"/>
  <c r="CZ17" i="18"/>
  <c r="DA17" i="18" s="1"/>
  <c r="I35" i="22" s="1"/>
  <c r="CZ25" i="18"/>
  <c r="CZ15" i="18"/>
  <c r="CZ27" i="18"/>
  <c r="CY14" i="9"/>
  <c r="CX13" i="9"/>
  <c r="DC8" i="9"/>
  <c r="DC30" i="20"/>
  <c r="DD48" i="20"/>
  <c r="DD86" i="9" s="1"/>
  <c r="DD12" i="20"/>
  <c r="DD13" i="20"/>
  <c r="DD18" i="20" s="1"/>
  <c r="DD16" i="20"/>
  <c r="DD25" i="20" s="1"/>
  <c r="DD15" i="20"/>
  <c r="DD14" i="20"/>
  <c r="DD26" i="20" s="1"/>
  <c r="DA5" i="14"/>
  <c r="DA5" i="17"/>
  <c r="DA5" i="7"/>
  <c r="DA10" i="9"/>
  <c r="DC8" i="18"/>
  <c r="DE10" i="20"/>
  <c r="DD6" i="14"/>
  <c r="DD6" i="17"/>
  <c r="DD11" i="9"/>
  <c r="DB10" i="9" l="1"/>
  <c r="DB5" i="17"/>
  <c r="DB5" i="7"/>
  <c r="DB5" i="14"/>
  <c r="CX15" i="9"/>
  <c r="CX19" i="9" s="1"/>
  <c r="CX7" i="14"/>
  <c r="CY15" i="9"/>
  <c r="CY19" i="9" s="1"/>
  <c r="CY7" i="14"/>
  <c r="I65" i="22"/>
  <c r="I86" i="22"/>
  <c r="I100" i="22" s="1"/>
  <c r="DB15" i="18"/>
  <c r="DB17" i="18"/>
  <c r="DB16" i="18"/>
  <c r="DB27" i="18"/>
  <c r="DB25" i="18"/>
  <c r="CY70" i="9"/>
  <c r="CZ18" i="9"/>
  <c r="DA27" i="18"/>
  <c r="DC7" i="18"/>
  <c r="DC9" i="20" s="1"/>
  <c r="DC5" i="18"/>
  <c r="CZ14" i="18"/>
  <c r="DA15" i="18"/>
  <c r="I33" i="22" s="1"/>
  <c r="CZ24" i="18"/>
  <c r="DA25" i="18"/>
  <c r="I66" i="22"/>
  <c r="I87" i="22"/>
  <c r="I101" i="22" s="1"/>
  <c r="DE48" i="20"/>
  <c r="DE12" i="20"/>
  <c r="DC61" i="20"/>
  <c r="DD8" i="9"/>
  <c r="DD30" i="20"/>
  <c r="DE13" i="20"/>
  <c r="DE18" i="20" s="1"/>
  <c r="DE16" i="20"/>
  <c r="DE25" i="20" s="1"/>
  <c r="DE15" i="20"/>
  <c r="DE14" i="20"/>
  <c r="DE26" i="20" s="1"/>
  <c r="DC5" i="17"/>
  <c r="DC10" i="9"/>
  <c r="DC5" i="14"/>
  <c r="DC5" i="7"/>
  <c r="DD8" i="18"/>
  <c r="DF10" i="20"/>
  <c r="DE6" i="14"/>
  <c r="DE6" i="17"/>
  <c r="DE11" i="9"/>
  <c r="CZ71" i="9" l="1"/>
  <c r="DA71" i="9" s="1"/>
  <c r="CZ16" i="9"/>
  <c r="DA16" i="9" s="1"/>
  <c r="DA18" i="9"/>
  <c r="DB14" i="18"/>
  <c r="CZ14" i="9"/>
  <c r="DA24" i="18"/>
  <c r="I64" i="22"/>
  <c r="I85" i="22"/>
  <c r="DB24" i="18"/>
  <c r="CZ13" i="9"/>
  <c r="DA14" i="18"/>
  <c r="DB18" i="9"/>
  <c r="DD7" i="18"/>
  <c r="DD9" i="20" s="1"/>
  <c r="DD5" i="18"/>
  <c r="DC17" i="18"/>
  <c r="DC16" i="18"/>
  <c r="DC25" i="18"/>
  <c r="DC24" i="18" s="1"/>
  <c r="DC14" i="9" s="1"/>
  <c r="DC70" i="9" s="1"/>
  <c r="DC15" i="18"/>
  <c r="DC27" i="18"/>
  <c r="DC18" i="9" s="1"/>
  <c r="DF48" i="20"/>
  <c r="DF86" i="9" s="1"/>
  <c r="DF12" i="20"/>
  <c r="DD61" i="20"/>
  <c r="DE8" i="9"/>
  <c r="DE30" i="20"/>
  <c r="DE86" i="9"/>
  <c r="DF13" i="20"/>
  <c r="DF18" i="20" s="1"/>
  <c r="DF16" i="20"/>
  <c r="DF25" i="20" s="1"/>
  <c r="DF15" i="20"/>
  <c r="DF14" i="20"/>
  <c r="DF26" i="20" s="1"/>
  <c r="DE8" i="18"/>
  <c r="DG10" i="20"/>
  <c r="DF6" i="14"/>
  <c r="DF6" i="17"/>
  <c r="DF11" i="9"/>
  <c r="DC71" i="9" l="1"/>
  <c r="DC16" i="9"/>
  <c r="DB71" i="9"/>
  <c r="DB16" i="9"/>
  <c r="CZ70" i="9"/>
  <c r="DA70" i="9" s="1"/>
  <c r="DA14" i="9"/>
  <c r="DD5" i="14"/>
  <c r="DD10" i="9"/>
  <c r="DD5" i="7"/>
  <c r="DC14" i="18"/>
  <c r="DC13" i="9" s="1"/>
  <c r="DA10" i="18"/>
  <c r="I32" i="22"/>
  <c r="I63" i="22" s="1"/>
  <c r="I7" i="23"/>
  <c r="I17" i="23" s="1"/>
  <c r="DB13" i="9"/>
  <c r="DE7" i="18"/>
  <c r="DE5" i="7" s="1"/>
  <c r="DE5" i="18"/>
  <c r="DD5" i="17"/>
  <c r="CZ7" i="14"/>
  <c r="CZ15" i="9"/>
  <c r="DA13" i="9"/>
  <c r="DA7" i="14" s="1"/>
  <c r="DB14" i="9"/>
  <c r="DD15" i="18"/>
  <c r="DD25" i="18"/>
  <c r="DD17" i="18"/>
  <c r="DD16" i="18"/>
  <c r="DD27" i="18"/>
  <c r="I99" i="22"/>
  <c r="I98" i="22" s="1"/>
  <c r="I84" i="22"/>
  <c r="DG48" i="20"/>
  <c r="DG12" i="20"/>
  <c r="DE61" i="20"/>
  <c r="DF30" i="20"/>
  <c r="DF8" i="9"/>
  <c r="DG13" i="20"/>
  <c r="DG18" i="20" s="1"/>
  <c r="DG16" i="20"/>
  <c r="DG25" i="20" s="1"/>
  <c r="DG14" i="20"/>
  <c r="DG26" i="20" s="1"/>
  <c r="DG15" i="20"/>
  <c r="DF8" i="18"/>
  <c r="DH10" i="20"/>
  <c r="DG6" i="14"/>
  <c r="DG6" i="17"/>
  <c r="DG11" i="9"/>
  <c r="DE9" i="20" l="1"/>
  <c r="DE5" i="17"/>
  <c r="DE10" i="9"/>
  <c r="DE5" i="14"/>
  <c r="DB70" i="9"/>
  <c r="DD14" i="18"/>
  <c r="DB15" i="9"/>
  <c r="DB7" i="14"/>
  <c r="CZ19" i="9"/>
  <c r="DA19" i="9" s="1"/>
  <c r="DA15" i="9"/>
  <c r="DF7" i="18"/>
  <c r="DF5" i="17" s="1"/>
  <c r="DF5" i="18"/>
  <c r="DD18" i="9"/>
  <c r="DC7" i="14"/>
  <c r="DC15" i="9"/>
  <c r="DC19" i="9" s="1"/>
  <c r="DE25" i="18"/>
  <c r="DE24" i="18" s="1"/>
  <c r="DE14" i="9" s="1"/>
  <c r="DE70" i="9" s="1"/>
  <c r="DE15" i="18"/>
  <c r="DE17" i="18"/>
  <c r="DE27" i="18"/>
  <c r="DE18" i="9" s="1"/>
  <c r="DE16" i="18"/>
  <c r="DD24" i="18"/>
  <c r="DH48" i="20"/>
  <c r="DH86" i="9" s="1"/>
  <c r="DH12" i="20"/>
  <c r="DF61" i="20"/>
  <c r="DG30" i="20"/>
  <c r="DG8" i="9"/>
  <c r="DG86" i="9"/>
  <c r="DH13" i="20"/>
  <c r="DH18" i="20" s="1"/>
  <c r="DH16" i="20"/>
  <c r="DH25" i="20" s="1"/>
  <c r="DH15" i="20"/>
  <c r="DH14" i="20"/>
  <c r="DH26" i="20" s="1"/>
  <c r="DG8" i="18"/>
  <c r="DI10" i="20"/>
  <c r="DH6" i="14"/>
  <c r="DH6" i="17"/>
  <c r="DH11" i="9"/>
  <c r="DF5" i="7" l="1"/>
  <c r="DG7" i="18"/>
  <c r="DG5" i="7" s="1"/>
  <c r="DG5" i="18"/>
  <c r="DF9" i="20"/>
  <c r="DF10" i="9"/>
  <c r="DD14" i="9"/>
  <c r="DF5" i="14"/>
  <c r="DB19" i="9"/>
  <c r="DD13" i="9"/>
  <c r="DE71" i="9"/>
  <c r="DE16" i="9"/>
  <c r="DD71" i="9"/>
  <c r="DD16" i="9"/>
  <c r="DE14" i="18"/>
  <c r="DE13" i="9" s="1"/>
  <c r="DF15" i="18"/>
  <c r="DF16" i="18"/>
  <c r="DF17" i="18"/>
  <c r="DF25" i="18"/>
  <c r="DF24" i="18" s="1"/>
  <c r="DF14" i="9" s="1"/>
  <c r="DF70" i="9" s="1"/>
  <c r="DF27" i="18"/>
  <c r="DF18" i="9" s="1"/>
  <c r="DI48" i="20"/>
  <c r="DI12" i="20"/>
  <c r="DH8" i="9"/>
  <c r="DH30" i="20"/>
  <c r="DG61" i="20"/>
  <c r="DI13" i="20"/>
  <c r="DI18" i="20" s="1"/>
  <c r="DI16" i="20"/>
  <c r="DI25" i="20" s="1"/>
  <c r="DI15" i="20"/>
  <c r="DI14" i="20"/>
  <c r="DI26" i="20" s="1"/>
  <c r="DG9" i="20"/>
  <c r="DG5" i="17"/>
  <c r="DG10" i="9"/>
  <c r="DG5" i="14"/>
  <c r="DH8" i="18"/>
  <c r="DJ10" i="20"/>
  <c r="DI6" i="14"/>
  <c r="DI6" i="17"/>
  <c r="DI11" i="9"/>
  <c r="DD70" i="9" l="1"/>
  <c r="DF14" i="18"/>
  <c r="DD15" i="9"/>
  <c r="DD7" i="14"/>
  <c r="DE7" i="14"/>
  <c r="DE15" i="9"/>
  <c r="DE19" i="9" s="1"/>
  <c r="DG17" i="18"/>
  <c r="DG16" i="18"/>
  <c r="DG25" i="18"/>
  <c r="DG24" i="18" s="1"/>
  <c r="DG14" i="9" s="1"/>
  <c r="DG70" i="9" s="1"/>
  <c r="DG15" i="18"/>
  <c r="DG27" i="18"/>
  <c r="DG18" i="9" s="1"/>
  <c r="DH7" i="18"/>
  <c r="DH5" i="17" s="1"/>
  <c r="DH5" i="18"/>
  <c r="DF71" i="9"/>
  <c r="DF16" i="9"/>
  <c r="DH61" i="20"/>
  <c r="DI8" i="9"/>
  <c r="DI30" i="20"/>
  <c r="DJ48" i="20"/>
  <c r="DJ86" i="9" s="1"/>
  <c r="DJ12" i="20"/>
  <c r="DI86" i="9"/>
  <c r="DJ13" i="20"/>
  <c r="DJ18" i="20" s="1"/>
  <c r="DJ16" i="20"/>
  <c r="DJ25" i="20" s="1"/>
  <c r="DJ15" i="20"/>
  <c r="DJ14" i="20"/>
  <c r="DJ26" i="20" s="1"/>
  <c r="DI8" i="18"/>
  <c r="DK10" i="20"/>
  <c r="DJ6" i="14"/>
  <c r="DJ6" i="17"/>
  <c r="DJ11" i="9"/>
  <c r="DH10" i="9" l="1"/>
  <c r="DH5" i="14"/>
  <c r="DG14" i="18"/>
  <c r="DG13" i="9" s="1"/>
  <c r="DH9" i="20"/>
  <c r="DG71" i="9"/>
  <c r="DG16" i="9"/>
  <c r="DD19" i="9"/>
  <c r="DI7" i="18"/>
  <c r="DI5" i="14" s="1"/>
  <c r="DI5" i="18"/>
  <c r="DF13" i="9"/>
  <c r="DH5" i="7"/>
  <c r="DH25" i="18"/>
  <c r="DH24" i="18" s="1"/>
  <c r="DH14" i="9" s="1"/>
  <c r="DH70" i="9" s="1"/>
  <c r="DH16" i="18"/>
  <c r="DH17" i="18"/>
  <c r="DH27" i="18"/>
  <c r="DH18" i="9" s="1"/>
  <c r="DH15" i="18"/>
  <c r="DI61" i="20"/>
  <c r="DK48" i="20"/>
  <c r="DK12" i="20"/>
  <c r="DJ8" i="9"/>
  <c r="DJ30" i="20"/>
  <c r="DK13" i="20"/>
  <c r="DK18" i="20" s="1"/>
  <c r="DK16" i="20"/>
  <c r="DK25" i="20" s="1"/>
  <c r="DK15" i="20"/>
  <c r="DK14" i="20"/>
  <c r="DK26" i="20" s="1"/>
  <c r="DJ8" i="18"/>
  <c r="DL10" i="20"/>
  <c r="DK6" i="14"/>
  <c r="DK6" i="17"/>
  <c r="DK11" i="9"/>
  <c r="DI5" i="7" l="1"/>
  <c r="DI10" i="9"/>
  <c r="DI5" i="17"/>
  <c r="DI9" i="20"/>
  <c r="DH14" i="18"/>
  <c r="DH13" i="9" s="1"/>
  <c r="DH7" i="14" s="1"/>
  <c r="DF7" i="14"/>
  <c r="DF15" i="9"/>
  <c r="DJ7" i="18"/>
  <c r="DJ5" i="14" s="1"/>
  <c r="DJ5" i="18"/>
  <c r="DH71" i="9"/>
  <c r="DH16" i="9"/>
  <c r="DG7" i="14"/>
  <c r="DG15" i="9"/>
  <c r="DG19" i="9" s="1"/>
  <c r="DI15" i="18"/>
  <c r="DI16" i="18"/>
  <c r="DI25" i="18"/>
  <c r="DI24" i="18" s="1"/>
  <c r="DI14" i="9" s="1"/>
  <c r="DI70" i="9" s="1"/>
  <c r="DI17" i="18"/>
  <c r="DI27" i="18"/>
  <c r="DI18" i="9" s="1"/>
  <c r="DK8" i="9"/>
  <c r="DK30" i="20"/>
  <c r="DK86" i="9"/>
  <c r="DJ61" i="20"/>
  <c r="DL48" i="20"/>
  <c r="DL86" i="9" s="1"/>
  <c r="DL12" i="20"/>
  <c r="DL13" i="20"/>
  <c r="DL18" i="20" s="1"/>
  <c r="DL16" i="20"/>
  <c r="DL25" i="20" s="1"/>
  <c r="DL15" i="20"/>
  <c r="DL14" i="20"/>
  <c r="DL26" i="20" s="1"/>
  <c r="DJ9" i="20"/>
  <c r="DK8" i="18"/>
  <c r="DM10" i="20"/>
  <c r="DL6" i="14"/>
  <c r="DL6" i="17"/>
  <c r="DL11" i="9"/>
  <c r="DH15" i="9" l="1"/>
  <c r="DH19" i="9" s="1"/>
  <c r="DJ5" i="17"/>
  <c r="DJ10" i="9"/>
  <c r="DJ5" i="7"/>
  <c r="DI14" i="18"/>
  <c r="DI13" i="9" s="1"/>
  <c r="DJ16" i="18"/>
  <c r="DJ15" i="18"/>
  <c r="DJ17" i="18"/>
  <c r="DJ25" i="18"/>
  <c r="DJ24" i="18" s="1"/>
  <c r="DJ14" i="9" s="1"/>
  <c r="DJ70" i="9" s="1"/>
  <c r="DJ27" i="18"/>
  <c r="DJ18" i="9" s="1"/>
  <c r="DK7" i="18"/>
  <c r="DK5" i="14" s="1"/>
  <c r="DK5" i="18"/>
  <c r="DF19" i="9"/>
  <c r="DI71" i="9"/>
  <c r="DI16" i="9"/>
  <c r="DL8" i="9"/>
  <c r="DL30" i="20"/>
  <c r="DM48" i="20"/>
  <c r="DM12" i="20"/>
  <c r="DK61" i="20"/>
  <c r="DM13" i="20"/>
  <c r="DM18" i="20" s="1"/>
  <c r="DN18" i="20" s="1"/>
  <c r="DM16" i="20"/>
  <c r="DM25" i="20" s="1"/>
  <c r="DN25" i="20" s="1"/>
  <c r="DM15" i="20"/>
  <c r="DM14" i="20"/>
  <c r="DM26" i="20" s="1"/>
  <c r="DN26" i="20" s="1"/>
  <c r="DK10" i="9"/>
  <c r="DK5" i="7"/>
  <c r="DL8" i="18"/>
  <c r="DO10" i="20"/>
  <c r="DM6" i="14"/>
  <c r="DM6" i="17"/>
  <c r="DM11" i="9"/>
  <c r="DJ14" i="18" l="1"/>
  <c r="DK9" i="20"/>
  <c r="DK5" i="17"/>
  <c r="DJ13" i="9"/>
  <c r="DJ7" i="14" s="1"/>
  <c r="DK16" i="18"/>
  <c r="DK17" i="18"/>
  <c r="DK25" i="18"/>
  <c r="DK24" i="18" s="1"/>
  <c r="DK14" i="9" s="1"/>
  <c r="DK70" i="9" s="1"/>
  <c r="DK15" i="18"/>
  <c r="DK27" i="18"/>
  <c r="DK18" i="9" s="1"/>
  <c r="DI7" i="14"/>
  <c r="DI15" i="9"/>
  <c r="DJ71" i="9"/>
  <c r="DJ16" i="9"/>
  <c r="DL7" i="18"/>
  <c r="DL10" i="9" s="1"/>
  <c r="DL5" i="18"/>
  <c r="DM8" i="9"/>
  <c r="DM30" i="20"/>
  <c r="DM86" i="9"/>
  <c r="DN86" i="9" s="1"/>
  <c r="DN48" i="20"/>
  <c r="DL61" i="20"/>
  <c r="DO48" i="20"/>
  <c r="DO12" i="20"/>
  <c r="DO8" i="9" s="1"/>
  <c r="DO13" i="20"/>
  <c r="DO18" i="20" s="1"/>
  <c r="DO15" i="20"/>
  <c r="DO16" i="20"/>
  <c r="DO25" i="20" s="1"/>
  <c r="DO14" i="20"/>
  <c r="DO26" i="20" s="1"/>
  <c r="DM8" i="18"/>
  <c r="DP10" i="20"/>
  <c r="DO6" i="14"/>
  <c r="DO6" i="17"/>
  <c r="DO11" i="9"/>
  <c r="DK14" i="18" l="1"/>
  <c r="DK13" i="9" s="1"/>
  <c r="DJ15" i="9"/>
  <c r="DJ19" i="9" s="1"/>
  <c r="DL5" i="17"/>
  <c r="DL5" i="7"/>
  <c r="DL5" i="14"/>
  <c r="DL9" i="20"/>
  <c r="DM7" i="18"/>
  <c r="DN7" i="18" s="1"/>
  <c r="DM5" i="18"/>
  <c r="DI19" i="9"/>
  <c r="DK71" i="9"/>
  <c r="DK16" i="9"/>
  <c r="DL16" i="18"/>
  <c r="DL17" i="18"/>
  <c r="DL25" i="18"/>
  <c r="DL24" i="18" s="1"/>
  <c r="DL14" i="9" s="1"/>
  <c r="DL70" i="9" s="1"/>
  <c r="DL27" i="18"/>
  <c r="DL18" i="9" s="1"/>
  <c r="DL15" i="18"/>
  <c r="DP48" i="20"/>
  <c r="DP86" i="9" s="1"/>
  <c r="DP12" i="20"/>
  <c r="DO86" i="9"/>
  <c r="DM61" i="20"/>
  <c r="DP13" i="20"/>
  <c r="DP18" i="20" s="1"/>
  <c r="DP16" i="20"/>
  <c r="DP25" i="20" s="1"/>
  <c r="DP15" i="20"/>
  <c r="DP14" i="20"/>
  <c r="DP26" i="20" s="1"/>
  <c r="DM5" i="17"/>
  <c r="DM5" i="14"/>
  <c r="DM5" i="7"/>
  <c r="DM10" i="9"/>
  <c r="DM9" i="20"/>
  <c r="DO8" i="18"/>
  <c r="DQ10" i="20"/>
  <c r="DP6" i="14"/>
  <c r="DP6" i="17"/>
  <c r="DP11" i="9"/>
  <c r="DK7" i="14" l="1"/>
  <c r="DK15" i="9"/>
  <c r="DK19" i="9" s="1"/>
  <c r="DO7" i="18"/>
  <c r="DO5" i="18"/>
  <c r="DL14" i="18"/>
  <c r="DL13" i="9" s="1"/>
  <c r="DL71" i="9"/>
  <c r="DL16" i="9"/>
  <c r="DM25" i="18"/>
  <c r="DM17" i="18"/>
  <c r="DN17" i="18" s="1"/>
  <c r="J35" i="22" s="1"/>
  <c r="DM15" i="18"/>
  <c r="DM16" i="18"/>
  <c r="DN16" i="18" s="1"/>
  <c r="J34" i="22" s="1"/>
  <c r="DM27" i="18"/>
  <c r="DP30" i="20"/>
  <c r="DP8" i="9"/>
  <c r="DQ48" i="20"/>
  <c r="DQ12" i="20"/>
  <c r="DQ13" i="20"/>
  <c r="DQ18" i="20" s="1"/>
  <c r="DQ16" i="20"/>
  <c r="DQ25" i="20" s="1"/>
  <c r="DQ15" i="20"/>
  <c r="DQ14" i="20"/>
  <c r="DQ26" i="20" s="1"/>
  <c r="DO10" i="9"/>
  <c r="DO5" i="7"/>
  <c r="DO5" i="14"/>
  <c r="DO5" i="17"/>
  <c r="DO9" i="20"/>
  <c r="DN5" i="14"/>
  <c r="DN5" i="7"/>
  <c r="DN5" i="17"/>
  <c r="DN9" i="20"/>
  <c r="DN10" i="9"/>
  <c r="DP8" i="18"/>
  <c r="DR10" i="20"/>
  <c r="DQ6" i="14"/>
  <c r="DQ6" i="17"/>
  <c r="DQ11" i="9"/>
  <c r="DM24" i="18" l="1"/>
  <c r="DN25" i="18"/>
  <c r="DP7" i="18"/>
  <c r="DP5" i="14" s="1"/>
  <c r="DP5" i="18"/>
  <c r="DL15" i="9"/>
  <c r="DL19" i="9" s="1"/>
  <c r="DL7" i="14"/>
  <c r="DM18" i="9"/>
  <c r="DN27" i="18"/>
  <c r="DO16" i="18"/>
  <c r="DO25" i="18"/>
  <c r="DO15" i="18"/>
  <c r="DO17" i="18"/>
  <c r="DO27" i="18"/>
  <c r="J86" i="22"/>
  <c r="J100" i="22" s="1"/>
  <c r="J65" i="22"/>
  <c r="DM14" i="18"/>
  <c r="DN15" i="18"/>
  <c r="J33" i="22" s="1"/>
  <c r="J66" i="22"/>
  <c r="J87" i="22"/>
  <c r="J101" i="22" s="1"/>
  <c r="DQ86" i="9"/>
  <c r="DR48" i="20"/>
  <c r="DR86" i="9" s="1"/>
  <c r="DR12" i="20"/>
  <c r="DP61" i="20"/>
  <c r="DQ8" i="9"/>
  <c r="DQ30" i="20"/>
  <c r="DR13" i="20"/>
  <c r="DR18" i="20" s="1"/>
  <c r="DR16" i="20"/>
  <c r="DR25" i="20" s="1"/>
  <c r="DR15" i="20"/>
  <c r="DR14" i="20"/>
  <c r="DR26" i="20" s="1"/>
  <c r="DP5" i="17"/>
  <c r="DP5" i="7"/>
  <c r="DP9" i="20"/>
  <c r="DQ8" i="18"/>
  <c r="DS10" i="20"/>
  <c r="DR6" i="14"/>
  <c r="DR6" i="17"/>
  <c r="DR11" i="9"/>
  <c r="DP10" i="9" l="1"/>
  <c r="DM71" i="9"/>
  <c r="DN71" i="9" s="1"/>
  <c r="DM16" i="9"/>
  <c r="DN16" i="9" s="1"/>
  <c r="DN18" i="9"/>
  <c r="DM13" i="9"/>
  <c r="DN14" i="18"/>
  <c r="DO18" i="9"/>
  <c r="DP25" i="18"/>
  <c r="DP24" i="18" s="1"/>
  <c r="DP14" i="9" s="1"/>
  <c r="DP70" i="9" s="1"/>
  <c r="DP15" i="18"/>
  <c r="DP16" i="18"/>
  <c r="DP17" i="18"/>
  <c r="DP27" i="18"/>
  <c r="DP18" i="9" s="1"/>
  <c r="DO14" i="18"/>
  <c r="DQ7" i="18"/>
  <c r="DQ10" i="9" s="1"/>
  <c r="DQ5" i="18"/>
  <c r="DO24" i="18"/>
  <c r="J64" i="22"/>
  <c r="J85" i="22"/>
  <c r="DM14" i="9"/>
  <c r="DN24" i="18"/>
  <c r="DQ61" i="20"/>
  <c r="DR8" i="9"/>
  <c r="DR30" i="20"/>
  <c r="DS48" i="20"/>
  <c r="DS86" i="9" s="1"/>
  <c r="DS12" i="20"/>
  <c r="DS13" i="20"/>
  <c r="DS18" i="20" s="1"/>
  <c r="DS16" i="20"/>
  <c r="DS25" i="20" s="1"/>
  <c r="DS15" i="20"/>
  <c r="DS14" i="20"/>
  <c r="DS26" i="20" s="1"/>
  <c r="DR8" i="18"/>
  <c r="DT10" i="20"/>
  <c r="DS6" i="14"/>
  <c r="DS6" i="17"/>
  <c r="DS11" i="9"/>
  <c r="DQ5" i="7" l="1"/>
  <c r="DO13" i="9"/>
  <c r="DR7" i="18"/>
  <c r="DR5" i="17" s="1"/>
  <c r="DR5" i="18"/>
  <c r="DQ5" i="14"/>
  <c r="DO71" i="9"/>
  <c r="DO16" i="9"/>
  <c r="DM70" i="9"/>
  <c r="DN70" i="9" s="1"/>
  <c r="DN14" i="9"/>
  <c r="DQ9" i="20"/>
  <c r="J84" i="22"/>
  <c r="J99" i="22"/>
  <c r="J98" i="22" s="1"/>
  <c r="DP71" i="9"/>
  <c r="DP16" i="9"/>
  <c r="DN10" i="18"/>
  <c r="J7" i="23"/>
  <c r="J17" i="23" s="1"/>
  <c r="J32" i="22"/>
  <c r="J63" i="22" s="1"/>
  <c r="DM15" i="9"/>
  <c r="DM7" i="14"/>
  <c r="DN13" i="9"/>
  <c r="DN7" i="14" s="1"/>
  <c r="DQ5" i="17"/>
  <c r="DO14" i="9"/>
  <c r="DP14" i="18"/>
  <c r="DP13" i="9" s="1"/>
  <c r="DQ15" i="18"/>
  <c r="DQ25" i="18"/>
  <c r="DQ16" i="18"/>
  <c r="DQ27" i="18"/>
  <c r="DQ17" i="18"/>
  <c r="DR61" i="20"/>
  <c r="DT48" i="20"/>
  <c r="DT12" i="20"/>
  <c r="DS30" i="20"/>
  <c r="DS8" i="9"/>
  <c r="DT13" i="20"/>
  <c r="DT18" i="20" s="1"/>
  <c r="DT16" i="20"/>
  <c r="DT25" i="20" s="1"/>
  <c r="DT15" i="20"/>
  <c r="DT14" i="20"/>
  <c r="DT26" i="20" s="1"/>
  <c r="DR5" i="7"/>
  <c r="DR5" i="14"/>
  <c r="DS8" i="18"/>
  <c r="DU10" i="20"/>
  <c r="DT6" i="14"/>
  <c r="DT6" i="17"/>
  <c r="DT11" i="9"/>
  <c r="DR9" i="20" l="1"/>
  <c r="DR10" i="9"/>
  <c r="DR17" i="18"/>
  <c r="DR15" i="18"/>
  <c r="DR16" i="18"/>
  <c r="DR25" i="18"/>
  <c r="DR24" i="18" s="1"/>
  <c r="DR14" i="9" s="1"/>
  <c r="DR70" i="9" s="1"/>
  <c r="DR27" i="18"/>
  <c r="DR18" i="9" s="1"/>
  <c r="DM19" i="9"/>
  <c r="DN19" i="9" s="1"/>
  <c r="DN15" i="9"/>
  <c r="DQ18" i="9"/>
  <c r="DO15" i="9"/>
  <c r="DO7" i="14"/>
  <c r="DS7" i="18"/>
  <c r="DS9" i="20" s="1"/>
  <c r="DS5" i="18"/>
  <c r="DP7" i="14"/>
  <c r="DP15" i="9"/>
  <c r="DP19" i="9" s="1"/>
  <c r="DQ14" i="18"/>
  <c r="DQ13" i="9" s="1"/>
  <c r="DQ24" i="18"/>
  <c r="DO70" i="9"/>
  <c r="DT8" i="9"/>
  <c r="DT30" i="20"/>
  <c r="DT86" i="9"/>
  <c r="DU48" i="20"/>
  <c r="DU86" i="9" s="1"/>
  <c r="DU12" i="20"/>
  <c r="DS61" i="20"/>
  <c r="DU13" i="20"/>
  <c r="DU18" i="20" s="1"/>
  <c r="DU16" i="20"/>
  <c r="DU25" i="20" s="1"/>
  <c r="DU15" i="20"/>
  <c r="DU14" i="20"/>
  <c r="DU26" i="20" s="1"/>
  <c r="DT8" i="18"/>
  <c r="DV10" i="20"/>
  <c r="DU6" i="14"/>
  <c r="DU6" i="17"/>
  <c r="DU11" i="9"/>
  <c r="DS5" i="17" l="1"/>
  <c r="DS5" i="14"/>
  <c r="DQ14" i="9"/>
  <c r="DQ15" i="9" s="1"/>
  <c r="DS5" i="7"/>
  <c r="DO19" i="9"/>
  <c r="DR14" i="18"/>
  <c r="DR13" i="9" s="1"/>
  <c r="DS10" i="9"/>
  <c r="DQ7" i="14"/>
  <c r="DQ71" i="9"/>
  <c r="DQ16" i="9"/>
  <c r="DT7" i="18"/>
  <c r="DT9" i="20" s="1"/>
  <c r="DT5" i="18"/>
  <c r="DR71" i="9"/>
  <c r="DR16" i="9"/>
  <c r="DS16" i="18"/>
  <c r="DS15" i="18"/>
  <c r="DS25" i="18"/>
  <c r="DS17" i="18"/>
  <c r="DS27" i="18"/>
  <c r="DS18" i="9" s="1"/>
  <c r="DU8" i="9"/>
  <c r="DU30" i="20"/>
  <c r="DT61" i="20"/>
  <c r="DV48" i="20"/>
  <c r="DV12" i="20"/>
  <c r="DV13" i="20"/>
  <c r="DV18" i="20" s="1"/>
  <c r="DV16" i="20"/>
  <c r="DV25" i="20" s="1"/>
  <c r="DV15" i="20"/>
  <c r="DV14" i="20"/>
  <c r="DV26" i="20" s="1"/>
  <c r="DU8" i="18"/>
  <c r="DW10" i="20"/>
  <c r="DV6" i="14"/>
  <c r="DV6" i="17"/>
  <c r="DV11" i="9"/>
  <c r="DT10" i="9" l="1"/>
  <c r="DT5" i="7"/>
  <c r="DT5" i="14"/>
  <c r="DT5" i="17"/>
  <c r="DQ19" i="9"/>
  <c r="DS24" i="18"/>
  <c r="DS14" i="18"/>
  <c r="DS13" i="9" s="1"/>
  <c r="DU7" i="18"/>
  <c r="DU5" i="14" s="1"/>
  <c r="DU5" i="18"/>
  <c r="DT15" i="18"/>
  <c r="DT16" i="18"/>
  <c r="DT25" i="18"/>
  <c r="DT24" i="18" s="1"/>
  <c r="DT14" i="9" s="1"/>
  <c r="DT70" i="9" s="1"/>
  <c r="DT27" i="18"/>
  <c r="DT17" i="18"/>
  <c r="DQ70" i="9"/>
  <c r="DR15" i="9"/>
  <c r="DR19" i="9" s="1"/>
  <c r="DR7" i="14"/>
  <c r="DS71" i="9"/>
  <c r="DS16" i="9"/>
  <c r="DV8" i="9"/>
  <c r="DV30" i="20"/>
  <c r="DU61" i="20"/>
  <c r="DW48" i="20"/>
  <c r="DW86" i="9" s="1"/>
  <c r="DW12" i="20"/>
  <c r="DV86" i="9"/>
  <c r="DW13" i="20"/>
  <c r="DW18" i="20" s="1"/>
  <c r="DW16" i="20"/>
  <c r="DW25" i="20" s="1"/>
  <c r="DW15" i="20"/>
  <c r="DW14" i="20"/>
  <c r="DW26" i="20" s="1"/>
  <c r="DU9" i="20"/>
  <c r="DV8" i="18"/>
  <c r="DX10" i="20"/>
  <c r="DW6" i="14"/>
  <c r="DW6" i="17"/>
  <c r="DW11" i="9"/>
  <c r="DU5" i="7" l="1"/>
  <c r="DU5" i="17"/>
  <c r="DU10" i="9"/>
  <c r="DV7" i="18"/>
  <c r="DV5" i="18"/>
  <c r="DT18" i="9"/>
  <c r="DT14" i="18"/>
  <c r="DT13" i="9" s="1"/>
  <c r="DU17" i="18"/>
  <c r="DU15" i="18"/>
  <c r="DU25" i="18"/>
  <c r="DU24" i="18" s="1"/>
  <c r="DU14" i="9" s="1"/>
  <c r="DU70" i="9" s="1"/>
  <c r="DU16" i="18"/>
  <c r="DU27" i="18"/>
  <c r="DU18" i="9" s="1"/>
  <c r="DS14" i="9"/>
  <c r="DS7" i="14"/>
  <c r="DW8" i="9"/>
  <c r="DW30" i="20"/>
  <c r="DV61" i="20"/>
  <c r="DX48" i="20"/>
  <c r="DX12" i="20"/>
  <c r="DX13" i="20"/>
  <c r="DX18" i="20" s="1"/>
  <c r="DX16" i="20"/>
  <c r="DX25" i="20" s="1"/>
  <c r="DX14" i="20"/>
  <c r="DX26" i="20" s="1"/>
  <c r="DX15" i="20"/>
  <c r="DV5" i="14"/>
  <c r="DV5" i="17"/>
  <c r="DV5" i="7"/>
  <c r="DV9" i="20"/>
  <c r="DV10" i="9"/>
  <c r="DW8" i="18"/>
  <c r="DY10" i="20"/>
  <c r="DX6" i="14"/>
  <c r="DX6" i="17"/>
  <c r="DX11" i="9"/>
  <c r="DU14" i="18" l="1"/>
  <c r="DU13" i="9" s="1"/>
  <c r="DU7" i="14" s="1"/>
  <c r="DT71" i="9"/>
  <c r="DT16" i="9"/>
  <c r="DS70" i="9"/>
  <c r="DV15" i="18"/>
  <c r="DV16" i="18"/>
  <c r="DV17" i="18"/>
  <c r="DV25" i="18"/>
  <c r="DV27" i="18"/>
  <c r="DU71" i="9"/>
  <c r="DU16" i="9"/>
  <c r="DW7" i="18"/>
  <c r="DW9" i="20" s="1"/>
  <c r="DW5" i="18"/>
  <c r="DS15" i="9"/>
  <c r="DT7" i="14"/>
  <c r="DT15" i="9"/>
  <c r="DT19" i="9" s="1"/>
  <c r="DX30" i="20"/>
  <c r="DX8" i="9"/>
  <c r="DW61" i="20"/>
  <c r="DY48" i="20"/>
  <c r="DY86" i="9" s="1"/>
  <c r="DY12" i="20"/>
  <c r="DX86" i="9"/>
  <c r="DY13" i="20"/>
  <c r="DY18" i="20" s="1"/>
  <c r="DY16" i="20"/>
  <c r="DY25" i="20" s="1"/>
  <c r="DY15" i="20"/>
  <c r="DY14" i="20"/>
  <c r="DY26" i="20" s="1"/>
  <c r="DX8" i="18"/>
  <c r="DZ10" i="20"/>
  <c r="DY6" i="14"/>
  <c r="DY6" i="17"/>
  <c r="DY11" i="9"/>
  <c r="DU15" i="9" l="1"/>
  <c r="DU19" i="9" s="1"/>
  <c r="DW5" i="7"/>
  <c r="DW5" i="17"/>
  <c r="DW5" i="14"/>
  <c r="DW10" i="9"/>
  <c r="DW17" i="18"/>
  <c r="DW25" i="18"/>
  <c r="DW24" i="18" s="1"/>
  <c r="DW14" i="9" s="1"/>
  <c r="DW70" i="9" s="1"/>
  <c r="DW27" i="18"/>
  <c r="DW18" i="9" s="1"/>
  <c r="DW16" i="18"/>
  <c r="DW15" i="18"/>
  <c r="DV14" i="18"/>
  <c r="DV13" i="9" s="1"/>
  <c r="DX7" i="18"/>
  <c r="DX5" i="14" s="1"/>
  <c r="DX5" i="18"/>
  <c r="DV18" i="9"/>
  <c r="DV24" i="18"/>
  <c r="DS19" i="9"/>
  <c r="DZ48" i="20"/>
  <c r="DZ12" i="20"/>
  <c r="DY8" i="9"/>
  <c r="DY30" i="20"/>
  <c r="DX61" i="20"/>
  <c r="DZ13" i="20"/>
  <c r="DZ18" i="20" s="1"/>
  <c r="EA18" i="20" s="1"/>
  <c r="DZ16" i="20"/>
  <c r="DZ25" i="20" s="1"/>
  <c r="EA25" i="20" s="1"/>
  <c r="DZ15" i="20"/>
  <c r="DZ14" i="20"/>
  <c r="DZ26" i="20" s="1"/>
  <c r="EA26" i="20" s="1"/>
  <c r="DY8" i="18"/>
  <c r="EB10" i="20"/>
  <c r="DZ6" i="14"/>
  <c r="DZ6" i="17"/>
  <c r="DZ11" i="9"/>
  <c r="DV7" i="14" l="1"/>
  <c r="DW14" i="18"/>
  <c r="DW13" i="9" s="1"/>
  <c r="DY7" i="18"/>
  <c r="DY5" i="7" s="1"/>
  <c r="DY5" i="18"/>
  <c r="DX10" i="9"/>
  <c r="DX9" i="20"/>
  <c r="DV14" i="9"/>
  <c r="DV15" i="9" s="1"/>
  <c r="DW71" i="9"/>
  <c r="DW16" i="9"/>
  <c r="DX5" i="7"/>
  <c r="DX5" i="17"/>
  <c r="DV71" i="9"/>
  <c r="DV16" i="9"/>
  <c r="DX15" i="18"/>
  <c r="DX16" i="18"/>
  <c r="DX27" i="18"/>
  <c r="DX18" i="9" s="1"/>
  <c r="DX25" i="18"/>
  <c r="DX24" i="18" s="1"/>
  <c r="DX14" i="9" s="1"/>
  <c r="DX70" i="9" s="1"/>
  <c r="DX17" i="18"/>
  <c r="DY61" i="20"/>
  <c r="DZ8" i="9"/>
  <c r="DZ30" i="20"/>
  <c r="EB48" i="20"/>
  <c r="EB12" i="20"/>
  <c r="EB8" i="9" s="1"/>
  <c r="DZ86" i="9"/>
  <c r="EA86" i="9" s="1"/>
  <c r="EA48" i="20"/>
  <c r="EB13" i="20"/>
  <c r="EB18" i="20" s="1"/>
  <c r="EB16" i="20"/>
  <c r="EB25" i="20" s="1"/>
  <c r="EB15" i="20"/>
  <c r="EB14" i="20"/>
  <c r="EB26" i="20" s="1"/>
  <c r="DZ8" i="18"/>
  <c r="EC10" i="20"/>
  <c r="EB6" i="14"/>
  <c r="EB6" i="17"/>
  <c r="EB11" i="9"/>
  <c r="DY5" i="17" l="1"/>
  <c r="DY5" i="14"/>
  <c r="DY9" i="20"/>
  <c r="DY10" i="9"/>
  <c r="DZ7" i="18"/>
  <c r="EA7" i="18" s="1"/>
  <c r="DZ5" i="18"/>
  <c r="DY17" i="18"/>
  <c r="DY25" i="18"/>
  <c r="DY24" i="18" s="1"/>
  <c r="DY14" i="9" s="1"/>
  <c r="DY70" i="9" s="1"/>
  <c r="DY15" i="18"/>
  <c r="DY16" i="18"/>
  <c r="DY27" i="18"/>
  <c r="DY18" i="9" s="1"/>
  <c r="DX71" i="9"/>
  <c r="DX16" i="9"/>
  <c r="DW7" i="14"/>
  <c r="DW15" i="9"/>
  <c r="DW19" i="9" s="1"/>
  <c r="DV19" i="9"/>
  <c r="DX14" i="18"/>
  <c r="DX13" i="9" s="1"/>
  <c r="DV70" i="9"/>
  <c r="DZ61" i="20"/>
  <c r="EC48" i="20"/>
  <c r="EC86" i="9" s="1"/>
  <c r="EC12" i="20"/>
  <c r="EB86" i="9"/>
  <c r="EC13" i="20"/>
  <c r="EC18" i="20" s="1"/>
  <c r="EC16" i="20"/>
  <c r="EC25" i="20" s="1"/>
  <c r="EC15" i="20"/>
  <c r="EC14" i="20"/>
  <c r="EC26" i="20" s="1"/>
  <c r="DZ10" i="9"/>
  <c r="EB8" i="18"/>
  <c r="ED10" i="20"/>
  <c r="EC6" i="14"/>
  <c r="EC6" i="17"/>
  <c r="EC11" i="9"/>
  <c r="DZ5" i="7" l="1"/>
  <c r="DZ5" i="17"/>
  <c r="DZ9" i="20"/>
  <c r="DZ5" i="14"/>
  <c r="DY14" i="18"/>
  <c r="DY13" i="9" s="1"/>
  <c r="DY7" i="14" s="1"/>
  <c r="DY71" i="9"/>
  <c r="DY16" i="9"/>
  <c r="DX15" i="9"/>
  <c r="DX19" i="9" s="1"/>
  <c r="DX7" i="14"/>
  <c r="EB7" i="18"/>
  <c r="EB9" i="20" s="1"/>
  <c r="EB5" i="18"/>
  <c r="DZ15" i="18"/>
  <c r="DZ16" i="18"/>
  <c r="EA16" i="18" s="1"/>
  <c r="K34" i="22" s="1"/>
  <c r="DZ17" i="18"/>
  <c r="EA17" i="18" s="1"/>
  <c r="K35" i="22" s="1"/>
  <c r="DZ25" i="18"/>
  <c r="DZ27" i="18"/>
  <c r="EC8" i="9"/>
  <c r="EC30" i="20"/>
  <c r="ED48" i="20"/>
  <c r="ED86" i="9" s="1"/>
  <c r="ED12" i="20"/>
  <c r="ED13" i="20"/>
  <c r="ED18" i="20" s="1"/>
  <c r="ED16" i="20"/>
  <c r="ED25" i="20" s="1"/>
  <c r="ED15" i="20"/>
  <c r="ED14" i="20"/>
  <c r="ED26" i="20" s="1"/>
  <c r="EB5" i="7"/>
  <c r="EA5" i="17"/>
  <c r="EA9" i="20"/>
  <c r="EA5" i="7"/>
  <c r="EA5" i="14"/>
  <c r="EA10" i="9"/>
  <c r="EC8" i="18"/>
  <c r="EE10" i="20"/>
  <c r="ED6" i="14"/>
  <c r="ED6" i="17"/>
  <c r="ED11" i="9"/>
  <c r="DY15" i="9" l="1"/>
  <c r="DY19" i="9" s="1"/>
  <c r="EB10" i="9"/>
  <c r="EB5" i="17"/>
  <c r="EB5" i="14"/>
  <c r="EC7" i="18"/>
  <c r="EC10" i="9" s="1"/>
  <c r="EC5" i="18"/>
  <c r="EB15" i="18"/>
  <c r="EB16" i="18"/>
  <c r="EB17" i="18"/>
  <c r="EB25" i="18"/>
  <c r="EB27" i="18"/>
  <c r="DZ18" i="9"/>
  <c r="EA27" i="18"/>
  <c r="DZ24" i="18"/>
  <c r="EA25" i="18"/>
  <c r="K66" i="22"/>
  <c r="K87" i="22"/>
  <c r="K101" i="22" s="1"/>
  <c r="K65" i="22"/>
  <c r="K86" i="22"/>
  <c r="K100" i="22" s="1"/>
  <c r="DZ14" i="18"/>
  <c r="EA15" i="18"/>
  <c r="K33" i="22" s="1"/>
  <c r="EE48" i="20"/>
  <c r="EE12" i="20"/>
  <c r="ED8" i="9"/>
  <c r="ED30" i="20"/>
  <c r="EC61" i="20"/>
  <c r="EE13" i="20"/>
  <c r="EE18" i="20" s="1"/>
  <c r="EE16" i="20"/>
  <c r="EE25" i="20" s="1"/>
  <c r="EE15" i="20"/>
  <c r="EE14" i="20"/>
  <c r="EE26" i="20" s="1"/>
  <c r="EC9" i="20"/>
  <c r="ED8" i="18"/>
  <c r="EF10" i="20"/>
  <c r="EE6" i="14"/>
  <c r="EE6" i="17"/>
  <c r="EE11" i="9"/>
  <c r="EC5" i="7" l="1"/>
  <c r="EC5" i="17"/>
  <c r="EC5" i="14"/>
  <c r="EB18" i="9"/>
  <c r="DZ13" i="9"/>
  <c r="EA14" i="18"/>
  <c r="DZ71" i="9"/>
  <c r="EA71" i="9" s="1"/>
  <c r="DZ16" i="9"/>
  <c r="EA16" i="9" s="1"/>
  <c r="EA18" i="9"/>
  <c r="EB24" i="18"/>
  <c r="ED7" i="18"/>
  <c r="ED5" i="7" s="1"/>
  <c r="ED5" i="18"/>
  <c r="EB14" i="18"/>
  <c r="DZ14" i="9"/>
  <c r="EA24" i="18"/>
  <c r="EC17" i="18"/>
  <c r="EC15" i="18"/>
  <c r="EC25" i="18"/>
  <c r="EC24" i="18" s="1"/>
  <c r="EC14" i="9" s="1"/>
  <c r="EC70" i="9" s="1"/>
  <c r="EC16" i="18"/>
  <c r="EC27" i="18"/>
  <c r="EC18" i="9" s="1"/>
  <c r="K85" i="22"/>
  <c r="K64" i="22"/>
  <c r="EE8" i="9"/>
  <c r="EE30" i="20"/>
  <c r="EE86" i="9"/>
  <c r="EF48" i="20"/>
  <c r="EF86" i="9" s="1"/>
  <c r="EF12" i="20"/>
  <c r="ED61" i="20"/>
  <c r="EF13" i="20"/>
  <c r="EF18" i="20" s="1"/>
  <c r="EF15" i="20"/>
  <c r="EF16" i="20"/>
  <c r="EF25" i="20" s="1"/>
  <c r="EF14" i="20"/>
  <c r="EF26" i="20" s="1"/>
  <c r="EE8" i="18"/>
  <c r="EG10" i="20"/>
  <c r="EF6" i="14"/>
  <c r="EF6" i="17"/>
  <c r="EF11" i="9"/>
  <c r="ED5" i="14" l="1"/>
  <c r="ED10" i="9"/>
  <c r="ED9" i="20"/>
  <c r="ED5" i="17"/>
  <c r="EE7" i="18"/>
  <c r="EE5" i="7" s="1"/>
  <c r="EE5" i="18"/>
  <c r="DZ70" i="9"/>
  <c r="EA70" i="9" s="1"/>
  <c r="EA14" i="9"/>
  <c r="EB14" i="9"/>
  <c r="K84" i="22"/>
  <c r="K99" i="22"/>
  <c r="K98" i="22" s="1"/>
  <c r="EB13" i="9"/>
  <c r="EC71" i="9"/>
  <c r="EC16" i="9"/>
  <c r="ED16" i="18"/>
  <c r="ED15" i="18"/>
  <c r="ED25" i="18"/>
  <c r="ED24" i="18" s="1"/>
  <c r="ED14" i="9" s="1"/>
  <c r="ED70" i="9" s="1"/>
  <c r="ED17" i="18"/>
  <c r="ED27" i="18"/>
  <c r="ED18" i="9" s="1"/>
  <c r="K7" i="23"/>
  <c r="K17" i="23" s="1"/>
  <c r="K32" i="22"/>
  <c r="K63" i="22" s="1"/>
  <c r="EA10" i="18"/>
  <c r="EC14" i="18"/>
  <c r="EC13" i="9" s="1"/>
  <c r="DZ15" i="9"/>
  <c r="DZ7" i="14"/>
  <c r="EA13" i="9"/>
  <c r="EA7" i="14" s="1"/>
  <c r="EB71" i="9"/>
  <c r="EB16" i="9"/>
  <c r="EG48" i="20"/>
  <c r="EG86" i="9" s="1"/>
  <c r="EG12" i="20"/>
  <c r="EF30" i="20"/>
  <c r="EF8" i="9"/>
  <c r="EE61" i="20"/>
  <c r="EG13" i="20"/>
  <c r="EG18" i="20" s="1"/>
  <c r="EG16" i="20"/>
  <c r="EG25" i="20" s="1"/>
  <c r="EG15" i="20"/>
  <c r="EG14" i="20"/>
  <c r="EG26" i="20" s="1"/>
  <c r="EE9" i="20"/>
  <c r="EE5" i="17"/>
  <c r="EF8" i="18"/>
  <c r="EH10" i="20"/>
  <c r="EG6" i="14"/>
  <c r="EG6" i="17"/>
  <c r="EG11" i="9"/>
  <c r="EE5" i="14" l="1"/>
  <c r="EE10" i="9"/>
  <c r="DZ19" i="9"/>
  <c r="EA19" i="9" s="1"/>
  <c r="EA15" i="9"/>
  <c r="ED14" i="18"/>
  <c r="ED13" i="9" s="1"/>
  <c r="EB70" i="9"/>
  <c r="EC7" i="14"/>
  <c r="EC15" i="9"/>
  <c r="EC19" i="9" s="1"/>
  <c r="EF7" i="18"/>
  <c r="EF5" i="17" s="1"/>
  <c r="EF5" i="18"/>
  <c r="EE16" i="18"/>
  <c r="EE25" i="18"/>
  <c r="EE24" i="18" s="1"/>
  <c r="EE17" i="18"/>
  <c r="EE27" i="18"/>
  <c r="EE15" i="18"/>
  <c r="EB7" i="14"/>
  <c r="EB15" i="9"/>
  <c r="ED71" i="9"/>
  <c r="ED16" i="9"/>
  <c r="EG30" i="20"/>
  <c r="EG8" i="9"/>
  <c r="EH48" i="20"/>
  <c r="EH86" i="9" s="1"/>
  <c r="EH12" i="20"/>
  <c r="EF61" i="20"/>
  <c r="EH13" i="20"/>
  <c r="EH18" i="20" s="1"/>
  <c r="EH16" i="20"/>
  <c r="EH25" i="20" s="1"/>
  <c r="EH15" i="20"/>
  <c r="EH14" i="20"/>
  <c r="EH26" i="20" s="1"/>
  <c r="EF9" i="20"/>
  <c r="EF5" i="14"/>
  <c r="EF5" i="7"/>
  <c r="EG8" i="18"/>
  <c r="EI10" i="20"/>
  <c r="EH6" i="14"/>
  <c r="EH6" i="17"/>
  <c r="EH11" i="9"/>
  <c r="EF10" i="9" l="1"/>
  <c r="EE14" i="18"/>
  <c r="EE13" i="9" s="1"/>
  <c r="EE7" i="14" s="1"/>
  <c r="ED15" i="9"/>
  <c r="ED19" i="9" s="1"/>
  <c r="ED7" i="14"/>
  <c r="EF16" i="18"/>
  <c r="EF17" i="18"/>
  <c r="EF27" i="18"/>
  <c r="EF18" i="9" s="1"/>
  <c r="EF15" i="18"/>
  <c r="EF25" i="18"/>
  <c r="EE18" i="9"/>
  <c r="EG7" i="18"/>
  <c r="EG9" i="20" s="1"/>
  <c r="EG5" i="18"/>
  <c r="EE14" i="9"/>
  <c r="EB19" i="9"/>
  <c r="EI48" i="20"/>
  <c r="EI12" i="20"/>
  <c r="EH8" i="9"/>
  <c r="EH30" i="20"/>
  <c r="EG61" i="20"/>
  <c r="EI13" i="20"/>
  <c r="EI18" i="20" s="1"/>
  <c r="EI16" i="20"/>
  <c r="EI25" i="20" s="1"/>
  <c r="EI15" i="20"/>
  <c r="EI14" i="20"/>
  <c r="EI26" i="20" s="1"/>
  <c r="EH8" i="18"/>
  <c r="EJ10" i="20"/>
  <c r="EI6" i="14"/>
  <c r="EI6" i="17"/>
  <c r="EI11" i="9"/>
  <c r="EE15" i="9" l="1"/>
  <c r="EG5" i="7"/>
  <c r="EG5" i="17"/>
  <c r="EE71" i="9"/>
  <c r="EE16" i="9"/>
  <c r="EF24" i="18"/>
  <c r="EH7" i="18"/>
  <c r="EH10" i="9" s="1"/>
  <c r="EH5" i="18"/>
  <c r="EG10" i="9"/>
  <c r="EF14" i="18"/>
  <c r="EF71" i="9"/>
  <c r="EF16" i="9"/>
  <c r="EG5" i="14"/>
  <c r="EE70" i="9"/>
  <c r="EG15" i="18"/>
  <c r="EG25" i="18"/>
  <c r="EG24" i="18" s="1"/>
  <c r="EG14" i="9" s="1"/>
  <c r="EG70" i="9" s="1"/>
  <c r="EG16" i="18"/>
  <c r="EG17" i="18"/>
  <c r="EG27" i="18"/>
  <c r="EH61" i="20"/>
  <c r="EI8" i="9"/>
  <c r="EI30" i="20"/>
  <c r="EJ48" i="20"/>
  <c r="EJ86" i="9" s="1"/>
  <c r="EJ12" i="20"/>
  <c r="EI86" i="9"/>
  <c r="EJ13" i="20"/>
  <c r="EJ18" i="20" s="1"/>
  <c r="EJ16" i="20"/>
  <c r="EJ25" i="20" s="1"/>
  <c r="EJ15" i="20"/>
  <c r="EJ14" i="20"/>
  <c r="EJ26" i="20" s="1"/>
  <c r="EI8" i="18"/>
  <c r="EK10" i="20"/>
  <c r="EJ6" i="14"/>
  <c r="EJ6" i="17"/>
  <c r="EJ11" i="9"/>
  <c r="EH5" i="7" l="1"/>
  <c r="EH5" i="14"/>
  <c r="EH5" i="17"/>
  <c r="EH9" i="20"/>
  <c r="EG14" i="18"/>
  <c r="EG13" i="9" s="1"/>
  <c r="EF13" i="9"/>
  <c r="EH16" i="18"/>
  <c r="EH25" i="18"/>
  <c r="EH24" i="18" s="1"/>
  <c r="EH14" i="9" s="1"/>
  <c r="EH70" i="9" s="1"/>
  <c r="EH17" i="18"/>
  <c r="EH15" i="18"/>
  <c r="EH27" i="18"/>
  <c r="EH18" i="9" s="1"/>
  <c r="EF14" i="9"/>
  <c r="EI7" i="18"/>
  <c r="EI5" i="17" s="1"/>
  <c r="EI5" i="18"/>
  <c r="EG18" i="9"/>
  <c r="EE19" i="9"/>
  <c r="EI61" i="20"/>
  <c r="EK48" i="20"/>
  <c r="EK86" i="9" s="1"/>
  <c r="EK12" i="20"/>
  <c r="EJ8" i="9"/>
  <c r="EJ30" i="20"/>
  <c r="EK13" i="20"/>
  <c r="EK18" i="20" s="1"/>
  <c r="EK16" i="20"/>
  <c r="EK25" i="20" s="1"/>
  <c r="EK15" i="20"/>
  <c r="EK14" i="20"/>
  <c r="EK26" i="20" s="1"/>
  <c r="EJ8" i="18"/>
  <c r="EL10" i="20"/>
  <c r="EK6" i="14"/>
  <c r="EK6" i="17"/>
  <c r="EK11" i="9"/>
  <c r="EI10" i="9" l="1"/>
  <c r="EH14" i="18"/>
  <c r="EH13" i="9" s="1"/>
  <c r="EG15" i="9"/>
  <c r="EG7" i="14"/>
  <c r="EF70" i="9"/>
  <c r="EI5" i="7"/>
  <c r="EF15" i="9"/>
  <c r="EF7" i="14"/>
  <c r="EJ7" i="18"/>
  <c r="EJ5" i="7" s="1"/>
  <c r="EJ5" i="18"/>
  <c r="EI5" i="14"/>
  <c r="EI9" i="20"/>
  <c r="EG71" i="9"/>
  <c r="EG16" i="9"/>
  <c r="EH71" i="9"/>
  <c r="EH16" i="9"/>
  <c r="EI16" i="18"/>
  <c r="EI25" i="18"/>
  <c r="EI24" i="18" s="1"/>
  <c r="EI15" i="18"/>
  <c r="EI17" i="18"/>
  <c r="EI27" i="18"/>
  <c r="EI18" i="9" s="1"/>
  <c r="EK8" i="9"/>
  <c r="EK30" i="20"/>
  <c r="EJ61" i="20"/>
  <c r="EL48" i="20"/>
  <c r="EL86" i="9" s="1"/>
  <c r="EL12" i="20"/>
  <c r="EL13" i="20"/>
  <c r="EL18" i="20" s="1"/>
  <c r="EL16" i="20"/>
  <c r="EL25" i="20" s="1"/>
  <c r="EL15" i="20"/>
  <c r="EL14" i="20"/>
  <c r="EL26" i="20" s="1"/>
  <c r="EJ9" i="20"/>
  <c r="EJ10" i="9"/>
  <c r="EJ5" i="17"/>
  <c r="EJ5" i="14"/>
  <c r="EK8" i="18"/>
  <c r="EM10" i="20"/>
  <c r="EL6" i="14"/>
  <c r="EL6" i="17"/>
  <c r="EL11" i="9"/>
  <c r="EH7" i="14" l="1"/>
  <c r="EH15" i="9"/>
  <c r="EH19" i="9" s="1"/>
  <c r="EI14" i="18"/>
  <c r="EI13" i="9" s="1"/>
  <c r="EI14" i="9"/>
  <c r="EJ16" i="18"/>
  <c r="EJ25" i="18"/>
  <c r="EJ24" i="18" s="1"/>
  <c r="EJ14" i="9" s="1"/>
  <c r="EJ70" i="9" s="1"/>
  <c r="EJ17" i="18"/>
  <c r="EJ15" i="18"/>
  <c r="EJ27" i="18"/>
  <c r="EJ18" i="9" s="1"/>
  <c r="EF19" i="9"/>
  <c r="EI71" i="9"/>
  <c r="EI16" i="9"/>
  <c r="EK7" i="18"/>
  <c r="EK10" i="9" s="1"/>
  <c r="EK5" i="18"/>
  <c r="EG19" i="9"/>
  <c r="EL8" i="9"/>
  <c r="EL30" i="20"/>
  <c r="EK61" i="20"/>
  <c r="EM48" i="20"/>
  <c r="EM12" i="20"/>
  <c r="EM13" i="20"/>
  <c r="EM18" i="20" s="1"/>
  <c r="EN18" i="20" s="1"/>
  <c r="EM16" i="20"/>
  <c r="EM25" i="20" s="1"/>
  <c r="EN25" i="20" s="1"/>
  <c r="EM15" i="20"/>
  <c r="EM14" i="20"/>
  <c r="EM26" i="20" s="1"/>
  <c r="EN26" i="20" s="1"/>
  <c r="EL8" i="18"/>
  <c r="EO10" i="20"/>
  <c r="EM6" i="14"/>
  <c r="EM6" i="17"/>
  <c r="EM11" i="9"/>
  <c r="EJ14" i="18" l="1"/>
  <c r="EJ13" i="9" s="1"/>
  <c r="EJ71" i="9"/>
  <c r="EJ16" i="9"/>
  <c r="EK9" i="20"/>
  <c r="EJ7" i="14"/>
  <c r="EJ15" i="9"/>
  <c r="EK5" i="14"/>
  <c r="EK5" i="7"/>
  <c r="EK5" i="17"/>
  <c r="EI7" i="14"/>
  <c r="EI15" i="9"/>
  <c r="EL7" i="18"/>
  <c r="EL5" i="14" s="1"/>
  <c r="EL5" i="18"/>
  <c r="EK15" i="18"/>
  <c r="EK25" i="18"/>
  <c r="EK24" i="18" s="1"/>
  <c r="EK14" i="9" s="1"/>
  <c r="EK70" i="9" s="1"/>
  <c r="EK16" i="18"/>
  <c r="EK27" i="18"/>
  <c r="EK18" i="9" s="1"/>
  <c r="EK17" i="18"/>
  <c r="EI70" i="9"/>
  <c r="EM8" i="9"/>
  <c r="EM30" i="20"/>
  <c r="EL61" i="20"/>
  <c r="EO48" i="20"/>
  <c r="EO12" i="20"/>
  <c r="EO8" i="9" s="1"/>
  <c r="EM86" i="9"/>
  <c r="EN86" i="9" s="1"/>
  <c r="EN48" i="20"/>
  <c r="EO13" i="20"/>
  <c r="EO18" i="20" s="1"/>
  <c r="EO16" i="20"/>
  <c r="EO25" i="20" s="1"/>
  <c r="EO15" i="20"/>
  <c r="EO14" i="20"/>
  <c r="EO26" i="20" s="1"/>
  <c r="EM8" i="18"/>
  <c r="EP10" i="20"/>
  <c r="EO6" i="14"/>
  <c r="EO6" i="17"/>
  <c r="EO11" i="9"/>
  <c r="EJ19" i="9" l="1"/>
  <c r="EL10" i="9"/>
  <c r="EL5" i="7"/>
  <c r="EL9" i="20"/>
  <c r="EL5" i="17"/>
  <c r="EK71" i="9"/>
  <c r="EK16" i="9"/>
  <c r="EI19" i="9"/>
  <c r="EL15" i="18"/>
  <c r="EL17" i="18"/>
  <c r="EL25" i="18"/>
  <c r="EL24" i="18" s="1"/>
  <c r="EL14" i="9" s="1"/>
  <c r="EL16" i="18"/>
  <c r="EL27" i="18"/>
  <c r="EL18" i="9" s="1"/>
  <c r="EM7" i="18"/>
  <c r="EM10" i="9" s="1"/>
  <c r="EM5" i="18"/>
  <c r="EK14" i="18"/>
  <c r="EK13" i="9" s="1"/>
  <c r="EP48" i="20"/>
  <c r="EP86" i="9" s="1"/>
  <c r="EP12" i="20"/>
  <c r="EM61" i="20"/>
  <c r="EO86" i="9"/>
  <c r="EP13" i="20"/>
  <c r="EP18" i="20" s="1"/>
  <c r="EP16" i="20"/>
  <c r="EP25" i="20" s="1"/>
  <c r="EP15" i="20"/>
  <c r="EP14" i="20"/>
  <c r="EP26" i="20" s="1"/>
  <c r="EO8" i="18"/>
  <c r="EQ10" i="20"/>
  <c r="EP6" i="14"/>
  <c r="EP6" i="17"/>
  <c r="EP11" i="9"/>
  <c r="EM9" i="20" l="1"/>
  <c r="EM5" i="14"/>
  <c r="EN7" i="18"/>
  <c r="EN5" i="17" s="1"/>
  <c r="EM25" i="18"/>
  <c r="EM16" i="18"/>
  <c r="EN16" i="18" s="1"/>
  <c r="L34" i="22" s="1"/>
  <c r="EM15" i="18"/>
  <c r="EM17" i="18"/>
  <c r="EN17" i="18" s="1"/>
  <c r="L35" i="22" s="1"/>
  <c r="EM27" i="18"/>
  <c r="EK7" i="14"/>
  <c r="EK15" i="9"/>
  <c r="EL71" i="9"/>
  <c r="EL16" i="9"/>
  <c r="EO7" i="18"/>
  <c r="EO5" i="17" s="1"/>
  <c r="EO5" i="18"/>
  <c r="EM5" i="7"/>
  <c r="EL70" i="9"/>
  <c r="EM5" i="17"/>
  <c r="EL14" i="18"/>
  <c r="EL13" i="9" s="1"/>
  <c r="EP30" i="20"/>
  <c r="EP8" i="9"/>
  <c r="EQ48" i="20"/>
  <c r="EQ12" i="20"/>
  <c r="EQ13" i="20"/>
  <c r="EQ18" i="20" s="1"/>
  <c r="EQ16" i="20"/>
  <c r="EQ25" i="20" s="1"/>
  <c r="EQ15" i="20"/>
  <c r="EQ14" i="20"/>
  <c r="EQ26" i="20" s="1"/>
  <c r="EO5" i="7"/>
  <c r="EN10" i="9"/>
  <c r="EN9" i="20"/>
  <c r="EP8" i="18"/>
  <c r="ER10" i="20"/>
  <c r="EQ6" i="14"/>
  <c r="EQ6" i="17"/>
  <c r="EQ11" i="9"/>
  <c r="EN5" i="14" l="1"/>
  <c r="EO10" i="9"/>
  <c r="EO9" i="20"/>
  <c r="EN5" i="7"/>
  <c r="EO5" i="14"/>
  <c r="EM18" i="9"/>
  <c r="EN27" i="18"/>
  <c r="EO15" i="18"/>
  <c r="EO25" i="18"/>
  <c r="EO16" i="18"/>
  <c r="EO17" i="18"/>
  <c r="EO27" i="18"/>
  <c r="L66" i="22"/>
  <c r="L87" i="22"/>
  <c r="L101" i="22" s="1"/>
  <c r="EK19" i="9"/>
  <c r="EP7" i="18"/>
  <c r="EP5" i="7" s="1"/>
  <c r="EP5" i="18"/>
  <c r="EM14" i="18"/>
  <c r="EN15" i="18"/>
  <c r="L33" i="22" s="1"/>
  <c r="L65" i="22"/>
  <c r="L86" i="22"/>
  <c r="L100" i="22" s="1"/>
  <c r="EL15" i="9"/>
  <c r="EL19" i="9" s="1"/>
  <c r="EL7" i="14"/>
  <c r="EM24" i="18"/>
  <c r="EN25" i="18"/>
  <c r="EQ8" i="9"/>
  <c r="EQ30" i="20"/>
  <c r="EQ86" i="9"/>
  <c r="ER48" i="20"/>
  <c r="ER86" i="9" s="1"/>
  <c r="ER12" i="20"/>
  <c r="EP61" i="20"/>
  <c r="ER13" i="20"/>
  <c r="ER18" i="20" s="1"/>
  <c r="ER16" i="20"/>
  <c r="ER25" i="20" s="1"/>
  <c r="ER15" i="20"/>
  <c r="ER14" i="20"/>
  <c r="ER26" i="20" s="1"/>
  <c r="EQ8" i="18"/>
  <c r="ES10" i="20"/>
  <c r="ER6" i="14"/>
  <c r="ER6" i="17"/>
  <c r="ER11" i="9"/>
  <c r="EP10" i="9" l="1"/>
  <c r="EP5" i="14"/>
  <c r="EP9" i="20"/>
  <c r="EP5" i="17"/>
  <c r="EO18" i="9"/>
  <c r="EM13" i="9"/>
  <c r="EN14" i="18"/>
  <c r="L64" i="22"/>
  <c r="L85" i="22"/>
  <c r="EP17" i="18"/>
  <c r="EP25" i="18"/>
  <c r="EP24" i="18" s="1"/>
  <c r="EP14" i="9" s="1"/>
  <c r="EP70" i="9" s="1"/>
  <c r="EP27" i="18"/>
  <c r="EP18" i="9" s="1"/>
  <c r="EP16" i="18"/>
  <c r="EP15" i="18"/>
  <c r="EM14" i="9"/>
  <c r="EN24" i="18"/>
  <c r="EO24" i="18"/>
  <c r="EQ7" i="18"/>
  <c r="EQ5" i="17" s="1"/>
  <c r="EQ5" i="18"/>
  <c r="EO14" i="18"/>
  <c r="EM71" i="9"/>
  <c r="EN71" i="9" s="1"/>
  <c r="EM16" i="9"/>
  <c r="EN16" i="9" s="1"/>
  <c r="EN18" i="9"/>
  <c r="ES48" i="20"/>
  <c r="ES86" i="9" s="1"/>
  <c r="ES12" i="20"/>
  <c r="ER8" i="9"/>
  <c r="ER30" i="20"/>
  <c r="EQ61" i="20"/>
  <c r="ES13" i="20"/>
  <c r="ES18" i="20" s="1"/>
  <c r="ES16" i="20"/>
  <c r="ES25" i="20" s="1"/>
  <c r="ES15" i="20"/>
  <c r="ES14" i="20"/>
  <c r="ES26" i="20" s="1"/>
  <c r="EQ9" i="20"/>
  <c r="EQ5" i="14"/>
  <c r="ER8" i="18"/>
  <c r="ET10" i="20"/>
  <c r="ES6" i="14"/>
  <c r="ES6" i="17"/>
  <c r="ES11" i="9"/>
  <c r="EQ10" i="9" l="1"/>
  <c r="L99" i="22"/>
  <c r="L98" i="22" s="1"/>
  <c r="L84" i="22"/>
  <c r="ER7" i="18"/>
  <c r="ER5" i="14" s="1"/>
  <c r="ER5" i="18"/>
  <c r="EQ5" i="7"/>
  <c r="EM70" i="9"/>
  <c r="EN70" i="9" s="1"/>
  <c r="EN14" i="9"/>
  <c r="EO13" i="9"/>
  <c r="EP14" i="18"/>
  <c r="EP13" i="9" s="1"/>
  <c r="EN10" i="18"/>
  <c r="L32" i="22"/>
  <c r="L63" i="22" s="1"/>
  <c r="L7" i="23"/>
  <c r="L17" i="23" s="1"/>
  <c r="EO14" i="9"/>
  <c r="EQ15" i="18"/>
  <c r="EQ16" i="18"/>
  <c r="EQ17" i="18"/>
  <c r="EQ25" i="18"/>
  <c r="EQ24" i="18" s="1"/>
  <c r="EQ14" i="9" s="1"/>
  <c r="EQ70" i="9" s="1"/>
  <c r="EQ27" i="18"/>
  <c r="EQ18" i="9" s="1"/>
  <c r="EM7" i="14"/>
  <c r="EM15" i="9"/>
  <c r="EN13" i="9"/>
  <c r="EN7" i="14" s="1"/>
  <c r="EP71" i="9"/>
  <c r="EP16" i="9"/>
  <c r="EO71" i="9"/>
  <c r="EO16" i="9"/>
  <c r="ET48" i="20"/>
  <c r="ET86" i="9" s="1"/>
  <c r="ET12" i="20"/>
  <c r="ES30" i="20"/>
  <c r="ES8" i="9"/>
  <c r="ER61" i="20"/>
  <c r="ET13" i="20"/>
  <c r="ET18" i="20" s="1"/>
  <c r="ET16" i="20"/>
  <c r="ET25" i="20" s="1"/>
  <c r="ET15" i="20"/>
  <c r="ET14" i="20"/>
  <c r="ET26" i="20" s="1"/>
  <c r="ER10" i="9"/>
  <c r="ER5" i="7"/>
  <c r="ER9" i="20"/>
  <c r="ER5" i="17"/>
  <c r="ES8" i="18"/>
  <c r="EU10" i="20"/>
  <c r="ET6" i="14"/>
  <c r="ET6" i="17"/>
  <c r="ET11" i="9"/>
  <c r="EQ71" i="9" l="1"/>
  <c r="EQ16" i="9"/>
  <c r="ER15" i="18"/>
  <c r="ER17" i="18"/>
  <c r="ER27" i="18"/>
  <c r="ER16" i="18"/>
  <c r="ER25" i="18"/>
  <c r="ER24" i="18" s="1"/>
  <c r="ES7" i="18"/>
  <c r="ES5" i="17" s="1"/>
  <c r="ES5" i="18"/>
  <c r="EP7" i="14"/>
  <c r="EP15" i="9"/>
  <c r="EP19" i="9" s="1"/>
  <c r="EQ14" i="18"/>
  <c r="EQ13" i="9" s="1"/>
  <c r="EO7" i="14"/>
  <c r="EO15" i="9"/>
  <c r="EM19" i="9"/>
  <c r="EN19" i="9" s="1"/>
  <c r="EN15" i="9"/>
  <c r="EO70" i="9"/>
  <c r="EU48" i="20"/>
  <c r="EU12" i="20"/>
  <c r="ES61" i="20"/>
  <c r="ET8" i="9"/>
  <c r="ET30" i="20"/>
  <c r="EU13" i="20"/>
  <c r="EU18" i="20" s="1"/>
  <c r="EU16" i="20"/>
  <c r="EU25" i="20" s="1"/>
  <c r="EU15" i="20"/>
  <c r="EU14" i="20"/>
  <c r="EU26" i="20" s="1"/>
  <c r="ET8" i="18"/>
  <c r="EV10" i="20"/>
  <c r="EU6" i="14"/>
  <c r="EU6" i="17"/>
  <c r="EU11" i="9"/>
  <c r="ES5" i="14" l="1"/>
  <c r="ES9" i="20"/>
  <c r="ES5" i="7"/>
  <c r="ES10" i="9"/>
  <c r="ER14" i="18"/>
  <c r="ER13" i="9" s="1"/>
  <c r="ER18" i="9"/>
  <c r="EO19" i="9"/>
  <c r="ES15" i="18"/>
  <c r="ES25" i="18"/>
  <c r="ES16" i="18"/>
  <c r="ES17" i="18"/>
  <c r="ES27" i="18"/>
  <c r="ES18" i="9" s="1"/>
  <c r="ET7" i="18"/>
  <c r="ET10" i="9" s="1"/>
  <c r="ET5" i="18"/>
  <c r="EQ15" i="9"/>
  <c r="EQ19" i="9" s="1"/>
  <c r="EQ7" i="14"/>
  <c r="ER14" i="9"/>
  <c r="ET61" i="20"/>
  <c r="EU8" i="9"/>
  <c r="EU30" i="20"/>
  <c r="EV48" i="20"/>
  <c r="EV86" i="9" s="1"/>
  <c r="EV12" i="20"/>
  <c r="EU86" i="9"/>
  <c r="EV13" i="20"/>
  <c r="EV18" i="20" s="1"/>
  <c r="EV16" i="20"/>
  <c r="EV25" i="20" s="1"/>
  <c r="EV15" i="20"/>
  <c r="EV14" i="20"/>
  <c r="EV26" i="20" s="1"/>
  <c r="EU8" i="18"/>
  <c r="EW10" i="20"/>
  <c r="EV6" i="14"/>
  <c r="EV6" i="17"/>
  <c r="EV11" i="9"/>
  <c r="ET9" i="20" l="1"/>
  <c r="ET5" i="17"/>
  <c r="ET5" i="14"/>
  <c r="ET5" i="7"/>
  <c r="ES14" i="18"/>
  <c r="ES24" i="18"/>
  <c r="ET17" i="18"/>
  <c r="ET15" i="18"/>
  <c r="ET16" i="18"/>
  <c r="ET25" i="18"/>
  <c r="ET24" i="18" s="1"/>
  <c r="ET14" i="9" s="1"/>
  <c r="ET70" i="9" s="1"/>
  <c r="ET27" i="18"/>
  <c r="ET18" i="9" s="1"/>
  <c r="ES71" i="9"/>
  <c r="ES16" i="9"/>
  <c r="ER71" i="9"/>
  <c r="ER16" i="9"/>
  <c r="ER7" i="14"/>
  <c r="ER15" i="9"/>
  <c r="ER70" i="9"/>
  <c r="EU7" i="18"/>
  <c r="EU9" i="20" s="1"/>
  <c r="EU5" i="18"/>
  <c r="EU61" i="20"/>
  <c r="EW48" i="20"/>
  <c r="EW12" i="20"/>
  <c r="EV8" i="9"/>
  <c r="EV30" i="20"/>
  <c r="EW13" i="20"/>
  <c r="EW18" i="20" s="1"/>
  <c r="EW15" i="20"/>
  <c r="EW16" i="20"/>
  <c r="EW25" i="20" s="1"/>
  <c r="EW14" i="20"/>
  <c r="EW26" i="20" s="1"/>
  <c r="EV8" i="18"/>
  <c r="EX10" i="20"/>
  <c r="EW6" i="14"/>
  <c r="EW6" i="17"/>
  <c r="EW11" i="9"/>
  <c r="EU10" i="9" l="1"/>
  <c r="EU5" i="17"/>
  <c r="EU5" i="14"/>
  <c r="EU5" i="7"/>
  <c r="ET14" i="18"/>
  <c r="ET13" i="9" s="1"/>
  <c r="ET15" i="9" s="1"/>
  <c r="EV7" i="18"/>
  <c r="EV5" i="7" s="1"/>
  <c r="EV5" i="18"/>
  <c r="ES14" i="9"/>
  <c r="EU16" i="18"/>
  <c r="EU15" i="18"/>
  <c r="EU17" i="18"/>
  <c r="EU25" i="18"/>
  <c r="EU27" i="18"/>
  <c r="EU18" i="9" s="1"/>
  <c r="ER19" i="9"/>
  <c r="ET71" i="9"/>
  <c r="ET16" i="9"/>
  <c r="ES13" i="9"/>
  <c r="EW8" i="9"/>
  <c r="EW30" i="20"/>
  <c r="EW86" i="9"/>
  <c r="EV61" i="20"/>
  <c r="EX48" i="20"/>
  <c r="EX86" i="9" s="1"/>
  <c r="EX12" i="20"/>
  <c r="EX13" i="20"/>
  <c r="EX18" i="20" s="1"/>
  <c r="EX16" i="20"/>
  <c r="EX25" i="20" s="1"/>
  <c r="EX15" i="20"/>
  <c r="EX14" i="20"/>
  <c r="EX26" i="20" s="1"/>
  <c r="EW8" i="18"/>
  <c r="EY10" i="20"/>
  <c r="EX6" i="14"/>
  <c r="EX6" i="17"/>
  <c r="EX11" i="9"/>
  <c r="EU14" i="18" l="1"/>
  <c r="ET19" i="9"/>
  <c r="ET7" i="14"/>
  <c r="EV9" i="20"/>
  <c r="EV5" i="17"/>
  <c r="EV10" i="9"/>
  <c r="EV5" i="14"/>
  <c r="ES70" i="9"/>
  <c r="EW7" i="18"/>
  <c r="EW5" i="14" s="1"/>
  <c r="EW5" i="18"/>
  <c r="EU71" i="9"/>
  <c r="EU16" i="9"/>
  <c r="EU24" i="18"/>
  <c r="EU13" i="9"/>
  <c r="EV16" i="18"/>
  <c r="EV17" i="18"/>
  <c r="EV25" i="18"/>
  <c r="EV24" i="18" s="1"/>
  <c r="EV14" i="9" s="1"/>
  <c r="EV70" i="9" s="1"/>
  <c r="EV15" i="18"/>
  <c r="EV27" i="18"/>
  <c r="EV18" i="9" s="1"/>
  <c r="ES7" i="14"/>
  <c r="ES15" i="9"/>
  <c r="EX30" i="20"/>
  <c r="EX8" i="9"/>
  <c r="EY48" i="20"/>
  <c r="EY86" i="9" s="1"/>
  <c r="EY12" i="20"/>
  <c r="EW61" i="20"/>
  <c r="EY13" i="20"/>
  <c r="EY18" i="20" s="1"/>
  <c r="EY16" i="20"/>
  <c r="EY25" i="20" s="1"/>
  <c r="EY15" i="20"/>
  <c r="EY14" i="20"/>
  <c r="EY26" i="20" s="1"/>
  <c r="EX8" i="18"/>
  <c r="EZ10" i="20"/>
  <c r="EY6" i="14"/>
  <c r="EY6" i="17"/>
  <c r="EY11" i="9"/>
  <c r="EW5" i="17" l="1"/>
  <c r="EW9" i="20"/>
  <c r="EW5" i="7"/>
  <c r="EW10" i="9"/>
  <c r="EV14" i="18"/>
  <c r="EV13" i="9" s="1"/>
  <c r="EV71" i="9"/>
  <c r="EV16" i="9"/>
  <c r="EU14" i="9"/>
  <c r="EU15" i="9" s="1"/>
  <c r="EU19" i="9" s="1"/>
  <c r="EW15" i="18"/>
  <c r="EW25" i="18"/>
  <c r="EW24" i="18" s="1"/>
  <c r="EW14" i="9" s="1"/>
  <c r="EW70" i="9" s="1"/>
  <c r="EW16" i="18"/>
  <c r="EW27" i="18"/>
  <c r="EW18" i="9" s="1"/>
  <c r="EW17" i="18"/>
  <c r="EU7" i="14"/>
  <c r="EX7" i="18"/>
  <c r="EX5" i="14" s="1"/>
  <c r="EX5" i="18"/>
  <c r="ES19" i="9"/>
  <c r="EZ48" i="20"/>
  <c r="EZ12" i="20"/>
  <c r="EX61" i="20"/>
  <c r="EY8" i="9"/>
  <c r="EY30" i="20"/>
  <c r="EZ13" i="20"/>
  <c r="EZ18" i="20" s="1"/>
  <c r="FA18" i="20" s="1"/>
  <c r="EZ16" i="20"/>
  <c r="EZ25" i="20" s="1"/>
  <c r="FA25" i="20" s="1"/>
  <c r="EZ15" i="20"/>
  <c r="EZ14" i="20"/>
  <c r="EZ26" i="20" s="1"/>
  <c r="FA26" i="20" s="1"/>
  <c r="EY8" i="18"/>
  <c r="FB10" i="20"/>
  <c r="EZ6" i="14"/>
  <c r="EZ6" i="17"/>
  <c r="EZ11" i="9"/>
  <c r="EX10" i="9" l="1"/>
  <c r="EX5" i="7"/>
  <c r="EX9" i="20"/>
  <c r="EX5" i="17"/>
  <c r="EW14" i="18"/>
  <c r="EW13" i="9" s="1"/>
  <c r="EW7" i="14" s="1"/>
  <c r="EV7" i="14"/>
  <c r="EV15" i="9"/>
  <c r="EX15" i="18"/>
  <c r="EX17" i="18"/>
  <c r="EX16" i="18"/>
  <c r="EX27" i="18"/>
  <c r="EX18" i="9" s="1"/>
  <c r="EX25" i="18"/>
  <c r="EX24" i="18" s="1"/>
  <c r="EW71" i="9"/>
  <c r="EW16" i="9"/>
  <c r="EU70" i="9"/>
  <c r="EY7" i="18"/>
  <c r="EY9" i="20" s="1"/>
  <c r="EY5" i="18"/>
  <c r="EY61" i="20"/>
  <c r="EZ8" i="9"/>
  <c r="EZ30" i="20"/>
  <c r="FB48" i="20"/>
  <c r="FB12" i="20"/>
  <c r="FB8" i="9" s="1"/>
  <c r="EZ86" i="9"/>
  <c r="FA86" i="9" s="1"/>
  <c r="FA48" i="20"/>
  <c r="FB13" i="20"/>
  <c r="FB18" i="20" s="1"/>
  <c r="FB16" i="20"/>
  <c r="FB25" i="20" s="1"/>
  <c r="FB15" i="20"/>
  <c r="FB14" i="20"/>
  <c r="FB26" i="20" s="1"/>
  <c r="EZ8" i="18"/>
  <c r="FC10" i="20"/>
  <c r="FB6" i="14"/>
  <c r="FB6" i="17"/>
  <c r="FB11" i="9"/>
  <c r="EY5" i="14" l="1"/>
  <c r="EX14" i="18"/>
  <c r="EX13" i="9" s="1"/>
  <c r="EW15" i="9"/>
  <c r="EW19" i="9" s="1"/>
  <c r="EV19" i="9"/>
  <c r="EZ7" i="18"/>
  <c r="FA7" i="18" s="1"/>
  <c r="EZ5" i="18"/>
  <c r="EX14" i="9"/>
  <c r="EY5" i="17"/>
  <c r="EX71" i="9"/>
  <c r="EX16" i="9"/>
  <c r="EY10" i="9"/>
  <c r="EY5" i="7"/>
  <c r="EY16" i="18"/>
  <c r="EY25" i="18"/>
  <c r="EY24" i="18" s="1"/>
  <c r="EY14" i="9" s="1"/>
  <c r="EY70" i="9" s="1"/>
  <c r="EY17" i="18"/>
  <c r="EY15" i="18"/>
  <c r="EY27" i="18"/>
  <c r="EY18" i="9" s="1"/>
  <c r="EZ61" i="20"/>
  <c r="FC48" i="20"/>
  <c r="FC86" i="9" s="1"/>
  <c r="FC12" i="20"/>
  <c r="FB86" i="9"/>
  <c r="FC13" i="20"/>
  <c r="FC18" i="20" s="1"/>
  <c r="FC16" i="20"/>
  <c r="FC25" i="20" s="1"/>
  <c r="FC15" i="20"/>
  <c r="FC14" i="20"/>
  <c r="FC26" i="20" s="1"/>
  <c r="EZ5" i="17"/>
  <c r="FB8" i="18"/>
  <c r="FD10" i="20"/>
  <c r="FC6" i="14"/>
  <c r="FC6" i="17"/>
  <c r="FC11" i="9"/>
  <c r="EZ5" i="7" l="1"/>
  <c r="EZ9" i="20"/>
  <c r="EZ10" i="9"/>
  <c r="EZ5" i="14"/>
  <c r="EX70" i="9"/>
  <c r="EZ17" i="18"/>
  <c r="FA17" i="18" s="1"/>
  <c r="M35" i="22" s="1"/>
  <c r="EZ25" i="18"/>
  <c r="EZ16" i="18"/>
  <c r="FA16" i="18" s="1"/>
  <c r="M34" i="22" s="1"/>
  <c r="EZ15" i="18"/>
  <c r="EZ27" i="18"/>
  <c r="EY71" i="9"/>
  <c r="EY16" i="9"/>
  <c r="FB7" i="18"/>
  <c r="FB5" i="7" s="1"/>
  <c r="FB5" i="18"/>
  <c r="EY14" i="18"/>
  <c r="EY13" i="9" s="1"/>
  <c r="EX15" i="9"/>
  <c r="EX19" i="9" s="1"/>
  <c r="EX7" i="14"/>
  <c r="FC8" i="9"/>
  <c r="FC30" i="20"/>
  <c r="FD48" i="20"/>
  <c r="FD86" i="9" s="1"/>
  <c r="FD12" i="20"/>
  <c r="FD13" i="20"/>
  <c r="FD18" i="20" s="1"/>
  <c r="FD16" i="20"/>
  <c r="FD25" i="20" s="1"/>
  <c r="FD15" i="20"/>
  <c r="FD14" i="20"/>
  <c r="FD26" i="20" s="1"/>
  <c r="FB9" i="20"/>
  <c r="FB10" i="9"/>
  <c r="FA5" i="14"/>
  <c r="FA5" i="17"/>
  <c r="FA5" i="7"/>
  <c r="FA9" i="20"/>
  <c r="FA10" i="9"/>
  <c r="FC8" i="18"/>
  <c r="FE10" i="20"/>
  <c r="FD6" i="14"/>
  <c r="FD6" i="17"/>
  <c r="FD11" i="9"/>
  <c r="FB5" i="17" l="1"/>
  <c r="FB5" i="14"/>
  <c r="EZ18" i="9"/>
  <c r="FA27" i="18"/>
  <c r="EZ14" i="18"/>
  <c r="FA15" i="18"/>
  <c r="M33" i="22" s="1"/>
  <c r="M65" i="22"/>
  <c r="M86" i="22"/>
  <c r="M100" i="22" s="1"/>
  <c r="EY7" i="14"/>
  <c r="EY15" i="9"/>
  <c r="EY19" i="9" s="1"/>
  <c r="EZ24" i="18"/>
  <c r="FA25" i="18"/>
  <c r="FB15" i="18"/>
  <c r="FB16" i="18"/>
  <c r="FB17" i="18"/>
  <c r="FB25" i="18"/>
  <c r="FB27" i="18"/>
  <c r="M66" i="22"/>
  <c r="M87" i="22"/>
  <c r="M101" i="22" s="1"/>
  <c r="FC7" i="18"/>
  <c r="FC9" i="20" s="1"/>
  <c r="FC5" i="18"/>
  <c r="FD8" i="9"/>
  <c r="FD30" i="20"/>
  <c r="FC61" i="20"/>
  <c r="FE48" i="20"/>
  <c r="FE12" i="20"/>
  <c r="FE13" i="20"/>
  <c r="FE18" i="20" s="1"/>
  <c r="FE16" i="20"/>
  <c r="FE25" i="20" s="1"/>
  <c r="FE15" i="20"/>
  <c r="FE14" i="20"/>
  <c r="FE26" i="20" s="1"/>
  <c r="FC5" i="17"/>
  <c r="FC10" i="9"/>
  <c r="FC5" i="7"/>
  <c r="FD8" i="18"/>
  <c r="FF10" i="20"/>
  <c r="FE6" i="14"/>
  <c r="FE6" i="17"/>
  <c r="FE11" i="9"/>
  <c r="FC5" i="14" l="1"/>
  <c r="FB18" i="9"/>
  <c r="FB24" i="18"/>
  <c r="M64" i="22"/>
  <c r="M85" i="22"/>
  <c r="FC17" i="18"/>
  <c r="FC25" i="18"/>
  <c r="FC24" i="18" s="1"/>
  <c r="FC14" i="9" s="1"/>
  <c r="FC70" i="9" s="1"/>
  <c r="FC15" i="18"/>
  <c r="FC27" i="18"/>
  <c r="FC18" i="9" s="1"/>
  <c r="FC16" i="18"/>
  <c r="FB14" i="18"/>
  <c r="EZ13" i="9"/>
  <c r="FA14" i="18"/>
  <c r="FD7" i="18"/>
  <c r="FD5" i="17" s="1"/>
  <c r="FD5" i="18"/>
  <c r="EZ14" i="9"/>
  <c r="FA24" i="18"/>
  <c r="EZ71" i="9"/>
  <c r="FA71" i="9" s="1"/>
  <c r="EZ16" i="9"/>
  <c r="FA16" i="9" s="1"/>
  <c r="FA18" i="9"/>
  <c r="FF48" i="20"/>
  <c r="FF86" i="9" s="1"/>
  <c r="FF12" i="20"/>
  <c r="FE8" i="9"/>
  <c r="FE30" i="20"/>
  <c r="FD61" i="20"/>
  <c r="FE86" i="9"/>
  <c r="FF13" i="20"/>
  <c r="FF18" i="20" s="1"/>
  <c r="FF16" i="20"/>
  <c r="FF25" i="20" s="1"/>
  <c r="FF15" i="20"/>
  <c r="FF14" i="20"/>
  <c r="FF26" i="20" s="1"/>
  <c r="FD9" i="20"/>
  <c r="FE8" i="18"/>
  <c r="FG10" i="20"/>
  <c r="FF6" i="14"/>
  <c r="FF6" i="17"/>
  <c r="FF11" i="9"/>
  <c r="EZ7" i="14" l="1"/>
  <c r="EZ15" i="9"/>
  <c r="FA13" i="9"/>
  <c r="FA7" i="14" s="1"/>
  <c r="FB13" i="9"/>
  <c r="FE7" i="18"/>
  <c r="FE5" i="14" s="1"/>
  <c r="FE5" i="18"/>
  <c r="M99" i="22"/>
  <c r="M98" i="22" s="1"/>
  <c r="M84" i="22"/>
  <c r="FD10" i="9"/>
  <c r="FD5" i="7"/>
  <c r="FD5" i="14"/>
  <c r="EZ70" i="9"/>
  <c r="FA70" i="9" s="1"/>
  <c r="FA14" i="9"/>
  <c r="FC71" i="9"/>
  <c r="FC16" i="9"/>
  <c r="FD16" i="18"/>
  <c r="FD25" i="18"/>
  <c r="FD24" i="18" s="1"/>
  <c r="FD14" i="9" s="1"/>
  <c r="FD70" i="9" s="1"/>
  <c r="FD15" i="18"/>
  <c r="FD17" i="18"/>
  <c r="FD27" i="18"/>
  <c r="FC14" i="18"/>
  <c r="FC13" i="9" s="1"/>
  <c r="FB14" i="9"/>
  <c r="FA10" i="18"/>
  <c r="M32" i="22"/>
  <c r="M63" i="22" s="1"/>
  <c r="M7" i="23"/>
  <c r="M17" i="23" s="1"/>
  <c r="FB71" i="9"/>
  <c r="FB16" i="9"/>
  <c r="FE61" i="20"/>
  <c r="FG48" i="20"/>
  <c r="FG12" i="20"/>
  <c r="FF30" i="20"/>
  <c r="FF8" i="9"/>
  <c r="FG13" i="20"/>
  <c r="FG18" i="20" s="1"/>
  <c r="FG16" i="20"/>
  <c r="FG25" i="20" s="1"/>
  <c r="FG15" i="20"/>
  <c r="FG14" i="20"/>
  <c r="FG26" i="20" s="1"/>
  <c r="FE10" i="9"/>
  <c r="FF8" i="18"/>
  <c r="FH10" i="20"/>
  <c r="FG6" i="14"/>
  <c r="FG6" i="17"/>
  <c r="FG11" i="9"/>
  <c r="FE9" i="20" l="1"/>
  <c r="FE5" i="7"/>
  <c r="FE5" i="17"/>
  <c r="FD14" i="18"/>
  <c r="FB7" i="14"/>
  <c r="FB15" i="9"/>
  <c r="FF7" i="18"/>
  <c r="FF5" i="7" s="1"/>
  <c r="FF5" i="18"/>
  <c r="EZ19" i="9"/>
  <c r="FA19" i="9" s="1"/>
  <c r="FA15" i="9"/>
  <c r="FB70" i="9"/>
  <c r="FD18" i="9"/>
  <c r="FC7" i="14"/>
  <c r="FC15" i="9"/>
  <c r="FC19" i="9" s="1"/>
  <c r="FE15" i="18"/>
  <c r="FE17" i="18"/>
  <c r="FE16" i="18"/>
  <c r="FE25" i="18"/>
  <c r="FE24" i="18" s="1"/>
  <c r="FE14" i="9" s="1"/>
  <c r="FE70" i="9" s="1"/>
  <c r="FE27" i="18"/>
  <c r="FE18" i="9" s="1"/>
  <c r="FG30" i="20"/>
  <c r="FG8" i="9"/>
  <c r="FG86" i="9"/>
  <c r="FF61" i="20"/>
  <c r="FH48" i="20"/>
  <c r="FH86" i="9" s="1"/>
  <c r="FH12" i="20"/>
  <c r="FH13" i="20"/>
  <c r="FH18" i="20" s="1"/>
  <c r="FH16" i="20"/>
  <c r="FH25" i="20" s="1"/>
  <c r="FH15" i="20"/>
  <c r="FH14" i="20"/>
  <c r="FH26" i="20" s="1"/>
  <c r="FG8" i="18"/>
  <c r="FI10" i="20"/>
  <c r="FH6" i="14"/>
  <c r="FH6" i="17"/>
  <c r="FH11" i="9"/>
  <c r="FF5" i="17" l="1"/>
  <c r="FF9" i="20"/>
  <c r="FF5" i="14"/>
  <c r="FF10" i="9"/>
  <c r="FB19" i="9"/>
  <c r="FE14" i="18"/>
  <c r="FE13" i="9" s="1"/>
  <c r="FG7" i="18"/>
  <c r="FG9" i="20" s="1"/>
  <c r="FG5" i="18"/>
  <c r="FD13" i="9"/>
  <c r="FF15" i="18"/>
  <c r="FF16" i="18"/>
  <c r="FF25" i="18"/>
  <c r="FF24" i="18" s="1"/>
  <c r="FF14" i="9" s="1"/>
  <c r="FF70" i="9" s="1"/>
  <c r="FF27" i="18"/>
  <c r="FF18" i="9" s="1"/>
  <c r="FF17" i="18"/>
  <c r="FE71" i="9"/>
  <c r="FE16" i="9"/>
  <c r="FD71" i="9"/>
  <c r="FD16" i="9"/>
  <c r="FH8" i="9"/>
  <c r="FH30" i="20"/>
  <c r="FI48" i="20"/>
  <c r="FI86" i="9" s="1"/>
  <c r="FI12" i="20"/>
  <c r="FG61" i="20"/>
  <c r="FI13" i="20"/>
  <c r="FI18" i="20" s="1"/>
  <c r="FI16" i="20"/>
  <c r="FI25" i="20" s="1"/>
  <c r="FI15" i="20"/>
  <c r="FI14" i="20"/>
  <c r="FI26" i="20" s="1"/>
  <c r="FG10" i="9"/>
  <c r="FG5" i="14"/>
  <c r="FG5" i="7"/>
  <c r="FH8" i="18"/>
  <c r="FJ10" i="20"/>
  <c r="FI6" i="14"/>
  <c r="FI6" i="17"/>
  <c r="FI11" i="9"/>
  <c r="FG5" i="17" l="1"/>
  <c r="FH7" i="18"/>
  <c r="FH9" i="20" s="1"/>
  <c r="FH5" i="18"/>
  <c r="FE15" i="9"/>
  <c r="FE19" i="9" s="1"/>
  <c r="FE7" i="14"/>
  <c r="FG25" i="18"/>
  <c r="FG17" i="18"/>
  <c r="FG15" i="18"/>
  <c r="FG27" i="18"/>
  <c r="FG18" i="9" s="1"/>
  <c r="FG16" i="18"/>
  <c r="FD15" i="9"/>
  <c r="FD7" i="14"/>
  <c r="FF71" i="9"/>
  <c r="FF16" i="9"/>
  <c r="FF14" i="18"/>
  <c r="FH61" i="20"/>
  <c r="FJ48" i="20"/>
  <c r="FJ86" i="9" s="1"/>
  <c r="FJ12" i="20"/>
  <c r="FI8" i="9"/>
  <c r="FI30" i="20"/>
  <c r="FJ13" i="20"/>
  <c r="FJ18" i="20" s="1"/>
  <c r="FJ16" i="20"/>
  <c r="FJ25" i="20" s="1"/>
  <c r="FJ15" i="20"/>
  <c r="FJ14" i="20"/>
  <c r="FJ26" i="20" s="1"/>
  <c r="FI8" i="18"/>
  <c r="FK10" i="20"/>
  <c r="FJ6" i="14"/>
  <c r="FJ6" i="17"/>
  <c r="FJ11" i="9"/>
  <c r="FH5" i="7" l="1"/>
  <c r="FH5" i="14"/>
  <c r="FH10" i="9"/>
  <c r="FH5" i="17"/>
  <c r="FI7" i="18"/>
  <c r="FI5" i="7" s="1"/>
  <c r="FI5" i="18"/>
  <c r="FG71" i="9"/>
  <c r="FG16" i="9"/>
  <c r="FH15" i="18"/>
  <c r="FH17" i="18"/>
  <c r="FH16" i="18"/>
  <c r="FH27" i="18"/>
  <c r="FH25" i="18"/>
  <c r="FH24" i="18" s="1"/>
  <c r="FH14" i="9" s="1"/>
  <c r="FH70" i="9" s="1"/>
  <c r="FG14" i="18"/>
  <c r="FG13" i="9" s="1"/>
  <c r="FF13" i="9"/>
  <c r="FD19" i="9"/>
  <c r="FG24" i="18"/>
  <c r="FI61" i="20"/>
  <c r="FK48" i="20"/>
  <c r="FK86" i="9" s="1"/>
  <c r="FK12" i="20"/>
  <c r="FJ8" i="9"/>
  <c r="FJ30" i="20"/>
  <c r="FK13" i="20"/>
  <c r="FK18" i="20" s="1"/>
  <c r="FK16" i="20"/>
  <c r="FK25" i="20" s="1"/>
  <c r="FK15" i="20"/>
  <c r="FK14" i="20"/>
  <c r="FK26" i="20" s="1"/>
  <c r="FI5" i="17"/>
  <c r="FI9" i="20"/>
  <c r="FI5" i="14"/>
  <c r="FJ8" i="18"/>
  <c r="FL10" i="20"/>
  <c r="FK6" i="14"/>
  <c r="FK6" i="17"/>
  <c r="FK11" i="9"/>
  <c r="FI10" i="9" l="1"/>
  <c r="FH14" i="18"/>
  <c r="FH13" i="9" s="1"/>
  <c r="FH7" i="14" s="1"/>
  <c r="FH18" i="9"/>
  <c r="FJ7" i="18"/>
  <c r="FJ5" i="7" s="1"/>
  <c r="FJ5" i="18"/>
  <c r="FG14" i="9"/>
  <c r="FG15" i="9" s="1"/>
  <c r="FG19" i="9" s="1"/>
  <c r="FF15" i="9"/>
  <c r="FF7" i="14"/>
  <c r="FG7" i="14"/>
  <c r="FI17" i="18"/>
  <c r="FI27" i="18"/>
  <c r="FI18" i="9" s="1"/>
  <c r="FI16" i="18"/>
  <c r="FI25" i="18"/>
  <c r="FI24" i="18" s="1"/>
  <c r="FI14" i="9" s="1"/>
  <c r="FI70" i="9" s="1"/>
  <c r="FI15" i="18"/>
  <c r="FK8" i="9"/>
  <c r="FK30" i="20"/>
  <c r="FJ61" i="20"/>
  <c r="FL48" i="20"/>
  <c r="FL86" i="9" s="1"/>
  <c r="FL12" i="20"/>
  <c r="FL13" i="20"/>
  <c r="FL18" i="20" s="1"/>
  <c r="FL16" i="20"/>
  <c r="FL25" i="20" s="1"/>
  <c r="FL15" i="20"/>
  <c r="FL14" i="20"/>
  <c r="FL26" i="20" s="1"/>
  <c r="FJ10" i="9"/>
  <c r="FK8" i="18"/>
  <c r="FM10" i="20"/>
  <c r="FL6" i="14"/>
  <c r="FL6" i="17"/>
  <c r="FL11" i="9"/>
  <c r="FH15" i="9" l="1"/>
  <c r="FI14" i="18"/>
  <c r="FJ5" i="14"/>
  <c r="FJ9" i="20"/>
  <c r="FJ5" i="17"/>
  <c r="FG70" i="9"/>
  <c r="FI13" i="9"/>
  <c r="FJ15" i="18"/>
  <c r="FJ16" i="18"/>
  <c r="FJ25" i="18"/>
  <c r="FJ24" i="18" s="1"/>
  <c r="FJ14" i="9" s="1"/>
  <c r="FJ70" i="9" s="1"/>
  <c r="FJ27" i="18"/>
  <c r="FJ18" i="9" s="1"/>
  <c r="FJ17" i="18"/>
  <c r="FK7" i="18"/>
  <c r="FK5" i="18"/>
  <c r="FF19" i="9"/>
  <c r="FI71" i="9"/>
  <c r="FI16" i="9"/>
  <c r="FH71" i="9"/>
  <c r="FH16" i="9"/>
  <c r="FL8" i="9"/>
  <c r="FL30" i="20"/>
  <c r="FK61" i="20"/>
  <c r="FM48" i="20"/>
  <c r="FM12" i="20"/>
  <c r="FM13" i="20"/>
  <c r="FM18" i="20" s="1"/>
  <c r="FN18" i="20" s="1"/>
  <c r="FM16" i="20"/>
  <c r="FM25" i="20" s="1"/>
  <c r="FN25" i="20" s="1"/>
  <c r="FM15" i="20"/>
  <c r="FM14" i="20"/>
  <c r="FM26" i="20" s="1"/>
  <c r="FN26" i="20" s="1"/>
  <c r="FK10" i="9"/>
  <c r="FK5" i="17"/>
  <c r="FK5" i="7"/>
  <c r="FK5" i="14"/>
  <c r="FK9" i="20"/>
  <c r="FL8" i="18"/>
  <c r="FO10" i="20"/>
  <c r="FM6" i="14"/>
  <c r="FM6" i="17"/>
  <c r="FM11" i="9"/>
  <c r="FH19" i="9" l="1"/>
  <c r="FJ71" i="9"/>
  <c r="FJ16" i="9"/>
  <c r="FJ14" i="18"/>
  <c r="FK25" i="18"/>
  <c r="FK24" i="18" s="1"/>
  <c r="FK14" i="9" s="1"/>
  <c r="FK70" i="9" s="1"/>
  <c r="FK17" i="18"/>
  <c r="FK15" i="18"/>
  <c r="FK16" i="18"/>
  <c r="FK27" i="18"/>
  <c r="FK18" i="9" s="1"/>
  <c r="FI7" i="14"/>
  <c r="FI15" i="9"/>
  <c r="FL7" i="18"/>
  <c r="FL9" i="20" s="1"/>
  <c r="FL5" i="18"/>
  <c r="FM8" i="9"/>
  <c r="FM30" i="20"/>
  <c r="FL61" i="20"/>
  <c r="FO48" i="20"/>
  <c r="FO86" i="9" s="1"/>
  <c r="FO12" i="20"/>
  <c r="FO8" i="9" s="1"/>
  <c r="FM86" i="9"/>
  <c r="FN86" i="9" s="1"/>
  <c r="FN48" i="20"/>
  <c r="FO13" i="20"/>
  <c r="FO18" i="20" s="1"/>
  <c r="FO15" i="20"/>
  <c r="FO16" i="20"/>
  <c r="FO25" i="20" s="1"/>
  <c r="FO14" i="20"/>
  <c r="FO26" i="20" s="1"/>
  <c r="FM8" i="18"/>
  <c r="FP10" i="20"/>
  <c r="FO6" i="14"/>
  <c r="FO6" i="17"/>
  <c r="FO11" i="9"/>
  <c r="FL5" i="7" l="1"/>
  <c r="FL10" i="9"/>
  <c r="FL5" i="17"/>
  <c r="FL5" i="14"/>
  <c r="FL16" i="18"/>
  <c r="FL17" i="18"/>
  <c r="FL15" i="18"/>
  <c r="FL25" i="18"/>
  <c r="FL24" i="18" s="1"/>
  <c r="FL14" i="9" s="1"/>
  <c r="FL27" i="18"/>
  <c r="FL18" i="9" s="1"/>
  <c r="FK14" i="18"/>
  <c r="FK13" i="9" s="1"/>
  <c r="FI19" i="9"/>
  <c r="FJ13" i="9"/>
  <c r="FM7" i="18"/>
  <c r="FM9" i="20" s="1"/>
  <c r="FM5" i="18"/>
  <c r="FK71" i="9"/>
  <c r="FK16" i="9"/>
  <c r="FP48" i="20"/>
  <c r="FP86" i="9" s="1"/>
  <c r="FP12" i="20"/>
  <c r="FM61" i="20"/>
  <c r="FP13" i="20"/>
  <c r="FP18" i="20" s="1"/>
  <c r="FP16" i="20"/>
  <c r="FP25" i="20" s="1"/>
  <c r="FP15" i="20"/>
  <c r="FP14" i="20"/>
  <c r="FP26" i="20" s="1"/>
  <c r="FN7" i="18"/>
  <c r="FO8" i="18"/>
  <c r="FQ10" i="20"/>
  <c r="FP6" i="14"/>
  <c r="FP6" i="17"/>
  <c r="FP11" i="9"/>
  <c r="FL14" i="18" l="1"/>
  <c r="FL13" i="9" s="1"/>
  <c r="FM5" i="17"/>
  <c r="FM5" i="7"/>
  <c r="FM5" i="14"/>
  <c r="FM10" i="9"/>
  <c r="FK15" i="9"/>
  <c r="FK19" i="9" s="1"/>
  <c r="FK7" i="14"/>
  <c r="FL71" i="9"/>
  <c r="FL16" i="9"/>
  <c r="FM25" i="18"/>
  <c r="FM17" i="18"/>
  <c r="FN17" i="18" s="1"/>
  <c r="N35" i="22" s="1"/>
  <c r="FM16" i="18"/>
  <c r="FN16" i="18" s="1"/>
  <c r="N34" i="22" s="1"/>
  <c r="FM15" i="18"/>
  <c r="FM27" i="18"/>
  <c r="FL70" i="9"/>
  <c r="FL7" i="14"/>
  <c r="FL15" i="9"/>
  <c r="FO7" i="18"/>
  <c r="FO10" i="9" s="1"/>
  <c r="FO5" i="18"/>
  <c r="FJ7" i="14"/>
  <c r="FJ15" i="9"/>
  <c r="FQ48" i="20"/>
  <c r="FQ86" i="9" s="1"/>
  <c r="FQ12" i="20"/>
  <c r="FP30" i="20"/>
  <c r="FP8" i="9"/>
  <c r="FQ13" i="20"/>
  <c r="FQ18" i="20" s="1"/>
  <c r="FQ16" i="20"/>
  <c r="FQ25" i="20" s="1"/>
  <c r="FQ15" i="20"/>
  <c r="FQ14" i="20"/>
  <c r="FQ26" i="20" s="1"/>
  <c r="FO5" i="17"/>
  <c r="FO9" i="20"/>
  <c r="FN5" i="14"/>
  <c r="FN5" i="17"/>
  <c r="FN5" i="7"/>
  <c r="FN10" i="9"/>
  <c r="FN9" i="20"/>
  <c r="FP8" i="18"/>
  <c r="FR10" i="20"/>
  <c r="FQ6" i="14"/>
  <c r="FQ6" i="17"/>
  <c r="FQ11" i="9"/>
  <c r="FO25" i="18" l="1"/>
  <c r="FO15" i="18"/>
  <c r="FO16" i="18"/>
  <c r="FO17" i="18"/>
  <c r="FO27" i="18"/>
  <c r="N86" i="22"/>
  <c r="N100" i="22" s="1"/>
  <c r="N65" i="22"/>
  <c r="N66" i="22"/>
  <c r="N87" i="22"/>
  <c r="N101" i="22" s="1"/>
  <c r="FP7" i="18"/>
  <c r="FP5" i="7" s="1"/>
  <c r="FP5" i="18"/>
  <c r="FO5" i="14"/>
  <c r="FL19" i="9"/>
  <c r="FM24" i="18"/>
  <c r="FN25" i="18"/>
  <c r="FO5" i="7"/>
  <c r="FM14" i="18"/>
  <c r="FN15" i="18"/>
  <c r="N33" i="22" s="1"/>
  <c r="FJ19" i="9"/>
  <c r="FM18" i="9"/>
  <c r="FN27" i="18"/>
  <c r="FR48" i="20"/>
  <c r="FR86" i="9" s="1"/>
  <c r="FR12" i="20"/>
  <c r="FP61" i="20"/>
  <c r="FQ8" i="9"/>
  <c r="FQ30" i="20"/>
  <c r="FR13" i="20"/>
  <c r="FR18" i="20" s="1"/>
  <c r="FR16" i="20"/>
  <c r="FR25" i="20" s="1"/>
  <c r="FR15" i="20"/>
  <c r="FR14" i="20"/>
  <c r="FR26" i="20" s="1"/>
  <c r="FQ8" i="18"/>
  <c r="FS10" i="20"/>
  <c r="FR6" i="14"/>
  <c r="FR6" i="17"/>
  <c r="FR11" i="9"/>
  <c r="FP5" i="14" l="1"/>
  <c r="FP9" i="20"/>
  <c r="FP5" i="17"/>
  <c r="FP10" i="9"/>
  <c r="FM14" i="9"/>
  <c r="FN24" i="18"/>
  <c r="FQ7" i="18"/>
  <c r="FQ10" i="9" s="1"/>
  <c r="FQ5" i="18"/>
  <c r="FM71" i="9"/>
  <c r="FN71" i="9" s="1"/>
  <c r="FM16" i="9"/>
  <c r="FN16" i="9" s="1"/>
  <c r="FN18" i="9"/>
  <c r="FO18" i="9"/>
  <c r="FP17" i="18"/>
  <c r="FP27" i="18"/>
  <c r="FP18" i="9" s="1"/>
  <c r="FP15" i="18"/>
  <c r="FP16" i="18"/>
  <c r="FP25" i="18"/>
  <c r="FP24" i="18" s="1"/>
  <c r="FP14" i="9" s="1"/>
  <c r="FP70" i="9" s="1"/>
  <c r="N64" i="22"/>
  <c r="N85" i="22"/>
  <c r="FO14" i="18"/>
  <c r="FM13" i="9"/>
  <c r="FN14" i="18"/>
  <c r="FO24" i="18"/>
  <c r="FQ61" i="20"/>
  <c r="FR8" i="9"/>
  <c r="FR30" i="20"/>
  <c r="FS48" i="20"/>
  <c r="FS86" i="9" s="1"/>
  <c r="FS12" i="20"/>
  <c r="FS13" i="20"/>
  <c r="FS18" i="20" s="1"/>
  <c r="FS16" i="20"/>
  <c r="FS25" i="20" s="1"/>
  <c r="FS15" i="20"/>
  <c r="FS14" i="20"/>
  <c r="FS26" i="20" s="1"/>
  <c r="FR8" i="18"/>
  <c r="FT10" i="20"/>
  <c r="FS6" i="14"/>
  <c r="FS6" i="17"/>
  <c r="FS11" i="9"/>
  <c r="FQ9" i="20" l="1"/>
  <c r="FQ5" i="7"/>
  <c r="FQ5" i="17"/>
  <c r="FQ5" i="14"/>
  <c r="FP14" i="18"/>
  <c r="FP13" i="9" s="1"/>
  <c r="FP7" i="14" s="1"/>
  <c r="FO14" i="9"/>
  <c r="N7" i="23"/>
  <c r="N17" i="23" s="1"/>
  <c r="N32" i="22"/>
  <c r="N63" i="22" s="1"/>
  <c r="FN10" i="18"/>
  <c r="FM15" i="9"/>
  <c r="FM7" i="14"/>
  <c r="FN13" i="9"/>
  <c r="FN7" i="14" s="1"/>
  <c r="FP71" i="9"/>
  <c r="FP16" i="9"/>
  <c r="FQ17" i="18"/>
  <c r="FQ16" i="18"/>
  <c r="FQ25" i="18"/>
  <c r="FQ15" i="18"/>
  <c r="FQ27" i="18"/>
  <c r="FQ18" i="9" s="1"/>
  <c r="FO13" i="9"/>
  <c r="FO71" i="9"/>
  <c r="FO16" i="9"/>
  <c r="FR7" i="18"/>
  <c r="FR5" i="7" s="1"/>
  <c r="FR5" i="18"/>
  <c r="N84" i="22"/>
  <c r="N99" i="22"/>
  <c r="N98" i="22" s="1"/>
  <c r="FM70" i="9"/>
  <c r="FN70" i="9" s="1"/>
  <c r="FN14" i="9"/>
  <c r="FR61" i="20"/>
  <c r="FS30" i="20"/>
  <c r="FS8" i="9"/>
  <c r="FT48" i="20"/>
  <c r="FT86" i="9" s="1"/>
  <c r="FT12" i="20"/>
  <c r="FT13" i="20"/>
  <c r="FT18" i="20" s="1"/>
  <c r="FT16" i="20"/>
  <c r="FT25" i="20" s="1"/>
  <c r="FT15" i="20"/>
  <c r="FT14" i="20"/>
  <c r="FT26" i="20" s="1"/>
  <c r="FS8" i="18"/>
  <c r="FU10" i="20"/>
  <c r="FT6" i="14"/>
  <c r="FT6" i="17"/>
  <c r="FT11" i="9"/>
  <c r="FP15" i="9" l="1"/>
  <c r="FP19" i="9" s="1"/>
  <c r="FR5" i="14"/>
  <c r="FR9" i="20"/>
  <c r="FR5" i="17"/>
  <c r="FR10" i="9"/>
  <c r="FS7" i="18"/>
  <c r="FS5" i="14" s="1"/>
  <c r="FS5" i="18"/>
  <c r="FO7" i="14"/>
  <c r="FO15" i="9"/>
  <c r="FQ71" i="9"/>
  <c r="FQ16" i="9"/>
  <c r="FR15" i="18"/>
  <c r="FR17" i="18"/>
  <c r="FR25" i="18"/>
  <c r="FR24" i="18" s="1"/>
  <c r="FR14" i="9" s="1"/>
  <c r="FR70" i="9" s="1"/>
  <c r="FR27" i="18"/>
  <c r="FR16" i="18"/>
  <c r="FQ14" i="18"/>
  <c r="FQ24" i="18"/>
  <c r="FO70" i="9"/>
  <c r="FM19" i="9"/>
  <c r="FN19" i="9" s="1"/>
  <c r="FN15" i="9"/>
  <c r="FT8" i="9"/>
  <c r="FT30" i="20"/>
  <c r="FS61" i="20"/>
  <c r="FU48" i="20"/>
  <c r="FU86" i="9" s="1"/>
  <c r="FU12" i="20"/>
  <c r="FU13" i="20"/>
  <c r="FU18" i="20" s="1"/>
  <c r="FU16" i="20"/>
  <c r="FU25" i="20" s="1"/>
  <c r="FU15" i="20"/>
  <c r="FU14" i="20"/>
  <c r="FU26" i="20" s="1"/>
  <c r="FS5" i="7"/>
  <c r="FS5" i="17"/>
  <c r="FS9" i="20"/>
  <c r="FT8" i="18"/>
  <c r="FV10" i="20"/>
  <c r="FU6" i="14"/>
  <c r="FU6" i="17"/>
  <c r="FU11" i="9"/>
  <c r="FS10" i="9" l="1"/>
  <c r="FR14" i="18"/>
  <c r="FR13" i="9" s="1"/>
  <c r="FQ14" i="9"/>
  <c r="FO19" i="9"/>
  <c r="FT7" i="18"/>
  <c r="FT5" i="17" s="1"/>
  <c r="FT5" i="18"/>
  <c r="FQ13" i="9"/>
  <c r="FS25" i="18"/>
  <c r="FS15" i="18"/>
  <c r="FS17" i="18"/>
  <c r="FS16" i="18"/>
  <c r="FS27" i="18"/>
  <c r="FS18" i="9" s="1"/>
  <c r="FR18" i="9"/>
  <c r="FU8" i="9"/>
  <c r="FU30" i="20"/>
  <c r="FT61" i="20"/>
  <c r="FV48" i="20"/>
  <c r="FV86" i="9" s="1"/>
  <c r="FV12" i="20"/>
  <c r="FV13" i="20"/>
  <c r="FV18" i="20" s="1"/>
  <c r="FV16" i="20"/>
  <c r="FV25" i="20" s="1"/>
  <c r="FV15" i="20"/>
  <c r="FV14" i="20"/>
  <c r="FV26" i="20" s="1"/>
  <c r="FU8" i="18"/>
  <c r="FW10" i="20"/>
  <c r="FV6" i="14"/>
  <c r="FV6" i="17"/>
  <c r="FV11" i="9"/>
  <c r="FT5" i="14" l="1"/>
  <c r="FT10" i="9"/>
  <c r="FT9" i="20"/>
  <c r="FS14" i="18"/>
  <c r="FS71" i="9"/>
  <c r="FS16" i="9"/>
  <c r="FT5" i="7"/>
  <c r="FQ70" i="9"/>
  <c r="FQ15" i="9"/>
  <c r="FQ7" i="14"/>
  <c r="FR15" i="9"/>
  <c r="FR7" i="14"/>
  <c r="FS24" i="18"/>
  <c r="FU7" i="18"/>
  <c r="FU5" i="17" s="1"/>
  <c r="FU5" i="18"/>
  <c r="FR71" i="9"/>
  <c r="FR16" i="9"/>
  <c r="FT15" i="18"/>
  <c r="FT17" i="18"/>
  <c r="FT25" i="18"/>
  <c r="FT24" i="18" s="1"/>
  <c r="FT14" i="9" s="1"/>
  <c r="FT70" i="9" s="1"/>
  <c r="FT16" i="18"/>
  <c r="FT27" i="18"/>
  <c r="FT18" i="9" s="1"/>
  <c r="FV8" i="9"/>
  <c r="FV30" i="20"/>
  <c r="FU61" i="20"/>
  <c r="FW48" i="20"/>
  <c r="FW86" i="9" s="1"/>
  <c r="FW12" i="20"/>
  <c r="FW13" i="20"/>
  <c r="FW18" i="20" s="1"/>
  <c r="FW16" i="20"/>
  <c r="FW25" i="20" s="1"/>
  <c r="FW15" i="20"/>
  <c r="FW14" i="20"/>
  <c r="FW26" i="20" s="1"/>
  <c r="FV8" i="18"/>
  <c r="FX10" i="20"/>
  <c r="FW6" i="14"/>
  <c r="FW6" i="17"/>
  <c r="FW11" i="9"/>
  <c r="FU10" i="9" l="1"/>
  <c r="FT71" i="9"/>
  <c r="FT16" i="9"/>
  <c r="FU16" i="18"/>
  <c r="FU17" i="18"/>
  <c r="FU25" i="18"/>
  <c r="FU24" i="18" s="1"/>
  <c r="FU14" i="9" s="1"/>
  <c r="FU70" i="9" s="1"/>
  <c r="FU27" i="18"/>
  <c r="FU18" i="9" s="1"/>
  <c r="FU15" i="18"/>
  <c r="FQ19" i="9"/>
  <c r="FS13" i="9"/>
  <c r="FV7" i="18"/>
  <c r="FV9" i="20" s="1"/>
  <c r="FV5" i="18"/>
  <c r="FS14" i="9"/>
  <c r="FU9" i="20"/>
  <c r="FU5" i="7"/>
  <c r="FU5" i="14"/>
  <c r="FT14" i="18"/>
  <c r="FT13" i="9" s="1"/>
  <c r="FR19" i="9"/>
  <c r="FW8" i="9"/>
  <c r="FW30" i="20"/>
  <c r="FV61" i="20"/>
  <c r="FX48" i="20"/>
  <c r="FX86" i="9" s="1"/>
  <c r="FX12" i="20"/>
  <c r="FX13" i="20"/>
  <c r="FX18" i="20" s="1"/>
  <c r="FX16" i="20"/>
  <c r="FX25" i="20" s="1"/>
  <c r="FX15" i="20"/>
  <c r="FX14" i="20"/>
  <c r="FX26" i="20" s="1"/>
  <c r="FV5" i="7"/>
  <c r="FV10" i="9"/>
  <c r="FW8" i="18"/>
  <c r="FY10" i="20"/>
  <c r="FX6" i="14"/>
  <c r="FX6" i="17"/>
  <c r="FX11" i="9"/>
  <c r="FV5" i="14" l="1"/>
  <c r="FV5" i="17"/>
  <c r="FS7" i="14"/>
  <c r="FS15" i="9"/>
  <c r="FS70" i="9"/>
  <c r="FW7" i="18"/>
  <c r="FW9" i="20" s="1"/>
  <c r="FW5" i="18"/>
  <c r="FV17" i="18"/>
  <c r="FV25" i="18"/>
  <c r="FV15" i="18"/>
  <c r="FV27" i="18"/>
  <c r="FV18" i="9" s="1"/>
  <c r="FV16" i="18"/>
  <c r="FU14" i="18"/>
  <c r="FU13" i="9" s="1"/>
  <c r="FT7" i="14"/>
  <c r="FT15" i="9"/>
  <c r="FT19" i="9" s="1"/>
  <c r="FU71" i="9"/>
  <c r="FU16" i="9"/>
  <c r="FX30" i="20"/>
  <c r="FX8" i="9"/>
  <c r="FW61" i="20"/>
  <c r="FY48" i="20"/>
  <c r="FY86" i="9" s="1"/>
  <c r="FY12" i="20"/>
  <c r="FY13" i="20"/>
  <c r="FY18" i="20" s="1"/>
  <c r="FY16" i="20"/>
  <c r="FY25" i="20" s="1"/>
  <c r="FY15" i="20"/>
  <c r="FY14" i="20"/>
  <c r="FY26" i="20" s="1"/>
  <c r="FW5" i="7"/>
  <c r="FX8" i="18"/>
  <c r="FZ10" i="20"/>
  <c r="FY6" i="14"/>
  <c r="FY6" i="17"/>
  <c r="FY11" i="9"/>
  <c r="FW5" i="14" l="1"/>
  <c r="FW5" i="17"/>
  <c r="FW10" i="9"/>
  <c r="FV71" i="9"/>
  <c r="FV16" i="9"/>
  <c r="FV14" i="18"/>
  <c r="FV13" i="9" s="1"/>
  <c r="FV24" i="18"/>
  <c r="FS19" i="9"/>
  <c r="FX7" i="18"/>
  <c r="FX5" i="14" s="1"/>
  <c r="FX5" i="18"/>
  <c r="FW15" i="18"/>
  <c r="FW17" i="18"/>
  <c r="FW16" i="18"/>
  <c r="FW27" i="18"/>
  <c r="FW18" i="9" s="1"/>
  <c r="FW25" i="18"/>
  <c r="FW24" i="18" s="1"/>
  <c r="FW14" i="9" s="1"/>
  <c r="FW70" i="9" s="1"/>
  <c r="FU15" i="9"/>
  <c r="FU19" i="9" s="1"/>
  <c r="FU7" i="14"/>
  <c r="FY8" i="9"/>
  <c r="FY30" i="20"/>
  <c r="FZ48" i="20"/>
  <c r="FZ12" i="20"/>
  <c r="FX61" i="20"/>
  <c r="FZ13" i="20"/>
  <c r="FZ18" i="20" s="1"/>
  <c r="GA18" i="20" s="1"/>
  <c r="FZ16" i="20"/>
  <c r="FZ25" i="20" s="1"/>
  <c r="GA25" i="20" s="1"/>
  <c r="FZ15" i="20"/>
  <c r="FZ14" i="20"/>
  <c r="FZ26" i="20" s="1"/>
  <c r="GA26" i="20" s="1"/>
  <c r="FX5" i="7"/>
  <c r="FX5" i="17"/>
  <c r="FX10" i="9"/>
  <c r="FX9" i="20"/>
  <c r="FY8" i="18"/>
  <c r="GB10" i="20"/>
  <c r="FZ6" i="14"/>
  <c r="FZ6" i="17"/>
  <c r="FZ11" i="9"/>
  <c r="FW14" i="18" l="1"/>
  <c r="FW13" i="9" s="1"/>
  <c r="FW15" i="9" s="1"/>
  <c r="FW71" i="9"/>
  <c r="FW16" i="9"/>
  <c r="FV14" i="9"/>
  <c r="FV15" i="9" s="1"/>
  <c r="FV19" i="9" s="1"/>
  <c r="FV7" i="14"/>
  <c r="FW7" i="14"/>
  <c r="FX15" i="18"/>
  <c r="FX25" i="18"/>
  <c r="FX24" i="18" s="1"/>
  <c r="FX14" i="9" s="1"/>
  <c r="FX70" i="9" s="1"/>
  <c r="FX16" i="18"/>
  <c r="FX17" i="18"/>
  <c r="FX27" i="18"/>
  <c r="FX18" i="9" s="1"/>
  <c r="FY7" i="18"/>
  <c r="FY5" i="7" s="1"/>
  <c r="FY5" i="18"/>
  <c r="FZ8" i="9"/>
  <c r="FZ30" i="20"/>
  <c r="FY61" i="20"/>
  <c r="GB48" i="20"/>
  <c r="GB86" i="9" s="1"/>
  <c r="GB12" i="20"/>
  <c r="GB8" i="9" s="1"/>
  <c r="GB13" i="20"/>
  <c r="GB18" i="20" s="1"/>
  <c r="GB16" i="20"/>
  <c r="GB25" i="20" s="1"/>
  <c r="GB15" i="20"/>
  <c r="GB14" i="20"/>
  <c r="GB26" i="20" s="1"/>
  <c r="FZ8" i="18"/>
  <c r="GC10" i="20"/>
  <c r="GB6" i="14"/>
  <c r="GB6" i="17"/>
  <c r="GB11" i="9"/>
  <c r="FX14" i="18" l="1"/>
  <c r="FY5" i="14"/>
  <c r="FY10" i="9"/>
  <c r="FY9" i="20"/>
  <c r="FY5" i="17"/>
  <c r="FY15" i="18"/>
  <c r="FY16" i="18"/>
  <c r="FY25" i="18"/>
  <c r="FY24" i="18" s="1"/>
  <c r="FY17" i="18"/>
  <c r="FY27" i="18"/>
  <c r="FY18" i="9" s="1"/>
  <c r="FX71" i="9"/>
  <c r="FX16" i="9"/>
  <c r="FV70" i="9"/>
  <c r="FZ7" i="18"/>
  <c r="FZ5" i="7" s="1"/>
  <c r="FZ5" i="18"/>
  <c r="FX13" i="9"/>
  <c r="FW19" i="9"/>
  <c r="FZ61" i="20"/>
  <c r="GC48" i="20"/>
  <c r="GC86" i="9" s="1"/>
  <c r="GC12" i="20"/>
  <c r="GC13" i="20"/>
  <c r="GC18" i="20" s="1"/>
  <c r="GC16" i="20"/>
  <c r="GC25" i="20" s="1"/>
  <c r="GC15" i="20"/>
  <c r="GC14" i="20"/>
  <c r="GC26" i="20" s="1"/>
  <c r="FZ5" i="17"/>
  <c r="FZ5" i="14"/>
  <c r="FZ10" i="9"/>
  <c r="GB8" i="18"/>
  <c r="GA7" i="18"/>
  <c r="GD10" i="20"/>
  <c r="GC6" i="14"/>
  <c r="GC6" i="17"/>
  <c r="GC11" i="9"/>
  <c r="FZ9" i="20" l="1"/>
  <c r="FY14" i="18"/>
  <c r="FY71" i="9"/>
  <c r="FY16" i="9"/>
  <c r="FX15" i="9"/>
  <c r="FX19" i="9" s="1"/>
  <c r="FX7" i="14"/>
  <c r="FZ17" i="18"/>
  <c r="GA17" i="18" s="1"/>
  <c r="O35" i="22" s="1"/>
  <c r="FZ25" i="18"/>
  <c r="FZ15" i="18"/>
  <c r="FZ16" i="18"/>
  <c r="GA16" i="18" s="1"/>
  <c r="O34" i="22" s="1"/>
  <c r="FZ27" i="18"/>
  <c r="FY14" i="9"/>
  <c r="GB7" i="18"/>
  <c r="GB5" i="7" s="1"/>
  <c r="GB5" i="18"/>
  <c r="FY13" i="9"/>
  <c r="GC8" i="9"/>
  <c r="GC30" i="20"/>
  <c r="GD48" i="20"/>
  <c r="GD86" i="9" s="1"/>
  <c r="GD12" i="20"/>
  <c r="GD13" i="20"/>
  <c r="GD18" i="20" s="1"/>
  <c r="GD16" i="20"/>
  <c r="GD25" i="20" s="1"/>
  <c r="GD15" i="20"/>
  <c r="GD14" i="20"/>
  <c r="GD26" i="20" s="1"/>
  <c r="GA5" i="17"/>
  <c r="GA5" i="14"/>
  <c r="GA9" i="20"/>
  <c r="GA5" i="7"/>
  <c r="GA10" i="9"/>
  <c r="GC8" i="18"/>
  <c r="GE10" i="20"/>
  <c r="GD6" i="14"/>
  <c r="GD6" i="17"/>
  <c r="GD11" i="9"/>
  <c r="O65" i="22" l="1"/>
  <c r="O86" i="22"/>
  <c r="O100" i="22" s="1"/>
  <c r="GB10" i="9"/>
  <c r="FZ14" i="18"/>
  <c r="GA15" i="18"/>
  <c r="O33" i="22" s="1"/>
  <c r="GB9" i="20"/>
  <c r="FY7" i="14"/>
  <c r="FY15" i="9"/>
  <c r="FY19" i="9" s="1"/>
  <c r="FZ24" i="18"/>
  <c r="GA25" i="18"/>
  <c r="O66" i="22"/>
  <c r="O87" i="22"/>
  <c r="O101" i="22" s="1"/>
  <c r="GB15" i="18"/>
  <c r="GB16" i="18"/>
  <c r="GB17" i="18"/>
  <c r="GB25" i="18"/>
  <c r="GB27" i="18"/>
  <c r="GB5" i="17"/>
  <c r="GB5" i="14"/>
  <c r="FY70" i="9"/>
  <c r="GC7" i="18"/>
  <c r="GC5" i="17" s="1"/>
  <c r="GC5" i="18"/>
  <c r="FZ18" i="9"/>
  <c r="GA27" i="18"/>
  <c r="GE48" i="20"/>
  <c r="GE86" i="9" s="1"/>
  <c r="GE12" i="20"/>
  <c r="GD8" i="9"/>
  <c r="GD30" i="20"/>
  <c r="GC61" i="20"/>
  <c r="GE13" i="20"/>
  <c r="GE18" i="20" s="1"/>
  <c r="GE16" i="20"/>
  <c r="GE25" i="20" s="1"/>
  <c r="GE15" i="20"/>
  <c r="GE14" i="20"/>
  <c r="GE26" i="20" s="1"/>
  <c r="GC5" i="7"/>
  <c r="GC9" i="20"/>
  <c r="GD8" i="18"/>
  <c r="GF10" i="20"/>
  <c r="GE6" i="14"/>
  <c r="GE6" i="17"/>
  <c r="GE11" i="9"/>
  <c r="GC10" i="9" l="1"/>
  <c r="GC5" i="14"/>
  <c r="GB24" i="18"/>
  <c r="GC25" i="18"/>
  <c r="GC24" i="18" s="1"/>
  <c r="GC14" i="9" s="1"/>
  <c r="GC70" i="9" s="1"/>
  <c r="GC27" i="18"/>
  <c r="GC18" i="9" s="1"/>
  <c r="GC15" i="18"/>
  <c r="GC16" i="18"/>
  <c r="GC17" i="18"/>
  <c r="FZ71" i="9"/>
  <c r="GA71" i="9" s="1"/>
  <c r="FZ16" i="9"/>
  <c r="GA16" i="9" s="1"/>
  <c r="GA18" i="9"/>
  <c r="GD7" i="18"/>
  <c r="GD5" i="14" s="1"/>
  <c r="GD5" i="18"/>
  <c r="GB14" i="18"/>
  <c r="O85" i="22"/>
  <c r="O64" i="22"/>
  <c r="FZ13" i="9"/>
  <c r="GA14" i="18"/>
  <c r="GB18" i="9"/>
  <c r="FZ14" i="9"/>
  <c r="GA24" i="18"/>
  <c r="GD61" i="20"/>
  <c r="GF48" i="20"/>
  <c r="GF86" i="9" s="1"/>
  <c r="GF12" i="20"/>
  <c r="GE8" i="9"/>
  <c r="GE30" i="20"/>
  <c r="GF13" i="20"/>
  <c r="GF18" i="20" s="1"/>
  <c r="GF15" i="20"/>
  <c r="GF16" i="20"/>
  <c r="GF25" i="20" s="1"/>
  <c r="GF14" i="20"/>
  <c r="GF26" i="20" s="1"/>
  <c r="GE8" i="18"/>
  <c r="GG10" i="20"/>
  <c r="GF6" i="14"/>
  <c r="GF6" i="17"/>
  <c r="GF11" i="9"/>
  <c r="GD5" i="17" l="1"/>
  <c r="GD5" i="7"/>
  <c r="GD10" i="9"/>
  <c r="GD9" i="20"/>
  <c r="FZ70" i="9"/>
  <c r="GA70" i="9" s="1"/>
  <c r="GA14" i="9"/>
  <c r="GE7" i="18"/>
  <c r="GE5" i="7" s="1"/>
  <c r="GE5" i="18"/>
  <c r="GD27" i="18"/>
  <c r="GD18" i="9" s="1"/>
  <c r="GD16" i="18"/>
  <c r="GD15" i="18"/>
  <c r="GD17" i="18"/>
  <c r="GD25" i="18"/>
  <c r="GD24" i="18" s="1"/>
  <c r="GD14" i="9" s="1"/>
  <c r="GD70" i="9" s="1"/>
  <c r="GB71" i="9"/>
  <c r="GB16" i="9"/>
  <c r="GC14" i="18"/>
  <c r="GC13" i="9" s="1"/>
  <c r="GC71" i="9"/>
  <c r="GC16" i="9"/>
  <c r="GB13" i="9"/>
  <c r="FZ15" i="9"/>
  <c r="FZ7" i="14"/>
  <c r="GA13" i="9"/>
  <c r="GA7" i="14" s="1"/>
  <c r="GA10" i="18"/>
  <c r="O7" i="23"/>
  <c r="O17" i="23" s="1"/>
  <c r="O32" i="22"/>
  <c r="O63" i="22" s="1"/>
  <c r="GA107" i="9"/>
  <c r="EN107" i="9"/>
  <c r="DN107" i="9"/>
  <c r="DA107" i="9"/>
  <c r="CA107" i="9"/>
  <c r="FA107" i="9"/>
  <c r="BA107" i="9"/>
  <c r="FN107" i="9"/>
  <c r="BN107" i="9"/>
  <c r="EA107" i="9"/>
  <c r="CN107" i="9"/>
  <c r="O99" i="22"/>
  <c r="O98" i="22" s="1"/>
  <c r="O84" i="22"/>
  <c r="GB14" i="9"/>
  <c r="GF30" i="20"/>
  <c r="GF8" i="9"/>
  <c r="GE61" i="20"/>
  <c r="GG48" i="20"/>
  <c r="GG86" i="9" s="1"/>
  <c r="GG12" i="20"/>
  <c r="GG13" i="20"/>
  <c r="GG18" i="20" s="1"/>
  <c r="GG16" i="20"/>
  <c r="GG25" i="20" s="1"/>
  <c r="GG15" i="20"/>
  <c r="GG14" i="20"/>
  <c r="GG26" i="20" s="1"/>
  <c r="GF8" i="18"/>
  <c r="GH10" i="20"/>
  <c r="GG6" i="14"/>
  <c r="GG6" i="17"/>
  <c r="GG11" i="9"/>
  <c r="GE5" i="14" l="1"/>
  <c r="GE5" i="17"/>
  <c r="GE9" i="20"/>
  <c r="GE10" i="9"/>
  <c r="GF7" i="18"/>
  <c r="GF10" i="9" s="1"/>
  <c r="GF5" i="18"/>
  <c r="GB70" i="9"/>
  <c r="GD71" i="9"/>
  <c r="GD16" i="9"/>
  <c r="GD14" i="18"/>
  <c r="GC7" i="14"/>
  <c r="GC15" i="9"/>
  <c r="GC19" i="9" s="1"/>
  <c r="GE16" i="18"/>
  <c r="GE17" i="18"/>
  <c r="GE15" i="18"/>
  <c r="GE25" i="18"/>
  <c r="GE24" i="18" s="1"/>
  <c r="GE27" i="18"/>
  <c r="GE18" i="9" s="1"/>
  <c r="FZ19" i="9"/>
  <c r="GA19" i="9" s="1"/>
  <c r="GA15" i="9"/>
  <c r="GA106" i="9"/>
  <c r="DN106" i="9"/>
  <c r="BA106" i="9"/>
  <c r="FN106" i="9"/>
  <c r="EA106" i="9"/>
  <c r="AN106" i="9"/>
  <c r="CA106" i="9"/>
  <c r="EN106" i="9"/>
  <c r="BN106" i="9"/>
  <c r="CN106" i="9"/>
  <c r="FA106" i="9"/>
  <c r="DA106" i="9"/>
  <c r="GB7" i="14"/>
  <c r="GB15" i="9"/>
  <c r="GH48" i="20"/>
  <c r="GH86" i="9" s="1"/>
  <c r="GH12" i="20"/>
  <c r="GG30" i="20"/>
  <c r="GG8" i="9"/>
  <c r="GF61" i="20"/>
  <c r="GH13" i="20"/>
  <c r="GH18" i="20" s="1"/>
  <c r="GH16" i="20"/>
  <c r="GH25" i="20" s="1"/>
  <c r="GH15" i="20"/>
  <c r="GH14" i="20"/>
  <c r="GH26" i="20" s="1"/>
  <c r="GG8" i="18"/>
  <c r="GI10" i="20"/>
  <c r="GH6" i="14"/>
  <c r="GH6" i="17"/>
  <c r="GH11" i="9"/>
  <c r="GF5" i="7" l="1"/>
  <c r="GF5" i="17"/>
  <c r="GF9" i="20"/>
  <c r="GF5" i="14"/>
  <c r="GD13" i="9"/>
  <c r="GG7" i="18"/>
  <c r="GG5" i="14" s="1"/>
  <c r="GG5" i="18"/>
  <c r="GB19" i="9"/>
  <c r="GE71" i="9"/>
  <c r="GE16" i="9"/>
  <c r="GE14" i="9"/>
  <c r="GE14" i="18"/>
  <c r="GE13" i="9" s="1"/>
  <c r="GF16" i="18"/>
  <c r="GF25" i="18"/>
  <c r="GF24" i="18" s="1"/>
  <c r="GF14" i="9" s="1"/>
  <c r="GF70" i="9" s="1"/>
  <c r="GF17" i="18"/>
  <c r="GF27" i="18"/>
  <c r="GF18" i="9" s="1"/>
  <c r="GF15" i="18"/>
  <c r="GG61" i="20"/>
  <c r="GH8" i="9"/>
  <c r="GH30" i="20"/>
  <c r="GI48" i="20"/>
  <c r="GI86" i="9" s="1"/>
  <c r="GI12" i="20"/>
  <c r="GI13" i="20"/>
  <c r="GI18" i="20" s="1"/>
  <c r="GI16" i="20"/>
  <c r="GI25" i="20" s="1"/>
  <c r="GI15" i="20"/>
  <c r="GI14" i="20"/>
  <c r="GI26" i="20" s="1"/>
  <c r="GH8" i="18"/>
  <c r="GJ10" i="20"/>
  <c r="GI6" i="14"/>
  <c r="GI6" i="17"/>
  <c r="GI11" i="9"/>
  <c r="GG5" i="7" l="1"/>
  <c r="GG9" i="20"/>
  <c r="GG5" i="17"/>
  <c r="GG10" i="9"/>
  <c r="GG15" i="18"/>
  <c r="GG16" i="18"/>
  <c r="GG27" i="18"/>
  <c r="GG17" i="18"/>
  <c r="GG25" i="18"/>
  <c r="GG24" i="18" s="1"/>
  <c r="GG14" i="9" s="1"/>
  <c r="GG70" i="9" s="1"/>
  <c r="GH7" i="18"/>
  <c r="GH5" i="14" s="1"/>
  <c r="GH5" i="18"/>
  <c r="GF14" i="18"/>
  <c r="GF13" i="9" s="1"/>
  <c r="GE15" i="9"/>
  <c r="GE19" i="9" s="1"/>
  <c r="GE7" i="14"/>
  <c r="GF71" i="9"/>
  <c r="GF16" i="9"/>
  <c r="GE70" i="9"/>
  <c r="GD15" i="9"/>
  <c r="GD7" i="14"/>
  <c r="GH61" i="20"/>
  <c r="GI8" i="9"/>
  <c r="GI30" i="20"/>
  <c r="GJ48" i="20"/>
  <c r="GJ86" i="9" s="1"/>
  <c r="GJ12" i="20"/>
  <c r="GJ13" i="20"/>
  <c r="GJ18" i="20" s="1"/>
  <c r="GJ16" i="20"/>
  <c r="GJ25" i="20" s="1"/>
  <c r="GJ15" i="20"/>
  <c r="GJ14" i="20"/>
  <c r="GJ26" i="20" s="1"/>
  <c r="GI8" i="18"/>
  <c r="GK10" i="20"/>
  <c r="GJ6" i="14"/>
  <c r="GJ6" i="17"/>
  <c r="GJ11" i="9"/>
  <c r="GH9" i="20" l="1"/>
  <c r="GH16" i="18"/>
  <c r="GH25" i="18"/>
  <c r="GH24" i="18" s="1"/>
  <c r="GH14" i="9" s="1"/>
  <c r="GH17" i="18"/>
  <c r="GH27" i="18"/>
  <c r="GH18" i="9" s="1"/>
  <c r="GH15" i="18"/>
  <c r="GD19" i="9"/>
  <c r="GG18" i="9"/>
  <c r="GH5" i="17"/>
  <c r="GH5" i="7"/>
  <c r="GH10" i="9"/>
  <c r="GG14" i="18"/>
  <c r="GI7" i="18"/>
  <c r="GI5" i="14" s="1"/>
  <c r="GI5" i="18"/>
  <c r="GF7" i="14"/>
  <c r="GF15" i="9"/>
  <c r="GF19" i="9" s="1"/>
  <c r="GI61" i="20"/>
  <c r="GJ30" i="20"/>
  <c r="GJ8" i="9"/>
  <c r="GK48" i="20"/>
  <c r="GK86" i="9" s="1"/>
  <c r="GK12" i="20"/>
  <c r="GK13" i="20"/>
  <c r="GK18" i="20" s="1"/>
  <c r="GK16" i="20"/>
  <c r="GK25" i="20" s="1"/>
  <c r="GK14" i="20"/>
  <c r="GK26" i="20" s="1"/>
  <c r="GK15" i="20"/>
  <c r="GJ8" i="18"/>
  <c r="GL10" i="20"/>
  <c r="GK6" i="14"/>
  <c r="GK6" i="17"/>
  <c r="GK11" i="9"/>
  <c r="GH14" i="18" l="1"/>
  <c r="GH13" i="9" s="1"/>
  <c r="GI5" i="7"/>
  <c r="GI5" i="17"/>
  <c r="GI9" i="20"/>
  <c r="GI10" i="9"/>
  <c r="GG13" i="9"/>
  <c r="GH7" i="14"/>
  <c r="GH15" i="9"/>
  <c r="GH19" i="9" s="1"/>
  <c r="GH71" i="9"/>
  <c r="GH16" i="9"/>
  <c r="GJ7" i="18"/>
  <c r="GJ5" i="17" s="1"/>
  <c r="GJ5" i="18"/>
  <c r="GH70" i="9"/>
  <c r="GI16" i="18"/>
  <c r="GI17" i="18"/>
  <c r="GI27" i="18"/>
  <c r="GI18" i="9" s="1"/>
  <c r="GI15" i="18"/>
  <c r="GI25" i="18"/>
  <c r="GI24" i="18" s="1"/>
  <c r="GG71" i="9"/>
  <c r="GG16" i="9"/>
  <c r="GK8" i="9"/>
  <c r="GK30" i="20"/>
  <c r="GJ61" i="20"/>
  <c r="GL48" i="20"/>
  <c r="GL86" i="9" s="1"/>
  <c r="GL12" i="20"/>
  <c r="GL13" i="20"/>
  <c r="GL18" i="20" s="1"/>
  <c r="GL16" i="20"/>
  <c r="GL25" i="20" s="1"/>
  <c r="GL15" i="20"/>
  <c r="GL14" i="20"/>
  <c r="GL26" i="20" s="1"/>
  <c r="GK8" i="18"/>
  <c r="GM10" i="20"/>
  <c r="GM12" i="20" s="1"/>
  <c r="GM8" i="9" s="1"/>
  <c r="GL6" i="14"/>
  <c r="GL6" i="17"/>
  <c r="GL11" i="9"/>
  <c r="GJ5" i="14" l="1"/>
  <c r="GI14" i="18"/>
  <c r="GI14" i="9"/>
  <c r="GJ10" i="9"/>
  <c r="GJ5" i="7"/>
  <c r="GJ9" i="20"/>
  <c r="GI71" i="9"/>
  <c r="GI16" i="9"/>
  <c r="GK7" i="18"/>
  <c r="GK5" i="7" s="1"/>
  <c r="GK5" i="18"/>
  <c r="GJ16" i="18"/>
  <c r="GJ25" i="18"/>
  <c r="GJ24" i="18" s="1"/>
  <c r="GJ14" i="9" s="1"/>
  <c r="GJ70" i="9" s="1"/>
  <c r="GJ27" i="18"/>
  <c r="GJ18" i="9" s="1"/>
  <c r="GJ17" i="18"/>
  <c r="GJ15" i="18"/>
  <c r="GG7" i="14"/>
  <c r="GG15" i="9"/>
  <c r="GL8" i="9"/>
  <c r="GL30" i="20"/>
  <c r="GK61" i="20"/>
  <c r="GM13" i="20"/>
  <c r="GM18" i="20" s="1"/>
  <c r="GN18" i="20" s="1"/>
  <c r="GM16" i="20"/>
  <c r="GM25" i="20" s="1"/>
  <c r="GN25" i="20" s="1"/>
  <c r="GM15" i="20"/>
  <c r="GM14" i="20"/>
  <c r="GM26" i="20" s="1"/>
  <c r="GN26" i="20" s="1"/>
  <c r="GK5" i="14"/>
  <c r="GK5" i="17"/>
  <c r="GK10" i="9"/>
  <c r="GL8" i="18"/>
  <c r="GO10" i="20"/>
  <c r="GO12" i="20" s="1"/>
  <c r="GM6" i="14"/>
  <c r="GM6" i="17"/>
  <c r="GM11" i="9"/>
  <c r="GK9" i="20" l="1"/>
  <c r="GG19" i="9"/>
  <c r="GK15" i="18"/>
  <c r="GK16" i="18"/>
  <c r="GK27" i="18"/>
  <c r="GK18" i="9" s="1"/>
  <c r="GK17" i="18"/>
  <c r="GK25" i="18"/>
  <c r="GK24" i="18" s="1"/>
  <c r="GK14" i="9" s="1"/>
  <c r="GK70" i="9" s="1"/>
  <c r="GI70" i="9"/>
  <c r="GL7" i="18"/>
  <c r="GL5" i="14" s="1"/>
  <c r="GL5" i="18"/>
  <c r="GJ14" i="18"/>
  <c r="GJ13" i="9" s="1"/>
  <c r="GI13" i="9"/>
  <c r="GJ71" i="9"/>
  <c r="GJ16" i="9"/>
  <c r="GL61" i="20"/>
  <c r="GO8" i="9"/>
  <c r="GO30" i="20"/>
  <c r="GO13" i="20"/>
  <c r="GO18" i="20" s="1"/>
  <c r="GO66" i="20" s="1"/>
  <c r="GO16" i="20"/>
  <c r="GO25" i="20" s="1"/>
  <c r="GO15" i="20"/>
  <c r="GO14" i="20"/>
  <c r="GO26" i="20" s="1"/>
  <c r="GL5" i="17"/>
  <c r="GL5" i="7"/>
  <c r="GL10" i="9"/>
  <c r="GM8" i="18"/>
  <c r="GP10" i="20"/>
  <c r="GP12" i="20" s="1"/>
  <c r="GO6" i="14"/>
  <c r="GO6" i="17"/>
  <c r="GO11" i="9"/>
  <c r="GL9" i="20" l="1"/>
  <c r="GK14" i="18"/>
  <c r="GM7" i="18"/>
  <c r="GN7" i="18" s="1"/>
  <c r="GM5" i="18"/>
  <c r="GI7" i="14"/>
  <c r="GI15" i="9"/>
  <c r="GK71" i="9"/>
  <c r="GK16" i="9"/>
  <c r="GJ15" i="9"/>
  <c r="GJ19" i="9" s="1"/>
  <c r="GJ7" i="14"/>
  <c r="GL15" i="18"/>
  <c r="GL25" i="18"/>
  <c r="GL24" i="18" s="1"/>
  <c r="GL14" i="9" s="1"/>
  <c r="GL70" i="9" s="1"/>
  <c r="GL16" i="18"/>
  <c r="GL27" i="18"/>
  <c r="GL18" i="9" s="1"/>
  <c r="GL17" i="18"/>
  <c r="GK13" i="9"/>
  <c r="HA66" i="9"/>
  <c r="GO66" i="9"/>
  <c r="GO93" i="9"/>
  <c r="GP30" i="20"/>
  <c r="GP8" i="9"/>
  <c r="GP66" i="9" s="1"/>
  <c r="GO35" i="20"/>
  <c r="GP13" i="20"/>
  <c r="GP18" i="20" s="1"/>
  <c r="GP66" i="20" s="1"/>
  <c r="GP16" i="20"/>
  <c r="GP25" i="20" s="1"/>
  <c r="GP15" i="20"/>
  <c r="GP14" i="20"/>
  <c r="GP26" i="20" s="1"/>
  <c r="GM5" i="14"/>
  <c r="GM5" i="17"/>
  <c r="GM9" i="20"/>
  <c r="GO8" i="18"/>
  <c r="GQ10" i="20"/>
  <c r="GQ12" i="20" s="1"/>
  <c r="GP6" i="14"/>
  <c r="GP6" i="17"/>
  <c r="GP11" i="9"/>
  <c r="GM5" i="7" l="1"/>
  <c r="GM10" i="9"/>
  <c r="GK7" i="14"/>
  <c r="GK15" i="9"/>
  <c r="GK19" i="9" s="1"/>
  <c r="GL71" i="9"/>
  <c r="GL16" i="9"/>
  <c r="GI19" i="9"/>
  <c r="GL14" i="18"/>
  <c r="GL13" i="9" s="1"/>
  <c r="GO7" i="18"/>
  <c r="GO5" i="14" s="1"/>
  <c r="GO5" i="18"/>
  <c r="GM17" i="18"/>
  <c r="GN17" i="18" s="1"/>
  <c r="P35" i="22" s="1"/>
  <c r="GM27" i="18"/>
  <c r="GM16" i="18"/>
  <c r="GN16" i="18" s="1"/>
  <c r="P34" i="22" s="1"/>
  <c r="GM15" i="18"/>
  <c r="GM25" i="18"/>
  <c r="GP93" i="9"/>
  <c r="GQ8" i="9"/>
  <c r="GQ66" i="9" s="1"/>
  <c r="GQ30" i="20"/>
  <c r="GP35" i="20"/>
  <c r="GQ13" i="20"/>
  <c r="GQ18" i="20" s="1"/>
  <c r="GQ66" i="20" s="1"/>
  <c r="GQ16" i="20"/>
  <c r="GQ25" i="20" s="1"/>
  <c r="GQ15" i="20"/>
  <c r="GQ14" i="20"/>
  <c r="GQ26" i="20" s="1"/>
  <c r="GO10" i="9"/>
  <c r="GO5" i="17"/>
  <c r="GO5" i="7"/>
  <c r="GO9" i="20"/>
  <c r="GN5" i="14"/>
  <c r="GN5" i="17"/>
  <c r="GN5" i="7"/>
  <c r="GN9" i="20"/>
  <c r="GN10" i="9"/>
  <c r="GP8" i="18"/>
  <c r="GR10" i="20"/>
  <c r="GR12" i="20" s="1"/>
  <c r="GQ6" i="14"/>
  <c r="GQ6" i="17"/>
  <c r="GQ11" i="9"/>
  <c r="GM24" i="18" l="1"/>
  <c r="GN25" i="18"/>
  <c r="GM14" i="18"/>
  <c r="GN15" i="18"/>
  <c r="P33" i="22" s="1"/>
  <c r="P86" i="22"/>
  <c r="P100" i="22" s="1"/>
  <c r="P65" i="22"/>
  <c r="GM18" i="9"/>
  <c r="GN27" i="18"/>
  <c r="GP7" i="18"/>
  <c r="GP5" i="18"/>
  <c r="P66" i="22"/>
  <c r="P87" i="22"/>
  <c r="P101" i="22" s="1"/>
  <c r="GO25" i="18"/>
  <c r="GO15" i="18"/>
  <c r="GO13" i="18"/>
  <c r="GO16" i="18"/>
  <c r="GO17" i="18"/>
  <c r="GO27" i="18"/>
  <c r="GL7" i="14"/>
  <c r="GL15" i="9"/>
  <c r="GQ93" i="9"/>
  <c r="GR8" i="9"/>
  <c r="GR66" i="9" s="1"/>
  <c r="GR30" i="20"/>
  <c r="GR13" i="20"/>
  <c r="GR18" i="20" s="1"/>
  <c r="GR66" i="20" s="1"/>
  <c r="GR16" i="20"/>
  <c r="GR25" i="20" s="1"/>
  <c r="GR15" i="20"/>
  <c r="GR14" i="20"/>
  <c r="GR26" i="20" s="1"/>
  <c r="GQ35" i="20"/>
  <c r="GP5" i="17"/>
  <c r="GP5" i="7"/>
  <c r="GP5" i="14"/>
  <c r="GP9" i="20"/>
  <c r="GP10" i="9"/>
  <c r="GQ8" i="18"/>
  <c r="GS10" i="20"/>
  <c r="GS12" i="20" s="1"/>
  <c r="GR6" i="14"/>
  <c r="GR6" i="17"/>
  <c r="GR11" i="9"/>
  <c r="GO14" i="18" l="1"/>
  <c r="GM71" i="9"/>
  <c r="GN71" i="9" s="1"/>
  <c r="GM16" i="9"/>
  <c r="GN16" i="9" s="1"/>
  <c r="GN18" i="9"/>
  <c r="GL19" i="9"/>
  <c r="P64" i="22"/>
  <c r="P85" i="22"/>
  <c r="GO23" i="18"/>
  <c r="GO10" i="18"/>
  <c r="GO31" i="18" s="1"/>
  <c r="GM13" i="9"/>
  <c r="GN14" i="18"/>
  <c r="GO24" i="18"/>
  <c r="GQ7" i="18"/>
  <c r="GQ5" i="17" s="1"/>
  <c r="GQ5" i="18"/>
  <c r="GP25" i="18"/>
  <c r="GP24" i="18" s="1"/>
  <c r="GP14" i="9" s="1"/>
  <c r="GP70" i="9" s="1"/>
  <c r="GP15" i="18"/>
  <c r="GP17" i="18"/>
  <c r="GP16" i="18"/>
  <c r="GP13" i="18"/>
  <c r="GP27" i="18"/>
  <c r="GM14" i="9"/>
  <c r="GN24" i="18"/>
  <c r="GR93" i="9"/>
  <c r="GS30" i="20"/>
  <c r="GS8" i="9"/>
  <c r="GS66" i="9" s="1"/>
  <c r="GS13" i="20"/>
  <c r="GS18" i="20" s="1"/>
  <c r="GS66" i="20" s="1"/>
  <c r="GS16" i="20"/>
  <c r="GS25" i="20" s="1"/>
  <c r="GS15" i="20"/>
  <c r="GS14" i="20"/>
  <c r="GS26" i="20" s="1"/>
  <c r="GR35" i="20"/>
  <c r="GR8" i="18"/>
  <c r="GT10" i="20"/>
  <c r="GT12" i="20" s="1"/>
  <c r="GS6" i="14"/>
  <c r="GS6" i="17"/>
  <c r="GS11" i="9"/>
  <c r="GO30" i="18" l="1"/>
  <c r="GQ5" i="7"/>
  <c r="GQ10" i="9"/>
  <c r="GQ9" i="20"/>
  <c r="GP14" i="18"/>
  <c r="GP13" i="9" s="1"/>
  <c r="GP15" i="9" s="1"/>
  <c r="GM70" i="9"/>
  <c r="GN70" i="9" s="1"/>
  <c r="GN14" i="9"/>
  <c r="GQ16" i="18"/>
  <c r="GQ15" i="18"/>
  <c r="GQ17" i="18"/>
  <c r="GQ13" i="18"/>
  <c r="GQ27" i="18"/>
  <c r="GQ25" i="18"/>
  <c r="GQ24" i="18" s="1"/>
  <c r="GQ14" i="9" s="1"/>
  <c r="GQ70" i="9" s="1"/>
  <c r="GO20" i="18"/>
  <c r="GO18" i="9"/>
  <c r="GR7" i="18"/>
  <c r="GR9" i="20" s="1"/>
  <c r="GR5" i="18"/>
  <c r="GP23" i="18"/>
  <c r="GQ5" i="14"/>
  <c r="GO14" i="9"/>
  <c r="GN10" i="18"/>
  <c r="P7" i="23"/>
  <c r="P17" i="23" s="1"/>
  <c r="P32" i="22"/>
  <c r="P63" i="22" s="1"/>
  <c r="GO13" i="9"/>
  <c r="GM7" i="14"/>
  <c r="GM15" i="9"/>
  <c r="GN13" i="9"/>
  <c r="GN7" i="14" s="1"/>
  <c r="P84" i="22"/>
  <c r="P99" i="22"/>
  <c r="P98" i="22" s="1"/>
  <c r="GS93" i="9"/>
  <c r="GT8" i="9"/>
  <c r="GT66" i="9" s="1"/>
  <c r="GT30" i="20"/>
  <c r="GT13" i="20"/>
  <c r="GT18" i="20" s="1"/>
  <c r="GT66" i="20" s="1"/>
  <c r="GT16" i="20"/>
  <c r="GT25" i="20" s="1"/>
  <c r="GT15" i="20"/>
  <c r="GT14" i="20"/>
  <c r="GT26" i="20" s="1"/>
  <c r="GS35" i="20"/>
  <c r="GS8" i="18"/>
  <c r="GU10" i="20"/>
  <c r="GU12" i="20" s="1"/>
  <c r="GT6" i="14"/>
  <c r="GT6" i="17"/>
  <c r="GT11" i="9"/>
  <c r="GP7" i="14" l="1"/>
  <c r="GP68" i="9"/>
  <c r="GP72" i="9"/>
  <c r="GQ14" i="18"/>
  <c r="GQ13" i="9" s="1"/>
  <c r="GQ68" i="9" s="1"/>
  <c r="GP10" i="18"/>
  <c r="GP31" i="18" s="1"/>
  <c r="GP30" i="18"/>
  <c r="GR5" i="7"/>
  <c r="GR5" i="17"/>
  <c r="GR10" i="9"/>
  <c r="GR5" i="14"/>
  <c r="GO7" i="14"/>
  <c r="GO15" i="9"/>
  <c r="GO72" i="9"/>
  <c r="GO68" i="9"/>
  <c r="GP20" i="18"/>
  <c r="GP18" i="9"/>
  <c r="GP71" i="9" s="1"/>
  <c r="GQ23" i="18"/>
  <c r="GR15" i="18"/>
  <c r="GR17" i="18"/>
  <c r="GR13" i="18"/>
  <c r="GR25" i="18"/>
  <c r="GR24" i="18" s="1"/>
  <c r="GR14" i="9" s="1"/>
  <c r="GR70" i="9" s="1"/>
  <c r="GR27" i="18"/>
  <c r="GR16" i="18"/>
  <c r="GO70" i="9"/>
  <c r="GO71" i="9"/>
  <c r="GS7" i="18"/>
  <c r="GS5" i="17" s="1"/>
  <c r="GS5" i="18"/>
  <c r="GM19" i="9"/>
  <c r="GN19" i="9" s="1"/>
  <c r="GN15" i="9"/>
  <c r="GT93" i="9"/>
  <c r="GU8" i="9"/>
  <c r="GU66" i="9" s="1"/>
  <c r="GU30" i="20"/>
  <c r="GU13" i="20"/>
  <c r="GU18" i="20" s="1"/>
  <c r="GU66" i="20" s="1"/>
  <c r="GU16" i="20"/>
  <c r="GU25" i="20" s="1"/>
  <c r="GU15" i="20"/>
  <c r="GU14" i="20"/>
  <c r="GU26" i="20" s="1"/>
  <c r="GT35" i="20"/>
  <c r="GS10" i="9"/>
  <c r="GS9" i="20"/>
  <c r="GS5" i="7"/>
  <c r="GS5" i="14"/>
  <c r="GT8" i="18"/>
  <c r="GV10" i="20"/>
  <c r="GV12" i="20" s="1"/>
  <c r="GU6" i="14"/>
  <c r="GU6" i="17"/>
  <c r="GU11" i="9"/>
  <c r="GQ7" i="14" l="1"/>
  <c r="GQ15" i="9"/>
  <c r="GQ72" i="9"/>
  <c r="GQ10" i="18"/>
  <c r="GQ31" i="18" s="1"/>
  <c r="GQ30" i="18"/>
  <c r="GP67" i="9"/>
  <c r="GP73" i="9" s="1"/>
  <c r="GS25" i="18"/>
  <c r="GS15" i="18"/>
  <c r="GS13" i="18"/>
  <c r="GS16" i="18"/>
  <c r="GS17" i="18"/>
  <c r="GS27" i="18"/>
  <c r="GR23" i="18"/>
  <c r="GR14" i="18"/>
  <c r="GR10" i="18" s="1"/>
  <c r="GR31" i="18" s="1"/>
  <c r="GO67" i="9"/>
  <c r="GO73" i="9" s="1"/>
  <c r="GT7" i="18"/>
  <c r="GT5" i="14" s="1"/>
  <c r="GT5" i="18"/>
  <c r="GQ20" i="18"/>
  <c r="GQ18" i="9"/>
  <c r="GQ71" i="9" s="1"/>
  <c r="GU93" i="9"/>
  <c r="GV8" i="9"/>
  <c r="GV66" i="9" s="1"/>
  <c r="GV30" i="20"/>
  <c r="GU35" i="20"/>
  <c r="GV13" i="20"/>
  <c r="GV18" i="20" s="1"/>
  <c r="GV66" i="20" s="1"/>
  <c r="GV16" i="20"/>
  <c r="GV25" i="20" s="1"/>
  <c r="GV15" i="20"/>
  <c r="GV14" i="20"/>
  <c r="GV26" i="20" s="1"/>
  <c r="GU8" i="18"/>
  <c r="GW10" i="20"/>
  <c r="GW12" i="20" s="1"/>
  <c r="GV6" i="14"/>
  <c r="GV6" i="17"/>
  <c r="GV11" i="9"/>
  <c r="GQ67" i="9" l="1"/>
  <c r="GQ73" i="9" s="1"/>
  <c r="GT5" i="7"/>
  <c r="GT5" i="17"/>
  <c r="GT10" i="9"/>
  <c r="GT9" i="20"/>
  <c r="GU7" i="18"/>
  <c r="GU10" i="9" s="1"/>
  <c r="GU5" i="18"/>
  <c r="GT16" i="18"/>
  <c r="GT17" i="18"/>
  <c r="GT25" i="18"/>
  <c r="GT24" i="18" s="1"/>
  <c r="GT14" i="9" s="1"/>
  <c r="GT70" i="9" s="1"/>
  <c r="GT15" i="18"/>
  <c r="GT13" i="18"/>
  <c r="GT27" i="18"/>
  <c r="GS23" i="18"/>
  <c r="GR13" i="9"/>
  <c r="GS14" i="18"/>
  <c r="GS13" i="9" s="1"/>
  <c r="GS24" i="18"/>
  <c r="GR30" i="18"/>
  <c r="GR20" i="18"/>
  <c r="GR18" i="9"/>
  <c r="GR71" i="9" s="1"/>
  <c r="GV93" i="9"/>
  <c r="GW8" i="9"/>
  <c r="GW66" i="9" s="1"/>
  <c r="GW30" i="20"/>
  <c r="GV35" i="20"/>
  <c r="GW13" i="20"/>
  <c r="GW18" i="20" s="1"/>
  <c r="GW66" i="20" s="1"/>
  <c r="GW15" i="20"/>
  <c r="GW16" i="20"/>
  <c r="GW25" i="20" s="1"/>
  <c r="GW14" i="20"/>
  <c r="GW26" i="20" s="1"/>
  <c r="GU5" i="7"/>
  <c r="GU5" i="14"/>
  <c r="GU5" i="17"/>
  <c r="GV8" i="18"/>
  <c r="GX10" i="20"/>
  <c r="GX12" i="20" s="1"/>
  <c r="GW6" i="14"/>
  <c r="GW6" i="17"/>
  <c r="GW11" i="9"/>
  <c r="GS30" i="18" l="1"/>
  <c r="GU9" i="20"/>
  <c r="GS10" i="18"/>
  <c r="GS31" i="18" s="1"/>
  <c r="GT14" i="18"/>
  <c r="GT10" i="18" s="1"/>
  <c r="GT31" i="18" s="1"/>
  <c r="GR68" i="9"/>
  <c r="GR72" i="9"/>
  <c r="GR7" i="14"/>
  <c r="GR15" i="9"/>
  <c r="GV7" i="18"/>
  <c r="GV5" i="17" s="1"/>
  <c r="GV5" i="18"/>
  <c r="GU17" i="18"/>
  <c r="GU25" i="18"/>
  <c r="GU24" i="18" s="1"/>
  <c r="GU14" i="9" s="1"/>
  <c r="GU70" i="9" s="1"/>
  <c r="GU27" i="18"/>
  <c r="GU16" i="18"/>
  <c r="GU13" i="18"/>
  <c r="GU15" i="18"/>
  <c r="GS14" i="9"/>
  <c r="GS72" i="9" s="1"/>
  <c r="GS20" i="18"/>
  <c r="GS18" i="9"/>
  <c r="GS68" i="9"/>
  <c r="GS7" i="14"/>
  <c r="GT23" i="18"/>
  <c r="GW93" i="9"/>
  <c r="GX30" i="20"/>
  <c r="GX8" i="9"/>
  <c r="GX66" i="9" s="1"/>
  <c r="GW35" i="20"/>
  <c r="GX13" i="20"/>
  <c r="GX18" i="20" s="1"/>
  <c r="GX66" i="20" s="1"/>
  <c r="GX16" i="20"/>
  <c r="GX25" i="20" s="1"/>
  <c r="GX15" i="20"/>
  <c r="GX14" i="20"/>
  <c r="GX26" i="20" s="1"/>
  <c r="GW8" i="18"/>
  <c r="GY10" i="20"/>
  <c r="GY12" i="20" s="1"/>
  <c r="GX6" i="14"/>
  <c r="GX6" i="17"/>
  <c r="GX11" i="9"/>
  <c r="GS15" i="9" l="1"/>
  <c r="GT30" i="18"/>
  <c r="GV5" i="14"/>
  <c r="GV9" i="20"/>
  <c r="GV10" i="9"/>
  <c r="GR67" i="9"/>
  <c r="GR73" i="9" s="1"/>
  <c r="GU23" i="18"/>
  <c r="GS71" i="9"/>
  <c r="GS70" i="9"/>
  <c r="GW7" i="18"/>
  <c r="GW5" i="17" s="1"/>
  <c r="GW5" i="18"/>
  <c r="GT20" i="18"/>
  <c r="GT18" i="9"/>
  <c r="GT71" i="9" s="1"/>
  <c r="GV5" i="7"/>
  <c r="GU14" i="18"/>
  <c r="GU13" i="9" s="1"/>
  <c r="GV16" i="18"/>
  <c r="GV15" i="18"/>
  <c r="GV13" i="18"/>
  <c r="GV17" i="18"/>
  <c r="GV25" i="18"/>
  <c r="GV24" i="18" s="1"/>
  <c r="GV27" i="18"/>
  <c r="GT13" i="9"/>
  <c r="GX93" i="9"/>
  <c r="GY8" i="9"/>
  <c r="GY66" i="9" s="1"/>
  <c r="GY30" i="20"/>
  <c r="GX35" i="20"/>
  <c r="GY13" i="20"/>
  <c r="GY18" i="20" s="1"/>
  <c r="GY66" i="20" s="1"/>
  <c r="GY16" i="20"/>
  <c r="GY25" i="20" s="1"/>
  <c r="GY15" i="20"/>
  <c r="GY14" i="20"/>
  <c r="GY26" i="20" s="1"/>
  <c r="GX8" i="18"/>
  <c r="GZ10" i="20"/>
  <c r="GZ12" i="20" s="1"/>
  <c r="GY6" i="14"/>
  <c r="GY6" i="17"/>
  <c r="GY11" i="9"/>
  <c r="GW5" i="7" l="1"/>
  <c r="GW10" i="9"/>
  <c r="GW9" i="20"/>
  <c r="GW5" i="14"/>
  <c r="GS67" i="9"/>
  <c r="GS73" i="9" s="1"/>
  <c r="GV23" i="18"/>
  <c r="GW27" i="18"/>
  <c r="GW25" i="18"/>
  <c r="GW24" i="18" s="1"/>
  <c r="GW14" i="9" s="1"/>
  <c r="GW70" i="9" s="1"/>
  <c r="GW15" i="18"/>
  <c r="GW16" i="18"/>
  <c r="GW13" i="18"/>
  <c r="GW17" i="18"/>
  <c r="GV14" i="18"/>
  <c r="GV10" i="18" s="1"/>
  <c r="GV31" i="18" s="1"/>
  <c r="GU10" i="18"/>
  <c r="GU31" i="18" s="1"/>
  <c r="GU30" i="18"/>
  <c r="GU72" i="9"/>
  <c r="GU68" i="9"/>
  <c r="GU7" i="14"/>
  <c r="GU15" i="9"/>
  <c r="GU20" i="18"/>
  <c r="GU18" i="9"/>
  <c r="GU71" i="9" s="1"/>
  <c r="GV14" i="9"/>
  <c r="GT72" i="9"/>
  <c r="GT68" i="9"/>
  <c r="GT7" i="14"/>
  <c r="GT15" i="9"/>
  <c r="GX7" i="18"/>
  <c r="GX10" i="9" s="1"/>
  <c r="GX5" i="18"/>
  <c r="GY93" i="9"/>
  <c r="GZ8" i="9"/>
  <c r="GZ66" i="9" s="1"/>
  <c r="GZ30" i="20"/>
  <c r="GY35" i="20"/>
  <c r="GZ13" i="20"/>
  <c r="GZ18" i="20" s="1"/>
  <c r="GZ16" i="20"/>
  <c r="GZ25" i="20" s="1"/>
  <c r="HA25" i="20" s="1"/>
  <c r="GZ15" i="20"/>
  <c r="GZ14" i="20"/>
  <c r="GZ26" i="20" s="1"/>
  <c r="HA26" i="20" s="1"/>
  <c r="GY8" i="18"/>
  <c r="HB10" i="20"/>
  <c r="HB12" i="20" s="1"/>
  <c r="GZ6" i="14"/>
  <c r="GZ6" i="17"/>
  <c r="GZ11" i="9"/>
  <c r="GX5" i="17" l="1"/>
  <c r="GX5" i="14"/>
  <c r="GX5" i="7"/>
  <c r="GX9" i="20"/>
  <c r="GT67" i="9"/>
  <c r="GT73" i="9" s="1"/>
  <c r="GY7" i="18"/>
  <c r="GY10" i="9" s="1"/>
  <c r="GY5" i="18"/>
  <c r="GU67" i="9"/>
  <c r="GU73" i="9" s="1"/>
  <c r="GX25" i="18"/>
  <c r="GX24" i="18" s="1"/>
  <c r="GX14" i="9" s="1"/>
  <c r="GX70" i="9" s="1"/>
  <c r="GX15" i="18"/>
  <c r="GX27" i="18"/>
  <c r="GX17" i="18"/>
  <c r="GX13" i="18"/>
  <c r="GX16" i="18"/>
  <c r="GV13" i="9"/>
  <c r="GV30" i="18"/>
  <c r="GV70" i="9"/>
  <c r="GV20" i="18"/>
  <c r="GV18" i="9"/>
  <c r="GV71" i="9" s="1"/>
  <c r="GW23" i="18"/>
  <c r="GW14" i="18"/>
  <c r="GW13" i="9" s="1"/>
  <c r="HA30" i="20"/>
  <c r="GZ93" i="9"/>
  <c r="HA93" i="9" s="1"/>
  <c r="HB30" i="20"/>
  <c r="HB8" i="9"/>
  <c r="HA18" i="20"/>
  <c r="HA66" i="20" s="1"/>
  <c r="GZ66" i="20"/>
  <c r="GZ35" i="20"/>
  <c r="HA35" i="20" s="1"/>
  <c r="HB13" i="20"/>
  <c r="HB18" i="20" s="1"/>
  <c r="HB66" i="20" s="1"/>
  <c r="HB16" i="20"/>
  <c r="HB25" i="20" s="1"/>
  <c r="HB15" i="20"/>
  <c r="HB14" i="20"/>
  <c r="HB26" i="20" s="1"/>
  <c r="GZ8" i="18"/>
  <c r="HC10" i="20"/>
  <c r="HC12" i="20" s="1"/>
  <c r="HB6" i="14"/>
  <c r="HB6" i="17"/>
  <c r="HB11" i="9"/>
  <c r="GW30" i="18" l="1"/>
  <c r="GY5" i="17"/>
  <c r="GY9" i="20"/>
  <c r="GY5" i="7"/>
  <c r="GY5" i="14"/>
  <c r="GW10" i="18"/>
  <c r="GW31" i="18" s="1"/>
  <c r="GZ7" i="18"/>
  <c r="GZ5" i="7" s="1"/>
  <c r="GZ5" i="18"/>
  <c r="GW20" i="18"/>
  <c r="GW18" i="9"/>
  <c r="GW71" i="9" s="1"/>
  <c r="GX14" i="18"/>
  <c r="GX10" i="18" s="1"/>
  <c r="GX31" i="18" s="1"/>
  <c r="HB66" i="9"/>
  <c r="HN66" i="9"/>
  <c r="GV72" i="9"/>
  <c r="GV68" i="9"/>
  <c r="GV7" i="14"/>
  <c r="GV15" i="9"/>
  <c r="GW68" i="9"/>
  <c r="GW72" i="9"/>
  <c r="GW7" i="14"/>
  <c r="GW15" i="9"/>
  <c r="GY25" i="18"/>
  <c r="GY24" i="18" s="1"/>
  <c r="GY14" i="9" s="1"/>
  <c r="GY16" i="18"/>
  <c r="GY15" i="18"/>
  <c r="GY17" i="18"/>
  <c r="GY27" i="18"/>
  <c r="GY13" i="18"/>
  <c r="GX23" i="18"/>
  <c r="HB93" i="9"/>
  <c r="HC8" i="9"/>
  <c r="HC66" i="9" s="1"/>
  <c r="HC30" i="20"/>
  <c r="HC13" i="20"/>
  <c r="HC18" i="20" s="1"/>
  <c r="HC66" i="20" s="1"/>
  <c r="HC16" i="20"/>
  <c r="HC25" i="20" s="1"/>
  <c r="HC14" i="20"/>
  <c r="HC26" i="20" s="1"/>
  <c r="HC15" i="20"/>
  <c r="HB35" i="20"/>
  <c r="GZ5" i="14"/>
  <c r="GZ5" i="17"/>
  <c r="HB8" i="18"/>
  <c r="HD10" i="20"/>
  <c r="HD12" i="20" s="1"/>
  <c r="HC6" i="14"/>
  <c r="HC6" i="17"/>
  <c r="HC11" i="9"/>
  <c r="GV67" i="9" l="1"/>
  <c r="GV73" i="9" s="1"/>
  <c r="GZ10" i="9"/>
  <c r="GZ9" i="20"/>
  <c r="HA7" i="18"/>
  <c r="HA5" i="17" s="1"/>
  <c r="GY14" i="18"/>
  <c r="GY13" i="9" s="1"/>
  <c r="GX30" i="18"/>
  <c r="GX13" i="9"/>
  <c r="GW67" i="9"/>
  <c r="GW73" i="9" s="1"/>
  <c r="GY70" i="9"/>
  <c r="HB7" i="18"/>
  <c r="HB10" i="9" s="1"/>
  <c r="HB5" i="18"/>
  <c r="GZ16" i="18"/>
  <c r="HA16" i="18" s="1"/>
  <c r="Q34" i="22" s="1"/>
  <c r="GZ15" i="18"/>
  <c r="GZ17" i="18"/>
  <c r="HA17" i="18" s="1"/>
  <c r="Q35" i="22" s="1"/>
  <c r="GZ13" i="18"/>
  <c r="GZ27" i="18"/>
  <c r="HA27" i="18" s="1"/>
  <c r="GZ25" i="18"/>
  <c r="GX20" i="18"/>
  <c r="GX18" i="9"/>
  <c r="GX71" i="9" s="1"/>
  <c r="GY23" i="18"/>
  <c r="HC93" i="9"/>
  <c r="HD8" i="9"/>
  <c r="HD66" i="9" s="1"/>
  <c r="HD30" i="20"/>
  <c r="HC35" i="20"/>
  <c r="HD13" i="20"/>
  <c r="HD18" i="20" s="1"/>
  <c r="HD66" i="20" s="1"/>
  <c r="HD16" i="20"/>
  <c r="HD25" i="20" s="1"/>
  <c r="HD15" i="20"/>
  <c r="HD14" i="20"/>
  <c r="HD26" i="20" s="1"/>
  <c r="HC8" i="18"/>
  <c r="HE10" i="20"/>
  <c r="HE12" i="20" s="1"/>
  <c r="HD6" i="14"/>
  <c r="HD6" i="17"/>
  <c r="HD11" i="9"/>
  <c r="GY10" i="18" l="1"/>
  <c r="GY31" i="18" s="1"/>
  <c r="GY30" i="18"/>
  <c r="HA5" i="7"/>
  <c r="HA5" i="14"/>
  <c r="HA9" i="20"/>
  <c r="HA10" i="9"/>
  <c r="HB5" i="7"/>
  <c r="HB9" i="20"/>
  <c r="GZ24" i="18"/>
  <c r="HA25" i="18"/>
  <c r="HB5" i="14"/>
  <c r="GZ23" i="18"/>
  <c r="HA13" i="18"/>
  <c r="Q87" i="22"/>
  <c r="Q66" i="22"/>
  <c r="Q101" i="22" s="1"/>
  <c r="HB5" i="17"/>
  <c r="GZ14" i="18"/>
  <c r="HA15" i="18"/>
  <c r="Q33" i="22" s="1"/>
  <c r="GY20" i="18"/>
  <c r="GY18" i="9"/>
  <c r="GY71" i="9" s="1"/>
  <c r="Q86" i="22"/>
  <c r="Q100" i="22" s="1"/>
  <c r="Q65" i="22"/>
  <c r="GX72" i="9"/>
  <c r="GX68" i="9"/>
  <c r="GX7" i="14"/>
  <c r="GX15" i="9"/>
  <c r="HC7" i="18"/>
  <c r="HC5" i="14" s="1"/>
  <c r="HC5" i="18"/>
  <c r="HB25" i="18"/>
  <c r="HB15" i="18"/>
  <c r="HB13" i="18"/>
  <c r="HB16" i="18"/>
  <c r="HB17" i="18"/>
  <c r="HB27" i="18"/>
  <c r="GY72" i="9"/>
  <c r="GY68" i="9"/>
  <c r="GY7" i="14"/>
  <c r="GY15" i="9"/>
  <c r="HD93" i="9"/>
  <c r="HE8" i="9"/>
  <c r="HE66" i="9" s="1"/>
  <c r="HE30" i="20"/>
  <c r="HD35" i="20"/>
  <c r="HE13" i="20"/>
  <c r="HE18" i="20" s="1"/>
  <c r="HE66" i="20" s="1"/>
  <c r="HE16" i="20"/>
  <c r="HE25" i="20" s="1"/>
  <c r="HE15" i="20"/>
  <c r="HE14" i="20"/>
  <c r="HE26" i="20" s="1"/>
  <c r="HD8" i="18"/>
  <c r="HF10" i="20"/>
  <c r="HF12" i="20" s="1"/>
  <c r="HE6" i="14"/>
  <c r="HE6" i="17"/>
  <c r="HE11" i="9"/>
  <c r="GX67" i="9" l="1"/>
  <c r="GX73" i="9" s="1"/>
  <c r="HC10" i="9"/>
  <c r="HC5" i="7"/>
  <c r="GZ30" i="18"/>
  <c r="GZ10" i="18"/>
  <c r="GZ31" i="18" s="1"/>
  <c r="HC5" i="17"/>
  <c r="HB23" i="18"/>
  <c r="Q64" i="22"/>
  <c r="Q85" i="22"/>
  <c r="GZ20" i="18"/>
  <c r="GZ18" i="9"/>
  <c r="HA23" i="18"/>
  <c r="GZ13" i="9"/>
  <c r="HA14" i="18"/>
  <c r="HA31" i="18" s="1"/>
  <c r="HC9" i="20"/>
  <c r="HB24" i="18"/>
  <c r="GY67" i="9"/>
  <c r="GY73" i="9" s="1"/>
  <c r="HB14" i="18"/>
  <c r="HB10" i="18" s="1"/>
  <c r="HB31" i="18" s="1"/>
  <c r="HD7" i="18"/>
  <c r="HD5" i="14" s="1"/>
  <c r="HD5" i="18"/>
  <c r="GZ14" i="9"/>
  <c r="HA24" i="18"/>
  <c r="HC27" i="18"/>
  <c r="HC25" i="18"/>
  <c r="HC24" i="18" s="1"/>
  <c r="HC14" i="9" s="1"/>
  <c r="HC70" i="9" s="1"/>
  <c r="HC15" i="18"/>
  <c r="HC16" i="18"/>
  <c r="HC13" i="18"/>
  <c r="HC17" i="18"/>
  <c r="Q29" i="22"/>
  <c r="HE93" i="9"/>
  <c r="HF8" i="9"/>
  <c r="HF66" i="9" s="1"/>
  <c r="HF30" i="20"/>
  <c r="HF13" i="20"/>
  <c r="HF18" i="20" s="1"/>
  <c r="HF66" i="20" s="1"/>
  <c r="HF16" i="20"/>
  <c r="HF25" i="20" s="1"/>
  <c r="HF15" i="20"/>
  <c r="HF14" i="20"/>
  <c r="HF26" i="20" s="1"/>
  <c r="HE35" i="20"/>
  <c r="HD9" i="20"/>
  <c r="HE8" i="18"/>
  <c r="HG10" i="20"/>
  <c r="HG12" i="20" s="1"/>
  <c r="HF6" i="14"/>
  <c r="HF6" i="17"/>
  <c r="HF11" i="9"/>
  <c r="HC14" i="18" l="1"/>
  <c r="HC13" i="9" s="1"/>
  <c r="HB13" i="9"/>
  <c r="Q7" i="23"/>
  <c r="Q32" i="22"/>
  <c r="Q63" i="22" s="1"/>
  <c r="HB30" i="18"/>
  <c r="HB20" i="18"/>
  <c r="HB18" i="9"/>
  <c r="Q81" i="22"/>
  <c r="Q31" i="22"/>
  <c r="HA20" i="18"/>
  <c r="HD10" i="9"/>
  <c r="HE7" i="18"/>
  <c r="HE10" i="9" s="1"/>
  <c r="HE5" i="18"/>
  <c r="HA30" i="18"/>
  <c r="GZ71" i="9"/>
  <c r="HA71" i="9" s="1"/>
  <c r="HA18" i="9"/>
  <c r="GZ68" i="9"/>
  <c r="GZ7" i="14"/>
  <c r="GZ15" i="9"/>
  <c r="HA15" i="9" s="1"/>
  <c r="GZ72" i="9"/>
  <c r="HA72" i="9" s="1"/>
  <c r="HA13" i="9"/>
  <c r="HA7" i="14" s="1"/>
  <c r="HD5" i="7"/>
  <c r="GZ70" i="9"/>
  <c r="HA70" i="9" s="1"/>
  <c r="HA14" i="9"/>
  <c r="HC72" i="9"/>
  <c r="HC68" i="9"/>
  <c r="HC7" i="14"/>
  <c r="HC15" i="9"/>
  <c r="Q99" i="22"/>
  <c r="Q98" i="22" s="1"/>
  <c r="Q84" i="22"/>
  <c r="HD5" i="17"/>
  <c r="HC23" i="18"/>
  <c r="HC30" i="18" s="1"/>
  <c r="HC10" i="18"/>
  <c r="HC31" i="18" s="1"/>
  <c r="HD13" i="18"/>
  <c r="HD15" i="18"/>
  <c r="HD27" i="18"/>
  <c r="HD25" i="18"/>
  <c r="HD24" i="18" s="1"/>
  <c r="HD14" i="9" s="1"/>
  <c r="HD70" i="9" s="1"/>
  <c r="HD16" i="18"/>
  <c r="HD17" i="18"/>
  <c r="HB14" i="9"/>
  <c r="HF93" i="9"/>
  <c r="HG30" i="20"/>
  <c r="HG8" i="9"/>
  <c r="HG66" i="9" s="1"/>
  <c r="HG13" i="20"/>
  <c r="HG18" i="20" s="1"/>
  <c r="HG66" i="20" s="1"/>
  <c r="HG16" i="20"/>
  <c r="HG25" i="20" s="1"/>
  <c r="HG15" i="20"/>
  <c r="HG14" i="20"/>
  <c r="HG26" i="20" s="1"/>
  <c r="HF35" i="20"/>
  <c r="HE5" i="7"/>
  <c r="HF8" i="18"/>
  <c r="HH10" i="20"/>
  <c r="HH12" i="20" s="1"/>
  <c r="HG6" i="14"/>
  <c r="HG6" i="17"/>
  <c r="HG11" i="9"/>
  <c r="HE5" i="14" l="1"/>
  <c r="HE9" i="20"/>
  <c r="HE5" i="17"/>
  <c r="Q62" i="22"/>
  <c r="Q83" i="22"/>
  <c r="Q17" i="23"/>
  <c r="Q9" i="23"/>
  <c r="Q89" i="22"/>
  <c r="HD14" i="18"/>
  <c r="HB7" i="14"/>
  <c r="HB15" i="9"/>
  <c r="HB72" i="9"/>
  <c r="HB68" i="9"/>
  <c r="HE16" i="18"/>
  <c r="HE13" i="18"/>
  <c r="HE17" i="18"/>
  <c r="HE15" i="18"/>
  <c r="HE27" i="18"/>
  <c r="HE25" i="18"/>
  <c r="HE24" i="18" s="1"/>
  <c r="HE14" i="9" s="1"/>
  <c r="HE70" i="9" s="1"/>
  <c r="HB71" i="9"/>
  <c r="Q37" i="22"/>
  <c r="HD23" i="18"/>
  <c r="HD10" i="18"/>
  <c r="HD31" i="18" s="1"/>
  <c r="HB70" i="9"/>
  <c r="GZ67" i="9"/>
  <c r="HA67" i="9" s="1"/>
  <c r="HA68" i="9"/>
  <c r="HF7" i="18"/>
  <c r="HF5" i="17" s="1"/>
  <c r="HF5" i="18"/>
  <c r="HC20" i="18"/>
  <c r="HC18" i="9"/>
  <c r="HC71" i="9" s="1"/>
  <c r="HC67" i="9" s="1"/>
  <c r="HC73" i="9" s="1"/>
  <c r="HG93" i="9"/>
  <c r="HH8" i="9"/>
  <c r="HH66" i="9" s="1"/>
  <c r="HH30" i="20"/>
  <c r="HH13" i="20"/>
  <c r="HH18" i="20" s="1"/>
  <c r="HH66" i="20" s="1"/>
  <c r="HH16" i="20"/>
  <c r="HH25" i="20" s="1"/>
  <c r="HH15" i="20"/>
  <c r="HH14" i="20"/>
  <c r="HH26" i="20" s="1"/>
  <c r="HG35" i="20"/>
  <c r="HG8" i="18"/>
  <c r="HI10" i="20"/>
  <c r="HI12" i="20" s="1"/>
  <c r="HH6" i="14"/>
  <c r="HH6" i="17"/>
  <c r="HH11" i="9"/>
  <c r="HE14" i="18" l="1"/>
  <c r="HE13" i="9" s="1"/>
  <c r="HE68" i="9" s="1"/>
  <c r="HD30" i="18"/>
  <c r="HF5" i="14"/>
  <c r="HF10" i="9"/>
  <c r="HF9" i="20"/>
  <c r="HE72" i="9"/>
  <c r="HE7" i="14"/>
  <c r="HE15" i="9"/>
  <c r="Q60" i="22"/>
  <c r="Q97" i="22"/>
  <c r="HF5" i="7"/>
  <c r="HD20" i="18"/>
  <c r="HD18" i="9"/>
  <c r="HD71" i="9" s="1"/>
  <c r="HE23" i="18"/>
  <c r="HE30" i="18" s="1"/>
  <c r="HE10" i="18"/>
  <c r="HE31" i="18" s="1"/>
  <c r="HD13" i="9"/>
  <c r="HF15" i="18"/>
  <c r="HF17" i="18"/>
  <c r="HF16" i="18"/>
  <c r="HF13" i="18"/>
  <c r="HF27" i="18"/>
  <c r="HF25" i="18"/>
  <c r="HG7" i="18"/>
  <c r="HG9" i="20" s="1"/>
  <c r="HG5" i="18"/>
  <c r="HB67" i="9"/>
  <c r="HB73" i="9" s="1"/>
  <c r="HH93" i="9"/>
  <c r="HI8" i="9"/>
  <c r="HI66" i="9" s="1"/>
  <c r="HI30" i="20"/>
  <c r="HI13" i="20"/>
  <c r="HI18" i="20" s="1"/>
  <c r="HI66" i="20" s="1"/>
  <c r="HI16" i="20"/>
  <c r="HI25" i="20" s="1"/>
  <c r="HI15" i="20"/>
  <c r="HI14" i="20"/>
  <c r="HI26" i="20" s="1"/>
  <c r="HH35" i="20"/>
  <c r="HH8" i="18"/>
  <c r="HJ10" i="20"/>
  <c r="HJ12" i="20" s="1"/>
  <c r="HI6" i="14"/>
  <c r="HI6" i="17"/>
  <c r="HI11" i="9"/>
  <c r="HG5" i="14" l="1"/>
  <c r="HG5" i="7"/>
  <c r="HG5" i="17"/>
  <c r="HG10" i="9"/>
  <c r="Q68" i="22"/>
  <c r="Q95" i="22"/>
  <c r="Q103" i="22" s="1"/>
  <c r="HF23" i="18"/>
  <c r="HE20" i="18"/>
  <c r="HE18" i="9"/>
  <c r="HG25" i="18"/>
  <c r="HG24" i="18" s="1"/>
  <c r="HG14" i="9" s="1"/>
  <c r="HG70" i="9" s="1"/>
  <c r="HG15" i="18"/>
  <c r="HG13" i="18"/>
  <c r="HG16" i="18"/>
  <c r="HG17" i="18"/>
  <c r="HG27" i="18"/>
  <c r="HF14" i="18"/>
  <c r="HH7" i="18"/>
  <c r="HH5" i="18"/>
  <c r="HD68" i="9"/>
  <c r="HD72" i="9"/>
  <c r="HD7" i="14"/>
  <c r="HD15" i="9"/>
  <c r="HF24" i="18"/>
  <c r="HI93" i="9"/>
  <c r="HJ30" i="20"/>
  <c r="HJ8" i="9"/>
  <c r="HJ66" i="9" s="1"/>
  <c r="HJ13" i="20"/>
  <c r="HJ18" i="20" s="1"/>
  <c r="HJ66" i="20" s="1"/>
  <c r="HJ16" i="20"/>
  <c r="HJ25" i="20" s="1"/>
  <c r="HJ15" i="20"/>
  <c r="HJ14" i="20"/>
  <c r="HJ26" i="20" s="1"/>
  <c r="HI35" i="20"/>
  <c r="HH9" i="20"/>
  <c r="HH5" i="14"/>
  <c r="HH5" i="17"/>
  <c r="HH10" i="9"/>
  <c r="HH5" i="7"/>
  <c r="HI8" i="18"/>
  <c r="HK10" i="20"/>
  <c r="HK12" i="20" s="1"/>
  <c r="HJ6" i="14"/>
  <c r="HJ6" i="17"/>
  <c r="HJ11" i="9"/>
  <c r="HD67" i="9" l="1"/>
  <c r="HD73" i="9" s="1"/>
  <c r="HF13" i="9"/>
  <c r="HI7" i="18"/>
  <c r="HI5" i="7" s="1"/>
  <c r="HI5" i="18"/>
  <c r="HF10" i="18"/>
  <c r="HF31" i="18" s="1"/>
  <c r="HF14" i="9"/>
  <c r="HE71" i="9"/>
  <c r="HH25" i="18"/>
  <c r="HH24" i="18" s="1"/>
  <c r="HH14" i="9" s="1"/>
  <c r="HH70" i="9" s="1"/>
  <c r="HH27" i="18"/>
  <c r="HH16" i="18"/>
  <c r="HH17" i="18"/>
  <c r="HH15" i="18"/>
  <c r="HH13" i="18"/>
  <c r="HG23" i="18"/>
  <c r="HF30" i="18"/>
  <c r="HG14" i="18"/>
  <c r="HG13" i="9" s="1"/>
  <c r="HF20" i="18"/>
  <c r="HF18" i="9"/>
  <c r="HF71" i="9" s="1"/>
  <c r="HJ93" i="9"/>
  <c r="HK8" i="9"/>
  <c r="HK66" i="9" s="1"/>
  <c r="HK30" i="20"/>
  <c r="HK13" i="20"/>
  <c r="HK18" i="20" s="1"/>
  <c r="HK66" i="20" s="1"/>
  <c r="HK16" i="20"/>
  <c r="HK25" i="20" s="1"/>
  <c r="HK15" i="20"/>
  <c r="HK14" i="20"/>
  <c r="HK26" i="20" s="1"/>
  <c r="HJ35" i="20"/>
  <c r="HJ8" i="18"/>
  <c r="HL10" i="20"/>
  <c r="HL12" i="20" s="1"/>
  <c r="HK6" i="14"/>
  <c r="HK6" i="17"/>
  <c r="HK11" i="9"/>
  <c r="HI5" i="14" l="1"/>
  <c r="HI10" i="9"/>
  <c r="HI9" i="20"/>
  <c r="HI5" i="17"/>
  <c r="HG72" i="9"/>
  <c r="HG68" i="9"/>
  <c r="HG7" i="14"/>
  <c r="HG15" i="9"/>
  <c r="HG10" i="18"/>
  <c r="HG31" i="18" s="1"/>
  <c r="HG30" i="18"/>
  <c r="HI13" i="18"/>
  <c r="HI25" i="18"/>
  <c r="HI24" i="18" s="1"/>
  <c r="HI14" i="9" s="1"/>
  <c r="HI70" i="9" s="1"/>
  <c r="HI27" i="18"/>
  <c r="HI16" i="18"/>
  <c r="HI17" i="18"/>
  <c r="HI15" i="18"/>
  <c r="HG20" i="18"/>
  <c r="HG18" i="9"/>
  <c r="HG71" i="9" s="1"/>
  <c r="HE67" i="9"/>
  <c r="HE73" i="9" s="1"/>
  <c r="HH23" i="18"/>
  <c r="HJ7" i="18"/>
  <c r="HJ10" i="9" s="1"/>
  <c r="HJ5" i="18"/>
  <c r="HH14" i="18"/>
  <c r="HH13" i="9" s="1"/>
  <c r="HF70" i="9"/>
  <c r="HF68" i="9"/>
  <c r="HF72" i="9"/>
  <c r="HF7" i="14"/>
  <c r="HF15" i="9"/>
  <c r="HK93" i="9"/>
  <c r="HL8" i="9"/>
  <c r="HL66" i="9" s="1"/>
  <c r="HL30" i="20"/>
  <c r="HK35" i="20"/>
  <c r="HL13" i="20"/>
  <c r="HL18" i="20" s="1"/>
  <c r="HL66" i="20" s="1"/>
  <c r="HL16" i="20"/>
  <c r="HL25" i="20" s="1"/>
  <c r="HL15" i="20"/>
  <c r="HL14" i="20"/>
  <c r="HL26" i="20" s="1"/>
  <c r="HJ5" i="17"/>
  <c r="HK8" i="18"/>
  <c r="HM10" i="20"/>
  <c r="HM12" i="20" s="1"/>
  <c r="HL6" i="14"/>
  <c r="HL6" i="17"/>
  <c r="HL11" i="9"/>
  <c r="HG67" i="9" l="1"/>
  <c r="HG73" i="9" s="1"/>
  <c r="HJ5" i="7"/>
  <c r="HJ5" i="14"/>
  <c r="HJ9" i="20"/>
  <c r="HH10" i="18"/>
  <c r="HH31" i="18" s="1"/>
  <c r="HI14" i="18"/>
  <c r="HI10" i="18" s="1"/>
  <c r="HI31" i="18" s="1"/>
  <c r="HH30" i="18"/>
  <c r="HH20" i="18"/>
  <c r="HH18" i="9"/>
  <c r="HH71" i="9" s="1"/>
  <c r="HK7" i="18"/>
  <c r="HK5" i="14" s="1"/>
  <c r="HK5" i="18"/>
  <c r="HH68" i="9"/>
  <c r="HH72" i="9"/>
  <c r="HH7" i="14"/>
  <c r="HH15" i="9"/>
  <c r="HF67" i="9"/>
  <c r="HF73" i="9" s="1"/>
  <c r="HJ25" i="18"/>
  <c r="HJ24" i="18" s="1"/>
  <c r="HJ14" i="9" s="1"/>
  <c r="HJ13" i="18"/>
  <c r="HJ16" i="18"/>
  <c r="HJ17" i="18"/>
  <c r="HJ27" i="18"/>
  <c r="HJ15" i="18"/>
  <c r="HI23" i="18"/>
  <c r="HL93" i="9"/>
  <c r="HM8" i="9"/>
  <c r="HM66" i="9" s="1"/>
  <c r="HM30" i="20"/>
  <c r="HL35" i="20"/>
  <c r="HM13" i="20"/>
  <c r="HM18" i="20" s="1"/>
  <c r="HM16" i="20"/>
  <c r="HM25" i="20" s="1"/>
  <c r="HN25" i="20" s="1"/>
  <c r="HM15" i="20"/>
  <c r="HM14" i="20"/>
  <c r="HM26" i="20" s="1"/>
  <c r="HN26" i="20" s="1"/>
  <c r="HK5" i="17"/>
  <c r="HK10" i="9"/>
  <c r="HL8" i="18"/>
  <c r="HO10" i="20"/>
  <c r="HO12" i="20" s="1"/>
  <c r="HM6" i="14"/>
  <c r="HM6" i="17"/>
  <c r="HM11" i="9"/>
  <c r="HI30" i="18" l="1"/>
  <c r="HK5" i="7"/>
  <c r="HK9" i="20"/>
  <c r="HJ14" i="18"/>
  <c r="HJ13" i="9" s="1"/>
  <c r="HJ68" i="9" s="1"/>
  <c r="HJ23" i="18"/>
  <c r="HK25" i="18"/>
  <c r="HK24" i="18" s="1"/>
  <c r="HK14" i="9" s="1"/>
  <c r="HK70" i="9" s="1"/>
  <c r="HK15" i="18"/>
  <c r="HK17" i="18"/>
  <c r="HK27" i="18"/>
  <c r="HK16" i="18"/>
  <c r="HK13" i="18"/>
  <c r="HI13" i="9"/>
  <c r="HL7" i="18"/>
  <c r="HL9" i="20" s="1"/>
  <c r="HL5" i="18"/>
  <c r="HJ70" i="9"/>
  <c r="HI20" i="18"/>
  <c r="HI18" i="9"/>
  <c r="HI71" i="9" s="1"/>
  <c r="HH67" i="9"/>
  <c r="HH73" i="9" s="1"/>
  <c r="HN30" i="20"/>
  <c r="HM93" i="9"/>
  <c r="HN93" i="9" s="1"/>
  <c r="HO8" i="9"/>
  <c r="HO30" i="20"/>
  <c r="HN18" i="20"/>
  <c r="HN66" i="20" s="1"/>
  <c r="HM66" i="20"/>
  <c r="HM35" i="20"/>
  <c r="HN35" i="20" s="1"/>
  <c r="HO13" i="20"/>
  <c r="HO18" i="20" s="1"/>
  <c r="HO66" i="20" s="1"/>
  <c r="HO15" i="20"/>
  <c r="HO16" i="20"/>
  <c r="HO25" i="20" s="1"/>
  <c r="HO14" i="20"/>
  <c r="HO26" i="20" s="1"/>
  <c r="HL5" i="17"/>
  <c r="HL10" i="9"/>
  <c r="HM8" i="18"/>
  <c r="HP10" i="20"/>
  <c r="HP12" i="20" s="1"/>
  <c r="HO6" i="14"/>
  <c r="HO6" i="17"/>
  <c r="HO11" i="9"/>
  <c r="HJ10" i="18" l="1"/>
  <c r="HJ31" i="18" s="1"/>
  <c r="HJ30" i="18"/>
  <c r="HJ7" i="14"/>
  <c r="HJ15" i="9"/>
  <c r="HL5" i="14"/>
  <c r="HL5" i="7"/>
  <c r="HJ72" i="9"/>
  <c r="HI72" i="9"/>
  <c r="HI68" i="9"/>
  <c r="HI7" i="14"/>
  <c r="HI15" i="9"/>
  <c r="HK23" i="18"/>
  <c r="HJ20" i="18"/>
  <c r="HJ18" i="9"/>
  <c r="HJ71" i="9" s="1"/>
  <c r="HO66" i="9"/>
  <c r="IA66" i="9"/>
  <c r="HM7" i="18"/>
  <c r="HM9" i="20" s="1"/>
  <c r="HM5" i="18"/>
  <c r="HL25" i="18"/>
  <c r="HL24" i="18" s="1"/>
  <c r="HL14" i="9" s="1"/>
  <c r="HL27" i="18"/>
  <c r="HL16" i="18"/>
  <c r="HL17" i="18"/>
  <c r="HL15" i="18"/>
  <c r="HL13" i="18"/>
  <c r="HK14" i="18"/>
  <c r="HK13" i="9" s="1"/>
  <c r="HO93" i="9"/>
  <c r="HP30" i="20"/>
  <c r="HP8" i="9"/>
  <c r="HP66" i="9" s="1"/>
  <c r="HO35" i="20"/>
  <c r="HP13" i="20"/>
  <c r="HP18" i="20" s="1"/>
  <c r="HP66" i="20" s="1"/>
  <c r="HP16" i="20"/>
  <c r="HP25" i="20" s="1"/>
  <c r="HP15" i="20"/>
  <c r="HP14" i="20"/>
  <c r="HP26" i="20" s="1"/>
  <c r="HO8" i="18"/>
  <c r="HQ10" i="20"/>
  <c r="HQ12" i="20" s="1"/>
  <c r="HP6" i="14"/>
  <c r="HP6" i="17"/>
  <c r="HP11" i="9"/>
  <c r="HI67" i="9" l="1"/>
  <c r="HI73" i="9" s="1"/>
  <c r="HJ67" i="9"/>
  <c r="HJ73" i="9" s="1"/>
  <c r="HL14" i="18"/>
  <c r="HL13" i="9" s="1"/>
  <c r="HL72" i="9" s="1"/>
  <c r="HM10" i="9"/>
  <c r="HM5" i="14"/>
  <c r="HL23" i="18"/>
  <c r="HM5" i="7"/>
  <c r="HL70" i="9"/>
  <c r="HN7" i="18"/>
  <c r="HN5" i="7" s="1"/>
  <c r="HK68" i="9"/>
  <c r="HK72" i="9"/>
  <c r="HK7" i="14"/>
  <c r="HK15" i="9"/>
  <c r="HK30" i="18"/>
  <c r="HO7" i="18"/>
  <c r="HO5" i="14" s="1"/>
  <c r="HO5" i="18"/>
  <c r="HK20" i="18"/>
  <c r="HK18" i="9"/>
  <c r="HK71" i="9" s="1"/>
  <c r="HM5" i="17"/>
  <c r="HM13" i="18"/>
  <c r="HM17" i="18"/>
  <c r="HN17" i="18" s="1"/>
  <c r="R35" i="22" s="1"/>
  <c r="HM25" i="18"/>
  <c r="HM27" i="18"/>
  <c r="HN27" i="18" s="1"/>
  <c r="HM16" i="18"/>
  <c r="HN16" i="18" s="1"/>
  <c r="R34" i="22" s="1"/>
  <c r="HM15" i="18"/>
  <c r="HK10" i="18"/>
  <c r="HK31" i="18" s="1"/>
  <c r="HP93" i="9"/>
  <c r="HQ8" i="9"/>
  <c r="HQ66" i="9" s="1"/>
  <c r="HQ30" i="20"/>
  <c r="HQ13" i="20"/>
  <c r="HQ18" i="20" s="1"/>
  <c r="HQ66" i="20" s="1"/>
  <c r="HQ16" i="20"/>
  <c r="HQ25" i="20" s="1"/>
  <c r="HQ15" i="20"/>
  <c r="HQ14" i="20"/>
  <c r="HQ26" i="20" s="1"/>
  <c r="HP35" i="20"/>
  <c r="HO5" i="17"/>
  <c r="HN5" i="17"/>
  <c r="HP8" i="18"/>
  <c r="HR10" i="20"/>
  <c r="HR12" i="20" s="1"/>
  <c r="HQ6" i="14"/>
  <c r="HQ6" i="17"/>
  <c r="HQ11" i="9"/>
  <c r="HL10" i="18" l="1"/>
  <c r="HL31" i="18" s="1"/>
  <c r="HL7" i="14"/>
  <c r="HO9" i="20"/>
  <c r="HO10" i="9"/>
  <c r="HO5" i="7"/>
  <c r="HL15" i="9"/>
  <c r="HL68" i="9"/>
  <c r="HL20" i="18"/>
  <c r="HL18" i="9"/>
  <c r="HL71" i="9" s="1"/>
  <c r="HN5" i="14"/>
  <c r="HK67" i="9"/>
  <c r="HK73" i="9" s="1"/>
  <c r="HP7" i="18"/>
  <c r="HP5" i="7" s="1"/>
  <c r="HP5" i="18"/>
  <c r="HM14" i="18"/>
  <c r="HN15" i="18"/>
  <c r="R33" i="22" s="1"/>
  <c r="HN10" i="9"/>
  <c r="HM24" i="18"/>
  <c r="HN25" i="18"/>
  <c r="HO25" i="18"/>
  <c r="HO15" i="18"/>
  <c r="HO17" i="18"/>
  <c r="HO13" i="18"/>
  <c r="HO16" i="18"/>
  <c r="HO27" i="18"/>
  <c r="HN9" i="20"/>
  <c r="R87" i="22"/>
  <c r="R66" i="22"/>
  <c r="R101" i="22" s="1"/>
  <c r="R65" i="22"/>
  <c r="R86" i="22"/>
  <c r="R100" i="22" s="1"/>
  <c r="HM23" i="18"/>
  <c r="HN13" i="18"/>
  <c r="HL30" i="18"/>
  <c r="HQ93" i="9"/>
  <c r="HR8" i="9"/>
  <c r="HR66" i="9" s="1"/>
  <c r="HR30" i="20"/>
  <c r="HQ35" i="20"/>
  <c r="HR13" i="20"/>
  <c r="HR18" i="20" s="1"/>
  <c r="HR66" i="20" s="1"/>
  <c r="HR16" i="20"/>
  <c r="HR25" i="20" s="1"/>
  <c r="HR15" i="20"/>
  <c r="HR14" i="20"/>
  <c r="HR26" i="20" s="1"/>
  <c r="HP5" i="17"/>
  <c r="HQ8" i="18"/>
  <c r="HS10" i="20"/>
  <c r="HS12" i="20" s="1"/>
  <c r="HR6" i="14"/>
  <c r="HR6" i="17"/>
  <c r="HR11" i="9"/>
  <c r="HL67" i="9" l="1"/>
  <c r="HL73" i="9" s="1"/>
  <c r="HP5" i="14"/>
  <c r="HO23" i="18"/>
  <c r="HM13" i="9"/>
  <c r="HN14" i="18"/>
  <c r="HN31" i="18" s="1"/>
  <c r="HP9" i="20"/>
  <c r="R29" i="22"/>
  <c r="HM14" i="9"/>
  <c r="HN24" i="18"/>
  <c r="HP25" i="18"/>
  <c r="HP24" i="18" s="1"/>
  <c r="HP14" i="9" s="1"/>
  <c r="HP70" i="9" s="1"/>
  <c r="HP15" i="18"/>
  <c r="HP17" i="18"/>
  <c r="HP16" i="18"/>
  <c r="HP13" i="18"/>
  <c r="HP27" i="18"/>
  <c r="HO24" i="18"/>
  <c r="HQ7" i="18"/>
  <c r="HQ5" i="17" s="1"/>
  <c r="HQ5" i="18"/>
  <c r="HM10" i="18"/>
  <c r="HM31" i="18" s="1"/>
  <c r="HP10" i="9"/>
  <c r="HM30" i="18"/>
  <c r="HO14" i="18"/>
  <c r="HO10" i="18" s="1"/>
  <c r="HO31" i="18" s="1"/>
  <c r="HM20" i="18"/>
  <c r="HM18" i="9"/>
  <c r="HN23" i="18"/>
  <c r="R85" i="22"/>
  <c r="R64" i="22"/>
  <c r="HR93" i="9"/>
  <c r="HS30" i="20"/>
  <c r="HS8" i="9"/>
  <c r="HS66" i="9" s="1"/>
  <c r="HS13" i="20"/>
  <c r="HS18" i="20" s="1"/>
  <c r="HS66" i="20" s="1"/>
  <c r="HS16" i="20"/>
  <c r="HS25" i="20" s="1"/>
  <c r="HS15" i="20"/>
  <c r="HS14" i="20"/>
  <c r="HS26" i="20" s="1"/>
  <c r="HR35" i="20"/>
  <c r="HR8" i="18"/>
  <c r="HT10" i="20"/>
  <c r="HT12" i="20" s="1"/>
  <c r="HS6" i="14"/>
  <c r="HS6" i="17"/>
  <c r="HS11" i="9"/>
  <c r="HQ5" i="14" l="1"/>
  <c r="HQ9" i="20"/>
  <c r="HQ5" i="7"/>
  <c r="HQ10" i="9"/>
  <c r="HP14" i="18"/>
  <c r="HP13" i="9" s="1"/>
  <c r="HP15" i="9" s="1"/>
  <c r="HQ13" i="18"/>
  <c r="HQ15" i="18"/>
  <c r="HQ25" i="18"/>
  <c r="HQ27" i="18"/>
  <c r="HQ16" i="18"/>
  <c r="HQ17" i="18"/>
  <c r="R7" i="23"/>
  <c r="R32" i="22"/>
  <c r="R63" i="22" s="1"/>
  <c r="HM71" i="9"/>
  <c r="HN71" i="9" s="1"/>
  <c r="HN18" i="9"/>
  <c r="HM7" i="14"/>
  <c r="HM15" i="9"/>
  <c r="HN15" i="9" s="1"/>
  <c r="HM72" i="9"/>
  <c r="HN72" i="9" s="1"/>
  <c r="HN13" i="9"/>
  <c r="HN7" i="14" s="1"/>
  <c r="HM68" i="9"/>
  <c r="HO14" i="9"/>
  <c r="HM70" i="9"/>
  <c r="HN70" i="9" s="1"/>
  <c r="HN14" i="9"/>
  <c r="HO30" i="18"/>
  <c r="HO20" i="18"/>
  <c r="HO18" i="9"/>
  <c r="HO13" i="9"/>
  <c r="R99" i="22"/>
  <c r="R98" i="22" s="1"/>
  <c r="R84" i="22"/>
  <c r="HP23" i="18"/>
  <c r="HN30" i="18"/>
  <c r="R81" i="22"/>
  <c r="R31" i="22"/>
  <c r="HR7" i="18"/>
  <c r="HR9" i="20" s="1"/>
  <c r="HR5" i="18"/>
  <c r="HN20" i="18"/>
  <c r="HS93" i="9"/>
  <c r="HT8" i="9"/>
  <c r="HT66" i="9" s="1"/>
  <c r="HT30" i="20"/>
  <c r="HT13" i="20"/>
  <c r="HT18" i="20" s="1"/>
  <c r="HT66" i="20" s="1"/>
  <c r="HT16" i="20"/>
  <c r="HT25" i="20" s="1"/>
  <c r="HT14" i="20"/>
  <c r="HT26" i="20" s="1"/>
  <c r="HT15" i="20"/>
  <c r="HS35" i="20"/>
  <c r="HS8" i="18"/>
  <c r="HU10" i="20"/>
  <c r="HU12" i="20" s="1"/>
  <c r="HT6" i="14"/>
  <c r="HT6" i="17"/>
  <c r="HT11" i="9"/>
  <c r="HP30" i="18" l="1"/>
  <c r="HP68" i="9"/>
  <c r="R37" i="22"/>
  <c r="R89" i="22"/>
  <c r="HP7" i="14"/>
  <c r="HP72" i="9"/>
  <c r="HP10" i="18"/>
  <c r="HP31" i="18" s="1"/>
  <c r="HR10" i="9"/>
  <c r="HR5" i="14"/>
  <c r="HR5" i="7"/>
  <c r="HR5" i="17"/>
  <c r="HO70" i="9"/>
  <c r="HO71" i="9"/>
  <c r="HR16" i="18"/>
  <c r="HR15" i="18"/>
  <c r="HR17" i="18"/>
  <c r="HR13" i="18"/>
  <c r="HR27" i="18"/>
  <c r="HR25" i="18"/>
  <c r="HR24" i="18" s="1"/>
  <c r="HR14" i="9" s="1"/>
  <c r="HR70" i="9" s="1"/>
  <c r="HN68" i="9"/>
  <c r="HM67" i="9"/>
  <c r="HN67" i="9" s="1"/>
  <c r="R17" i="23"/>
  <c r="R9" i="23"/>
  <c r="HQ24" i="18"/>
  <c r="HS7" i="18"/>
  <c r="HS5" i="17" s="1"/>
  <c r="HS5" i="18"/>
  <c r="HQ14" i="18"/>
  <c r="HO7" i="14"/>
  <c r="HO15" i="9"/>
  <c r="HO72" i="9"/>
  <c r="HO68" i="9"/>
  <c r="HP20" i="18"/>
  <c r="HP18" i="9"/>
  <c r="HP71" i="9" s="1"/>
  <c r="HQ23" i="18"/>
  <c r="R62" i="22"/>
  <c r="R83" i="22"/>
  <c r="HT93" i="9"/>
  <c r="HU8" i="9"/>
  <c r="HU66" i="9" s="1"/>
  <c r="HU30" i="20"/>
  <c r="HU13" i="20"/>
  <c r="HU18" i="20" s="1"/>
  <c r="HU66" i="20" s="1"/>
  <c r="HU16" i="20"/>
  <c r="HU25" i="20" s="1"/>
  <c r="HU15" i="20"/>
  <c r="HU14" i="20"/>
  <c r="HU26" i="20" s="1"/>
  <c r="HT35" i="20"/>
  <c r="HS5" i="14"/>
  <c r="HT8" i="18"/>
  <c r="HV10" i="20"/>
  <c r="HV12" i="20" s="1"/>
  <c r="HU6" i="14"/>
  <c r="HU6" i="17"/>
  <c r="HU11" i="9"/>
  <c r="HP67" i="9" l="1"/>
  <c r="HP73" i="9" s="1"/>
  <c r="HQ30" i="18"/>
  <c r="HS5" i="7"/>
  <c r="HS10" i="9"/>
  <c r="HS9" i="20"/>
  <c r="HQ20" i="18"/>
  <c r="HQ18" i="9"/>
  <c r="HS15" i="18"/>
  <c r="HS13" i="18"/>
  <c r="HS17" i="18"/>
  <c r="HS16" i="18"/>
  <c r="HS27" i="18"/>
  <c r="HS25" i="18"/>
  <c r="HS24" i="18" s="1"/>
  <c r="HS14" i="9" s="1"/>
  <c r="HS70" i="9" s="1"/>
  <c r="HO67" i="9"/>
  <c r="HO73" i="9" s="1"/>
  <c r="HR23" i="18"/>
  <c r="HQ14" i="9"/>
  <c r="HQ13" i="9"/>
  <c r="HR14" i="18"/>
  <c r="HR13" i="9" s="1"/>
  <c r="R60" i="22"/>
  <c r="R97" i="22"/>
  <c r="HT7" i="18"/>
  <c r="HT5" i="17" s="1"/>
  <c r="HT5" i="18"/>
  <c r="HQ10" i="18"/>
  <c r="HQ31" i="18" s="1"/>
  <c r="HU93" i="9"/>
  <c r="HV8" i="9"/>
  <c r="HV66" i="9" s="1"/>
  <c r="HV30" i="20"/>
  <c r="HU35" i="20"/>
  <c r="HV13" i="20"/>
  <c r="HV18" i="20" s="1"/>
  <c r="HV66" i="20" s="1"/>
  <c r="HV16" i="20"/>
  <c r="HV25" i="20" s="1"/>
  <c r="HV15" i="20"/>
  <c r="HV14" i="20"/>
  <c r="HV26" i="20" s="1"/>
  <c r="HU8" i="18"/>
  <c r="HW10" i="20"/>
  <c r="HW12" i="20" s="1"/>
  <c r="HV6" i="14"/>
  <c r="HV6" i="17"/>
  <c r="HV11" i="9"/>
  <c r="HS14" i="18" l="1"/>
  <c r="HS13" i="9" s="1"/>
  <c r="HR10" i="18"/>
  <c r="HR31" i="18" s="1"/>
  <c r="HT25" i="18"/>
  <c r="HT15" i="18"/>
  <c r="HT16" i="18"/>
  <c r="HT17" i="18"/>
  <c r="HT13" i="18"/>
  <c r="HT27" i="18"/>
  <c r="HS23" i="18"/>
  <c r="HT10" i="9"/>
  <c r="R68" i="22"/>
  <c r="R95" i="22"/>
  <c r="R103" i="22" s="1"/>
  <c r="HQ70" i="9"/>
  <c r="HR20" i="18"/>
  <c r="HR18" i="9"/>
  <c r="HR71" i="9" s="1"/>
  <c r="HU7" i="18"/>
  <c r="HU10" i="9" s="1"/>
  <c r="HU5" i="18"/>
  <c r="HQ72" i="9"/>
  <c r="HQ68" i="9"/>
  <c r="HQ7" i="14"/>
  <c r="HQ15" i="9"/>
  <c r="HQ71" i="9"/>
  <c r="HT9" i="20"/>
  <c r="HT5" i="14"/>
  <c r="HT5" i="7"/>
  <c r="HR68" i="9"/>
  <c r="HR72" i="9"/>
  <c r="HR7" i="14"/>
  <c r="HR15" i="9"/>
  <c r="HR30" i="18"/>
  <c r="HV93" i="9"/>
  <c r="HW8" i="9"/>
  <c r="HW66" i="9" s="1"/>
  <c r="HW30" i="20"/>
  <c r="HV35" i="20"/>
  <c r="HW13" i="20"/>
  <c r="HW18" i="20" s="1"/>
  <c r="HW66" i="20" s="1"/>
  <c r="HW16" i="20"/>
  <c r="HW25" i="20" s="1"/>
  <c r="HW15" i="20"/>
  <c r="HW14" i="20"/>
  <c r="HW26" i="20" s="1"/>
  <c r="HV8" i="18"/>
  <c r="HX10" i="20"/>
  <c r="HX12" i="20" s="1"/>
  <c r="HW6" i="14"/>
  <c r="HW6" i="17"/>
  <c r="HW11" i="9"/>
  <c r="HS10" i="18" l="1"/>
  <c r="HS31" i="18" s="1"/>
  <c r="HU5" i="7"/>
  <c r="HU5" i="17"/>
  <c r="HU9" i="20"/>
  <c r="HT23" i="18"/>
  <c r="HQ67" i="9"/>
  <c r="HQ73" i="9" s="1"/>
  <c r="HU27" i="18"/>
  <c r="HU15" i="18"/>
  <c r="HU25" i="18"/>
  <c r="HU24" i="18" s="1"/>
  <c r="HU14" i="9" s="1"/>
  <c r="HU70" i="9" s="1"/>
  <c r="HU17" i="18"/>
  <c r="HU16" i="18"/>
  <c r="HU13" i="18"/>
  <c r="HS72" i="9"/>
  <c r="HS68" i="9"/>
  <c r="HS7" i="14"/>
  <c r="HS15" i="9"/>
  <c r="HT14" i="18"/>
  <c r="HU5" i="14"/>
  <c r="HR67" i="9"/>
  <c r="HR73" i="9" s="1"/>
  <c r="HT24" i="18"/>
  <c r="HV7" i="18"/>
  <c r="HV5" i="14" s="1"/>
  <c r="HV5" i="18"/>
  <c r="HS30" i="18"/>
  <c r="HS20" i="18"/>
  <c r="HS18" i="9"/>
  <c r="HW93" i="9"/>
  <c r="HX30" i="20"/>
  <c r="HX8" i="9"/>
  <c r="HX66" i="9" s="1"/>
  <c r="HW35" i="20"/>
  <c r="HX13" i="20"/>
  <c r="HX18" i="20" s="1"/>
  <c r="HX66" i="20" s="1"/>
  <c r="HX16" i="20"/>
  <c r="HX25" i="20" s="1"/>
  <c r="HX15" i="20"/>
  <c r="HX14" i="20"/>
  <c r="HX26" i="20" s="1"/>
  <c r="HV5" i="7"/>
  <c r="HW8" i="18"/>
  <c r="HY10" i="20"/>
  <c r="HY12" i="20" s="1"/>
  <c r="HX6" i="14"/>
  <c r="HX6" i="17"/>
  <c r="HX11" i="9"/>
  <c r="HT30" i="18" l="1"/>
  <c r="HV10" i="9"/>
  <c r="HV9" i="20"/>
  <c r="HV5" i="17"/>
  <c r="HU23" i="18"/>
  <c r="HT10" i="18"/>
  <c r="HT31" i="18" s="1"/>
  <c r="HW7" i="18"/>
  <c r="HW10" i="9" s="1"/>
  <c r="HW5" i="18"/>
  <c r="HT20" i="18"/>
  <c r="HT18" i="9"/>
  <c r="HT71" i="9" s="1"/>
  <c r="HT13" i="9"/>
  <c r="HT14" i="9"/>
  <c r="HV16" i="18"/>
  <c r="HV13" i="18"/>
  <c r="HV15" i="18"/>
  <c r="HV27" i="18"/>
  <c r="HV25" i="18"/>
  <c r="HV17" i="18"/>
  <c r="HU14" i="18"/>
  <c r="HU13" i="9" s="1"/>
  <c r="HS71" i="9"/>
  <c r="HX93" i="9"/>
  <c r="HY8" i="9"/>
  <c r="HY66" i="9" s="1"/>
  <c r="HY30" i="20"/>
  <c r="HX35" i="20"/>
  <c r="HY13" i="20"/>
  <c r="HY18" i="20" s="1"/>
  <c r="HY66" i="20" s="1"/>
  <c r="HY16" i="20"/>
  <c r="HY25" i="20" s="1"/>
  <c r="HY15" i="20"/>
  <c r="HY14" i="20"/>
  <c r="HY26" i="20" s="1"/>
  <c r="HW9" i="20"/>
  <c r="HX8" i="18"/>
  <c r="HZ10" i="20"/>
  <c r="HZ12" i="20" s="1"/>
  <c r="HY6" i="14"/>
  <c r="HY6" i="17"/>
  <c r="HY11" i="9"/>
  <c r="HW5" i="14" l="1"/>
  <c r="HW5" i="7"/>
  <c r="HW5" i="17"/>
  <c r="HV23" i="18"/>
  <c r="HW16" i="18"/>
  <c r="HW17" i="18"/>
  <c r="HW25" i="18"/>
  <c r="HW24" i="18" s="1"/>
  <c r="HW14" i="9" s="1"/>
  <c r="HW70" i="9" s="1"/>
  <c r="HW27" i="18"/>
  <c r="HW15" i="18"/>
  <c r="HW13" i="18"/>
  <c r="HX7" i="18"/>
  <c r="HX10" i="9" s="1"/>
  <c r="HX5" i="18"/>
  <c r="HS67" i="9"/>
  <c r="HS73" i="9" s="1"/>
  <c r="HU68" i="9"/>
  <c r="HU72" i="9"/>
  <c r="HU7" i="14"/>
  <c r="HU15" i="9"/>
  <c r="HT70" i="9"/>
  <c r="HU10" i="18"/>
  <c r="HU31" i="18" s="1"/>
  <c r="HV24" i="18"/>
  <c r="HT68" i="9"/>
  <c r="HT72" i="9"/>
  <c r="HT7" i="14"/>
  <c r="HT15" i="9"/>
  <c r="HU30" i="18"/>
  <c r="HU20" i="18"/>
  <c r="HU18" i="9"/>
  <c r="HV14" i="18"/>
  <c r="HV13" i="9" s="1"/>
  <c r="HY93" i="9"/>
  <c r="HZ8" i="9"/>
  <c r="HZ66" i="9" s="1"/>
  <c r="HZ30" i="20"/>
  <c r="HY35" i="20"/>
  <c r="HZ13" i="20"/>
  <c r="HZ18" i="20" s="1"/>
  <c r="HZ16" i="20"/>
  <c r="HZ25" i="20" s="1"/>
  <c r="IA25" i="20" s="1"/>
  <c r="HZ15" i="20"/>
  <c r="HZ14" i="20"/>
  <c r="HZ26" i="20" s="1"/>
  <c r="IA26" i="20" s="1"/>
  <c r="HX9" i="20"/>
  <c r="HX5" i="17"/>
  <c r="HY8" i="18"/>
  <c r="IB10" i="20"/>
  <c r="IB12" i="20" s="1"/>
  <c r="HZ6" i="14"/>
  <c r="HZ6" i="17"/>
  <c r="HZ11" i="9"/>
  <c r="HW14" i="18" l="1"/>
  <c r="HW13" i="9" s="1"/>
  <c r="HW68" i="9" s="1"/>
  <c r="HX5" i="14"/>
  <c r="HX5" i="7"/>
  <c r="HT67" i="9"/>
  <c r="HT73" i="9" s="1"/>
  <c r="HU71" i="9"/>
  <c r="HW72" i="9"/>
  <c r="HW7" i="14"/>
  <c r="HW15" i="9"/>
  <c r="HY7" i="18"/>
  <c r="HY9" i="20" s="1"/>
  <c r="HY5" i="18"/>
  <c r="HX17" i="18"/>
  <c r="HX16" i="18"/>
  <c r="HX13" i="18"/>
  <c r="HX27" i="18"/>
  <c r="HX25" i="18"/>
  <c r="HX24" i="18" s="1"/>
  <c r="HX14" i="9" s="1"/>
  <c r="HX70" i="9" s="1"/>
  <c r="HX15" i="18"/>
  <c r="HV10" i="18"/>
  <c r="HV31" i="18" s="1"/>
  <c r="HV14" i="9"/>
  <c r="HV72" i="9" s="1"/>
  <c r="HV30" i="18"/>
  <c r="HV68" i="9"/>
  <c r="HV7" i="14"/>
  <c r="HV15" i="9"/>
  <c r="HW23" i="18"/>
  <c r="HW30" i="18" s="1"/>
  <c r="HW10" i="18"/>
  <c r="HW31" i="18" s="1"/>
  <c r="HV20" i="18"/>
  <c r="HV18" i="9"/>
  <c r="HV71" i="9" s="1"/>
  <c r="IA30" i="20"/>
  <c r="HZ93" i="9"/>
  <c r="IA93" i="9" s="1"/>
  <c r="IB30" i="20"/>
  <c r="IB8" i="9"/>
  <c r="IA18" i="20"/>
  <c r="IA66" i="20" s="1"/>
  <c r="HZ66" i="20"/>
  <c r="HZ35" i="20"/>
  <c r="IA35" i="20" s="1"/>
  <c r="IB13" i="20"/>
  <c r="IB18" i="20" s="1"/>
  <c r="IB66" i="20" s="1"/>
  <c r="IB16" i="20"/>
  <c r="IB25" i="20" s="1"/>
  <c r="IB15" i="20"/>
  <c r="IB14" i="20"/>
  <c r="IB26" i="20" s="1"/>
  <c r="HZ8" i="18"/>
  <c r="IC10" i="20"/>
  <c r="IC12" i="20" s="1"/>
  <c r="IB6" i="14"/>
  <c r="IB6" i="17"/>
  <c r="IB11" i="9"/>
  <c r="HX14" i="18" l="1"/>
  <c r="HX13" i="9" s="1"/>
  <c r="HX68" i="9" s="1"/>
  <c r="HY5" i="7"/>
  <c r="HY5" i="14"/>
  <c r="HY10" i="9"/>
  <c r="HY5" i="17"/>
  <c r="HX23" i="18"/>
  <c r="HX30" i="18" s="1"/>
  <c r="HX10" i="18"/>
  <c r="HX31" i="18" s="1"/>
  <c r="HW20" i="18"/>
  <c r="HW18" i="9"/>
  <c r="HW71" i="9" s="1"/>
  <c r="HW67" i="9" s="1"/>
  <c r="HW73" i="9" s="1"/>
  <c r="HV70" i="9"/>
  <c r="HV67" i="9" s="1"/>
  <c r="HV73" i="9" s="1"/>
  <c r="IB66" i="9"/>
  <c r="IN66" i="9"/>
  <c r="HZ7" i="18"/>
  <c r="HZ9" i="20" s="1"/>
  <c r="HZ5" i="18"/>
  <c r="HU67" i="9"/>
  <c r="HU73" i="9" s="1"/>
  <c r="HX72" i="9"/>
  <c r="HY15" i="18"/>
  <c r="HY17" i="18"/>
  <c r="HY25" i="18"/>
  <c r="HY24" i="18" s="1"/>
  <c r="HY14" i="9" s="1"/>
  <c r="HY70" i="9" s="1"/>
  <c r="HY27" i="18"/>
  <c r="HY16" i="18"/>
  <c r="HY13" i="18"/>
  <c r="IB93" i="9"/>
  <c r="IC8" i="9"/>
  <c r="IC66" i="9" s="1"/>
  <c r="IC30" i="20"/>
  <c r="IB35" i="20"/>
  <c r="IC13" i="20"/>
  <c r="IC18" i="20" s="1"/>
  <c r="IC66" i="20" s="1"/>
  <c r="IC16" i="20"/>
  <c r="IC25" i="20" s="1"/>
  <c r="IC15" i="20"/>
  <c r="IC14" i="20"/>
  <c r="IC26" i="20" s="1"/>
  <c r="HZ5" i="14"/>
  <c r="HZ5" i="7"/>
  <c r="HZ10" i="9"/>
  <c r="IB8" i="18"/>
  <c r="IA7" i="18"/>
  <c r="ID10" i="20"/>
  <c r="ID12" i="20" s="1"/>
  <c r="IC6" i="14"/>
  <c r="IC6" i="17"/>
  <c r="IC11" i="9"/>
  <c r="HX15" i="9" l="1"/>
  <c r="HX7" i="14"/>
  <c r="HZ5" i="17"/>
  <c r="HX20" i="18"/>
  <c r="HX18" i="9"/>
  <c r="HX71" i="9" s="1"/>
  <c r="HX67" i="9" s="1"/>
  <c r="HX73" i="9" s="1"/>
  <c r="IB7" i="18"/>
  <c r="IB5" i="7" s="1"/>
  <c r="IB5" i="18"/>
  <c r="HZ27" i="18"/>
  <c r="IA27" i="18" s="1"/>
  <c r="HZ16" i="18"/>
  <c r="IA16" i="18" s="1"/>
  <c r="S34" i="22" s="1"/>
  <c r="HZ15" i="18"/>
  <c r="HZ17" i="18"/>
  <c r="IA17" i="18" s="1"/>
  <c r="S35" i="22" s="1"/>
  <c r="HZ25" i="18"/>
  <c r="HZ13" i="18"/>
  <c r="HY23" i="18"/>
  <c r="HY14" i="18"/>
  <c r="HY13" i="9" s="1"/>
  <c r="IC93" i="9"/>
  <c r="ID8" i="9"/>
  <c r="ID66" i="9" s="1"/>
  <c r="ID30" i="20"/>
  <c r="IC35" i="20"/>
  <c r="ID13" i="20"/>
  <c r="ID18" i="20" s="1"/>
  <c r="ID66" i="20" s="1"/>
  <c r="ID16" i="20"/>
  <c r="ID25" i="20" s="1"/>
  <c r="ID15" i="20"/>
  <c r="ID14" i="20"/>
  <c r="ID26" i="20" s="1"/>
  <c r="IB10" i="9"/>
  <c r="IA5" i="17"/>
  <c r="IA9" i="20"/>
  <c r="IA5" i="14"/>
  <c r="IA5" i="7"/>
  <c r="IA10" i="9"/>
  <c r="IC8" i="18"/>
  <c r="IE10" i="20"/>
  <c r="IE12" i="20" s="1"/>
  <c r="ID6" i="14"/>
  <c r="ID6" i="17"/>
  <c r="ID11" i="9"/>
  <c r="IB5" i="17" l="1"/>
  <c r="IB9" i="20"/>
  <c r="IB5" i="14"/>
  <c r="HY10" i="18"/>
  <c r="HY31" i="18" s="1"/>
  <c r="HY30" i="18"/>
  <c r="HY20" i="18"/>
  <c r="HY18" i="9"/>
  <c r="HY71" i="9" s="1"/>
  <c r="HZ23" i="18"/>
  <c r="IA13" i="18"/>
  <c r="IC7" i="18"/>
  <c r="IC5" i="7" s="1"/>
  <c r="IC5" i="18"/>
  <c r="HZ24" i="18"/>
  <c r="IA25" i="18"/>
  <c r="IB15" i="18"/>
  <c r="IB17" i="18"/>
  <c r="IB13" i="18"/>
  <c r="IB27" i="18"/>
  <c r="IB16" i="18"/>
  <c r="IB25" i="18"/>
  <c r="S87" i="22"/>
  <c r="S66" i="22"/>
  <c r="S101" i="22" s="1"/>
  <c r="HZ14" i="18"/>
  <c r="HZ10" i="18" s="1"/>
  <c r="HZ31" i="18" s="1"/>
  <c r="IA15" i="18"/>
  <c r="S33" i="22" s="1"/>
  <c r="HY68" i="9"/>
  <c r="HY72" i="9"/>
  <c r="HY7" i="14"/>
  <c r="HY15" i="9"/>
  <c r="S65" i="22"/>
  <c r="S86" i="22"/>
  <c r="S100" i="22" s="1"/>
  <c r="ID93" i="9"/>
  <c r="IE8" i="9"/>
  <c r="IE66" i="9" s="1"/>
  <c r="IE30" i="20"/>
  <c r="IE13" i="20"/>
  <c r="IE18" i="20" s="1"/>
  <c r="IE66" i="20" s="1"/>
  <c r="IE16" i="20"/>
  <c r="IE25" i="20" s="1"/>
  <c r="IE15" i="20"/>
  <c r="IE14" i="20"/>
  <c r="IE26" i="20" s="1"/>
  <c r="ID35" i="20"/>
  <c r="ID8" i="18"/>
  <c r="IF10" i="20"/>
  <c r="IF12" i="20" s="1"/>
  <c r="IE6" i="14"/>
  <c r="IE6" i="17"/>
  <c r="IE11" i="9"/>
  <c r="IC5" i="14" l="1"/>
  <c r="IC5" i="17"/>
  <c r="IC9" i="20"/>
  <c r="IC10" i="9"/>
  <c r="HZ30" i="18"/>
  <c r="IB23" i="18"/>
  <c r="HZ13" i="9"/>
  <c r="IA14" i="18"/>
  <c r="IA31" i="18" s="1"/>
  <c r="IB14" i="18"/>
  <c r="IB10" i="18" s="1"/>
  <c r="IB31" i="18" s="1"/>
  <c r="HZ20" i="18"/>
  <c r="HZ18" i="9"/>
  <c r="IA23" i="18"/>
  <c r="S29" i="22"/>
  <c r="HZ14" i="9"/>
  <c r="IA24" i="18"/>
  <c r="ID7" i="18"/>
  <c r="ID9" i="20" s="1"/>
  <c r="ID5" i="18"/>
  <c r="IB24" i="18"/>
  <c r="IC16" i="18"/>
  <c r="IC13" i="18"/>
  <c r="IC15" i="18"/>
  <c r="IC25" i="18"/>
  <c r="IC24" i="18" s="1"/>
  <c r="IC14" i="9" s="1"/>
  <c r="IC70" i="9" s="1"/>
  <c r="IC17" i="18"/>
  <c r="IC27" i="18"/>
  <c r="HY67" i="9"/>
  <c r="HY73" i="9" s="1"/>
  <c r="S64" i="22"/>
  <c r="S85" i="22"/>
  <c r="IE93" i="9"/>
  <c r="IF8" i="9"/>
  <c r="IF66" i="9" s="1"/>
  <c r="IF30" i="20"/>
  <c r="IF13" i="20"/>
  <c r="IF18" i="20" s="1"/>
  <c r="IF66" i="20" s="1"/>
  <c r="IF15" i="20"/>
  <c r="IF16" i="20"/>
  <c r="IF25" i="20" s="1"/>
  <c r="IF14" i="20"/>
  <c r="IF26" i="20" s="1"/>
  <c r="IE35" i="20"/>
  <c r="ID5" i="7"/>
  <c r="IE8" i="18"/>
  <c r="IG10" i="20"/>
  <c r="IG12" i="20" s="1"/>
  <c r="IF6" i="14"/>
  <c r="IF6" i="17"/>
  <c r="IF11" i="9"/>
  <c r="ID10" i="9" l="1"/>
  <c r="ID5" i="17"/>
  <c r="ID5" i="14"/>
  <c r="IC14" i="18"/>
  <c r="IC10" i="18" s="1"/>
  <c r="IC31" i="18" s="1"/>
  <c r="IB14" i="9"/>
  <c r="S7" i="23"/>
  <c r="S32" i="22"/>
  <c r="S63" i="22" s="1"/>
  <c r="IA30" i="18"/>
  <c r="HZ7" i="14"/>
  <c r="HZ15" i="9"/>
  <c r="IA15" i="9" s="1"/>
  <c r="IA13" i="9"/>
  <c r="IA7" i="14" s="1"/>
  <c r="HZ72" i="9"/>
  <c r="IA72" i="9" s="1"/>
  <c r="HZ68" i="9"/>
  <c r="IA20" i="18"/>
  <c r="IB30" i="18"/>
  <c r="HZ71" i="9"/>
  <c r="IA71" i="9" s="1"/>
  <c r="IA18" i="9"/>
  <c r="ID17" i="18"/>
  <c r="ID16" i="18"/>
  <c r="ID15" i="18"/>
  <c r="ID25" i="18"/>
  <c r="ID24" i="18" s="1"/>
  <c r="ID14" i="9" s="1"/>
  <c r="ID70" i="9" s="1"/>
  <c r="ID27" i="18"/>
  <c r="ID13" i="18"/>
  <c r="IC13" i="9"/>
  <c r="HZ70" i="9"/>
  <c r="IA70" i="9" s="1"/>
  <c r="IA14" i="9"/>
  <c r="IB20" i="18"/>
  <c r="IB18" i="9"/>
  <c r="S81" i="22"/>
  <c r="S31" i="22"/>
  <c r="S99" i="22"/>
  <c r="S98" i="22" s="1"/>
  <c r="S84" i="22"/>
  <c r="IC23" i="18"/>
  <c r="IE7" i="18"/>
  <c r="IE5" i="17" s="1"/>
  <c r="IE5" i="18"/>
  <c r="IB13" i="9"/>
  <c r="IF93" i="9"/>
  <c r="IG30" i="20"/>
  <c r="IG8" i="9"/>
  <c r="IG66" i="9" s="1"/>
  <c r="IF35" i="20"/>
  <c r="IG13" i="20"/>
  <c r="IG18" i="20" s="1"/>
  <c r="IG66" i="20" s="1"/>
  <c r="IG16" i="20"/>
  <c r="IG25" i="20" s="1"/>
  <c r="IG15" i="20"/>
  <c r="IG14" i="20"/>
  <c r="IG26" i="20" s="1"/>
  <c r="IF8" i="18"/>
  <c r="IH10" i="20"/>
  <c r="IH12" i="20" s="1"/>
  <c r="IG6" i="14"/>
  <c r="IG6" i="17"/>
  <c r="IG11" i="9"/>
  <c r="IE5" i="7" l="1"/>
  <c r="ID14" i="18"/>
  <c r="ID13" i="9" s="1"/>
  <c r="ID68" i="9" s="1"/>
  <c r="S89" i="22"/>
  <c r="IE9" i="20"/>
  <c r="S17" i="23"/>
  <c r="S9" i="23"/>
  <c r="IE10" i="9"/>
  <c r="IA68" i="9"/>
  <c r="HZ67" i="9"/>
  <c r="IA67" i="9" s="1"/>
  <c r="IB70" i="9"/>
  <c r="IE5" i="14"/>
  <c r="IB7" i="14"/>
  <c r="IB15" i="9"/>
  <c r="IB72" i="9"/>
  <c r="IB68" i="9"/>
  <c r="S37" i="22"/>
  <c r="IC72" i="9"/>
  <c r="IC68" i="9"/>
  <c r="IC7" i="14"/>
  <c r="IC15" i="9"/>
  <c r="IB71" i="9"/>
  <c r="IC20" i="18"/>
  <c r="IC18" i="9"/>
  <c r="IC71" i="9" s="1"/>
  <c r="IF7" i="18"/>
  <c r="IF9" i="20" s="1"/>
  <c r="IF5" i="18"/>
  <c r="IE25" i="18"/>
  <c r="IE27" i="18"/>
  <c r="IE16" i="18"/>
  <c r="IE15" i="18"/>
  <c r="IE13" i="18"/>
  <c r="IE17" i="18"/>
  <c r="S62" i="22"/>
  <c r="S83" i="22"/>
  <c r="IC30" i="18"/>
  <c r="ID23" i="18"/>
  <c r="ID30" i="18" s="1"/>
  <c r="ID10" i="18"/>
  <c r="ID31" i="18" s="1"/>
  <c r="IG93" i="9"/>
  <c r="IH8" i="9"/>
  <c r="IH66" i="9" s="1"/>
  <c r="IH30" i="20"/>
  <c r="IH13" i="20"/>
  <c r="IH18" i="20" s="1"/>
  <c r="IH66" i="20" s="1"/>
  <c r="IH16" i="20"/>
  <c r="IH25" i="20" s="1"/>
  <c r="IH15" i="20"/>
  <c r="IH14" i="20"/>
  <c r="IH26" i="20" s="1"/>
  <c r="IG35" i="20"/>
  <c r="IG8" i="18"/>
  <c r="II10" i="20"/>
  <c r="II12" i="20" s="1"/>
  <c r="IH6" i="14"/>
  <c r="IH6" i="17"/>
  <c r="IH11" i="9"/>
  <c r="ID7" i="14" l="1"/>
  <c r="ID72" i="9"/>
  <c r="ID15" i="9"/>
  <c r="IF5" i="17"/>
  <c r="IF15" i="18"/>
  <c r="IF16" i="18"/>
  <c r="IF17" i="18"/>
  <c r="IF13" i="18"/>
  <c r="IF27" i="18"/>
  <c r="IF25" i="18"/>
  <c r="IF24" i="18" s="1"/>
  <c r="IF14" i="9" s="1"/>
  <c r="IF70" i="9" s="1"/>
  <c r="ID20" i="18"/>
  <c r="ID18" i="9"/>
  <c r="IF5" i="14"/>
  <c r="IF10" i="9"/>
  <c r="IF5" i="7"/>
  <c r="IC67" i="9"/>
  <c r="IC73" i="9" s="1"/>
  <c r="IG7" i="18"/>
  <c r="IG10" i="9" s="1"/>
  <c r="IG5" i="18"/>
  <c r="IE24" i="18"/>
  <c r="S60" i="22"/>
  <c r="S97" i="22"/>
  <c r="IE23" i="18"/>
  <c r="IE14" i="18"/>
  <c r="IE10" i="18" s="1"/>
  <c r="IE31" i="18" s="1"/>
  <c r="IB67" i="9"/>
  <c r="IB73" i="9" s="1"/>
  <c r="IH93" i="9"/>
  <c r="II8" i="9"/>
  <c r="II66" i="9" s="1"/>
  <c r="II30" i="20"/>
  <c r="IH35" i="20"/>
  <c r="II13" i="20"/>
  <c r="II18" i="20" s="1"/>
  <c r="II66" i="20" s="1"/>
  <c r="II16" i="20"/>
  <c r="II25" i="20" s="1"/>
  <c r="II15" i="20"/>
  <c r="II14" i="20"/>
  <c r="II26" i="20" s="1"/>
  <c r="IH8" i="18"/>
  <c r="IJ10" i="20"/>
  <c r="IJ12" i="20" s="1"/>
  <c r="II6" i="14"/>
  <c r="II6" i="17"/>
  <c r="II11" i="9"/>
  <c r="IG5" i="7" l="1"/>
  <c r="IG5" i="14"/>
  <c r="IG5" i="17"/>
  <c r="IG9" i="20"/>
  <c r="IH7" i="18"/>
  <c r="IH5" i="7" s="1"/>
  <c r="IH5" i="18"/>
  <c r="IF23" i="18"/>
  <c r="IE13" i="9"/>
  <c r="IE14" i="9"/>
  <c r="IF14" i="18"/>
  <c r="IF13" i="9" s="1"/>
  <c r="IG13" i="18"/>
  <c r="IG17" i="18"/>
  <c r="IG16" i="18"/>
  <c r="IG27" i="18"/>
  <c r="IG25" i="18"/>
  <c r="IG15" i="18"/>
  <c r="ID71" i="9"/>
  <c r="S68" i="22"/>
  <c r="S95" i="22"/>
  <c r="S103" i="22" s="1"/>
  <c r="IE30" i="18"/>
  <c r="IE20" i="18"/>
  <c r="IE18" i="9"/>
  <c r="IE71" i="9" s="1"/>
  <c r="II93" i="9"/>
  <c r="IJ30" i="20"/>
  <c r="IJ8" i="9"/>
  <c r="IJ66" i="9" s="1"/>
  <c r="II35" i="20"/>
  <c r="IJ13" i="20"/>
  <c r="IJ18" i="20" s="1"/>
  <c r="IJ66" i="20" s="1"/>
  <c r="IJ16" i="20"/>
  <c r="IJ25" i="20" s="1"/>
  <c r="IJ15" i="20"/>
  <c r="IJ14" i="20"/>
  <c r="IJ26" i="20" s="1"/>
  <c r="IH5" i="17"/>
  <c r="II8" i="18"/>
  <c r="IK10" i="20"/>
  <c r="IK12" i="20" s="1"/>
  <c r="IJ6" i="14"/>
  <c r="IJ6" i="17"/>
  <c r="IJ11" i="9"/>
  <c r="IH10" i="9" l="1"/>
  <c r="IH5" i="14"/>
  <c r="IH9" i="20"/>
  <c r="IF10" i="18"/>
  <c r="IF31" i="18" s="1"/>
  <c r="IE72" i="9"/>
  <c r="IE68" i="9"/>
  <c r="IE7" i="14"/>
  <c r="IE15" i="9"/>
  <c r="IF30" i="18"/>
  <c r="IG23" i="18"/>
  <c r="IF20" i="18"/>
  <c r="IF18" i="9"/>
  <c r="IF71" i="9" s="1"/>
  <c r="IF68" i="9"/>
  <c r="IF72" i="9"/>
  <c r="IF7" i="14"/>
  <c r="IF15" i="9"/>
  <c r="IH16" i="18"/>
  <c r="IH17" i="18"/>
  <c r="IH15" i="18"/>
  <c r="IH13" i="18"/>
  <c r="IH27" i="18"/>
  <c r="IH25" i="18"/>
  <c r="IH24" i="18" s="1"/>
  <c r="IH14" i="9" s="1"/>
  <c r="IH70" i="9" s="1"/>
  <c r="ID67" i="9"/>
  <c r="ID73" i="9" s="1"/>
  <c r="IG24" i="18"/>
  <c r="II7" i="18"/>
  <c r="II5" i="14" s="1"/>
  <c r="II5" i="18"/>
  <c r="IG14" i="18"/>
  <c r="IE70" i="9"/>
  <c r="IJ93" i="9"/>
  <c r="IK8" i="9"/>
  <c r="IK66" i="9" s="1"/>
  <c r="IK30" i="20"/>
  <c r="IJ35" i="20"/>
  <c r="IK13" i="20"/>
  <c r="IK18" i="20" s="1"/>
  <c r="IK66" i="20" s="1"/>
  <c r="IK16" i="20"/>
  <c r="IK25" i="20" s="1"/>
  <c r="IK15" i="20"/>
  <c r="IK14" i="20"/>
  <c r="IK26" i="20" s="1"/>
  <c r="II5" i="17"/>
  <c r="II9" i="20"/>
  <c r="II10" i="9"/>
  <c r="II5" i="7"/>
  <c r="IJ8" i="18"/>
  <c r="IL10" i="20"/>
  <c r="IL12" i="20" s="1"/>
  <c r="IK6" i="14"/>
  <c r="IK6" i="17"/>
  <c r="IK11" i="9"/>
  <c r="IE67" i="9" l="1"/>
  <c r="IE73" i="9" s="1"/>
  <c r="IG30" i="18"/>
  <c r="IH14" i="18"/>
  <c r="IH13" i="9" s="1"/>
  <c r="IH72" i="9" s="1"/>
  <c r="IG13" i="9"/>
  <c r="II13" i="18"/>
  <c r="II17" i="18"/>
  <c r="II27" i="18"/>
  <c r="II25" i="18"/>
  <c r="II24" i="18" s="1"/>
  <c r="II14" i="9" s="1"/>
  <c r="II70" i="9" s="1"/>
  <c r="II15" i="18"/>
  <c r="II16" i="18"/>
  <c r="IJ7" i="18"/>
  <c r="IJ5" i="17" s="1"/>
  <c r="IJ5" i="18"/>
  <c r="IG20" i="18"/>
  <c r="IG18" i="9"/>
  <c r="IF67" i="9"/>
  <c r="IF73" i="9" s="1"/>
  <c r="IH23" i="18"/>
  <c r="IG14" i="9"/>
  <c r="IG10" i="18"/>
  <c r="IG31" i="18" s="1"/>
  <c r="IK93" i="9"/>
  <c r="IL8" i="9"/>
  <c r="IL66" i="9" s="1"/>
  <c r="IL30" i="20"/>
  <c r="IK35" i="20"/>
  <c r="IL13" i="20"/>
  <c r="IL18" i="20" s="1"/>
  <c r="IL66" i="20" s="1"/>
  <c r="IL16" i="20"/>
  <c r="IL25" i="20" s="1"/>
  <c r="IL15" i="20"/>
  <c r="IL14" i="20"/>
  <c r="IL26" i="20" s="1"/>
  <c r="IK8" i="18"/>
  <c r="IM10" i="20"/>
  <c r="IM12" i="20" s="1"/>
  <c r="IL6" i="14"/>
  <c r="IL6" i="17"/>
  <c r="IL11" i="9"/>
  <c r="IH10" i="18" l="1"/>
  <c r="IH31" i="18" s="1"/>
  <c r="IH30" i="18"/>
  <c r="IH7" i="14"/>
  <c r="IH68" i="9"/>
  <c r="IJ5" i="14"/>
  <c r="IJ5" i="7"/>
  <c r="IH15" i="9"/>
  <c r="IG70" i="9"/>
  <c r="IJ10" i="9"/>
  <c r="IJ13" i="18"/>
  <c r="IJ25" i="18"/>
  <c r="IJ24" i="18" s="1"/>
  <c r="IJ14" i="9" s="1"/>
  <c r="IJ70" i="9" s="1"/>
  <c r="IJ27" i="18"/>
  <c r="IJ15" i="18"/>
  <c r="IJ17" i="18"/>
  <c r="IJ16" i="18"/>
  <c r="II14" i="18"/>
  <c r="II10" i="18" s="1"/>
  <c r="II31" i="18" s="1"/>
  <c r="IJ9" i="20"/>
  <c r="IH20" i="18"/>
  <c r="IH18" i="9"/>
  <c r="IH71" i="9" s="1"/>
  <c r="II23" i="18"/>
  <c r="IK7" i="18"/>
  <c r="IK5" i="14" s="1"/>
  <c r="IK5" i="18"/>
  <c r="IG71" i="9"/>
  <c r="IG72" i="9"/>
  <c r="IG68" i="9"/>
  <c r="IG7" i="14"/>
  <c r="IG15" i="9"/>
  <c r="IL93" i="9"/>
  <c r="IM8" i="9"/>
  <c r="IM66" i="9" s="1"/>
  <c r="IM30" i="20"/>
  <c r="IL35" i="20"/>
  <c r="IM13" i="20"/>
  <c r="IM18" i="20" s="1"/>
  <c r="IM16" i="20"/>
  <c r="IM25" i="20" s="1"/>
  <c r="IN25" i="20" s="1"/>
  <c r="IM15" i="20"/>
  <c r="IM14" i="20"/>
  <c r="IM26" i="20" s="1"/>
  <c r="IN26" i="20" s="1"/>
  <c r="IK5" i="7"/>
  <c r="IK9" i="20"/>
  <c r="IL8" i="18"/>
  <c r="IO10" i="20"/>
  <c r="IO12" i="20" s="1"/>
  <c r="IM6" i="14"/>
  <c r="IM6" i="17"/>
  <c r="IM11" i="9"/>
  <c r="IJ14" i="18" l="1"/>
  <c r="IJ13" i="9" s="1"/>
  <c r="IJ68" i="9" s="1"/>
  <c r="IH67" i="9"/>
  <c r="IH73" i="9" s="1"/>
  <c r="IK10" i="9"/>
  <c r="IK5" i="17"/>
  <c r="IJ7" i="14"/>
  <c r="IJ15" i="9"/>
  <c r="IJ23" i="18"/>
  <c r="IJ30" i="18" s="1"/>
  <c r="IJ10" i="18"/>
  <c r="IJ31" i="18" s="1"/>
  <c r="IK15" i="18"/>
  <c r="IK16" i="18"/>
  <c r="IK13" i="18"/>
  <c r="IK17" i="18"/>
  <c r="IK27" i="18"/>
  <c r="IK25" i="18"/>
  <c r="IK24" i="18" s="1"/>
  <c r="IK14" i="9" s="1"/>
  <c r="IK70" i="9" s="1"/>
  <c r="II13" i="9"/>
  <c r="IL7" i="18"/>
  <c r="IL5" i="14" s="1"/>
  <c r="IL5" i="18"/>
  <c r="II20" i="18"/>
  <c r="II18" i="9"/>
  <c r="IG67" i="9"/>
  <c r="IG73" i="9" s="1"/>
  <c r="II30" i="18"/>
  <c r="IN30" i="20"/>
  <c r="IM93" i="9"/>
  <c r="IN93" i="9" s="1"/>
  <c r="IO8" i="9"/>
  <c r="IO30" i="20"/>
  <c r="IN18" i="20"/>
  <c r="IN66" i="20" s="1"/>
  <c r="IM66" i="20"/>
  <c r="IM35" i="20"/>
  <c r="IN35" i="20" s="1"/>
  <c r="IO13" i="20"/>
  <c r="IO18" i="20" s="1"/>
  <c r="IO66" i="20" s="1"/>
  <c r="IO16" i="20"/>
  <c r="IO25" i="20" s="1"/>
  <c r="IO15" i="20"/>
  <c r="IO14" i="20"/>
  <c r="IO26" i="20" s="1"/>
  <c r="IL5" i="7"/>
  <c r="IL10" i="9"/>
  <c r="IM8" i="18"/>
  <c r="IP10" i="20"/>
  <c r="IP12" i="20" s="1"/>
  <c r="IO6" i="14"/>
  <c r="IO6" i="17"/>
  <c r="IO11" i="9"/>
  <c r="IJ72" i="9" l="1"/>
  <c r="IL9" i="20"/>
  <c r="IL5" i="17"/>
  <c r="JA66" i="9"/>
  <c r="IO66" i="9"/>
  <c r="II72" i="9"/>
  <c r="II68" i="9"/>
  <c r="II7" i="14"/>
  <c r="II15" i="9"/>
  <c r="IM7" i="18"/>
  <c r="IN7" i="18" s="1"/>
  <c r="IM5" i="18"/>
  <c r="IJ20" i="18"/>
  <c r="IJ18" i="9"/>
  <c r="IJ71" i="9" s="1"/>
  <c r="IJ67" i="9" s="1"/>
  <c r="IJ73" i="9" s="1"/>
  <c r="II71" i="9"/>
  <c r="IL15" i="18"/>
  <c r="IL27" i="18"/>
  <c r="IL25" i="18"/>
  <c r="IL24" i="18" s="1"/>
  <c r="IL14" i="9" s="1"/>
  <c r="IL70" i="9" s="1"/>
  <c r="IL16" i="18"/>
  <c r="IL13" i="18"/>
  <c r="IL17" i="18"/>
  <c r="IK23" i="18"/>
  <c r="IK14" i="18"/>
  <c r="IK13" i="9" s="1"/>
  <c r="IO93" i="9"/>
  <c r="IP30" i="20"/>
  <c r="IP8" i="9"/>
  <c r="IP66" i="9" s="1"/>
  <c r="IO35" i="20"/>
  <c r="IP13" i="20"/>
  <c r="IP18" i="20" s="1"/>
  <c r="IP66" i="20" s="1"/>
  <c r="IP16" i="20"/>
  <c r="IP25" i="20" s="1"/>
  <c r="IP15" i="20"/>
  <c r="IP14" i="20"/>
  <c r="IP26" i="20" s="1"/>
  <c r="IO8" i="18"/>
  <c r="IQ10" i="20"/>
  <c r="IQ12" i="20" s="1"/>
  <c r="IP6" i="14"/>
  <c r="IP6" i="17"/>
  <c r="IP11" i="9"/>
  <c r="IK10" i="18" l="1"/>
  <c r="IK31" i="18" s="1"/>
  <c r="IL14" i="18"/>
  <c r="IL13" i="9" s="1"/>
  <c r="IL68" i="9" s="1"/>
  <c r="IK30" i="18"/>
  <c r="IM9" i="20"/>
  <c r="IM5" i="14"/>
  <c r="II67" i="9"/>
  <c r="II73" i="9" s="1"/>
  <c r="IM5" i="17"/>
  <c r="IK20" i="18"/>
  <c r="IK18" i="9"/>
  <c r="IK71" i="9" s="1"/>
  <c r="IM5" i="7"/>
  <c r="IM10" i="9"/>
  <c r="IL23" i="18"/>
  <c r="IO7" i="18"/>
  <c r="IO5" i="14" s="1"/>
  <c r="IO5" i="18"/>
  <c r="IK68" i="9"/>
  <c r="IK72" i="9"/>
  <c r="IK7" i="14"/>
  <c r="IK15" i="9"/>
  <c r="IM13" i="18"/>
  <c r="IM27" i="18"/>
  <c r="IN27" i="18" s="1"/>
  <c r="IM17" i="18"/>
  <c r="IN17" i="18" s="1"/>
  <c r="T35" i="22" s="1"/>
  <c r="IM16" i="18"/>
  <c r="IN16" i="18" s="1"/>
  <c r="T34" i="22" s="1"/>
  <c r="IM25" i="18"/>
  <c r="IM15" i="18"/>
  <c r="IP93" i="9"/>
  <c r="IQ8" i="9"/>
  <c r="IQ66" i="9" s="1"/>
  <c r="IQ30" i="20"/>
  <c r="IP35" i="20"/>
  <c r="IQ13" i="20"/>
  <c r="IQ18" i="20" s="1"/>
  <c r="IQ66" i="20" s="1"/>
  <c r="IQ16" i="20"/>
  <c r="IQ25" i="20" s="1"/>
  <c r="IQ15" i="20"/>
  <c r="IQ14" i="20"/>
  <c r="IQ26" i="20" s="1"/>
  <c r="IO10" i="9"/>
  <c r="IO9" i="20"/>
  <c r="IO5" i="17"/>
  <c r="IO5" i="7"/>
  <c r="IN5" i="14"/>
  <c r="IN5" i="17"/>
  <c r="IN5" i="7"/>
  <c r="IN10" i="9"/>
  <c r="IN9" i="20"/>
  <c r="IP8" i="18"/>
  <c r="IR10" i="20"/>
  <c r="IR12" i="20" s="1"/>
  <c r="IQ6" i="14"/>
  <c r="IQ6" i="17"/>
  <c r="IQ11" i="9"/>
  <c r="IL15" i="9" l="1"/>
  <c r="IL7" i="14"/>
  <c r="IL72" i="9"/>
  <c r="IL10" i="18"/>
  <c r="IL31" i="18" s="1"/>
  <c r="IL20" i="18"/>
  <c r="IL18" i="9"/>
  <c r="IL71" i="9" s="1"/>
  <c r="IM14" i="18"/>
  <c r="IM10" i="18" s="1"/>
  <c r="IM31" i="18" s="1"/>
  <c r="IN15" i="18"/>
  <c r="T33" i="22" s="1"/>
  <c r="T86" i="22"/>
  <c r="T100" i="22" s="1"/>
  <c r="T65" i="22"/>
  <c r="IO17" i="18"/>
  <c r="IO27" i="18"/>
  <c r="IO25" i="18"/>
  <c r="IO15" i="18"/>
  <c r="IO13" i="18"/>
  <c r="IO16" i="18"/>
  <c r="IK67" i="9"/>
  <c r="IK73" i="9" s="1"/>
  <c r="T87" i="22"/>
  <c r="T66" i="22"/>
  <c r="T101" i="22" s="1"/>
  <c r="IM24" i="18"/>
  <c r="IN25" i="18"/>
  <c r="IM23" i="18"/>
  <c r="IN13" i="18"/>
  <c r="IP7" i="18"/>
  <c r="IP9" i="20" s="1"/>
  <c r="IP5" i="18"/>
  <c r="IL30" i="18"/>
  <c r="IQ93" i="9"/>
  <c r="IR8" i="9"/>
  <c r="IR66" i="9" s="1"/>
  <c r="IR30" i="20"/>
  <c r="IQ35" i="20"/>
  <c r="IR13" i="20"/>
  <c r="IR18" i="20" s="1"/>
  <c r="IR66" i="20" s="1"/>
  <c r="IR16" i="20"/>
  <c r="IR25" i="20" s="1"/>
  <c r="IR15" i="20"/>
  <c r="IR14" i="20"/>
  <c r="IR26" i="20" s="1"/>
  <c r="IQ8" i="18"/>
  <c r="IS10" i="20"/>
  <c r="IS12" i="20" s="1"/>
  <c r="IR6" i="14"/>
  <c r="IR6" i="17"/>
  <c r="IR11" i="9"/>
  <c r="IL67" i="9" l="1"/>
  <c r="IL73" i="9" s="1"/>
  <c r="IM30" i="18"/>
  <c r="IP5" i="14"/>
  <c r="IP10" i="9"/>
  <c r="IP5" i="7"/>
  <c r="IP5" i="17"/>
  <c r="T85" i="22"/>
  <c r="T64" i="22"/>
  <c r="IM20" i="18"/>
  <c r="IM18" i="9"/>
  <c r="IN23" i="18"/>
  <c r="IO23" i="18"/>
  <c r="IM13" i="9"/>
  <c r="IN14" i="18"/>
  <c r="IN31" i="18" s="1"/>
  <c r="IP13" i="18"/>
  <c r="IP27" i="18"/>
  <c r="IP25" i="18"/>
  <c r="IP24" i="18" s="1"/>
  <c r="IP14" i="9" s="1"/>
  <c r="IP70" i="9" s="1"/>
  <c r="IP15" i="18"/>
  <c r="IP17" i="18"/>
  <c r="IP16" i="18"/>
  <c r="IO14" i="18"/>
  <c r="IO24" i="18"/>
  <c r="IQ7" i="18"/>
  <c r="IQ5" i="7" s="1"/>
  <c r="IQ5" i="18"/>
  <c r="T29" i="22"/>
  <c r="IM14" i="9"/>
  <c r="IN24" i="18"/>
  <c r="IR93" i="9"/>
  <c r="IS30" i="20"/>
  <c r="IS8" i="9"/>
  <c r="IS66" i="9" s="1"/>
  <c r="IS13" i="20"/>
  <c r="IS18" i="20" s="1"/>
  <c r="IS66" i="20" s="1"/>
  <c r="IS16" i="20"/>
  <c r="IS25" i="20" s="1"/>
  <c r="IS15" i="20"/>
  <c r="IS14" i="20"/>
  <c r="IS26" i="20" s="1"/>
  <c r="IR35" i="20"/>
  <c r="IR8" i="18"/>
  <c r="IT10" i="20"/>
  <c r="IT12" i="20" s="1"/>
  <c r="IS6" i="14"/>
  <c r="IS6" i="17"/>
  <c r="IS11" i="9"/>
  <c r="IQ5" i="17" l="1"/>
  <c r="IQ5" i="14"/>
  <c r="IQ10" i="9"/>
  <c r="IQ9" i="20"/>
  <c r="IR7" i="18"/>
  <c r="IR9" i="20" s="1"/>
  <c r="IR5" i="18"/>
  <c r="IM70" i="9"/>
  <c r="IN70" i="9" s="1"/>
  <c r="IN14" i="9"/>
  <c r="T7" i="23"/>
  <c r="T32" i="22"/>
  <c r="T63" i="22" s="1"/>
  <c r="IM71" i="9"/>
  <c r="IN71" i="9" s="1"/>
  <c r="IN18" i="9"/>
  <c r="IP23" i="18"/>
  <c r="IN20" i="18"/>
  <c r="IO13" i="9"/>
  <c r="IM7" i="14"/>
  <c r="IM15" i="9"/>
  <c r="IN15" i="9" s="1"/>
  <c r="IM72" i="9"/>
  <c r="IN72" i="9" s="1"/>
  <c r="IN13" i="9"/>
  <c r="IN7" i="14" s="1"/>
  <c r="IM68" i="9"/>
  <c r="IN30" i="18"/>
  <c r="IO10" i="18"/>
  <c r="IO31" i="18" s="1"/>
  <c r="T81" i="22"/>
  <c r="T31" i="22"/>
  <c r="IO30" i="18"/>
  <c r="T84" i="22"/>
  <c r="T99" i="22"/>
  <c r="T98" i="22" s="1"/>
  <c r="IQ17" i="18"/>
  <c r="IQ16" i="18"/>
  <c r="IQ15" i="18"/>
  <c r="IQ13" i="18"/>
  <c r="IQ25" i="18"/>
  <c r="IQ27" i="18"/>
  <c r="IP14" i="18"/>
  <c r="IP13" i="9" s="1"/>
  <c r="IO20" i="18"/>
  <c r="IO18" i="9"/>
  <c r="IO14" i="9"/>
  <c r="IS93" i="9"/>
  <c r="IT8" i="9"/>
  <c r="IT66" i="9" s="1"/>
  <c r="IT30" i="20"/>
  <c r="IS35" i="20"/>
  <c r="IT13" i="20"/>
  <c r="IT18" i="20" s="1"/>
  <c r="IT66" i="20" s="1"/>
  <c r="IT16" i="20"/>
  <c r="IT25" i="20" s="1"/>
  <c r="IT15" i="20"/>
  <c r="IT14" i="20"/>
  <c r="IT26" i="20" s="1"/>
  <c r="IR5" i="17"/>
  <c r="IS8" i="18"/>
  <c r="IU10" i="20"/>
  <c r="IU12" i="20" s="1"/>
  <c r="IT6" i="14"/>
  <c r="IT6" i="17"/>
  <c r="IT11" i="9"/>
  <c r="IR5" i="7" l="1"/>
  <c r="IR5" i="14"/>
  <c r="IR10" i="9"/>
  <c r="T89" i="22"/>
  <c r="IO7" i="14"/>
  <c r="IO15" i="9"/>
  <c r="IO72" i="9"/>
  <c r="IO68" i="9"/>
  <c r="T17" i="23"/>
  <c r="T9" i="23"/>
  <c r="IO71" i="9"/>
  <c r="IP72" i="9"/>
  <c r="IP68" i="9"/>
  <c r="IP7" i="14"/>
  <c r="IP15" i="9"/>
  <c r="IN68" i="9"/>
  <c r="IM67" i="9"/>
  <c r="IN67" i="9" s="1"/>
  <c r="IP10" i="18"/>
  <c r="IP31" i="18" s="1"/>
  <c r="IP30" i="18"/>
  <c r="IR16" i="18"/>
  <c r="IR15" i="18"/>
  <c r="IR17" i="18"/>
  <c r="IR13" i="18"/>
  <c r="IR25" i="18"/>
  <c r="IR24" i="18" s="1"/>
  <c r="IR14" i="9" s="1"/>
  <c r="IR70" i="9" s="1"/>
  <c r="IR27" i="18"/>
  <c r="IO70" i="9"/>
  <c r="IQ24" i="18"/>
  <c r="IP20" i="18"/>
  <c r="IP18" i="9"/>
  <c r="IP71" i="9" s="1"/>
  <c r="IQ23" i="18"/>
  <c r="T62" i="22"/>
  <c r="T83" i="22"/>
  <c r="IS7" i="18"/>
  <c r="IS10" i="9" s="1"/>
  <c r="IS5" i="18"/>
  <c r="IQ14" i="18"/>
  <c r="T37" i="22"/>
  <c r="IT93" i="9"/>
  <c r="IU8" i="9"/>
  <c r="IU66" i="9" s="1"/>
  <c r="IU30" i="20"/>
  <c r="IT35" i="20"/>
  <c r="IU13" i="20"/>
  <c r="IU18" i="20" s="1"/>
  <c r="IU66" i="20" s="1"/>
  <c r="IU16" i="20"/>
  <c r="IU25" i="20" s="1"/>
  <c r="IU15" i="20"/>
  <c r="IU14" i="20"/>
  <c r="IU26" i="20" s="1"/>
  <c r="IT8" i="18"/>
  <c r="IV10" i="20"/>
  <c r="IV12" i="20" s="1"/>
  <c r="IU6" i="14"/>
  <c r="IU6" i="17"/>
  <c r="IU11" i="9"/>
  <c r="IQ30" i="18" l="1"/>
  <c r="IS5" i="7"/>
  <c r="IR14" i="18"/>
  <c r="IR10" i="18" s="1"/>
  <c r="IR31" i="18" s="1"/>
  <c r="IP67" i="9"/>
  <c r="IP73" i="9" s="1"/>
  <c r="IS5" i="17"/>
  <c r="IS5" i="14"/>
  <c r="IQ14" i="9"/>
  <c r="IS9" i="20"/>
  <c r="T60" i="22"/>
  <c r="T97" i="22"/>
  <c r="IQ10" i="18"/>
  <c r="IQ31" i="18" s="1"/>
  <c r="IO67" i="9"/>
  <c r="IO73" i="9" s="1"/>
  <c r="IQ20" i="18"/>
  <c r="IQ18" i="9"/>
  <c r="IQ71" i="9" s="1"/>
  <c r="IS16" i="18"/>
  <c r="IS17" i="18"/>
  <c r="IS25" i="18"/>
  <c r="IS15" i="18"/>
  <c r="IS13" i="18"/>
  <c r="IS27" i="18"/>
  <c r="IT7" i="18"/>
  <c r="IT10" i="9" s="1"/>
  <c r="IT5" i="18"/>
  <c r="IQ13" i="9"/>
  <c r="IR23" i="18"/>
  <c r="IU93" i="9"/>
  <c r="IV8" i="9"/>
  <c r="IV66" i="9" s="1"/>
  <c r="IV30" i="20"/>
  <c r="IV13" i="20"/>
  <c r="IV18" i="20" s="1"/>
  <c r="IV66" i="20" s="1"/>
  <c r="IV16" i="20"/>
  <c r="IV25" i="20" s="1"/>
  <c r="IV15" i="20"/>
  <c r="IV14" i="20"/>
  <c r="IV26" i="20" s="1"/>
  <c r="IU35" i="20"/>
  <c r="IU8" i="18"/>
  <c r="IW10" i="20"/>
  <c r="IW12" i="20" s="1"/>
  <c r="IV6" i="14"/>
  <c r="IV6" i="17"/>
  <c r="IV11" i="9"/>
  <c r="IR13" i="9" l="1"/>
  <c r="IR7" i="14" s="1"/>
  <c r="IR30" i="18"/>
  <c r="IR72" i="9"/>
  <c r="IR68" i="9"/>
  <c r="IT9" i="20"/>
  <c r="IT5" i="14"/>
  <c r="IT5" i="7"/>
  <c r="IR15" i="9"/>
  <c r="IQ72" i="9"/>
  <c r="IQ68" i="9"/>
  <c r="IQ7" i="14"/>
  <c r="IQ15" i="9"/>
  <c r="IT5" i="17"/>
  <c r="IT13" i="18"/>
  <c r="IT27" i="18"/>
  <c r="IT25" i="18"/>
  <c r="IT24" i="18" s="1"/>
  <c r="IT14" i="9" s="1"/>
  <c r="IT70" i="9" s="1"/>
  <c r="IT15" i="18"/>
  <c r="IT16" i="18"/>
  <c r="IT17" i="18"/>
  <c r="IQ70" i="9"/>
  <c r="IS23" i="18"/>
  <c r="IU7" i="18"/>
  <c r="IU5" i="7" s="1"/>
  <c r="IU5" i="18"/>
  <c r="IS14" i="18"/>
  <c r="IS10" i="18" s="1"/>
  <c r="IS31" i="18" s="1"/>
  <c r="T68" i="22"/>
  <c r="T95" i="22"/>
  <c r="T103" i="22" s="1"/>
  <c r="IR20" i="18"/>
  <c r="IR18" i="9"/>
  <c r="IS24" i="18"/>
  <c r="IV93" i="9"/>
  <c r="IW8" i="9"/>
  <c r="IW66" i="9" s="1"/>
  <c r="IW30" i="20"/>
  <c r="IW13" i="20"/>
  <c r="IW18" i="20" s="1"/>
  <c r="IW66" i="20" s="1"/>
  <c r="IW15" i="20"/>
  <c r="IW16" i="20"/>
  <c r="IW25" i="20" s="1"/>
  <c r="IW14" i="20"/>
  <c r="IW26" i="20" s="1"/>
  <c r="IV35" i="20"/>
  <c r="IV8" i="18"/>
  <c r="IX10" i="20"/>
  <c r="IX12" i="20" s="1"/>
  <c r="IW6" i="14"/>
  <c r="IW6" i="17"/>
  <c r="IW11" i="9"/>
  <c r="IQ67" i="9" l="1"/>
  <c r="IQ73" i="9" s="1"/>
  <c r="IS30" i="18"/>
  <c r="IT14" i="18"/>
  <c r="IT13" i="9" s="1"/>
  <c r="IU27" i="18"/>
  <c r="IU16" i="18"/>
  <c r="IU13" i="18"/>
  <c r="IU15" i="18"/>
  <c r="IU17" i="18"/>
  <c r="IU25" i="18"/>
  <c r="IV7" i="18"/>
  <c r="IV5" i="18"/>
  <c r="IR71" i="9"/>
  <c r="IU9" i="20"/>
  <c r="IU5" i="14"/>
  <c r="IS14" i="9"/>
  <c r="IU10" i="9"/>
  <c r="IS20" i="18"/>
  <c r="IS18" i="9"/>
  <c r="IS71" i="9" s="1"/>
  <c r="IU5" i="17"/>
  <c r="IS13" i="9"/>
  <c r="IT23" i="18"/>
  <c r="IW93" i="9"/>
  <c r="IX30" i="20"/>
  <c r="IX8" i="9"/>
  <c r="IX66" i="9" s="1"/>
  <c r="IX13" i="20"/>
  <c r="IX18" i="20" s="1"/>
  <c r="IX66" i="20" s="1"/>
  <c r="IX16" i="20"/>
  <c r="IX25" i="20" s="1"/>
  <c r="IX15" i="20"/>
  <c r="IX14" i="20"/>
  <c r="IX26" i="20" s="1"/>
  <c r="IW35" i="20"/>
  <c r="IV9" i="20"/>
  <c r="IV5" i="17"/>
  <c r="IV5" i="7"/>
  <c r="IV10" i="9"/>
  <c r="IV5" i="14"/>
  <c r="IW8" i="18"/>
  <c r="IY10" i="20"/>
  <c r="IY12" i="20" s="1"/>
  <c r="IX6" i="14"/>
  <c r="IX6" i="17"/>
  <c r="IX11" i="9"/>
  <c r="IT10" i="18" l="1"/>
  <c r="IT31" i="18" s="1"/>
  <c r="IU14" i="18"/>
  <c r="IU13" i="9" s="1"/>
  <c r="IT30" i="18"/>
  <c r="IV16" i="18"/>
  <c r="IV15" i="18"/>
  <c r="IV17" i="18"/>
  <c r="IV13" i="18"/>
  <c r="IV27" i="18"/>
  <c r="IV25" i="18"/>
  <c r="IV24" i="18" s="1"/>
  <c r="IV14" i="9" s="1"/>
  <c r="IV70" i="9" s="1"/>
  <c r="IR67" i="9"/>
  <c r="IR73" i="9" s="1"/>
  <c r="IU24" i="18"/>
  <c r="IT20" i="18"/>
  <c r="IT18" i="9"/>
  <c r="IT71" i="9" s="1"/>
  <c r="IU23" i="18"/>
  <c r="IU10" i="18"/>
  <c r="IU31" i="18" s="1"/>
  <c r="IS72" i="9"/>
  <c r="IS68" i="9"/>
  <c r="IS7" i="14"/>
  <c r="IS15" i="9"/>
  <c r="IW7" i="18"/>
  <c r="IW5" i="17" s="1"/>
  <c r="IW5" i="18"/>
  <c r="IS70" i="9"/>
  <c r="IT72" i="9"/>
  <c r="IT68" i="9"/>
  <c r="IT7" i="14"/>
  <c r="IT15" i="9"/>
  <c r="IX93" i="9"/>
  <c r="IY8" i="9"/>
  <c r="IY66" i="9" s="1"/>
  <c r="IY30" i="20"/>
  <c r="IY13" i="20"/>
  <c r="IY18" i="20" s="1"/>
  <c r="IY66" i="20" s="1"/>
  <c r="IY16" i="20"/>
  <c r="IY25" i="20" s="1"/>
  <c r="IY15" i="20"/>
  <c r="IY14" i="20"/>
  <c r="IY26" i="20" s="1"/>
  <c r="IX35" i="20"/>
  <c r="IX8" i="18"/>
  <c r="IZ10" i="20"/>
  <c r="IZ12" i="20" s="1"/>
  <c r="IY6" i="14"/>
  <c r="IY6" i="17"/>
  <c r="IY11" i="9"/>
  <c r="IV14" i="18" l="1"/>
  <c r="IU68" i="9"/>
  <c r="IU7" i="14"/>
  <c r="IW5" i="7"/>
  <c r="IW5" i="14"/>
  <c r="IW10" i="9"/>
  <c r="IW9" i="20"/>
  <c r="IS67" i="9"/>
  <c r="IS73" i="9" s="1"/>
  <c r="IU14" i="9"/>
  <c r="IW17" i="18"/>
  <c r="IW27" i="18"/>
  <c r="IW15" i="18"/>
  <c r="IW13" i="18"/>
  <c r="IW16" i="18"/>
  <c r="IW25" i="18"/>
  <c r="IU20" i="18"/>
  <c r="IU18" i="9"/>
  <c r="IU71" i="9" s="1"/>
  <c r="IU30" i="18"/>
  <c r="IV23" i="18"/>
  <c r="IV30" i="18" s="1"/>
  <c r="IV10" i="18"/>
  <c r="IV31" i="18" s="1"/>
  <c r="IX7" i="18"/>
  <c r="IX5" i="14" s="1"/>
  <c r="IX5" i="18"/>
  <c r="IT67" i="9"/>
  <c r="IT73" i="9" s="1"/>
  <c r="IV13" i="9"/>
  <c r="IY93" i="9"/>
  <c r="IZ8" i="9"/>
  <c r="IZ66" i="9" s="1"/>
  <c r="IZ30" i="20"/>
  <c r="IZ13" i="20"/>
  <c r="IZ18" i="20" s="1"/>
  <c r="IZ16" i="20"/>
  <c r="IZ25" i="20" s="1"/>
  <c r="JA25" i="20" s="1"/>
  <c r="IZ15" i="20"/>
  <c r="IZ14" i="20"/>
  <c r="IZ26" i="20" s="1"/>
  <c r="JA26" i="20" s="1"/>
  <c r="IY35" i="20"/>
  <c r="IX5" i="17"/>
  <c r="IX5" i="7"/>
  <c r="IX10" i="9"/>
  <c r="IX9" i="20"/>
  <c r="IY8" i="18"/>
  <c r="JB10" i="20"/>
  <c r="JB12" i="20" s="1"/>
  <c r="IZ6" i="14"/>
  <c r="IZ6" i="17"/>
  <c r="IZ11" i="9"/>
  <c r="IW14" i="18" l="1"/>
  <c r="IW13" i="9" s="1"/>
  <c r="IY7" i="18"/>
  <c r="IY5" i="18"/>
  <c r="IV20" i="18"/>
  <c r="IV18" i="9"/>
  <c r="IV71" i="9" s="1"/>
  <c r="IV72" i="9"/>
  <c r="IV68" i="9"/>
  <c r="IV7" i="14"/>
  <c r="IV15" i="9"/>
  <c r="IX16" i="18"/>
  <c r="IX27" i="18"/>
  <c r="IX13" i="18"/>
  <c r="IX17" i="18"/>
  <c r="IX25" i="18"/>
  <c r="IX24" i="18" s="1"/>
  <c r="IX14" i="9" s="1"/>
  <c r="IX70" i="9" s="1"/>
  <c r="IX15" i="18"/>
  <c r="IX14" i="18" s="1"/>
  <c r="IW24" i="18"/>
  <c r="IU70" i="9"/>
  <c r="IU72" i="9"/>
  <c r="IU15" i="9"/>
  <c r="IW68" i="9"/>
  <c r="IW7" i="14"/>
  <c r="IW23" i="18"/>
  <c r="IW10" i="18"/>
  <c r="IW31" i="18" s="1"/>
  <c r="JA30" i="20"/>
  <c r="IZ93" i="9"/>
  <c r="JA93" i="9" s="1"/>
  <c r="JB30" i="20"/>
  <c r="JB8" i="9"/>
  <c r="JA18" i="20"/>
  <c r="JA66" i="20" s="1"/>
  <c r="IZ66" i="20"/>
  <c r="JB13" i="20"/>
  <c r="JB18" i="20" s="1"/>
  <c r="JB66" i="20" s="1"/>
  <c r="JB16" i="20"/>
  <c r="JB25" i="20" s="1"/>
  <c r="JB15" i="20"/>
  <c r="JB14" i="20"/>
  <c r="JB26" i="20" s="1"/>
  <c r="IZ35" i="20"/>
  <c r="JA35" i="20" s="1"/>
  <c r="IY5" i="14"/>
  <c r="IY5" i="17"/>
  <c r="IY9" i="20"/>
  <c r="IY10" i="9"/>
  <c r="IY5" i="7"/>
  <c r="IZ8" i="18"/>
  <c r="JC10" i="20"/>
  <c r="JC12" i="20" s="1"/>
  <c r="JB6" i="14"/>
  <c r="JB6" i="17"/>
  <c r="JB11" i="9"/>
  <c r="IW30" i="18" l="1"/>
  <c r="IX13" i="9"/>
  <c r="IU67" i="9"/>
  <c r="IU73" i="9" s="1"/>
  <c r="IW20" i="18"/>
  <c r="IW18" i="9"/>
  <c r="IW71" i="9" s="1"/>
  <c r="IX23" i="18"/>
  <c r="IX30" i="18" s="1"/>
  <c r="IX10" i="18"/>
  <c r="IX31" i="18" s="1"/>
  <c r="JB66" i="9"/>
  <c r="JN66" i="9"/>
  <c r="IV67" i="9"/>
  <c r="IV73" i="9" s="1"/>
  <c r="IZ7" i="18"/>
  <c r="IZ9" i="20" s="1"/>
  <c r="IZ5" i="18"/>
  <c r="IW14" i="9"/>
  <c r="IY27" i="18"/>
  <c r="IY25" i="18"/>
  <c r="IY24" i="18" s="1"/>
  <c r="IY14" i="9" s="1"/>
  <c r="IY70" i="9" s="1"/>
  <c r="IY16" i="18"/>
  <c r="IY13" i="18"/>
  <c r="IY15" i="18"/>
  <c r="IY17" i="18"/>
  <c r="IX72" i="9"/>
  <c r="IX68" i="9"/>
  <c r="IX7" i="14"/>
  <c r="IX15" i="9"/>
  <c r="JB93" i="9"/>
  <c r="JC8" i="9"/>
  <c r="JC66" i="9" s="1"/>
  <c r="JC30" i="20"/>
  <c r="JC13" i="20"/>
  <c r="JC18" i="20" s="1"/>
  <c r="JC66" i="20" s="1"/>
  <c r="JC16" i="20"/>
  <c r="JC25" i="20" s="1"/>
  <c r="JC15" i="20"/>
  <c r="JC14" i="20"/>
  <c r="JC26" i="20" s="1"/>
  <c r="JB35" i="20"/>
  <c r="IZ5" i="17"/>
  <c r="IZ5" i="7"/>
  <c r="IZ10" i="9"/>
  <c r="IZ5" i="14"/>
  <c r="JB8" i="18"/>
  <c r="JD10" i="20"/>
  <c r="JD12" i="20" s="1"/>
  <c r="JC6" i="14"/>
  <c r="JC6" i="17"/>
  <c r="JC11" i="9"/>
  <c r="IY14" i="18" l="1"/>
  <c r="JA7" i="18"/>
  <c r="JB7" i="18"/>
  <c r="JB5" i="14" s="1"/>
  <c r="JB5" i="18"/>
  <c r="IZ27" i="18"/>
  <c r="JA27" i="18" s="1"/>
  <c r="IZ25" i="18"/>
  <c r="IZ16" i="18"/>
  <c r="JA16" i="18" s="1"/>
  <c r="U34" i="22" s="1"/>
  <c r="IZ15" i="18"/>
  <c r="IZ17" i="18"/>
  <c r="JA17" i="18" s="1"/>
  <c r="IZ13" i="18"/>
  <c r="IX20" i="18"/>
  <c r="IX18" i="9"/>
  <c r="IX71" i="9" s="1"/>
  <c r="IX67" i="9" s="1"/>
  <c r="IX73" i="9" s="1"/>
  <c r="IY13" i="9"/>
  <c r="IW70" i="9"/>
  <c r="IW72" i="9"/>
  <c r="IW15" i="9"/>
  <c r="IY23" i="18"/>
  <c r="IY30" i="18" s="1"/>
  <c r="IY10" i="18"/>
  <c r="IY31" i="18" s="1"/>
  <c r="JC93" i="9"/>
  <c r="JD8" i="9"/>
  <c r="JD66" i="9" s="1"/>
  <c r="JD30" i="20"/>
  <c r="JC35" i="20"/>
  <c r="JD13" i="20"/>
  <c r="JD18" i="20" s="1"/>
  <c r="JD66" i="20" s="1"/>
  <c r="JD16" i="20"/>
  <c r="JD25" i="20" s="1"/>
  <c r="JD15" i="20"/>
  <c r="JD14" i="20"/>
  <c r="JD26" i="20" s="1"/>
  <c r="JB10" i="9"/>
  <c r="JB5" i="17"/>
  <c r="JB5" i="7"/>
  <c r="JB9" i="20"/>
  <c r="JA5" i="14"/>
  <c r="JA9" i="20"/>
  <c r="JA5" i="7"/>
  <c r="JA5" i="17"/>
  <c r="JA10" i="9"/>
  <c r="JC8" i="18"/>
  <c r="JE10" i="20"/>
  <c r="JE12" i="20" s="1"/>
  <c r="JD6" i="14"/>
  <c r="JD6" i="17"/>
  <c r="JD11" i="9"/>
  <c r="IW67" i="9" l="1"/>
  <c r="IW73" i="9" s="1"/>
  <c r="IZ23" i="18"/>
  <c r="JA13" i="18"/>
  <c r="U35" i="22"/>
  <c r="IZ14" i="18"/>
  <c r="IZ10" i="18" s="1"/>
  <c r="IZ31" i="18" s="1"/>
  <c r="JA15" i="18"/>
  <c r="U33" i="22" s="1"/>
  <c r="U65" i="22"/>
  <c r="U86" i="22"/>
  <c r="U100" i="22" s="1"/>
  <c r="IZ24" i="18"/>
  <c r="JA25" i="18"/>
  <c r="IY72" i="9"/>
  <c r="IY68" i="9"/>
  <c r="IY7" i="14"/>
  <c r="IY15" i="9"/>
  <c r="JC7" i="18"/>
  <c r="JC5" i="17" s="1"/>
  <c r="JC5" i="18"/>
  <c r="JB27" i="18"/>
  <c r="JB25" i="18"/>
  <c r="JB15" i="18"/>
  <c r="JB16" i="18"/>
  <c r="JB17" i="18"/>
  <c r="JB13" i="18"/>
  <c r="IY20" i="18"/>
  <c r="IY18" i="9"/>
  <c r="IY71" i="9" s="1"/>
  <c r="JD93" i="9"/>
  <c r="JE8" i="9"/>
  <c r="JE66" i="9" s="1"/>
  <c r="JE30" i="20"/>
  <c r="JD35" i="20"/>
  <c r="JE13" i="20"/>
  <c r="JE18" i="20" s="1"/>
  <c r="JE66" i="20" s="1"/>
  <c r="JE16" i="20"/>
  <c r="JE25" i="20" s="1"/>
  <c r="JE15" i="20"/>
  <c r="JE14" i="20"/>
  <c r="JE26" i="20" s="1"/>
  <c r="JD8" i="18"/>
  <c r="JF10" i="20"/>
  <c r="JF12" i="20" s="1"/>
  <c r="JE6" i="14"/>
  <c r="JE6" i="17"/>
  <c r="JE11" i="9"/>
  <c r="JC10" i="9" l="1"/>
  <c r="JC5" i="14"/>
  <c r="JC9" i="20"/>
  <c r="JC5" i="7"/>
  <c r="IZ30" i="18"/>
  <c r="U87" i="22"/>
  <c r="U66" i="22"/>
  <c r="U101" i="22" s="1"/>
  <c r="JB24" i="18"/>
  <c r="JB14" i="18"/>
  <c r="JB10" i="18" s="1"/>
  <c r="JB31" i="18" s="1"/>
  <c r="IY67" i="9"/>
  <c r="IY73" i="9" s="1"/>
  <c r="JC27" i="18"/>
  <c r="JC17" i="18"/>
  <c r="JC13" i="18"/>
  <c r="JC25" i="18"/>
  <c r="JC24" i="18" s="1"/>
  <c r="JC14" i="9" s="1"/>
  <c r="JC70" i="9" s="1"/>
  <c r="JC15" i="18"/>
  <c r="JC16" i="18"/>
  <c r="IZ14" i="9"/>
  <c r="JA24" i="18"/>
  <c r="U29" i="22"/>
  <c r="JB23" i="18"/>
  <c r="IZ20" i="18"/>
  <c r="IZ18" i="9"/>
  <c r="JA23" i="18"/>
  <c r="JD7" i="18"/>
  <c r="JD5" i="17" s="1"/>
  <c r="JD5" i="18"/>
  <c r="U85" i="22"/>
  <c r="U64" i="22"/>
  <c r="IZ13" i="9"/>
  <c r="JA14" i="18"/>
  <c r="JE93" i="9"/>
  <c r="JF8" i="9"/>
  <c r="JF66" i="9" s="1"/>
  <c r="JF30" i="20"/>
  <c r="JF13" i="20"/>
  <c r="JF18" i="20" s="1"/>
  <c r="JF66" i="20" s="1"/>
  <c r="JF16" i="20"/>
  <c r="JF25" i="20" s="1"/>
  <c r="JF15" i="20"/>
  <c r="JF14" i="20"/>
  <c r="JF26" i="20" s="1"/>
  <c r="JE35" i="20"/>
  <c r="JE8" i="18"/>
  <c r="JG10" i="20"/>
  <c r="JG12" i="20" s="1"/>
  <c r="JF6" i="14"/>
  <c r="JF6" i="17"/>
  <c r="JF11" i="9"/>
  <c r="JD10" i="9" l="1"/>
  <c r="JD5" i="7"/>
  <c r="JD5" i="14"/>
  <c r="JD9" i="20"/>
  <c r="IZ70" i="9"/>
  <c r="JA70" i="9" s="1"/>
  <c r="JA14" i="9"/>
  <c r="U99" i="22"/>
  <c r="U98" i="22" s="1"/>
  <c r="U84" i="22"/>
  <c r="JB30" i="18"/>
  <c r="JB20" i="18"/>
  <c r="JB18" i="9"/>
  <c r="JD16" i="18"/>
  <c r="JD15" i="18"/>
  <c r="JD25" i="18"/>
  <c r="JD24" i="18" s="1"/>
  <c r="JD14" i="9" s="1"/>
  <c r="JD70" i="9" s="1"/>
  <c r="JD27" i="18"/>
  <c r="JD17" i="18"/>
  <c r="JD13" i="18"/>
  <c r="JC14" i="18"/>
  <c r="JC13" i="9" s="1"/>
  <c r="JB14" i="9"/>
  <c r="JB13" i="9"/>
  <c r="U32" i="22"/>
  <c r="U63" i="22" s="1"/>
  <c r="U7" i="23"/>
  <c r="JA31" i="18"/>
  <c r="IZ7" i="14"/>
  <c r="IZ15" i="9"/>
  <c r="JA15" i="9" s="1"/>
  <c r="IZ72" i="9"/>
  <c r="JA72" i="9" s="1"/>
  <c r="JA13" i="9"/>
  <c r="JA7" i="14" s="1"/>
  <c r="IZ68" i="9"/>
  <c r="JA20" i="18"/>
  <c r="JA30" i="18"/>
  <c r="JC23" i="18"/>
  <c r="JE7" i="18"/>
  <c r="JE5" i="17" s="1"/>
  <c r="JE5" i="18"/>
  <c r="IZ71" i="9"/>
  <c r="JA71" i="9" s="1"/>
  <c r="JA18" i="9"/>
  <c r="U81" i="22"/>
  <c r="U31" i="22"/>
  <c r="JF93" i="9"/>
  <c r="JG30" i="20"/>
  <c r="JG8" i="9"/>
  <c r="JG66" i="9" s="1"/>
  <c r="JF35" i="20"/>
  <c r="JG13" i="20"/>
  <c r="JG18" i="20" s="1"/>
  <c r="JG66" i="20" s="1"/>
  <c r="JG16" i="20"/>
  <c r="JG25" i="20" s="1"/>
  <c r="JG15" i="20"/>
  <c r="JG14" i="20"/>
  <c r="JG26" i="20" s="1"/>
  <c r="JF8" i="18"/>
  <c r="JH10" i="20"/>
  <c r="JH12" i="20" s="1"/>
  <c r="JG6" i="14"/>
  <c r="JG6" i="17"/>
  <c r="JG11" i="9"/>
  <c r="U37" i="22" l="1"/>
  <c r="JE10" i="9"/>
  <c r="JE5" i="14"/>
  <c r="JE9" i="20"/>
  <c r="JE5" i="7"/>
  <c r="JC10" i="18"/>
  <c r="JC31" i="18" s="1"/>
  <c r="JC30" i="18"/>
  <c r="U89" i="22"/>
  <c r="JA68" i="9"/>
  <c r="IZ67" i="9"/>
  <c r="JA67" i="9" s="1"/>
  <c r="JB7" i="14"/>
  <c r="JB15" i="9"/>
  <c r="JB72" i="9"/>
  <c r="JB68" i="9"/>
  <c r="JD14" i="18"/>
  <c r="JB70" i="9"/>
  <c r="JB71" i="9"/>
  <c r="U62" i="22"/>
  <c r="U83" i="22"/>
  <c r="JC20" i="18"/>
  <c r="JC18" i="9"/>
  <c r="JC71" i="9" s="1"/>
  <c r="JC68" i="9"/>
  <c r="JC72" i="9"/>
  <c r="JC7" i="14"/>
  <c r="JC15" i="9"/>
  <c r="U17" i="23"/>
  <c r="U9" i="23"/>
  <c r="JE13" i="18"/>
  <c r="JE16" i="18"/>
  <c r="JE15" i="18"/>
  <c r="JE25" i="18"/>
  <c r="JE24" i="18" s="1"/>
  <c r="JE14" i="9" s="1"/>
  <c r="JE70" i="9" s="1"/>
  <c r="JE27" i="18"/>
  <c r="JE17" i="18"/>
  <c r="JF7" i="18"/>
  <c r="JF5" i="7" s="1"/>
  <c r="JF5" i="18"/>
  <c r="JD23" i="18"/>
  <c r="JG93" i="9"/>
  <c r="JH8" i="9"/>
  <c r="JH66" i="9" s="1"/>
  <c r="JH30" i="20"/>
  <c r="JG35" i="20"/>
  <c r="JH13" i="20"/>
  <c r="JH18" i="20" s="1"/>
  <c r="JH66" i="20" s="1"/>
  <c r="JH16" i="20"/>
  <c r="JH25" i="20" s="1"/>
  <c r="JH15" i="20"/>
  <c r="JH14" i="20"/>
  <c r="JH26" i="20" s="1"/>
  <c r="JF9" i="20"/>
  <c r="JF5" i="14"/>
  <c r="JF10" i="9"/>
  <c r="JF5" i="17"/>
  <c r="JG8" i="18"/>
  <c r="JI10" i="20"/>
  <c r="JI12" i="20" s="1"/>
  <c r="JH6" i="14"/>
  <c r="JH6" i="17"/>
  <c r="JH11" i="9"/>
  <c r="JD30" i="18" l="1"/>
  <c r="JD10" i="18"/>
  <c r="JD31" i="18" s="1"/>
  <c r="JB67" i="9"/>
  <c r="JB73" i="9" s="1"/>
  <c r="JG7" i="18"/>
  <c r="JG9" i="20" s="1"/>
  <c r="JG5" i="18"/>
  <c r="JE14" i="18"/>
  <c r="JD20" i="18"/>
  <c r="JD18" i="9"/>
  <c r="JE23" i="18"/>
  <c r="JC67" i="9"/>
  <c r="JC73" i="9" s="1"/>
  <c r="JF25" i="18"/>
  <c r="JF24" i="18" s="1"/>
  <c r="JF14" i="9" s="1"/>
  <c r="JF70" i="9" s="1"/>
  <c r="JF15" i="18"/>
  <c r="JF16" i="18"/>
  <c r="JF27" i="18"/>
  <c r="JF17" i="18"/>
  <c r="JF13" i="18"/>
  <c r="U60" i="22"/>
  <c r="U97" i="22"/>
  <c r="JD13" i="9"/>
  <c r="JH93" i="9"/>
  <c r="JI8" i="9"/>
  <c r="JI66" i="9" s="1"/>
  <c r="JI30" i="20"/>
  <c r="JH35" i="20"/>
  <c r="JI13" i="20"/>
  <c r="JI18" i="20" s="1"/>
  <c r="JI66" i="20" s="1"/>
  <c r="JI16" i="20"/>
  <c r="JI25" i="20" s="1"/>
  <c r="JI15" i="20"/>
  <c r="JI14" i="20"/>
  <c r="JI26" i="20" s="1"/>
  <c r="JH8" i="18"/>
  <c r="JJ10" i="20"/>
  <c r="JJ12" i="20" s="1"/>
  <c r="JI6" i="14"/>
  <c r="JI6" i="17"/>
  <c r="JI11" i="9"/>
  <c r="JG5" i="14" l="1"/>
  <c r="JD72" i="9"/>
  <c r="JD68" i="9"/>
  <c r="JD7" i="14"/>
  <c r="JD15" i="9"/>
  <c r="JF23" i="18"/>
  <c r="JG25" i="18"/>
  <c r="JG15" i="18"/>
  <c r="JG16" i="18"/>
  <c r="JG17" i="18"/>
  <c r="JG13" i="18"/>
  <c r="JG27" i="18"/>
  <c r="JE30" i="18"/>
  <c r="JE13" i="9"/>
  <c r="JG10" i="9"/>
  <c r="JE20" i="18"/>
  <c r="JE18" i="9"/>
  <c r="JE71" i="9" s="1"/>
  <c r="JG5" i="17"/>
  <c r="JG5" i="7"/>
  <c r="JD71" i="9"/>
  <c r="JH7" i="18"/>
  <c r="JH9" i="20" s="1"/>
  <c r="JH5" i="18"/>
  <c r="JE10" i="18"/>
  <c r="JE31" i="18" s="1"/>
  <c r="U68" i="22"/>
  <c r="U95" i="22"/>
  <c r="U103" i="22" s="1"/>
  <c r="JF14" i="18"/>
  <c r="JF13" i="9" s="1"/>
  <c r="JI93" i="9"/>
  <c r="JJ30" i="20"/>
  <c r="JJ8" i="9"/>
  <c r="JJ66" i="9" s="1"/>
  <c r="JJ13" i="20"/>
  <c r="JJ18" i="20" s="1"/>
  <c r="JJ66" i="20" s="1"/>
  <c r="JJ16" i="20"/>
  <c r="JJ25" i="20" s="1"/>
  <c r="JJ15" i="20"/>
  <c r="JJ14" i="20"/>
  <c r="JJ26" i="20" s="1"/>
  <c r="JI35" i="20"/>
  <c r="JI8" i="18"/>
  <c r="JK10" i="20"/>
  <c r="JK12" i="20" s="1"/>
  <c r="JJ6" i="14"/>
  <c r="JJ6" i="17"/>
  <c r="JJ11" i="9"/>
  <c r="JH5" i="17" l="1"/>
  <c r="JH5" i="7"/>
  <c r="JF72" i="9"/>
  <c r="JF68" i="9"/>
  <c r="JF7" i="14"/>
  <c r="JF15" i="9"/>
  <c r="JF30" i="18"/>
  <c r="JF10" i="18"/>
  <c r="JF31" i="18" s="1"/>
  <c r="JD67" i="9"/>
  <c r="JD73" i="9" s="1"/>
  <c r="JH5" i="14"/>
  <c r="JI7" i="18"/>
  <c r="JI5" i="17" s="1"/>
  <c r="JI5" i="18"/>
  <c r="JG23" i="18"/>
  <c r="JF20" i="18"/>
  <c r="JF18" i="9"/>
  <c r="JF71" i="9" s="1"/>
  <c r="JH10" i="9"/>
  <c r="JH16" i="18"/>
  <c r="JH15" i="18"/>
  <c r="JH13" i="18"/>
  <c r="JH25" i="18"/>
  <c r="JH24" i="18" s="1"/>
  <c r="JH14" i="9" s="1"/>
  <c r="JH70" i="9" s="1"/>
  <c r="JH27" i="18"/>
  <c r="JH17" i="18"/>
  <c r="JG14" i="18"/>
  <c r="JG13" i="9" s="1"/>
  <c r="JG24" i="18"/>
  <c r="JE72" i="9"/>
  <c r="JE68" i="9"/>
  <c r="JE7" i="14"/>
  <c r="JE15" i="9"/>
  <c r="JJ93" i="9"/>
  <c r="JK8" i="9"/>
  <c r="JK66" i="9" s="1"/>
  <c r="JK30" i="20"/>
  <c r="JK13" i="20"/>
  <c r="JK18" i="20" s="1"/>
  <c r="JK66" i="20" s="1"/>
  <c r="JK16" i="20"/>
  <c r="JK25" i="20" s="1"/>
  <c r="JK15" i="20"/>
  <c r="JK14" i="20"/>
  <c r="JK26" i="20" s="1"/>
  <c r="JJ35" i="20"/>
  <c r="JJ8" i="18"/>
  <c r="JL10" i="20"/>
  <c r="JL12" i="20" s="1"/>
  <c r="JK6" i="14"/>
  <c r="JK6" i="17"/>
  <c r="JK11" i="9"/>
  <c r="JF67" i="9" l="1"/>
  <c r="JF73" i="9" s="1"/>
  <c r="JH14" i="18"/>
  <c r="JG10" i="18"/>
  <c r="JG31" i="18" s="1"/>
  <c r="JG30" i="18"/>
  <c r="JI10" i="9"/>
  <c r="JG14" i="9"/>
  <c r="JG72" i="9" s="1"/>
  <c r="JH23" i="18"/>
  <c r="JH10" i="18"/>
  <c r="JH31" i="18" s="1"/>
  <c r="JE67" i="9"/>
  <c r="JE73" i="9" s="1"/>
  <c r="JH13" i="9"/>
  <c r="JG20" i="18"/>
  <c r="JG18" i="9"/>
  <c r="JJ7" i="18"/>
  <c r="JJ5" i="7" s="1"/>
  <c r="JJ5" i="18"/>
  <c r="JI15" i="18"/>
  <c r="JI17" i="18"/>
  <c r="JI13" i="18"/>
  <c r="JI25" i="18"/>
  <c r="JI24" i="18" s="1"/>
  <c r="JI14" i="9" s="1"/>
  <c r="JI70" i="9" s="1"/>
  <c r="JI27" i="18"/>
  <c r="JI16" i="18"/>
  <c r="JG68" i="9"/>
  <c r="JG7" i="14"/>
  <c r="JI9" i="20"/>
  <c r="JI5" i="7"/>
  <c r="JI5" i="14"/>
  <c r="JK93" i="9"/>
  <c r="JL8" i="9"/>
  <c r="JL66" i="9" s="1"/>
  <c r="JL30" i="20"/>
  <c r="JL13" i="20"/>
  <c r="JL18" i="20" s="1"/>
  <c r="JL66" i="20" s="1"/>
  <c r="JL16" i="20"/>
  <c r="JL25" i="20" s="1"/>
  <c r="JL15" i="20"/>
  <c r="JL14" i="20"/>
  <c r="JL26" i="20" s="1"/>
  <c r="JK35" i="20"/>
  <c r="JJ9" i="20"/>
  <c r="JJ5" i="14"/>
  <c r="JJ5" i="17"/>
  <c r="JK8" i="18"/>
  <c r="JM10" i="20"/>
  <c r="JM12" i="20" s="1"/>
  <c r="JL6" i="14"/>
  <c r="JL6" i="17"/>
  <c r="JL11" i="9"/>
  <c r="JG15" i="9" l="1"/>
  <c r="JJ10" i="9"/>
  <c r="JI14" i="18"/>
  <c r="JI13" i="9" s="1"/>
  <c r="JJ13" i="18"/>
  <c r="JJ15" i="18"/>
  <c r="JJ16" i="18"/>
  <c r="JJ27" i="18"/>
  <c r="JJ25" i="18"/>
  <c r="JJ24" i="18" s="1"/>
  <c r="JJ14" i="9" s="1"/>
  <c r="JJ70" i="9" s="1"/>
  <c r="JJ17" i="18"/>
  <c r="JH20" i="18"/>
  <c r="JH18" i="9"/>
  <c r="JH71" i="9" s="1"/>
  <c r="JK7" i="18"/>
  <c r="JK10" i="9" s="1"/>
  <c r="JK5" i="18"/>
  <c r="JG71" i="9"/>
  <c r="JG70" i="9"/>
  <c r="JH68" i="9"/>
  <c r="JH72" i="9"/>
  <c r="JH7" i="14"/>
  <c r="JH15" i="9"/>
  <c r="JI23" i="18"/>
  <c r="JH30" i="18"/>
  <c r="JL93" i="9"/>
  <c r="JM8" i="9"/>
  <c r="JM66" i="9" s="1"/>
  <c r="JM30" i="20"/>
  <c r="JM13" i="20"/>
  <c r="JM18" i="20" s="1"/>
  <c r="JM16" i="20"/>
  <c r="JM25" i="20" s="1"/>
  <c r="JN25" i="20" s="1"/>
  <c r="JM15" i="20"/>
  <c r="JM14" i="20"/>
  <c r="JM26" i="20" s="1"/>
  <c r="JN26" i="20" s="1"/>
  <c r="JL35" i="20"/>
  <c r="JK5" i="14"/>
  <c r="JK5" i="17"/>
  <c r="JL8" i="18"/>
  <c r="JO10" i="20"/>
  <c r="JO12" i="20" s="1"/>
  <c r="JM6" i="14"/>
  <c r="JM6" i="17"/>
  <c r="JM11" i="9"/>
  <c r="JI10" i="18" l="1"/>
  <c r="JI31" i="18" s="1"/>
  <c r="JI30" i="18"/>
  <c r="JK5" i="7"/>
  <c r="JK9" i="20"/>
  <c r="JG67" i="9"/>
  <c r="JG73" i="9" s="1"/>
  <c r="JK16" i="18"/>
  <c r="JK27" i="18"/>
  <c r="JK17" i="18"/>
  <c r="JK13" i="18"/>
  <c r="JK15" i="18"/>
  <c r="JK25" i="18"/>
  <c r="JK24" i="18" s="1"/>
  <c r="JK14" i="9" s="1"/>
  <c r="JK70" i="9" s="1"/>
  <c r="JJ14" i="18"/>
  <c r="JJ13" i="9" s="1"/>
  <c r="JI20" i="18"/>
  <c r="JI18" i="9"/>
  <c r="JJ23" i="18"/>
  <c r="JH67" i="9"/>
  <c r="JH73" i="9" s="1"/>
  <c r="JL7" i="18"/>
  <c r="JL10" i="9" s="1"/>
  <c r="JL5" i="18"/>
  <c r="JI72" i="9"/>
  <c r="JI68" i="9"/>
  <c r="JI7" i="14"/>
  <c r="JI15" i="9"/>
  <c r="JN30" i="20"/>
  <c r="JM93" i="9"/>
  <c r="JN93" i="9" s="1"/>
  <c r="JO8" i="9"/>
  <c r="JO30" i="20"/>
  <c r="JN18" i="20"/>
  <c r="JN66" i="20" s="1"/>
  <c r="JM66" i="20"/>
  <c r="JO13" i="20"/>
  <c r="JO18" i="20" s="1"/>
  <c r="JO66" i="20" s="1"/>
  <c r="JO15" i="20"/>
  <c r="JO16" i="20"/>
  <c r="JO25" i="20" s="1"/>
  <c r="JO14" i="20"/>
  <c r="JO26" i="20" s="1"/>
  <c r="JM35" i="20"/>
  <c r="JN35" i="20" s="1"/>
  <c r="JM8" i="18"/>
  <c r="JP10" i="20"/>
  <c r="JP12" i="20" s="1"/>
  <c r="JO6" i="14"/>
  <c r="JO6" i="17"/>
  <c r="JO11" i="9"/>
  <c r="JK14" i="18" l="1"/>
  <c r="JK13" i="9" s="1"/>
  <c r="JK72" i="9" s="1"/>
  <c r="JL5" i="17"/>
  <c r="JL5" i="7"/>
  <c r="JL5" i="14"/>
  <c r="JL9" i="20"/>
  <c r="JJ10" i="18"/>
  <c r="JJ31" i="18" s="1"/>
  <c r="JJ68" i="9"/>
  <c r="JJ72" i="9"/>
  <c r="JJ7" i="14"/>
  <c r="JJ15" i="9"/>
  <c r="JK23" i="18"/>
  <c r="JK30" i="18" s="1"/>
  <c r="JK10" i="18"/>
  <c r="JK31" i="18" s="1"/>
  <c r="JJ30" i="18"/>
  <c r="JJ20" i="18"/>
  <c r="JJ18" i="9"/>
  <c r="JJ71" i="9" s="1"/>
  <c r="JI71" i="9"/>
  <c r="JI67" i="9" s="1"/>
  <c r="JI73" i="9" s="1"/>
  <c r="JO66" i="9"/>
  <c r="KA66" i="9"/>
  <c r="JL27" i="18"/>
  <c r="JL13" i="18"/>
  <c r="JL16" i="18"/>
  <c r="JL15" i="18"/>
  <c r="JL25" i="18"/>
  <c r="JL24" i="18" s="1"/>
  <c r="JL14" i="9" s="1"/>
  <c r="JL70" i="9" s="1"/>
  <c r="JL17" i="18"/>
  <c r="JM7" i="18"/>
  <c r="JM5" i="14" s="1"/>
  <c r="JM5" i="18"/>
  <c r="JO93" i="9"/>
  <c r="JP30" i="20"/>
  <c r="JP8" i="9"/>
  <c r="JP66" i="9" s="1"/>
  <c r="JP13" i="20"/>
  <c r="JP18" i="20" s="1"/>
  <c r="JP66" i="20" s="1"/>
  <c r="JP16" i="20"/>
  <c r="JP25" i="20" s="1"/>
  <c r="JP15" i="20"/>
  <c r="JP14" i="20"/>
  <c r="JP26" i="20" s="1"/>
  <c r="JO35" i="20"/>
  <c r="JO8" i="18"/>
  <c r="JQ10" i="20"/>
  <c r="JQ12" i="20" s="1"/>
  <c r="JP6" i="14"/>
  <c r="JP6" i="17"/>
  <c r="JP11" i="9"/>
  <c r="JK7" i="14" l="1"/>
  <c r="JK15" i="9"/>
  <c r="JK68" i="9"/>
  <c r="JM10" i="9"/>
  <c r="JM5" i="7"/>
  <c r="JJ67" i="9"/>
  <c r="JJ73" i="9" s="1"/>
  <c r="JK20" i="18"/>
  <c r="JK18" i="9"/>
  <c r="JK71" i="9" s="1"/>
  <c r="JK67" i="9" s="1"/>
  <c r="JK73" i="9" s="1"/>
  <c r="JN7" i="18"/>
  <c r="JN5" i="17" s="1"/>
  <c r="JL14" i="18"/>
  <c r="JL13" i="9" s="1"/>
  <c r="JM5" i="17"/>
  <c r="JO7" i="18"/>
  <c r="JO5" i="14" s="1"/>
  <c r="JO5" i="18"/>
  <c r="JM9" i="20"/>
  <c r="JL23" i="18"/>
  <c r="JM16" i="18"/>
  <c r="JN16" i="18" s="1"/>
  <c r="V34" i="22" s="1"/>
  <c r="JM15" i="18"/>
  <c r="JM25" i="18"/>
  <c r="JM27" i="18"/>
  <c r="JN27" i="18" s="1"/>
  <c r="JM17" i="18"/>
  <c r="JN17" i="18" s="1"/>
  <c r="V35" i="22" s="1"/>
  <c r="JM13" i="18"/>
  <c r="JP93" i="9"/>
  <c r="JQ8" i="9"/>
  <c r="JQ66" i="9" s="1"/>
  <c r="JQ30" i="20"/>
  <c r="JP35" i="20"/>
  <c r="JQ13" i="20"/>
  <c r="JQ18" i="20" s="1"/>
  <c r="JQ66" i="20" s="1"/>
  <c r="JQ16" i="20"/>
  <c r="JQ25" i="20" s="1"/>
  <c r="JQ15" i="20"/>
  <c r="JQ14" i="20"/>
  <c r="JQ26" i="20" s="1"/>
  <c r="JO5" i="17"/>
  <c r="JO10" i="9"/>
  <c r="JO5" i="7"/>
  <c r="JO9" i="20"/>
  <c r="JN5" i="14"/>
  <c r="JP8" i="18"/>
  <c r="JR10" i="20"/>
  <c r="JR12" i="20" s="1"/>
  <c r="JQ6" i="14"/>
  <c r="JQ6" i="17"/>
  <c r="JQ11" i="9"/>
  <c r="JL30" i="18" l="1"/>
  <c r="JN10" i="9"/>
  <c r="JN9" i="20"/>
  <c r="JN5" i="7"/>
  <c r="JL10" i="18"/>
  <c r="JL31" i="18" s="1"/>
  <c r="JM24" i="18"/>
  <c r="JN25" i="18"/>
  <c r="JO17" i="18"/>
  <c r="JO25" i="18"/>
  <c r="JO15" i="18"/>
  <c r="JO16" i="18"/>
  <c r="JO27" i="18"/>
  <c r="JO13" i="18"/>
  <c r="JP7" i="18"/>
  <c r="JP9" i="20" s="1"/>
  <c r="JP5" i="18"/>
  <c r="JM14" i="18"/>
  <c r="JM10" i="18" s="1"/>
  <c r="JM31" i="18" s="1"/>
  <c r="JN15" i="18"/>
  <c r="V33" i="22" s="1"/>
  <c r="V65" i="22"/>
  <c r="V86" i="22"/>
  <c r="V100" i="22" s="1"/>
  <c r="JL72" i="9"/>
  <c r="JL68" i="9"/>
  <c r="JL7" i="14"/>
  <c r="JL15" i="9"/>
  <c r="JM23" i="18"/>
  <c r="JN13" i="18"/>
  <c r="V66" i="22"/>
  <c r="V101" i="22" s="1"/>
  <c r="V87" i="22"/>
  <c r="JL20" i="18"/>
  <c r="JL18" i="9"/>
  <c r="JL71" i="9" s="1"/>
  <c r="JQ93" i="9"/>
  <c r="JR8" i="9"/>
  <c r="JR66" i="9" s="1"/>
  <c r="JR30" i="20"/>
  <c r="JQ35" i="20"/>
  <c r="JR13" i="20"/>
  <c r="JR18" i="20" s="1"/>
  <c r="JR66" i="20" s="1"/>
  <c r="JR16" i="20"/>
  <c r="JR25" i="20" s="1"/>
  <c r="JR15" i="20"/>
  <c r="JR14" i="20"/>
  <c r="JR26" i="20" s="1"/>
  <c r="JQ8" i="18"/>
  <c r="JS10" i="20"/>
  <c r="JS12" i="20" s="1"/>
  <c r="JR6" i="14"/>
  <c r="JR6" i="17"/>
  <c r="JR11" i="9"/>
  <c r="JP5" i="17" l="1"/>
  <c r="JP10" i="9"/>
  <c r="JP5" i="7"/>
  <c r="JP5" i="14"/>
  <c r="JM30" i="18"/>
  <c r="JO23" i="18"/>
  <c r="V64" i="22"/>
  <c r="V85" i="22"/>
  <c r="JO14" i="18"/>
  <c r="JO10" i="18" s="1"/>
  <c r="JO31" i="18" s="1"/>
  <c r="JM20" i="18"/>
  <c r="JM18" i="9"/>
  <c r="JN23" i="18"/>
  <c r="JL67" i="9"/>
  <c r="JL73" i="9" s="1"/>
  <c r="JM13" i="9"/>
  <c r="JN14" i="18"/>
  <c r="JN31" i="18" s="1"/>
  <c r="JO24" i="18"/>
  <c r="JP13" i="18"/>
  <c r="JP25" i="18"/>
  <c r="JP24" i="18" s="1"/>
  <c r="JP14" i="9" s="1"/>
  <c r="JP70" i="9" s="1"/>
  <c r="JP15" i="18"/>
  <c r="JP16" i="18"/>
  <c r="JP17" i="18"/>
  <c r="JP27" i="18"/>
  <c r="JQ7" i="18"/>
  <c r="JQ5" i="7" s="1"/>
  <c r="JQ5" i="18"/>
  <c r="V29" i="22"/>
  <c r="JM14" i="9"/>
  <c r="JN24" i="18"/>
  <c r="JR93" i="9"/>
  <c r="JS30" i="20"/>
  <c r="JS8" i="9"/>
  <c r="JS66" i="9" s="1"/>
  <c r="JS13" i="20"/>
  <c r="JS18" i="20" s="1"/>
  <c r="JS66" i="20" s="1"/>
  <c r="JS16" i="20"/>
  <c r="JS25" i="20" s="1"/>
  <c r="JS15" i="20"/>
  <c r="JS14" i="20"/>
  <c r="JS26" i="20" s="1"/>
  <c r="JR35" i="20"/>
  <c r="JR8" i="18"/>
  <c r="JT10" i="20"/>
  <c r="JT12" i="20" s="1"/>
  <c r="JS6" i="14"/>
  <c r="JS6" i="17"/>
  <c r="JS11" i="9"/>
  <c r="JN20" i="18" l="1"/>
  <c r="JQ5" i="17"/>
  <c r="JQ9" i="20"/>
  <c r="JQ5" i="14"/>
  <c r="JN30" i="18"/>
  <c r="V81" i="22"/>
  <c r="V31" i="22"/>
  <c r="JP14" i="18"/>
  <c r="JP13" i="9" s="1"/>
  <c r="JQ17" i="18"/>
  <c r="JQ16" i="18"/>
  <c r="JQ15" i="18"/>
  <c r="JQ13" i="18"/>
  <c r="JQ25" i="18"/>
  <c r="JQ24" i="18" s="1"/>
  <c r="JQ14" i="9" s="1"/>
  <c r="JQ70" i="9" s="1"/>
  <c r="JQ27" i="18"/>
  <c r="JP23" i="18"/>
  <c r="JR7" i="18"/>
  <c r="JR5" i="7" s="1"/>
  <c r="JR5" i="18"/>
  <c r="JM7" i="14"/>
  <c r="JM15" i="9"/>
  <c r="JN15" i="9" s="1"/>
  <c r="JM72" i="9"/>
  <c r="JN72" i="9" s="1"/>
  <c r="JN13" i="9"/>
  <c r="JN7" i="14" s="1"/>
  <c r="JM68" i="9"/>
  <c r="JM71" i="9"/>
  <c r="JN71" i="9" s="1"/>
  <c r="JN18" i="9"/>
  <c r="JQ10" i="9"/>
  <c r="JO14" i="9"/>
  <c r="JO20" i="18"/>
  <c r="JO18" i="9"/>
  <c r="V84" i="22"/>
  <c r="V99" i="22"/>
  <c r="V98" i="22" s="1"/>
  <c r="JO30" i="18"/>
  <c r="JO13" i="9"/>
  <c r="JM70" i="9"/>
  <c r="JN70" i="9" s="1"/>
  <c r="JN14" i="9"/>
  <c r="V7" i="23"/>
  <c r="V32" i="22"/>
  <c r="V63" i="22" s="1"/>
  <c r="JS93" i="9"/>
  <c r="JT8" i="9"/>
  <c r="JT66" i="9" s="1"/>
  <c r="JT30" i="20"/>
  <c r="JS35" i="20"/>
  <c r="JT13" i="20"/>
  <c r="JT18" i="20" s="1"/>
  <c r="JT66" i="20" s="1"/>
  <c r="JT16" i="20"/>
  <c r="JT25" i="20" s="1"/>
  <c r="JT14" i="20"/>
  <c r="JT26" i="20" s="1"/>
  <c r="JT15" i="20"/>
  <c r="JS8" i="18"/>
  <c r="JU10" i="20"/>
  <c r="JU12" i="20" s="1"/>
  <c r="JT6" i="14"/>
  <c r="JT6" i="17"/>
  <c r="JT11" i="9"/>
  <c r="JP10" i="18" l="1"/>
  <c r="JP31" i="18" s="1"/>
  <c r="JP30" i="18"/>
  <c r="JR5" i="17"/>
  <c r="JR10" i="9"/>
  <c r="JR9" i="20"/>
  <c r="JR5" i="14"/>
  <c r="JQ14" i="18"/>
  <c r="JQ13" i="9" s="1"/>
  <c r="V17" i="23"/>
  <c r="V9" i="23"/>
  <c r="JO71" i="9"/>
  <c r="JN68" i="9"/>
  <c r="JM67" i="9"/>
  <c r="JN67" i="9" s="1"/>
  <c r="JP72" i="9"/>
  <c r="JP68" i="9"/>
  <c r="JP7" i="14"/>
  <c r="JP15" i="9"/>
  <c r="JR16" i="18"/>
  <c r="JR15" i="18"/>
  <c r="JR17" i="18"/>
  <c r="JR27" i="18"/>
  <c r="JR13" i="18"/>
  <c r="JR25" i="18"/>
  <c r="JP20" i="18"/>
  <c r="JP18" i="9"/>
  <c r="JP71" i="9" s="1"/>
  <c r="V62" i="22"/>
  <c r="V83" i="22"/>
  <c r="JS7" i="18"/>
  <c r="JS5" i="14" s="1"/>
  <c r="JS5" i="18"/>
  <c r="V37" i="22"/>
  <c r="V89" i="22"/>
  <c r="JO7" i="14"/>
  <c r="JO15" i="9"/>
  <c r="JO72" i="9"/>
  <c r="JO68" i="9"/>
  <c r="JO70" i="9"/>
  <c r="JQ23" i="18"/>
  <c r="JT93" i="9"/>
  <c r="JU8" i="9"/>
  <c r="JU66" i="9" s="1"/>
  <c r="JU30" i="20"/>
  <c r="JT35" i="20"/>
  <c r="JU13" i="20"/>
  <c r="JU18" i="20" s="1"/>
  <c r="JU66" i="20" s="1"/>
  <c r="JU16" i="20"/>
  <c r="JU25" i="20" s="1"/>
  <c r="JU15" i="20"/>
  <c r="JU14" i="20"/>
  <c r="JU26" i="20" s="1"/>
  <c r="JT8" i="18"/>
  <c r="JV10" i="20"/>
  <c r="JV12" i="20" s="1"/>
  <c r="JU6" i="14"/>
  <c r="JU6" i="17"/>
  <c r="JU11" i="9"/>
  <c r="JQ30" i="18" l="1"/>
  <c r="JQ10" i="18"/>
  <c r="JQ31" i="18" s="1"/>
  <c r="JS5" i="17"/>
  <c r="JS10" i="9"/>
  <c r="JS5" i="7"/>
  <c r="JS9" i="20"/>
  <c r="JT7" i="18"/>
  <c r="JT5" i="17" s="1"/>
  <c r="JT5" i="18"/>
  <c r="JQ20" i="18"/>
  <c r="JQ18" i="9"/>
  <c r="JQ71" i="9" s="1"/>
  <c r="JR23" i="18"/>
  <c r="JP67" i="9"/>
  <c r="JP73" i="9" s="1"/>
  <c r="JR14" i="18"/>
  <c r="V60" i="22"/>
  <c r="V97" i="22"/>
  <c r="JO67" i="9"/>
  <c r="JO73" i="9" s="1"/>
  <c r="JS15" i="18"/>
  <c r="JS16" i="18"/>
  <c r="JS13" i="18"/>
  <c r="JS25" i="18"/>
  <c r="JS24" i="18" s="1"/>
  <c r="JS14" i="9" s="1"/>
  <c r="JS70" i="9" s="1"/>
  <c r="JS17" i="18"/>
  <c r="JS27" i="18"/>
  <c r="JQ68" i="9"/>
  <c r="JQ72" i="9"/>
  <c r="JQ7" i="14"/>
  <c r="JQ15" i="9"/>
  <c r="JR24" i="18"/>
  <c r="JU93" i="9"/>
  <c r="JV8" i="9"/>
  <c r="JV66" i="9" s="1"/>
  <c r="JV30" i="20"/>
  <c r="JU35" i="20"/>
  <c r="JV13" i="20"/>
  <c r="JV18" i="20" s="1"/>
  <c r="JV66" i="20" s="1"/>
  <c r="JV16" i="20"/>
  <c r="JV25" i="20" s="1"/>
  <c r="JV15" i="20"/>
  <c r="JV14" i="20"/>
  <c r="JV26" i="20" s="1"/>
  <c r="JT10" i="9"/>
  <c r="JU8" i="18"/>
  <c r="JW10" i="20"/>
  <c r="JW12" i="20" s="1"/>
  <c r="JV6" i="14"/>
  <c r="JV6" i="17"/>
  <c r="JV11" i="9"/>
  <c r="JT9" i="20" l="1"/>
  <c r="JT5" i="7"/>
  <c r="JT5" i="14"/>
  <c r="JR20" i="18"/>
  <c r="JR18" i="9"/>
  <c r="JS23" i="18"/>
  <c r="V68" i="22"/>
  <c r="V95" i="22"/>
  <c r="V103" i="22" s="1"/>
  <c r="JQ67" i="9"/>
  <c r="JQ73" i="9" s="1"/>
  <c r="JS14" i="18"/>
  <c r="JS13" i="9" s="1"/>
  <c r="JR13" i="9"/>
  <c r="JT13" i="18"/>
  <c r="JT25" i="18"/>
  <c r="JT24" i="18" s="1"/>
  <c r="JT14" i="9" s="1"/>
  <c r="JT70" i="9" s="1"/>
  <c r="JT15" i="18"/>
  <c r="JT16" i="18"/>
  <c r="JT27" i="18"/>
  <c r="JT17" i="18"/>
  <c r="JU7" i="18"/>
  <c r="JU9" i="20" s="1"/>
  <c r="JU5" i="18"/>
  <c r="JR10" i="18"/>
  <c r="JR31" i="18" s="1"/>
  <c r="JR14" i="9"/>
  <c r="JR30" i="18"/>
  <c r="JV93" i="9"/>
  <c r="JW8" i="9"/>
  <c r="JW66" i="9" s="1"/>
  <c r="JW30" i="20"/>
  <c r="JW13" i="20"/>
  <c r="JW18" i="20" s="1"/>
  <c r="JW66" i="20" s="1"/>
  <c r="JW16" i="20"/>
  <c r="JW25" i="20" s="1"/>
  <c r="JW15" i="20"/>
  <c r="JW14" i="20"/>
  <c r="JW26" i="20" s="1"/>
  <c r="JV35" i="20"/>
  <c r="JU5" i="7"/>
  <c r="JV8" i="18"/>
  <c r="JX10" i="20"/>
  <c r="JX12" i="20" s="1"/>
  <c r="JW6" i="14"/>
  <c r="JW6" i="17"/>
  <c r="JW11" i="9"/>
  <c r="JU5" i="14" l="1"/>
  <c r="JU5" i="17"/>
  <c r="JT14" i="18"/>
  <c r="JT13" i="9" s="1"/>
  <c r="JT15" i="9" s="1"/>
  <c r="JS10" i="18"/>
  <c r="JS31" i="18" s="1"/>
  <c r="JU17" i="18"/>
  <c r="JU16" i="18"/>
  <c r="JU15" i="18"/>
  <c r="JU13" i="18"/>
  <c r="JU25" i="18"/>
  <c r="JU27" i="18"/>
  <c r="JS30" i="18"/>
  <c r="JU10" i="9"/>
  <c r="JR72" i="9"/>
  <c r="JR68" i="9"/>
  <c r="JR7" i="14"/>
  <c r="JR15" i="9"/>
  <c r="JS68" i="9"/>
  <c r="JS72" i="9"/>
  <c r="JS7" i="14"/>
  <c r="JS15" i="9"/>
  <c r="JS20" i="18"/>
  <c r="JS18" i="9"/>
  <c r="JS71" i="9" s="1"/>
  <c r="JT23" i="18"/>
  <c r="JT30" i="18" s="1"/>
  <c r="JT10" i="18"/>
  <c r="JT31" i="18" s="1"/>
  <c r="JV7" i="18"/>
  <c r="JV5" i="7" s="1"/>
  <c r="JV5" i="18"/>
  <c r="JR70" i="9"/>
  <c r="JR71" i="9"/>
  <c r="JW93" i="9"/>
  <c r="JX30" i="20"/>
  <c r="JX8" i="9"/>
  <c r="JX66" i="9" s="1"/>
  <c r="JX13" i="20"/>
  <c r="JX18" i="20" s="1"/>
  <c r="JX66" i="20" s="1"/>
  <c r="JX16" i="20"/>
  <c r="JX25" i="20" s="1"/>
  <c r="JX15" i="20"/>
  <c r="JX14" i="20"/>
  <c r="JX26" i="20" s="1"/>
  <c r="JW35" i="20"/>
  <c r="JV5" i="17"/>
  <c r="JW8" i="18"/>
  <c r="JY10" i="20"/>
  <c r="JY12" i="20" s="1"/>
  <c r="JX6" i="14"/>
  <c r="JX6" i="17"/>
  <c r="JX11" i="9"/>
  <c r="JT68" i="9" l="1"/>
  <c r="JT7" i="14"/>
  <c r="JT72" i="9"/>
  <c r="JU14" i="18"/>
  <c r="JU10" i="18" s="1"/>
  <c r="JU31" i="18" s="1"/>
  <c r="JV10" i="9"/>
  <c r="JV5" i="14"/>
  <c r="JS67" i="9"/>
  <c r="JS73" i="9" s="1"/>
  <c r="JT20" i="18"/>
  <c r="JT18" i="9"/>
  <c r="JT71" i="9" s="1"/>
  <c r="JU24" i="18"/>
  <c r="JV9" i="20"/>
  <c r="JR67" i="9"/>
  <c r="JR73" i="9" s="1"/>
  <c r="JU23" i="18"/>
  <c r="JV25" i="18"/>
  <c r="JV24" i="18" s="1"/>
  <c r="JV14" i="9" s="1"/>
  <c r="JV70" i="9" s="1"/>
  <c r="JV13" i="18"/>
  <c r="JV15" i="18"/>
  <c r="JV27" i="18"/>
  <c r="JV17" i="18"/>
  <c r="JV16" i="18"/>
  <c r="JW7" i="18"/>
  <c r="JW5" i="7" s="1"/>
  <c r="JW5" i="18"/>
  <c r="JX93" i="9"/>
  <c r="JY8" i="9"/>
  <c r="JY66" i="9" s="1"/>
  <c r="JY30" i="20"/>
  <c r="JY13" i="20"/>
  <c r="JY18" i="20" s="1"/>
  <c r="JY66" i="20" s="1"/>
  <c r="JY16" i="20"/>
  <c r="JY25" i="20" s="1"/>
  <c r="JY14" i="20"/>
  <c r="JY26" i="20" s="1"/>
  <c r="JY15" i="20"/>
  <c r="JX35" i="20"/>
  <c r="JX8" i="18"/>
  <c r="JZ10" i="20"/>
  <c r="JZ12" i="20" s="1"/>
  <c r="JY6" i="14"/>
  <c r="JY6" i="17"/>
  <c r="JY11" i="9"/>
  <c r="JT67" i="9" l="1"/>
  <c r="JT73" i="9" s="1"/>
  <c r="JU13" i="9"/>
  <c r="JU30" i="18"/>
  <c r="JW10" i="9"/>
  <c r="JU14" i="9"/>
  <c r="JU72" i="9" s="1"/>
  <c r="JU68" i="9"/>
  <c r="JU7" i="14"/>
  <c r="JX7" i="18"/>
  <c r="JX5" i="7" s="1"/>
  <c r="JX5" i="18"/>
  <c r="JW5" i="14"/>
  <c r="JV14" i="18"/>
  <c r="JV10" i="18" s="1"/>
  <c r="JV31" i="18" s="1"/>
  <c r="JU20" i="18"/>
  <c r="JU18" i="9"/>
  <c r="JU71" i="9" s="1"/>
  <c r="JW5" i="17"/>
  <c r="JW9" i="20"/>
  <c r="JV23" i="18"/>
  <c r="JV30" i="18" s="1"/>
  <c r="JW25" i="18"/>
  <c r="JW24" i="18" s="1"/>
  <c r="JW14" i="9" s="1"/>
  <c r="JW70" i="9" s="1"/>
  <c r="JW15" i="18"/>
  <c r="JW16" i="18"/>
  <c r="JW17" i="18"/>
  <c r="JW13" i="18"/>
  <c r="JW27" i="18"/>
  <c r="JY93" i="9"/>
  <c r="JZ8" i="9"/>
  <c r="JZ66" i="9" s="1"/>
  <c r="JZ30" i="20"/>
  <c r="JZ13" i="20"/>
  <c r="JZ18" i="20" s="1"/>
  <c r="JZ16" i="20"/>
  <c r="JZ25" i="20" s="1"/>
  <c r="KA25" i="20" s="1"/>
  <c r="JZ15" i="20"/>
  <c r="JZ14" i="20"/>
  <c r="JZ26" i="20" s="1"/>
  <c r="KA26" i="20" s="1"/>
  <c r="JY35" i="20"/>
  <c r="JY8" i="18"/>
  <c r="KB10" i="20"/>
  <c r="KB12" i="20" s="1"/>
  <c r="JZ6" i="14"/>
  <c r="JZ6" i="17"/>
  <c r="JZ11" i="9"/>
  <c r="JU15" i="9" l="1"/>
  <c r="JX5" i="14"/>
  <c r="JX9" i="20"/>
  <c r="JX5" i="17"/>
  <c r="JW14" i="18"/>
  <c r="JW13" i="9" s="1"/>
  <c r="JX10" i="9"/>
  <c r="JV13" i="9"/>
  <c r="JY7" i="18"/>
  <c r="JY10" i="9" s="1"/>
  <c r="JY5" i="18"/>
  <c r="JW23" i="18"/>
  <c r="JV20" i="18"/>
  <c r="JV18" i="9"/>
  <c r="JV71" i="9" s="1"/>
  <c r="JU70" i="9"/>
  <c r="JU67" i="9" s="1"/>
  <c r="JU73" i="9" s="1"/>
  <c r="JX25" i="18"/>
  <c r="JX24" i="18" s="1"/>
  <c r="JX14" i="9" s="1"/>
  <c r="JX70" i="9" s="1"/>
  <c r="JX15" i="18"/>
  <c r="JX16" i="18"/>
  <c r="JX17" i="18"/>
  <c r="JX13" i="18"/>
  <c r="JX27" i="18"/>
  <c r="KA30" i="20"/>
  <c r="JZ93" i="9"/>
  <c r="KA93" i="9" s="1"/>
  <c r="KB30" i="20"/>
  <c r="KB8" i="9"/>
  <c r="KA18" i="20"/>
  <c r="KA66" i="20" s="1"/>
  <c r="JZ66" i="20"/>
  <c r="KB13" i="20"/>
  <c r="KB18" i="20" s="1"/>
  <c r="KB66" i="20" s="1"/>
  <c r="KB16" i="20"/>
  <c r="KB25" i="20" s="1"/>
  <c r="KB15" i="20"/>
  <c r="KB14" i="20"/>
  <c r="KB26" i="20" s="1"/>
  <c r="JZ35" i="20"/>
  <c r="KA35" i="20" s="1"/>
  <c r="JZ8" i="18"/>
  <c r="KC10" i="20"/>
  <c r="KC12" i="20" s="1"/>
  <c r="KB6" i="14"/>
  <c r="KB6" i="17"/>
  <c r="KB11" i="9"/>
  <c r="JW30" i="18" l="1"/>
  <c r="JY5" i="7"/>
  <c r="JY9" i="20"/>
  <c r="JY5" i="14"/>
  <c r="JY5" i="17"/>
  <c r="JX23" i="18"/>
  <c r="JV72" i="9"/>
  <c r="JV68" i="9"/>
  <c r="JV7" i="14"/>
  <c r="JV15" i="9"/>
  <c r="KB66" i="9"/>
  <c r="KN66" i="9"/>
  <c r="JW10" i="18"/>
  <c r="JW31" i="18" s="1"/>
  <c r="JX14" i="18"/>
  <c r="JX13" i="9" s="1"/>
  <c r="JW20" i="18"/>
  <c r="JW18" i="9"/>
  <c r="JW71" i="9" s="1"/>
  <c r="JZ7" i="18"/>
  <c r="JZ10" i="9" s="1"/>
  <c r="JZ5" i="18"/>
  <c r="JY16" i="18"/>
  <c r="JY15" i="18"/>
  <c r="JY17" i="18"/>
  <c r="JY13" i="18"/>
  <c r="JY25" i="18"/>
  <c r="JY24" i="18" s="1"/>
  <c r="JY14" i="9" s="1"/>
  <c r="JY27" i="18"/>
  <c r="JW72" i="9"/>
  <c r="JW68" i="9"/>
  <c r="JW7" i="14"/>
  <c r="JW15" i="9"/>
  <c r="KB93" i="9"/>
  <c r="KC8" i="9"/>
  <c r="KC66" i="9" s="1"/>
  <c r="KC30" i="20"/>
  <c r="KC13" i="20"/>
  <c r="KC18" i="20" s="1"/>
  <c r="KC66" i="20" s="1"/>
  <c r="KC16" i="20"/>
  <c r="KC25" i="20" s="1"/>
  <c r="KC14" i="20"/>
  <c r="KC26" i="20" s="1"/>
  <c r="KC15" i="20"/>
  <c r="KB35" i="20"/>
  <c r="JZ5" i="14"/>
  <c r="KB8" i="18"/>
  <c r="KD10" i="20"/>
  <c r="KD12" i="20" s="1"/>
  <c r="KC6" i="14"/>
  <c r="KC6" i="17"/>
  <c r="KC11" i="9"/>
  <c r="JV67" i="9" l="1"/>
  <c r="JV73" i="9" s="1"/>
  <c r="JZ9" i="20"/>
  <c r="JZ5" i="17"/>
  <c r="JZ5" i="7"/>
  <c r="KA7" i="18"/>
  <c r="JY14" i="18"/>
  <c r="JY13" i="9" s="1"/>
  <c r="JY15" i="9" s="1"/>
  <c r="JW67" i="9"/>
  <c r="JW73" i="9" s="1"/>
  <c r="JZ13" i="18"/>
  <c r="JZ25" i="18"/>
  <c r="JZ27" i="18"/>
  <c r="KA27" i="18" s="1"/>
  <c r="JZ16" i="18"/>
  <c r="KA16" i="18" s="1"/>
  <c r="W34" i="22" s="1"/>
  <c r="JZ15" i="18"/>
  <c r="JZ17" i="18"/>
  <c r="JY70" i="9"/>
  <c r="JY23" i="18"/>
  <c r="JX72" i="9"/>
  <c r="JX68" i="9"/>
  <c r="JX7" i="14"/>
  <c r="JX15" i="9"/>
  <c r="JX10" i="18"/>
  <c r="JX31" i="18" s="1"/>
  <c r="JX30" i="18"/>
  <c r="KB7" i="18"/>
  <c r="KB10" i="9" s="1"/>
  <c r="KB5" i="18"/>
  <c r="JX20" i="18"/>
  <c r="JX18" i="9"/>
  <c r="JX71" i="9" s="1"/>
  <c r="KC93" i="9"/>
  <c r="KD8" i="9"/>
  <c r="KD66" i="9" s="1"/>
  <c r="KD30" i="20"/>
  <c r="KC35" i="20"/>
  <c r="KD13" i="20"/>
  <c r="KD18" i="20" s="1"/>
  <c r="KD66" i="20" s="1"/>
  <c r="KD16" i="20"/>
  <c r="KD25" i="20" s="1"/>
  <c r="KD14" i="20"/>
  <c r="KD26" i="20" s="1"/>
  <c r="KD15" i="20"/>
  <c r="KA5" i="14"/>
  <c r="KA5" i="17"/>
  <c r="KA9" i="20"/>
  <c r="KA5" i="7"/>
  <c r="KA10" i="9"/>
  <c r="KC8" i="18"/>
  <c r="KE10" i="20"/>
  <c r="KE12" i="20" s="1"/>
  <c r="KD6" i="14"/>
  <c r="KD6" i="17"/>
  <c r="KD11" i="9"/>
  <c r="JY10" i="18" l="1"/>
  <c r="JY31" i="18" s="1"/>
  <c r="JY30" i="18"/>
  <c r="JY7" i="14"/>
  <c r="JY68" i="9"/>
  <c r="JY72" i="9"/>
  <c r="KB5" i="17"/>
  <c r="KB9" i="20"/>
  <c r="KB5" i="7"/>
  <c r="KB5" i="14"/>
  <c r="KA17" i="18"/>
  <c r="W35" i="22" s="1"/>
  <c r="KC7" i="18"/>
  <c r="KC5" i="14" s="1"/>
  <c r="KC5" i="18"/>
  <c r="W86" i="22"/>
  <c r="W100" i="22" s="1"/>
  <c r="W65" i="22"/>
  <c r="JX67" i="9"/>
  <c r="JX73" i="9" s="1"/>
  <c r="JZ24" i="18"/>
  <c r="KA25" i="18"/>
  <c r="KB15" i="18"/>
  <c r="KB27" i="18"/>
  <c r="KB17" i="18"/>
  <c r="KB13" i="18"/>
  <c r="KB16" i="18"/>
  <c r="KB25" i="18"/>
  <c r="JY20" i="18"/>
  <c r="JY18" i="9"/>
  <c r="JY71" i="9" s="1"/>
  <c r="JZ23" i="18"/>
  <c r="KA13" i="18"/>
  <c r="JZ14" i="18"/>
  <c r="KA14" i="18" s="1"/>
  <c r="KA15" i="18"/>
  <c r="W33" i="22" s="1"/>
  <c r="KD93" i="9"/>
  <c r="KE8" i="9"/>
  <c r="KE66" i="9" s="1"/>
  <c r="KE30" i="20"/>
  <c r="KD35" i="20"/>
  <c r="KE13" i="20"/>
  <c r="KE18" i="20" s="1"/>
  <c r="KE66" i="20" s="1"/>
  <c r="KE16" i="20"/>
  <c r="KE25" i="20" s="1"/>
  <c r="KE15" i="20"/>
  <c r="KE14" i="20"/>
  <c r="KE26" i="20" s="1"/>
  <c r="KD8" i="18"/>
  <c r="KF10" i="20"/>
  <c r="KF12" i="20" s="1"/>
  <c r="KE6" i="14"/>
  <c r="KE6" i="17"/>
  <c r="KE11" i="9"/>
  <c r="JY67" i="9" l="1"/>
  <c r="JY73" i="9" s="1"/>
  <c r="KC10" i="9"/>
  <c r="KC5" i="17"/>
  <c r="KC5" i="7"/>
  <c r="KC9" i="20"/>
  <c r="JZ10" i="18"/>
  <c r="JZ31" i="18" s="1"/>
  <c r="JZ30" i="18"/>
  <c r="KB14" i="18"/>
  <c r="KB10" i="18" s="1"/>
  <c r="KB31" i="18" s="1"/>
  <c r="KC25" i="18"/>
  <c r="KC24" i="18" s="1"/>
  <c r="KC14" i="9" s="1"/>
  <c r="KC70" i="9" s="1"/>
  <c r="KC13" i="18"/>
  <c r="KC17" i="18"/>
  <c r="KC15" i="18"/>
  <c r="KC16" i="18"/>
  <c r="KC27" i="18"/>
  <c r="KB23" i="18"/>
  <c r="JZ20" i="18"/>
  <c r="JZ18" i="9"/>
  <c r="KA23" i="18"/>
  <c r="W85" i="22"/>
  <c r="W64" i="22"/>
  <c r="JZ14" i="9"/>
  <c r="KA24" i="18"/>
  <c r="W87" i="22"/>
  <c r="W66" i="22"/>
  <c r="W101" i="22" s="1"/>
  <c r="W7" i="23"/>
  <c r="W32" i="22"/>
  <c r="W63" i="22" s="1"/>
  <c r="KB24" i="18"/>
  <c r="JZ13" i="9"/>
  <c r="KD7" i="18"/>
  <c r="KD10" i="9" s="1"/>
  <c r="KD5" i="18"/>
  <c r="W29" i="22"/>
  <c r="KA31" i="18"/>
  <c r="KE93" i="9"/>
  <c r="KF8" i="9"/>
  <c r="KF66" i="9" s="1"/>
  <c r="KF30" i="20"/>
  <c r="KF13" i="20"/>
  <c r="KF18" i="20" s="1"/>
  <c r="KF66" i="20" s="1"/>
  <c r="KF15" i="20"/>
  <c r="KF16" i="20"/>
  <c r="KF25" i="20" s="1"/>
  <c r="KF14" i="20"/>
  <c r="KF26" i="20" s="1"/>
  <c r="KE35" i="20"/>
  <c r="KE8" i="18"/>
  <c r="KG10" i="20"/>
  <c r="KG12" i="20" s="1"/>
  <c r="KF6" i="14"/>
  <c r="KF6" i="17"/>
  <c r="KF11" i="9"/>
  <c r="KA20" i="18" l="1"/>
  <c r="KD5" i="7"/>
  <c r="KA30" i="18"/>
  <c r="KD13" i="18"/>
  <c r="KD16" i="18"/>
  <c r="KD15" i="18"/>
  <c r="KD25" i="18"/>
  <c r="KD27" i="18"/>
  <c r="KD17" i="18"/>
  <c r="JZ71" i="9"/>
  <c r="KA71" i="9" s="1"/>
  <c r="KA18" i="9"/>
  <c r="KC14" i="18"/>
  <c r="KC10" i="18" s="1"/>
  <c r="KC31" i="18" s="1"/>
  <c r="KD5" i="14"/>
  <c r="KC23" i="18"/>
  <c r="KD9" i="20"/>
  <c r="JZ7" i="14"/>
  <c r="JZ15" i="9"/>
  <c r="KA15" i="9" s="1"/>
  <c r="JZ72" i="9"/>
  <c r="KA72" i="9" s="1"/>
  <c r="KA13" i="9"/>
  <c r="KA7" i="14" s="1"/>
  <c r="JZ68" i="9"/>
  <c r="KB20" i="18"/>
  <c r="KB18" i="9"/>
  <c r="KB14" i="9"/>
  <c r="JZ70" i="9"/>
  <c r="KA70" i="9" s="1"/>
  <c r="KA14" i="9"/>
  <c r="W17" i="23"/>
  <c r="W9" i="23"/>
  <c r="KD5" i="17"/>
  <c r="KB30" i="18"/>
  <c r="KB13" i="9"/>
  <c r="KE7" i="18"/>
  <c r="KE10" i="9" s="1"/>
  <c r="KE5" i="18"/>
  <c r="W81" i="22"/>
  <c r="W37" i="22"/>
  <c r="W31" i="22"/>
  <c r="W99" i="22"/>
  <c r="W98" i="22" s="1"/>
  <c r="W84" i="22"/>
  <c r="KF93" i="9"/>
  <c r="KG30" i="20"/>
  <c r="KG8" i="9"/>
  <c r="KG66" i="9" s="1"/>
  <c r="KG13" i="20"/>
  <c r="KG18" i="20" s="1"/>
  <c r="KG66" i="20" s="1"/>
  <c r="KG16" i="20"/>
  <c r="KG25" i="20" s="1"/>
  <c r="KG14" i="20"/>
  <c r="KG26" i="20" s="1"/>
  <c r="KG15" i="20"/>
  <c r="KF35" i="20"/>
  <c r="KF8" i="18"/>
  <c r="KH10" i="20"/>
  <c r="KH12" i="20" s="1"/>
  <c r="KG6" i="14"/>
  <c r="KG6" i="17"/>
  <c r="KG11" i="9"/>
  <c r="KC13" i="9" l="1"/>
  <c r="KC30" i="18"/>
  <c r="KD14" i="18"/>
  <c r="KD13" i="9" s="1"/>
  <c r="KD68" i="9" s="1"/>
  <c r="W89" i="22"/>
  <c r="KE5" i="7"/>
  <c r="KE5" i="14"/>
  <c r="KE5" i="17"/>
  <c r="KE25" i="18"/>
  <c r="KE24" i="18" s="1"/>
  <c r="KE14" i="9" s="1"/>
  <c r="KE70" i="9" s="1"/>
  <c r="KE27" i="18"/>
  <c r="KE17" i="18"/>
  <c r="KE13" i="18"/>
  <c r="KE16" i="18"/>
  <c r="KE15" i="18"/>
  <c r="JZ67" i="9"/>
  <c r="KA67" i="9" s="1"/>
  <c r="KA68" i="9"/>
  <c r="KD24" i="18"/>
  <c r="KB71" i="9"/>
  <c r="KE9" i="20"/>
  <c r="KB7" i="14"/>
  <c r="KB15" i="9"/>
  <c r="KB72" i="9"/>
  <c r="KB68" i="9"/>
  <c r="KC20" i="18"/>
  <c r="KC18" i="9"/>
  <c r="KC71" i="9" s="1"/>
  <c r="KF7" i="18"/>
  <c r="KF5" i="17" s="1"/>
  <c r="KF5" i="18"/>
  <c r="W62" i="22"/>
  <c r="W83" i="22"/>
  <c r="KC72" i="9"/>
  <c r="KC68" i="9"/>
  <c r="KC7" i="14"/>
  <c r="KC15" i="9"/>
  <c r="KB70" i="9"/>
  <c r="KD23" i="18"/>
  <c r="KD10" i="18"/>
  <c r="KD31" i="18" s="1"/>
  <c r="KG93" i="9"/>
  <c r="KH8" i="9"/>
  <c r="KH66" i="9" s="1"/>
  <c r="KH30" i="20"/>
  <c r="KG35" i="20"/>
  <c r="KH13" i="20"/>
  <c r="KH18" i="20" s="1"/>
  <c r="KH66" i="20" s="1"/>
  <c r="KH16" i="20"/>
  <c r="KH25" i="20" s="1"/>
  <c r="KH15" i="20"/>
  <c r="KH14" i="20"/>
  <c r="KH26" i="20" s="1"/>
  <c r="KG8" i="18"/>
  <c r="KI10" i="20"/>
  <c r="KI12" i="20" s="1"/>
  <c r="KH6" i="14"/>
  <c r="KH6" i="17"/>
  <c r="KH11" i="9"/>
  <c r="KD7" i="14" l="1"/>
  <c r="KF10" i="9"/>
  <c r="KF5" i="14"/>
  <c r="KF17" i="18"/>
  <c r="KF13" i="18"/>
  <c r="KF27" i="18"/>
  <c r="KF15" i="18"/>
  <c r="KF25" i="18"/>
  <c r="KF16" i="18"/>
  <c r="KB67" i="9"/>
  <c r="KB73" i="9" s="1"/>
  <c r="KE23" i="18"/>
  <c r="KD20" i="18"/>
  <c r="KD18" i="9"/>
  <c r="KD71" i="9" s="1"/>
  <c r="KD14" i="9"/>
  <c r="KF5" i="7"/>
  <c r="KF9" i="20"/>
  <c r="W60" i="22"/>
  <c r="W97" i="22"/>
  <c r="KG7" i="18"/>
  <c r="KG5" i="7" s="1"/>
  <c r="KG5" i="18"/>
  <c r="KD30" i="18"/>
  <c r="KC67" i="9"/>
  <c r="KC73" i="9" s="1"/>
  <c r="KE14" i="18"/>
  <c r="KH93" i="9"/>
  <c r="KI8" i="9"/>
  <c r="KI66" i="9" s="1"/>
  <c r="KI30" i="20"/>
  <c r="KH35" i="20"/>
  <c r="KI13" i="20"/>
  <c r="KI18" i="20" s="1"/>
  <c r="KI66" i="20" s="1"/>
  <c r="KI16" i="20"/>
  <c r="KI25" i="20" s="1"/>
  <c r="KI14" i="20"/>
  <c r="KI26" i="20" s="1"/>
  <c r="KI15" i="20"/>
  <c r="KG9" i="20"/>
  <c r="KH8" i="18"/>
  <c r="KJ10" i="20"/>
  <c r="KJ12" i="20" s="1"/>
  <c r="KI6" i="14"/>
  <c r="KI6" i="17"/>
  <c r="KI11" i="9"/>
  <c r="KE30" i="18" l="1"/>
  <c r="KG10" i="9"/>
  <c r="KG5" i="14"/>
  <c r="KG5" i="17"/>
  <c r="W68" i="22"/>
  <c r="W95" i="22"/>
  <c r="W103" i="22" s="1"/>
  <c r="KF24" i="18"/>
  <c r="KG25" i="18"/>
  <c r="KG24" i="18" s="1"/>
  <c r="KG14" i="9" s="1"/>
  <c r="KG70" i="9" s="1"/>
  <c r="KG15" i="18"/>
  <c r="KG16" i="18"/>
  <c r="KG17" i="18"/>
  <c r="KG27" i="18"/>
  <c r="KG13" i="18"/>
  <c r="KE10" i="18"/>
  <c r="KE31" i="18" s="1"/>
  <c r="KF23" i="18"/>
  <c r="KH7" i="18"/>
  <c r="KH9" i="20" s="1"/>
  <c r="KH5" i="18"/>
  <c r="KF14" i="18"/>
  <c r="KF13" i="9" s="1"/>
  <c r="KE20" i="18"/>
  <c r="KE18" i="9"/>
  <c r="KE13" i="9"/>
  <c r="KD70" i="9"/>
  <c r="KD72" i="9"/>
  <c r="KD15" i="9"/>
  <c r="KI93" i="9"/>
  <c r="KJ30" i="20"/>
  <c r="KJ8" i="9"/>
  <c r="KJ66" i="9" s="1"/>
  <c r="KJ13" i="20"/>
  <c r="KJ18" i="20" s="1"/>
  <c r="KJ66" i="20" s="1"/>
  <c r="KJ16" i="20"/>
  <c r="KJ25" i="20" s="1"/>
  <c r="KJ15" i="20"/>
  <c r="KJ14" i="20"/>
  <c r="KJ26" i="20" s="1"/>
  <c r="KI35" i="20"/>
  <c r="KI8" i="18"/>
  <c r="KK10" i="20"/>
  <c r="KK12" i="20" s="1"/>
  <c r="KJ6" i="14"/>
  <c r="KJ6" i="17"/>
  <c r="KJ11" i="9"/>
  <c r="KH5" i="17" l="1"/>
  <c r="KH5" i="7"/>
  <c r="KH5" i="14"/>
  <c r="KH10" i="9"/>
  <c r="KD67" i="9"/>
  <c r="KD73" i="9" s="1"/>
  <c r="KF10" i="18"/>
  <c r="KF31" i="18" s="1"/>
  <c r="KF30" i="18"/>
  <c r="KE72" i="9"/>
  <c r="KE68" i="9"/>
  <c r="KE7" i="14"/>
  <c r="KE15" i="9"/>
  <c r="KG14" i="18"/>
  <c r="KG10" i="18" s="1"/>
  <c r="KG31" i="18" s="1"/>
  <c r="KE71" i="9"/>
  <c r="KF20" i="18"/>
  <c r="KF18" i="9"/>
  <c r="KF71" i="9" s="1"/>
  <c r="KI7" i="18"/>
  <c r="KI10" i="9" s="1"/>
  <c r="KI5" i="18"/>
  <c r="KF68" i="9"/>
  <c r="KF7" i="14"/>
  <c r="KG23" i="18"/>
  <c r="KF14" i="9"/>
  <c r="KH15" i="18"/>
  <c r="KH13" i="18"/>
  <c r="KH25" i="18"/>
  <c r="KH24" i="18" s="1"/>
  <c r="KH14" i="9" s="1"/>
  <c r="KH70" i="9" s="1"/>
  <c r="KH27" i="18"/>
  <c r="KH17" i="18"/>
  <c r="KH16" i="18"/>
  <c r="KJ93" i="9"/>
  <c r="KK8" i="9"/>
  <c r="KK66" i="9" s="1"/>
  <c r="KK30" i="20"/>
  <c r="KK13" i="20"/>
  <c r="KK18" i="20" s="1"/>
  <c r="KK66" i="20" s="1"/>
  <c r="KK16" i="20"/>
  <c r="KK25" i="20" s="1"/>
  <c r="KK14" i="20"/>
  <c r="KK26" i="20" s="1"/>
  <c r="KK15" i="20"/>
  <c r="KJ35" i="20"/>
  <c r="KI5" i="14"/>
  <c r="KJ8" i="18"/>
  <c r="KL10" i="20"/>
  <c r="KL12" i="20" s="1"/>
  <c r="KK6" i="14"/>
  <c r="KK6" i="17"/>
  <c r="KK11" i="9"/>
  <c r="KI5" i="7" l="1"/>
  <c r="KI9" i="20"/>
  <c r="KI5" i="17"/>
  <c r="KF70" i="9"/>
  <c r="KF72" i="9"/>
  <c r="KE67" i="9"/>
  <c r="KE73" i="9" s="1"/>
  <c r="KG30" i="18"/>
  <c r="KG13" i="9"/>
  <c r="KI16" i="18"/>
  <c r="KI15" i="18"/>
  <c r="KI17" i="18"/>
  <c r="KI13" i="18"/>
  <c r="KI25" i="18"/>
  <c r="KI24" i="18" s="1"/>
  <c r="KI14" i="9" s="1"/>
  <c r="KI70" i="9" s="1"/>
  <c r="KI27" i="18"/>
  <c r="KG20" i="18"/>
  <c r="KG18" i="9"/>
  <c r="KG71" i="9" s="1"/>
  <c r="KJ7" i="18"/>
  <c r="KJ9" i="20" s="1"/>
  <c r="KJ5" i="18"/>
  <c r="KH23" i="18"/>
  <c r="KF15" i="9"/>
  <c r="KH14" i="18"/>
  <c r="KH13" i="9" s="1"/>
  <c r="KK93" i="9"/>
  <c r="KL8" i="9"/>
  <c r="KL66" i="9" s="1"/>
  <c r="KL30" i="20"/>
  <c r="KL13" i="20"/>
  <c r="KL18" i="20" s="1"/>
  <c r="KL66" i="20" s="1"/>
  <c r="KL16" i="20"/>
  <c r="KL25" i="20" s="1"/>
  <c r="KL14" i="20"/>
  <c r="KL26" i="20" s="1"/>
  <c r="KL15" i="20"/>
  <c r="KK35" i="20"/>
  <c r="KJ5" i="7"/>
  <c r="KJ10" i="9"/>
  <c r="KJ5" i="14"/>
  <c r="KK8" i="18"/>
  <c r="KM10" i="20"/>
  <c r="KM12" i="20" s="1"/>
  <c r="KL6" i="14"/>
  <c r="KL6" i="17"/>
  <c r="KL11" i="9"/>
  <c r="KI14" i="18" l="1"/>
  <c r="KF67" i="9"/>
  <c r="KF73" i="9" s="1"/>
  <c r="KI13" i="9"/>
  <c r="KJ5" i="17"/>
  <c r="KH10" i="18"/>
  <c r="KH31" i="18" s="1"/>
  <c r="KH30" i="18"/>
  <c r="KG68" i="9"/>
  <c r="KG72" i="9"/>
  <c r="KG7" i="14"/>
  <c r="KG15" i="9"/>
  <c r="KK7" i="18"/>
  <c r="KK5" i="17" s="1"/>
  <c r="KK5" i="18"/>
  <c r="KI23" i="18"/>
  <c r="KI30" i="18" s="1"/>
  <c r="KI10" i="18"/>
  <c r="KI31" i="18" s="1"/>
  <c r="KH72" i="9"/>
  <c r="KH68" i="9"/>
  <c r="KH7" i="14"/>
  <c r="KH15" i="9"/>
  <c r="KH20" i="18"/>
  <c r="KH18" i="9"/>
  <c r="KH71" i="9" s="1"/>
  <c r="KJ15" i="18"/>
  <c r="KJ16" i="18"/>
  <c r="KJ27" i="18"/>
  <c r="KJ17" i="18"/>
  <c r="KJ13" i="18"/>
  <c r="KJ25" i="18"/>
  <c r="KJ24" i="18" s="1"/>
  <c r="KI72" i="9"/>
  <c r="KI68" i="9"/>
  <c r="KI7" i="14"/>
  <c r="KI15" i="9"/>
  <c r="KL93" i="9"/>
  <c r="KM8" i="9"/>
  <c r="KM66" i="9" s="1"/>
  <c r="KM30" i="20"/>
  <c r="KM13" i="20"/>
  <c r="KM18" i="20" s="1"/>
  <c r="KM16" i="20"/>
  <c r="KM25" i="20" s="1"/>
  <c r="KN25" i="20" s="1"/>
  <c r="KM15" i="20"/>
  <c r="KM14" i="20"/>
  <c r="KM26" i="20" s="1"/>
  <c r="KN26" i="20" s="1"/>
  <c r="KL35" i="20"/>
  <c r="KL8" i="18"/>
  <c r="KO10" i="20"/>
  <c r="KO12" i="20" s="1"/>
  <c r="KM6" i="14"/>
  <c r="KM6" i="17"/>
  <c r="KM11" i="9"/>
  <c r="KK10" i="9" l="1"/>
  <c r="KJ14" i="18"/>
  <c r="KG67" i="9"/>
  <c r="KG73" i="9" s="1"/>
  <c r="KL7" i="18"/>
  <c r="KL5" i="17" s="1"/>
  <c r="KL5" i="18"/>
  <c r="KH67" i="9"/>
  <c r="KH73" i="9" s="1"/>
  <c r="KK5" i="7"/>
  <c r="KK9" i="20"/>
  <c r="KK5" i="14"/>
  <c r="KJ14" i="9"/>
  <c r="KJ23" i="18"/>
  <c r="KJ30" i="18" s="1"/>
  <c r="KJ10" i="18"/>
  <c r="KJ31" i="18" s="1"/>
  <c r="KI20" i="18"/>
  <c r="KI18" i="9"/>
  <c r="KI71" i="9" s="1"/>
  <c r="KI67" i="9" s="1"/>
  <c r="KI73" i="9" s="1"/>
  <c r="KJ13" i="9"/>
  <c r="KK25" i="18"/>
  <c r="KK24" i="18" s="1"/>
  <c r="KK14" i="9" s="1"/>
  <c r="KK70" i="9" s="1"/>
  <c r="KK15" i="18"/>
  <c r="KK16" i="18"/>
  <c r="KK27" i="18"/>
  <c r="KK17" i="18"/>
  <c r="KK13" i="18"/>
  <c r="KN30" i="20"/>
  <c r="KM93" i="9"/>
  <c r="KN93" i="9" s="1"/>
  <c r="KO8" i="9"/>
  <c r="KO30" i="20"/>
  <c r="KO72" i="9" s="1"/>
  <c r="KN18" i="20"/>
  <c r="KN66" i="20" s="1"/>
  <c r="KM66" i="20"/>
  <c r="KO13" i="20"/>
  <c r="KO18" i="20" s="1"/>
  <c r="KO66" i="20" s="1"/>
  <c r="KO16" i="20"/>
  <c r="KO25" i="20" s="1"/>
  <c r="KO15" i="20"/>
  <c r="KO14" i="20"/>
  <c r="KO26" i="20" s="1"/>
  <c r="KM35" i="20"/>
  <c r="KN35" i="20" s="1"/>
  <c r="KM8" i="18"/>
  <c r="KP10" i="20"/>
  <c r="KP12" i="20" s="1"/>
  <c r="KO6" i="14"/>
  <c r="KO6" i="17"/>
  <c r="KO11" i="9"/>
  <c r="KL10" i="9" l="1"/>
  <c r="KL9" i="20"/>
  <c r="KL5" i="7"/>
  <c r="KL5" i="14"/>
  <c r="KK14" i="18"/>
  <c r="KK13" i="9" s="1"/>
  <c r="KK23" i="18"/>
  <c r="LA66" i="9"/>
  <c r="KO66" i="9"/>
  <c r="KJ20" i="18"/>
  <c r="KJ18" i="9"/>
  <c r="KJ71" i="9" s="1"/>
  <c r="KM7" i="18"/>
  <c r="KN7" i="18" s="1"/>
  <c r="KM5" i="18"/>
  <c r="KL16" i="18"/>
  <c r="KL15" i="18"/>
  <c r="KL25" i="18"/>
  <c r="KL24" i="18" s="1"/>
  <c r="KL14" i="9" s="1"/>
  <c r="KL70" i="9" s="1"/>
  <c r="KL27" i="18"/>
  <c r="KL13" i="18"/>
  <c r="KL17" i="18"/>
  <c r="KJ72" i="9"/>
  <c r="KJ68" i="9"/>
  <c r="KJ7" i="14"/>
  <c r="KJ15" i="9"/>
  <c r="KJ70" i="9"/>
  <c r="KO67" i="9"/>
  <c r="KO93" i="9"/>
  <c r="KP30" i="20"/>
  <c r="KP8" i="9"/>
  <c r="KP66" i="9" s="1"/>
  <c r="KP13" i="20"/>
  <c r="KP18" i="20" s="1"/>
  <c r="KP66" i="20" s="1"/>
  <c r="KP16" i="20"/>
  <c r="KP25" i="20" s="1"/>
  <c r="KP14" i="20"/>
  <c r="KP26" i="20" s="1"/>
  <c r="KP15" i="20"/>
  <c r="KO35" i="20"/>
  <c r="KO8" i="18"/>
  <c r="KO7" i="18" s="1"/>
  <c r="KQ10" i="20"/>
  <c r="KQ12" i="20" s="1"/>
  <c r="KP6" i="14"/>
  <c r="KP6" i="17"/>
  <c r="KP11" i="9"/>
  <c r="KK10" i="18" l="1"/>
  <c r="KK31" i="18" s="1"/>
  <c r="KK30" i="18"/>
  <c r="KM5" i="14"/>
  <c r="KM9" i="20"/>
  <c r="KM10" i="9"/>
  <c r="KM5" i="17"/>
  <c r="KM5" i="7"/>
  <c r="KK72" i="9"/>
  <c r="KK68" i="9"/>
  <c r="KK7" i="14"/>
  <c r="KK15" i="9"/>
  <c r="KL23" i="18"/>
  <c r="KJ67" i="9"/>
  <c r="KJ73" i="9" s="1"/>
  <c r="KL14" i="18"/>
  <c r="KL13" i="9" s="1"/>
  <c r="KP72" i="9"/>
  <c r="KP67" i="9" s="1"/>
  <c r="KP73" i="9" s="1"/>
  <c r="KM16" i="18"/>
  <c r="KN16" i="18" s="1"/>
  <c r="X34" i="22" s="1"/>
  <c r="KM13" i="18"/>
  <c r="KM17" i="18"/>
  <c r="KN17" i="18" s="1"/>
  <c r="X35" i="22" s="1"/>
  <c r="KM15" i="18"/>
  <c r="KM25" i="18"/>
  <c r="KM27" i="18"/>
  <c r="KN27" i="18" s="1"/>
  <c r="KK20" i="18"/>
  <c r="KK18" i="9"/>
  <c r="KK71" i="9" s="1"/>
  <c r="KO73" i="9"/>
  <c r="KP93" i="9"/>
  <c r="KQ8" i="9"/>
  <c r="KQ66" i="9" s="1"/>
  <c r="KQ30" i="20"/>
  <c r="KP35" i="20"/>
  <c r="KQ13" i="20"/>
  <c r="KQ18" i="20" s="1"/>
  <c r="KQ66" i="20" s="1"/>
  <c r="KQ16" i="20"/>
  <c r="KQ25" i="20" s="1"/>
  <c r="KQ14" i="20"/>
  <c r="KQ26" i="20" s="1"/>
  <c r="KQ15" i="20"/>
  <c r="KO10" i="9"/>
  <c r="KO9" i="20"/>
  <c r="KO5" i="17"/>
  <c r="KO5" i="7"/>
  <c r="KO5" i="14"/>
  <c r="KN5" i="14"/>
  <c r="KN5" i="17"/>
  <c r="KN5" i="7"/>
  <c r="KN10" i="9"/>
  <c r="KN9" i="20"/>
  <c r="KP8" i="18"/>
  <c r="KP7" i="18" s="1"/>
  <c r="KR10" i="20"/>
  <c r="KR12" i="20" s="1"/>
  <c r="KQ6" i="14"/>
  <c r="KQ6" i="17"/>
  <c r="KQ11" i="9"/>
  <c r="KL30" i="18" l="1"/>
  <c r="KL10" i="18"/>
  <c r="KL31" i="18" s="1"/>
  <c r="KK67" i="9"/>
  <c r="KK73" i="9" s="1"/>
  <c r="X87" i="22"/>
  <c r="AA87" i="22" s="1"/>
  <c r="X66" i="22"/>
  <c r="AA35" i="22"/>
  <c r="X65" i="22"/>
  <c r="AA65" i="22" s="1"/>
  <c r="X86" i="22"/>
  <c r="AA34" i="22"/>
  <c r="KL20" i="18"/>
  <c r="KL18" i="9"/>
  <c r="KL71" i="9" s="1"/>
  <c r="KM23" i="18"/>
  <c r="KN13" i="18"/>
  <c r="KM14" i="18"/>
  <c r="KM10" i="18" s="1"/>
  <c r="KM31" i="18" s="1"/>
  <c r="KN15" i="18"/>
  <c r="X33" i="22" s="1"/>
  <c r="KL72" i="9"/>
  <c r="KL68" i="9"/>
  <c r="KL7" i="14"/>
  <c r="KL15" i="9"/>
  <c r="KQ72" i="9"/>
  <c r="KQ67" i="9" s="1"/>
  <c r="KQ73" i="9" s="1"/>
  <c r="KM24" i="18"/>
  <c r="KN25" i="18"/>
  <c r="KQ93" i="9"/>
  <c r="KR8" i="9"/>
  <c r="KR66" i="9" s="1"/>
  <c r="KR30" i="20"/>
  <c r="KQ35" i="20"/>
  <c r="KR13" i="20"/>
  <c r="KR18" i="20" s="1"/>
  <c r="KR66" i="20" s="1"/>
  <c r="KR16" i="20"/>
  <c r="KR25" i="20" s="1"/>
  <c r="KR14" i="20"/>
  <c r="KR26" i="20" s="1"/>
  <c r="KR15" i="20"/>
  <c r="KP5" i="17"/>
  <c r="KP5" i="7"/>
  <c r="KP9" i="20"/>
  <c r="KP5" i="14"/>
  <c r="KP10" i="9"/>
  <c r="KQ8" i="18"/>
  <c r="KQ7" i="18" s="1"/>
  <c r="KS10" i="20"/>
  <c r="KS12" i="20" s="1"/>
  <c r="KR6" i="14"/>
  <c r="KR6" i="17"/>
  <c r="KR11" i="9"/>
  <c r="KL67" i="9" l="1"/>
  <c r="KL73" i="9" s="1"/>
  <c r="KM14" i="9"/>
  <c r="KN24" i="18"/>
  <c r="X64" i="22"/>
  <c r="AA64" i="22" s="1"/>
  <c r="X85" i="22"/>
  <c r="AA33" i="22"/>
  <c r="X29" i="22"/>
  <c r="X100" i="22"/>
  <c r="AA100" i="22" s="1"/>
  <c r="AA86" i="22"/>
  <c r="KM13" i="9"/>
  <c r="KN14" i="18"/>
  <c r="KR72" i="9"/>
  <c r="KR67" i="9" s="1"/>
  <c r="KR73" i="9" s="1"/>
  <c r="KM30" i="18"/>
  <c r="KM20" i="18"/>
  <c r="KM18" i="9"/>
  <c r="KN23" i="18"/>
  <c r="X101" i="22"/>
  <c r="AA101" i="22" s="1"/>
  <c r="AA66" i="22"/>
  <c r="KR93" i="9"/>
  <c r="KS30" i="20"/>
  <c r="KS8" i="9"/>
  <c r="KS66" i="9" s="1"/>
  <c r="KS13" i="20"/>
  <c r="KS18" i="20" s="1"/>
  <c r="KS66" i="20" s="1"/>
  <c r="KS16" i="20"/>
  <c r="KS25" i="20" s="1"/>
  <c r="KS15" i="20"/>
  <c r="KS14" i="20"/>
  <c r="KS26" i="20" s="1"/>
  <c r="KR35" i="20"/>
  <c r="KQ5" i="7"/>
  <c r="KQ5" i="14"/>
  <c r="KQ5" i="17"/>
  <c r="KQ9" i="20"/>
  <c r="KQ10" i="9"/>
  <c r="KR8" i="18"/>
  <c r="KR7" i="18" s="1"/>
  <c r="KT10" i="20"/>
  <c r="KT12" i="20" s="1"/>
  <c r="KS6" i="14"/>
  <c r="KS6" i="17"/>
  <c r="KS11" i="9"/>
  <c r="KN30" i="18" l="1"/>
  <c r="KN31" i="18"/>
  <c r="KN20" i="18"/>
  <c r="KS72" i="9"/>
  <c r="KS67" i="9" s="1"/>
  <c r="KS73" i="9" s="1"/>
  <c r="X7" i="23"/>
  <c r="X32" i="22"/>
  <c r="X37" i="22" s="1"/>
  <c r="X84" i="22"/>
  <c r="AA84" i="22" s="1"/>
  <c r="X99" i="22"/>
  <c r="AA85" i="22"/>
  <c r="KM7" i="14"/>
  <c r="KM15" i="9"/>
  <c r="KN15" i="9" s="1"/>
  <c r="KM72" i="9"/>
  <c r="KN72" i="9" s="1"/>
  <c r="KN13" i="9"/>
  <c r="KN7" i="14" s="1"/>
  <c r="KM68" i="9"/>
  <c r="X81" i="22"/>
  <c r="X31" i="22"/>
  <c r="KM71" i="9"/>
  <c r="KN71" i="9" s="1"/>
  <c r="KN18" i="9"/>
  <c r="KM70" i="9"/>
  <c r="KN70" i="9" s="1"/>
  <c r="KN14" i="9"/>
  <c r="KS93" i="9"/>
  <c r="KT8" i="9"/>
  <c r="KT66" i="9" s="1"/>
  <c r="KT30" i="20"/>
  <c r="KS35" i="20"/>
  <c r="KT13" i="20"/>
  <c r="KT18" i="20" s="1"/>
  <c r="KT66" i="20" s="1"/>
  <c r="KT16" i="20"/>
  <c r="KT25" i="20" s="1"/>
  <c r="KT15" i="20"/>
  <c r="KT14" i="20"/>
  <c r="KT26" i="20" s="1"/>
  <c r="KR9" i="20"/>
  <c r="KR5" i="14"/>
  <c r="KR5" i="17"/>
  <c r="KR5" i="7"/>
  <c r="KR10" i="9"/>
  <c r="KS8" i="18"/>
  <c r="KS7" i="18" s="1"/>
  <c r="KU10" i="20"/>
  <c r="KU12" i="20" s="1"/>
  <c r="KT6" i="14"/>
  <c r="KT6" i="17"/>
  <c r="KT11" i="9"/>
  <c r="X89" i="22" l="1"/>
  <c r="KT72" i="9"/>
  <c r="KT67" i="9" s="1"/>
  <c r="KT73" i="9" s="1"/>
  <c r="KN68" i="9"/>
  <c r="KM67" i="9"/>
  <c r="KN67" i="9" s="1"/>
  <c r="X63" i="22"/>
  <c r="AA63" i="22" s="1"/>
  <c r="AA32" i="22"/>
  <c r="X98" i="22"/>
  <c r="AA98" i="22" s="1"/>
  <c r="AA99" i="22"/>
  <c r="X17" i="23"/>
  <c r="X9" i="23"/>
  <c r="X62" i="22"/>
  <c r="X83" i="22"/>
  <c r="KT93" i="9"/>
  <c r="KU8" i="9"/>
  <c r="KU66" i="9" s="1"/>
  <c r="KU30" i="20"/>
  <c r="KT35" i="20"/>
  <c r="KU13" i="20"/>
  <c r="KU18" i="20" s="1"/>
  <c r="KU66" i="20" s="1"/>
  <c r="KU16" i="20"/>
  <c r="KU25" i="20" s="1"/>
  <c r="KU14" i="20"/>
  <c r="KU26" i="20" s="1"/>
  <c r="KU15" i="20"/>
  <c r="KS5" i="17"/>
  <c r="KS10" i="9"/>
  <c r="KS9" i="20"/>
  <c r="KS5" i="7"/>
  <c r="KS5" i="14"/>
  <c r="KT8" i="18"/>
  <c r="KT7" i="18" s="1"/>
  <c r="KV10" i="20"/>
  <c r="KV12" i="20" s="1"/>
  <c r="KU6" i="14"/>
  <c r="KU6" i="17"/>
  <c r="KU11" i="9"/>
  <c r="KU72" i="9" l="1"/>
  <c r="KU67" i="9" s="1"/>
  <c r="KU73" i="9" s="1"/>
  <c r="X60" i="22"/>
  <c r="X97" i="22"/>
  <c r="KU93" i="9"/>
  <c r="KV8" i="9"/>
  <c r="KV66" i="9" s="1"/>
  <c r="KV30" i="20"/>
  <c r="KV13" i="20"/>
  <c r="KV18" i="20" s="1"/>
  <c r="KV66" i="20" s="1"/>
  <c r="KV16" i="20"/>
  <c r="KV25" i="20" s="1"/>
  <c r="KV14" i="20"/>
  <c r="KV26" i="20" s="1"/>
  <c r="KV15" i="20"/>
  <c r="KU35" i="20"/>
  <c r="KT5" i="14"/>
  <c r="KT10" i="9"/>
  <c r="KT5" i="17"/>
  <c r="KT5" i="7"/>
  <c r="KT9" i="20"/>
  <c r="KU8" i="18"/>
  <c r="KU7" i="18" s="1"/>
  <c r="KW10" i="20"/>
  <c r="KW12" i="20" s="1"/>
  <c r="KV6" i="14"/>
  <c r="KV6" i="17"/>
  <c r="KV11" i="9"/>
  <c r="KV72" i="9" l="1"/>
  <c r="KV67" i="9" s="1"/>
  <c r="KV73" i="9" s="1"/>
  <c r="X68" i="22"/>
  <c r="X95" i="22"/>
  <c r="X103" i="22" s="1"/>
  <c r="KV93" i="9"/>
  <c r="KW8" i="9"/>
  <c r="KW66" i="9" s="1"/>
  <c r="KW30" i="20"/>
  <c r="KW13" i="20"/>
  <c r="KW18" i="20" s="1"/>
  <c r="KW66" i="20" s="1"/>
  <c r="KW15" i="20"/>
  <c r="KW16" i="20"/>
  <c r="KW25" i="20" s="1"/>
  <c r="KW14" i="20"/>
  <c r="KW26" i="20" s="1"/>
  <c r="KV35" i="20"/>
  <c r="KU5" i="17"/>
  <c r="KU9" i="20"/>
  <c r="KU10" i="9"/>
  <c r="KU5" i="7"/>
  <c r="KU5" i="14"/>
  <c r="KV8" i="18"/>
  <c r="KV7" i="18" s="1"/>
  <c r="KX10" i="20"/>
  <c r="KX12" i="20" s="1"/>
  <c r="KW6" i="14"/>
  <c r="KW6" i="17"/>
  <c r="KW11" i="9"/>
  <c r="KW72" i="9" l="1"/>
  <c r="KW67" i="9" s="1"/>
  <c r="KW73" i="9" s="1"/>
  <c r="KW93" i="9"/>
  <c r="KX30" i="20"/>
  <c r="KX8" i="9"/>
  <c r="KX66" i="9" s="1"/>
  <c r="KW35" i="20"/>
  <c r="KX13" i="20"/>
  <c r="KX18" i="20" s="1"/>
  <c r="KX66" i="20" s="1"/>
  <c r="KX16" i="20"/>
  <c r="KX25" i="20" s="1"/>
  <c r="KX14" i="20"/>
  <c r="KX26" i="20" s="1"/>
  <c r="KX15" i="20"/>
  <c r="KV5" i="14"/>
  <c r="KV5" i="17"/>
  <c r="KV9" i="20"/>
  <c r="KV5" i="7"/>
  <c r="KV10" i="9"/>
  <c r="KW8" i="18"/>
  <c r="KW7" i="18" s="1"/>
  <c r="KY10" i="20"/>
  <c r="KY12" i="20" s="1"/>
  <c r="KX6" i="14"/>
  <c r="KX6" i="17"/>
  <c r="KX11" i="9"/>
  <c r="KX72" i="9" l="1"/>
  <c r="KX67" i="9" s="1"/>
  <c r="KX73" i="9" s="1"/>
  <c r="KX93" i="9"/>
  <c r="KY8" i="9"/>
  <c r="KY66" i="9" s="1"/>
  <c r="KY30" i="20"/>
  <c r="KX35" i="20"/>
  <c r="KY13" i="20"/>
  <c r="KY18" i="20" s="1"/>
  <c r="KY66" i="20" s="1"/>
  <c r="KY16" i="20"/>
  <c r="KY25" i="20" s="1"/>
  <c r="KY15" i="20"/>
  <c r="KY14" i="20"/>
  <c r="KY26" i="20" s="1"/>
  <c r="KW10" i="9"/>
  <c r="KW5" i="7"/>
  <c r="KW5" i="17"/>
  <c r="KW5" i="14"/>
  <c r="KW9" i="20"/>
  <c r="KX8" i="18"/>
  <c r="KX7" i="18" s="1"/>
  <c r="KZ10" i="20"/>
  <c r="KZ12" i="20" s="1"/>
  <c r="KY6" i="14"/>
  <c r="KY6" i="17"/>
  <c r="KY11" i="9"/>
  <c r="KY72" i="9" l="1"/>
  <c r="KY67" i="9" s="1"/>
  <c r="KY73" i="9" s="1"/>
  <c r="KY93" i="9"/>
  <c r="KZ8" i="9"/>
  <c r="KZ66" i="9" s="1"/>
  <c r="KZ30" i="20"/>
  <c r="KZ72" i="9" s="1"/>
  <c r="KY35" i="20"/>
  <c r="KZ13" i="20"/>
  <c r="KZ18" i="20" s="1"/>
  <c r="KZ16" i="20"/>
  <c r="KZ25" i="20" s="1"/>
  <c r="LA25" i="20" s="1"/>
  <c r="KZ14" i="20"/>
  <c r="KZ26" i="20" s="1"/>
  <c r="LA26" i="20" s="1"/>
  <c r="KZ15" i="20"/>
  <c r="KX9" i="20"/>
  <c r="KX5" i="14"/>
  <c r="KX10" i="9"/>
  <c r="KX5" i="17"/>
  <c r="KX5" i="7"/>
  <c r="KY8" i="18"/>
  <c r="KY7" i="18" s="1"/>
  <c r="LB10" i="20"/>
  <c r="LB12" i="20" s="1"/>
  <c r="KZ6" i="14"/>
  <c r="KZ6" i="17"/>
  <c r="KZ11" i="9"/>
  <c r="KZ67" i="9" l="1"/>
  <c r="LA67" i="9" s="1"/>
  <c r="LA72" i="9"/>
  <c r="LA30" i="20"/>
  <c r="KZ93" i="9"/>
  <c r="LA93" i="9" s="1"/>
  <c r="LB30" i="20"/>
  <c r="LB72" i="9" s="1"/>
  <c r="LB67" i="9" s="1"/>
  <c r="LB8" i="9"/>
  <c r="LB66" i="9" s="1"/>
  <c r="KZ35" i="20"/>
  <c r="LA35" i="20" s="1"/>
  <c r="LA18" i="20"/>
  <c r="LA66" i="20" s="1"/>
  <c r="KZ66" i="20"/>
  <c r="LB13" i="20"/>
  <c r="LB18" i="20" s="1"/>
  <c r="LB66" i="20" s="1"/>
  <c r="LB16" i="20"/>
  <c r="LB25" i="20" s="1"/>
  <c r="LB15" i="20"/>
  <c r="LB14" i="20"/>
  <c r="LB26" i="20" s="1"/>
  <c r="KY5" i="7"/>
  <c r="KY5" i="17"/>
  <c r="KY9" i="20"/>
  <c r="KY5" i="14"/>
  <c r="KY10" i="9"/>
  <c r="KZ8" i="18"/>
  <c r="KZ7" i="18" s="1"/>
  <c r="LC10" i="20"/>
  <c r="LC12" i="20" s="1"/>
  <c r="LB6" i="14"/>
  <c r="LB6" i="17"/>
  <c r="LB11" i="9"/>
  <c r="LB93" i="9" l="1"/>
  <c r="LN66" i="9"/>
  <c r="LC8" i="9"/>
  <c r="LC66" i="9" s="1"/>
  <c r="LC30" i="20"/>
  <c r="LC13" i="20"/>
  <c r="LC18" i="20" s="1"/>
  <c r="LC66" i="20" s="1"/>
  <c r="LC16" i="20"/>
  <c r="LC25" i="20" s="1"/>
  <c r="LC15" i="20"/>
  <c r="LC14" i="20"/>
  <c r="LC26" i="20" s="1"/>
  <c r="LB35" i="20"/>
  <c r="KZ5" i="14"/>
  <c r="KZ5" i="17"/>
  <c r="KZ5" i="7"/>
  <c r="KZ10" i="9"/>
  <c r="KZ9" i="20"/>
  <c r="LB8" i="18"/>
  <c r="LB7" i="18" s="1"/>
  <c r="LA7" i="18"/>
  <c r="LD10" i="20"/>
  <c r="LD12" i="20" s="1"/>
  <c r="LC6" i="14"/>
  <c r="LC6" i="17"/>
  <c r="LC11" i="9"/>
  <c r="LC72" i="9" l="1"/>
  <c r="LC67" i="9" s="1"/>
  <c r="LC73" i="9" s="1"/>
  <c r="LC93" i="9"/>
  <c r="LD8" i="9"/>
  <c r="LD66" i="9" s="1"/>
  <c r="LD30" i="20"/>
  <c r="LC35" i="20"/>
  <c r="LD13" i="20"/>
  <c r="LD18" i="20" s="1"/>
  <c r="LD66" i="20" s="1"/>
  <c r="LD16" i="20"/>
  <c r="LD25" i="20" s="1"/>
  <c r="LD14" i="20"/>
  <c r="LD26" i="20" s="1"/>
  <c r="LD15" i="20"/>
  <c r="LB5" i="7"/>
  <c r="LB9" i="20"/>
  <c r="LB5" i="14"/>
  <c r="LB10" i="9"/>
  <c r="LB5" i="17"/>
  <c r="LA5" i="14"/>
  <c r="LA9" i="20"/>
  <c r="LA5" i="7"/>
  <c r="LA5" i="17"/>
  <c r="LA10" i="9"/>
  <c r="LC8" i="18"/>
  <c r="LC7" i="18" s="1"/>
  <c r="LE10" i="20"/>
  <c r="LE12" i="20" s="1"/>
  <c r="LD6" i="14"/>
  <c r="LD6" i="17"/>
  <c r="LD11" i="9"/>
  <c r="LD72" i="9" l="1"/>
  <c r="LD67" i="9" s="1"/>
  <c r="LD73" i="9" s="1"/>
  <c r="LD93" i="9"/>
  <c r="LB73" i="9"/>
  <c r="LE8" i="9"/>
  <c r="LE66" i="9" s="1"/>
  <c r="LE30" i="20"/>
  <c r="LD35" i="20"/>
  <c r="LE13" i="20"/>
  <c r="LE18" i="20" s="1"/>
  <c r="LE66" i="20" s="1"/>
  <c r="LE16" i="20"/>
  <c r="LE25" i="20" s="1"/>
  <c r="LE15" i="20"/>
  <c r="LE14" i="20"/>
  <c r="LE26" i="20" s="1"/>
  <c r="LC5" i="14"/>
  <c r="LC5" i="17"/>
  <c r="LC9" i="20"/>
  <c r="LC5" i="7"/>
  <c r="LC10" i="9"/>
  <c r="LD8" i="18"/>
  <c r="LD7" i="18" s="1"/>
  <c r="LF10" i="20"/>
  <c r="LF12" i="20" s="1"/>
  <c r="LE6" i="14"/>
  <c r="LE6" i="17"/>
  <c r="LE11" i="9"/>
  <c r="LE72" i="9" l="1"/>
  <c r="LE67" i="9" s="1"/>
  <c r="LE73" i="9" s="1"/>
  <c r="LE93" i="9"/>
  <c r="LF8" i="9"/>
  <c r="LF66" i="9" s="1"/>
  <c r="LF30" i="20"/>
  <c r="LE35" i="20"/>
  <c r="LF13" i="20"/>
  <c r="LF18" i="20" s="1"/>
  <c r="LF66" i="20" s="1"/>
  <c r="LF16" i="20"/>
  <c r="LF25" i="20" s="1"/>
  <c r="LF15" i="20"/>
  <c r="LF14" i="20"/>
  <c r="LF26" i="20" s="1"/>
  <c r="LD9" i="20"/>
  <c r="LD5" i="14"/>
  <c r="LD5" i="17"/>
  <c r="LD5" i="7"/>
  <c r="LD10" i="9"/>
  <c r="LE8" i="18"/>
  <c r="LE7" i="18" s="1"/>
  <c r="LG10" i="20"/>
  <c r="LG12" i="20" s="1"/>
  <c r="LF6" i="14"/>
  <c r="LF6" i="17"/>
  <c r="LF11" i="9"/>
  <c r="LF72" i="9" l="1"/>
  <c r="LF67" i="9" s="1"/>
  <c r="LF73" i="9" s="1"/>
  <c r="LF93" i="9"/>
  <c r="LG30" i="20"/>
  <c r="LG8" i="9"/>
  <c r="LG66" i="9" s="1"/>
  <c r="LG13" i="20"/>
  <c r="LG18" i="20" s="1"/>
  <c r="LG66" i="20" s="1"/>
  <c r="LG16" i="20"/>
  <c r="LG25" i="20" s="1"/>
  <c r="LG15" i="20"/>
  <c r="LG14" i="20"/>
  <c r="LG26" i="20" s="1"/>
  <c r="LF35" i="20"/>
  <c r="LE10" i="9"/>
  <c r="LE5" i="17"/>
  <c r="LE5" i="14"/>
  <c r="LE9" i="20"/>
  <c r="LE5" i="7"/>
  <c r="LF8" i="18"/>
  <c r="LF7" i="18" s="1"/>
  <c r="LH10" i="20"/>
  <c r="LH12" i="20" s="1"/>
  <c r="LG6" i="14"/>
  <c r="LG6" i="17"/>
  <c r="LG11" i="9"/>
  <c r="LG72" i="9" l="1"/>
  <c r="LG67" i="9" s="1"/>
  <c r="LG73" i="9" s="1"/>
  <c r="LG93" i="9"/>
  <c r="LH8" i="9"/>
  <c r="LH66" i="9" s="1"/>
  <c r="LH30" i="20"/>
  <c r="LH13" i="20"/>
  <c r="LH18" i="20" s="1"/>
  <c r="LH66" i="20" s="1"/>
  <c r="LH16" i="20"/>
  <c r="LH25" i="20" s="1"/>
  <c r="LH14" i="20"/>
  <c r="LH26" i="20" s="1"/>
  <c r="LH15" i="20"/>
  <c r="LG35" i="20"/>
  <c r="LF5" i="17"/>
  <c r="LF5" i="7"/>
  <c r="LF9" i="20"/>
  <c r="LF5" i="14"/>
  <c r="LF10" i="9"/>
  <c r="LG8" i="18"/>
  <c r="LG7" i="18" s="1"/>
  <c r="LI10" i="20"/>
  <c r="LI12" i="20" s="1"/>
  <c r="LH6" i="14"/>
  <c r="LH6" i="17"/>
  <c r="LH11" i="9"/>
  <c r="LH72" i="9" l="1"/>
  <c r="LH67" i="9" s="1"/>
  <c r="LH73" i="9" s="1"/>
  <c r="LH93" i="9"/>
  <c r="LI8" i="9"/>
  <c r="LI66" i="9" s="1"/>
  <c r="LI30" i="20"/>
  <c r="LH35" i="20"/>
  <c r="LI13" i="20"/>
  <c r="LI18" i="20" s="1"/>
  <c r="LI66" i="20" s="1"/>
  <c r="LI16" i="20"/>
  <c r="LI25" i="20" s="1"/>
  <c r="LI14" i="20"/>
  <c r="LI26" i="20" s="1"/>
  <c r="LI15" i="20"/>
  <c r="LG5" i="17"/>
  <c r="LG5" i="14"/>
  <c r="LG9" i="20"/>
  <c r="LG10" i="9"/>
  <c r="LG5" i="7"/>
  <c r="LH8" i="18"/>
  <c r="LH7" i="18" s="1"/>
  <c r="LJ10" i="20"/>
  <c r="LJ12" i="20" s="1"/>
  <c r="LI6" i="14"/>
  <c r="LI6" i="17"/>
  <c r="LI11" i="9"/>
  <c r="LI72" i="9" l="1"/>
  <c r="LI67" i="9" s="1"/>
  <c r="LI73" i="9" s="1"/>
  <c r="LI93" i="9"/>
  <c r="LJ30" i="20"/>
  <c r="LJ8" i="9"/>
  <c r="LJ66" i="9" s="1"/>
  <c r="LI35" i="20"/>
  <c r="LJ13" i="20"/>
  <c r="LJ18" i="20" s="1"/>
  <c r="LJ66" i="20" s="1"/>
  <c r="LJ16" i="20"/>
  <c r="LJ25" i="20" s="1"/>
  <c r="LJ15" i="20"/>
  <c r="LJ14" i="20"/>
  <c r="LJ26" i="20" s="1"/>
  <c r="LH5" i="14"/>
  <c r="LH5" i="7"/>
  <c r="LH5" i="17"/>
  <c r="LH9" i="20"/>
  <c r="LH10" i="9"/>
  <c r="LI8" i="18"/>
  <c r="LI7" i="18" s="1"/>
  <c r="LK10" i="20"/>
  <c r="LK12" i="20" s="1"/>
  <c r="LJ6" i="14"/>
  <c r="LJ6" i="17"/>
  <c r="LJ11" i="9"/>
  <c r="LJ72" i="9" l="1"/>
  <c r="LJ67" i="9" s="1"/>
  <c r="LJ73" i="9" s="1"/>
  <c r="LJ93" i="9"/>
  <c r="LK8" i="9"/>
  <c r="LK66" i="9" s="1"/>
  <c r="LK30" i="20"/>
  <c r="LJ35" i="20"/>
  <c r="LK13" i="20"/>
  <c r="LK18" i="20" s="1"/>
  <c r="LK66" i="20" s="1"/>
  <c r="LK16" i="20"/>
  <c r="LK25" i="20" s="1"/>
  <c r="LK15" i="20"/>
  <c r="LK14" i="20"/>
  <c r="LK26" i="20" s="1"/>
  <c r="LI5" i="17"/>
  <c r="LI10" i="9"/>
  <c r="LI5" i="14"/>
  <c r="LI9" i="20"/>
  <c r="LI5" i="7"/>
  <c r="LJ8" i="18"/>
  <c r="LJ7" i="18" s="1"/>
  <c r="LL10" i="20"/>
  <c r="LL12" i="20" s="1"/>
  <c r="LK6" i="14"/>
  <c r="LK6" i="17"/>
  <c r="LK11" i="9"/>
  <c r="LK72" i="9" l="1"/>
  <c r="LK67" i="9" s="1"/>
  <c r="LK73" i="9" s="1"/>
  <c r="LK93" i="9"/>
  <c r="LL8" i="9"/>
  <c r="LL66" i="9" s="1"/>
  <c r="LL30" i="20"/>
  <c r="LK35" i="20"/>
  <c r="LL13" i="20"/>
  <c r="LL18" i="20" s="1"/>
  <c r="LL66" i="20" s="1"/>
  <c r="LL16" i="20"/>
  <c r="LL25" i="20" s="1"/>
  <c r="LL14" i="20"/>
  <c r="LL26" i="20" s="1"/>
  <c r="LL15" i="20"/>
  <c r="LJ5" i="14"/>
  <c r="LJ10" i="9"/>
  <c r="LJ5" i="17"/>
  <c r="LJ5" i="7"/>
  <c r="LJ9" i="20"/>
  <c r="LK8" i="18"/>
  <c r="LK7" i="18" s="1"/>
  <c r="LM10" i="20"/>
  <c r="LM12" i="20" s="1"/>
  <c r="LL6" i="14"/>
  <c r="LL6" i="17"/>
  <c r="LL11" i="9"/>
  <c r="LL72" i="9" l="1"/>
  <c r="LL67" i="9" s="1"/>
  <c r="LL73" i="9" s="1"/>
  <c r="LL93" i="9"/>
  <c r="LM8" i="9"/>
  <c r="LM66" i="9" s="1"/>
  <c r="LM30" i="20"/>
  <c r="LM72" i="9" s="1"/>
  <c r="LM67" i="9" s="1"/>
  <c r="LL35" i="20"/>
  <c r="LM13" i="20"/>
  <c r="LM18" i="20" s="1"/>
  <c r="LM16" i="20"/>
  <c r="LM25" i="20" s="1"/>
  <c r="LN25" i="20" s="1"/>
  <c r="LM14" i="20"/>
  <c r="LM26" i="20" s="1"/>
  <c r="LN26" i="20" s="1"/>
  <c r="LM15" i="20"/>
  <c r="LK5" i="17"/>
  <c r="LK5" i="14"/>
  <c r="LK9" i="20"/>
  <c r="LK10" i="9"/>
  <c r="LK5" i="7"/>
  <c r="LL8" i="18"/>
  <c r="LL7" i="18" s="1"/>
  <c r="LM6" i="14"/>
  <c r="LM6" i="17"/>
  <c r="LM11" i="9"/>
  <c r="LM93" i="9" l="1"/>
  <c r="LN93" i="9" s="1"/>
  <c r="LN67" i="9"/>
  <c r="LN72" i="9"/>
  <c r="LN30" i="20"/>
  <c r="LM35" i="20"/>
  <c r="LN35" i="20" s="1"/>
  <c r="LN18" i="20"/>
  <c r="LN66" i="20" s="1"/>
  <c r="LM66" i="20"/>
  <c r="LL9" i="20"/>
  <c r="LL5" i="14"/>
  <c r="LL5" i="17"/>
  <c r="LL5" i="7"/>
  <c r="LL10" i="9"/>
  <c r="LM8" i="18"/>
  <c r="LM7" i="18" l="1"/>
  <c r="N50" i="9"/>
  <c r="LM10" i="9" l="1"/>
  <c r="LM5" i="14"/>
  <c r="LM5" i="17"/>
  <c r="LM9" i="20"/>
  <c r="LM5" i="7"/>
  <c r="LN7" i="18"/>
  <c r="N39" i="9"/>
  <c r="N38" i="9"/>
  <c r="N37" i="9"/>
  <c r="N35" i="9"/>
  <c r="N33" i="9"/>
  <c r="N32" i="9"/>
  <c r="L31" i="9"/>
  <c r="K31" i="9"/>
  <c r="J31" i="9"/>
  <c r="I31" i="9"/>
  <c r="H31" i="9"/>
  <c r="G31" i="9"/>
  <c r="F31" i="9"/>
  <c r="E31" i="9"/>
  <c r="D31" i="9"/>
  <c r="C31" i="9"/>
  <c r="B31" i="9"/>
  <c r="LM20" i="9"/>
  <c r="LL20" i="9"/>
  <c r="LK20" i="9"/>
  <c r="LJ20" i="9"/>
  <c r="LI20" i="9"/>
  <c r="LH20" i="9"/>
  <c r="LG20" i="9"/>
  <c r="LF20" i="9"/>
  <c r="LE20" i="9"/>
  <c r="LD20" i="9"/>
  <c r="LC20" i="9"/>
  <c r="LB20" i="9"/>
  <c r="KZ20" i="9"/>
  <c r="KY20" i="9"/>
  <c r="KX20" i="9"/>
  <c r="KW20" i="9"/>
  <c r="KV20" i="9"/>
  <c r="KU20" i="9"/>
  <c r="KT20" i="9"/>
  <c r="KS20" i="9"/>
  <c r="KR20" i="9"/>
  <c r="KQ20" i="9"/>
  <c r="KP20" i="9"/>
  <c r="KO20" i="9"/>
  <c r="KM20" i="9"/>
  <c r="KL20" i="9"/>
  <c r="KK20" i="9"/>
  <c r="KJ20" i="9"/>
  <c r="KI20" i="9"/>
  <c r="KH20" i="9"/>
  <c r="KG20" i="9"/>
  <c r="KF20" i="9"/>
  <c r="KE20" i="9"/>
  <c r="KD20" i="9"/>
  <c r="KC20" i="9"/>
  <c r="KB20" i="9"/>
  <c r="JZ20" i="9"/>
  <c r="JY20" i="9"/>
  <c r="JX20" i="9"/>
  <c r="JW20" i="9"/>
  <c r="JV20" i="9"/>
  <c r="JU20" i="9"/>
  <c r="JT20" i="9"/>
  <c r="JS20" i="9"/>
  <c r="JR20" i="9"/>
  <c r="JQ20" i="9"/>
  <c r="JP20" i="9"/>
  <c r="JO20" i="9"/>
  <c r="JM20" i="9"/>
  <c r="JL20" i="9"/>
  <c r="JK20" i="9"/>
  <c r="JJ20" i="9"/>
  <c r="JI20" i="9"/>
  <c r="JH20" i="9"/>
  <c r="JG20" i="9"/>
  <c r="JF20" i="9"/>
  <c r="JE20" i="9"/>
  <c r="JD20" i="9"/>
  <c r="JC20" i="9"/>
  <c r="JB20" i="9"/>
  <c r="IZ20" i="9"/>
  <c r="IY20" i="9"/>
  <c r="IX20" i="9"/>
  <c r="IW20" i="9"/>
  <c r="IV20" i="9"/>
  <c r="IU20" i="9"/>
  <c r="IT20" i="9"/>
  <c r="IS20" i="9"/>
  <c r="IR20" i="9"/>
  <c r="IQ20" i="9"/>
  <c r="IP20" i="9"/>
  <c r="IO20" i="9"/>
  <c r="IM20" i="9"/>
  <c r="IL20" i="9"/>
  <c r="IK20" i="9"/>
  <c r="IJ20" i="9"/>
  <c r="II20" i="9"/>
  <c r="IH20" i="9"/>
  <c r="IG20" i="9"/>
  <c r="IF20" i="9"/>
  <c r="IE20" i="9"/>
  <c r="ID20" i="9"/>
  <c r="IC20" i="9"/>
  <c r="IB20" i="9"/>
  <c r="HZ20" i="9"/>
  <c r="HY20" i="9"/>
  <c r="HX20" i="9"/>
  <c r="HW20" i="9"/>
  <c r="HV20" i="9"/>
  <c r="HU20" i="9"/>
  <c r="HT20" i="9"/>
  <c r="HS20" i="9"/>
  <c r="HR20" i="9"/>
  <c r="HQ20" i="9"/>
  <c r="HP20" i="9"/>
  <c r="HO20" i="9"/>
  <c r="HM20" i="9"/>
  <c r="HL20" i="9"/>
  <c r="HK20" i="9"/>
  <c r="HJ20" i="9"/>
  <c r="HI20" i="9"/>
  <c r="HH20" i="9"/>
  <c r="HG20" i="9"/>
  <c r="HF20" i="9"/>
  <c r="HE20" i="9"/>
  <c r="HD20" i="9"/>
  <c r="HC20" i="9"/>
  <c r="HB20" i="9"/>
  <c r="GZ20" i="9"/>
  <c r="GY20" i="9"/>
  <c r="GX20" i="9"/>
  <c r="GW20" i="9"/>
  <c r="GV20" i="9"/>
  <c r="GU20" i="9"/>
  <c r="GT20" i="9"/>
  <c r="GS20" i="9"/>
  <c r="GR20" i="9"/>
  <c r="GQ20" i="9"/>
  <c r="GP20" i="9"/>
  <c r="GO20" i="9"/>
  <c r="AM20" i="9"/>
  <c r="AL20" i="9"/>
  <c r="AK20" i="9"/>
  <c r="AJ20" i="9"/>
  <c r="AI20" i="9"/>
  <c r="AH20" i="9"/>
  <c r="AG20" i="9"/>
  <c r="AF20" i="9"/>
  <c r="AE20" i="9"/>
  <c r="AD20" i="9"/>
  <c r="AC20" i="9"/>
  <c r="AB20" i="9"/>
  <c r="Z20" i="9"/>
  <c r="Y20" i="9"/>
  <c r="X20" i="9"/>
  <c r="W20" i="9"/>
  <c r="V20" i="9"/>
  <c r="U20" i="9"/>
  <c r="T20" i="9"/>
  <c r="S20" i="9"/>
  <c r="R20" i="9"/>
  <c r="Q20" i="9"/>
  <c r="P20" i="9"/>
  <c r="O20" i="9"/>
  <c r="M20" i="9"/>
  <c r="L20" i="9"/>
  <c r="K20" i="9"/>
  <c r="J20" i="9"/>
  <c r="I20" i="9"/>
  <c r="H20" i="9"/>
  <c r="G20" i="9"/>
  <c r="F20" i="9"/>
  <c r="E20" i="9"/>
  <c r="D20" i="9"/>
  <c r="C20" i="9"/>
  <c r="B20" i="9"/>
  <c r="LN5" i="7" l="1"/>
  <c r="LN9" i="20"/>
  <c r="LN5" i="14"/>
  <c r="LN10" i="9"/>
  <c r="LN5" i="17"/>
  <c r="AN20" i="9"/>
  <c r="N20" i="9"/>
  <c r="AA20" i="9"/>
  <c r="HA20" i="9"/>
  <c r="HN20" i="9"/>
  <c r="IA20" i="9"/>
  <c r="IN20" i="9"/>
  <c r="JA20" i="9"/>
  <c r="JN20" i="9"/>
  <c r="KA20" i="9"/>
  <c r="KN20" i="9"/>
  <c r="LA20" i="9"/>
  <c r="LN20" i="9"/>
  <c r="LM16" i="9" l="1"/>
  <c r="LL16" i="9"/>
  <c r="LK16" i="9"/>
  <c r="LJ16" i="9"/>
  <c r="LI16" i="9"/>
  <c r="LK19" i="9" l="1"/>
  <c r="LK9" i="14"/>
  <c r="LM19" i="9"/>
  <c r="LM9" i="14"/>
  <c r="LI19" i="9"/>
  <c r="LI9" i="14"/>
  <c r="LJ19" i="9"/>
  <c r="LJ9" i="14"/>
  <c r="LL19" i="9"/>
  <c r="LL9" i="14"/>
  <c r="LH16" i="9"/>
  <c r="LG16" i="9"/>
  <c r="LG9" i="14" s="1"/>
  <c r="LC16" i="9"/>
  <c r="LB16" i="9"/>
  <c r="KZ16" i="9"/>
  <c r="KY16" i="9"/>
  <c r="KX16" i="9"/>
  <c r="KX9" i="14" s="1"/>
  <c r="KZ19" i="9" l="1"/>
  <c r="KZ9" i="14"/>
  <c r="LB19" i="9"/>
  <c r="LB9" i="14"/>
  <c r="KY19" i="9"/>
  <c r="KY9" i="14"/>
  <c r="LC19" i="9"/>
  <c r="LC9" i="14"/>
  <c r="LH19" i="9"/>
  <c r="LH9" i="14"/>
  <c r="KW16" i="9"/>
  <c r="KX19" i="9"/>
  <c r="LF16" i="9"/>
  <c r="LF9" i="14" s="1"/>
  <c r="LG19" i="9"/>
  <c r="KV16" i="9"/>
  <c r="KV9" i="14" s="1"/>
  <c r="KT16" i="9"/>
  <c r="KS16" i="9"/>
  <c r="KR16" i="9"/>
  <c r="KQ16" i="9"/>
  <c r="KP16" i="9"/>
  <c r="KO16" i="9"/>
  <c r="KM16" i="9"/>
  <c r="KL16" i="9"/>
  <c r="KL19" i="9" l="1"/>
  <c r="KL9" i="14"/>
  <c r="KP19" i="9"/>
  <c r="KP9" i="14"/>
  <c r="KR19" i="9"/>
  <c r="KR9" i="14"/>
  <c r="KT19" i="9"/>
  <c r="KT9" i="14"/>
  <c r="KM19" i="9"/>
  <c r="KM9" i="14"/>
  <c r="KO19" i="9"/>
  <c r="KO9" i="14"/>
  <c r="KQ19" i="9"/>
  <c r="KQ9" i="14"/>
  <c r="KS19" i="9"/>
  <c r="KS9" i="14"/>
  <c r="KW19" i="9"/>
  <c r="KW9" i="14"/>
  <c r="KU16" i="9"/>
  <c r="LA16" i="9" s="1"/>
  <c r="LA9" i="14" s="1"/>
  <c r="KV19" i="9"/>
  <c r="LE16" i="9"/>
  <c r="LE9" i="14" s="1"/>
  <c r="LF19" i="9"/>
  <c r="KK16" i="9"/>
  <c r="KJ16" i="9"/>
  <c r="KI16" i="9"/>
  <c r="KH16" i="9"/>
  <c r="KG16" i="9"/>
  <c r="KF16" i="9"/>
  <c r="KE16" i="9"/>
  <c r="KE9" i="14" s="1"/>
  <c r="KK19" i="9" l="1"/>
  <c r="KK9" i="14"/>
  <c r="KG19" i="9"/>
  <c r="KG9" i="14"/>
  <c r="KI19" i="9"/>
  <c r="KI9" i="14"/>
  <c r="KU19" i="9"/>
  <c r="LA19" i="9" s="1"/>
  <c r="KU9" i="14"/>
  <c r="KF19" i="9"/>
  <c r="KF9" i="14"/>
  <c r="KH19" i="9"/>
  <c r="KH9" i="14"/>
  <c r="KJ19" i="9"/>
  <c r="KJ9" i="14"/>
  <c r="KD16" i="9"/>
  <c r="KE19" i="9"/>
  <c r="LD16" i="9"/>
  <c r="LN16" i="9" s="1"/>
  <c r="LN9" i="14" s="1"/>
  <c r="LE19" i="9"/>
  <c r="KC16" i="9"/>
  <c r="KB16" i="9"/>
  <c r="JZ16" i="9"/>
  <c r="KN16" i="9" l="1"/>
  <c r="KN9" i="14" s="1"/>
  <c r="KB19" i="9"/>
  <c r="KB9" i="14"/>
  <c r="KC19" i="9"/>
  <c r="KC9" i="14"/>
  <c r="LD19" i="9"/>
  <c r="LN19" i="9" s="1"/>
  <c r="LD9" i="14"/>
  <c r="KD19" i="9"/>
  <c r="KD9" i="14"/>
  <c r="JZ19" i="9"/>
  <c r="JZ9" i="14"/>
  <c r="JY16" i="9"/>
  <c r="JX16" i="9"/>
  <c r="JW16" i="9"/>
  <c r="JV16" i="9"/>
  <c r="JV9" i="14" s="1"/>
  <c r="KN19" i="9" l="1"/>
  <c r="JX19" i="9"/>
  <c r="JX9" i="14"/>
  <c r="JW19" i="9"/>
  <c r="JW9" i="14"/>
  <c r="JY19" i="9"/>
  <c r="JY9" i="14"/>
  <c r="JU16" i="9"/>
  <c r="JU9" i="14" s="1"/>
  <c r="JV19" i="9"/>
  <c r="JR16" i="9"/>
  <c r="JQ16" i="9"/>
  <c r="JQ9" i="14" s="1"/>
  <c r="JO16" i="9"/>
  <c r="JM16" i="9"/>
  <c r="JL16" i="9"/>
  <c r="JM19" i="9" l="1"/>
  <c r="JM9" i="14"/>
  <c r="JO19" i="9"/>
  <c r="JO9" i="14"/>
  <c r="JR19" i="9"/>
  <c r="JR9" i="14"/>
  <c r="JL19" i="9"/>
  <c r="JL9" i="14"/>
  <c r="JP16" i="9"/>
  <c r="JQ19" i="9"/>
  <c r="JT16" i="9"/>
  <c r="JT9" i="14" s="1"/>
  <c r="JU19" i="9"/>
  <c r="JK16" i="9"/>
  <c r="JK19" i="9" l="1"/>
  <c r="JK9" i="14"/>
  <c r="JP19" i="9"/>
  <c r="JP9" i="14"/>
  <c r="JS16" i="9"/>
  <c r="KA16" i="9" s="1"/>
  <c r="KA9" i="14" s="1"/>
  <c r="JT19" i="9"/>
  <c r="JJ16" i="9"/>
  <c r="JJ9" i="14" s="1"/>
  <c r="JS19" i="9" l="1"/>
  <c r="KA19" i="9" s="1"/>
  <c r="JS9" i="14"/>
  <c r="JI16" i="9"/>
  <c r="JI9" i="14" s="1"/>
  <c r="JJ19" i="9"/>
  <c r="JF16" i="9"/>
  <c r="JF9" i="14" s="1"/>
  <c r="JC16" i="9"/>
  <c r="JB16" i="9"/>
  <c r="IZ16" i="9"/>
  <c r="IY16" i="9"/>
  <c r="IZ19" i="9" l="1"/>
  <c r="IZ9" i="14"/>
  <c r="JB19" i="9"/>
  <c r="JB9" i="14"/>
  <c r="IY19" i="9"/>
  <c r="IY9" i="14"/>
  <c r="JC19" i="9"/>
  <c r="JC9" i="14"/>
  <c r="JE16" i="9"/>
  <c r="JE9" i="14" s="1"/>
  <c r="JF19" i="9"/>
  <c r="JH16" i="9"/>
  <c r="JH9" i="14" s="1"/>
  <c r="JI19" i="9"/>
  <c r="IX16" i="9"/>
  <c r="IX19" i="9" l="1"/>
  <c r="IX9" i="14"/>
  <c r="JG16" i="9"/>
  <c r="JH19" i="9"/>
  <c r="JD16" i="9"/>
  <c r="JE19" i="9"/>
  <c r="IW16" i="9"/>
  <c r="IW9" i="14" s="1"/>
  <c r="IU16" i="9"/>
  <c r="IT16" i="9"/>
  <c r="IS16" i="9"/>
  <c r="IS9" i="14" s="1"/>
  <c r="IP16" i="9"/>
  <c r="IO16" i="9"/>
  <c r="IM16" i="9"/>
  <c r="JN16" i="9" l="1"/>
  <c r="JN9" i="14" s="1"/>
  <c r="IP19" i="9"/>
  <c r="IP9" i="14"/>
  <c r="IT19" i="9"/>
  <c r="IT9" i="14"/>
  <c r="JD19" i="9"/>
  <c r="JD9" i="14"/>
  <c r="JG19" i="9"/>
  <c r="JG9" i="14"/>
  <c r="IM19" i="9"/>
  <c r="IM9" i="14"/>
  <c r="IO19" i="9"/>
  <c r="IO9" i="14"/>
  <c r="IU19" i="9"/>
  <c r="IU9" i="14"/>
  <c r="IV16" i="9"/>
  <c r="IW19" i="9"/>
  <c r="IR16" i="9"/>
  <c r="IR9" i="14" s="1"/>
  <c r="IS19" i="9"/>
  <c r="IL16" i="9"/>
  <c r="IK16" i="9"/>
  <c r="IK9" i="14" s="1"/>
  <c r="II16" i="9"/>
  <c r="IH16" i="9"/>
  <c r="IG16" i="9"/>
  <c r="IG9" i="14" s="1"/>
  <c r="IE16" i="9"/>
  <c r="ID16" i="9"/>
  <c r="IC16" i="9"/>
  <c r="IB16" i="9"/>
  <c r="HZ16" i="9"/>
  <c r="HY16" i="9"/>
  <c r="HX16" i="9"/>
  <c r="HW16" i="9"/>
  <c r="JN19" i="9" l="1"/>
  <c r="HY19" i="9"/>
  <c r="HY9" i="14"/>
  <c r="HW19" i="9"/>
  <c r="HW9" i="14"/>
  <c r="IC19" i="9"/>
  <c r="IC9" i="14"/>
  <c r="IE19" i="9"/>
  <c r="IE9" i="14"/>
  <c r="IH19" i="9"/>
  <c r="IH9" i="14"/>
  <c r="HX19" i="9"/>
  <c r="HX9" i="14"/>
  <c r="HZ19" i="9"/>
  <c r="HZ9" i="14"/>
  <c r="IB19" i="9"/>
  <c r="IB9" i="14"/>
  <c r="ID19" i="9"/>
  <c r="ID9" i="14"/>
  <c r="II19" i="9"/>
  <c r="II9" i="14"/>
  <c r="IL19" i="9"/>
  <c r="IL9" i="14"/>
  <c r="IV19" i="9"/>
  <c r="IV9" i="14"/>
  <c r="IF16" i="9"/>
  <c r="IG19" i="9"/>
  <c r="IJ16" i="9"/>
  <c r="IK19" i="9"/>
  <c r="IQ16" i="9"/>
  <c r="JA16" i="9" s="1"/>
  <c r="JA9" i="14" s="1"/>
  <c r="IR19" i="9"/>
  <c r="HV16" i="9"/>
  <c r="HU16" i="9"/>
  <c r="IN16" i="9" l="1"/>
  <c r="IN9" i="14" s="1"/>
  <c r="HU19" i="9"/>
  <c r="HU9" i="14"/>
  <c r="HV19" i="9"/>
  <c r="HV9" i="14"/>
  <c r="IQ19" i="9"/>
  <c r="JA19" i="9" s="1"/>
  <c r="IQ9" i="14"/>
  <c r="IJ19" i="9"/>
  <c r="IJ9" i="14"/>
  <c r="IF19" i="9"/>
  <c r="IF9" i="14"/>
  <c r="HT16" i="9"/>
  <c r="HT9" i="14" s="1"/>
  <c r="HR16" i="9"/>
  <c r="HR9" i="14" s="1"/>
  <c r="HP16" i="9"/>
  <c r="HO16" i="9"/>
  <c r="HM16" i="9"/>
  <c r="IN19" i="9" l="1"/>
  <c r="HP19" i="9"/>
  <c r="HP9" i="14"/>
  <c r="HM19" i="9"/>
  <c r="HM9" i="14"/>
  <c r="HO19" i="9"/>
  <c r="HO9" i="14"/>
  <c r="HQ16" i="9"/>
  <c r="HR19" i="9"/>
  <c r="HS16" i="9"/>
  <c r="HT19" i="9"/>
  <c r="HL16" i="9"/>
  <c r="IA16" i="9" l="1"/>
  <c r="IA9" i="14" s="1"/>
  <c r="HL19" i="9"/>
  <c r="HL9" i="14"/>
  <c r="HS19" i="9"/>
  <c r="HS9" i="14"/>
  <c r="HQ19" i="9"/>
  <c r="HQ9" i="14"/>
  <c r="HK16" i="9"/>
  <c r="HK9" i="14" s="1"/>
  <c r="HI16" i="9"/>
  <c r="HH16" i="9"/>
  <c r="HH9" i="14" s="1"/>
  <c r="HE16" i="9"/>
  <c r="HD16" i="9"/>
  <c r="HC16" i="9"/>
  <c r="HB16" i="9"/>
  <c r="GZ16" i="9"/>
  <c r="GY16" i="9"/>
  <c r="GX16" i="9"/>
  <c r="GW16" i="9"/>
  <c r="GV16" i="9"/>
  <c r="GU16" i="9"/>
  <c r="GT16" i="9"/>
  <c r="GS16" i="9"/>
  <c r="GR16" i="9"/>
  <c r="GQ16" i="9"/>
  <c r="GP16" i="9"/>
  <c r="GO16" i="9"/>
  <c r="GJ9" i="14"/>
  <c r="GG9" i="14"/>
  <c r="IA19" i="9" l="1"/>
  <c r="HA16" i="9"/>
  <c r="HA9" i="14" s="1"/>
  <c r="GD9" i="14"/>
  <c r="GE9" i="14"/>
  <c r="GL9" i="14"/>
  <c r="GP19" i="9"/>
  <c r="GP9" i="14"/>
  <c r="GR19" i="9"/>
  <c r="GR9" i="14"/>
  <c r="GT19" i="9"/>
  <c r="GT9" i="14"/>
  <c r="GV19" i="9"/>
  <c r="GV9" i="14"/>
  <c r="GX19" i="9"/>
  <c r="GX9" i="14"/>
  <c r="GZ19" i="9"/>
  <c r="GZ9" i="14"/>
  <c r="HB19" i="9"/>
  <c r="HB9" i="14"/>
  <c r="HD19" i="9"/>
  <c r="HD9" i="14"/>
  <c r="GK9" i="14"/>
  <c r="GM9" i="14"/>
  <c r="GO19" i="9"/>
  <c r="GO9" i="14"/>
  <c r="GQ19" i="9"/>
  <c r="GQ9" i="14"/>
  <c r="GS19" i="9"/>
  <c r="GS9" i="14"/>
  <c r="GU19" i="9"/>
  <c r="GU9" i="14"/>
  <c r="GW19" i="9"/>
  <c r="GW9" i="14"/>
  <c r="GY19" i="9"/>
  <c r="GY9" i="14"/>
  <c r="HC19" i="9"/>
  <c r="HC9" i="14"/>
  <c r="HE19" i="9"/>
  <c r="HE9" i="14"/>
  <c r="HI19" i="9"/>
  <c r="HI9" i="14"/>
  <c r="GI9" i="14"/>
  <c r="HG16" i="9"/>
  <c r="HG9" i="14" s="1"/>
  <c r="HH19" i="9"/>
  <c r="HJ16" i="9"/>
  <c r="HK19" i="9"/>
  <c r="HA19" i="9" l="1"/>
  <c r="FZ9" i="14"/>
  <c r="GB9" i="14"/>
  <c r="GC9" i="14"/>
  <c r="HJ19" i="9"/>
  <c r="HJ9" i="14"/>
  <c r="GF9" i="14"/>
  <c r="HF16" i="9"/>
  <c r="HN16" i="9" s="1"/>
  <c r="HN9" i="14" s="1"/>
  <c r="HG19" i="9"/>
  <c r="GN9" i="14"/>
  <c r="FX9" i="14" l="1"/>
  <c r="FW9" i="14"/>
  <c r="FY9" i="14"/>
  <c r="GH9" i="14"/>
  <c r="HF19" i="9"/>
  <c r="HN19" i="9" s="1"/>
  <c r="HF9" i="14"/>
  <c r="FS9" i="14" l="1"/>
  <c r="FR9" i="14"/>
  <c r="FT9" i="14"/>
  <c r="FV9" i="14"/>
  <c r="FQ9" i="14"/>
  <c r="FU9" i="14"/>
  <c r="FI9" i="14"/>
  <c r="GA9" i="14" l="1"/>
  <c r="FM9" i="14"/>
  <c r="FK9" i="14"/>
  <c r="FO9" i="14"/>
  <c r="FJ9" i="14"/>
  <c r="FL9" i="14"/>
  <c r="FP9" i="14"/>
  <c r="FG9" i="14"/>
  <c r="EX9" i="14" l="1"/>
  <c r="FD9" i="14"/>
  <c r="EZ9" i="14"/>
  <c r="FB9" i="14"/>
  <c r="EY9" i="14"/>
  <c r="FC9" i="14"/>
  <c r="FH9" i="14"/>
  <c r="FF9" i="14"/>
  <c r="EW9" i="14"/>
  <c r="ER9" i="14"/>
  <c r="EM9" i="14" l="1"/>
  <c r="EO9" i="14"/>
  <c r="EL9" i="14"/>
  <c r="EP9" i="14"/>
  <c r="EV9" i="14"/>
  <c r="FN9" i="14"/>
  <c r="EK9" i="14"/>
  <c r="EH9" i="14" l="1"/>
  <c r="EG9" i="14"/>
  <c r="FE9" i="14"/>
  <c r="EQ9" i="14"/>
  <c r="EJ9" i="14"/>
  <c r="EU9" i="14"/>
  <c r="EF9" i="14" l="1"/>
  <c r="ET9" i="14"/>
  <c r="EE9" i="14" l="1"/>
  <c r="EI9" i="14"/>
  <c r="ED9" i="14"/>
  <c r="FA9" i="14"/>
  <c r="DY9" i="14"/>
  <c r="EN9" i="14" l="1"/>
  <c r="DZ9" i="14"/>
  <c r="EB9" i="14"/>
  <c r="EC9" i="14"/>
  <c r="ES9" i="14"/>
  <c r="DU9" i="14" l="1"/>
  <c r="DW9" i="14"/>
  <c r="DX9" i="14"/>
  <c r="DV9" i="14"/>
  <c r="DS9" i="14"/>
  <c r="DL9" i="14" l="1"/>
  <c r="DP9" i="14"/>
  <c r="DT9" i="14"/>
  <c r="DK9" i="14"/>
  <c r="DM9" i="14"/>
  <c r="DO9" i="14"/>
  <c r="DR9" i="14"/>
  <c r="DJ9" i="14"/>
  <c r="DH9" i="14"/>
  <c r="EA9" i="14" l="1"/>
  <c r="DE9" i="14"/>
  <c r="CX9" i="14"/>
  <c r="CU9" i="14" l="1"/>
  <c r="CY9" i="14"/>
  <c r="DC9" i="14"/>
  <c r="DF9" i="14"/>
  <c r="DG9" i="14"/>
  <c r="DQ9" i="14"/>
  <c r="CT9" i="14"/>
  <c r="CZ9" i="14"/>
  <c r="DB9" i="14"/>
  <c r="DI9" i="14"/>
  <c r="CW9" i="14"/>
  <c r="DN9" i="14"/>
  <c r="CQ9" i="14" l="1"/>
  <c r="CS9" i="14"/>
  <c r="CR9" i="14"/>
  <c r="DD9" i="14"/>
  <c r="CK9" i="14"/>
  <c r="CI9" i="14"/>
  <c r="DA9" i="14" l="1"/>
  <c r="CL9" i="14"/>
  <c r="CP9" i="14"/>
  <c r="CV9" i="14"/>
  <c r="CG9" i="14"/>
  <c r="CM9" i="14"/>
  <c r="CO9" i="14"/>
  <c r="CF9" i="14"/>
  <c r="BW9" i="14"/>
  <c r="BU9" i="14"/>
  <c r="BS9" i="14"/>
  <c r="BK9" i="14"/>
  <c r="BI9" i="14"/>
  <c r="BC9" i="14" l="1"/>
  <c r="BE9" i="14"/>
  <c r="BM9" i="14"/>
  <c r="BO9" i="14"/>
  <c r="BQ9" i="14"/>
  <c r="BX9" i="14"/>
  <c r="CJ9" i="14"/>
  <c r="AZ9" i="14"/>
  <c r="BB9" i="14"/>
  <c r="BD9" i="14"/>
  <c r="BL9" i="14"/>
  <c r="BP9" i="14"/>
  <c r="BY9" i="14"/>
  <c r="CC9" i="14"/>
  <c r="BZ9" i="14"/>
  <c r="CB9" i="14"/>
  <c r="CH9" i="14"/>
  <c r="CE9" i="14"/>
  <c r="BH9" i="14"/>
  <c r="AX9" i="14"/>
  <c r="CA9" i="14" l="1"/>
  <c r="AY9" i="14"/>
  <c r="BV9" i="14"/>
  <c r="BR9" i="14"/>
  <c r="BT9" i="14"/>
  <c r="BJ9" i="14"/>
  <c r="BG9" i="14"/>
  <c r="CN9" i="14"/>
  <c r="AT9" i="14"/>
  <c r="AP9" i="14" l="1"/>
  <c r="AV9" i="14"/>
  <c r="CD9" i="14"/>
  <c r="AW9" i="14"/>
  <c r="AO9" i="14"/>
  <c r="AQ9" i="14"/>
  <c r="AU9" i="14"/>
  <c r="AS9" i="14"/>
  <c r="BN9" i="14"/>
  <c r="BF9" i="14" l="1"/>
  <c r="BA9" i="14"/>
  <c r="AG9" i="14"/>
  <c r="AE9" i="14"/>
  <c r="AR9" i="14" l="1"/>
  <c r="Z16" i="9"/>
  <c r="Y16" i="9"/>
  <c r="Y9" i="14" s="1"/>
  <c r="V16" i="9"/>
  <c r="U16" i="9"/>
  <c r="U9" i="14" s="1"/>
  <c r="AC9" i="14" l="1"/>
  <c r="AD9" i="14"/>
  <c r="V19" i="9"/>
  <c r="V9" i="14"/>
  <c r="Z19" i="9"/>
  <c r="Z9" i="14"/>
  <c r="AB9" i="14"/>
  <c r="AF9" i="14"/>
  <c r="T16" i="9"/>
  <c r="U19" i="9"/>
  <c r="X16" i="9"/>
  <c r="X9" i="14" s="1"/>
  <c r="Y19" i="9"/>
  <c r="S16" i="9"/>
  <c r="S9" i="14" s="1"/>
  <c r="P16" i="9"/>
  <c r="P9" i="14" s="1"/>
  <c r="M16" i="9"/>
  <c r="M9" i="14" s="1"/>
  <c r="K16" i="9"/>
  <c r="K9" i="14" s="1"/>
  <c r="I16" i="9"/>
  <c r="I9" i="14" s="1"/>
  <c r="G16" i="9"/>
  <c r="G9" i="14" s="1"/>
  <c r="E16" i="9"/>
  <c r="E9" i="14" s="1"/>
  <c r="C16" i="9"/>
  <c r="C9" i="14" s="1"/>
  <c r="T19" i="9" l="1"/>
  <c r="T9" i="14"/>
  <c r="D16" i="9"/>
  <c r="E19" i="9"/>
  <c r="H16" i="9"/>
  <c r="I19" i="9"/>
  <c r="L16" i="9"/>
  <c r="R16" i="9"/>
  <c r="R9" i="14" s="1"/>
  <c r="S19" i="9"/>
  <c r="W16" i="9"/>
  <c r="X19" i="9"/>
  <c r="B16" i="9"/>
  <c r="C19" i="9"/>
  <c r="F16" i="9"/>
  <c r="G19" i="9"/>
  <c r="J16" i="9"/>
  <c r="K19" i="9"/>
  <c r="O16" i="9"/>
  <c r="P19" i="9"/>
  <c r="O9" i="14" l="1"/>
  <c r="N16" i="9"/>
  <c r="J19" i="9"/>
  <c r="J9" i="14"/>
  <c r="F19" i="9"/>
  <c r="F9" i="14"/>
  <c r="B19" i="9"/>
  <c r="B9" i="14"/>
  <c r="W19" i="9"/>
  <c r="W9" i="14"/>
  <c r="L19" i="9"/>
  <c r="L9" i="14"/>
  <c r="D19" i="9"/>
  <c r="D9" i="14"/>
  <c r="H19" i="9"/>
  <c r="H9" i="14"/>
  <c r="O19" i="9"/>
  <c r="Q16" i="9"/>
  <c r="AA16" i="9" s="1"/>
  <c r="AA9" i="14" s="1"/>
  <c r="R19" i="9"/>
  <c r="Q19" i="9" l="1"/>
  <c r="AA19" i="9" s="1"/>
  <c r="Q9" i="14"/>
  <c r="N9" i="14"/>
  <c r="AB6" i="7" l="1"/>
  <c r="AA6" i="7"/>
  <c r="AA16" i="7" s="1"/>
  <c r="AB16" i="7" l="1"/>
  <c r="AB10" i="7"/>
  <c r="AC6" i="7"/>
  <c r="AN6" i="7"/>
  <c r="BA6" i="7" s="1"/>
  <c r="BN6" i="7" s="1"/>
  <c r="CA6" i="7" s="1"/>
  <c r="CN6" i="7" s="1"/>
  <c r="DA6" i="7" s="1"/>
  <c r="DN6" i="7" s="1"/>
  <c r="EA6" i="7" s="1"/>
  <c r="EN6" i="7" s="1"/>
  <c r="FA6" i="7" s="1"/>
  <c r="FN6" i="7" s="1"/>
  <c r="GA6" i="7" s="1"/>
  <c r="GN6" i="7" s="1"/>
  <c r="HA6" i="7" s="1"/>
  <c r="HN6" i="7" s="1"/>
  <c r="IA6" i="7" s="1"/>
  <c r="IN6" i="7" s="1"/>
  <c r="JA6" i="7" s="1"/>
  <c r="JN6" i="7" s="1"/>
  <c r="KA6" i="7" s="1"/>
  <c r="KN6" i="7" s="1"/>
  <c r="LA6" i="7" s="1"/>
  <c r="LN6" i="7" s="1"/>
  <c r="AC16" i="7" l="1"/>
  <c r="AC10" i="7"/>
  <c r="AD6" i="7"/>
  <c r="AD16" i="7" l="1"/>
  <c r="AD10" i="7"/>
  <c r="AB12" i="17"/>
  <c r="AG10" i="14"/>
  <c r="BI10" i="14"/>
  <c r="BY10" i="14"/>
  <c r="CY10" i="14"/>
  <c r="DQ10" i="14"/>
  <c r="AH10" i="14"/>
  <c r="AX10" i="14"/>
  <c r="BP10" i="14"/>
  <c r="CF10" i="14"/>
  <c r="CP10" i="14"/>
  <c r="CX10" i="14"/>
  <c r="DF10" i="14"/>
  <c r="DP10" i="14"/>
  <c r="DX10" i="14"/>
  <c r="AI10" i="14"/>
  <c r="BA10" i="14"/>
  <c r="AO10" i="14"/>
  <c r="AW10" i="14"/>
  <c r="BG10" i="14"/>
  <c r="CA10" i="14"/>
  <c r="BO10" i="14"/>
  <c r="BW10" i="14"/>
  <c r="CG10" i="14"/>
  <c r="DA10" i="14"/>
  <c r="CO10" i="14"/>
  <c r="CW10" i="14"/>
  <c r="DG10" i="14"/>
  <c r="EA10" i="14"/>
  <c r="DO10" i="14"/>
  <c r="DW10" i="14"/>
  <c r="AJ10" i="14"/>
  <c r="AR10" i="14"/>
  <c r="AZ10" i="14"/>
  <c r="BH10" i="14"/>
  <c r="BR10" i="14"/>
  <c r="BZ10" i="14"/>
  <c r="CH10" i="14"/>
  <c r="CR10" i="14"/>
  <c r="CZ10" i="14"/>
  <c r="DH10" i="14"/>
  <c r="DR10" i="14"/>
  <c r="DZ10" i="14"/>
  <c r="AQ10" i="14"/>
  <c r="AY10" i="14"/>
  <c r="BQ10" i="14"/>
  <c r="CI10" i="14"/>
  <c r="CQ10" i="14"/>
  <c r="DI10" i="14"/>
  <c r="DY10" i="14"/>
  <c r="AP10" i="14"/>
  <c r="BF10" i="14"/>
  <c r="BX10" i="14"/>
  <c r="AK10" i="14"/>
  <c r="AC10" i="14"/>
  <c r="AU10" i="14"/>
  <c r="BE10" i="14"/>
  <c r="BM10" i="14"/>
  <c r="BU10" i="14"/>
  <c r="CE10" i="14"/>
  <c r="CM10" i="14"/>
  <c r="CU10" i="14"/>
  <c r="DE10" i="14"/>
  <c r="DM10" i="14"/>
  <c r="DU10" i="14"/>
  <c r="AL10" i="14"/>
  <c r="AD10" i="14"/>
  <c r="AT10" i="14"/>
  <c r="BN10" i="14"/>
  <c r="BB10" i="14"/>
  <c r="BJ10" i="14"/>
  <c r="BT10" i="14"/>
  <c r="CN10" i="14"/>
  <c r="CB10" i="14"/>
  <c r="CJ10" i="14"/>
  <c r="CT10" i="14"/>
  <c r="DN10" i="14"/>
  <c r="DB10" i="14"/>
  <c r="DJ10" i="14"/>
  <c r="DT10" i="14"/>
  <c r="AM10" i="14"/>
  <c r="AE10" i="14"/>
  <c r="AS10" i="14"/>
  <c r="BC10" i="14"/>
  <c r="BK10" i="14"/>
  <c r="BS10" i="14"/>
  <c r="CC10" i="14"/>
  <c r="CK10" i="14"/>
  <c r="CS10" i="14"/>
  <c r="DC10" i="14"/>
  <c r="DK10" i="14"/>
  <c r="DS10" i="14"/>
  <c r="AB10" i="14"/>
  <c r="AF10" i="14"/>
  <c r="AV10" i="14"/>
  <c r="BD10" i="14"/>
  <c r="BL10" i="14"/>
  <c r="BV10" i="14"/>
  <c r="CD10" i="14"/>
  <c r="CL10" i="14"/>
  <c r="CV10" i="14"/>
  <c r="DD10" i="14"/>
  <c r="DL10" i="14"/>
  <c r="DV10" i="14"/>
  <c r="AE6" i="7"/>
  <c r="AE16" i="7" l="1"/>
  <c r="AE10" i="7"/>
  <c r="AC7" i="17"/>
  <c r="AC12" i="17" s="1"/>
  <c r="AN10" i="14"/>
  <c r="AO7" i="17"/>
  <c r="AF6" i="7"/>
  <c r="AF16" i="7" l="1"/>
  <c r="AF10" i="7"/>
  <c r="AO12" i="17"/>
  <c r="BA7" i="17"/>
  <c r="BA12" i="17" s="1"/>
  <c r="AD7" i="17"/>
  <c r="AD12" i="17" s="1"/>
  <c r="AG6" i="7"/>
  <c r="AG16" i="7" l="1"/>
  <c r="AG10" i="7"/>
  <c r="BB7" i="17"/>
  <c r="AE7" i="17"/>
  <c r="AE12" i="17" s="1"/>
  <c r="AP7" i="17"/>
  <c r="AP12" i="17" s="1"/>
  <c r="AO33" i="9"/>
  <c r="AH6" i="7"/>
  <c r="AH16" i="7" l="1"/>
  <c r="AH10" i="7"/>
  <c r="BN7" i="17"/>
  <c r="BN12" i="17" s="1"/>
  <c r="BB12" i="17"/>
  <c r="AQ7" i="17"/>
  <c r="AQ12" i="17" s="1"/>
  <c r="AP33" i="9"/>
  <c r="AF7" i="17"/>
  <c r="AF12" i="17" s="1"/>
  <c r="AI6" i="7"/>
  <c r="AI16" i="7" l="1"/>
  <c r="AI10" i="7"/>
  <c r="BB33" i="9"/>
  <c r="BC7" i="17"/>
  <c r="BC12" i="17" s="1"/>
  <c r="BO7" i="17"/>
  <c r="AG7" i="17"/>
  <c r="AG12" i="17" s="1"/>
  <c r="AR7" i="17"/>
  <c r="AR12" i="17" s="1"/>
  <c r="AQ33" i="9"/>
  <c r="AJ6" i="7"/>
  <c r="AJ16" i="7" l="1"/>
  <c r="AJ10" i="7"/>
  <c r="CA7" i="17"/>
  <c r="CA12" i="17" s="1"/>
  <c r="BO12" i="17"/>
  <c r="BP7" i="17" s="1"/>
  <c r="BP12" i="17" s="1"/>
  <c r="BC33" i="9"/>
  <c r="BD7" i="17"/>
  <c r="BD12" i="17" s="1"/>
  <c r="AS7" i="17"/>
  <c r="AS12" i="17" s="1"/>
  <c r="AR33" i="9"/>
  <c r="AH7" i="17"/>
  <c r="AH12" i="17" s="1"/>
  <c r="AK6" i="7"/>
  <c r="AK16" i="7" l="1"/>
  <c r="AK10" i="7"/>
  <c r="BE7" i="17"/>
  <c r="BE12" i="17" s="1"/>
  <c r="BD33" i="9"/>
  <c r="CB7" i="17"/>
  <c r="BQ7" i="17"/>
  <c r="BQ12" i="17" s="1"/>
  <c r="BO33" i="9"/>
  <c r="AI7" i="17"/>
  <c r="AI12" i="17" s="1"/>
  <c r="AT7" i="17"/>
  <c r="AT12" i="17" s="1"/>
  <c r="AS33" i="9"/>
  <c r="AL6" i="7"/>
  <c r="AL16" i="7" l="1"/>
  <c r="AL10" i="7"/>
  <c r="CN7" i="17"/>
  <c r="CN12" i="17" s="1"/>
  <c r="CB12" i="17"/>
  <c r="CC7" i="17" s="1"/>
  <c r="CC12" i="17" s="1"/>
  <c r="BF7" i="17"/>
  <c r="BE33" i="9"/>
  <c r="BP33" i="9"/>
  <c r="BR7" i="17"/>
  <c r="BR12" i="17" s="1"/>
  <c r="AJ7" i="17"/>
  <c r="AJ12" i="17" s="1"/>
  <c r="AU7" i="17"/>
  <c r="AU12" i="17" s="1"/>
  <c r="AT33" i="9"/>
  <c r="AM6" i="7"/>
  <c r="AM16" i="7" l="1"/>
  <c r="AM10" i="7"/>
  <c r="AN10" i="7" s="1"/>
  <c r="BF12" i="17"/>
  <c r="BG7" i="17" s="1"/>
  <c r="BS7" i="17"/>
  <c r="BS12" i="17" s="1"/>
  <c r="BQ33" i="9"/>
  <c r="CO7" i="17"/>
  <c r="CB33" i="9"/>
  <c r="CD7" i="17"/>
  <c r="CD12" i="17" s="1"/>
  <c r="AV7" i="17"/>
  <c r="AV12" i="17" s="1"/>
  <c r="AU33" i="9"/>
  <c r="AK7" i="17"/>
  <c r="AK12" i="17" s="1"/>
  <c r="AO6" i="7"/>
  <c r="DA7" i="17" l="1"/>
  <c r="DA12" i="17" s="1"/>
  <c r="CO12" i="17"/>
  <c r="CP7" i="17" s="1"/>
  <c r="CP12" i="17" s="1"/>
  <c r="BG12" i="17"/>
  <c r="BG33" i="9" s="1"/>
  <c r="BF33" i="9"/>
  <c r="CE7" i="17"/>
  <c r="CE12" i="17" s="1"/>
  <c r="CC33" i="9"/>
  <c r="BT7" i="17"/>
  <c r="BT12" i="17" s="1"/>
  <c r="BR33" i="9"/>
  <c r="AL7" i="17"/>
  <c r="AL12" i="17" s="1"/>
  <c r="AW7" i="17"/>
  <c r="AW12" i="17" s="1"/>
  <c r="AV33" i="9"/>
  <c r="AP6" i="7"/>
  <c r="BH7" i="17" l="1"/>
  <c r="BH12" i="17" s="1"/>
  <c r="DB7" i="17"/>
  <c r="BU7" i="17"/>
  <c r="BU12" i="17" s="1"/>
  <c r="BS33" i="9"/>
  <c r="CD33" i="9"/>
  <c r="CF7" i="17"/>
  <c r="CF12" i="17" s="1"/>
  <c r="CQ7" i="17"/>
  <c r="CQ12" i="17" s="1"/>
  <c r="CO33" i="9"/>
  <c r="AX7" i="17"/>
  <c r="AX12" i="17" s="1"/>
  <c r="AW33" i="9"/>
  <c r="AM7" i="17"/>
  <c r="AQ6" i="7"/>
  <c r="DN7" i="17" l="1"/>
  <c r="DN12" i="17" s="1"/>
  <c r="DB12" i="17"/>
  <c r="DC7" i="17" s="1"/>
  <c r="DC12" i="17" s="1"/>
  <c r="BI7" i="17"/>
  <c r="BI12" i="17" s="1"/>
  <c r="BH33" i="9"/>
  <c r="CG7" i="17"/>
  <c r="CG12" i="17" s="1"/>
  <c r="CE33" i="9"/>
  <c r="AM12" i="17"/>
  <c r="CP33" i="9"/>
  <c r="CR7" i="17"/>
  <c r="CR12" i="17" s="1"/>
  <c r="BV7" i="17"/>
  <c r="BV12" i="17" s="1"/>
  <c r="BT33" i="9"/>
  <c r="AY7" i="17"/>
  <c r="AY12" i="17" s="1"/>
  <c r="AX33" i="9"/>
  <c r="AR6" i="7"/>
  <c r="BJ7" i="17" l="1"/>
  <c r="BJ12" i="17" s="1"/>
  <c r="BI33" i="9"/>
  <c r="AN33" i="9"/>
  <c r="CS7" i="17"/>
  <c r="CS12" i="17" s="1"/>
  <c r="CQ33" i="9"/>
  <c r="DO7" i="17"/>
  <c r="BW7" i="17"/>
  <c r="BW12" i="17" s="1"/>
  <c r="BU33" i="9"/>
  <c r="CF33" i="9"/>
  <c r="CH7" i="17"/>
  <c r="CH12" i="17" s="1"/>
  <c r="DB33" i="9"/>
  <c r="DD7" i="17"/>
  <c r="DD12" i="17" s="1"/>
  <c r="AZ7" i="17"/>
  <c r="AY33" i="9"/>
  <c r="AS6" i="7"/>
  <c r="EA7" i="17" l="1"/>
  <c r="EA12" i="17" s="1"/>
  <c r="EB7" i="17" s="1"/>
  <c r="EB12" i="17" s="1"/>
  <c r="DO12" i="17"/>
  <c r="DP7" i="17" s="1"/>
  <c r="DP12" i="17" s="1"/>
  <c r="BK7" i="17"/>
  <c r="BK12" i="17" s="1"/>
  <c r="BJ33" i="9"/>
  <c r="DE7" i="17"/>
  <c r="DE12" i="17" s="1"/>
  <c r="DC33" i="9"/>
  <c r="CI7" i="17"/>
  <c r="CI12" i="17" s="1"/>
  <c r="CG33" i="9"/>
  <c r="AZ12" i="17"/>
  <c r="AZ33" i="9" s="1"/>
  <c r="BX7" i="17"/>
  <c r="BX12" i="17" s="1"/>
  <c r="BV33" i="9"/>
  <c r="CT7" i="17"/>
  <c r="CT12" i="17" s="1"/>
  <c r="CR33" i="9"/>
  <c r="AT6" i="7"/>
  <c r="BL7" i="17" l="1"/>
  <c r="BL12" i="17" s="1"/>
  <c r="BK33" i="9"/>
  <c r="EC7" i="17"/>
  <c r="EN7" i="17"/>
  <c r="BA33" i="9"/>
  <c r="CU7" i="17"/>
  <c r="CU12" i="17" s="1"/>
  <c r="CS33" i="9"/>
  <c r="BY7" i="17"/>
  <c r="BY12" i="17" s="1"/>
  <c r="BW33" i="9"/>
  <c r="CH33" i="9"/>
  <c r="CJ7" i="17"/>
  <c r="CJ12" i="17" s="1"/>
  <c r="DF7" i="17"/>
  <c r="DF12" i="17" s="1"/>
  <c r="DD33" i="9"/>
  <c r="DQ7" i="17"/>
  <c r="DQ12" i="17" s="1"/>
  <c r="DO33" i="9"/>
  <c r="AU6" i="7"/>
  <c r="EN12" i="17" l="1"/>
  <c r="EO7" i="17" s="1"/>
  <c r="EO12" i="17" s="1"/>
  <c r="EP7" i="17" s="1"/>
  <c r="EC12" i="17"/>
  <c r="ED7" i="17" s="1"/>
  <c r="BM7" i="17"/>
  <c r="BM12" i="17" s="1"/>
  <c r="BM33" i="9" s="1"/>
  <c r="BN33" i="9" s="1"/>
  <c r="BL33" i="9"/>
  <c r="CK7" i="17"/>
  <c r="CK12" i="17" s="1"/>
  <c r="CI33" i="9"/>
  <c r="DR7" i="17"/>
  <c r="DR12" i="17" s="1"/>
  <c r="DP33" i="9"/>
  <c r="DG7" i="17"/>
  <c r="DG12" i="17" s="1"/>
  <c r="DE33" i="9"/>
  <c r="BZ7" i="17"/>
  <c r="BZ12" i="17" s="1"/>
  <c r="BX33" i="9"/>
  <c r="CT33" i="9"/>
  <c r="CV7" i="17"/>
  <c r="CV12" i="17" s="1"/>
  <c r="AV6" i="7"/>
  <c r="FA7" i="17" l="1"/>
  <c r="EP12" i="17"/>
  <c r="EQ7" i="17" s="1"/>
  <c r="ED12" i="17"/>
  <c r="EE7" i="17" s="1"/>
  <c r="CW7" i="17"/>
  <c r="CW12" i="17" s="1"/>
  <c r="CU33" i="9"/>
  <c r="BY33" i="9"/>
  <c r="DH7" i="17"/>
  <c r="DH12" i="17" s="1"/>
  <c r="DF33" i="9"/>
  <c r="DS7" i="17"/>
  <c r="DS12" i="17" s="1"/>
  <c r="DQ33" i="9"/>
  <c r="CL7" i="17"/>
  <c r="CL12" i="17" s="1"/>
  <c r="CJ33" i="9"/>
  <c r="AW6" i="7"/>
  <c r="FA12" i="17" l="1"/>
  <c r="FB7" i="17" s="1"/>
  <c r="EQ12" i="17"/>
  <c r="ER7" i="17" s="1"/>
  <c r="EE12" i="17"/>
  <c r="EF7" i="17" s="1"/>
  <c r="CM7" i="17"/>
  <c r="CM12" i="17" s="1"/>
  <c r="CK33" i="9"/>
  <c r="DT7" i="17"/>
  <c r="DT12" i="17" s="1"/>
  <c r="DR33" i="9"/>
  <c r="DI7" i="17"/>
  <c r="DI12" i="17" s="1"/>
  <c r="DG33" i="9"/>
  <c r="BZ33" i="9"/>
  <c r="CV33" i="9"/>
  <c r="CX7" i="17"/>
  <c r="CX12" i="17" s="1"/>
  <c r="AX6" i="7"/>
  <c r="FB12" i="17" l="1"/>
  <c r="FC7" i="17" s="1"/>
  <c r="FC12" i="17" s="1"/>
  <c r="FD7" i="17" s="1"/>
  <c r="FD12" i="17" s="1"/>
  <c r="FE7" i="17" s="1"/>
  <c r="FN7" i="17"/>
  <c r="ER12" i="17"/>
  <c r="ES7" i="17" s="1"/>
  <c r="EF12" i="17"/>
  <c r="EG7" i="17" s="1"/>
  <c r="CY7" i="17"/>
  <c r="CY12" i="17" s="1"/>
  <c r="CW33" i="9"/>
  <c r="CA33" i="9"/>
  <c r="DJ7" i="17"/>
  <c r="DJ12" i="17" s="1"/>
  <c r="DH33" i="9"/>
  <c r="DU7" i="17"/>
  <c r="DU12" i="17" s="1"/>
  <c r="DS33" i="9"/>
  <c r="CL33" i="9"/>
  <c r="AY6" i="7"/>
  <c r="AY16" i="7" s="1"/>
  <c r="FN12" i="17" l="1"/>
  <c r="FO7" i="17" s="1"/>
  <c r="FE12" i="17"/>
  <c r="FF7" i="17" s="1"/>
  <c r="ES12" i="17"/>
  <c r="ET7" i="17" s="1"/>
  <c r="EG12" i="17"/>
  <c r="EH7" i="17" s="1"/>
  <c r="CM33" i="9"/>
  <c r="DV7" i="17"/>
  <c r="DV12" i="17" s="1"/>
  <c r="DT33" i="9"/>
  <c r="DK7" i="17"/>
  <c r="DK12" i="17" s="1"/>
  <c r="DI33" i="9"/>
  <c r="CZ7" i="17"/>
  <c r="CZ12" i="17" s="1"/>
  <c r="CX33" i="9"/>
  <c r="AZ6" i="7"/>
  <c r="AZ16" i="7" s="1"/>
  <c r="FO12" i="17" l="1"/>
  <c r="FP7" i="17" s="1"/>
  <c r="FP12" i="17" s="1"/>
  <c r="FQ7" i="17" s="1"/>
  <c r="FQ12" i="17" s="1"/>
  <c r="FR7" i="17" s="1"/>
  <c r="FR12" i="17" s="1"/>
  <c r="FS7" i="17" s="1"/>
  <c r="GA7" i="17"/>
  <c r="FF12" i="17"/>
  <c r="FG7" i="17" s="1"/>
  <c r="ET12" i="17"/>
  <c r="EU7" i="17" s="1"/>
  <c r="EH12" i="17"/>
  <c r="EI7" i="17" s="1"/>
  <c r="CN33" i="9"/>
  <c r="CY33" i="9"/>
  <c r="DL7" i="17"/>
  <c r="DL12" i="17" s="1"/>
  <c r="DJ33" i="9"/>
  <c r="DW7" i="17"/>
  <c r="DW12" i="17" s="1"/>
  <c r="DU33" i="9"/>
  <c r="BB6" i="7"/>
  <c r="GA12" i="17" l="1"/>
  <c r="GB7" i="17" s="1"/>
  <c r="FS12" i="17"/>
  <c r="FT7" i="17" s="1"/>
  <c r="FG12" i="17"/>
  <c r="FH7" i="17" s="1"/>
  <c r="EU12" i="17"/>
  <c r="EV7" i="17" s="1"/>
  <c r="EI12" i="17"/>
  <c r="EJ7" i="17" s="1"/>
  <c r="DX7" i="17"/>
  <c r="DX12" i="17" s="1"/>
  <c r="DV33" i="9"/>
  <c r="DK33" i="9"/>
  <c r="DM7" i="17"/>
  <c r="DM12" i="17" s="1"/>
  <c r="CZ33" i="9"/>
  <c r="BC6" i="7"/>
  <c r="GB12" i="17" l="1"/>
  <c r="GC7" i="17" s="1"/>
  <c r="GC12" i="17" s="1"/>
  <c r="GD7" i="17" s="1"/>
  <c r="GD12" i="17" s="1"/>
  <c r="GE7" i="17" s="1"/>
  <c r="GE12" i="17" s="1"/>
  <c r="GF7" i="17" s="1"/>
  <c r="GF12" i="17" s="1"/>
  <c r="GG7" i="17" s="1"/>
  <c r="GN7" i="17"/>
  <c r="FT12" i="17"/>
  <c r="FU7" i="17" s="1"/>
  <c r="FH12" i="17"/>
  <c r="FI7" i="17" s="1"/>
  <c r="EV12" i="17"/>
  <c r="EW7" i="17" s="1"/>
  <c r="EJ12" i="17"/>
  <c r="EK7" i="17" s="1"/>
  <c r="DL33" i="9"/>
  <c r="DA33" i="9"/>
  <c r="DW33" i="9"/>
  <c r="DY7" i="17"/>
  <c r="DY12" i="17" s="1"/>
  <c r="BD6" i="7"/>
  <c r="GN12" i="17" l="1"/>
  <c r="GO7" i="17" s="1"/>
  <c r="GG12" i="17"/>
  <c r="GH7" i="17" s="1"/>
  <c r="FU12" i="17"/>
  <c r="FV7" i="17" s="1"/>
  <c r="FI12" i="17"/>
  <c r="FJ7" i="17" s="1"/>
  <c r="EW12" i="17"/>
  <c r="EX7" i="17" s="1"/>
  <c r="EK12" i="17"/>
  <c r="EL7" i="17" s="1"/>
  <c r="DZ7" i="17"/>
  <c r="DZ12" i="17" s="1"/>
  <c r="DX33" i="9"/>
  <c r="DM33" i="9"/>
  <c r="BE6" i="7"/>
  <c r="GO12" i="17" l="1"/>
  <c r="GP7" i="17" s="1"/>
  <c r="GP12" i="17" s="1"/>
  <c r="GQ7" i="17" s="1"/>
  <c r="GQ12" i="17" s="1"/>
  <c r="GR7" i="17" s="1"/>
  <c r="GR12" i="17" s="1"/>
  <c r="GS7" i="17" s="1"/>
  <c r="GS12" i="17" s="1"/>
  <c r="GT7" i="17" s="1"/>
  <c r="GT12" i="17" s="1"/>
  <c r="GU7" i="17" s="1"/>
  <c r="HA7" i="17"/>
  <c r="GH12" i="17"/>
  <c r="GI7" i="17" s="1"/>
  <c r="FV12" i="17"/>
  <c r="FW7" i="17" s="1"/>
  <c r="FJ12" i="17"/>
  <c r="FK7" i="17" s="1"/>
  <c r="EX12" i="17"/>
  <c r="EY7" i="17" s="1"/>
  <c r="EL12" i="17"/>
  <c r="EM7" i="17" s="1"/>
  <c r="EM12" i="17" s="1"/>
  <c r="DN33" i="9"/>
  <c r="DY33" i="9"/>
  <c r="BF6" i="7"/>
  <c r="HA12" i="17" l="1"/>
  <c r="HB7" i="17" s="1"/>
  <c r="GU12" i="17"/>
  <c r="GV7" i="17" s="1"/>
  <c r="GI12" i="17"/>
  <c r="GJ7" i="17" s="1"/>
  <c r="FW12" i="17"/>
  <c r="FX7" i="17" s="1"/>
  <c r="FK12" i="17"/>
  <c r="FL7" i="17" s="1"/>
  <c r="EY12" i="17"/>
  <c r="EZ7" i="17" s="1"/>
  <c r="EZ12" i="17" s="1"/>
  <c r="DZ33" i="9"/>
  <c r="BG6" i="7"/>
  <c r="HB12" i="17" l="1"/>
  <c r="HC7" i="17" s="1"/>
  <c r="HC12" i="17" s="1"/>
  <c r="HD7" i="17" s="1"/>
  <c r="HD12" i="17" s="1"/>
  <c r="HE7" i="17" s="1"/>
  <c r="HE12" i="17" s="1"/>
  <c r="HF7" i="17" s="1"/>
  <c r="HF12" i="17" s="1"/>
  <c r="HG7" i="17" s="1"/>
  <c r="HG12" i="17" s="1"/>
  <c r="HH7" i="17" s="1"/>
  <c r="HH12" i="17" s="1"/>
  <c r="HI7" i="17" s="1"/>
  <c r="HN7" i="17"/>
  <c r="GV12" i="17"/>
  <c r="GW7" i="17" s="1"/>
  <c r="GJ12" i="17"/>
  <c r="GK7" i="17" s="1"/>
  <c r="FX12" i="17"/>
  <c r="FY7" i="17" s="1"/>
  <c r="FL12" i="17"/>
  <c r="FM7" i="17" s="1"/>
  <c r="FM12" i="17" s="1"/>
  <c r="EA33" i="9"/>
  <c r="BH6" i="7"/>
  <c r="HN12" i="17" l="1"/>
  <c r="HO7" i="17" s="1"/>
  <c r="HI12" i="17"/>
  <c r="HJ7" i="17" s="1"/>
  <c r="GW12" i="17"/>
  <c r="GX7" i="17" s="1"/>
  <c r="GK12" i="17"/>
  <c r="GL7" i="17" s="1"/>
  <c r="FY12" i="17"/>
  <c r="FZ7" i="17" s="1"/>
  <c r="FZ12" i="17" s="1"/>
  <c r="BI6" i="7"/>
  <c r="HO12" i="17" l="1"/>
  <c r="HP7" i="17" s="1"/>
  <c r="HP12" i="17" s="1"/>
  <c r="HQ7" i="17" s="1"/>
  <c r="HQ12" i="17" s="1"/>
  <c r="HR7" i="17" s="1"/>
  <c r="HR12" i="17" s="1"/>
  <c r="HS7" i="17" s="1"/>
  <c r="HS12" i="17" s="1"/>
  <c r="HT7" i="17" s="1"/>
  <c r="HT12" i="17" s="1"/>
  <c r="HU7" i="17" s="1"/>
  <c r="HU12" i="17" s="1"/>
  <c r="HV7" i="17" s="1"/>
  <c r="HV12" i="17" s="1"/>
  <c r="HW7" i="17" s="1"/>
  <c r="IA7" i="17"/>
  <c r="HJ12" i="17"/>
  <c r="HK7" i="17" s="1"/>
  <c r="GX12" i="17"/>
  <c r="GY7" i="17" s="1"/>
  <c r="GL12" i="17"/>
  <c r="GM7" i="17" s="1"/>
  <c r="GM12" i="17" s="1"/>
  <c r="BJ6" i="7"/>
  <c r="IA12" i="17" l="1"/>
  <c r="IB7" i="17" s="1"/>
  <c r="HW12" i="17"/>
  <c r="HX7" i="17" s="1"/>
  <c r="HK12" i="17"/>
  <c r="HL7" i="17" s="1"/>
  <c r="GY12" i="17"/>
  <c r="GZ7" i="17" s="1"/>
  <c r="GZ12" i="17" s="1"/>
  <c r="BK6" i="7"/>
  <c r="IB12" i="17" l="1"/>
  <c r="IC7" i="17" s="1"/>
  <c r="IC12" i="17" s="1"/>
  <c r="ID7" i="17" s="1"/>
  <c r="ID12" i="17" s="1"/>
  <c r="IE7" i="17" s="1"/>
  <c r="IE12" i="17" s="1"/>
  <c r="IF7" i="17" s="1"/>
  <c r="IF12" i="17" s="1"/>
  <c r="IG7" i="17" s="1"/>
  <c r="IG12" i="17" s="1"/>
  <c r="IH7" i="17" s="1"/>
  <c r="IH12" i="17" s="1"/>
  <c r="II7" i="17" s="1"/>
  <c r="II12" i="17" s="1"/>
  <c r="IJ7" i="17" s="1"/>
  <c r="IJ12" i="17" s="1"/>
  <c r="IK7" i="17" s="1"/>
  <c r="IN7" i="17"/>
  <c r="HX12" i="17"/>
  <c r="HY7" i="17" s="1"/>
  <c r="HL12" i="17"/>
  <c r="HM7" i="17" s="1"/>
  <c r="HM12" i="17" s="1"/>
  <c r="BL6" i="7"/>
  <c r="BL16" i="7" s="1"/>
  <c r="IN12" i="17" l="1"/>
  <c r="IO7" i="17" s="1"/>
  <c r="IK12" i="17"/>
  <c r="IL7" i="17" s="1"/>
  <c r="HY12" i="17"/>
  <c r="HZ7" i="17" s="1"/>
  <c r="HZ12" i="17" s="1"/>
  <c r="BM6" i="7"/>
  <c r="BM16" i="7" s="1"/>
  <c r="IO12" i="17" l="1"/>
  <c r="IP7" i="17" s="1"/>
  <c r="IP12" i="17" s="1"/>
  <c r="IQ7" i="17" s="1"/>
  <c r="IQ12" i="17" s="1"/>
  <c r="IR7" i="17" s="1"/>
  <c r="IR12" i="17" s="1"/>
  <c r="IS7" i="17" s="1"/>
  <c r="IS12" i="17" s="1"/>
  <c r="IT7" i="17" s="1"/>
  <c r="IT12" i="17" s="1"/>
  <c r="IU7" i="17" s="1"/>
  <c r="IU12" i="17" s="1"/>
  <c r="IV7" i="17" s="1"/>
  <c r="IV12" i="17" s="1"/>
  <c r="IW7" i="17" s="1"/>
  <c r="IW12" i="17" s="1"/>
  <c r="IX7" i="17" s="1"/>
  <c r="IX12" i="17" s="1"/>
  <c r="IY7" i="17" s="1"/>
  <c r="JA7" i="17"/>
  <c r="IL12" i="17"/>
  <c r="IM7" i="17" s="1"/>
  <c r="IM12" i="17" s="1"/>
  <c r="BO6" i="7"/>
  <c r="JA12" i="17" l="1"/>
  <c r="JB7" i="17" s="1"/>
  <c r="IY12" i="17"/>
  <c r="IZ7" i="17" s="1"/>
  <c r="IZ12" i="17" s="1"/>
  <c r="BP6" i="7"/>
  <c r="JB12" i="17" l="1"/>
  <c r="JC7" i="17" s="1"/>
  <c r="JC12" i="17" s="1"/>
  <c r="JD7" i="17" s="1"/>
  <c r="JD12" i="17" s="1"/>
  <c r="JE7" i="17" s="1"/>
  <c r="JE12" i="17" s="1"/>
  <c r="JF7" i="17" s="1"/>
  <c r="JF12" i="17" s="1"/>
  <c r="JG7" i="17" s="1"/>
  <c r="JG12" i="17" s="1"/>
  <c r="JH7" i="17" s="1"/>
  <c r="JH12" i="17" s="1"/>
  <c r="JI7" i="17" s="1"/>
  <c r="JI12" i="17" s="1"/>
  <c r="JJ7" i="17" s="1"/>
  <c r="JJ12" i="17" s="1"/>
  <c r="JK7" i="17" s="1"/>
  <c r="JK12" i="17" s="1"/>
  <c r="JL7" i="17" s="1"/>
  <c r="JL12" i="17" s="1"/>
  <c r="JM7" i="17" s="1"/>
  <c r="JM12" i="17" s="1"/>
  <c r="JN7" i="17"/>
  <c r="BQ6" i="7"/>
  <c r="JN12" i="17" l="1"/>
  <c r="JO7" i="17" s="1"/>
  <c r="BR6" i="7"/>
  <c r="JO12" i="17" l="1"/>
  <c r="JP7" i="17" s="1"/>
  <c r="JP12" i="17" s="1"/>
  <c r="JQ7" i="17" s="1"/>
  <c r="JQ12" i="17" s="1"/>
  <c r="JR7" i="17" s="1"/>
  <c r="JR12" i="17" s="1"/>
  <c r="JS7" i="17" s="1"/>
  <c r="JS12" i="17" s="1"/>
  <c r="JT7" i="17" s="1"/>
  <c r="JT12" i="17" s="1"/>
  <c r="JU7" i="17" s="1"/>
  <c r="JU12" i="17" s="1"/>
  <c r="JV7" i="17" s="1"/>
  <c r="JV12" i="17" s="1"/>
  <c r="JW7" i="17" s="1"/>
  <c r="JW12" i="17" s="1"/>
  <c r="JX7" i="17" s="1"/>
  <c r="JX12" i="17" s="1"/>
  <c r="JY7" i="17" s="1"/>
  <c r="JY12" i="17" s="1"/>
  <c r="JZ7" i="17" s="1"/>
  <c r="JZ12" i="17" s="1"/>
  <c r="KA7" i="17"/>
  <c r="BS6" i="7"/>
  <c r="KA12" i="17" l="1"/>
  <c r="KB7" i="17" s="1"/>
  <c r="BT6" i="7"/>
  <c r="KB12" i="17" l="1"/>
  <c r="KC7" i="17" s="1"/>
  <c r="KC12" i="17" s="1"/>
  <c r="KD7" i="17" s="1"/>
  <c r="KD12" i="17" s="1"/>
  <c r="KE7" i="17" s="1"/>
  <c r="KE12" i="17" s="1"/>
  <c r="KF7" i="17" s="1"/>
  <c r="KF12" i="17" s="1"/>
  <c r="KG7" i="17" s="1"/>
  <c r="KG12" i="17" s="1"/>
  <c r="KH7" i="17" s="1"/>
  <c r="KH12" i="17" s="1"/>
  <c r="KI7" i="17" s="1"/>
  <c r="KI12" i="17" s="1"/>
  <c r="KJ7" i="17" s="1"/>
  <c r="KJ12" i="17" s="1"/>
  <c r="KK7" i="17" s="1"/>
  <c r="KK12" i="17" s="1"/>
  <c r="KL7" i="17" s="1"/>
  <c r="KL12" i="17" s="1"/>
  <c r="KM7" i="17" s="1"/>
  <c r="KM12" i="17" s="1"/>
  <c r="KN7" i="17"/>
  <c r="BU6" i="7"/>
  <c r="KN12" i="17" l="1"/>
  <c r="KO7" i="17" s="1"/>
  <c r="BV6" i="7"/>
  <c r="KO12" i="17" l="1"/>
  <c r="KP7" i="17" s="1"/>
  <c r="KP12" i="17" s="1"/>
  <c r="KQ7" i="17" s="1"/>
  <c r="KQ12" i="17" s="1"/>
  <c r="KR7" i="17" s="1"/>
  <c r="KR12" i="17" s="1"/>
  <c r="KS7" i="17" s="1"/>
  <c r="KS12" i="17" s="1"/>
  <c r="KT7" i="17" s="1"/>
  <c r="KT12" i="17" s="1"/>
  <c r="KU7" i="17" s="1"/>
  <c r="KU12" i="17" s="1"/>
  <c r="KV7" i="17" s="1"/>
  <c r="KV12" i="17" s="1"/>
  <c r="KW7" i="17" s="1"/>
  <c r="KW12" i="17" s="1"/>
  <c r="KX7" i="17" s="1"/>
  <c r="KX12" i="17" s="1"/>
  <c r="KY7" i="17" s="1"/>
  <c r="KY12" i="17" s="1"/>
  <c r="KZ7" i="17" s="1"/>
  <c r="KZ12" i="17" s="1"/>
  <c r="LA7" i="17"/>
  <c r="BW6" i="7"/>
  <c r="LA12" i="17" l="1"/>
  <c r="LB7" i="17" s="1"/>
  <c r="BX6" i="7"/>
  <c r="LB12" i="17" l="1"/>
  <c r="LC7" i="17" s="1"/>
  <c r="LC12" i="17" s="1"/>
  <c r="LD7" i="17" s="1"/>
  <c r="LD12" i="17" s="1"/>
  <c r="LE7" i="17" s="1"/>
  <c r="LE12" i="17" s="1"/>
  <c r="LF7" i="17" s="1"/>
  <c r="LF12" i="17" s="1"/>
  <c r="LG7" i="17" s="1"/>
  <c r="LG12" i="17" s="1"/>
  <c r="LH7" i="17" s="1"/>
  <c r="LH12" i="17" s="1"/>
  <c r="LI7" i="17" s="1"/>
  <c r="LI12" i="17" s="1"/>
  <c r="LJ7" i="17" s="1"/>
  <c r="LJ12" i="17" s="1"/>
  <c r="LK7" i="17" s="1"/>
  <c r="LK12" i="17" s="1"/>
  <c r="LL7" i="17" s="1"/>
  <c r="LL12" i="17" s="1"/>
  <c r="LM7" i="17" s="1"/>
  <c r="LM12" i="17" s="1"/>
  <c r="LN7" i="17"/>
  <c r="LN12" i="17" s="1"/>
  <c r="BY6" i="7"/>
  <c r="BY16" i="7" s="1"/>
  <c r="BZ6" i="7" l="1"/>
  <c r="BZ16" i="7" s="1"/>
  <c r="CB6" i="7" l="1"/>
  <c r="CC6" i="7" l="1"/>
  <c r="CD6" i="7" l="1"/>
  <c r="CE6" i="7" l="1"/>
  <c r="CF6" i="7" l="1"/>
  <c r="CG6" i="7" l="1"/>
  <c r="CH6" i="7" l="1"/>
  <c r="CI6" i="7" l="1"/>
  <c r="CJ6" i="7" l="1"/>
  <c r="CK6" i="7" l="1"/>
  <c r="CL6" i="7" l="1"/>
  <c r="CL16" i="7" s="1"/>
  <c r="CM6" i="7" l="1"/>
  <c r="CM16" i="7" s="1"/>
  <c r="CO6" i="7" l="1"/>
  <c r="CP6" i="7" l="1"/>
  <c r="CQ6" i="7" l="1"/>
  <c r="CR6" i="7" l="1"/>
  <c r="CS6" i="7" l="1"/>
  <c r="CT6" i="7" l="1"/>
  <c r="CU6" i="7" l="1"/>
  <c r="CV6" i="7" l="1"/>
  <c r="CW6" i="7" l="1"/>
  <c r="CX6" i="7" l="1"/>
  <c r="CY6" i="7" l="1"/>
  <c r="CY16" i="7" s="1"/>
  <c r="CZ6" i="7" l="1"/>
  <c r="CZ16" i="7" s="1"/>
  <c r="DB6" i="7" l="1"/>
  <c r="DC6" i="7" l="1"/>
  <c r="DD6" i="7" l="1"/>
  <c r="DE6" i="7" l="1"/>
  <c r="DF6" i="7" l="1"/>
  <c r="DG6" i="7" l="1"/>
  <c r="DH6" i="7" l="1"/>
  <c r="DI6" i="7" l="1"/>
  <c r="DJ6" i="7" l="1"/>
  <c r="DK6" i="7" l="1"/>
  <c r="DL6" i="7" l="1"/>
  <c r="DL16" i="7" s="1"/>
  <c r="DM6" i="7" l="1"/>
  <c r="DM16" i="7" s="1"/>
  <c r="DO6" i="7" l="1"/>
  <c r="DP6" i="7" l="1"/>
  <c r="DQ6" i="7" l="1"/>
  <c r="DR6" i="7" l="1"/>
  <c r="DS6" i="7" l="1"/>
  <c r="DT6" i="7" l="1"/>
  <c r="DU6" i="7" l="1"/>
  <c r="DV6" i="7" l="1"/>
  <c r="DW6" i="7" l="1"/>
  <c r="DX6" i="7" l="1"/>
  <c r="DY6" i="7" l="1"/>
  <c r="DY16" i="7" s="1"/>
  <c r="DZ6" i="7" l="1"/>
  <c r="DZ16" i="7" s="1"/>
  <c r="EB6" i="7" l="1"/>
  <c r="EC6" i="7" l="1"/>
  <c r="ED6" i="7" l="1"/>
  <c r="EE6" i="7" l="1"/>
  <c r="EF6" i="7" l="1"/>
  <c r="EG6" i="7" l="1"/>
  <c r="EH6" i="7" l="1"/>
  <c r="EI6" i="7" l="1"/>
  <c r="EJ6" i="7" l="1"/>
  <c r="EK6" i="7" l="1"/>
  <c r="EL6" i="7" l="1"/>
  <c r="EL16" i="7" s="1"/>
  <c r="EM6" i="7" l="1"/>
  <c r="EM16" i="7" s="1"/>
  <c r="EO6" i="7" l="1"/>
  <c r="EP6" i="7" l="1"/>
  <c r="EQ6" i="7" l="1"/>
  <c r="ER6" i="7" l="1"/>
  <c r="ES6" i="7" l="1"/>
  <c r="ET6" i="7" l="1"/>
  <c r="EU6" i="7" l="1"/>
  <c r="EV6" i="7" l="1"/>
  <c r="EW6" i="7" l="1"/>
  <c r="EX6" i="7" l="1"/>
  <c r="EY6" i="7" l="1"/>
  <c r="EY16" i="7" s="1"/>
  <c r="EZ6" i="7" l="1"/>
  <c r="EZ16" i="7" s="1"/>
  <c r="FB6" i="7" l="1"/>
  <c r="FC6" i="7" l="1"/>
  <c r="FD6" i="7" l="1"/>
  <c r="FE6" i="7" l="1"/>
  <c r="FF6" i="7" l="1"/>
  <c r="FG6" i="7" l="1"/>
  <c r="FH6" i="7" l="1"/>
  <c r="FI6" i="7" l="1"/>
  <c r="FJ6" i="7" l="1"/>
  <c r="FK6" i="7" l="1"/>
  <c r="FL6" i="7" l="1"/>
  <c r="FL16" i="7" s="1"/>
  <c r="FM6" i="7" l="1"/>
  <c r="FM16" i="7" s="1"/>
  <c r="FO6" i="7" l="1"/>
  <c r="FP6" i="7" l="1"/>
  <c r="FQ6" i="7" l="1"/>
  <c r="FR6" i="7" l="1"/>
  <c r="FS6" i="7" l="1"/>
  <c r="FT6" i="7" l="1"/>
  <c r="FU6" i="7" l="1"/>
  <c r="FV6" i="7" l="1"/>
  <c r="FW6" i="7" l="1"/>
  <c r="FX6" i="7" l="1"/>
  <c r="FY6" i="7" l="1"/>
  <c r="FY16" i="7" s="1"/>
  <c r="FZ6" i="7" l="1"/>
  <c r="FZ16" i="7" s="1"/>
  <c r="GB6" i="7" l="1"/>
  <c r="GC6" i="7" l="1"/>
  <c r="GD6" i="7" l="1"/>
  <c r="GE6" i="7" l="1"/>
  <c r="GF6" i="7" l="1"/>
  <c r="GG6" i="7" l="1"/>
  <c r="GH6" i="7" l="1"/>
  <c r="GI6" i="7" l="1"/>
  <c r="GJ6" i="7" l="1"/>
  <c r="GK6" i="7" l="1"/>
  <c r="GL6" i="7" l="1"/>
  <c r="GL16" i="7" s="1"/>
  <c r="GM6" i="7" l="1"/>
  <c r="GM16" i="7" s="1"/>
  <c r="GO6" i="7" l="1"/>
  <c r="GP6" i="7" l="1"/>
  <c r="GQ6" i="7" l="1"/>
  <c r="GR6" i="7" l="1"/>
  <c r="GS6" i="7" l="1"/>
  <c r="GT6" i="7" l="1"/>
  <c r="GU6" i="7" l="1"/>
  <c r="GV6" i="7" l="1"/>
  <c r="GW6" i="7" l="1"/>
  <c r="GX6" i="7" l="1"/>
  <c r="GY6" i="7" l="1"/>
  <c r="GY16" i="7" s="1"/>
  <c r="GZ6" i="7" l="1"/>
  <c r="GZ16" i="7" s="1"/>
  <c r="HB6" i="7" l="1"/>
  <c r="HC6" i="7" l="1"/>
  <c r="HD6" i="7" l="1"/>
  <c r="HE6" i="7" l="1"/>
  <c r="HF6" i="7" l="1"/>
  <c r="HG6" i="7" l="1"/>
  <c r="HH6" i="7" l="1"/>
  <c r="HI6" i="7" l="1"/>
  <c r="HJ6" i="7" l="1"/>
  <c r="HK6" i="7" l="1"/>
  <c r="HL6" i="7" l="1"/>
  <c r="HL16" i="7" s="1"/>
  <c r="HM6" i="7" l="1"/>
  <c r="HM16" i="7" s="1"/>
  <c r="HO6" i="7" l="1"/>
  <c r="HP6" i="7" l="1"/>
  <c r="HQ6" i="7" l="1"/>
  <c r="HR6" i="7" l="1"/>
  <c r="HS6" i="7" l="1"/>
  <c r="HT6" i="7" l="1"/>
  <c r="HU6" i="7" l="1"/>
  <c r="HV6" i="7" l="1"/>
  <c r="HW6" i="7" l="1"/>
  <c r="HX6" i="7" l="1"/>
  <c r="HY6" i="7" l="1"/>
  <c r="HY16" i="7" s="1"/>
  <c r="HZ6" i="7" l="1"/>
  <c r="HZ16" i="7" s="1"/>
  <c r="IB6" i="7" l="1"/>
  <c r="IC6" i="7" l="1"/>
  <c r="ID6" i="7" l="1"/>
  <c r="IE6" i="7" l="1"/>
  <c r="IF6" i="7" l="1"/>
  <c r="IG6" i="7" l="1"/>
  <c r="IH6" i="7" l="1"/>
  <c r="II6" i="7" l="1"/>
  <c r="IJ6" i="7" l="1"/>
  <c r="IK6" i="7" l="1"/>
  <c r="IL6" i="7" l="1"/>
  <c r="IL16" i="7" s="1"/>
  <c r="IM6" i="7" l="1"/>
  <c r="IM16" i="7" s="1"/>
  <c r="IO6" i="7" l="1"/>
  <c r="IP6" i="7" l="1"/>
  <c r="IQ6" i="7" l="1"/>
  <c r="IR6" i="7" l="1"/>
  <c r="IS6" i="7" l="1"/>
  <c r="IT6" i="7" l="1"/>
  <c r="IU6" i="7" l="1"/>
  <c r="IV6" i="7" l="1"/>
  <c r="IW6" i="7" l="1"/>
  <c r="IX6" i="7" l="1"/>
  <c r="IY6" i="7" l="1"/>
  <c r="IY16" i="7" s="1"/>
  <c r="IZ6" i="7" l="1"/>
  <c r="IZ16" i="7" s="1"/>
  <c r="JB6" i="7" l="1"/>
  <c r="JC6" i="7" l="1"/>
  <c r="JD6" i="7" l="1"/>
  <c r="JE6" i="7" l="1"/>
  <c r="JF6" i="7" l="1"/>
  <c r="JG6" i="7" l="1"/>
  <c r="JH6" i="7" l="1"/>
  <c r="JI6" i="7" l="1"/>
  <c r="JJ6" i="7" l="1"/>
  <c r="JK6" i="7" l="1"/>
  <c r="JL6" i="7" l="1"/>
  <c r="JL16" i="7" s="1"/>
  <c r="JM6" i="7" l="1"/>
  <c r="JM16" i="7" s="1"/>
  <c r="JO6" i="7" l="1"/>
  <c r="JP6" i="7" l="1"/>
  <c r="JQ6" i="7" l="1"/>
  <c r="JR6" i="7" l="1"/>
  <c r="JS6" i="7" l="1"/>
  <c r="JT6" i="7" l="1"/>
  <c r="JU6" i="7" l="1"/>
  <c r="JV6" i="7" l="1"/>
  <c r="JW6" i="7" l="1"/>
  <c r="JX6" i="7" l="1"/>
  <c r="JY6" i="7" l="1"/>
  <c r="JY16" i="7" s="1"/>
  <c r="JZ6" i="7" l="1"/>
  <c r="JZ16" i="7" s="1"/>
  <c r="KB6" i="7" l="1"/>
  <c r="KC6" i="7" l="1"/>
  <c r="KD6" i="7" l="1"/>
  <c r="KE6" i="7" l="1"/>
  <c r="KF6" i="7" l="1"/>
  <c r="KG6" i="7" l="1"/>
  <c r="KH6" i="7" l="1"/>
  <c r="KI6" i="7" l="1"/>
  <c r="KJ6" i="7" l="1"/>
  <c r="KK6" i="7" l="1"/>
  <c r="KL6" i="7" l="1"/>
  <c r="KL16" i="7" s="1"/>
  <c r="KM6" i="7" l="1"/>
  <c r="KM16" i="7" s="1"/>
  <c r="KO6" i="7" l="1"/>
  <c r="KP6" i="7" l="1"/>
  <c r="KQ6" i="7" l="1"/>
  <c r="KR6" i="7" l="1"/>
  <c r="KS6" i="7" l="1"/>
  <c r="KT6" i="7" l="1"/>
  <c r="KU6" i="7" l="1"/>
  <c r="KV6" i="7" l="1"/>
  <c r="KW6" i="7" l="1"/>
  <c r="KX6" i="7" l="1"/>
  <c r="KY6" i="7" l="1"/>
  <c r="KY16" i="7" s="1"/>
  <c r="KZ6" i="7" l="1"/>
  <c r="KZ16" i="7" s="1"/>
  <c r="LB6" i="7" l="1"/>
  <c r="LC6" i="7" l="1"/>
  <c r="LD6" i="7" l="1"/>
  <c r="LE6" i="7" l="1"/>
  <c r="LF6" i="7" l="1"/>
  <c r="LG6" i="7" l="1"/>
  <c r="LH6" i="7" l="1"/>
  <c r="LI6" i="7" l="1"/>
  <c r="LJ6" i="7" l="1"/>
  <c r="LK6" i="7" l="1"/>
  <c r="LL6" i="7" l="1"/>
  <c r="LL16" i="7" s="1"/>
  <c r="LM6" i="7" l="1"/>
  <c r="LM16" i="7" s="1"/>
  <c r="AA59" i="9" l="1"/>
  <c r="AM59" i="9" l="1"/>
  <c r="AN59" i="9" l="1"/>
  <c r="AO59" i="9" s="1"/>
  <c r="AO56" i="9" s="1"/>
  <c r="AP59" i="9" l="1"/>
  <c r="AP56" i="9" s="1"/>
  <c r="AQ59" i="9" l="1"/>
  <c r="AQ56" i="9" s="1"/>
  <c r="AR59" i="9" l="1"/>
  <c r="AR56" i="9" s="1"/>
  <c r="AS59" i="9" l="1"/>
  <c r="AS56" i="9" s="1"/>
  <c r="AT59" i="9" l="1"/>
  <c r="AT56" i="9" s="1"/>
  <c r="AU59" i="9" l="1"/>
  <c r="AU56" i="9" s="1"/>
  <c r="AV59" i="9" l="1"/>
  <c r="AV56" i="9" s="1"/>
  <c r="AW59" i="9" l="1"/>
  <c r="AW56" i="9" s="1"/>
  <c r="AX59" i="9" l="1"/>
  <c r="AX56" i="9" s="1"/>
  <c r="AY59" i="9" l="1"/>
  <c r="AY56" i="9" l="1"/>
  <c r="BO55" i="20" l="1"/>
  <c r="BP55" i="20" l="1"/>
  <c r="BQ55" i="20" l="1"/>
  <c r="BR55" i="20" l="1"/>
  <c r="BS55" i="20"/>
  <c r="BT55" i="20" l="1"/>
  <c r="BU55" i="20" l="1"/>
  <c r="BV55" i="20" l="1"/>
  <c r="BW55" i="20" l="1"/>
  <c r="BX55" i="20" l="1"/>
  <c r="BY55" i="20" l="1"/>
  <c r="BZ55" i="20" l="1"/>
  <c r="CA55" i="20" s="1"/>
  <c r="CB55" i="20" l="1"/>
  <c r="CD55" i="20" l="1"/>
  <c r="CC55" i="20"/>
  <c r="CF55" i="20" l="1"/>
  <c r="CE55" i="20"/>
  <c r="CG55" i="20" l="1"/>
  <c r="CH55" i="20" l="1"/>
  <c r="CI55" i="20" l="1"/>
  <c r="CJ55" i="20" l="1"/>
  <c r="CK55" i="20" l="1"/>
  <c r="CL55" i="20" l="1"/>
  <c r="CM55" i="20" l="1"/>
  <c r="CN55" i="20" s="1"/>
  <c r="CO55" i="20" l="1"/>
  <c r="CP55" i="20" l="1"/>
  <c r="CQ55" i="20" l="1"/>
  <c r="CR55" i="20" l="1"/>
  <c r="CS55" i="20" l="1"/>
  <c r="CT55" i="20" l="1"/>
  <c r="CU55" i="20" l="1"/>
  <c r="CV55" i="20" l="1"/>
  <c r="CW55" i="20" l="1"/>
  <c r="CX55" i="20" l="1"/>
  <c r="CY55" i="20" l="1"/>
  <c r="CZ55" i="20" l="1"/>
  <c r="DA55" i="20" s="1"/>
  <c r="DB55" i="20" l="1"/>
  <c r="DC55" i="20" l="1"/>
  <c r="DD55" i="20" l="1"/>
  <c r="DE55" i="20" l="1"/>
  <c r="DF55" i="20" l="1"/>
  <c r="DG55" i="20" l="1"/>
  <c r="DH55" i="20" l="1"/>
  <c r="DI55" i="20" l="1"/>
  <c r="DJ55" i="20" l="1"/>
  <c r="DK55" i="20" l="1"/>
  <c r="DL55" i="20" l="1"/>
  <c r="DM55" i="20" l="1"/>
  <c r="DN55" i="20" s="1"/>
  <c r="DO55" i="20" l="1"/>
  <c r="DP55" i="20" l="1"/>
  <c r="DQ55" i="20" l="1"/>
  <c r="DR55" i="20" l="1"/>
  <c r="DS55" i="20" l="1"/>
  <c r="DT55" i="20" l="1"/>
  <c r="DU55" i="20" l="1"/>
  <c r="DV55" i="20" l="1"/>
  <c r="DW55" i="20" l="1"/>
  <c r="DX55" i="20" l="1"/>
  <c r="DY55" i="20" l="1"/>
  <c r="EB55" i="20" l="1"/>
  <c r="EC55" i="20" l="1"/>
  <c r="B50" i="20" l="1"/>
  <c r="C46" i="20" s="1"/>
  <c r="C50" i="20" s="1"/>
  <c r="D46" i="20" s="1"/>
  <c r="D50" i="20" s="1"/>
  <c r="E46" i="20" s="1"/>
  <c r="E50" i="20" s="1"/>
  <c r="F46" i="20" s="1"/>
  <c r="F50" i="20" s="1"/>
  <c r="G46" i="20" s="1"/>
  <c r="G50" i="20" s="1"/>
  <c r="H46" i="20" s="1"/>
  <c r="H50" i="20" s="1"/>
  <c r="I46" i="20" s="1"/>
  <c r="I50" i="20" s="1"/>
  <c r="J46" i="20" s="1"/>
  <c r="J50" i="20" s="1"/>
  <c r="K46" i="20" s="1"/>
  <c r="K50" i="20" s="1"/>
  <c r="L46" i="20" s="1"/>
  <c r="L50" i="20" s="1"/>
  <c r="M46" i="20" s="1"/>
  <c r="M50" i="20" s="1"/>
  <c r="N47" i="20"/>
  <c r="B86" i="9"/>
  <c r="B45" i="9"/>
  <c r="C45" i="9" l="1"/>
  <c r="N86" i="9"/>
  <c r="N50" i="20"/>
  <c r="O46" i="20"/>
  <c r="AA46" i="20" l="1"/>
  <c r="O50" i="20"/>
  <c r="P46" i="20" s="1"/>
  <c r="P50" i="20" s="1"/>
  <c r="Q46" i="20" s="1"/>
  <c r="Q50" i="20" s="1"/>
  <c r="R46" i="20" s="1"/>
  <c r="R50" i="20" s="1"/>
  <c r="S46" i="20" s="1"/>
  <c r="S50" i="20" s="1"/>
  <c r="T46" i="20" s="1"/>
  <c r="T50" i="20" s="1"/>
  <c r="U46" i="20" s="1"/>
  <c r="U50" i="20" s="1"/>
  <c r="V46" i="20" s="1"/>
  <c r="V50" i="20" s="1"/>
  <c r="W46" i="20" s="1"/>
  <c r="W50" i="20" s="1"/>
  <c r="X46" i="20" s="1"/>
  <c r="X50" i="20" s="1"/>
  <c r="Y46" i="20" s="1"/>
  <c r="Y50" i="20" s="1"/>
  <c r="Z46" i="20" s="1"/>
  <c r="Z50" i="20" s="1"/>
  <c r="AB46" i="20" s="1"/>
  <c r="AB50" i="20" s="1"/>
  <c r="D45" i="9"/>
  <c r="E45" i="9" l="1"/>
  <c r="AA50" i="20"/>
  <c r="F45" i="9" l="1"/>
  <c r="AC46" i="20"/>
  <c r="AC50" i="20" s="1"/>
  <c r="AD46" i="20" s="1"/>
  <c r="AD50" i="20" s="1"/>
  <c r="AE46" i="20" s="1"/>
  <c r="AE50" i="20" s="1"/>
  <c r="AF46" i="20" s="1"/>
  <c r="AF50" i="20" s="1"/>
  <c r="AG46" i="20" s="1"/>
  <c r="AG50" i="20" s="1"/>
  <c r="AH46" i="20" s="1"/>
  <c r="AH50" i="20" s="1"/>
  <c r="AI46" i="20" s="1"/>
  <c r="AI50" i="20" s="1"/>
  <c r="AJ46" i="20" s="1"/>
  <c r="AJ50" i="20" s="1"/>
  <c r="AK46" i="20" s="1"/>
  <c r="AK50" i="20" s="1"/>
  <c r="AL46" i="20" s="1"/>
  <c r="AL50" i="20" s="1"/>
  <c r="AM46" i="20" s="1"/>
  <c r="AM50" i="20" s="1"/>
  <c r="AN46" i="20"/>
  <c r="AN50" i="20" l="1"/>
  <c r="AO46" i="20"/>
  <c r="G45" i="9"/>
  <c r="BA46" i="20" l="1"/>
  <c r="AO50" i="20"/>
  <c r="AP46" i="20" s="1"/>
  <c r="AP50" i="20" s="1"/>
  <c r="AQ46" i="20" s="1"/>
  <c r="AQ50" i="20" s="1"/>
  <c r="AR46" i="20" s="1"/>
  <c r="AR50" i="20" s="1"/>
  <c r="AS46" i="20" s="1"/>
  <c r="AS50" i="20" s="1"/>
  <c r="AT46" i="20" s="1"/>
  <c r="AT50" i="20" s="1"/>
  <c r="AU46" i="20" s="1"/>
  <c r="AU50" i="20" s="1"/>
  <c r="AV46" i="20" s="1"/>
  <c r="AV50" i="20" s="1"/>
  <c r="AW46" i="20" s="1"/>
  <c r="AW50" i="20" s="1"/>
  <c r="AX46" i="20" s="1"/>
  <c r="AX50" i="20" s="1"/>
  <c r="AY46" i="20" s="1"/>
  <c r="AY50" i="20" s="1"/>
  <c r="AZ46" i="20" s="1"/>
  <c r="AZ50" i="20" s="1"/>
  <c r="H45" i="9"/>
  <c r="AB87" i="9"/>
  <c r="I45" i="9" l="1"/>
  <c r="BB46" i="20"/>
  <c r="BA50" i="20"/>
  <c r="J45" i="9" l="1"/>
  <c r="BN46" i="20"/>
  <c r="BB50" i="20"/>
  <c r="BC46" i="20" s="1"/>
  <c r="BC50" i="20" s="1"/>
  <c r="BD46" i="20" s="1"/>
  <c r="BD50" i="20" s="1"/>
  <c r="BE46" i="20" s="1"/>
  <c r="BE50" i="20" s="1"/>
  <c r="BF46" i="20" s="1"/>
  <c r="BF50" i="20" s="1"/>
  <c r="BG46" i="20" s="1"/>
  <c r="BG50" i="20" s="1"/>
  <c r="BH46" i="20" s="1"/>
  <c r="BH50" i="20" s="1"/>
  <c r="BI46" i="20" s="1"/>
  <c r="BI50" i="20" s="1"/>
  <c r="BJ46" i="20" s="1"/>
  <c r="BJ50" i="20" s="1"/>
  <c r="BK46" i="20" s="1"/>
  <c r="BK50" i="20" s="1"/>
  <c r="BL46" i="20" s="1"/>
  <c r="BL50" i="20" s="1"/>
  <c r="BM46" i="20" s="1"/>
  <c r="BM50" i="20" s="1"/>
  <c r="K45" i="9" l="1"/>
  <c r="BN50" i="20"/>
  <c r="BO46" i="20"/>
  <c r="AC87" i="9"/>
  <c r="AD87" i="9"/>
  <c r="CA46" i="20" l="1"/>
  <c r="BO50" i="20"/>
  <c r="BP46" i="20" s="1"/>
  <c r="BP50" i="20" s="1"/>
  <c r="BQ46" i="20" s="1"/>
  <c r="BQ50" i="20" s="1"/>
  <c r="BR46" i="20" s="1"/>
  <c r="BR50" i="20" s="1"/>
  <c r="BS46" i="20" s="1"/>
  <c r="BS50" i="20" s="1"/>
  <c r="BT46" i="20" s="1"/>
  <c r="BT50" i="20" s="1"/>
  <c r="BU46" i="20" s="1"/>
  <c r="BU50" i="20" s="1"/>
  <c r="BV46" i="20" s="1"/>
  <c r="BV50" i="20" s="1"/>
  <c r="BW46" i="20" s="1"/>
  <c r="BW50" i="20" s="1"/>
  <c r="BX46" i="20" s="1"/>
  <c r="BX50" i="20" s="1"/>
  <c r="BY46" i="20" s="1"/>
  <c r="BY50" i="20" s="1"/>
  <c r="BZ46" i="20" s="1"/>
  <c r="BZ50" i="20" s="1"/>
  <c r="L45" i="9"/>
  <c r="M45" i="9" l="1"/>
  <c r="CA50" i="20"/>
  <c r="CB46" i="20"/>
  <c r="N45" i="9" l="1"/>
  <c r="CN46" i="20"/>
  <c r="CB50" i="20"/>
  <c r="CC46" i="20" s="1"/>
  <c r="AE87" i="9"/>
  <c r="CC50" i="20" l="1"/>
  <c r="CD46" i="20" s="1"/>
  <c r="CD50" i="20" s="1"/>
  <c r="CE46" i="20" s="1"/>
  <c r="CE50" i="20" s="1"/>
  <c r="CF46" i="20" s="1"/>
  <c r="CF50" i="20" s="1"/>
  <c r="CG46" i="20" s="1"/>
  <c r="CG50" i="20" s="1"/>
  <c r="CH46" i="20" s="1"/>
  <c r="CH50" i="20" s="1"/>
  <c r="CI46" i="20" s="1"/>
  <c r="CI50" i="20" s="1"/>
  <c r="CJ46" i="20" s="1"/>
  <c r="CJ50" i="20" s="1"/>
  <c r="CK46" i="20" s="1"/>
  <c r="CK50" i="20" s="1"/>
  <c r="CL46" i="20" s="1"/>
  <c r="CL50" i="20" s="1"/>
  <c r="CM46" i="20" s="1"/>
  <c r="CM50" i="20" s="1"/>
  <c r="O45" i="9"/>
  <c r="CN50" i="20" l="1"/>
  <c r="CO46" i="20"/>
  <c r="CO50" i="20" s="1"/>
  <c r="CP46" i="20" s="1"/>
  <c r="CP50" i="20" s="1"/>
  <c r="CQ46" i="20" s="1"/>
  <c r="CQ50" i="20" s="1"/>
  <c r="CR46" i="20" s="1"/>
  <c r="CR50" i="20" s="1"/>
  <c r="CS46" i="20" s="1"/>
  <c r="CS50" i="20" s="1"/>
  <c r="CT46" i="20" s="1"/>
  <c r="CT50" i="20" s="1"/>
  <c r="CU46" i="20" s="1"/>
  <c r="CU50" i="20" s="1"/>
  <c r="CV46" i="20" s="1"/>
  <c r="CV50" i="20" s="1"/>
  <c r="CW46" i="20" s="1"/>
  <c r="CW50" i="20" s="1"/>
  <c r="CX46" i="20" s="1"/>
  <c r="CX50" i="20" s="1"/>
  <c r="CY46" i="20" s="1"/>
  <c r="CY50" i="20" s="1"/>
  <c r="CZ46" i="20" s="1"/>
  <c r="CZ50" i="20" s="1"/>
  <c r="P45" i="9"/>
  <c r="AF87" i="9"/>
  <c r="DA46" i="20" l="1"/>
  <c r="Q45" i="9"/>
  <c r="DA50" i="20"/>
  <c r="DB46" i="20"/>
  <c r="R45" i="9" l="1"/>
  <c r="DB50" i="20"/>
  <c r="DC46" i="20" s="1"/>
  <c r="DC50" i="20" s="1"/>
  <c r="DD46" i="20" s="1"/>
  <c r="DD50" i="20" s="1"/>
  <c r="DE46" i="20" s="1"/>
  <c r="DE50" i="20" s="1"/>
  <c r="DF46" i="20" s="1"/>
  <c r="DF50" i="20" s="1"/>
  <c r="DG46" i="20" s="1"/>
  <c r="DG50" i="20" s="1"/>
  <c r="DH46" i="20" s="1"/>
  <c r="DH50" i="20" s="1"/>
  <c r="DI46" i="20" s="1"/>
  <c r="DI50" i="20" s="1"/>
  <c r="DJ46" i="20" s="1"/>
  <c r="DJ50" i="20" s="1"/>
  <c r="DK46" i="20" s="1"/>
  <c r="DK50" i="20" s="1"/>
  <c r="DN46" i="20"/>
  <c r="DL46" i="20" l="1"/>
  <c r="DL50" i="20" s="1"/>
  <c r="DM46" i="20" s="1"/>
  <c r="DM50" i="20" s="1"/>
  <c r="DN50" i="20" s="1"/>
  <c r="S45" i="9"/>
  <c r="AH87" i="9"/>
  <c r="DO46" i="20" l="1"/>
  <c r="DO50" i="20" s="1"/>
  <c r="DP46" i="20" s="1"/>
  <c r="DP50" i="20" s="1"/>
  <c r="DQ46" i="20" s="1"/>
  <c r="DQ50" i="20" s="1"/>
  <c r="DR46" i="20" s="1"/>
  <c r="DR50" i="20" s="1"/>
  <c r="DS46" i="20" s="1"/>
  <c r="DS50" i="20" s="1"/>
  <c r="DT46" i="20" s="1"/>
  <c r="DT50" i="20" s="1"/>
  <c r="DU46" i="20" s="1"/>
  <c r="DU50" i="20" s="1"/>
  <c r="DV46" i="20" s="1"/>
  <c r="DV50" i="20" s="1"/>
  <c r="DW46" i="20" s="1"/>
  <c r="DW50" i="20" s="1"/>
  <c r="DX46" i="20" s="1"/>
  <c r="DX50" i="20" s="1"/>
  <c r="DY46" i="20" s="1"/>
  <c r="DY50" i="20" s="1"/>
  <c r="DZ46" i="20" s="1"/>
  <c r="DZ50" i="20" s="1"/>
  <c r="T45" i="9"/>
  <c r="EA46" i="20" l="1"/>
  <c r="U45" i="9"/>
  <c r="EA50" i="20"/>
  <c r="EB46" i="20"/>
  <c r="AI87" i="9"/>
  <c r="EN46" i="20" l="1"/>
  <c r="EB50" i="20"/>
  <c r="EC46" i="20" s="1"/>
  <c r="EC50" i="20" s="1"/>
  <c r="ED46" i="20" s="1"/>
  <c r="ED50" i="20" s="1"/>
  <c r="EE46" i="20" s="1"/>
  <c r="EE50" i="20" s="1"/>
  <c r="EF46" i="20" s="1"/>
  <c r="EF50" i="20" s="1"/>
  <c r="EG46" i="20" s="1"/>
  <c r="EG50" i="20" s="1"/>
  <c r="EH46" i="20" s="1"/>
  <c r="EH50" i="20" s="1"/>
  <c r="EI46" i="20" s="1"/>
  <c r="EI50" i="20" s="1"/>
  <c r="EJ46" i="20" s="1"/>
  <c r="EJ50" i="20" s="1"/>
  <c r="EK46" i="20" s="1"/>
  <c r="EK50" i="20" s="1"/>
  <c r="EL46" i="20" s="1"/>
  <c r="EL50" i="20" s="1"/>
  <c r="EM46" i="20" s="1"/>
  <c r="EM50" i="20" s="1"/>
  <c r="V45" i="9"/>
  <c r="EN50" i="20" l="1"/>
  <c r="EO46" i="20"/>
  <c r="W45" i="9"/>
  <c r="AJ87" i="9"/>
  <c r="X45" i="9" l="1"/>
  <c r="FA46" i="20"/>
  <c r="EO50" i="20"/>
  <c r="EP46" i="20" s="1"/>
  <c r="EP50" i="20" s="1"/>
  <c r="EQ46" i="20" s="1"/>
  <c r="EQ50" i="20" s="1"/>
  <c r="ER46" i="20" s="1"/>
  <c r="ER50" i="20" s="1"/>
  <c r="ES46" i="20" s="1"/>
  <c r="ES50" i="20" s="1"/>
  <c r="ET46" i="20" s="1"/>
  <c r="ET50" i="20" s="1"/>
  <c r="EU46" i="20" s="1"/>
  <c r="EU50" i="20" s="1"/>
  <c r="EV46" i="20" s="1"/>
  <c r="EV50" i="20" s="1"/>
  <c r="EW46" i="20" s="1"/>
  <c r="EW50" i="20" s="1"/>
  <c r="EX46" i="20" s="1"/>
  <c r="EX50" i="20" s="1"/>
  <c r="EY46" i="20" s="1"/>
  <c r="EY50" i="20" s="1"/>
  <c r="EZ46" i="20" s="1"/>
  <c r="EZ50" i="20" s="1"/>
  <c r="AK87" i="9" l="1"/>
  <c r="FA50" i="20"/>
  <c r="FB46" i="20"/>
  <c r="Y45" i="9"/>
  <c r="AL87" i="9"/>
  <c r="Z45" i="9" l="1"/>
  <c r="FB50" i="20"/>
  <c r="FC46" i="20" s="1"/>
  <c r="FC50" i="20" s="1"/>
  <c r="FD46" i="20" s="1"/>
  <c r="FD50" i="20" s="1"/>
  <c r="FE46" i="20" s="1"/>
  <c r="FE50" i="20" s="1"/>
  <c r="FF46" i="20" s="1"/>
  <c r="FF50" i="20" s="1"/>
  <c r="FG46" i="20" s="1"/>
  <c r="FG50" i="20" s="1"/>
  <c r="FH46" i="20" s="1"/>
  <c r="FH50" i="20" s="1"/>
  <c r="FI46" i="20" s="1"/>
  <c r="FI50" i="20" s="1"/>
  <c r="FJ46" i="20" s="1"/>
  <c r="FJ50" i="20" s="1"/>
  <c r="FK46" i="20" s="1"/>
  <c r="FK50" i="20" s="1"/>
  <c r="FL46" i="20" s="1"/>
  <c r="FL50" i="20" s="1"/>
  <c r="FM46" i="20" s="1"/>
  <c r="FM50" i="20" s="1"/>
  <c r="FN46" i="20"/>
  <c r="FN50" i="20" l="1"/>
  <c r="FO46" i="20"/>
  <c r="FO50" i="20" s="1"/>
  <c r="AA45" i="9"/>
  <c r="AB45" i="9" l="1"/>
  <c r="FP46" i="20"/>
  <c r="GA46" i="20"/>
  <c r="AM87" i="9"/>
  <c r="FP50" i="20" l="1"/>
  <c r="FQ46" i="20" s="1"/>
  <c r="FQ50" i="20" s="1"/>
  <c r="FR46" i="20" s="1"/>
  <c r="AC45" i="9"/>
  <c r="FR50" i="20" l="1"/>
  <c r="FS46" i="20" s="1"/>
  <c r="AD45" i="9"/>
  <c r="FS50" i="20" l="1"/>
  <c r="FT46" i="20" s="1"/>
  <c r="AE45" i="9"/>
  <c r="FT50" i="20" l="1"/>
  <c r="FU46" i="20" s="1"/>
  <c r="AF45" i="9"/>
  <c r="FU50" i="20" l="1"/>
  <c r="FV46" i="20" s="1"/>
  <c r="AG45" i="9"/>
  <c r="FV50" i="20" l="1"/>
  <c r="FW46" i="20" s="1"/>
  <c r="AH45" i="9"/>
  <c r="FW50" i="20" l="1"/>
  <c r="FX46" i="20" s="1"/>
  <c r="AI45" i="9"/>
  <c r="FM55" i="20" l="1"/>
  <c r="FX50" i="20"/>
  <c r="FY46" i="20" s="1"/>
  <c r="AJ45" i="9"/>
  <c r="FY50" i="20" l="1"/>
  <c r="FZ46" i="20" s="1"/>
  <c r="AK45" i="9"/>
  <c r="AL45" i="9" l="1"/>
  <c r="FZ86" i="9" l="1"/>
  <c r="GA86" i="9" s="1"/>
  <c r="GA48" i="20"/>
  <c r="FZ50" i="20"/>
  <c r="AM45" i="9"/>
  <c r="GA50" i="20" l="1"/>
  <c r="GB46" i="20"/>
  <c r="GB50" i="20" s="1"/>
  <c r="AN45" i="9"/>
  <c r="AO45" i="9" s="1"/>
  <c r="AP45" i="9" s="1"/>
  <c r="AQ45" i="9" s="1"/>
  <c r="AR45" i="9" s="1"/>
  <c r="AS45" i="9" s="1"/>
  <c r="AT45" i="9" s="1"/>
  <c r="AU45" i="9" s="1"/>
  <c r="AV45" i="9" s="1"/>
  <c r="AW45" i="9" s="1"/>
  <c r="AX45" i="9" s="1"/>
  <c r="AY45" i="9" s="1"/>
  <c r="AZ45" i="9" s="1"/>
  <c r="BA45" i="9" s="1"/>
  <c r="BB45" i="9" s="1"/>
  <c r="BC45" i="9" s="1"/>
  <c r="BD45" i="9" s="1"/>
  <c r="BE45" i="9" s="1"/>
  <c r="BF45" i="9" s="1"/>
  <c r="BG45" i="9" s="1"/>
  <c r="BH45" i="9" s="1"/>
  <c r="BI45" i="9" s="1"/>
  <c r="BJ45" i="9" s="1"/>
  <c r="BK45" i="9" s="1"/>
  <c r="BL45" i="9" s="1"/>
  <c r="BM45" i="9" s="1"/>
  <c r="BN45" i="9" s="1"/>
  <c r="BO45" i="9" s="1"/>
  <c r="BP45" i="9" s="1"/>
  <c r="BQ45" i="9" s="1"/>
  <c r="BR45" i="9" s="1"/>
  <c r="BS45" i="9" s="1"/>
  <c r="BT45" i="9" s="1"/>
  <c r="BU45" i="9" s="1"/>
  <c r="BV45" i="9" s="1"/>
  <c r="BW45" i="9" s="1"/>
  <c r="BX45" i="9" s="1"/>
  <c r="BY45" i="9" s="1"/>
  <c r="BZ45" i="9" s="1"/>
  <c r="CA45" i="9" s="1"/>
  <c r="CB45" i="9" s="1"/>
  <c r="CC45" i="9" s="1"/>
  <c r="CD45" i="9" s="1"/>
  <c r="CE45" i="9" s="1"/>
  <c r="CF45" i="9" s="1"/>
  <c r="CG45" i="9" s="1"/>
  <c r="CH45" i="9" s="1"/>
  <c r="CI45" i="9" s="1"/>
  <c r="CJ45" i="9" s="1"/>
  <c r="CK45" i="9" s="1"/>
  <c r="CL45" i="9" s="1"/>
  <c r="CM45" i="9" s="1"/>
  <c r="CN45" i="9" s="1"/>
  <c r="CO45" i="9" s="1"/>
  <c r="CP45" i="9" s="1"/>
  <c r="CQ45" i="9" s="1"/>
  <c r="CR45" i="9" s="1"/>
  <c r="CS45" i="9" s="1"/>
  <c r="CT45" i="9" s="1"/>
  <c r="CU45" i="9" s="1"/>
  <c r="CV45" i="9" s="1"/>
  <c r="CW45" i="9" s="1"/>
  <c r="CX45" i="9" s="1"/>
  <c r="CY45" i="9" s="1"/>
  <c r="CZ45" i="9" s="1"/>
  <c r="DA45" i="9" s="1"/>
  <c r="DB45" i="9" s="1"/>
  <c r="DC45" i="9" s="1"/>
  <c r="DD45" i="9" s="1"/>
  <c r="DE45" i="9" s="1"/>
  <c r="DF45" i="9" s="1"/>
  <c r="DG45" i="9" s="1"/>
  <c r="DH45" i="9" s="1"/>
  <c r="DI45" i="9" s="1"/>
  <c r="DJ45" i="9" s="1"/>
  <c r="DK45" i="9" s="1"/>
  <c r="DL45" i="9" s="1"/>
  <c r="DM45" i="9" s="1"/>
  <c r="DN45" i="9" s="1"/>
  <c r="DO45" i="9" s="1"/>
  <c r="DP45" i="9" s="1"/>
  <c r="DQ45" i="9" s="1"/>
  <c r="DR45" i="9" s="1"/>
  <c r="DS45" i="9" s="1"/>
  <c r="DT45" i="9" s="1"/>
  <c r="DU45" i="9" s="1"/>
  <c r="DV45" i="9" s="1"/>
  <c r="DW45" i="9" s="1"/>
  <c r="DX45" i="9" s="1"/>
  <c r="DY45" i="9" s="1"/>
  <c r="DZ45" i="9" s="1"/>
  <c r="EA45" i="9" s="1"/>
  <c r="EB45" i="9" s="1"/>
  <c r="EC45" i="9" s="1"/>
  <c r="ED45" i="9" s="1"/>
  <c r="EE45" i="9" s="1"/>
  <c r="EF45" i="9" s="1"/>
  <c r="EG45" i="9" s="1"/>
  <c r="EH45" i="9" s="1"/>
  <c r="EI45" i="9" s="1"/>
  <c r="EJ45" i="9" s="1"/>
  <c r="EK45" i="9" s="1"/>
  <c r="EL45" i="9" s="1"/>
  <c r="EM45" i="9" s="1"/>
  <c r="EN45" i="9" s="1"/>
  <c r="EO45" i="9" s="1"/>
  <c r="EP45" i="9" s="1"/>
  <c r="EQ45" i="9" s="1"/>
  <c r="ER45" i="9" s="1"/>
  <c r="ES45" i="9" s="1"/>
  <c r="ET45" i="9" s="1"/>
  <c r="EU45" i="9" s="1"/>
  <c r="EV45" i="9" s="1"/>
  <c r="EW45" i="9" s="1"/>
  <c r="EX45" i="9" s="1"/>
  <c r="EY45" i="9" s="1"/>
  <c r="EZ45" i="9" s="1"/>
  <c r="FA45" i="9" s="1"/>
  <c r="FB45" i="9" s="1"/>
  <c r="FC45" i="9" s="1"/>
  <c r="FD45" i="9" s="1"/>
  <c r="FE45" i="9" s="1"/>
  <c r="FF45" i="9" s="1"/>
  <c r="FG45" i="9" s="1"/>
  <c r="FH45" i="9" s="1"/>
  <c r="FI45" i="9" s="1"/>
  <c r="FJ45" i="9" s="1"/>
  <c r="FK45" i="9" s="1"/>
  <c r="FL45" i="9" s="1"/>
  <c r="FM45" i="9" s="1"/>
  <c r="FN45" i="9" s="1"/>
  <c r="FO45" i="9" s="1"/>
  <c r="FP45" i="9" s="1"/>
  <c r="FQ45" i="9" s="1"/>
  <c r="FR45" i="9" s="1"/>
  <c r="FS45" i="9" s="1"/>
  <c r="FT45" i="9" s="1"/>
  <c r="FU45" i="9" s="1"/>
  <c r="FV45" i="9" s="1"/>
  <c r="FW45" i="9" s="1"/>
  <c r="FX45" i="9" s="1"/>
  <c r="FY45" i="9" s="1"/>
  <c r="FZ45" i="9" s="1"/>
  <c r="GA45" i="9" l="1"/>
  <c r="GB45" i="9" s="1"/>
  <c r="GC45" i="9" s="1"/>
  <c r="GD45" i="9" s="1"/>
  <c r="GE45" i="9" s="1"/>
  <c r="GF45" i="9" s="1"/>
  <c r="GG45" i="9" s="1"/>
  <c r="GH45" i="9" s="1"/>
  <c r="GI45" i="9" s="1"/>
  <c r="GJ45" i="9" s="1"/>
  <c r="GK45" i="9" s="1"/>
  <c r="GL45" i="9" s="1"/>
  <c r="GN46" i="20"/>
  <c r="GC46" i="20"/>
  <c r="GC50" i="20" l="1"/>
  <c r="GD46" i="20" s="1"/>
  <c r="GD50" i="20" l="1"/>
  <c r="GE46" i="20" s="1"/>
  <c r="GE50" i="20" l="1"/>
  <c r="GF46" i="20" s="1"/>
  <c r="GF50" i="20" l="1"/>
  <c r="GG46" i="20" s="1"/>
  <c r="GG50" i="20" l="1"/>
  <c r="GH46" i="20" s="1"/>
  <c r="GH50" i="20" l="1"/>
  <c r="GI46" i="20" s="1"/>
  <c r="GI50" i="20" l="1"/>
  <c r="GJ46" i="20" s="1"/>
  <c r="GJ50" i="20" l="1"/>
  <c r="GK46" i="20" s="1"/>
  <c r="GK50" i="20" l="1"/>
  <c r="GL46" i="20" s="1"/>
  <c r="GL50" i="20" l="1"/>
  <c r="GM46" i="20" s="1"/>
  <c r="GM48" i="20" s="1"/>
  <c r="GM45" i="9" l="1"/>
  <c r="GM86" i="9"/>
  <c r="GN86" i="9" s="1"/>
  <c r="GN48" i="20"/>
  <c r="GM50" i="20"/>
  <c r="GN50" i="20" s="1"/>
  <c r="GN45" i="9" l="1"/>
  <c r="HB45" i="9" l="1"/>
  <c r="HC45" i="9" l="1"/>
  <c r="HD45" i="9" l="1"/>
  <c r="HE45" i="9" l="1"/>
  <c r="HF45" i="9" l="1"/>
  <c r="HG45" i="9" l="1"/>
  <c r="HH45" i="9" l="1"/>
  <c r="HI45" i="9" l="1"/>
  <c r="HJ45" i="9" l="1"/>
  <c r="HK45" i="9" l="1"/>
  <c r="HL45" i="9" l="1"/>
  <c r="HM45" i="9" l="1"/>
  <c r="HN45" i="9" l="1"/>
  <c r="HO45" i="9" l="1"/>
  <c r="HP45" i="9" l="1"/>
  <c r="HQ45" i="9" l="1"/>
  <c r="HR45" i="9" l="1"/>
  <c r="HS45" i="9" l="1"/>
  <c r="HT45" i="9" l="1"/>
  <c r="HU45" i="9" l="1"/>
  <c r="HV45" i="9" l="1"/>
  <c r="HW45" i="9" l="1"/>
  <c r="HX45" i="9" l="1"/>
  <c r="HY45" i="9" l="1"/>
  <c r="HZ45" i="9" l="1"/>
  <c r="IA45" i="9" l="1"/>
  <c r="IB45" i="9" l="1"/>
  <c r="IC45" i="9" l="1"/>
  <c r="ID45" i="9" l="1"/>
  <c r="IE45" i="9" l="1"/>
  <c r="IF45" i="9" l="1"/>
  <c r="IG45" i="9" l="1"/>
  <c r="IH45" i="9" l="1"/>
  <c r="II45" i="9" l="1"/>
  <c r="IJ45" i="9" l="1"/>
  <c r="IK45" i="9" l="1"/>
  <c r="IL45" i="9" l="1"/>
  <c r="IM45" i="9" l="1"/>
  <c r="IN45" i="9" l="1"/>
  <c r="IO45" i="9" l="1"/>
  <c r="IP45" i="9" l="1"/>
  <c r="IQ45" i="9" l="1"/>
  <c r="IR45" i="9" l="1"/>
  <c r="IS45" i="9" l="1"/>
  <c r="IT45" i="9" l="1"/>
  <c r="IU45" i="9" l="1"/>
  <c r="IV45" i="9" l="1"/>
  <c r="IW45" i="9" l="1"/>
  <c r="IX45" i="9" l="1"/>
  <c r="IY45" i="9" l="1"/>
  <c r="IZ45" i="9" l="1"/>
  <c r="JA45" i="9" l="1"/>
  <c r="JB45" i="9" l="1"/>
  <c r="JC45" i="9" l="1"/>
  <c r="JD45" i="9" l="1"/>
  <c r="JE45" i="9" l="1"/>
  <c r="JF45" i="9" l="1"/>
  <c r="JG45" i="9" l="1"/>
  <c r="JH45" i="9" l="1"/>
  <c r="JI45" i="9" l="1"/>
  <c r="JJ45" i="9" l="1"/>
  <c r="JK45" i="9" l="1"/>
  <c r="JL45" i="9" l="1"/>
  <c r="JM45" i="9" l="1"/>
  <c r="JN45" i="9" l="1"/>
  <c r="JO45" i="9" l="1"/>
  <c r="JP45" i="9" l="1"/>
  <c r="JQ45" i="9" l="1"/>
  <c r="JR45" i="9" l="1"/>
  <c r="JS45" i="9" l="1"/>
  <c r="JT45" i="9" l="1"/>
  <c r="JU45" i="9" l="1"/>
  <c r="JV45" i="9" l="1"/>
  <c r="JW45" i="9" l="1"/>
  <c r="JX45" i="9" l="1"/>
  <c r="JY45" i="9" l="1"/>
  <c r="JZ45" i="9" l="1"/>
  <c r="KA45" i="9" l="1"/>
  <c r="KB45" i="9" l="1"/>
  <c r="KC45" i="9" l="1"/>
  <c r="KD45" i="9" l="1"/>
  <c r="KE45" i="9" l="1"/>
  <c r="KF45" i="9" l="1"/>
  <c r="KG45" i="9" l="1"/>
  <c r="KH45" i="9" l="1"/>
  <c r="KI45" i="9" l="1"/>
  <c r="KJ45" i="9" l="1"/>
  <c r="KK45" i="9" l="1"/>
  <c r="KL45" i="9" l="1"/>
  <c r="KM45" i="9" l="1"/>
  <c r="KN45" i="9" l="1"/>
  <c r="KO45" i="9" l="1"/>
  <c r="KP45" i="9" l="1"/>
  <c r="KQ45" i="9" l="1"/>
  <c r="KR45" i="9" l="1"/>
  <c r="KS45" i="9" l="1"/>
  <c r="KT45" i="9" l="1"/>
  <c r="KU45" i="9" l="1"/>
  <c r="KV45" i="9" l="1"/>
  <c r="KW45" i="9" l="1"/>
  <c r="KX45" i="9" l="1"/>
  <c r="KY45" i="9" l="1"/>
  <c r="KZ45" i="9" l="1"/>
  <c r="LA45" i="9" l="1"/>
  <c r="LB45" i="9" l="1"/>
  <c r="LC45" i="9" l="1"/>
  <c r="LD45" i="9" l="1"/>
  <c r="LE45" i="9" l="1"/>
  <c r="LF45" i="9" l="1"/>
  <c r="LG45" i="9" l="1"/>
  <c r="LH45" i="9" l="1"/>
  <c r="LI45" i="9" l="1"/>
  <c r="LJ45" i="9" l="1"/>
  <c r="LK45" i="9" l="1"/>
  <c r="LL45" i="9" l="1"/>
  <c r="LM45" i="9" l="1"/>
  <c r="LN45" i="9" l="1"/>
  <c r="AQ87" i="9" l="1"/>
  <c r="AP87" i="9" l="1"/>
  <c r="AR87" i="9"/>
  <c r="AS87" i="9" l="1"/>
  <c r="AU87" i="9" l="1"/>
  <c r="AV87" i="9"/>
  <c r="AW87" i="9" l="1"/>
  <c r="AX87" i="9" l="1"/>
  <c r="AY87" i="9" l="1"/>
  <c r="AZ87" i="9" l="1"/>
  <c r="BB87" i="9" l="1"/>
  <c r="AO87" i="9" l="1"/>
  <c r="DA34" i="20" l="1"/>
  <c r="GO89" i="9" l="1"/>
  <c r="GO87" i="9" l="1"/>
  <c r="GP89" i="9"/>
  <c r="GP87" i="9"/>
  <c r="GQ89" i="9" l="1"/>
  <c r="HA87" i="9"/>
  <c r="GQ87" i="9" l="1"/>
  <c r="GR87" i="9" l="1"/>
  <c r="GR89" i="9"/>
  <c r="GS89" i="9" l="1"/>
  <c r="GS87" i="9"/>
  <c r="GT87" i="9" l="1"/>
  <c r="GT89" i="9"/>
  <c r="GU87" i="9" l="1"/>
  <c r="GU89" i="9"/>
  <c r="GV89" i="9" l="1"/>
  <c r="GV87" i="9"/>
  <c r="GW87" i="9" l="1"/>
  <c r="GW89" i="9"/>
  <c r="GX87" i="9" l="1"/>
  <c r="GX89" i="9"/>
  <c r="GY89" i="9" l="1"/>
  <c r="GY87" i="9"/>
  <c r="GZ87" i="9" l="1"/>
  <c r="GZ89" i="9"/>
  <c r="HA89" i="9" s="1"/>
  <c r="HB89" i="9" l="1"/>
  <c r="HB87" i="9" l="1"/>
  <c r="HC89" i="9" l="1"/>
  <c r="HC87" i="9"/>
  <c r="HN87" i="9"/>
  <c r="HD89" i="9" l="1"/>
  <c r="HD87" i="9"/>
  <c r="HE89" i="9" l="1"/>
  <c r="HE87" i="9"/>
  <c r="HF89" i="9" l="1"/>
  <c r="HF87" i="9"/>
  <c r="HG87" i="9" l="1"/>
  <c r="HG89" i="9" l="1"/>
  <c r="HH89" i="9"/>
  <c r="HH87" i="9"/>
  <c r="HI89" i="9" l="1"/>
  <c r="HI87" i="9"/>
  <c r="HJ87" i="9" l="1"/>
  <c r="HJ89" i="9"/>
  <c r="HK89" i="9" l="1"/>
  <c r="HK87" i="9"/>
  <c r="HL87" i="9" l="1"/>
  <c r="HL89" i="9"/>
  <c r="HM87" i="9" l="1"/>
  <c r="HM89" i="9"/>
  <c r="HN89" i="9" s="1"/>
  <c r="HO89" i="9" l="1"/>
  <c r="HO87" i="9" l="1"/>
  <c r="IA87" i="9" l="1"/>
  <c r="HP89" i="9"/>
  <c r="HP87" i="9"/>
  <c r="HQ87" i="9" l="1"/>
  <c r="HQ89" i="9"/>
  <c r="HR89" i="9" l="1"/>
  <c r="HR87" i="9"/>
  <c r="HS87" i="9" l="1"/>
  <c r="HS89" i="9"/>
  <c r="HT87" i="9" l="1"/>
  <c r="HT89" i="9"/>
  <c r="HU87" i="9" l="1"/>
  <c r="HU89" i="9"/>
  <c r="HV87" i="9" l="1"/>
  <c r="HV89" i="9"/>
  <c r="HW89" i="9" l="1"/>
  <c r="HW87" i="9"/>
  <c r="HX87" i="9" l="1"/>
  <c r="HX89" i="9"/>
  <c r="HY87" i="9" l="1"/>
  <c r="HY89" i="9"/>
  <c r="HZ89" i="9" l="1"/>
  <c r="IA89" i="9" s="1"/>
  <c r="HZ87" i="9"/>
  <c r="IB89" i="9" l="1"/>
  <c r="IB87" i="9" l="1"/>
  <c r="IC87" i="9"/>
  <c r="IC89" i="9"/>
  <c r="IN87" i="9" l="1"/>
  <c r="ID87" i="9"/>
  <c r="ID89" i="9"/>
  <c r="IE87" i="9" l="1"/>
  <c r="IE89" i="9"/>
  <c r="IF89" i="9" l="1"/>
  <c r="IF87" i="9"/>
  <c r="IG89" i="9" l="1"/>
  <c r="IG87" i="9"/>
  <c r="IH89" i="9" l="1"/>
  <c r="IH87" i="9"/>
  <c r="II89" i="9" l="1"/>
  <c r="II87" i="9"/>
  <c r="IJ89" i="9" l="1"/>
  <c r="IJ87" i="9"/>
  <c r="IK87" i="9" l="1"/>
  <c r="IK89" i="9"/>
  <c r="IL87" i="9" l="1"/>
  <c r="IL89" i="9"/>
  <c r="IM89" i="9" l="1"/>
  <c r="IN89" i="9" s="1"/>
  <c r="IM87" i="9"/>
  <c r="IO89" i="9" l="1"/>
  <c r="IO87" i="9" l="1"/>
  <c r="IP87" i="9"/>
  <c r="IP89" i="9"/>
  <c r="IQ89" i="9" l="1"/>
  <c r="IQ87" i="9"/>
  <c r="JA87" i="9"/>
  <c r="IR87" i="9" l="1"/>
  <c r="IR89" i="9"/>
  <c r="IS87" i="9" l="1"/>
  <c r="IS89" i="9"/>
  <c r="IT89" i="9" l="1"/>
  <c r="IT87" i="9"/>
  <c r="IU87" i="9" l="1"/>
  <c r="IU89" i="9"/>
  <c r="IV87" i="9" l="1"/>
  <c r="IV89" i="9"/>
  <c r="IW87" i="9" l="1"/>
  <c r="IW89" i="9"/>
  <c r="IX89" i="9" l="1"/>
  <c r="IX87" i="9"/>
  <c r="IY89" i="9" l="1"/>
  <c r="IY87" i="9"/>
  <c r="IZ89" i="9" l="1"/>
  <c r="JA89" i="9" s="1"/>
  <c r="IZ87" i="9"/>
  <c r="JB89" i="9" l="1"/>
  <c r="JB87" i="9" l="1"/>
  <c r="JC87" i="9" l="1"/>
  <c r="JC89" i="9"/>
  <c r="JN87" i="9"/>
  <c r="JD89" i="9" l="1"/>
  <c r="JD87" i="9"/>
  <c r="JE87" i="9" l="1"/>
  <c r="JE89" i="9"/>
  <c r="JF87" i="9" l="1"/>
  <c r="JF89" i="9"/>
  <c r="JG89" i="9" l="1"/>
  <c r="JG87" i="9" l="1"/>
  <c r="JH89" i="9" l="1"/>
  <c r="JH87" i="9"/>
  <c r="JI87" i="9" l="1"/>
  <c r="JI89" i="9"/>
  <c r="JJ89" i="9" l="1"/>
  <c r="JJ87" i="9"/>
  <c r="JK89" i="9" l="1"/>
  <c r="JK87" i="9"/>
  <c r="JL87" i="9" l="1"/>
  <c r="JL89" i="9"/>
  <c r="JM89" i="9" l="1"/>
  <c r="JN89" i="9" s="1"/>
  <c r="JM87" i="9"/>
  <c r="JO89" i="9" l="1"/>
  <c r="JO87" i="9" l="1"/>
  <c r="JR89" i="9" l="1"/>
  <c r="JP89" i="9"/>
  <c r="JP87" i="9"/>
  <c r="KA87" i="9"/>
  <c r="JR87" i="9"/>
  <c r="JQ89" i="9" l="1"/>
  <c r="JQ87" i="9"/>
  <c r="JS87" i="9" l="1"/>
  <c r="JS89" i="9"/>
  <c r="JT89" i="9" l="1"/>
  <c r="JT87" i="9"/>
  <c r="JU87" i="9" l="1"/>
  <c r="JU89" i="9"/>
  <c r="JV87" i="9" l="1"/>
  <c r="JV89" i="9"/>
  <c r="JW87" i="9" l="1"/>
  <c r="JW89" i="9"/>
  <c r="JX87" i="9" l="1"/>
  <c r="JX89" i="9"/>
  <c r="JY87" i="9" l="1"/>
  <c r="JY89" i="9"/>
  <c r="JZ87" i="9" l="1"/>
  <c r="JZ89" i="9"/>
  <c r="KA89" i="9" s="1"/>
  <c r="KB89" i="9" l="1"/>
  <c r="KB87" i="9" l="1"/>
  <c r="KC87" i="9" l="1"/>
  <c r="KC89" i="9"/>
  <c r="KN87" i="9"/>
  <c r="KD89" i="9" l="1"/>
  <c r="KD87" i="9"/>
  <c r="KE89" i="9" l="1"/>
  <c r="KE87" i="9" l="1"/>
  <c r="KF87" i="9" l="1"/>
  <c r="KF89" i="9"/>
  <c r="KG87" i="9" l="1"/>
  <c r="KG89" i="9"/>
  <c r="KH87" i="9" l="1"/>
  <c r="KH89" i="9"/>
  <c r="KI89" i="9" l="1"/>
  <c r="KI87" i="9"/>
  <c r="KJ87" i="9" l="1"/>
  <c r="KJ89" i="9"/>
  <c r="KK87" i="9" l="1"/>
  <c r="KK89" i="9"/>
  <c r="KL87" i="9" l="1"/>
  <c r="KL89" i="9"/>
  <c r="KM89" i="9" l="1"/>
  <c r="KN89" i="9" s="1"/>
  <c r="KM87" i="9"/>
  <c r="KO89" i="9" l="1"/>
  <c r="KO87" i="9" l="1"/>
  <c r="KP87" i="9"/>
  <c r="KP89" i="9"/>
  <c r="LA87" i="9" l="1"/>
  <c r="KQ87" i="9"/>
  <c r="KQ89" i="9"/>
  <c r="KR89" i="9" l="1"/>
  <c r="KS87" i="9" l="1"/>
  <c r="KR87" i="9"/>
  <c r="KS89" i="9" l="1"/>
  <c r="KT89" i="9" l="1"/>
  <c r="KT87" i="9"/>
  <c r="KU89" i="9" l="1"/>
  <c r="KU87" i="9"/>
  <c r="KV89" i="9" l="1"/>
  <c r="KV87" i="9"/>
  <c r="KW89" i="9" l="1"/>
  <c r="KW87" i="9"/>
  <c r="KX89" i="9" l="1"/>
  <c r="KX87" i="9"/>
  <c r="KY89" i="9" l="1"/>
  <c r="KY87" i="9"/>
  <c r="KZ87" i="9" l="1"/>
  <c r="KZ89" i="9"/>
  <c r="LA89" i="9" s="1"/>
  <c r="LB89" i="9" l="1"/>
  <c r="LC87" i="9" l="1"/>
  <c r="LC89" i="9"/>
  <c r="LB87" i="9"/>
  <c r="LN87" i="9" l="1"/>
  <c r="LD89" i="9" l="1"/>
  <c r="LD87" i="9"/>
  <c r="LE89" i="9" l="1"/>
  <c r="LE87" i="9" l="1"/>
  <c r="LF87" i="9" l="1"/>
  <c r="LF89" i="9"/>
  <c r="LG89" i="9" l="1"/>
  <c r="LG87" i="9"/>
  <c r="LH89" i="9" l="1"/>
  <c r="LH87" i="9"/>
  <c r="LI89" i="9" l="1"/>
  <c r="LI87" i="9"/>
  <c r="LJ89" i="9" l="1"/>
  <c r="LJ87" i="9"/>
  <c r="LK87" i="9" l="1"/>
  <c r="LK89" i="9"/>
  <c r="LL89" i="9" l="1"/>
  <c r="LL87" i="9"/>
  <c r="LM87" i="9" l="1"/>
  <c r="LM89" i="9"/>
  <c r="LN89" i="9" s="1"/>
  <c r="BE61" i="20" l="1"/>
  <c r="G8" i="23" l="1"/>
  <c r="G9" i="23" l="1"/>
  <c r="G18" i="23"/>
  <c r="G30" i="23" s="1"/>
  <c r="H8" i="23" l="1"/>
  <c r="H18" i="23" l="1"/>
  <c r="H30" i="23" s="1"/>
  <c r="H9" i="23"/>
  <c r="I8" i="23" l="1"/>
  <c r="I9" i="23" l="1"/>
  <c r="I18" i="23"/>
  <c r="I30" i="23" s="1"/>
  <c r="J8" i="23" l="1"/>
  <c r="J9" i="23" l="1"/>
  <c r="J18" i="23"/>
  <c r="J30" i="23" s="1"/>
  <c r="K8" i="23" l="1"/>
  <c r="K18" i="23" l="1"/>
  <c r="K30" i="23" s="1"/>
  <c r="K9" i="23"/>
  <c r="L8" i="23" l="1"/>
  <c r="L18" i="23" l="1"/>
  <c r="L30" i="23" s="1"/>
  <c r="L9" i="23"/>
  <c r="N8" i="23" l="1"/>
  <c r="N9" i="23" l="1"/>
  <c r="N18" i="23"/>
  <c r="N30" i="23" s="1"/>
  <c r="O8" i="23" l="1"/>
  <c r="O9" i="23" l="1"/>
  <c r="O18" i="23"/>
  <c r="O30" i="23" s="1"/>
  <c r="P8" i="23" l="1"/>
  <c r="P9" i="23" l="1"/>
  <c r="P18" i="23"/>
  <c r="P30" i="23" s="1"/>
  <c r="N68" i="9" l="1"/>
  <c r="M67" i="9"/>
  <c r="N67" i="9" l="1"/>
  <c r="M73" i="9"/>
  <c r="N73" i="9" l="1"/>
  <c r="M8" i="23" l="1"/>
  <c r="AZ61" i="20"/>
  <c r="M9" i="23" l="1"/>
  <c r="M18" i="23"/>
  <c r="M30" i="23" s="1"/>
  <c r="FB55" i="20" l="1"/>
  <c r="FC55" i="20"/>
  <c r="FD55" i="20"/>
  <c r="FE55" i="20"/>
  <c r="FF55" i="20"/>
  <c r="FG55" i="20"/>
  <c r="FH55" i="20"/>
  <c r="FI55" i="20"/>
  <c r="FJ55" i="20"/>
  <c r="FK55" i="20"/>
  <c r="FL55" i="20"/>
  <c r="EO55" i="20"/>
  <c r="EP55" i="20"/>
  <c r="EQ55" i="20"/>
  <c r="ER55" i="20"/>
  <c r="ES55" i="20"/>
  <c r="ET55" i="20"/>
  <c r="EU55" i="20"/>
  <c r="EV55" i="20"/>
  <c r="EW55" i="20"/>
  <c r="EX55" i="20"/>
  <c r="EY55" i="20"/>
  <c r="EZ55" i="20"/>
  <c r="ED55" i="20"/>
  <c r="EE55" i="20"/>
  <c r="EF55" i="20"/>
  <c r="EG55" i="20"/>
  <c r="EH55" i="20"/>
  <c r="EI55" i="20"/>
  <c r="EJ55" i="20"/>
  <c r="EK55" i="20"/>
  <c r="EL55" i="20"/>
  <c r="EM55" i="20"/>
  <c r="DZ55" i="20"/>
  <c r="EA55" i="20" s="1"/>
  <c r="FA55" i="20" l="1"/>
  <c r="FN55" i="20"/>
  <c r="EN55" i="20"/>
  <c r="FO55" i="20" l="1"/>
  <c r="FP55" i="20" l="1"/>
  <c r="FQ55" i="20" l="1"/>
  <c r="FR55" i="20" l="1"/>
  <c r="FS55" i="20" l="1"/>
  <c r="FT55" i="20" l="1"/>
  <c r="FU55" i="20" l="1"/>
  <c r="FV55" i="20" l="1"/>
  <c r="FX55" i="20" l="1"/>
  <c r="FY55" i="20" l="1"/>
  <c r="FZ55" i="20" l="1"/>
  <c r="GB55" i="20" l="1"/>
  <c r="GC55" i="20" l="1"/>
  <c r="GD55" i="20" l="1"/>
  <c r="GE55" i="20" l="1"/>
  <c r="GF55" i="20" l="1"/>
  <c r="GG55" i="20" l="1"/>
  <c r="GH55" i="20" l="1"/>
  <c r="GI55" i="20" l="1"/>
  <c r="GJ55" i="20" l="1"/>
  <c r="GK55" i="20" l="1"/>
  <c r="GL55" i="20" l="1"/>
  <c r="GM55" i="20" l="1"/>
  <c r="GN55" i="20" l="1"/>
  <c r="FW55" i="20"/>
  <c r="GA55" i="20" s="1"/>
  <c r="B24" i="20"/>
  <c r="B23" i="20" l="1"/>
  <c r="B55" i="9"/>
  <c r="B25" i="20"/>
  <c r="B41" i="20" s="1"/>
  <c r="C21" i="20"/>
  <c r="C27" i="20" s="1"/>
  <c r="B90" i="9" l="1"/>
  <c r="B58" i="9" s="1"/>
  <c r="B68" i="20"/>
  <c r="B42" i="20"/>
  <c r="B25" i="9"/>
  <c r="C25" i="20"/>
  <c r="C24" i="20"/>
  <c r="B11" i="14"/>
  <c r="C23" i="20" l="1"/>
  <c r="C41" i="20"/>
  <c r="C88" i="9" s="1"/>
  <c r="C43" i="20"/>
  <c r="C40" i="20"/>
  <c r="C90" i="9"/>
  <c r="B8" i="14"/>
  <c r="C55" i="9"/>
  <c r="D21" i="20"/>
  <c r="D27" i="20" s="1"/>
  <c r="B88" i="9"/>
  <c r="B56" i="9"/>
  <c r="C42" i="20" l="1"/>
  <c r="D43" i="20" s="1"/>
  <c r="C85" i="9"/>
  <c r="C91" i="9" s="1"/>
  <c r="C92" i="9" s="1"/>
  <c r="D25" i="20"/>
  <c r="D24" i="20"/>
  <c r="B85" i="9"/>
  <c r="B54" i="9"/>
  <c r="B53" i="9" s="1"/>
  <c r="B52" i="9" s="1"/>
  <c r="D40" i="20" l="1"/>
  <c r="D23" i="20"/>
  <c r="D41" i="20"/>
  <c r="D68" i="20"/>
  <c r="C54" i="9"/>
  <c r="C53" i="9" s="1"/>
  <c r="C25" i="9"/>
  <c r="C11" i="14"/>
  <c r="C58" i="9"/>
  <c r="C68" i="20"/>
  <c r="D55" i="9"/>
  <c r="E21" i="20"/>
  <c r="E27" i="20" s="1"/>
  <c r="D90" i="9"/>
  <c r="B91" i="9"/>
  <c r="B92" i="9" s="1"/>
  <c r="B93" i="9" s="1"/>
  <c r="C66" i="9" s="1"/>
  <c r="D42" i="20" l="1"/>
  <c r="E40" i="20" s="1"/>
  <c r="D88" i="9"/>
  <c r="D25" i="9"/>
  <c r="D11" i="14"/>
  <c r="D8" i="14" s="1"/>
  <c r="C56" i="9"/>
  <c r="C52" i="9" s="1"/>
  <c r="D58" i="9"/>
  <c r="E25" i="20"/>
  <c r="E24" i="20"/>
  <c r="C8" i="14"/>
  <c r="E43" i="20" l="1"/>
  <c r="E23" i="20"/>
  <c r="E41" i="20"/>
  <c r="E42" i="20" s="1"/>
  <c r="E90" i="9"/>
  <c r="B40" i="9"/>
  <c r="B36" i="9" s="1"/>
  <c r="B41" i="9" s="1"/>
  <c r="C93" i="9"/>
  <c r="D66" i="9" s="1"/>
  <c r="D54" i="9"/>
  <c r="D53" i="9" s="1"/>
  <c r="E55" i="9"/>
  <c r="F21" i="20"/>
  <c r="F27" i="20" s="1"/>
  <c r="D56" i="9"/>
  <c r="D85" i="9"/>
  <c r="F43" i="20" l="1"/>
  <c r="F40" i="20"/>
  <c r="E58" i="9"/>
  <c r="E56" i="9" s="1"/>
  <c r="D91" i="9"/>
  <c r="D92" i="9" s="1"/>
  <c r="E11" i="14"/>
  <c r="E88" i="9"/>
  <c r="E25" i="9"/>
  <c r="C40" i="9"/>
  <c r="C36" i="9" s="1"/>
  <c r="C41" i="9" s="1"/>
  <c r="F24" i="20"/>
  <c r="D52" i="9"/>
  <c r="E68" i="20"/>
  <c r="D93" i="9" l="1"/>
  <c r="E66" i="9" s="1"/>
  <c r="F23" i="20"/>
  <c r="E54" i="9"/>
  <c r="E53" i="9" s="1"/>
  <c r="E52" i="9" s="1"/>
  <c r="F55" i="9"/>
  <c r="G21" i="20"/>
  <c r="G27" i="20" s="1"/>
  <c r="F25" i="20"/>
  <c r="F41" i="20" s="1"/>
  <c r="F42" i="20" s="1"/>
  <c r="E85" i="9"/>
  <c r="E8" i="14"/>
  <c r="G49" i="20" l="1"/>
  <c r="G43" i="20"/>
  <c r="G40" i="20"/>
  <c r="F68" i="20"/>
  <c r="F90" i="9"/>
  <c r="F58" i="9" s="1"/>
  <c r="F56" i="9" s="1"/>
  <c r="F25" i="9"/>
  <c r="F11" i="14"/>
  <c r="F8" i="14" s="1"/>
  <c r="G25" i="20"/>
  <c r="E91" i="9"/>
  <c r="E92" i="9" s="1"/>
  <c r="D40" i="9"/>
  <c r="D36" i="9" s="1"/>
  <c r="D41" i="9" s="1"/>
  <c r="E93" i="9" l="1"/>
  <c r="F66" i="9" s="1"/>
  <c r="G55" i="9"/>
  <c r="H21" i="20"/>
  <c r="H27" i="20" s="1"/>
  <c r="F88" i="9"/>
  <c r="G24" i="20"/>
  <c r="G23" i="20" l="1"/>
  <c r="G41" i="20"/>
  <c r="G42" i="20" s="1"/>
  <c r="G11" i="14"/>
  <c r="F54" i="9"/>
  <c r="F53" i="9" s="1"/>
  <c r="F52" i="9" s="1"/>
  <c r="H24" i="20"/>
  <c r="H25" i="20"/>
  <c r="F85" i="9"/>
  <c r="G90" i="9"/>
  <c r="E40" i="9"/>
  <c r="E36" i="9" s="1"/>
  <c r="E41" i="9" s="1"/>
  <c r="H43" i="20" l="1"/>
  <c r="H40" i="20"/>
  <c r="H23" i="20"/>
  <c r="H41" i="20"/>
  <c r="H88" i="9" s="1"/>
  <c r="G87" i="9"/>
  <c r="G58" i="9"/>
  <c r="G56" i="9" s="1"/>
  <c r="N49" i="20"/>
  <c r="N87" i="9" s="1"/>
  <c r="G68" i="20"/>
  <c r="G88" i="9"/>
  <c r="H90" i="9"/>
  <c r="F91" i="9"/>
  <c r="F92" i="9" s="1"/>
  <c r="F93" i="9" s="1"/>
  <c r="G66" i="9" s="1"/>
  <c r="G8" i="14"/>
  <c r="H55" i="9"/>
  <c r="I21" i="20"/>
  <c r="I27" i="20" s="1"/>
  <c r="G25" i="9"/>
  <c r="H42" i="20" l="1"/>
  <c r="B7" i="21"/>
  <c r="F40" i="9"/>
  <c r="F36" i="9" s="1"/>
  <c r="F41" i="9" s="1"/>
  <c r="H85" i="9"/>
  <c r="H91" i="9" s="1"/>
  <c r="H92" i="9" s="1"/>
  <c r="G85" i="9"/>
  <c r="I25" i="20"/>
  <c r="I24" i="20"/>
  <c r="G54" i="9"/>
  <c r="G53" i="9" s="1"/>
  <c r="G52" i="9" s="1"/>
  <c r="I23" i="20" l="1"/>
  <c r="I41" i="20"/>
  <c r="I88" i="9" s="1"/>
  <c r="I40" i="20"/>
  <c r="I43" i="20"/>
  <c r="I11" i="14" s="1"/>
  <c r="I8" i="14" s="1"/>
  <c r="H54" i="9"/>
  <c r="H53" i="9" s="1"/>
  <c r="H25" i="9"/>
  <c r="H58" i="9"/>
  <c r="H68" i="20"/>
  <c r="H11" i="14"/>
  <c r="H8" i="14" s="1"/>
  <c r="I55" i="9"/>
  <c r="J21" i="20"/>
  <c r="J27" i="20" s="1"/>
  <c r="G91" i="9"/>
  <c r="G92" i="9" s="1"/>
  <c r="G93" i="9" s="1"/>
  <c r="H66" i="9" s="1"/>
  <c r="I90" i="9"/>
  <c r="I42" i="20" l="1"/>
  <c r="I85" i="9"/>
  <c r="I91" i="9" s="1"/>
  <c r="I92" i="9" s="1"/>
  <c r="I68" i="20"/>
  <c r="G40" i="9"/>
  <c r="G36" i="9" s="1"/>
  <c r="G41" i="9" s="1"/>
  <c r="H93" i="9"/>
  <c r="I66" i="9" s="1"/>
  <c r="J24" i="20"/>
  <c r="J25" i="20"/>
  <c r="H56" i="9"/>
  <c r="H52" i="9" s="1"/>
  <c r="I58" i="9"/>
  <c r="I25" i="9"/>
  <c r="J23" i="20" l="1"/>
  <c r="J41" i="20"/>
  <c r="J88" i="9" s="1"/>
  <c r="J40" i="20"/>
  <c r="J43" i="20"/>
  <c r="J90" i="9"/>
  <c r="I54" i="9"/>
  <c r="I53" i="9" s="1"/>
  <c r="I56" i="9"/>
  <c r="J55" i="9"/>
  <c r="K21" i="20"/>
  <c r="K27" i="20" s="1"/>
  <c r="H40" i="9"/>
  <c r="H36" i="9" s="1"/>
  <c r="H41" i="9" s="1"/>
  <c r="I93" i="9"/>
  <c r="J66" i="9" s="1"/>
  <c r="J58" i="9" l="1"/>
  <c r="J56" i="9" s="1"/>
  <c r="J42" i="20"/>
  <c r="J54" i="9" s="1"/>
  <c r="J53" i="9" s="1"/>
  <c r="J85" i="9"/>
  <c r="J91" i="9" s="1"/>
  <c r="J92" i="9" s="1"/>
  <c r="I52" i="9"/>
  <c r="I40" i="9"/>
  <c r="I36" i="9" s="1"/>
  <c r="I41" i="9" s="1"/>
  <c r="K25" i="20"/>
  <c r="J25" i="9"/>
  <c r="J11" i="14"/>
  <c r="J8" i="14" s="1"/>
  <c r="J68" i="20"/>
  <c r="J93" i="9" l="1"/>
  <c r="K66" i="9" s="1"/>
  <c r="K40" i="20"/>
  <c r="K43" i="20"/>
  <c r="K55" i="9"/>
  <c r="L21" i="20"/>
  <c r="L27" i="20" s="1"/>
  <c r="K24" i="20"/>
  <c r="J52" i="9"/>
  <c r="J40" i="9" l="1"/>
  <c r="J36" i="9" s="1"/>
  <c r="J41" i="9" s="1"/>
  <c r="K23" i="20"/>
  <c r="K41" i="20"/>
  <c r="K42" i="20" s="1"/>
  <c r="K11" i="14"/>
  <c r="K8" i="14" s="1"/>
  <c r="K90" i="9"/>
  <c r="K58" i="9" s="1"/>
  <c r="K68" i="20"/>
  <c r="K25" i="9"/>
  <c r="L25" i="20"/>
  <c r="L40" i="20" l="1"/>
  <c r="L43" i="20"/>
  <c r="K56" i="9"/>
  <c r="K88" i="9"/>
  <c r="K85" i="9" s="1"/>
  <c r="K91" i="9" s="1"/>
  <c r="K92" i="9" s="1"/>
  <c r="K93" i="9" s="1"/>
  <c r="L66" i="9" s="1"/>
  <c r="L55" i="9"/>
  <c r="M21" i="20"/>
  <c r="M27" i="20" s="1"/>
  <c r="L24" i="20"/>
  <c r="L23" i="20" l="1"/>
  <c r="L41" i="20"/>
  <c r="L88" i="9" s="1"/>
  <c r="L90" i="9"/>
  <c r="K54" i="9"/>
  <c r="K53" i="9" s="1"/>
  <c r="K52" i="9" s="1"/>
  <c r="M25" i="20"/>
  <c r="N25" i="20" s="1"/>
  <c r="M24" i="20"/>
  <c r="M23" i="20" s="1"/>
  <c r="K40" i="9"/>
  <c r="K36" i="9" s="1"/>
  <c r="K41" i="9" s="1"/>
  <c r="L42" i="20" l="1"/>
  <c r="M40" i="20" s="1"/>
  <c r="L58" i="9"/>
  <c r="L56" i="9" s="1"/>
  <c r="L11" i="14"/>
  <c r="L8" i="14" s="1"/>
  <c r="N24" i="20"/>
  <c r="N23" i="20" s="1"/>
  <c r="L85" i="9"/>
  <c r="L91" i="9" s="1"/>
  <c r="L92" i="9" s="1"/>
  <c r="L93" i="9" s="1"/>
  <c r="M66" i="9" s="1"/>
  <c r="N27" i="20"/>
  <c r="M55" i="9"/>
  <c r="N55" i="9" s="1"/>
  <c r="O21" i="20"/>
  <c r="O27" i="20" s="1"/>
  <c r="L25" i="9"/>
  <c r="L68" i="20"/>
  <c r="M43" i="20" l="1"/>
  <c r="L54" i="9"/>
  <c r="L53" i="9" s="1"/>
  <c r="L52" i="9" s="1"/>
  <c r="L40" i="9"/>
  <c r="L36" i="9" s="1"/>
  <c r="L41" i="9" s="1"/>
  <c r="AA21" i="20"/>
  <c r="P21" i="20" l="1"/>
  <c r="P27" i="20" s="1"/>
  <c r="P25" i="20" l="1"/>
  <c r="O24" i="20"/>
  <c r="O55" i="9"/>
  <c r="O25" i="20"/>
  <c r="O23" i="20" l="1"/>
  <c r="O41" i="20"/>
  <c r="O90" i="9"/>
  <c r="P55" i="9"/>
  <c r="Q21" i="20"/>
  <c r="Q27" i="20" s="1"/>
  <c r="P24" i="20"/>
  <c r="P23" i="20" l="1"/>
  <c r="P41" i="20"/>
  <c r="P88" i="9" s="1"/>
  <c r="Q25" i="20"/>
  <c r="P90" i="9"/>
  <c r="P85" i="9" l="1"/>
  <c r="P91" i="9" s="1"/>
  <c r="P92" i="9" s="1"/>
  <c r="Q55" i="9"/>
  <c r="R21" i="20"/>
  <c r="R27" i="20" s="1"/>
  <c r="Q24" i="20"/>
  <c r="Q23" i="20" l="1"/>
  <c r="Q41" i="20"/>
  <c r="R25" i="20"/>
  <c r="Q90" i="9"/>
  <c r="Q88" i="9" l="1"/>
  <c r="R55" i="9"/>
  <c r="S21" i="20"/>
  <c r="S27" i="20" s="1"/>
  <c r="R24" i="20"/>
  <c r="R23" i="20" l="1"/>
  <c r="R41" i="20"/>
  <c r="R90" i="9"/>
  <c r="S24" i="20"/>
  <c r="S25" i="20"/>
  <c r="Q85" i="9"/>
  <c r="S23" i="20" l="1"/>
  <c r="S41" i="20"/>
  <c r="S88" i="9" s="1"/>
  <c r="S90" i="9"/>
  <c r="R88" i="9"/>
  <c r="Q91" i="9"/>
  <c r="Q92" i="9" s="1"/>
  <c r="S55" i="9"/>
  <c r="T21" i="20"/>
  <c r="T27" i="20" s="1"/>
  <c r="S85" i="9" l="1"/>
  <c r="S91" i="9" s="1"/>
  <c r="S92" i="9" s="1"/>
  <c r="R85" i="9"/>
  <c r="T25" i="20"/>
  <c r="T55" i="9" l="1"/>
  <c r="U21" i="20"/>
  <c r="U27" i="20" s="1"/>
  <c r="R91" i="9"/>
  <c r="R92" i="9" s="1"/>
  <c r="T24" i="20"/>
  <c r="T23" i="20" l="1"/>
  <c r="T41" i="20"/>
  <c r="T90" i="9"/>
  <c r="U55" i="9" l="1"/>
  <c r="U25" i="20"/>
  <c r="V21" i="20"/>
  <c r="V27" i="20" s="1"/>
  <c r="U24" i="20"/>
  <c r="U23" i="20" l="1"/>
  <c r="U41" i="20"/>
  <c r="U90" i="9"/>
  <c r="V25" i="20"/>
  <c r="U88" i="9" l="1"/>
  <c r="V55" i="9"/>
  <c r="W21" i="20"/>
  <c r="W27" i="20" s="1"/>
  <c r="V24" i="20"/>
  <c r="V23" i="20" l="1"/>
  <c r="V41" i="20"/>
  <c r="U85" i="9"/>
  <c r="W24" i="20"/>
  <c r="W25" i="20"/>
  <c r="V90" i="9"/>
  <c r="W23" i="20" l="1"/>
  <c r="W41" i="20"/>
  <c r="W88" i="9" s="1"/>
  <c r="W90" i="9"/>
  <c r="W55" i="9"/>
  <c r="X21" i="20"/>
  <c r="X27" i="20" s="1"/>
  <c r="V88" i="9"/>
  <c r="U91" i="9"/>
  <c r="U92" i="9" s="1"/>
  <c r="W85" i="9" l="1"/>
  <c r="W91" i="9" s="1"/>
  <c r="W92" i="9" s="1"/>
  <c r="V85" i="9"/>
  <c r="X24" i="20"/>
  <c r="X23" i="20" l="1"/>
  <c r="X25" i="20"/>
  <c r="X90" i="9" s="1"/>
  <c r="X55" i="9"/>
  <c r="Y21" i="20"/>
  <c r="Y27" i="20" s="1"/>
  <c r="V91" i="9"/>
  <c r="V92" i="9" s="1"/>
  <c r="X41" i="20" l="1"/>
  <c r="Y25" i="20"/>
  <c r="X88" i="9" l="1"/>
  <c r="X85" i="9" s="1"/>
  <c r="Y24" i="20"/>
  <c r="Y41" i="20" s="1"/>
  <c r="Y55" i="9"/>
  <c r="Z21" i="20"/>
  <c r="Z27" i="20" s="1"/>
  <c r="Y23" i="20" l="1"/>
  <c r="Y90" i="9"/>
  <c r="Z25" i="20"/>
  <c r="AA25" i="20" s="1"/>
  <c r="Z24" i="20"/>
  <c r="Z23" i="20" s="1"/>
  <c r="X91" i="9"/>
  <c r="X92" i="9" s="1"/>
  <c r="Y88" i="9" l="1"/>
  <c r="Y85" i="9" s="1"/>
  <c r="AA24" i="20"/>
  <c r="AA27" i="20"/>
  <c r="Z55" i="9"/>
  <c r="AA55" i="9" s="1"/>
  <c r="AB21" i="20"/>
  <c r="AN21" i="20" l="1"/>
  <c r="AB27" i="20"/>
  <c r="AB25" i="20" s="1"/>
  <c r="Y91" i="9"/>
  <c r="Y92" i="9" s="1"/>
  <c r="AA23" i="20"/>
  <c r="AB55" i="9" l="1"/>
  <c r="AC21" i="20"/>
  <c r="AB24" i="20"/>
  <c r="AB59" i="20" s="1"/>
  <c r="AC27" i="20" l="1"/>
  <c r="AC24" i="20" s="1"/>
  <c r="AC59" i="20" s="1"/>
  <c r="AB90" i="9"/>
  <c r="AB23" i="20"/>
  <c r="AC25" i="20" l="1"/>
  <c r="AC90" i="9" s="1"/>
  <c r="AC23" i="20"/>
  <c r="AC55" i="9"/>
  <c r="AD21" i="20"/>
  <c r="AD27" i="20" l="1"/>
  <c r="AD25" i="20" s="1"/>
  <c r="AD24" i="20" l="1"/>
  <c r="AD59" i="20" s="1"/>
  <c r="AD55" i="9"/>
  <c r="AE21" i="20"/>
  <c r="AD90" i="9" l="1"/>
  <c r="AD23" i="20"/>
  <c r="AE27" i="20"/>
  <c r="AE25" i="20" s="1"/>
  <c r="AE55" i="9" l="1"/>
  <c r="AF21" i="20"/>
  <c r="AE24" i="20"/>
  <c r="AE59" i="20" s="1"/>
  <c r="AE90" i="9" l="1"/>
  <c r="AE23" i="20"/>
  <c r="AF27" i="20"/>
  <c r="AF55" i="9" l="1"/>
  <c r="AG21" i="20"/>
  <c r="AF25" i="20"/>
  <c r="AF24" i="20"/>
  <c r="AF59" i="20" s="1"/>
  <c r="AF23" i="20" l="1"/>
  <c r="AF90" i="9"/>
  <c r="AG27" i="20"/>
  <c r="AG55" i="9" l="1"/>
  <c r="AH21" i="20"/>
  <c r="AG24" i="20"/>
  <c r="AG59" i="20" s="1"/>
  <c r="AG25" i="20"/>
  <c r="AG90" i="9" l="1"/>
  <c r="AG23" i="20"/>
  <c r="Z64" i="20" l="1"/>
  <c r="AA64" i="20" s="1"/>
  <c r="AK25" i="20"/>
  <c r="AL25" i="20" l="1"/>
  <c r="AM25" i="20" l="1"/>
  <c r="AH25" i="20"/>
  <c r="AI25" i="20"/>
  <c r="AJ25" i="20"/>
  <c r="AH12" i="7"/>
  <c r="AN25" i="20" l="1"/>
  <c r="AH22" i="20"/>
  <c r="AI22" i="20"/>
  <c r="AH27" i="20" l="1"/>
  <c r="AH24" i="20" s="1"/>
  <c r="AH59" i="20" s="1"/>
  <c r="AJ12" i="7"/>
  <c r="AI12" i="7"/>
  <c r="AL22" i="20" l="1"/>
  <c r="AL12" i="7"/>
  <c r="AJ22" i="20"/>
  <c r="AH55" i="9"/>
  <c r="AI21" i="20"/>
  <c r="AK12" i="7"/>
  <c r="AK22" i="20"/>
  <c r="AN14" i="7"/>
  <c r="AH90" i="9" l="1"/>
  <c r="AH23" i="20"/>
  <c r="AM22" i="20"/>
  <c r="AN22" i="20" s="1"/>
  <c r="AI27" i="20"/>
  <c r="AI24" i="20" s="1"/>
  <c r="AI59" i="20" s="1"/>
  <c r="AB64" i="20" l="1"/>
  <c r="AB62" i="20" s="1"/>
  <c r="AI23" i="20"/>
  <c r="AI90" i="9"/>
  <c r="AM12" i="7"/>
  <c r="AN12" i="7" s="1"/>
  <c r="AN16" i="7" s="1"/>
  <c r="AJ21" i="20"/>
  <c r="AI55" i="9"/>
  <c r="AN15" i="7"/>
  <c r="AC64" i="20" l="1"/>
  <c r="AC62" i="20" s="1"/>
  <c r="AJ27" i="20"/>
  <c r="AJ24" i="20" s="1"/>
  <c r="AJ59" i="20" s="1"/>
  <c r="AJ90" i="9" l="1"/>
  <c r="AJ23" i="20"/>
  <c r="AJ55" i="9"/>
  <c r="AK21" i="20"/>
  <c r="AD64" i="20" l="1"/>
  <c r="AD62" i="20" s="1"/>
  <c r="AK27" i="20"/>
  <c r="AK24" i="20" s="1"/>
  <c r="AK59" i="20" s="1"/>
  <c r="AK23" i="20" l="1"/>
  <c r="AK90" i="9"/>
  <c r="AL21" i="20"/>
  <c r="AK55" i="9"/>
  <c r="AE64" i="20" l="1"/>
  <c r="AE62" i="20" s="1"/>
  <c r="AL27" i="20"/>
  <c r="AL24" i="20" s="1"/>
  <c r="AL59" i="20" s="1"/>
  <c r="AM21" i="20" l="1"/>
  <c r="AL55" i="9"/>
  <c r="AL23" i="20"/>
  <c r="AF64" i="20" s="1"/>
  <c r="AL90" i="9"/>
  <c r="AF62" i="20" l="1"/>
  <c r="AM27" i="20"/>
  <c r="AO21" i="20" l="1"/>
  <c r="AN27" i="20"/>
  <c r="AM55" i="9"/>
  <c r="AN55" i="9" s="1"/>
  <c r="AM24" i="20"/>
  <c r="AM59" i="20" l="1"/>
  <c r="AN59" i="20" s="1"/>
  <c r="AM23" i="20"/>
  <c r="AN24" i="20"/>
  <c r="AO27" i="20"/>
  <c r="BA21" i="20"/>
  <c r="AN23" i="20" l="1"/>
  <c r="AG64" i="20"/>
  <c r="AG62" i="20" s="1"/>
  <c r="AO55" i="9"/>
  <c r="AP21" i="20"/>
  <c r="AO24" i="20"/>
  <c r="AO59" i="20" s="1"/>
  <c r="AO23" i="20" l="1"/>
  <c r="AP27" i="20"/>
  <c r="AP24" i="20" s="1"/>
  <c r="AP59" i="20" s="1"/>
  <c r="AH64" i="20" l="1"/>
  <c r="AH62" i="20" s="1"/>
  <c r="AP55" i="9"/>
  <c r="AQ21" i="20"/>
  <c r="AP23" i="20"/>
  <c r="AI64" i="20" l="1"/>
  <c r="AI62" i="20" s="1"/>
  <c r="AQ27" i="20"/>
  <c r="AQ24" i="20" s="1"/>
  <c r="AQ59" i="20" s="1"/>
  <c r="AQ23" i="20" l="1"/>
  <c r="AR21" i="20"/>
  <c r="AQ55" i="9"/>
  <c r="AJ64" i="20" l="1"/>
  <c r="AJ62" i="20" s="1"/>
  <c r="AR27" i="20"/>
  <c r="AR24" i="20" s="1"/>
  <c r="AR55" i="9" l="1"/>
  <c r="AS21" i="20"/>
  <c r="AR59" i="20"/>
  <c r="AR23" i="20"/>
  <c r="AK64" i="20" l="1"/>
  <c r="AK62" i="20" s="1"/>
  <c r="AS27" i="20"/>
  <c r="AS24" i="20" s="1"/>
  <c r="AS55" i="9" l="1"/>
  <c r="AT21" i="20"/>
  <c r="AS59" i="20"/>
  <c r="AS23" i="20"/>
  <c r="AL64" i="20" s="1"/>
  <c r="AL62" i="20" s="1"/>
  <c r="AT27" i="20" l="1"/>
  <c r="AU21" i="20" l="1"/>
  <c r="AT55" i="9"/>
  <c r="AT24" i="20"/>
  <c r="AT23" i="20" l="1"/>
  <c r="AM64" i="20" s="1"/>
  <c r="AT59" i="20"/>
  <c r="AU27" i="20"/>
  <c r="AU24" i="20" s="1"/>
  <c r="AM62" i="20" l="1"/>
  <c r="AN62" i="20" s="1"/>
  <c r="AN64" i="20"/>
  <c r="AU23" i="20"/>
  <c r="AU59" i="20"/>
  <c r="AU55" i="9"/>
  <c r="AV21" i="20"/>
  <c r="AV27" i="20" l="1"/>
  <c r="AO64" i="20"/>
  <c r="AO62" i="20" l="1"/>
  <c r="AV55" i="9"/>
  <c r="AW21" i="20"/>
  <c r="AV24" i="20"/>
  <c r="AV59" i="20" l="1"/>
  <c r="AV23" i="20"/>
  <c r="AW27" i="20"/>
  <c r="AW24" i="20" s="1"/>
  <c r="AW59" i="20" l="1"/>
  <c r="AW23" i="20"/>
  <c r="AQ64" i="20" s="1"/>
  <c r="AW55" i="9"/>
  <c r="AX21" i="20"/>
  <c r="AP64" i="20"/>
  <c r="AP62" i="20" s="1"/>
  <c r="AQ62" i="20" l="1"/>
  <c r="AX27" i="20"/>
  <c r="AX24" i="20" s="1"/>
  <c r="AX59" i="20" l="1"/>
  <c r="AX23" i="20"/>
  <c r="AY21" i="20"/>
  <c r="AX55" i="9"/>
  <c r="AY27" i="20" l="1"/>
  <c r="AR64" i="20"/>
  <c r="AR62" i="20" s="1"/>
  <c r="AY55" i="9" l="1"/>
  <c r="AZ21" i="20"/>
  <c r="AY24" i="20"/>
  <c r="AZ27" i="20" l="1"/>
  <c r="AZ24" i="20" s="1"/>
  <c r="AY59" i="20"/>
  <c r="AY23" i="20"/>
  <c r="AZ59" i="20" l="1"/>
  <c r="AZ23" i="20"/>
  <c r="AT64" i="20" s="1"/>
  <c r="BA24" i="20"/>
  <c r="BB21" i="20"/>
  <c r="BA27" i="20"/>
  <c r="AS64" i="20"/>
  <c r="AS62" i="20" s="1"/>
  <c r="AT62" i="20" l="1"/>
  <c r="BN21" i="20"/>
  <c r="BB27" i="20"/>
  <c r="BB24" i="20" s="1"/>
  <c r="BA23" i="20"/>
  <c r="BA59" i="20"/>
  <c r="BB59" i="20" l="1"/>
  <c r="BB23" i="20"/>
  <c r="BC21" i="20"/>
  <c r="BC27" i="20" l="1"/>
  <c r="AU64" i="20"/>
  <c r="AU62" i="20" s="1"/>
  <c r="BD21" i="20" l="1"/>
  <c r="BC24" i="20"/>
  <c r="BC59" i="20" l="1"/>
  <c r="BC23" i="20"/>
  <c r="BD27" i="20"/>
  <c r="BD24" i="20" s="1"/>
  <c r="BE21" i="20" l="1"/>
  <c r="AV64" i="20"/>
  <c r="AV62" i="20" s="1"/>
  <c r="BD59" i="20"/>
  <c r="BD23" i="20"/>
  <c r="AW64" i="20" l="1"/>
  <c r="AW62" i="20" s="1"/>
  <c r="BE27" i="20"/>
  <c r="BF21" i="20" l="1"/>
  <c r="BE24" i="20"/>
  <c r="BE59" i="20" l="1"/>
  <c r="BE23" i="20"/>
  <c r="BF27" i="20"/>
  <c r="BF24" i="20" s="1"/>
  <c r="BF59" i="20" l="1"/>
  <c r="BF23" i="20"/>
  <c r="AY64" i="20" s="1"/>
  <c r="AX64" i="20"/>
  <c r="AX62" i="20" s="1"/>
  <c r="BG21" i="20"/>
  <c r="AY62" i="20" l="1"/>
  <c r="BG27" i="20"/>
  <c r="BG24" i="20" s="1"/>
  <c r="BG59" i="20" l="1"/>
  <c r="BG23" i="20"/>
  <c r="BH21" i="20"/>
  <c r="BH27" i="20" l="1"/>
  <c r="BH24" i="20" s="1"/>
  <c r="AZ64" i="20"/>
  <c r="AZ62" i="20" l="1"/>
  <c r="BA62" i="20" s="1"/>
  <c r="BA64" i="20"/>
  <c r="BH23" i="20"/>
  <c r="BH59" i="20"/>
  <c r="BI21" i="20"/>
  <c r="BB64" i="20" l="1"/>
  <c r="BB62" i="20" s="1"/>
  <c r="BI27" i="20"/>
  <c r="BJ21" i="20" l="1"/>
  <c r="BI24" i="20"/>
  <c r="BI59" i="20" l="1"/>
  <c r="BI23" i="20"/>
  <c r="BJ27" i="20"/>
  <c r="BJ24" i="20" s="1"/>
  <c r="BJ59" i="20" l="1"/>
  <c r="BJ23" i="20"/>
  <c r="BD64" i="20" s="1"/>
  <c r="BK21" i="20"/>
  <c r="BC64" i="20"/>
  <c r="BC62" i="20" s="1"/>
  <c r="BD62" i="20" l="1"/>
  <c r="BK27" i="20"/>
  <c r="BK24" i="20" s="1"/>
  <c r="BK59" i="20" l="1"/>
  <c r="BK23" i="20"/>
  <c r="BL21" i="20"/>
  <c r="BE64" i="20" l="1"/>
  <c r="BE62" i="20" s="1"/>
  <c r="BL27" i="20"/>
  <c r="BM21" i="20" l="1"/>
  <c r="BL24" i="20"/>
  <c r="BM27" i="20" l="1"/>
  <c r="BM24" i="20" s="1"/>
  <c r="BL59" i="20"/>
  <c r="BL23" i="20"/>
  <c r="BN27" i="20" l="1"/>
  <c r="BO21" i="20"/>
  <c r="BM59" i="20"/>
  <c r="BM23" i="20"/>
  <c r="BG64" i="20" s="1"/>
  <c r="BN24" i="20"/>
  <c r="BF64" i="20"/>
  <c r="BF62" i="20" s="1"/>
  <c r="BG62" i="20" l="1"/>
  <c r="BN23" i="20"/>
  <c r="BN59" i="20"/>
  <c r="CA21" i="20"/>
  <c r="BO27" i="20"/>
  <c r="BO24" i="20" s="1"/>
  <c r="AZ59" i="9"/>
  <c r="BA59" i="9" s="1"/>
  <c r="BB59" i="9" s="1"/>
  <c r="BC59" i="9" s="1"/>
  <c r="BD59" i="9" s="1"/>
  <c r="BE59" i="9" s="1"/>
  <c r="BF59" i="9" s="1"/>
  <c r="BG59" i="9" s="1"/>
  <c r="BH59" i="9" s="1"/>
  <c r="BI59" i="9" s="1"/>
  <c r="BJ59" i="9" s="1"/>
  <c r="BK59" i="9" s="1"/>
  <c r="BL59" i="9" s="1"/>
  <c r="BO59" i="20" l="1"/>
  <c r="BO23" i="20"/>
  <c r="AZ55" i="9"/>
  <c r="BA55" i="9" s="1"/>
  <c r="BP21" i="20"/>
  <c r="BP27" i="20" l="1"/>
  <c r="BH64" i="20"/>
  <c r="BH62" i="20" s="1"/>
  <c r="BB56" i="9"/>
  <c r="BB55" i="9"/>
  <c r="BC56" i="9" l="1"/>
  <c r="BC55" i="9"/>
  <c r="BQ21" i="20"/>
  <c r="BP24" i="20"/>
  <c r="BQ27" i="20" l="1"/>
  <c r="BQ24" i="20" s="1"/>
  <c r="BP59" i="20"/>
  <c r="BP23" i="20"/>
  <c r="BD56" i="9"/>
  <c r="BD55" i="9"/>
  <c r="BI64" i="20" l="1"/>
  <c r="BI62" i="20" s="1"/>
  <c r="BQ59" i="20"/>
  <c r="BQ23" i="20"/>
  <c r="BJ64" i="20" s="1"/>
  <c r="BE56" i="9"/>
  <c r="BE55" i="9"/>
  <c r="BR21" i="20"/>
  <c r="BJ62" i="20" l="1"/>
  <c r="BR27" i="20"/>
  <c r="BF56" i="9"/>
  <c r="BF55" i="9"/>
  <c r="BS21" i="20" l="1"/>
  <c r="BR24" i="20"/>
  <c r="BG56" i="9"/>
  <c r="BG55" i="9"/>
  <c r="BH56" i="9" l="1"/>
  <c r="BH55" i="9"/>
  <c r="BR59" i="20"/>
  <c r="BR23" i="20"/>
  <c r="BS27" i="20"/>
  <c r="BS24" i="20" s="1"/>
  <c r="BS59" i="20" l="1"/>
  <c r="BS23" i="20"/>
  <c r="BL64" i="20" s="1"/>
  <c r="BT21" i="20"/>
  <c r="BK64" i="20"/>
  <c r="BK62" i="20" s="1"/>
  <c r="BI56" i="9"/>
  <c r="BI55" i="9"/>
  <c r="BL62" i="20" l="1"/>
  <c r="BT27" i="20"/>
  <c r="BJ56" i="9"/>
  <c r="BJ55" i="9"/>
  <c r="BU21" i="20" l="1"/>
  <c r="BK56" i="9"/>
  <c r="BK55" i="9"/>
  <c r="BT24" i="20"/>
  <c r="BT59" i="20" l="1"/>
  <c r="BT23" i="20"/>
  <c r="BL56" i="9"/>
  <c r="BL55" i="9"/>
  <c r="BU27" i="20"/>
  <c r="BU24" i="20" s="1"/>
  <c r="BU59" i="20" l="1"/>
  <c r="BU23" i="20"/>
  <c r="BO64" i="20" s="1"/>
  <c r="BV21" i="20"/>
  <c r="BM64" i="20"/>
  <c r="BV27" i="20" l="1"/>
  <c r="BV24" i="20" s="1"/>
  <c r="BM62" i="20"/>
  <c r="BN62" i="20" s="1"/>
  <c r="BN64" i="20"/>
  <c r="BO62" i="20" s="1"/>
  <c r="BV59" i="20" l="1"/>
  <c r="BV23" i="20"/>
  <c r="BW21" i="20"/>
  <c r="BW27" i="20" l="1"/>
  <c r="BW24" i="20" s="1"/>
  <c r="BP64" i="20"/>
  <c r="BP62" i="20" s="1"/>
  <c r="BW59" i="20" l="1"/>
  <c r="BW23" i="20"/>
  <c r="BX21" i="20"/>
  <c r="BQ64" i="20" l="1"/>
  <c r="BQ62" i="20" s="1"/>
  <c r="BX27" i="20"/>
  <c r="BY21" i="20" l="1"/>
  <c r="BX24" i="20"/>
  <c r="BX23" i="20" l="1"/>
  <c r="BX59" i="20"/>
  <c r="BY27" i="20"/>
  <c r="BY24" i="20" s="1"/>
  <c r="BR64" i="20" l="1"/>
  <c r="BR62" i="20" s="1"/>
  <c r="BZ21" i="20"/>
  <c r="BY59" i="20"/>
  <c r="BY23" i="20"/>
  <c r="BZ27" i="20" l="1"/>
  <c r="BZ24" i="20" s="1"/>
  <c r="BS64" i="20"/>
  <c r="BS62" i="20" s="1"/>
  <c r="BZ59" i="20" l="1"/>
  <c r="BZ23" i="20"/>
  <c r="CA24" i="20"/>
  <c r="CA27" i="20"/>
  <c r="CB21" i="20"/>
  <c r="BM59" i="9" l="1"/>
  <c r="BN59" i="9" s="1"/>
  <c r="BO59" i="9" s="1"/>
  <c r="BP59" i="9" s="1"/>
  <c r="BQ59" i="9" s="1"/>
  <c r="BR59" i="9" s="1"/>
  <c r="BS59" i="9" s="1"/>
  <c r="BT59" i="9" s="1"/>
  <c r="BU59" i="9" s="1"/>
  <c r="BV59" i="9" s="1"/>
  <c r="BW59" i="9" s="1"/>
  <c r="BX59" i="9" s="1"/>
  <c r="BY59" i="9" s="1"/>
  <c r="CA59" i="20"/>
  <c r="CN21" i="20"/>
  <c r="CB27" i="20"/>
  <c r="CB24" i="20" s="1"/>
  <c r="CA23" i="20"/>
  <c r="BT64" i="20"/>
  <c r="BT62" i="20" s="1"/>
  <c r="CA99" i="9" l="1"/>
  <c r="CA100" i="9" s="1"/>
  <c r="CB59" i="20"/>
  <c r="CB23" i="20"/>
  <c r="BM55" i="9"/>
  <c r="BN55" i="9" s="1"/>
  <c r="CC21" i="20"/>
  <c r="CC27" i="20" l="1"/>
  <c r="BO56" i="9"/>
  <c r="BO55" i="9"/>
  <c r="BU64" i="20"/>
  <c r="BU62" i="20" s="1"/>
  <c r="BP56" i="9" l="1"/>
  <c r="BP55" i="9"/>
  <c r="CD21" i="20"/>
  <c r="CC24" i="20"/>
  <c r="CC59" i="20" l="1"/>
  <c r="CC23" i="20"/>
  <c r="BQ56" i="9"/>
  <c r="BQ55" i="9"/>
  <c r="CD27" i="20"/>
  <c r="CE21" i="20" l="1"/>
  <c r="BR56" i="9"/>
  <c r="BR55" i="9"/>
  <c r="CD24" i="20"/>
  <c r="BV64" i="20"/>
  <c r="BV62" i="20" s="1"/>
  <c r="CE27" i="20" l="1"/>
  <c r="CD59" i="20"/>
  <c r="CD23" i="20"/>
  <c r="BS56" i="9"/>
  <c r="BS55" i="9"/>
  <c r="BT56" i="9" l="1"/>
  <c r="BT55" i="9"/>
  <c r="BW64" i="20"/>
  <c r="BW62" i="20" s="1"/>
  <c r="CF21" i="20"/>
  <c r="CE24" i="20"/>
  <c r="BU56" i="9" l="1"/>
  <c r="BU55" i="9"/>
  <c r="CE59" i="20"/>
  <c r="CE23" i="20"/>
  <c r="CF27" i="20"/>
  <c r="CF24" i="20" s="1"/>
  <c r="CF59" i="20" l="1"/>
  <c r="CF23" i="20"/>
  <c r="BY64" i="20" s="1"/>
  <c r="BV56" i="9"/>
  <c r="BV55" i="9"/>
  <c r="BX64" i="20"/>
  <c r="BX62" i="20" s="1"/>
  <c r="CG21" i="20"/>
  <c r="BY62" i="20" l="1"/>
  <c r="CG27" i="20"/>
  <c r="CG24" i="20" s="1"/>
  <c r="BW56" i="9"/>
  <c r="BW55" i="9"/>
  <c r="BX56" i="9" l="1"/>
  <c r="BX55" i="9"/>
  <c r="CG59" i="20"/>
  <c r="CG23" i="20"/>
  <c r="CH21" i="20"/>
  <c r="BZ64" i="20" l="1"/>
  <c r="CH27" i="20"/>
  <c r="BY56" i="9"/>
  <c r="BY55" i="9"/>
  <c r="CA64" i="20" l="1"/>
  <c r="BZ62" i="20"/>
  <c r="CA62" i="20" s="1"/>
  <c r="CI21" i="20"/>
  <c r="CH24" i="20"/>
  <c r="CH23" i="20" l="1"/>
  <c r="CH59" i="20"/>
  <c r="CI27" i="20"/>
  <c r="CI24" i="20" s="1"/>
  <c r="CI59" i="20" l="1"/>
  <c r="CI23" i="20"/>
  <c r="CC64" i="20" s="1"/>
  <c r="CB64" i="20"/>
  <c r="CB62" i="20" s="1"/>
  <c r="CJ21" i="20"/>
  <c r="CC62" i="20" l="1"/>
  <c r="CJ27" i="20"/>
  <c r="CK21" i="20" l="1"/>
  <c r="CJ24" i="20"/>
  <c r="CJ59" i="20" l="1"/>
  <c r="CJ23" i="20"/>
  <c r="CK27" i="20"/>
  <c r="CL21" i="20" l="1"/>
  <c r="CK24" i="20"/>
  <c r="CD64" i="20"/>
  <c r="CD62" i="20" s="1"/>
  <c r="CL27" i="20" l="1"/>
  <c r="CL24" i="20" s="1"/>
  <c r="CK23" i="20"/>
  <c r="CK59" i="20"/>
  <c r="CM21" i="20" l="1"/>
  <c r="CE64" i="20"/>
  <c r="CE62" i="20" s="1"/>
  <c r="CL59" i="20"/>
  <c r="CL23" i="20"/>
  <c r="CM27" i="20" l="1"/>
  <c r="CM24" i="20" s="1"/>
  <c r="CF64" i="20"/>
  <c r="CF62" i="20" s="1"/>
  <c r="CM59" i="20" l="1"/>
  <c r="CM23" i="20"/>
  <c r="CN24" i="20"/>
  <c r="CO21" i="20"/>
  <c r="CN27" i="20"/>
  <c r="BZ59" i="9" l="1"/>
  <c r="CA59" i="9" s="1"/>
  <c r="CB59" i="9" s="1"/>
  <c r="CC59" i="9" s="1"/>
  <c r="CD59" i="9" s="1"/>
  <c r="CE59" i="9" s="1"/>
  <c r="CF59" i="9" s="1"/>
  <c r="CG59" i="9" s="1"/>
  <c r="CH59" i="9" s="1"/>
  <c r="CI59" i="9" s="1"/>
  <c r="CJ59" i="9" s="1"/>
  <c r="CK59" i="9" s="1"/>
  <c r="CL59" i="9" s="1"/>
  <c r="DA21" i="20"/>
  <c r="CO27" i="20"/>
  <c r="CO24" i="20" s="1"/>
  <c r="CN59" i="20"/>
  <c r="CN23" i="20"/>
  <c r="CG64" i="20"/>
  <c r="CG62" i="20" s="1"/>
  <c r="CN99" i="9" l="1"/>
  <c r="CN100" i="9" s="1"/>
  <c r="CO59" i="20"/>
  <c r="CO23" i="20"/>
  <c r="BZ55" i="9"/>
  <c r="CA55" i="9" s="1"/>
  <c r="CP21" i="20"/>
  <c r="CH64" i="20" l="1"/>
  <c r="CH62" i="20" s="1"/>
  <c r="CP27" i="20"/>
  <c r="CB56" i="9"/>
  <c r="CB55" i="9"/>
  <c r="CQ21" i="20" l="1"/>
  <c r="CC56" i="9"/>
  <c r="CC55" i="9"/>
  <c r="CP24" i="20"/>
  <c r="CP59" i="20" l="1"/>
  <c r="CP23" i="20"/>
  <c r="CD56" i="9"/>
  <c r="CD55" i="9"/>
  <c r="CQ27" i="20"/>
  <c r="CE56" i="9" l="1"/>
  <c r="CE55" i="9"/>
  <c r="CR21" i="20"/>
  <c r="CQ24" i="20"/>
  <c r="CI64" i="20"/>
  <c r="CI62" i="20" s="1"/>
  <c r="CQ59" i="20" l="1"/>
  <c r="CQ23" i="20"/>
  <c r="CF56" i="9"/>
  <c r="CF55" i="9"/>
  <c r="CR27" i="20"/>
  <c r="CR24" i="20" s="1"/>
  <c r="CR59" i="20" l="1"/>
  <c r="CR23" i="20"/>
  <c r="CG56" i="9"/>
  <c r="CG55" i="9"/>
  <c r="CS21" i="20"/>
  <c r="CJ64" i="20"/>
  <c r="CJ62" i="20" s="1"/>
  <c r="CS27" i="20" l="1"/>
  <c r="CS24" i="20" s="1"/>
  <c r="CH56" i="9"/>
  <c r="CH55" i="9"/>
  <c r="CK64" i="20"/>
  <c r="CK62" i="20" s="1"/>
  <c r="CI56" i="9" l="1"/>
  <c r="CI55" i="9"/>
  <c r="CS59" i="20"/>
  <c r="CS23" i="20"/>
  <c r="CT21" i="20"/>
  <c r="CT27" i="20" l="1"/>
  <c r="CL64" i="20"/>
  <c r="CL62" i="20" s="1"/>
  <c r="CJ56" i="9"/>
  <c r="CJ55" i="9"/>
  <c r="CU21" i="20" l="1"/>
  <c r="CK56" i="9"/>
  <c r="CK55" i="9"/>
  <c r="CT24" i="20"/>
  <c r="CL56" i="9" l="1"/>
  <c r="CL55" i="9"/>
  <c r="CU27" i="20"/>
  <c r="CT59" i="20"/>
  <c r="CT23" i="20"/>
  <c r="CM64" i="20" l="1"/>
  <c r="CV21" i="20"/>
  <c r="CU24" i="20"/>
  <c r="CM62" i="20" l="1"/>
  <c r="CN62" i="20" s="1"/>
  <c r="CN64" i="20"/>
  <c r="CU59" i="20"/>
  <c r="CU23" i="20"/>
  <c r="CV27" i="20"/>
  <c r="CV24" i="20" s="1"/>
  <c r="CV59" i="20" l="1"/>
  <c r="CV23" i="20"/>
  <c r="CP64" i="20" s="1"/>
  <c r="CO64" i="20"/>
  <c r="CO62" i="20" s="1"/>
  <c r="CW21" i="20"/>
  <c r="CP62" i="20" l="1"/>
  <c r="CW27" i="20"/>
  <c r="CW24" i="20" s="1"/>
  <c r="CX21" i="20" l="1"/>
  <c r="CW59" i="20"/>
  <c r="CW23" i="20"/>
  <c r="CX27" i="20" l="1"/>
  <c r="CQ64" i="20"/>
  <c r="CQ62" i="20" s="1"/>
  <c r="CY21" i="20" l="1"/>
  <c r="CX24" i="20"/>
  <c r="CX59" i="20" l="1"/>
  <c r="CX23" i="20"/>
  <c r="CY27" i="20"/>
  <c r="CY24" i="20" s="1"/>
  <c r="CY59" i="20" l="1"/>
  <c r="CY23" i="20"/>
  <c r="CS64" i="20" s="1"/>
  <c r="CR64" i="20"/>
  <c r="CR62" i="20" s="1"/>
  <c r="CZ21" i="20"/>
  <c r="CZ27" i="20" l="1"/>
  <c r="CS62" i="20"/>
  <c r="DB21" i="20" l="1"/>
  <c r="DA27" i="20"/>
  <c r="CZ24" i="20"/>
  <c r="CM59" i="9" l="1"/>
  <c r="CN59" i="9" s="1"/>
  <c r="CO59" i="9" s="1"/>
  <c r="CP59" i="9" s="1"/>
  <c r="CQ59" i="9" s="1"/>
  <c r="CR59" i="9" s="1"/>
  <c r="CS59" i="9" s="1"/>
  <c r="CT59" i="9" s="1"/>
  <c r="CU59" i="9" s="1"/>
  <c r="CV59" i="9" s="1"/>
  <c r="CW59" i="9" s="1"/>
  <c r="CX59" i="9" s="1"/>
  <c r="CY59" i="9" s="1"/>
  <c r="CZ59" i="20"/>
  <c r="CZ23" i="20"/>
  <c r="DA24" i="20"/>
  <c r="DN21" i="20"/>
  <c r="DB27" i="20"/>
  <c r="DB24" i="20" s="1"/>
  <c r="DB59" i="20" l="1"/>
  <c r="DB23" i="20"/>
  <c r="CU64" i="20" s="1"/>
  <c r="DA59" i="20"/>
  <c r="CM55" i="9"/>
  <c r="CN55" i="9" s="1"/>
  <c r="DC21" i="20"/>
  <c r="DA23" i="20"/>
  <c r="CT64" i="20"/>
  <c r="CT62" i="20" s="1"/>
  <c r="DA99" i="9" l="1"/>
  <c r="DA100" i="9" s="1"/>
  <c r="CU62" i="20"/>
  <c r="DC27" i="20"/>
  <c r="CO56" i="9"/>
  <c r="CO55" i="9"/>
  <c r="CP56" i="9" l="1"/>
  <c r="CP55" i="9"/>
  <c r="DD21" i="20"/>
  <c r="DC24" i="20"/>
  <c r="CQ56" i="9" l="1"/>
  <c r="CQ55" i="9"/>
  <c r="DC59" i="20"/>
  <c r="DC23" i="20"/>
  <c r="DD27" i="20"/>
  <c r="DD24" i="20" s="1"/>
  <c r="DD59" i="20" l="1"/>
  <c r="DD23" i="20"/>
  <c r="CW64" i="20" s="1"/>
  <c r="DE21" i="20"/>
  <c r="CR56" i="9"/>
  <c r="CR55" i="9"/>
  <c r="CV64" i="20"/>
  <c r="CV62" i="20" s="1"/>
  <c r="CW62" i="20" l="1"/>
  <c r="CS56" i="9"/>
  <c r="CS55" i="9"/>
  <c r="DE27" i="20"/>
  <c r="CT56" i="9" l="1"/>
  <c r="CT55" i="9"/>
  <c r="DF21" i="20"/>
  <c r="DE24" i="20"/>
  <c r="CU56" i="9" l="1"/>
  <c r="CU55" i="9"/>
  <c r="DE59" i="20"/>
  <c r="DE23" i="20"/>
  <c r="DF27" i="20"/>
  <c r="DF24" i="20" s="1"/>
  <c r="CX64" i="20" l="1"/>
  <c r="CX62" i="20" s="1"/>
  <c r="DG21" i="20"/>
  <c r="CV56" i="9"/>
  <c r="CV55" i="9"/>
  <c r="DF59" i="20"/>
  <c r="DF23" i="20"/>
  <c r="DG27" i="20" l="1"/>
  <c r="DG24" i="20" s="1"/>
  <c r="CW56" i="9"/>
  <c r="CW55" i="9"/>
  <c r="CY64" i="20"/>
  <c r="CY62" i="20" s="1"/>
  <c r="DH21" i="20" l="1"/>
  <c r="DG59" i="20"/>
  <c r="DG23" i="20"/>
  <c r="CX56" i="9"/>
  <c r="CX55" i="9"/>
  <c r="CZ64" i="20" l="1"/>
  <c r="DH27" i="20"/>
  <c r="DH24" i="20" s="1"/>
  <c r="CY56" i="9"/>
  <c r="CY55" i="9"/>
  <c r="DH59" i="20" l="1"/>
  <c r="DH23" i="20"/>
  <c r="CZ62" i="20"/>
  <c r="DA62" i="20" s="1"/>
  <c r="DA64" i="20"/>
  <c r="DI21" i="20"/>
  <c r="DB64" i="20" l="1"/>
  <c r="DB62" i="20" s="1"/>
  <c r="DI27" i="20"/>
  <c r="DI24" i="20" s="1"/>
  <c r="DI59" i="20" l="1"/>
  <c r="DI23" i="20"/>
  <c r="DJ21" i="20"/>
  <c r="DC64" i="20" l="1"/>
  <c r="DC62" i="20" s="1"/>
  <c r="DJ27" i="20"/>
  <c r="DJ24" i="20" s="1"/>
  <c r="DJ59" i="20" l="1"/>
  <c r="DJ23" i="20"/>
  <c r="DK21" i="20"/>
  <c r="DD64" i="20" l="1"/>
  <c r="DD62" i="20" s="1"/>
  <c r="DK27" i="20"/>
  <c r="DK24" i="20" s="1"/>
  <c r="DL21" i="20" l="1"/>
  <c r="DK59" i="20"/>
  <c r="DK23" i="20"/>
  <c r="DE64" i="20" l="1"/>
  <c r="DE62" i="20" s="1"/>
  <c r="DL27" i="20"/>
  <c r="DM21" i="20" l="1"/>
  <c r="DL24" i="20"/>
  <c r="DL59" i="20" l="1"/>
  <c r="DL23" i="20"/>
  <c r="DM27" i="20"/>
  <c r="DM24" i="20" s="1"/>
  <c r="DM59" i="20" l="1"/>
  <c r="DM23" i="20"/>
  <c r="DG64" i="20" s="1"/>
  <c r="DN24" i="20"/>
  <c r="DN27" i="20"/>
  <c r="DO21" i="20"/>
  <c r="DF64" i="20"/>
  <c r="DF62" i="20" s="1"/>
  <c r="CZ59" i="9" l="1"/>
  <c r="DA59" i="9" s="1"/>
  <c r="DB59" i="9" s="1"/>
  <c r="DC59" i="9" s="1"/>
  <c r="DD59" i="9" s="1"/>
  <c r="DE59" i="9" s="1"/>
  <c r="DF59" i="9" s="1"/>
  <c r="DG59" i="9" s="1"/>
  <c r="DH59" i="9" s="1"/>
  <c r="DI59" i="9" s="1"/>
  <c r="DJ59" i="9" s="1"/>
  <c r="DK59" i="9" s="1"/>
  <c r="DL59" i="9" s="1"/>
  <c r="DN59" i="20"/>
  <c r="DG62" i="20"/>
  <c r="EA21" i="20"/>
  <c r="DO27" i="20"/>
  <c r="DN23" i="20"/>
  <c r="DN99" i="9" l="1"/>
  <c r="DN100" i="9" s="1"/>
  <c r="DP21" i="20"/>
  <c r="CZ55" i="9"/>
  <c r="DA55" i="9" s="1"/>
  <c r="DO24" i="20"/>
  <c r="DO59" i="20" l="1"/>
  <c r="DO23" i="20"/>
  <c r="DB56" i="9"/>
  <c r="DB55" i="9"/>
  <c r="DP27" i="20"/>
  <c r="DP24" i="20" s="1"/>
  <c r="DC56" i="9" l="1"/>
  <c r="DC55" i="9"/>
  <c r="DP59" i="20"/>
  <c r="DP23" i="20"/>
  <c r="DI64" i="20" s="1"/>
  <c r="DQ21" i="20"/>
  <c r="DH64" i="20"/>
  <c r="DH62" i="20" s="1"/>
  <c r="DD56" i="9" l="1"/>
  <c r="DD55" i="9"/>
  <c r="DQ27" i="20"/>
  <c r="DQ24" i="20" s="1"/>
  <c r="DI62" i="20"/>
  <c r="DQ59" i="20" l="1"/>
  <c r="DQ23" i="20"/>
  <c r="DE56" i="9"/>
  <c r="DE55" i="9"/>
  <c r="DR21" i="20"/>
  <c r="DR27" i="20" l="1"/>
  <c r="DF56" i="9"/>
  <c r="DF55" i="9"/>
  <c r="DJ64" i="20"/>
  <c r="DJ62" i="20" s="1"/>
  <c r="DG56" i="9" l="1"/>
  <c r="DG55" i="9"/>
  <c r="DS21" i="20"/>
  <c r="DR24" i="20"/>
  <c r="DR59" i="20" l="1"/>
  <c r="DR23" i="20"/>
  <c r="DH56" i="9"/>
  <c r="DH55" i="9"/>
  <c r="DS27" i="20"/>
  <c r="DI56" i="9" l="1"/>
  <c r="DI55" i="9"/>
  <c r="DT21" i="20"/>
  <c r="DS24" i="20"/>
  <c r="DK64" i="20"/>
  <c r="DK62" i="20" s="1"/>
  <c r="DJ56" i="9" l="1"/>
  <c r="DJ55" i="9"/>
  <c r="DS59" i="20"/>
  <c r="DS23" i="20"/>
  <c r="DT27" i="20"/>
  <c r="DL64" i="20" l="1"/>
  <c r="DL62" i="20" s="1"/>
  <c r="DU21" i="20"/>
  <c r="DT24" i="20"/>
  <c r="DK56" i="9"/>
  <c r="DK55" i="9"/>
  <c r="DL56" i="9" l="1"/>
  <c r="DL55" i="9"/>
  <c r="DT59" i="20"/>
  <c r="DT23" i="20"/>
  <c r="DU27" i="20"/>
  <c r="DM64" i="20" l="1"/>
  <c r="DV21" i="20"/>
  <c r="DU24" i="20"/>
  <c r="DV27" i="20" l="1"/>
  <c r="DU59" i="20"/>
  <c r="DU23" i="20"/>
  <c r="DM62" i="20"/>
  <c r="DN62" i="20" s="1"/>
  <c r="DN64" i="20"/>
  <c r="DO64" i="20" l="1"/>
  <c r="DO62" i="20" s="1"/>
  <c r="DW21" i="20"/>
  <c r="DV24" i="20"/>
  <c r="DV59" i="20" l="1"/>
  <c r="DV23" i="20"/>
  <c r="DW27" i="20"/>
  <c r="DX21" i="20" l="1"/>
  <c r="DW24" i="20"/>
  <c r="DP64" i="20"/>
  <c r="DP62" i="20" s="1"/>
  <c r="DX27" i="20" l="1"/>
  <c r="DX24" i="20" s="1"/>
  <c r="DW59" i="20"/>
  <c r="DW23" i="20"/>
  <c r="DY21" i="20" l="1"/>
  <c r="DQ64" i="20"/>
  <c r="DQ62" i="20" s="1"/>
  <c r="DX59" i="20"/>
  <c r="DX23" i="20"/>
  <c r="DR64" i="20" l="1"/>
  <c r="DR62" i="20" s="1"/>
  <c r="DY27" i="20"/>
  <c r="DZ21" i="20" l="1"/>
  <c r="DY24" i="20"/>
  <c r="DZ27" i="20" l="1"/>
  <c r="DZ24" i="20" s="1"/>
  <c r="DY59" i="20"/>
  <c r="DY23" i="20"/>
  <c r="DS64" i="20" l="1"/>
  <c r="DS62" i="20" s="1"/>
  <c r="DZ59" i="20"/>
  <c r="DZ23" i="20"/>
  <c r="EA24" i="20"/>
  <c r="EB21" i="20"/>
  <c r="EA27" i="20"/>
  <c r="DM59" i="9" l="1"/>
  <c r="DN59" i="9" s="1"/>
  <c r="DO59" i="9" s="1"/>
  <c r="DP59" i="9" s="1"/>
  <c r="DQ59" i="9" s="1"/>
  <c r="DR59" i="9" s="1"/>
  <c r="DS59" i="9" s="1"/>
  <c r="DT59" i="9" s="1"/>
  <c r="DU59" i="9" s="1"/>
  <c r="DV59" i="9" s="1"/>
  <c r="DW59" i="9" s="1"/>
  <c r="DX59" i="9" s="1"/>
  <c r="DY59" i="9" s="1"/>
  <c r="EN21" i="20"/>
  <c r="EB27" i="20"/>
  <c r="EB24" i="20" s="1"/>
  <c r="EA23" i="20"/>
  <c r="DT64" i="20"/>
  <c r="DT62" i="20" s="1"/>
  <c r="EA59" i="20"/>
  <c r="EA99" i="9" l="1"/>
  <c r="EA100" i="9" s="1"/>
  <c r="DM55" i="9"/>
  <c r="DN55" i="9" s="1"/>
  <c r="EC21" i="20"/>
  <c r="EB59" i="20"/>
  <c r="EB23" i="20"/>
  <c r="DU64" i="20" l="1"/>
  <c r="DU62" i="20" s="1"/>
  <c r="EC27" i="20"/>
  <c r="EC24" i="20" s="1"/>
  <c r="DO56" i="9"/>
  <c r="DO55" i="9"/>
  <c r="EC59" i="20" l="1"/>
  <c r="EC23" i="20"/>
  <c r="DP56" i="9"/>
  <c r="DP55" i="9"/>
  <c r="ED21" i="20"/>
  <c r="ED27" i="20" l="1"/>
  <c r="ED24" i="20" s="1"/>
  <c r="DQ56" i="9"/>
  <c r="DQ55" i="9"/>
  <c r="DV64" i="20"/>
  <c r="DV62" i="20" s="1"/>
  <c r="EE21" i="20" l="1"/>
  <c r="ED59" i="20"/>
  <c r="ED23" i="20"/>
  <c r="DR56" i="9"/>
  <c r="DR55" i="9"/>
  <c r="DS56" i="9" l="1"/>
  <c r="DS55" i="9"/>
  <c r="EE27" i="20"/>
  <c r="EE24" i="20" s="1"/>
  <c r="DW64" i="20"/>
  <c r="DW62" i="20" s="1"/>
  <c r="EE59" i="20" l="1"/>
  <c r="EE23" i="20"/>
  <c r="EF21" i="20"/>
  <c r="DT56" i="9"/>
  <c r="DT55" i="9"/>
  <c r="DU56" i="9" l="1"/>
  <c r="DU55" i="9"/>
  <c r="EF27" i="20"/>
  <c r="EF24" i="20" s="1"/>
  <c r="DX64" i="20"/>
  <c r="DX62" i="20" s="1"/>
  <c r="EG21" i="20" l="1"/>
  <c r="EF59" i="20"/>
  <c r="EF23" i="20"/>
  <c r="DV56" i="9"/>
  <c r="DV55" i="9"/>
  <c r="DW56" i="9" l="1"/>
  <c r="DW55" i="9"/>
  <c r="DY64" i="20"/>
  <c r="DY62" i="20" s="1"/>
  <c r="EG27" i="20"/>
  <c r="EH21" i="20" l="1"/>
  <c r="EG24" i="20"/>
  <c r="DX56" i="9"/>
  <c r="DX55" i="9"/>
  <c r="DY56" i="9" l="1"/>
  <c r="DY55" i="9"/>
  <c r="EG59" i="20"/>
  <c r="EG23" i="20"/>
  <c r="EH27" i="20"/>
  <c r="EI21" i="20" l="1"/>
  <c r="DZ64" i="20"/>
  <c r="EH24" i="20"/>
  <c r="EH59" i="20" l="1"/>
  <c r="EH23" i="20"/>
  <c r="EI27" i="20"/>
  <c r="EA64" i="20"/>
  <c r="DZ62" i="20"/>
  <c r="EA62" i="20" s="1"/>
  <c r="EJ21" i="20" l="1"/>
  <c r="EI24" i="20"/>
  <c r="EB64" i="20"/>
  <c r="EB62" i="20" s="1"/>
  <c r="EJ27" i="20" l="1"/>
  <c r="EI59" i="20"/>
  <c r="EI23" i="20"/>
  <c r="EC64" i="20" l="1"/>
  <c r="EC62" i="20" s="1"/>
  <c r="EK21" i="20"/>
  <c r="EJ24" i="20"/>
  <c r="EK27" i="20" l="1"/>
  <c r="EK24" i="20" s="1"/>
  <c r="EJ59" i="20"/>
  <c r="EJ23" i="20"/>
  <c r="EK59" i="20" l="1"/>
  <c r="EK23" i="20"/>
  <c r="ED64" i="20"/>
  <c r="ED62" i="20" s="1"/>
  <c r="EL21" i="20"/>
  <c r="EL27" i="20" l="1"/>
  <c r="EE64" i="20"/>
  <c r="EE62" i="20" s="1"/>
  <c r="EM21" i="20" l="1"/>
  <c r="EL24" i="20"/>
  <c r="EL59" i="20" l="1"/>
  <c r="EL23" i="20"/>
  <c r="EM27" i="20"/>
  <c r="EM24" i="20" s="1"/>
  <c r="EM59" i="20" l="1"/>
  <c r="EM23" i="20"/>
  <c r="EG64" i="20" s="1"/>
  <c r="EN24" i="20"/>
  <c r="EN27" i="20"/>
  <c r="EO21" i="20"/>
  <c r="EF64" i="20"/>
  <c r="EF62" i="20" s="1"/>
  <c r="DZ59" i="9" l="1"/>
  <c r="EA59" i="9" s="1"/>
  <c r="EB59" i="9" s="1"/>
  <c r="EC59" i="9" s="1"/>
  <c r="ED59" i="9" s="1"/>
  <c r="EE59" i="9" s="1"/>
  <c r="EF59" i="9" s="1"/>
  <c r="EG59" i="9" s="1"/>
  <c r="EH59" i="9" s="1"/>
  <c r="EI59" i="9" s="1"/>
  <c r="EJ59" i="9" s="1"/>
  <c r="EK59" i="9" s="1"/>
  <c r="EL59" i="9" s="1"/>
  <c r="EG62" i="20"/>
  <c r="EN59" i="20"/>
  <c r="FA21" i="20"/>
  <c r="EO27" i="20"/>
  <c r="EO24" i="20" s="1"/>
  <c r="EN23" i="20"/>
  <c r="EN99" i="9" l="1"/>
  <c r="EN100" i="9" s="1"/>
  <c r="EO59" i="20"/>
  <c r="EO23" i="20"/>
  <c r="DZ55" i="9"/>
  <c r="EA55" i="9" s="1"/>
  <c r="EP21" i="20"/>
  <c r="EP27" i="20" l="1"/>
  <c r="EB56" i="9"/>
  <c r="EB55" i="9"/>
  <c r="EH64" i="20"/>
  <c r="EH62" i="20" s="1"/>
  <c r="EC56" i="9" l="1"/>
  <c r="EC55" i="9"/>
  <c r="EQ21" i="20"/>
  <c r="EP24" i="20"/>
  <c r="EQ27" i="20" l="1"/>
  <c r="EQ24" i="20" s="1"/>
  <c r="EP59" i="20"/>
  <c r="EP23" i="20"/>
  <c r="ED56" i="9"/>
  <c r="ED55" i="9"/>
  <c r="ER21" i="20" l="1"/>
  <c r="EI64" i="20"/>
  <c r="EI62" i="20" s="1"/>
  <c r="EQ59" i="20"/>
  <c r="EQ23" i="20"/>
  <c r="EJ64" i="20" s="1"/>
  <c r="EE56" i="9"/>
  <c r="EE55" i="9"/>
  <c r="EF56" i="9" l="1"/>
  <c r="EF55" i="9"/>
  <c r="EJ62" i="20"/>
  <c r="ER27" i="20"/>
  <c r="ER24" i="20" s="1"/>
  <c r="ER59" i="20" l="1"/>
  <c r="ER23" i="20"/>
  <c r="ES21" i="20"/>
  <c r="EG56" i="9"/>
  <c r="EG55" i="9"/>
  <c r="EH56" i="9" l="1"/>
  <c r="EH55" i="9"/>
  <c r="ES27" i="20"/>
  <c r="EK64" i="20"/>
  <c r="EK62" i="20" s="1"/>
  <c r="ET21" i="20" l="1"/>
  <c r="ES24" i="20"/>
  <c r="EI56" i="9"/>
  <c r="EI55" i="9"/>
  <c r="EJ56" i="9" l="1"/>
  <c r="EJ55" i="9"/>
  <c r="ET27" i="20"/>
  <c r="ES59" i="20"/>
  <c r="ES23" i="20"/>
  <c r="EU21" i="20" l="1"/>
  <c r="EL64" i="20"/>
  <c r="EL62" i="20" s="1"/>
  <c r="ET24" i="20"/>
  <c r="EK56" i="9"/>
  <c r="EK55" i="9"/>
  <c r="EU27" i="20" l="1"/>
  <c r="ET59" i="20"/>
  <c r="ET23" i="20"/>
  <c r="EL56" i="9"/>
  <c r="EL55" i="9"/>
  <c r="EM64" i="20" l="1"/>
  <c r="EV21" i="20"/>
  <c r="EU24" i="20"/>
  <c r="EN64" i="20" l="1"/>
  <c r="EM62" i="20"/>
  <c r="EN62" i="20" s="1"/>
  <c r="EU59" i="20"/>
  <c r="EU23" i="20"/>
  <c r="EV27" i="20"/>
  <c r="EV24" i="20" s="1"/>
  <c r="EV59" i="20" l="1"/>
  <c r="EV23" i="20"/>
  <c r="EO64" i="20"/>
  <c r="EO62" i="20" s="1"/>
  <c r="EW21" i="20"/>
  <c r="EP64" i="20" l="1"/>
  <c r="EP62" i="20" s="1"/>
  <c r="EW27" i="20"/>
  <c r="EW24" i="20" s="1"/>
  <c r="EW59" i="20" l="1"/>
  <c r="EW23" i="20"/>
  <c r="EX21" i="20"/>
  <c r="EX27" i="20" l="1"/>
  <c r="EQ64" i="20"/>
  <c r="EQ62" i="20" s="1"/>
  <c r="EY21" i="20" l="1"/>
  <c r="EX24" i="20"/>
  <c r="EX59" i="20" l="1"/>
  <c r="EX23" i="20"/>
  <c r="EY27" i="20"/>
  <c r="EY24" i="20" s="1"/>
  <c r="EY59" i="20" l="1"/>
  <c r="EY23" i="20"/>
  <c r="ES64" i="20" s="1"/>
  <c r="ER64" i="20"/>
  <c r="ER62" i="20" s="1"/>
  <c r="EZ21" i="20"/>
  <c r="ES62" i="20" l="1"/>
  <c r="EZ27" i="20"/>
  <c r="EZ24" i="20" s="1"/>
  <c r="EZ59" i="20" l="1"/>
  <c r="EZ23" i="20"/>
  <c r="FA24" i="20"/>
  <c r="FA27" i="20"/>
  <c r="FB21" i="20"/>
  <c r="EM59" i="9" l="1"/>
  <c r="EN59" i="9" s="1"/>
  <c r="EO59" i="9" s="1"/>
  <c r="EP59" i="9" s="1"/>
  <c r="EQ59" i="9" s="1"/>
  <c r="ER59" i="9" s="1"/>
  <c r="ES59" i="9" s="1"/>
  <c r="ET59" i="9" s="1"/>
  <c r="EU59" i="9" s="1"/>
  <c r="EV59" i="9" s="1"/>
  <c r="EW59" i="9" s="1"/>
  <c r="EX59" i="9" s="1"/>
  <c r="EY59" i="9" s="1"/>
  <c r="FN21" i="20"/>
  <c r="FB27" i="20"/>
  <c r="FA59" i="20"/>
  <c r="FA23" i="20"/>
  <c r="ET64" i="20"/>
  <c r="ET62" i="20" s="1"/>
  <c r="FA99" i="9" l="1"/>
  <c r="FA100" i="9" s="1"/>
  <c r="FC21" i="20"/>
  <c r="EM55" i="9"/>
  <c r="EN55" i="9" s="1"/>
  <c r="FB24" i="20"/>
  <c r="FB59" i="20" l="1"/>
  <c r="FB23" i="20"/>
  <c r="FC27" i="20"/>
  <c r="FC24" i="20" s="1"/>
  <c r="EO56" i="9"/>
  <c r="EO55" i="9"/>
  <c r="FD21" i="20" l="1"/>
  <c r="FC59" i="20"/>
  <c r="FC23" i="20"/>
  <c r="EV64" i="20" s="1"/>
  <c r="EU64" i="20"/>
  <c r="EU62" i="20" s="1"/>
  <c r="EP56" i="9"/>
  <c r="EP55" i="9"/>
  <c r="EV62" i="20" l="1"/>
  <c r="FD27" i="20"/>
  <c r="EQ56" i="9"/>
  <c r="EQ55" i="9"/>
  <c r="FE21" i="20" l="1"/>
  <c r="FD24" i="20"/>
  <c r="ER56" i="9"/>
  <c r="ER55" i="9"/>
  <c r="FD59" i="20" l="1"/>
  <c r="FD23" i="20"/>
  <c r="FE27" i="20"/>
  <c r="FE24" i="20" s="1"/>
  <c r="ES56" i="9"/>
  <c r="ES55" i="9"/>
  <c r="FE59" i="20" l="1"/>
  <c r="FE23" i="20"/>
  <c r="EX64" i="20" s="1"/>
  <c r="ET56" i="9"/>
  <c r="ET55" i="9"/>
  <c r="FF21" i="20"/>
  <c r="EW64" i="20"/>
  <c r="EW62" i="20" s="1"/>
  <c r="EX62" i="20" l="1"/>
  <c r="EU56" i="9"/>
  <c r="EU55" i="9"/>
  <c r="FF27" i="20"/>
  <c r="EV56" i="9" l="1"/>
  <c r="EV55" i="9"/>
  <c r="FG21" i="20"/>
  <c r="FF24" i="20"/>
  <c r="EW56" i="9" l="1"/>
  <c r="EW55" i="9"/>
  <c r="FF59" i="20"/>
  <c r="FF23" i="20"/>
  <c r="FG27" i="20"/>
  <c r="FH21" i="20" l="1"/>
  <c r="FG24" i="20"/>
  <c r="EY64" i="20"/>
  <c r="EY62" i="20" s="1"/>
  <c r="EX56" i="9"/>
  <c r="EX55" i="9"/>
  <c r="EY56" i="9" l="1"/>
  <c r="EY55" i="9"/>
  <c r="FG59" i="20"/>
  <c r="FG23" i="20"/>
  <c r="FH27" i="20"/>
  <c r="EZ64" i="20" l="1"/>
  <c r="FI21" i="20"/>
  <c r="FH24" i="20"/>
  <c r="FH59" i="20" l="1"/>
  <c r="FH23" i="20"/>
  <c r="FI27" i="20"/>
  <c r="EZ62" i="20"/>
  <c r="FA62" i="20" s="1"/>
  <c r="FA64" i="20"/>
  <c r="FB64" i="20" l="1"/>
  <c r="FB62" i="20" s="1"/>
  <c r="FJ21" i="20"/>
  <c r="FI24" i="20"/>
  <c r="FI59" i="20" l="1"/>
  <c r="FI23" i="20"/>
  <c r="FJ27" i="20"/>
  <c r="FJ24" i="20" s="1"/>
  <c r="FC64" i="20" l="1"/>
  <c r="FC62" i="20" s="1"/>
  <c r="FJ59" i="20"/>
  <c r="FJ23" i="20"/>
  <c r="FK21" i="20"/>
  <c r="FK27" i="20" l="1"/>
  <c r="FK24" i="20" s="1"/>
  <c r="FD64" i="20"/>
  <c r="FD62" i="20" s="1"/>
  <c r="FL21" i="20" l="1"/>
  <c r="FK59" i="20"/>
  <c r="FK23" i="20"/>
  <c r="FE64" i="20" l="1"/>
  <c r="FE62" i="20" s="1"/>
  <c r="FL27" i="20"/>
  <c r="FM21" i="20" l="1"/>
  <c r="FL24" i="20"/>
  <c r="FL59" i="20" l="1"/>
  <c r="FL23" i="20"/>
  <c r="FM27" i="20"/>
  <c r="FM24" i="20" s="1"/>
  <c r="FN27" i="20" l="1"/>
  <c r="FO21" i="20"/>
  <c r="FF64" i="20"/>
  <c r="FF62" i="20" s="1"/>
  <c r="FM59" i="20"/>
  <c r="FM23" i="20"/>
  <c r="FN24" i="20"/>
  <c r="EZ59" i="9" l="1"/>
  <c r="FA59" i="9" s="1"/>
  <c r="FB59" i="9" s="1"/>
  <c r="FC59" i="9" s="1"/>
  <c r="FD59" i="9" s="1"/>
  <c r="FE59" i="9" s="1"/>
  <c r="FF59" i="9" s="1"/>
  <c r="FG59" i="9" s="1"/>
  <c r="FH59" i="9" s="1"/>
  <c r="FI59" i="9" s="1"/>
  <c r="FJ59" i="9" s="1"/>
  <c r="FK59" i="9" s="1"/>
  <c r="FL59" i="9" s="1"/>
  <c r="FN23" i="20"/>
  <c r="FN59" i="20"/>
  <c r="GA21" i="20"/>
  <c r="FO27" i="20"/>
  <c r="FG64" i="20"/>
  <c r="FG62" i="20" s="1"/>
  <c r="FN99" i="9" l="1"/>
  <c r="FN100" i="9" s="1"/>
  <c r="EZ55" i="9"/>
  <c r="FA55" i="9" s="1"/>
  <c r="FP21" i="20"/>
  <c r="FO24" i="20"/>
  <c r="FB56" i="9" l="1"/>
  <c r="FB55" i="9"/>
  <c r="FO59" i="20"/>
  <c r="FO23" i="20"/>
  <c r="FP27" i="20"/>
  <c r="FQ21" i="20" l="1"/>
  <c r="FC56" i="9"/>
  <c r="FC55" i="9"/>
  <c r="FP24" i="20"/>
  <c r="FH64" i="20"/>
  <c r="FH62" i="20" s="1"/>
  <c r="FP59" i="20" l="1"/>
  <c r="FP23" i="20"/>
  <c r="FD56" i="9"/>
  <c r="FD55" i="9"/>
  <c r="FQ27" i="20"/>
  <c r="FE56" i="9" l="1"/>
  <c r="FE55" i="9"/>
  <c r="FR21" i="20"/>
  <c r="FQ24" i="20"/>
  <c r="FI64" i="20"/>
  <c r="FI62" i="20" s="1"/>
  <c r="FQ59" i="20" l="1"/>
  <c r="FQ23" i="20"/>
  <c r="FR27" i="20"/>
  <c r="FR24" i="20" s="1"/>
  <c r="FF56" i="9"/>
  <c r="FF55" i="9"/>
  <c r="FS21" i="20" l="1"/>
  <c r="FR59" i="20"/>
  <c r="FR23" i="20"/>
  <c r="FJ64" i="20"/>
  <c r="FJ62" i="20" s="1"/>
  <c r="FG56" i="9"/>
  <c r="FG55" i="9"/>
  <c r="FS27" i="20" l="1"/>
  <c r="FH56" i="9"/>
  <c r="FH55" i="9"/>
  <c r="FK64" i="20"/>
  <c r="FK62" i="20" s="1"/>
  <c r="FT21" i="20" l="1"/>
  <c r="FS24" i="20"/>
  <c r="FI56" i="9"/>
  <c r="FI55" i="9"/>
  <c r="FT27" i="20" l="1"/>
  <c r="FJ56" i="9"/>
  <c r="FJ55" i="9"/>
  <c r="FS59" i="20"/>
  <c r="FS23" i="20"/>
  <c r="FK56" i="9" l="1"/>
  <c r="FK55" i="9"/>
  <c r="FU21" i="20"/>
  <c r="FL64" i="20"/>
  <c r="FL62" i="20" s="1"/>
  <c r="FT24" i="20"/>
  <c r="FL56" i="9" l="1"/>
  <c r="FL55" i="9"/>
  <c r="FT59" i="20"/>
  <c r="FT23" i="20"/>
  <c r="FU27" i="20"/>
  <c r="FU24" i="20" s="1"/>
  <c r="FV21" i="20" l="1"/>
  <c r="FU59" i="20"/>
  <c r="FU23" i="20"/>
  <c r="FO64" i="20" s="1"/>
  <c r="FM64" i="20"/>
  <c r="FN64" i="20" l="1"/>
  <c r="FO62" i="20" s="1"/>
  <c r="FM62" i="20"/>
  <c r="FN62" i="20" s="1"/>
  <c r="FV27" i="20"/>
  <c r="FW21" i="20" l="1"/>
  <c r="FV24" i="20"/>
  <c r="FV59" i="20" l="1"/>
  <c r="FV23" i="20"/>
  <c r="FW27" i="20"/>
  <c r="FP64" i="20" l="1"/>
  <c r="FP62" i="20" s="1"/>
  <c r="FX21" i="20"/>
  <c r="FW24" i="20"/>
  <c r="FW59" i="20" l="1"/>
  <c r="FW23" i="20"/>
  <c r="FX27" i="20"/>
  <c r="FY21" i="20" l="1"/>
  <c r="FX24" i="20"/>
  <c r="FQ64" i="20"/>
  <c r="FQ62" i="20" s="1"/>
  <c r="FY27" i="20" l="1"/>
  <c r="FX59" i="20"/>
  <c r="FX23" i="20"/>
  <c r="FR64" i="20" l="1"/>
  <c r="FR62" i="20" s="1"/>
  <c r="FZ21" i="20"/>
  <c r="FY24" i="20"/>
  <c r="FZ27" i="20" l="1"/>
  <c r="FZ24" i="20" s="1"/>
  <c r="FY59" i="20"/>
  <c r="FY23" i="20"/>
  <c r="FZ59" i="20" l="1"/>
  <c r="FZ23" i="20"/>
  <c r="GA24" i="20"/>
  <c r="FS64" i="20"/>
  <c r="FS62" i="20" s="1"/>
  <c r="GA27" i="20"/>
  <c r="GB21" i="20"/>
  <c r="GN21" i="20" s="1"/>
  <c r="FM59" i="9" l="1"/>
  <c r="FN59" i="9" s="1"/>
  <c r="FO59" i="9" s="1"/>
  <c r="FP59" i="9" s="1"/>
  <c r="FQ59" i="9" s="1"/>
  <c r="FR59" i="9" s="1"/>
  <c r="FS59" i="9" s="1"/>
  <c r="FT59" i="9" s="1"/>
  <c r="FU59" i="9" s="1"/>
  <c r="FV59" i="9" s="1"/>
  <c r="FW59" i="9" s="1"/>
  <c r="FX59" i="9" s="1"/>
  <c r="FY59" i="9" s="1"/>
  <c r="GB27" i="20"/>
  <c r="GB24" i="20" s="1"/>
  <c r="GA59" i="20"/>
  <c r="GA23" i="20"/>
  <c r="FT64" i="20"/>
  <c r="FT62" i="20" s="1"/>
  <c r="GA99" i="9" l="1"/>
  <c r="GA77" i="20"/>
  <c r="FN77" i="20"/>
  <c r="BA77" i="20"/>
  <c r="AN77" i="20"/>
  <c r="FA77" i="20"/>
  <c r="EN77" i="20"/>
  <c r="CA77" i="20"/>
  <c r="CN77" i="20"/>
  <c r="EA77" i="20"/>
  <c r="DA77" i="20"/>
  <c r="DN77" i="20"/>
  <c r="BN77" i="20"/>
  <c r="GB59" i="20"/>
  <c r="GB23" i="20"/>
  <c r="FM55" i="9"/>
  <c r="FN55" i="9" s="1"/>
  <c r="GC21" i="20"/>
  <c r="GC27" i="20" l="1"/>
  <c r="FU64" i="20"/>
  <c r="FU62" i="20" s="1"/>
  <c r="FO56" i="9"/>
  <c r="FO55" i="9"/>
  <c r="FP56" i="9" l="1"/>
  <c r="FP55" i="9"/>
  <c r="GD21" i="20"/>
  <c r="GC24" i="20"/>
  <c r="GC59" i="20" l="1"/>
  <c r="GC23" i="20"/>
  <c r="GD27" i="20"/>
  <c r="GD24" i="20" s="1"/>
  <c r="FQ56" i="9"/>
  <c r="FQ55" i="9"/>
  <c r="GD59" i="20" l="1"/>
  <c r="GD23" i="20"/>
  <c r="FW64" i="20" s="1"/>
  <c r="FV64" i="20"/>
  <c r="FV62" i="20" s="1"/>
  <c r="FR56" i="9"/>
  <c r="FR55" i="9"/>
  <c r="GE21" i="20"/>
  <c r="FW62" i="20" l="1"/>
  <c r="FS56" i="9"/>
  <c r="FS55" i="9"/>
  <c r="GE27" i="20"/>
  <c r="GE24" i="20" s="1"/>
  <c r="GF21" i="20" l="1"/>
  <c r="FT56" i="9"/>
  <c r="FT55" i="9"/>
  <c r="GE59" i="20"/>
  <c r="GE23" i="20"/>
  <c r="FX64" i="20" l="1"/>
  <c r="FX62" i="20" s="1"/>
  <c r="FU56" i="9"/>
  <c r="FU55" i="9"/>
  <c r="GF27" i="20"/>
  <c r="FV56" i="9" l="1"/>
  <c r="FV55" i="9"/>
  <c r="GG21" i="20"/>
  <c r="GF24" i="20"/>
  <c r="GG27" i="20" l="1"/>
  <c r="GG24" i="20" s="1"/>
  <c r="FW56" i="9"/>
  <c r="FW55" i="9"/>
  <c r="GF59" i="20"/>
  <c r="GF23" i="20"/>
  <c r="FY64" i="20" l="1"/>
  <c r="FY62" i="20" s="1"/>
  <c r="GG59" i="20"/>
  <c r="GG23" i="20"/>
  <c r="FZ64" i="20" s="1"/>
  <c r="FX56" i="9"/>
  <c r="FX55" i="9"/>
  <c r="GH21" i="20"/>
  <c r="GA64" i="20" l="1"/>
  <c r="FZ62" i="20"/>
  <c r="GA62" i="20" s="1"/>
  <c r="GH27" i="20"/>
  <c r="GH24" i="20" s="1"/>
  <c r="FY56" i="9"/>
  <c r="FY55" i="9"/>
  <c r="GI21" i="20" l="1"/>
  <c r="GH59" i="20"/>
  <c r="GH23" i="20"/>
  <c r="GI27" i="20" l="1"/>
  <c r="GB64" i="20"/>
  <c r="GB62" i="20" s="1"/>
  <c r="GJ21" i="20" l="1"/>
  <c r="GI24" i="20"/>
  <c r="GI59" i="20" l="1"/>
  <c r="GI23" i="20"/>
  <c r="GJ27" i="20"/>
  <c r="GJ24" i="20" s="1"/>
  <c r="GJ59" i="20" l="1"/>
  <c r="GJ23" i="20"/>
  <c r="GD64" i="20" s="1"/>
  <c r="GC64" i="20"/>
  <c r="GC62" i="20" s="1"/>
  <c r="GK21" i="20"/>
  <c r="GD62" i="20" l="1"/>
  <c r="GK27" i="20"/>
  <c r="GK24" i="20" s="1"/>
  <c r="GL21" i="20" l="1"/>
  <c r="GK59" i="20"/>
  <c r="GK23" i="20"/>
  <c r="GL27" i="20" l="1"/>
  <c r="GL24" i="20" s="1"/>
  <c r="GE64" i="20"/>
  <c r="GE62" i="20" s="1"/>
  <c r="GL59" i="20" l="1"/>
  <c r="GL23" i="20"/>
  <c r="GM21" i="20"/>
  <c r="GM27" i="20" l="1"/>
  <c r="GF64" i="20"/>
  <c r="GF62" i="20" s="1"/>
  <c r="GM24" i="20" l="1"/>
  <c r="GN24" i="20" s="1"/>
  <c r="GO21" i="20"/>
  <c r="GN27" i="20"/>
  <c r="FZ59" i="9" l="1"/>
  <c r="GA59" i="9" s="1"/>
  <c r="GB59" i="9" s="1"/>
  <c r="GC59" i="9" s="1"/>
  <c r="GD59" i="9" s="1"/>
  <c r="GE59" i="9" s="1"/>
  <c r="GF59" i="9" s="1"/>
  <c r="GG59" i="9" s="1"/>
  <c r="GH59" i="9" s="1"/>
  <c r="GI59" i="9" s="1"/>
  <c r="GJ59" i="9" s="1"/>
  <c r="GK59" i="9" s="1"/>
  <c r="GL59" i="9" s="1"/>
  <c r="GM23" i="20"/>
  <c r="GN23" i="20" s="1"/>
  <c r="GN99" i="9" s="1"/>
  <c r="GN100" i="9" s="1"/>
  <c r="GM59" i="20"/>
  <c r="GN59" i="20" s="1"/>
  <c r="HA21" i="20"/>
  <c r="GO27" i="20"/>
  <c r="GP21" i="20" s="1"/>
  <c r="GG64" i="20" l="1"/>
  <c r="GG62" i="20" s="1"/>
  <c r="GO24" i="20"/>
  <c r="GO23" i="20" s="1"/>
  <c r="GP27" i="20"/>
  <c r="GQ21" i="20" s="1"/>
  <c r="FZ55" i="9"/>
  <c r="GA55" i="9" s="1"/>
  <c r="GP24" i="20" l="1"/>
  <c r="GQ27" i="20"/>
  <c r="GR21" i="20" s="1"/>
  <c r="GH64" i="20"/>
  <c r="GH62" i="20" s="1"/>
  <c r="GB56" i="9"/>
  <c r="GB55" i="9"/>
  <c r="GQ24" i="20" l="1"/>
  <c r="GQ23" i="20" s="1"/>
  <c r="GR27" i="20"/>
  <c r="GS21" i="20" s="1"/>
  <c r="GP23" i="20"/>
  <c r="GC56" i="9"/>
  <c r="GC55" i="9"/>
  <c r="GR24" i="20" l="1"/>
  <c r="GR23" i="20" s="1"/>
  <c r="GK64" i="20" s="1"/>
  <c r="GS27" i="20"/>
  <c r="GT21" i="20" s="1"/>
  <c r="GJ64" i="20"/>
  <c r="GI64" i="20"/>
  <c r="GI62" i="20" s="1"/>
  <c r="GD56" i="9"/>
  <c r="GD55" i="9"/>
  <c r="GK62" i="20" l="1"/>
  <c r="GJ62" i="20"/>
  <c r="GS24" i="20"/>
  <c r="GS23" i="20" s="1"/>
  <c r="GT27" i="20"/>
  <c r="GU21" i="20" s="1"/>
  <c r="GE56" i="9"/>
  <c r="GE55" i="9"/>
  <c r="GT24" i="20" l="1"/>
  <c r="GT23" i="20" s="1"/>
  <c r="GM64" i="20" s="1"/>
  <c r="GL64" i="20"/>
  <c r="GL62" i="20" s="1"/>
  <c r="GU27" i="20"/>
  <c r="GV21" i="20" s="1"/>
  <c r="GF56" i="9"/>
  <c r="GF55" i="9"/>
  <c r="GU24" i="20" l="1"/>
  <c r="GU23" i="20" s="1"/>
  <c r="GN64" i="20"/>
  <c r="GM62" i="20"/>
  <c r="GN62" i="20" s="1"/>
  <c r="GV27" i="20"/>
  <c r="GW21" i="20" s="1"/>
  <c r="GG56" i="9"/>
  <c r="GG55" i="9"/>
  <c r="GV24" i="20" l="1"/>
  <c r="GV23" i="20" s="1"/>
  <c r="GW27" i="20"/>
  <c r="GX21" i="20" s="1"/>
  <c r="GH56" i="9"/>
  <c r="GH55" i="9"/>
  <c r="GX27" i="20" l="1"/>
  <c r="GY21" i="20" s="1"/>
  <c r="GW24" i="20"/>
  <c r="GI56" i="9"/>
  <c r="GI55" i="9"/>
  <c r="GX24" i="20" l="1"/>
  <c r="GX23" i="20" s="1"/>
  <c r="GW23" i="20"/>
  <c r="GY27" i="20"/>
  <c r="GZ21" i="20" s="1"/>
  <c r="GZ27" i="20" s="1"/>
  <c r="GJ56" i="9"/>
  <c r="GJ55" i="9"/>
  <c r="GY24" i="20" l="1"/>
  <c r="GY23" i="20" s="1"/>
  <c r="GZ24" i="20"/>
  <c r="HB21" i="20"/>
  <c r="HA27" i="20"/>
  <c r="GK56" i="9"/>
  <c r="GK55" i="9"/>
  <c r="GM59" i="9" l="1"/>
  <c r="GN59" i="9" s="1"/>
  <c r="GO59" i="9" s="1"/>
  <c r="GP59" i="9" s="1"/>
  <c r="GQ59" i="9" s="1"/>
  <c r="GR59" i="9" s="1"/>
  <c r="GS59" i="9" s="1"/>
  <c r="GT59" i="9" s="1"/>
  <c r="GU59" i="9" s="1"/>
  <c r="GV59" i="9" s="1"/>
  <c r="GW59" i="9" s="1"/>
  <c r="GX59" i="9" s="1"/>
  <c r="GY59" i="9" s="1"/>
  <c r="GZ23" i="20"/>
  <c r="HA23" i="20" s="1"/>
  <c r="HA24" i="20"/>
  <c r="HN21" i="20"/>
  <c r="HB27" i="20"/>
  <c r="HC21" i="20" s="1"/>
  <c r="GL56" i="9"/>
  <c r="GL55" i="9"/>
  <c r="GM55" i="9" l="1"/>
  <c r="GO55" i="9" s="1"/>
  <c r="GP55" i="9" s="1"/>
  <c r="HB24" i="20"/>
  <c r="HC27" i="20"/>
  <c r="HD21" i="20" s="1"/>
  <c r="GO56" i="9"/>
  <c r="GN55" i="9" l="1"/>
  <c r="HC24" i="20"/>
  <c r="HD27" i="20"/>
  <c r="HE21" i="20" s="1"/>
  <c r="GP56" i="9"/>
  <c r="HB23" i="20"/>
  <c r="HD24" i="20" l="1"/>
  <c r="HD23" i="20" s="1"/>
  <c r="HE27" i="20"/>
  <c r="HF21" i="20" s="1"/>
  <c r="GQ56" i="9"/>
  <c r="HC23" i="20"/>
  <c r="GQ55" i="9"/>
  <c r="GR55" i="9" l="1"/>
  <c r="HE24" i="20"/>
  <c r="HE23" i="20" s="1"/>
  <c r="GR56" i="9"/>
  <c r="HF27" i="20"/>
  <c r="HG21" i="20" s="1"/>
  <c r="HG27" i="20" l="1"/>
  <c r="HH21" i="20" s="1"/>
  <c r="GS56" i="9"/>
  <c r="HF24" i="20"/>
  <c r="GS55" i="9"/>
  <c r="HG24" i="20" l="1"/>
  <c r="HG23" i="20" s="1"/>
  <c r="GT55" i="9"/>
  <c r="HF23" i="20"/>
  <c r="HH27" i="20"/>
  <c r="HI21" i="20" s="1"/>
  <c r="GT56" i="9"/>
  <c r="HH24" i="20" l="1"/>
  <c r="HH23" i="20" s="1"/>
  <c r="HI27" i="20"/>
  <c r="HJ21" i="20" s="1"/>
  <c r="GU56" i="9"/>
  <c r="GU55" i="9"/>
  <c r="GV55" i="9" l="1"/>
  <c r="HI24" i="20"/>
  <c r="HI23" i="20" s="1"/>
  <c r="GV56" i="9"/>
  <c r="HJ27" i="20"/>
  <c r="HK21" i="20" s="1"/>
  <c r="GW55" i="9" l="1"/>
  <c r="HK27" i="20"/>
  <c r="HL21" i="20" s="1"/>
  <c r="HJ24" i="20"/>
  <c r="GW56" i="9"/>
  <c r="GX55" i="9" l="1"/>
  <c r="HK24" i="20"/>
  <c r="HK23" i="20" s="1"/>
  <c r="HJ23" i="20"/>
  <c r="GX56" i="9"/>
  <c r="HL27" i="20"/>
  <c r="HM21" i="20" s="1"/>
  <c r="HL24" i="20" l="1"/>
  <c r="HM27" i="20"/>
  <c r="HM24" i="20" s="1"/>
  <c r="GY56" i="9"/>
  <c r="GY55" i="9"/>
  <c r="HM23" i="20" l="1"/>
  <c r="HN24" i="20"/>
  <c r="HN27" i="20"/>
  <c r="HO21" i="20"/>
  <c r="HL23" i="20"/>
  <c r="GZ59" i="9" l="1"/>
  <c r="HA59" i="9" s="1"/>
  <c r="HB59" i="9" s="1"/>
  <c r="HC59" i="9" s="1"/>
  <c r="HD59" i="9" s="1"/>
  <c r="HE59" i="9" s="1"/>
  <c r="HF59" i="9" s="1"/>
  <c r="HG59" i="9" s="1"/>
  <c r="HH59" i="9" s="1"/>
  <c r="HI59" i="9" s="1"/>
  <c r="HJ59" i="9" s="1"/>
  <c r="HK59" i="9" s="1"/>
  <c r="HL59" i="9" s="1"/>
  <c r="HO27" i="20"/>
  <c r="HP21" i="20" s="1"/>
  <c r="IA21" i="20"/>
  <c r="HN23" i="20"/>
  <c r="GZ56" i="9" l="1"/>
  <c r="HA56" i="9" s="1"/>
  <c r="GZ55" i="9"/>
  <c r="HP27" i="20"/>
  <c r="HQ21" i="20" s="1"/>
  <c r="HO24" i="20"/>
  <c r="HB56" i="9" l="1"/>
  <c r="HA55" i="9"/>
  <c r="HB55" i="9"/>
  <c r="HP24" i="20"/>
  <c r="HP23" i="20" s="1"/>
  <c r="HQ27" i="20"/>
  <c r="HR21" i="20" s="1"/>
  <c r="HO23" i="20"/>
  <c r="HC55" i="9" l="1"/>
  <c r="HC56" i="9"/>
  <c r="HR27" i="20"/>
  <c r="HS21" i="20" s="1"/>
  <c r="HQ24" i="20"/>
  <c r="HD55" i="9" l="1"/>
  <c r="HD56" i="9"/>
  <c r="HQ23" i="20"/>
  <c r="HR24" i="20"/>
  <c r="HS27" i="20"/>
  <c r="HT21" i="20" s="1"/>
  <c r="HE55" i="9" l="1"/>
  <c r="HE56" i="9"/>
  <c r="HT27" i="20"/>
  <c r="HU21" i="20" s="1"/>
  <c r="HR23" i="20"/>
  <c r="HS24" i="20"/>
  <c r="HF55" i="9" l="1"/>
  <c r="HF56" i="9"/>
  <c r="HT24" i="20"/>
  <c r="HT23" i="20" s="1"/>
  <c r="HS23" i="20"/>
  <c r="HU27" i="20"/>
  <c r="HV21" i="20" s="1"/>
  <c r="HG55" i="9" l="1"/>
  <c r="HG56" i="9"/>
  <c r="HU24" i="20"/>
  <c r="HU23" i="20" s="1"/>
  <c r="HV27" i="20"/>
  <c r="HW21" i="20" s="1"/>
  <c r="HH55" i="9" l="1"/>
  <c r="HH56" i="9"/>
  <c r="HV24" i="20"/>
  <c r="HW27" i="20"/>
  <c r="HX21" i="20" s="1"/>
  <c r="HI55" i="9" l="1"/>
  <c r="HI56" i="9"/>
  <c r="HW24" i="20"/>
  <c r="HW23" i="20" s="1"/>
  <c r="HX27" i="20"/>
  <c r="HY21" i="20" s="1"/>
  <c r="HV23" i="20"/>
  <c r="HJ55" i="9" l="1"/>
  <c r="HJ56" i="9"/>
  <c r="HX24" i="20"/>
  <c r="HX23" i="20" s="1"/>
  <c r="HY27" i="20"/>
  <c r="HZ21" i="20" s="1"/>
  <c r="HK55" i="9" l="1"/>
  <c r="HL56" i="9"/>
  <c r="HK56" i="9"/>
  <c r="HY24" i="20"/>
  <c r="HZ27" i="20"/>
  <c r="HZ24" i="20" s="1"/>
  <c r="HL55" i="9" l="1"/>
  <c r="HZ23" i="20"/>
  <c r="IA24" i="20"/>
  <c r="IA27" i="20"/>
  <c r="IB21" i="20"/>
  <c r="HY23" i="20"/>
  <c r="HM59" i="9" l="1"/>
  <c r="HN59" i="9" s="1"/>
  <c r="HO59" i="9" s="1"/>
  <c r="HP59" i="9" s="1"/>
  <c r="HQ59" i="9" s="1"/>
  <c r="HR59" i="9" s="1"/>
  <c r="HS59" i="9" s="1"/>
  <c r="HT59" i="9" s="1"/>
  <c r="HU59" i="9" s="1"/>
  <c r="HV59" i="9" s="1"/>
  <c r="HW59" i="9" s="1"/>
  <c r="HX59" i="9" s="1"/>
  <c r="HY59" i="9" s="1"/>
  <c r="IB27" i="20"/>
  <c r="IC21" i="20" s="1"/>
  <c r="IN21" i="20"/>
  <c r="IA23" i="20"/>
  <c r="HM56" i="9" l="1"/>
  <c r="HN56" i="9" s="1"/>
  <c r="HM55" i="9"/>
  <c r="IC27" i="20"/>
  <c r="ID21" i="20" s="1"/>
  <c r="IB24" i="20"/>
  <c r="HN55" i="9" l="1"/>
  <c r="HO55" i="9"/>
  <c r="HO56" i="9"/>
  <c r="IC24" i="20"/>
  <c r="IC23" i="20" s="1"/>
  <c r="IB23" i="20"/>
  <c r="ID27" i="20"/>
  <c r="IE21" i="20" s="1"/>
  <c r="HP56" i="9" l="1"/>
  <c r="HP55" i="9"/>
  <c r="ID24" i="20"/>
  <c r="IE27" i="20"/>
  <c r="IF21" i="20" s="1"/>
  <c r="HQ55" i="9" l="1"/>
  <c r="HQ56" i="9"/>
  <c r="IE24" i="20"/>
  <c r="IE23" i="20" s="1"/>
  <c r="IF27" i="20"/>
  <c r="IG21" i="20" s="1"/>
  <c r="ID23" i="20"/>
  <c r="HR56" i="9" l="1"/>
  <c r="HR55" i="9"/>
  <c r="HS55" i="9" s="1"/>
  <c r="IF24" i="20"/>
  <c r="IF23" i="20" s="1"/>
  <c r="IG27" i="20"/>
  <c r="IH21" i="20" s="1"/>
  <c r="HT55" i="9" l="1"/>
  <c r="HS56" i="9"/>
  <c r="IG24" i="20"/>
  <c r="IH27" i="20"/>
  <c r="II21" i="20" s="1"/>
  <c r="HT56" i="9" l="1"/>
  <c r="II27" i="20"/>
  <c r="IJ21" i="20" s="1"/>
  <c r="IG23" i="20"/>
  <c r="IH24" i="20"/>
  <c r="HU56" i="9" l="1"/>
  <c r="HU55" i="9"/>
  <c r="II24" i="20"/>
  <c r="II23" i="20" s="1"/>
  <c r="IH23" i="20"/>
  <c r="IJ27" i="20"/>
  <c r="IK21" i="20" s="1"/>
  <c r="HV56" i="9" l="1"/>
  <c r="HV55" i="9"/>
  <c r="HW55" i="9" s="1"/>
  <c r="IK27" i="20"/>
  <c r="IL21" i="20" s="1"/>
  <c r="IJ24" i="20"/>
  <c r="HW56" i="9" l="1"/>
  <c r="IK24" i="20"/>
  <c r="IK23" i="20" s="1"/>
  <c r="IJ23" i="20"/>
  <c r="IL27" i="20"/>
  <c r="IM21" i="20" s="1"/>
  <c r="HY56" i="9" l="1"/>
  <c r="HX56" i="9"/>
  <c r="HX55" i="9"/>
  <c r="IL24" i="20"/>
  <c r="IM27" i="20"/>
  <c r="IM24" i="20" s="1"/>
  <c r="HY55" i="9" l="1"/>
  <c r="IM23" i="20"/>
  <c r="IN24" i="20"/>
  <c r="IN27" i="20"/>
  <c r="IO21" i="20"/>
  <c r="IL23" i="20"/>
  <c r="HZ59" i="9" l="1"/>
  <c r="IA59" i="9" s="1"/>
  <c r="IB59" i="9" s="1"/>
  <c r="IC59" i="9" s="1"/>
  <c r="ID59" i="9" s="1"/>
  <c r="IE59" i="9" s="1"/>
  <c r="IF59" i="9" s="1"/>
  <c r="IG59" i="9" s="1"/>
  <c r="IH59" i="9" s="1"/>
  <c r="II59" i="9" s="1"/>
  <c r="IJ59" i="9" s="1"/>
  <c r="IK59" i="9" s="1"/>
  <c r="IL59" i="9" s="1"/>
  <c r="IN23" i="20"/>
  <c r="JA21" i="20"/>
  <c r="IO27" i="20"/>
  <c r="IP21" i="20" s="1"/>
  <c r="HZ56" i="9" l="1"/>
  <c r="IA56" i="9" s="1"/>
  <c r="HZ55" i="9"/>
  <c r="IO24" i="20"/>
  <c r="IP27" i="20"/>
  <c r="IQ21" i="20" s="1"/>
  <c r="IB56" i="9" l="1"/>
  <c r="IA55" i="9"/>
  <c r="IB55" i="9"/>
  <c r="IP24" i="20"/>
  <c r="IP23" i="20" s="1"/>
  <c r="IQ27" i="20"/>
  <c r="IR21" i="20" s="1"/>
  <c r="IO23" i="20"/>
  <c r="IC56" i="9" l="1"/>
  <c r="IC55" i="9"/>
  <c r="IR27" i="20"/>
  <c r="IS21" i="20" s="1"/>
  <c r="IQ24" i="20"/>
  <c r="ID55" i="9" l="1"/>
  <c r="ID56" i="9"/>
  <c r="IR24" i="20"/>
  <c r="IR23" i="20" s="1"/>
  <c r="IQ23" i="20"/>
  <c r="IS27" i="20"/>
  <c r="IT21" i="20" s="1"/>
  <c r="IE56" i="9" l="1"/>
  <c r="IE55" i="9"/>
  <c r="IF55" i="9" s="1"/>
  <c r="IT27" i="20"/>
  <c r="IU21" i="20" s="1"/>
  <c r="IS24" i="20"/>
  <c r="IG55" i="9" l="1"/>
  <c r="IF56" i="9"/>
  <c r="IS23" i="20"/>
  <c r="IT24" i="20"/>
  <c r="IU27" i="20"/>
  <c r="IV21" i="20" s="1"/>
  <c r="IH55" i="9" l="1"/>
  <c r="IG56" i="9"/>
  <c r="IU24" i="20"/>
  <c r="IV27" i="20"/>
  <c r="IW21" i="20" s="1"/>
  <c r="IT23" i="20"/>
  <c r="IH56" i="9" l="1"/>
  <c r="IV24" i="20"/>
  <c r="IU23" i="20"/>
  <c r="IW27" i="20"/>
  <c r="IX21" i="20" s="1"/>
  <c r="II56" i="9" l="1"/>
  <c r="II55" i="9"/>
  <c r="IJ55" i="9" s="1"/>
  <c r="IX27" i="20"/>
  <c r="IY21" i="20" s="1"/>
  <c r="IV23" i="20"/>
  <c r="IW24" i="20"/>
  <c r="IJ56" i="9" l="1"/>
  <c r="IX24" i="20"/>
  <c r="IX23" i="20" s="1"/>
  <c r="IW23" i="20"/>
  <c r="IY27" i="20"/>
  <c r="IZ21" i="20" s="1"/>
  <c r="IL56" i="9" l="1"/>
  <c r="IK56" i="9"/>
  <c r="IK55" i="9"/>
  <c r="IL55" i="9" s="1"/>
  <c r="IY24" i="20"/>
  <c r="IY23" i="20" s="1"/>
  <c r="IZ27" i="20"/>
  <c r="JB21" i="20" l="1"/>
  <c r="JA27" i="20"/>
  <c r="IZ24" i="20"/>
  <c r="IM59" i="9" l="1"/>
  <c r="IN59" i="9" s="1"/>
  <c r="IO59" i="9" s="1"/>
  <c r="IP59" i="9" s="1"/>
  <c r="IQ59" i="9" s="1"/>
  <c r="IR59" i="9" s="1"/>
  <c r="IS59" i="9" s="1"/>
  <c r="IT59" i="9" s="1"/>
  <c r="IU59" i="9" s="1"/>
  <c r="IV59" i="9" s="1"/>
  <c r="IW59" i="9" s="1"/>
  <c r="IX59" i="9" s="1"/>
  <c r="IY59" i="9" s="1"/>
  <c r="JN21" i="20"/>
  <c r="JB27" i="20"/>
  <c r="JC21" i="20" s="1"/>
  <c r="IZ23" i="20"/>
  <c r="JA23" i="20" s="1"/>
  <c r="JA24" i="20"/>
  <c r="IM56" i="9" l="1"/>
  <c r="IN56" i="9" s="1"/>
  <c r="IM55" i="9"/>
  <c r="JC27" i="20"/>
  <c r="JD21" i="20" s="1"/>
  <c r="JB24" i="20"/>
  <c r="IN55" i="9" l="1"/>
  <c r="IO55" i="9"/>
  <c r="IO56" i="9"/>
  <c r="JB23" i="20"/>
  <c r="JC24" i="20"/>
  <c r="JD27" i="20"/>
  <c r="JE21" i="20" s="1"/>
  <c r="IP56" i="9" l="1"/>
  <c r="IP55" i="9"/>
  <c r="JE27" i="20"/>
  <c r="JF21" i="20" s="1"/>
  <c r="JD24" i="20"/>
  <c r="JC23" i="20"/>
  <c r="IQ55" i="9" l="1"/>
  <c r="IQ56" i="9"/>
  <c r="JE24" i="20"/>
  <c r="JE23" i="20" s="1"/>
  <c r="JD23" i="20"/>
  <c r="JF27" i="20"/>
  <c r="JG21" i="20" s="1"/>
  <c r="IR56" i="9" l="1"/>
  <c r="IR55" i="9"/>
  <c r="JF24" i="20"/>
  <c r="JF23" i="20" s="1"/>
  <c r="JG27" i="20"/>
  <c r="JH21" i="20" s="1"/>
  <c r="IS55" i="9" l="1"/>
  <c r="IS56" i="9"/>
  <c r="JH27" i="20"/>
  <c r="JI21" i="20" s="1"/>
  <c r="JG24" i="20"/>
  <c r="IT55" i="9" l="1"/>
  <c r="IT56" i="9"/>
  <c r="JH24" i="20"/>
  <c r="JH23" i="20" s="1"/>
  <c r="JG23" i="20"/>
  <c r="JI27" i="20"/>
  <c r="JJ21" i="20" s="1"/>
  <c r="IU56" i="9" l="1"/>
  <c r="IU55" i="9"/>
  <c r="IV55" i="9" s="1"/>
  <c r="JJ27" i="20"/>
  <c r="JK21" i="20" s="1"/>
  <c r="JI24" i="20"/>
  <c r="IW55" i="9" l="1"/>
  <c r="IV56" i="9"/>
  <c r="JJ24" i="20"/>
  <c r="JJ23" i="20" s="1"/>
  <c r="JI23" i="20"/>
  <c r="JK27" i="20"/>
  <c r="JL21" i="20" s="1"/>
  <c r="IX55" i="9" l="1"/>
  <c r="IW56" i="9"/>
  <c r="JK24" i="20"/>
  <c r="JK23" i="20" s="1"/>
  <c r="JL27" i="20"/>
  <c r="JM21" i="20" s="1"/>
  <c r="IY56" i="9" l="1"/>
  <c r="IX56" i="9"/>
  <c r="JM27" i="20"/>
  <c r="JM24" i="20" s="1"/>
  <c r="JL24" i="20"/>
  <c r="IY55" i="9" l="1"/>
  <c r="JM23" i="20"/>
  <c r="JN24" i="20"/>
  <c r="JL23" i="20"/>
  <c r="JN27" i="20"/>
  <c r="JO21" i="20"/>
  <c r="IZ59" i="9" l="1"/>
  <c r="JA59" i="9" s="1"/>
  <c r="JB59" i="9" s="1"/>
  <c r="JC59" i="9" s="1"/>
  <c r="JD59" i="9" s="1"/>
  <c r="JE59" i="9" s="1"/>
  <c r="JF59" i="9" s="1"/>
  <c r="JG59" i="9" s="1"/>
  <c r="JH59" i="9" s="1"/>
  <c r="JI59" i="9" s="1"/>
  <c r="JJ59" i="9" s="1"/>
  <c r="JK59" i="9" s="1"/>
  <c r="JL59" i="9" s="1"/>
  <c r="JO27" i="20"/>
  <c r="JP21" i="20" s="1"/>
  <c r="KA21" i="20"/>
  <c r="JN23" i="20"/>
  <c r="IZ56" i="9" l="1"/>
  <c r="JA56" i="9" s="1"/>
  <c r="IZ55" i="9"/>
  <c r="JP27" i="20"/>
  <c r="JQ21" i="20" s="1"/>
  <c r="JO24" i="20"/>
  <c r="JB56" i="9" l="1"/>
  <c r="JA55" i="9"/>
  <c r="JB55" i="9"/>
  <c r="JQ27" i="20"/>
  <c r="JR21" i="20" s="1"/>
  <c r="JP24" i="20"/>
  <c r="JO23" i="20"/>
  <c r="JC56" i="9" l="1"/>
  <c r="JC55" i="9"/>
  <c r="JD55" i="9" s="1"/>
  <c r="JP23" i="20"/>
  <c r="JQ24" i="20"/>
  <c r="JR27" i="20"/>
  <c r="JS21" i="20" s="1"/>
  <c r="JD56" i="9" l="1"/>
  <c r="JR24" i="20"/>
  <c r="JS27" i="20"/>
  <c r="JT21" i="20" s="1"/>
  <c r="JQ23" i="20"/>
  <c r="JE56" i="9" l="1"/>
  <c r="JE55" i="9"/>
  <c r="JF55" i="9" s="1"/>
  <c r="JR23" i="20"/>
  <c r="JS24" i="20"/>
  <c r="JT27" i="20"/>
  <c r="JU21" i="20" s="1"/>
  <c r="JF56" i="9" l="1"/>
  <c r="JG55" i="9"/>
  <c r="JU27" i="20"/>
  <c r="JV21" i="20" s="1"/>
  <c r="JS23" i="20"/>
  <c r="JT24" i="20"/>
  <c r="JG56" i="9" l="1"/>
  <c r="JT23" i="20"/>
  <c r="JV27" i="20"/>
  <c r="JW21" i="20" s="1"/>
  <c r="JU24" i="20"/>
  <c r="JH56" i="9" l="1"/>
  <c r="JH55" i="9"/>
  <c r="JI55" i="9" s="1"/>
  <c r="JW27" i="20"/>
  <c r="JX21" i="20" s="1"/>
  <c r="JU23" i="20"/>
  <c r="JV24" i="20"/>
  <c r="JJ55" i="9" l="1"/>
  <c r="JI56" i="9"/>
  <c r="JW24" i="20"/>
  <c r="JW23" i="20" s="1"/>
  <c r="JV23" i="20"/>
  <c r="JX27" i="20"/>
  <c r="JY21" i="20" s="1"/>
  <c r="JK55" i="9" l="1"/>
  <c r="JJ56" i="9"/>
  <c r="JX24" i="20"/>
  <c r="JX23" i="20" s="1"/>
  <c r="JY27" i="20"/>
  <c r="JZ21" i="20" s="1"/>
  <c r="JZ27" i="20" s="1"/>
  <c r="JL56" i="9" l="1"/>
  <c r="JK56" i="9"/>
  <c r="JZ24" i="20"/>
  <c r="KA27" i="20"/>
  <c r="KB21" i="20"/>
  <c r="JY24" i="20"/>
  <c r="JM59" i="9" l="1"/>
  <c r="JN59" i="9" s="1"/>
  <c r="JO59" i="9" s="1"/>
  <c r="JP59" i="9" s="1"/>
  <c r="JQ59" i="9" s="1"/>
  <c r="JR59" i="9" s="1"/>
  <c r="JS59" i="9" s="1"/>
  <c r="JT59" i="9" s="1"/>
  <c r="JU59" i="9" s="1"/>
  <c r="JV59" i="9" s="1"/>
  <c r="JW59" i="9" s="1"/>
  <c r="JX59" i="9" s="1"/>
  <c r="JY59" i="9" s="1"/>
  <c r="JL55" i="9"/>
  <c r="JY23" i="20"/>
  <c r="JZ23" i="20"/>
  <c r="KA24" i="20"/>
  <c r="KN21" i="20"/>
  <c r="KB27" i="20"/>
  <c r="KC21" i="20" s="1"/>
  <c r="JM55" i="9" l="1"/>
  <c r="JN55" i="9" s="1"/>
  <c r="JM56" i="9"/>
  <c r="JN56" i="9" s="1"/>
  <c r="KB24" i="20"/>
  <c r="KB23" i="20" s="1"/>
  <c r="KA23" i="20"/>
  <c r="KC27" i="20"/>
  <c r="KD21" i="20" s="1"/>
  <c r="JO56" i="9" l="1"/>
  <c r="JO55" i="9"/>
  <c r="KC24" i="20"/>
  <c r="KD27" i="20"/>
  <c r="KE21" i="20" s="1"/>
  <c r="JP55" i="9" l="1"/>
  <c r="JP56" i="9"/>
  <c r="KD24" i="20"/>
  <c r="KD23" i="20" s="1"/>
  <c r="KC23" i="20"/>
  <c r="KE27" i="20"/>
  <c r="KF21" i="20" s="1"/>
  <c r="JQ56" i="9" l="1"/>
  <c r="JQ55" i="9"/>
  <c r="JR55" i="9" s="1"/>
  <c r="KF27" i="20"/>
  <c r="KG21" i="20" s="1"/>
  <c r="KE24" i="20"/>
  <c r="JS55" i="9" l="1"/>
  <c r="JR56" i="9"/>
  <c r="KE23" i="20"/>
  <c r="KG27" i="20"/>
  <c r="KH21" i="20" s="1"/>
  <c r="KF24" i="20"/>
  <c r="JT55" i="9" l="1"/>
  <c r="JS56" i="9"/>
  <c r="KG24" i="20"/>
  <c r="KG23" i="20" s="1"/>
  <c r="KH27" i="20"/>
  <c r="KI21" i="20" s="1"/>
  <c r="KF23" i="20"/>
  <c r="JU55" i="9" l="1"/>
  <c r="JT56" i="9"/>
  <c r="KI27" i="20"/>
  <c r="KJ21" i="20" s="1"/>
  <c r="KH24" i="20"/>
  <c r="JV55" i="9" l="1"/>
  <c r="JU56" i="9"/>
  <c r="KI24" i="20"/>
  <c r="KI23" i="20" s="1"/>
  <c r="KH23" i="20"/>
  <c r="KJ27" i="20"/>
  <c r="KK21" i="20" s="1"/>
  <c r="JW55" i="9" l="1"/>
  <c r="JV56" i="9"/>
  <c r="KJ24" i="20"/>
  <c r="KJ23" i="20" s="1"/>
  <c r="KK27" i="20"/>
  <c r="KL21" i="20" s="1"/>
  <c r="JX55" i="9" l="1"/>
  <c r="JW56" i="9"/>
  <c r="KK24" i="20"/>
  <c r="KK23" i="20" s="1"/>
  <c r="KL27" i="20"/>
  <c r="KM21" i="20" s="1"/>
  <c r="KM27" i="20" s="1"/>
  <c r="JY56" i="9" l="1"/>
  <c r="JX56" i="9"/>
  <c r="KL24" i="20"/>
  <c r="KM24" i="20"/>
  <c r="KN27" i="20"/>
  <c r="KO21" i="20"/>
  <c r="JZ59" i="9" l="1"/>
  <c r="KA59" i="9" s="1"/>
  <c r="KB59" i="9" s="1"/>
  <c r="KC59" i="9" s="1"/>
  <c r="KD59" i="9" s="1"/>
  <c r="KE59" i="9" s="1"/>
  <c r="KF59" i="9" s="1"/>
  <c r="KG59" i="9" s="1"/>
  <c r="KH59" i="9" s="1"/>
  <c r="KI59" i="9" s="1"/>
  <c r="KJ59" i="9" s="1"/>
  <c r="KK59" i="9" s="1"/>
  <c r="KL59" i="9" s="1"/>
  <c r="JY55" i="9"/>
  <c r="KO27" i="20"/>
  <c r="KP21" i="20" s="1"/>
  <c r="LA21" i="20"/>
  <c r="KL23" i="20"/>
  <c r="KM23" i="20"/>
  <c r="KN24" i="20"/>
  <c r="JZ55" i="9" l="1"/>
  <c r="KA55" i="9" s="1"/>
  <c r="JZ56" i="9"/>
  <c r="KA56" i="9" s="1"/>
  <c r="KN23" i="20"/>
  <c r="KP27" i="20"/>
  <c r="KQ21" i="20" s="1"/>
  <c r="KO24" i="20"/>
  <c r="KB56" i="9" l="1"/>
  <c r="KB55" i="9"/>
  <c r="KC55" i="9" s="1"/>
  <c r="KP24" i="20"/>
  <c r="KP23" i="20" s="1"/>
  <c r="KO23" i="20"/>
  <c r="KQ27" i="20"/>
  <c r="KR21" i="20" s="1"/>
  <c r="KD55" i="9" l="1"/>
  <c r="KC56" i="9"/>
  <c r="KR27" i="20"/>
  <c r="KS21" i="20" s="1"/>
  <c r="KQ24" i="20"/>
  <c r="KE55" i="9" l="1"/>
  <c r="KD56" i="9"/>
  <c r="KR24" i="20"/>
  <c r="KR23" i="20" s="1"/>
  <c r="KS27" i="20"/>
  <c r="KT21" i="20" s="1"/>
  <c r="KQ23" i="20"/>
  <c r="KE56" i="9" l="1"/>
  <c r="KS24" i="20"/>
  <c r="KS23" i="20" s="1"/>
  <c r="KT27" i="20"/>
  <c r="KU21" i="20" s="1"/>
  <c r="KF56" i="9" l="1"/>
  <c r="KF55" i="9"/>
  <c r="KU27" i="20"/>
  <c r="KV21" i="20" s="1"/>
  <c r="KT24" i="20"/>
  <c r="KG55" i="9" l="1"/>
  <c r="KG56" i="9"/>
  <c r="KU24" i="20"/>
  <c r="KU23" i="20" s="1"/>
  <c r="KV27" i="20"/>
  <c r="KW21" i="20" s="1"/>
  <c r="KT23" i="20"/>
  <c r="KH56" i="9" l="1"/>
  <c r="KH55" i="9"/>
  <c r="KW27" i="20"/>
  <c r="KX21" i="20" s="1"/>
  <c r="KV24" i="20"/>
  <c r="KI55" i="9" l="1"/>
  <c r="KI56" i="9"/>
  <c r="KW24" i="20"/>
  <c r="KW23" i="20" s="1"/>
  <c r="KV23" i="20"/>
  <c r="KX27" i="20"/>
  <c r="KY21" i="20" s="1"/>
  <c r="KJ55" i="9" l="1"/>
  <c r="KJ56" i="9"/>
  <c r="KX24" i="20"/>
  <c r="KX23" i="20" s="1"/>
  <c r="KY27" i="20"/>
  <c r="KZ21" i="20" s="1"/>
  <c r="KK55" i="9" l="1"/>
  <c r="KL56" i="9"/>
  <c r="KK56" i="9"/>
  <c r="KY24" i="20"/>
  <c r="KY23" i="20" s="1"/>
  <c r="KZ27" i="20"/>
  <c r="KZ24" i="20" s="1"/>
  <c r="KL55" i="9" l="1"/>
  <c r="KZ23" i="20"/>
  <c r="LA23" i="20" s="1"/>
  <c r="LA24" i="20"/>
  <c r="LA27" i="20"/>
  <c r="LB21" i="20"/>
  <c r="KM59" i="9" l="1"/>
  <c r="KN59" i="9" s="1"/>
  <c r="KO59" i="9" s="1"/>
  <c r="KP59" i="9" s="1"/>
  <c r="KQ59" i="9" s="1"/>
  <c r="KR59" i="9" s="1"/>
  <c r="KS59" i="9" s="1"/>
  <c r="KT59" i="9" s="1"/>
  <c r="KU59" i="9" s="1"/>
  <c r="KV59" i="9" s="1"/>
  <c r="KW59" i="9" s="1"/>
  <c r="KX59" i="9" s="1"/>
  <c r="KY59" i="9" s="1"/>
  <c r="LN21" i="20"/>
  <c r="LB27" i="20"/>
  <c r="LC21" i="20" s="1"/>
  <c r="KM56" i="9" l="1"/>
  <c r="KN56" i="9" s="1"/>
  <c r="KM55" i="9"/>
  <c r="LB24" i="20"/>
  <c r="LB23" i="20" s="1"/>
  <c r="LC27" i="20"/>
  <c r="LD21" i="20" s="1"/>
  <c r="KO56" i="9" l="1"/>
  <c r="KN55" i="9"/>
  <c r="KO55" i="9"/>
  <c r="LC24" i="20"/>
  <c r="LD27" i="20"/>
  <c r="LE21" i="20" s="1"/>
  <c r="KP56" i="9" l="1"/>
  <c r="KP55" i="9"/>
  <c r="KQ55" i="9" s="1"/>
  <c r="LD24" i="20"/>
  <c r="LD23" i="20" s="1"/>
  <c r="LE27" i="20"/>
  <c r="LF21" i="20" s="1"/>
  <c r="LC23" i="20"/>
  <c r="KQ56" i="9" l="1"/>
  <c r="LE24" i="20"/>
  <c r="LE23" i="20" s="1"/>
  <c r="LF27" i="20"/>
  <c r="LG21" i="20" s="1"/>
  <c r="KR56" i="9" l="1"/>
  <c r="KR55" i="9"/>
  <c r="LF24" i="20"/>
  <c r="LF23" i="20" s="1"/>
  <c r="LG27" i="20"/>
  <c r="LH21" i="20" s="1"/>
  <c r="KS55" i="9" l="1"/>
  <c r="KS56" i="9"/>
  <c r="LG24" i="20"/>
  <c r="LG23" i="20" s="1"/>
  <c r="LH27" i="20"/>
  <c r="LI21" i="20" s="1"/>
  <c r="KT55" i="9" l="1"/>
  <c r="KT56" i="9"/>
  <c r="LH24" i="20"/>
  <c r="LH23" i="20" s="1"/>
  <c r="LI27" i="20"/>
  <c r="LJ21" i="20" s="1"/>
  <c r="KU55" i="9" l="1"/>
  <c r="KU56" i="9"/>
  <c r="LJ27" i="20"/>
  <c r="LK21" i="20" s="1"/>
  <c r="LI24" i="20"/>
  <c r="KV56" i="9" l="1"/>
  <c r="KV55" i="9"/>
  <c r="KW55" i="9" s="1"/>
  <c r="LI23" i="20"/>
  <c r="LJ24" i="20"/>
  <c r="LK27" i="20"/>
  <c r="LL21" i="20" s="1"/>
  <c r="KW56" i="9" l="1"/>
  <c r="LK24" i="20"/>
  <c r="LK23" i="20" s="1"/>
  <c r="LL27" i="20"/>
  <c r="LM21" i="20" s="1"/>
  <c r="LJ23" i="20"/>
  <c r="KY56" i="9" l="1"/>
  <c r="KX56" i="9"/>
  <c r="KX55" i="9"/>
  <c r="KY55" i="9" s="1"/>
  <c r="LL24" i="20"/>
  <c r="LM27" i="20"/>
  <c r="LN27" i="20" s="1"/>
  <c r="LM59" i="9" l="1"/>
  <c r="LN59" i="9" s="1"/>
  <c r="KZ59" i="9"/>
  <c r="LA59" i="9" s="1"/>
  <c r="LB59" i="9" s="1"/>
  <c r="LC59" i="9" s="1"/>
  <c r="LD59" i="9" s="1"/>
  <c r="LE59" i="9" s="1"/>
  <c r="LF59" i="9" s="1"/>
  <c r="LG59" i="9" s="1"/>
  <c r="LH59" i="9" s="1"/>
  <c r="LI59" i="9" s="1"/>
  <c r="LJ59" i="9" s="1"/>
  <c r="LK59" i="9" s="1"/>
  <c r="LL59" i="9" s="1"/>
  <c r="LL23" i="20"/>
  <c r="LM24" i="20"/>
  <c r="KZ56" i="9" l="1"/>
  <c r="LA56" i="9" s="1"/>
  <c r="KZ55" i="9"/>
  <c r="LM23" i="20"/>
  <c r="LN23" i="20" s="1"/>
  <c r="LN24" i="20"/>
  <c r="LA55" i="9" l="1"/>
  <c r="LB55" i="9"/>
  <c r="LB56" i="9"/>
  <c r="LC55" i="9" l="1"/>
  <c r="LC56" i="9"/>
  <c r="LD55" i="9" l="1"/>
  <c r="LD56" i="9"/>
  <c r="LE56" i="9" l="1"/>
  <c r="LE55" i="9"/>
  <c r="LF55" i="9" l="1"/>
  <c r="LF56" i="9"/>
  <c r="LM56" i="9"/>
  <c r="LN56" i="9" s="1"/>
  <c r="O88" i="9"/>
  <c r="O85" i="9" s="1"/>
  <c r="LG56" i="9" l="1"/>
  <c r="LG55" i="9"/>
  <c r="LH55" i="9" s="1"/>
  <c r="O91" i="9"/>
  <c r="O92" i="9" s="1"/>
  <c r="M25" i="9"/>
  <c r="N25" i="9" s="1"/>
  <c r="M68" i="20"/>
  <c r="M11" i="14"/>
  <c r="M8" i="14" s="1"/>
  <c r="N43" i="20"/>
  <c r="M41" i="20" s="1"/>
  <c r="M42" i="20" s="1"/>
  <c r="LH56" i="9" l="1"/>
  <c r="M88" i="9"/>
  <c r="N88" i="9" s="1"/>
  <c r="M90" i="9"/>
  <c r="N68" i="20"/>
  <c r="N11" i="14"/>
  <c r="N8" i="14" s="1"/>
  <c r="LI56" i="9" l="1"/>
  <c r="LI55" i="9"/>
  <c r="N41" i="20"/>
  <c r="B8" i="21" s="1"/>
  <c r="B6" i="21" s="1"/>
  <c r="N90" i="9"/>
  <c r="M58" i="9"/>
  <c r="M54" i="9"/>
  <c r="N42" i="20"/>
  <c r="M85" i="9"/>
  <c r="LJ55" i="9" l="1"/>
  <c r="LJ56" i="9"/>
  <c r="O40" i="20"/>
  <c r="O43" i="20"/>
  <c r="O11" i="14" s="1"/>
  <c r="N85" i="9"/>
  <c r="N91" i="9" s="1"/>
  <c r="M91" i="9"/>
  <c r="M92" i="9" s="1"/>
  <c r="M93" i="9" s="1"/>
  <c r="M56" i="9"/>
  <c r="N56" i="9" s="1"/>
  <c r="N58" i="9"/>
  <c r="N54" i="9"/>
  <c r="M53" i="9"/>
  <c r="LL56" i="9" l="1"/>
  <c r="LK56" i="9"/>
  <c r="LK55" i="9"/>
  <c r="O42" i="20"/>
  <c r="AA40" i="20"/>
  <c r="O58" i="9"/>
  <c r="O56" i="9" s="1"/>
  <c r="O25" i="9"/>
  <c r="O68" i="20"/>
  <c r="N92" i="9"/>
  <c r="O8" i="14"/>
  <c r="M52" i="9"/>
  <c r="N53" i="9"/>
  <c r="N52" i="9" s="1"/>
  <c r="LL55" i="9" l="1"/>
  <c r="LM55" i="9" s="1"/>
  <c r="LN55" i="9" s="1"/>
  <c r="P43" i="20"/>
  <c r="P40" i="20"/>
  <c r="P42" i="20" s="1"/>
  <c r="O54" i="9"/>
  <c r="O53" i="9" s="1"/>
  <c r="O52" i="9" s="1"/>
  <c r="M40" i="9"/>
  <c r="N93" i="9"/>
  <c r="AA66" i="9" s="1"/>
  <c r="O66" i="9" l="1"/>
  <c r="Q40" i="20"/>
  <c r="Q42" i="20" s="1"/>
  <c r="Q43" i="20"/>
  <c r="Q11" i="14" s="1"/>
  <c r="Q8" i="14" s="1"/>
  <c r="P25" i="9"/>
  <c r="P68" i="20"/>
  <c r="P58" i="9"/>
  <c r="P56" i="9" s="1"/>
  <c r="P11" i="14"/>
  <c r="P8" i="14" s="1"/>
  <c r="P54" i="9"/>
  <c r="P53" i="9" s="1"/>
  <c r="N40" i="9"/>
  <c r="N36" i="9" s="1"/>
  <c r="M36" i="9"/>
  <c r="O93" i="9"/>
  <c r="P66" i="9" s="1"/>
  <c r="R40" i="20" l="1"/>
  <c r="R42" i="20" s="1"/>
  <c r="R43" i="20"/>
  <c r="R25" i="9" s="1"/>
  <c r="P52" i="9"/>
  <c r="Q68" i="20"/>
  <c r="Q58" i="9"/>
  <c r="Q56" i="9" s="1"/>
  <c r="Q25" i="9"/>
  <c r="Q54" i="9"/>
  <c r="Q53" i="9" s="1"/>
  <c r="O40" i="9"/>
  <c r="O36" i="9" s="1"/>
  <c r="P93" i="9"/>
  <c r="Q66" i="9" s="1"/>
  <c r="S43" i="20" l="1"/>
  <c r="S25" i="9" s="1"/>
  <c r="S40" i="20"/>
  <c r="S42" i="20" s="1"/>
  <c r="R58" i="9"/>
  <c r="R56" i="9" s="1"/>
  <c r="R68" i="20"/>
  <c r="R11" i="14"/>
  <c r="R8" i="14" s="1"/>
  <c r="Q52" i="9"/>
  <c r="R54" i="9"/>
  <c r="R53" i="9" s="1"/>
  <c r="P40" i="9"/>
  <c r="P36" i="9" s="1"/>
  <c r="Q93" i="9"/>
  <c r="R66" i="9" s="1"/>
  <c r="T40" i="20" l="1"/>
  <c r="T42" i="20" s="1"/>
  <c r="T43" i="20"/>
  <c r="T68" i="20" s="1"/>
  <c r="S68" i="20"/>
  <c r="S11" i="14"/>
  <c r="S8" i="14" s="1"/>
  <c r="S58" i="9"/>
  <c r="S56" i="9" s="1"/>
  <c r="R52" i="9"/>
  <c r="S54" i="9"/>
  <c r="S53" i="9" s="1"/>
  <c r="Q40" i="9"/>
  <c r="Q36" i="9" s="1"/>
  <c r="R93" i="9"/>
  <c r="S66" i="9" s="1"/>
  <c r="U40" i="20" l="1"/>
  <c r="U42" i="20" s="1"/>
  <c r="U43" i="20"/>
  <c r="S52" i="9"/>
  <c r="T11" i="14"/>
  <c r="T8" i="14" s="1"/>
  <c r="T25" i="9"/>
  <c r="T58" i="9"/>
  <c r="T56" i="9" s="1"/>
  <c r="R40" i="9"/>
  <c r="R36" i="9" s="1"/>
  <c r="S93" i="9"/>
  <c r="T66" i="9" s="1"/>
  <c r="V40" i="20" l="1"/>
  <c r="V42" i="20" s="1"/>
  <c r="V43" i="20"/>
  <c r="T88" i="9"/>
  <c r="S40" i="9"/>
  <c r="S36" i="9" s="1"/>
  <c r="W43" i="20" l="1"/>
  <c r="W40" i="20"/>
  <c r="W42" i="20" s="1"/>
  <c r="T54" i="9"/>
  <c r="T53" i="9" s="1"/>
  <c r="T52" i="9" s="1"/>
  <c r="X40" i="20" l="1"/>
  <c r="X42" i="20" s="1"/>
  <c r="X43" i="20"/>
  <c r="U54" i="9"/>
  <c r="U53" i="9" s="1"/>
  <c r="U25" i="9"/>
  <c r="U68" i="20"/>
  <c r="U11" i="14"/>
  <c r="U8" i="14" s="1"/>
  <c r="U58" i="9"/>
  <c r="Y40" i="20" l="1"/>
  <c r="Y42" i="20" s="1"/>
  <c r="Y43" i="20"/>
  <c r="V68" i="20"/>
  <c r="V11" i="14"/>
  <c r="V8" i="14" s="1"/>
  <c r="V25" i="9"/>
  <c r="U56" i="9"/>
  <c r="U52" i="9" s="1"/>
  <c r="V58" i="9"/>
  <c r="V54" i="9"/>
  <c r="V53" i="9" s="1"/>
  <c r="Z43" i="20" l="1"/>
  <c r="AA43" i="20" s="1"/>
  <c r="Z40" i="20"/>
  <c r="W58" i="9"/>
  <c r="V56" i="9"/>
  <c r="V52" i="9" s="1"/>
  <c r="W54" i="9"/>
  <c r="W53" i="9" s="1"/>
  <c r="W25" i="9"/>
  <c r="W11" i="14"/>
  <c r="W8" i="14" s="1"/>
  <c r="W68" i="20"/>
  <c r="X11" i="14" l="1"/>
  <c r="X8" i="14" s="1"/>
  <c r="X25" i="9"/>
  <c r="X68" i="20"/>
  <c r="X54" i="9"/>
  <c r="X53" i="9" s="1"/>
  <c r="W56" i="9"/>
  <c r="W52" i="9" s="1"/>
  <c r="X58" i="9"/>
  <c r="X56" i="9" l="1"/>
  <c r="X52" i="9" s="1"/>
  <c r="Y58" i="9"/>
  <c r="Y56" i="9" s="1"/>
  <c r="Y25" i="9"/>
  <c r="Y11" i="14"/>
  <c r="Y68" i="20"/>
  <c r="Y54" i="9"/>
  <c r="Y53" i="9" s="1"/>
  <c r="Y52" i="9" l="1"/>
  <c r="Y8" i="14"/>
  <c r="Z41" i="20"/>
  <c r="Z68" i="20"/>
  <c r="Z25" i="9"/>
  <c r="AA25" i="9" s="1"/>
  <c r="Z11" i="14"/>
  <c r="Z8" i="14" s="1"/>
  <c r="Z42" i="20" l="1"/>
  <c r="AA42" i="20" s="1"/>
  <c r="AA41" i="20"/>
  <c r="C8" i="21" s="1"/>
  <c r="Z88" i="9"/>
  <c r="AA88" i="9" s="1"/>
  <c r="AA11" i="14"/>
  <c r="AA8" i="14" s="1"/>
  <c r="AA12" i="14" s="1"/>
  <c r="AA15" i="14" s="1"/>
  <c r="AA68" i="20"/>
  <c r="Z90" i="9"/>
  <c r="AB43" i="20" l="1"/>
  <c r="AB60" i="20" s="1"/>
  <c r="AB73" i="20" s="1"/>
  <c r="AB40" i="20"/>
  <c r="Z54" i="9"/>
  <c r="AA90" i="9"/>
  <c r="Z58" i="9"/>
  <c r="Z85" i="9"/>
  <c r="AA16" i="14"/>
  <c r="AA17" i="14"/>
  <c r="AA27" i="9" l="1"/>
  <c r="Z27" i="9" s="1"/>
  <c r="AB30" i="20"/>
  <c r="AN40" i="20"/>
  <c r="AA18" i="14"/>
  <c r="AA21" i="14" s="1"/>
  <c r="AA54" i="9"/>
  <c r="Z53" i="9"/>
  <c r="AA53" i="9" s="1"/>
  <c r="Z56" i="9"/>
  <c r="AA58" i="9"/>
  <c r="Z91" i="9"/>
  <c r="AN30" i="20" l="1"/>
  <c r="AB61" i="20"/>
  <c r="Z72" i="9"/>
  <c r="AA72" i="9" s="1"/>
  <c r="AB11" i="14"/>
  <c r="AB8" i="14" s="1"/>
  <c r="AB25" i="9"/>
  <c r="AB68" i="20"/>
  <c r="AB58" i="9"/>
  <c r="AA56" i="9"/>
  <c r="AA52" i="9" s="1"/>
  <c r="Z52" i="9"/>
  <c r="AN61" i="20" l="1"/>
  <c r="AB35" i="20"/>
  <c r="Z67" i="9"/>
  <c r="Z73" i="9" s="1"/>
  <c r="AB56" i="9"/>
  <c r="AB36" i="20" l="1"/>
  <c r="AB56" i="20"/>
  <c r="AB41" i="20" s="1"/>
  <c r="AB89" i="9" s="1"/>
  <c r="AA67" i="9"/>
  <c r="AA73" i="9"/>
  <c r="Z92" i="9"/>
  <c r="AB63" i="20" l="1"/>
  <c r="AB58" i="20" s="1"/>
  <c r="AB74" i="20" s="1"/>
  <c r="AB88" i="9"/>
  <c r="AB85" i="9" s="1"/>
  <c r="AB91" i="9" s="1"/>
  <c r="AB42" i="20"/>
  <c r="AB11" i="18"/>
  <c r="AC37" i="20"/>
  <c r="AC33" i="20"/>
  <c r="AB66" i="20" l="1"/>
  <c r="AC40" i="20"/>
  <c r="AC43" i="20"/>
  <c r="AC68" i="20" s="1"/>
  <c r="AB54" i="9"/>
  <c r="AB53" i="9" s="1"/>
  <c r="AB52" i="9" s="1"/>
  <c r="AB13" i="18"/>
  <c r="AB10" i="18" s="1"/>
  <c r="AB31" i="18" s="1"/>
  <c r="AB72" i="9" l="1"/>
  <c r="AB68" i="9"/>
  <c r="AC25" i="9"/>
  <c r="AC58" i="9"/>
  <c r="AC56" i="9" s="1"/>
  <c r="AC11" i="14"/>
  <c r="AC8" i="14" s="1"/>
  <c r="AC60" i="20"/>
  <c r="AB82" i="9"/>
  <c r="AB74" i="9" s="1"/>
  <c r="AB84" i="9" s="1"/>
  <c r="AB23" i="18"/>
  <c r="AB20" i="18" s="1"/>
  <c r="AB67" i="9" l="1"/>
  <c r="AB73" i="9" s="1"/>
  <c r="AB92" i="9" s="1"/>
  <c r="AB57" i="9"/>
  <c r="AC35" i="20"/>
  <c r="AC73" i="20"/>
  <c r="AB30" i="18"/>
  <c r="AC36" i="20" l="1"/>
  <c r="AC56" i="20"/>
  <c r="AC41" i="20" l="1"/>
  <c r="AC11" i="18"/>
  <c r="AD37" i="20"/>
  <c r="AD33" i="20"/>
  <c r="AC13" i="18" l="1"/>
  <c r="AC10" i="18" s="1"/>
  <c r="AC31" i="18" s="1"/>
  <c r="AC89" i="9"/>
  <c r="AC63" i="20"/>
  <c r="AC58" i="20" s="1"/>
  <c r="AC88" i="9"/>
  <c r="AC42" i="20"/>
  <c r="AH16" i="9"/>
  <c r="AC72" i="9" l="1"/>
  <c r="AC57" i="9" s="1"/>
  <c r="AC68" i="9"/>
  <c r="AC23" i="18"/>
  <c r="AC20" i="18" s="1"/>
  <c r="AC82" i="9"/>
  <c r="AC74" i="9" s="1"/>
  <c r="AC84" i="9" s="1"/>
  <c r="AC85" i="9"/>
  <c r="AC91" i="9" s="1"/>
  <c r="AC74" i="20"/>
  <c r="AC66" i="20"/>
  <c r="AD43" i="20"/>
  <c r="AD40" i="20"/>
  <c r="AC54" i="9"/>
  <c r="AC53" i="9" s="1"/>
  <c r="AC52" i="9" s="1"/>
  <c r="AH19" i="9"/>
  <c r="AH9" i="14"/>
  <c r="AC67" i="9" l="1"/>
  <c r="AC73" i="9" s="1"/>
  <c r="AC92" i="9" s="1"/>
  <c r="AC30" i="18"/>
  <c r="AD25" i="9"/>
  <c r="AD11" i="14"/>
  <c r="AD8" i="14" s="1"/>
  <c r="AD68" i="20"/>
  <c r="AD58" i="9"/>
  <c r="AD56" i="9" s="1"/>
  <c r="AD60" i="20"/>
  <c r="AI16" i="9"/>
  <c r="AD73" i="20" l="1"/>
  <c r="AD35" i="20"/>
  <c r="AI19" i="9"/>
  <c r="AI9" i="14"/>
  <c r="AD36" i="20" l="1"/>
  <c r="AD56" i="20"/>
  <c r="AJ16" i="9"/>
  <c r="AD41" i="20" l="1"/>
  <c r="AD11" i="18"/>
  <c r="AE37" i="20"/>
  <c r="AE33" i="20"/>
  <c r="AJ19" i="9"/>
  <c r="AJ9" i="14"/>
  <c r="AD13" i="18" l="1"/>
  <c r="AD68" i="9" s="1"/>
  <c r="AD88" i="9"/>
  <c r="AD89" i="9"/>
  <c r="AD42" i="20"/>
  <c r="AD63" i="20"/>
  <c r="AD58" i="20" s="1"/>
  <c r="AK16" i="9"/>
  <c r="AD85" i="9" l="1"/>
  <c r="AD91" i="9" s="1"/>
  <c r="AD72" i="9"/>
  <c r="AD67" i="9" s="1"/>
  <c r="AD73" i="9" s="1"/>
  <c r="AD10" i="18"/>
  <c r="AD31" i="18" s="1"/>
  <c r="AD82" i="9"/>
  <c r="AD74" i="9" s="1"/>
  <c r="AD84" i="9" s="1"/>
  <c r="AD23" i="18"/>
  <c r="AD20" i="18" s="1"/>
  <c r="AE40" i="20"/>
  <c r="AE43" i="20"/>
  <c r="AD54" i="9"/>
  <c r="AD53" i="9" s="1"/>
  <c r="AD52" i="9" s="1"/>
  <c r="AD66" i="20"/>
  <c r="AD74" i="20"/>
  <c r="AK19" i="9"/>
  <c r="AK9" i="14"/>
  <c r="AD57" i="9" l="1"/>
  <c r="AD92" i="9"/>
  <c r="AD30" i="18"/>
  <c r="AE11" i="14"/>
  <c r="AE8" i="14" s="1"/>
  <c r="AE60" i="20"/>
  <c r="AE58" i="9"/>
  <c r="AE56" i="9" s="1"/>
  <c r="AE25" i="9"/>
  <c r="AE68" i="20"/>
  <c r="AL16" i="9"/>
  <c r="AE73" i="20" l="1"/>
  <c r="AE35" i="20"/>
  <c r="AL19" i="9"/>
  <c r="AL9" i="14"/>
  <c r="AE36" i="20" l="1"/>
  <c r="AE56" i="20"/>
  <c r="AM16" i="9"/>
  <c r="AN18" i="9"/>
  <c r="AA7" i="23"/>
  <c r="D17" i="23"/>
  <c r="AE11" i="18" l="1"/>
  <c r="AE41" i="20"/>
  <c r="AF37" i="20"/>
  <c r="AF33" i="20"/>
  <c r="AN71" i="9"/>
  <c r="AN16" i="9"/>
  <c r="AN107" i="9" s="1"/>
  <c r="AM19" i="9"/>
  <c r="AN19" i="9" s="1"/>
  <c r="AM9" i="14"/>
  <c r="AE89" i="9" l="1"/>
  <c r="AE42" i="20"/>
  <c r="AE88" i="9"/>
  <c r="AE63" i="20"/>
  <c r="AE58" i="20" s="1"/>
  <c r="AE13" i="18"/>
  <c r="AE72" i="9" s="1"/>
  <c r="AN9" i="14"/>
  <c r="AE85" i="9" l="1"/>
  <c r="AE91" i="9" s="1"/>
  <c r="AE57" i="9"/>
  <c r="AE68" i="9"/>
  <c r="AF40" i="20"/>
  <c r="AF43" i="20"/>
  <c r="AE54" i="9"/>
  <c r="AE53" i="9" s="1"/>
  <c r="AE52" i="9" s="1"/>
  <c r="AE10" i="18"/>
  <c r="AE31" i="18" s="1"/>
  <c r="AE23" i="18"/>
  <c r="AE20" i="18" s="1"/>
  <c r="AE82" i="9"/>
  <c r="AE74" i="9" s="1"/>
  <c r="AE84" i="9" s="1"/>
  <c r="AE66" i="20"/>
  <c r="AE74" i="20"/>
  <c r="AE67" i="9" l="1"/>
  <c r="AE30" i="18"/>
  <c r="AF68" i="20"/>
  <c r="AF60" i="20"/>
  <c r="AF25" i="9"/>
  <c r="AF58" i="9"/>
  <c r="AF56" i="9" s="1"/>
  <c r="AF11" i="14"/>
  <c r="AF8" i="14" s="1"/>
  <c r="GO40" i="9"/>
  <c r="GO36" i="9" s="1"/>
  <c r="AE73" i="9" l="1"/>
  <c r="AF35" i="20"/>
  <c r="AF73" i="20"/>
  <c r="GP40" i="9"/>
  <c r="GP36" i="9" s="1"/>
  <c r="AE92" i="9" l="1"/>
  <c r="AF36" i="20"/>
  <c r="AF56" i="20"/>
  <c r="GQ40" i="9"/>
  <c r="GQ36" i="9" s="1"/>
  <c r="AF11" i="18" l="1"/>
  <c r="AF41" i="20"/>
  <c r="AG33" i="20"/>
  <c r="AG37" i="20"/>
  <c r="GR40" i="9"/>
  <c r="GR36" i="9" s="1"/>
  <c r="AF89" i="9" l="1"/>
  <c r="AF88" i="9"/>
  <c r="AF42" i="20"/>
  <c r="AF63" i="20"/>
  <c r="AF58" i="20" s="1"/>
  <c r="AF13" i="18"/>
  <c r="AF72" i="9" s="1"/>
  <c r="GS40" i="9"/>
  <c r="GS36" i="9" s="1"/>
  <c r="AF85" i="9" l="1"/>
  <c r="AF91" i="9" s="1"/>
  <c r="AF10" i="18"/>
  <c r="AF31" i="18" s="1"/>
  <c r="AF82" i="9"/>
  <c r="AF74" i="9" s="1"/>
  <c r="AF84" i="9" s="1"/>
  <c r="AF57" i="9"/>
  <c r="AF68" i="9"/>
  <c r="AG43" i="20"/>
  <c r="AG40" i="20"/>
  <c r="AF54" i="9"/>
  <c r="AF53" i="9" s="1"/>
  <c r="AF52" i="9" s="1"/>
  <c r="AF23" i="18"/>
  <c r="AF20" i="18" s="1"/>
  <c r="AF66" i="20"/>
  <c r="AF74" i="20"/>
  <c r="GT40" i="9"/>
  <c r="GT36" i="9" s="1"/>
  <c r="AF67" i="9" l="1"/>
  <c r="AF30" i="18"/>
  <c r="AG58" i="9"/>
  <c r="AG56" i="9" s="1"/>
  <c r="AG25" i="9"/>
  <c r="AG60" i="20"/>
  <c r="AG11" i="14"/>
  <c r="AG8" i="14" s="1"/>
  <c r="AG68" i="20"/>
  <c r="GU40" i="9"/>
  <c r="GU36" i="9" s="1"/>
  <c r="AF73" i="9" l="1"/>
  <c r="AG35" i="20"/>
  <c r="AG73" i="20"/>
  <c r="GV40" i="9"/>
  <c r="GV36" i="9" s="1"/>
  <c r="AF92" i="9" l="1"/>
  <c r="AG56" i="20"/>
  <c r="AG36" i="20"/>
  <c r="GW40" i="9"/>
  <c r="GW36" i="9" s="1"/>
  <c r="AH37" i="20" l="1"/>
  <c r="AH33" i="20"/>
  <c r="AG41" i="20"/>
  <c r="AG11" i="18"/>
  <c r="GX40" i="9"/>
  <c r="GX36" i="9" s="1"/>
  <c r="AG13" i="18" l="1"/>
  <c r="AG10" i="18" s="1"/>
  <c r="AG31" i="18" s="1"/>
  <c r="GY40" i="9"/>
  <c r="GY36" i="9" s="1"/>
  <c r="AG72" i="9" l="1"/>
  <c r="AG57" i="9" s="1"/>
  <c r="AG68" i="9"/>
  <c r="AG82" i="9"/>
  <c r="AG74" i="9" s="1"/>
  <c r="AG84" i="9" s="1"/>
  <c r="AG23" i="18"/>
  <c r="AG20" i="18" s="1"/>
  <c r="GZ40" i="9"/>
  <c r="AG67" i="9" l="1"/>
  <c r="AG73" i="9" s="1"/>
  <c r="AG30" i="18"/>
  <c r="GZ36" i="9"/>
  <c r="HA40" i="9"/>
  <c r="HA36" i="9" s="1"/>
  <c r="HB40" i="9" l="1"/>
  <c r="HB36" i="9" s="1"/>
  <c r="HC40" i="9" l="1"/>
  <c r="HC36" i="9" s="1"/>
  <c r="HD40" i="9" l="1"/>
  <c r="HD36" i="9" s="1"/>
  <c r="HE40" i="9" l="1"/>
  <c r="HE36" i="9" s="1"/>
  <c r="HF40" i="9" l="1"/>
  <c r="HF36" i="9" s="1"/>
  <c r="HG40" i="9" l="1"/>
  <c r="HG36" i="9" s="1"/>
  <c r="HH40" i="9" l="1"/>
  <c r="HH36" i="9" s="1"/>
  <c r="HI40" i="9" l="1"/>
  <c r="HI36" i="9" s="1"/>
  <c r="HJ40" i="9" l="1"/>
  <c r="HJ36" i="9" s="1"/>
  <c r="HK40" i="9" l="1"/>
  <c r="HK36" i="9" s="1"/>
  <c r="HL40" i="9" l="1"/>
  <c r="HL36" i="9" s="1"/>
  <c r="HM40" i="9" l="1"/>
  <c r="HM36" i="9" l="1"/>
  <c r="HN40" i="9"/>
  <c r="HN36" i="9" s="1"/>
  <c r="HO40" i="9" l="1"/>
  <c r="HO36" i="9" s="1"/>
  <c r="HP40" i="9" l="1"/>
  <c r="HP36" i="9" s="1"/>
  <c r="HQ40" i="9" l="1"/>
  <c r="HQ36" i="9" s="1"/>
  <c r="HR40" i="9" l="1"/>
  <c r="HR36" i="9" s="1"/>
  <c r="HS40" i="9" l="1"/>
  <c r="HS36" i="9" s="1"/>
  <c r="HT40" i="9" l="1"/>
  <c r="HT36" i="9" s="1"/>
  <c r="HU40" i="9" l="1"/>
  <c r="HU36" i="9" s="1"/>
  <c r="HV40" i="9" l="1"/>
  <c r="HV36" i="9" s="1"/>
  <c r="HW40" i="9" l="1"/>
  <c r="HW36" i="9" s="1"/>
  <c r="HX40" i="9" l="1"/>
  <c r="HX36" i="9" s="1"/>
  <c r="HY40" i="9" l="1"/>
  <c r="HY36" i="9" s="1"/>
  <c r="HZ40" i="9" l="1"/>
  <c r="HZ36" i="9" l="1"/>
  <c r="IA40" i="9"/>
  <c r="IA36" i="9" s="1"/>
  <c r="IB40" i="9" l="1"/>
  <c r="IB36" i="9" s="1"/>
  <c r="IC40" i="9" l="1"/>
  <c r="IC36" i="9" s="1"/>
  <c r="ID40" i="9" l="1"/>
  <c r="ID36" i="9" s="1"/>
  <c r="IE40" i="9" l="1"/>
  <c r="IE36" i="9" s="1"/>
  <c r="IF40" i="9" l="1"/>
  <c r="IF36" i="9" s="1"/>
  <c r="IG40" i="9" l="1"/>
  <c r="IG36" i="9" s="1"/>
  <c r="IH40" i="9" l="1"/>
  <c r="IH36" i="9" s="1"/>
  <c r="II40" i="9" l="1"/>
  <c r="II36" i="9" s="1"/>
  <c r="IJ40" i="9" l="1"/>
  <c r="IJ36" i="9" s="1"/>
  <c r="IK40" i="9" l="1"/>
  <c r="IK36" i="9" s="1"/>
  <c r="IL40" i="9" l="1"/>
  <c r="IL36" i="9" s="1"/>
  <c r="IM40" i="9" l="1"/>
  <c r="IN40" i="9" l="1"/>
  <c r="IN36" i="9" s="1"/>
  <c r="IM36" i="9"/>
  <c r="IO40" i="9" l="1"/>
  <c r="IO36" i="9" s="1"/>
  <c r="IP40" i="9" l="1"/>
  <c r="IP36" i="9" s="1"/>
  <c r="IQ40" i="9" l="1"/>
  <c r="IQ36" i="9" s="1"/>
  <c r="IR40" i="9" l="1"/>
  <c r="IR36" i="9" s="1"/>
  <c r="IS40" i="9" l="1"/>
  <c r="IS36" i="9" s="1"/>
  <c r="IT40" i="9" l="1"/>
  <c r="IT36" i="9" s="1"/>
  <c r="IU40" i="9" l="1"/>
  <c r="IU36" i="9" s="1"/>
  <c r="IV40" i="9" l="1"/>
  <c r="IV36" i="9" s="1"/>
  <c r="IW40" i="9" l="1"/>
  <c r="IW36" i="9" s="1"/>
  <c r="IX40" i="9" l="1"/>
  <c r="IX36" i="9" s="1"/>
  <c r="IY40" i="9" l="1"/>
  <c r="IY36" i="9" s="1"/>
  <c r="IZ40" i="9" l="1"/>
  <c r="JA40" i="9" l="1"/>
  <c r="JA36" i="9" s="1"/>
  <c r="IZ36" i="9"/>
  <c r="JB40" i="9" l="1"/>
  <c r="JB36" i="9" s="1"/>
  <c r="JC40" i="9" l="1"/>
  <c r="JC36" i="9" s="1"/>
  <c r="JD40" i="9" l="1"/>
  <c r="JD36" i="9" s="1"/>
  <c r="JE40" i="9" l="1"/>
  <c r="JE36" i="9" s="1"/>
  <c r="JF40" i="9" l="1"/>
  <c r="JF36" i="9" s="1"/>
  <c r="JG40" i="9" l="1"/>
  <c r="JG36" i="9" s="1"/>
  <c r="JH40" i="9" l="1"/>
  <c r="JH36" i="9" s="1"/>
  <c r="JI40" i="9" l="1"/>
  <c r="JI36" i="9" s="1"/>
  <c r="JJ40" i="9" l="1"/>
  <c r="JJ36" i="9" s="1"/>
  <c r="JK40" i="9" l="1"/>
  <c r="JK36" i="9" s="1"/>
  <c r="JL40" i="9" l="1"/>
  <c r="JL36" i="9" s="1"/>
  <c r="JM40" i="9" l="1"/>
  <c r="JN40" i="9" l="1"/>
  <c r="JN36" i="9" s="1"/>
  <c r="JM36" i="9"/>
  <c r="JO40" i="9" l="1"/>
  <c r="JO36" i="9" s="1"/>
  <c r="JP40" i="9" l="1"/>
  <c r="JP36" i="9" s="1"/>
  <c r="JQ40" i="9" l="1"/>
  <c r="JQ36" i="9" s="1"/>
  <c r="JR40" i="9" l="1"/>
  <c r="JR36" i="9" s="1"/>
  <c r="JS40" i="9" l="1"/>
  <c r="JS36" i="9" s="1"/>
  <c r="JT40" i="9" l="1"/>
  <c r="JT36" i="9" s="1"/>
  <c r="JU40" i="9" l="1"/>
  <c r="JU36" i="9" s="1"/>
  <c r="JV40" i="9" l="1"/>
  <c r="JV36" i="9" s="1"/>
  <c r="JW40" i="9" l="1"/>
  <c r="JW36" i="9" s="1"/>
  <c r="JX40" i="9" l="1"/>
  <c r="JX36" i="9" s="1"/>
  <c r="JY40" i="9" l="1"/>
  <c r="JY36" i="9" s="1"/>
  <c r="JZ40" i="9" l="1"/>
  <c r="JZ36" i="9" l="1"/>
  <c r="KA40" i="9"/>
  <c r="KA36" i="9" s="1"/>
  <c r="KB40" i="9" l="1"/>
  <c r="KB36" i="9" s="1"/>
  <c r="KC40" i="9" l="1"/>
  <c r="KC36" i="9" s="1"/>
  <c r="KD40" i="9" l="1"/>
  <c r="KD36" i="9" s="1"/>
  <c r="KE40" i="9" l="1"/>
  <c r="KE36" i="9" s="1"/>
  <c r="KF40" i="9" l="1"/>
  <c r="KF36" i="9" s="1"/>
  <c r="KG40" i="9" l="1"/>
  <c r="KG36" i="9" s="1"/>
  <c r="KH40" i="9" l="1"/>
  <c r="KH36" i="9" s="1"/>
  <c r="KI40" i="9" l="1"/>
  <c r="KI36" i="9" s="1"/>
  <c r="KJ40" i="9" l="1"/>
  <c r="KJ36" i="9" s="1"/>
  <c r="KK40" i="9" l="1"/>
  <c r="KK36" i="9" s="1"/>
  <c r="KL40" i="9" l="1"/>
  <c r="KL36" i="9" s="1"/>
  <c r="KM40" i="9" l="1"/>
  <c r="KM36" i="9" l="1"/>
  <c r="KN40" i="9"/>
  <c r="KN36" i="9" s="1"/>
  <c r="KO40" i="9" l="1"/>
  <c r="KO36" i="9" s="1"/>
  <c r="KP40" i="9" l="1"/>
  <c r="KP36" i="9" s="1"/>
  <c r="KQ40" i="9" l="1"/>
  <c r="KQ36" i="9" s="1"/>
  <c r="KR40" i="9" l="1"/>
  <c r="KR36" i="9" s="1"/>
  <c r="KS40" i="9" l="1"/>
  <c r="KS36" i="9" s="1"/>
  <c r="KT40" i="9" l="1"/>
  <c r="KT36" i="9" s="1"/>
  <c r="KU40" i="9" l="1"/>
  <c r="KU36" i="9" s="1"/>
  <c r="KV40" i="9" l="1"/>
  <c r="KV36" i="9" s="1"/>
  <c r="KW40" i="9" l="1"/>
  <c r="KW36" i="9" s="1"/>
  <c r="KX40" i="9" l="1"/>
  <c r="KX36" i="9" s="1"/>
  <c r="KY40" i="9" l="1"/>
  <c r="KY36" i="9" s="1"/>
  <c r="KZ40" i="9" l="1"/>
  <c r="KZ36" i="9" l="1"/>
  <c r="LA40" i="9"/>
  <c r="LA36" i="9" s="1"/>
  <c r="LB40" i="9" l="1"/>
  <c r="LB36" i="9" s="1"/>
  <c r="LC40" i="9" l="1"/>
  <c r="LC36" i="9" s="1"/>
  <c r="LD40" i="9" l="1"/>
  <c r="LD36" i="9" s="1"/>
  <c r="LE40" i="9" l="1"/>
  <c r="LE36" i="9" s="1"/>
  <c r="LF40" i="9" l="1"/>
  <c r="LF36" i="9" s="1"/>
  <c r="LG40" i="9" l="1"/>
  <c r="LG36" i="9" s="1"/>
  <c r="LH40" i="9" l="1"/>
  <c r="LH36" i="9" s="1"/>
  <c r="LI40" i="9" l="1"/>
  <c r="LI36" i="9" s="1"/>
  <c r="LJ40" i="9" l="1"/>
  <c r="LJ36" i="9" s="1"/>
  <c r="LK40" i="9" l="1"/>
  <c r="LK36" i="9" s="1"/>
  <c r="LL40" i="9" l="1"/>
  <c r="LL36" i="9" s="1"/>
  <c r="LM40" i="9" l="1"/>
  <c r="LN40" i="9" l="1"/>
  <c r="LN36" i="9" s="1"/>
  <c r="LM36" i="9"/>
  <c r="BA99" i="9" l="1"/>
  <c r="BA100" i="9" s="1"/>
  <c r="E8" i="23"/>
  <c r="E18" i="23" l="1"/>
  <c r="E30" i="23" s="1"/>
  <c r="E9" i="23"/>
  <c r="BN99" i="9"/>
  <c r="BN100" i="9" s="1"/>
  <c r="F8" i="23"/>
  <c r="F9" i="23" s="1"/>
  <c r="F18" i="23" l="1"/>
  <c r="F30" i="23" s="1"/>
  <c r="HA31" i="9" l="1"/>
  <c r="HA41" i="9" s="1"/>
  <c r="GZ73" i="9"/>
  <c r="HA73" i="9" l="1"/>
  <c r="HN31" i="9" l="1"/>
  <c r="HN41" i="9" s="1"/>
  <c r="HN42" i="9"/>
  <c r="HM73" i="9" l="1"/>
  <c r="HN73" i="9" l="1"/>
  <c r="IA31" i="9" l="1"/>
  <c r="IA41" i="9" s="1"/>
  <c r="IA42" i="9"/>
  <c r="HZ73" i="9" l="1"/>
  <c r="IA73" i="9" l="1"/>
  <c r="IN42" i="9" l="1"/>
  <c r="IN31" i="9"/>
  <c r="IN41" i="9" s="1"/>
  <c r="IM73" i="9" l="1"/>
  <c r="IN73" i="9" l="1"/>
  <c r="JA42" i="9" l="1"/>
  <c r="JA31" i="9"/>
  <c r="JA41" i="9" s="1"/>
  <c r="IZ73" i="9" l="1"/>
  <c r="JA73" i="9" l="1"/>
  <c r="JN42" i="9" l="1"/>
  <c r="JN31" i="9"/>
  <c r="JN41" i="9" s="1"/>
  <c r="JM73" i="9" l="1"/>
  <c r="JN73" i="9" l="1"/>
  <c r="KA42" i="9" l="1"/>
  <c r="KA31" i="9"/>
  <c r="KA41" i="9" s="1"/>
  <c r="JZ73" i="9" l="1"/>
  <c r="KA73" i="9" l="1"/>
  <c r="KN42" i="9" l="1"/>
  <c r="KN31" i="9"/>
  <c r="KN41" i="9" s="1"/>
  <c r="KM73" i="9" l="1"/>
  <c r="KN73" i="9" l="1"/>
  <c r="LA31" i="9" l="1"/>
  <c r="LA41" i="9" s="1"/>
  <c r="LA42" i="9"/>
  <c r="KZ73" i="9" l="1"/>
  <c r="LA73" i="9" l="1"/>
  <c r="LN42" i="9" l="1"/>
  <c r="LN31" i="9"/>
  <c r="LN41" i="9" s="1"/>
  <c r="LM73" i="9" l="1"/>
  <c r="LN73" i="9" l="1"/>
  <c r="AG88" i="9" l="1"/>
  <c r="AG89" i="9"/>
  <c r="AG42" i="20"/>
  <c r="AH43" i="20" s="1"/>
  <c r="AH60" i="20" s="1"/>
  <c r="AH73" i="20" l="1"/>
  <c r="AH35" i="20"/>
  <c r="AH25" i="9"/>
  <c r="AH58" i="9"/>
  <c r="AH68" i="20"/>
  <c r="AH11" i="14"/>
  <c r="AG54" i="9"/>
  <c r="AG53" i="9" s="1"/>
  <c r="AG52" i="9" s="1"/>
  <c r="AH40" i="20"/>
  <c r="AH36" i="20" l="1"/>
  <c r="AH56" i="20"/>
  <c r="AH8" i="14"/>
  <c r="AH56" i="9"/>
  <c r="AH41" i="20" l="1"/>
  <c r="AH11" i="18"/>
  <c r="AI37" i="20"/>
  <c r="AI33" i="20"/>
  <c r="AH13" i="18" l="1"/>
  <c r="AH82" i="9" s="1"/>
  <c r="AH63" i="20"/>
  <c r="AH58" i="20" s="1"/>
  <c r="AH88" i="9"/>
  <c r="AH89" i="9"/>
  <c r="AH42" i="20"/>
  <c r="AH68" i="9" l="1"/>
  <c r="AH72" i="9"/>
  <c r="AH57" i="9" s="1"/>
  <c r="AH74" i="9"/>
  <c r="AH10" i="18"/>
  <c r="AH31" i="18" s="1"/>
  <c r="AI43" i="20"/>
  <c r="AI40" i="20"/>
  <c r="AH54" i="9"/>
  <c r="AH53" i="9" s="1"/>
  <c r="AH52" i="9" s="1"/>
  <c r="AH74" i="20"/>
  <c r="AH66" i="20"/>
  <c r="AH85" i="9"/>
  <c r="AH91" i="9" s="1"/>
  <c r="AH23" i="18"/>
  <c r="AH67" i="9" l="1"/>
  <c r="AH20" i="18"/>
  <c r="AI25" i="9"/>
  <c r="AI58" i="9"/>
  <c r="AI68" i="20"/>
  <c r="AI60" i="20"/>
  <c r="AI11" i="14"/>
  <c r="AH84" i="9"/>
  <c r="AH30" i="18"/>
  <c r="AH73" i="9" l="1"/>
  <c r="AH92" i="9" s="1"/>
  <c r="AI73" i="20"/>
  <c r="AI35" i="20"/>
  <c r="AI8" i="14"/>
  <c r="AI56" i="9"/>
  <c r="AI56" i="20" l="1"/>
  <c r="AI36" i="20"/>
  <c r="AJ37" i="20" l="1"/>
  <c r="AJ33" i="20"/>
  <c r="AI41" i="20"/>
  <c r="AI11" i="18"/>
  <c r="AI13" i="18" l="1"/>
  <c r="AI10" i="18" s="1"/>
  <c r="AI31" i="18" s="1"/>
  <c r="AI63" i="20"/>
  <c r="AI58" i="20" s="1"/>
  <c r="AI88" i="9"/>
  <c r="AI89" i="9"/>
  <c r="AI42" i="20"/>
  <c r="AI68" i="9" l="1"/>
  <c r="AI72" i="9"/>
  <c r="AI57" i="9" s="1"/>
  <c r="AI85" i="9"/>
  <c r="AI91" i="9" s="1"/>
  <c r="AJ43" i="20"/>
  <c r="AJ40" i="20"/>
  <c r="AI54" i="9"/>
  <c r="AI53" i="9" s="1"/>
  <c r="AI52" i="9" s="1"/>
  <c r="AI74" i="20"/>
  <c r="AI66" i="20"/>
  <c r="AI23" i="18"/>
  <c r="AI82" i="9"/>
  <c r="AI67" i="9" l="1"/>
  <c r="AI74" i="9"/>
  <c r="AJ60" i="20"/>
  <c r="AJ58" i="9"/>
  <c r="AJ11" i="14"/>
  <c r="AJ25" i="9"/>
  <c r="AJ68" i="20"/>
  <c r="AI20" i="18"/>
  <c r="AI30" i="18"/>
  <c r="AI73" i="9" l="1"/>
  <c r="AJ73" i="20"/>
  <c r="AJ35" i="20"/>
  <c r="AJ8" i="14"/>
  <c r="AJ56" i="9"/>
  <c r="AI84" i="9"/>
  <c r="AJ56" i="20" l="1"/>
  <c r="AJ36" i="20"/>
  <c r="AI92" i="9"/>
  <c r="AK37" i="20" l="1"/>
  <c r="AK33" i="20"/>
  <c r="AJ11" i="18"/>
  <c r="AJ41" i="20"/>
  <c r="AJ63" i="20" l="1"/>
  <c r="AJ58" i="20" s="1"/>
  <c r="AJ89" i="9"/>
  <c r="AJ88" i="9"/>
  <c r="AJ42" i="20"/>
  <c r="AJ13" i="18"/>
  <c r="AJ10" i="18" s="1"/>
  <c r="AJ31" i="18" s="1"/>
  <c r="AJ68" i="9" l="1"/>
  <c r="AJ72" i="9"/>
  <c r="AJ57" i="9" s="1"/>
  <c r="AJ85" i="9"/>
  <c r="AJ91" i="9" s="1"/>
  <c r="AJ23" i="18"/>
  <c r="AK43" i="20"/>
  <c r="AK40" i="20"/>
  <c r="AJ54" i="9"/>
  <c r="AJ53" i="9" s="1"/>
  <c r="AJ52" i="9" s="1"/>
  <c r="AJ74" i="20"/>
  <c r="AJ66" i="20"/>
  <c r="AJ82" i="9"/>
  <c r="AJ67" i="9" l="1"/>
  <c r="AJ73" i="9" s="1"/>
  <c r="AJ20" i="18"/>
  <c r="AJ74" i="9"/>
  <c r="AJ30" i="18"/>
  <c r="AK58" i="9"/>
  <c r="AK25" i="9"/>
  <c r="AK11" i="14"/>
  <c r="AK68" i="20"/>
  <c r="AK60" i="20"/>
  <c r="AK73" i="20" l="1"/>
  <c r="AK35" i="20"/>
  <c r="AK8" i="14"/>
  <c r="AJ84" i="9"/>
  <c r="AK56" i="9"/>
  <c r="AJ92" i="9" l="1"/>
  <c r="AK56" i="20"/>
  <c r="AK36" i="20"/>
  <c r="AL37" i="20" l="1"/>
  <c r="AL33" i="20"/>
  <c r="AK41" i="20"/>
  <c r="AK11" i="18"/>
  <c r="AK89" i="9" l="1"/>
  <c r="AK88" i="9"/>
  <c r="AK63" i="20"/>
  <c r="AK58" i="20" s="1"/>
  <c r="AK42" i="20"/>
  <c r="AK13" i="18"/>
  <c r="AK10" i="18" s="1"/>
  <c r="AK31" i="18" s="1"/>
  <c r="AK85" i="9" l="1"/>
  <c r="AK91" i="9" s="1"/>
  <c r="AK82" i="9"/>
  <c r="AK74" i="9" s="1"/>
  <c r="AK68" i="9"/>
  <c r="AK72" i="9"/>
  <c r="AK57" i="9" s="1"/>
  <c r="AK74" i="20"/>
  <c r="AK66" i="20"/>
  <c r="AK23" i="18"/>
  <c r="AK30" i="18" s="1"/>
  <c r="AL43" i="20"/>
  <c r="AL40" i="20"/>
  <c r="AK54" i="9"/>
  <c r="AK53" i="9" s="1"/>
  <c r="AK52" i="9" s="1"/>
  <c r="AK67" i="9" l="1"/>
  <c r="AK73" i="9" s="1"/>
  <c r="AK84" i="9"/>
  <c r="AL60" i="20"/>
  <c r="AL58" i="9"/>
  <c r="AL68" i="20"/>
  <c r="AL25" i="9"/>
  <c r="AL11" i="14"/>
  <c r="AK20" i="18"/>
  <c r="AL56" i="9" l="1"/>
  <c r="AL8" i="14"/>
  <c r="AL73" i="20"/>
  <c r="AL35" i="20"/>
  <c r="AK92" i="9"/>
  <c r="AL56" i="20" l="1"/>
  <c r="AL36" i="20"/>
  <c r="AM37" i="20" l="1"/>
  <c r="AM33" i="20"/>
  <c r="AL41" i="20"/>
  <c r="AL11" i="18"/>
  <c r="AL13" i="18" l="1"/>
  <c r="AL10" i="18" s="1"/>
  <c r="AL31" i="18" s="1"/>
  <c r="AN37" i="20"/>
  <c r="AL63" i="20"/>
  <c r="AL58" i="20" s="1"/>
  <c r="AL89" i="9"/>
  <c r="AL88" i="9"/>
  <c r="AL42" i="20"/>
  <c r="AL72" i="9" l="1"/>
  <c r="AL57" i="9" s="1"/>
  <c r="AL68" i="9"/>
  <c r="AL85" i="9"/>
  <c r="AL91" i="9" s="1"/>
  <c r="AL23" i="18"/>
  <c r="AL30" i="18" s="1"/>
  <c r="AM43" i="20"/>
  <c r="AM40" i="20"/>
  <c r="AL54" i="9"/>
  <c r="AL53" i="9" s="1"/>
  <c r="AL52" i="9" s="1"/>
  <c r="AL74" i="20"/>
  <c r="AL66" i="20"/>
  <c r="AL82" i="9"/>
  <c r="AL67" i="9" l="1"/>
  <c r="AL73" i="9" s="1"/>
  <c r="AL20" i="18"/>
  <c r="AL74" i="9"/>
  <c r="AN43" i="20"/>
  <c r="AM60" i="20"/>
  <c r="AM25" i="9"/>
  <c r="AN25" i="9" s="1"/>
  <c r="AM68" i="20"/>
  <c r="AM11" i="14"/>
  <c r="AM8" i="14" l="1"/>
  <c r="AN11" i="14"/>
  <c r="AN8" i="14" s="1"/>
  <c r="AN12" i="14" s="1"/>
  <c r="AM73" i="20"/>
  <c r="AN73" i="20" s="1"/>
  <c r="D30" i="22" s="1"/>
  <c r="D61" i="22" s="1"/>
  <c r="AN60" i="20"/>
  <c r="AM35" i="20"/>
  <c r="AL84" i="9"/>
  <c r="AM90" i="9"/>
  <c r="AN68" i="20"/>
  <c r="AM56" i="20" l="1"/>
  <c r="AN35" i="20"/>
  <c r="AM36" i="20"/>
  <c r="AL92" i="9"/>
  <c r="D82" i="22"/>
  <c r="AN90" i="9"/>
  <c r="AM58" i="9"/>
  <c r="D96" i="22" l="1"/>
  <c r="AN36" i="20"/>
  <c r="AN58" i="9"/>
  <c r="AM56" i="9"/>
  <c r="AN56" i="9" s="1"/>
  <c r="AM41" i="20"/>
  <c r="AM11" i="18"/>
  <c r="AN56" i="20"/>
  <c r="AO37" i="20" l="1"/>
  <c r="AO33" i="20"/>
  <c r="AM63" i="20"/>
  <c r="AM58" i="20" s="1"/>
  <c r="AM89" i="9"/>
  <c r="AN89" i="9" s="1"/>
  <c r="AM88" i="9"/>
  <c r="AN41" i="20"/>
  <c r="D8" i="21" s="1"/>
  <c r="AM42" i="20"/>
  <c r="AM13" i="18"/>
  <c r="AM82" i="9" s="1"/>
  <c r="AN11" i="18"/>
  <c r="AM68" i="9" l="1"/>
  <c r="AN68" i="9" s="1"/>
  <c r="AM72" i="9"/>
  <c r="AM74" i="9"/>
  <c r="AN82" i="9"/>
  <c r="D28" i="22"/>
  <c r="AN42" i="20"/>
  <c r="AM54" i="9"/>
  <c r="AM74" i="20"/>
  <c r="AM66" i="20"/>
  <c r="BA33" i="20"/>
  <c r="AM23" i="18"/>
  <c r="AM30" i="18" s="1"/>
  <c r="AN13" i="18"/>
  <c r="AM10" i="18"/>
  <c r="AM31" i="18" s="1"/>
  <c r="AM85" i="9"/>
  <c r="AM91" i="9" s="1"/>
  <c r="AN88" i="9"/>
  <c r="D59" i="22" l="1"/>
  <c r="D94" i="22" s="1"/>
  <c r="AN72" i="9"/>
  <c r="AM67" i="9"/>
  <c r="AN14" i="14"/>
  <c r="AN15" i="14" s="1"/>
  <c r="D29" i="22"/>
  <c r="D37" i="22" s="1"/>
  <c r="AN10" i="18"/>
  <c r="AN99" i="9" s="1"/>
  <c r="D80" i="22"/>
  <c r="AM20" i="18"/>
  <c r="AN23" i="18"/>
  <c r="AN20" i="18" s="1"/>
  <c r="AM53" i="9"/>
  <c r="AN54" i="9"/>
  <c r="AO43" i="20"/>
  <c r="AO40" i="20"/>
  <c r="AM84" i="9"/>
  <c r="AN74" i="9"/>
  <c r="AM73" i="9" l="1"/>
  <c r="AN73" i="9" s="1"/>
  <c r="AN67" i="9"/>
  <c r="BA40" i="20"/>
  <c r="AO68" i="20"/>
  <c r="AO60" i="20"/>
  <c r="AO90" i="9"/>
  <c r="AO25" i="9"/>
  <c r="AO11" i="14"/>
  <c r="D31" i="22"/>
  <c r="D81" i="22"/>
  <c r="D89" i="22" s="1"/>
  <c r="AM92" i="9"/>
  <c r="AN84" i="9"/>
  <c r="AM52" i="9"/>
  <c r="AN53" i="9"/>
  <c r="AN52" i="9" s="1"/>
  <c r="AN30" i="18"/>
  <c r="AN31" i="18"/>
  <c r="AN100" i="9"/>
  <c r="D8" i="23"/>
  <c r="AO73" i="20" l="1"/>
  <c r="D83" i="22"/>
  <c r="D62" i="22"/>
  <c r="AO8" i="14"/>
  <c r="AA8" i="23"/>
  <c r="D18" i="23"/>
  <c r="D30" i="23" s="1"/>
  <c r="D9" i="23"/>
  <c r="AA9" i="23" l="1"/>
  <c r="B11" i="23"/>
  <c r="B15" i="23" s="1"/>
  <c r="D97" i="22"/>
  <c r="D60" i="22"/>
  <c r="D95" i="22" l="1"/>
  <c r="D68" i="22"/>
  <c r="I69" i="20"/>
  <c r="I70" i="20" s="1"/>
  <c r="L69" i="20"/>
  <c r="L70" i="20" s="1"/>
  <c r="F69" i="20"/>
  <c r="F70" i="20" s="1"/>
  <c r="E69" i="20"/>
  <c r="E70" i="20" s="1"/>
  <c r="G69" i="20"/>
  <c r="G70" i="20" s="1"/>
  <c r="C69" i="20"/>
  <c r="C70" i="20" s="1"/>
  <c r="K69" i="20"/>
  <c r="K70" i="20" s="1"/>
  <c r="M69" i="20"/>
  <c r="M70" i="20" s="1"/>
  <c r="H69" i="20"/>
  <c r="H70" i="20" s="1"/>
  <c r="J69" i="20"/>
  <c r="J70" i="20" s="1"/>
  <c r="D69" i="20"/>
  <c r="D70" i="20" s="1"/>
  <c r="B69" i="20"/>
  <c r="B24" i="23"/>
  <c r="B19" i="23"/>
  <c r="J24" i="9" l="1"/>
  <c r="J23" i="9" s="1"/>
  <c r="J26" i="9" s="1"/>
  <c r="J28" i="9" s="1"/>
  <c r="L24" i="9"/>
  <c r="L23" i="9" s="1"/>
  <c r="L26" i="9" s="1"/>
  <c r="L28" i="9" s="1"/>
  <c r="M24" i="9"/>
  <c r="M23" i="9" s="1"/>
  <c r="M71" i="20" s="1"/>
  <c r="F24" i="9"/>
  <c r="F23" i="9" s="1"/>
  <c r="F26" i="9" s="1"/>
  <c r="F28" i="9" s="1"/>
  <c r="K24" i="9"/>
  <c r="K23" i="9" s="1"/>
  <c r="K26" i="9" s="1"/>
  <c r="K28" i="9" s="1"/>
  <c r="C24" i="9"/>
  <c r="C23" i="9" s="1"/>
  <c r="C26" i="9" s="1"/>
  <c r="C28" i="9" s="1"/>
  <c r="E24" i="9"/>
  <c r="E23" i="9" s="1"/>
  <c r="E26" i="9" s="1"/>
  <c r="E28" i="9" s="1"/>
  <c r="H24" i="9"/>
  <c r="H23" i="9" s="1"/>
  <c r="H26" i="9" s="1"/>
  <c r="H28" i="9" s="1"/>
  <c r="I24" i="9"/>
  <c r="I23" i="9" s="1"/>
  <c r="I26" i="9" s="1"/>
  <c r="I28" i="9" s="1"/>
  <c r="D24" i="9"/>
  <c r="D23" i="9" s="1"/>
  <c r="D26" i="9" s="1"/>
  <c r="D28" i="9" s="1"/>
  <c r="G24" i="9"/>
  <c r="G23" i="9" s="1"/>
  <c r="G26" i="9" s="1"/>
  <c r="G28" i="9" s="1"/>
  <c r="B24" i="9"/>
  <c r="B22" i="23"/>
  <c r="N69" i="20"/>
  <c r="N70" i="20" s="1"/>
  <c r="B70" i="20"/>
  <c r="B29" i="23"/>
  <c r="M34" i="9"/>
  <c r="C14" i="23"/>
  <c r="D103" i="22"/>
  <c r="K71" i="20" l="1"/>
  <c r="L71" i="20"/>
  <c r="F71" i="20"/>
  <c r="C71" i="20"/>
  <c r="E71" i="20"/>
  <c r="J71" i="20"/>
  <c r="D71" i="20"/>
  <c r="I71" i="20"/>
  <c r="M31" i="9"/>
  <c r="M41" i="9" s="1"/>
  <c r="N34" i="9"/>
  <c r="B26" i="23"/>
  <c r="M13" i="9"/>
  <c r="G71" i="20"/>
  <c r="C15" i="23"/>
  <c r="C19" i="23" s="1"/>
  <c r="N24" i="9"/>
  <c r="B23" i="9"/>
  <c r="H71" i="20"/>
  <c r="N23" i="9" l="1"/>
  <c r="N71" i="20" s="1"/>
  <c r="B26" i="9"/>
  <c r="N13" i="9"/>
  <c r="M15" i="9"/>
  <c r="M7" i="14"/>
  <c r="N7" i="14" s="1"/>
  <c r="N12" i="14" s="1"/>
  <c r="N42" i="9"/>
  <c r="N31" i="9"/>
  <c r="N41" i="9" s="1"/>
  <c r="O34" i="9"/>
  <c r="C29" i="23"/>
  <c r="D14" i="23"/>
  <c r="T69" i="20"/>
  <c r="T70" i="20" s="1"/>
  <c r="W69" i="20"/>
  <c r="W70" i="20" s="1"/>
  <c r="S69" i="20"/>
  <c r="S70" i="20" s="1"/>
  <c r="Y69" i="20"/>
  <c r="Y70" i="20" s="1"/>
  <c r="P69" i="20"/>
  <c r="P70" i="20" s="1"/>
  <c r="O69" i="20"/>
  <c r="U69" i="20"/>
  <c r="U70" i="20" s="1"/>
  <c r="Q69" i="20"/>
  <c r="Q70" i="20" s="1"/>
  <c r="V69" i="20"/>
  <c r="V70" i="20" s="1"/>
  <c r="Z69" i="20"/>
  <c r="Z70" i="20" s="1"/>
  <c r="R69" i="20"/>
  <c r="R70" i="20" s="1"/>
  <c r="X69" i="20"/>
  <c r="X70" i="20" s="1"/>
  <c r="C24" i="23"/>
  <c r="B71" i="20"/>
  <c r="N15" i="9" l="1"/>
  <c r="M19" i="9"/>
  <c r="B28" i="9"/>
  <c r="O70" i="20"/>
  <c r="AA69" i="20"/>
  <c r="AA70" i="20" s="1"/>
  <c r="R24" i="9"/>
  <c r="R23" i="9" s="1"/>
  <c r="R26" i="9" s="1"/>
  <c r="R28" i="9" s="1"/>
  <c r="S24" i="9"/>
  <c r="S23" i="9" s="1"/>
  <c r="S26" i="9" s="1"/>
  <c r="S28" i="9" s="1"/>
  <c r="P24" i="9"/>
  <c r="P23" i="9" s="1"/>
  <c r="P26" i="9" s="1"/>
  <c r="P28" i="9" s="1"/>
  <c r="V24" i="9"/>
  <c r="V23" i="9" s="1"/>
  <c r="V26" i="9" s="1"/>
  <c r="V28" i="9" s="1"/>
  <c r="Y24" i="9"/>
  <c r="Y23" i="9" s="1"/>
  <c r="Y26" i="9" s="1"/>
  <c r="Y28" i="9" s="1"/>
  <c r="Z24" i="9"/>
  <c r="Z23" i="9" s="1"/>
  <c r="Z26" i="9" s="1"/>
  <c r="Z28" i="9" s="1"/>
  <c r="T24" i="9"/>
  <c r="T23" i="9" s="1"/>
  <c r="T26" i="9" s="1"/>
  <c r="T28" i="9" s="1"/>
  <c r="W24" i="9"/>
  <c r="W23" i="9" s="1"/>
  <c r="W26" i="9" s="1"/>
  <c r="W28" i="9" s="1"/>
  <c r="X24" i="9"/>
  <c r="X23" i="9" s="1"/>
  <c r="X26" i="9" s="1"/>
  <c r="X28" i="9" s="1"/>
  <c r="U24" i="9"/>
  <c r="U23" i="9" s="1"/>
  <c r="U26" i="9" s="1"/>
  <c r="U28" i="9" s="1"/>
  <c r="Q24" i="9"/>
  <c r="Q23" i="9" s="1"/>
  <c r="Q26" i="9" s="1"/>
  <c r="Q28" i="9" s="1"/>
  <c r="C22" i="23"/>
  <c r="O24" i="9"/>
  <c r="D15" i="23"/>
  <c r="N15" i="14"/>
  <c r="N17" i="14"/>
  <c r="N16" i="14"/>
  <c r="O31" i="9"/>
  <c r="O41" i="9" s="1"/>
  <c r="P34" i="9"/>
  <c r="T71" i="20" l="1"/>
  <c r="P71" i="20"/>
  <c r="Y71" i="20"/>
  <c r="R71" i="20"/>
  <c r="N18" i="14"/>
  <c r="N21" i="14" s="1"/>
  <c r="N22" i="14" s="1"/>
  <c r="AA20" i="14" s="1"/>
  <c r="AA22" i="14" s="1"/>
  <c r="AH69" i="20"/>
  <c r="AH70" i="20" s="1"/>
  <c r="AL69" i="20"/>
  <c r="AL70" i="20" s="1"/>
  <c r="AK69" i="20"/>
  <c r="AK70" i="20" s="1"/>
  <c r="AM69" i="20"/>
  <c r="AM70" i="20" s="1"/>
  <c r="AD69" i="20"/>
  <c r="AD70" i="20" s="1"/>
  <c r="AJ69" i="20"/>
  <c r="AJ70" i="20" s="1"/>
  <c r="AI69" i="20"/>
  <c r="AI70" i="20" s="1"/>
  <c r="AC69" i="20"/>
  <c r="AC70" i="20" s="1"/>
  <c r="AF69" i="20"/>
  <c r="AF70" i="20" s="1"/>
  <c r="AB69" i="20"/>
  <c r="AE69" i="20"/>
  <c r="AE70" i="20" s="1"/>
  <c r="AG69" i="20"/>
  <c r="AG70" i="20" s="1"/>
  <c r="D24" i="23"/>
  <c r="C26" i="23"/>
  <c r="D19" i="23"/>
  <c r="V71" i="20"/>
  <c r="N19" i="9"/>
  <c r="M26" i="9"/>
  <c r="W71" i="20"/>
  <c r="S71" i="20"/>
  <c r="P31" i="9"/>
  <c r="P41" i="9" s="1"/>
  <c r="Q34" i="9"/>
  <c r="N27" i="9"/>
  <c r="M27" i="9" s="1"/>
  <c r="O30" i="20"/>
  <c r="AA30" i="20" s="1"/>
  <c r="AA24" i="9"/>
  <c r="O23" i="9"/>
  <c r="O71" i="20" s="1"/>
  <c r="U71" i="20"/>
  <c r="Q71" i="20"/>
  <c r="Z71" i="20"/>
  <c r="B49" i="9"/>
  <c r="X71" i="20"/>
  <c r="AN20" i="14" l="1"/>
  <c r="AN16" i="14"/>
  <c r="C49" i="9"/>
  <c r="B48" i="9"/>
  <c r="B44" i="9" s="1"/>
  <c r="B60" i="9" s="1"/>
  <c r="B62" i="9" s="1"/>
  <c r="Q31" i="9"/>
  <c r="Q41" i="9" s="1"/>
  <c r="R34" i="9"/>
  <c r="D29" i="23"/>
  <c r="E14" i="23"/>
  <c r="M28" i="9"/>
  <c r="N28" i="9" s="1"/>
  <c r="N49" i="9" s="1"/>
  <c r="N48" i="9" s="1"/>
  <c r="N26" i="9"/>
  <c r="AN69" i="20"/>
  <c r="AN70" i="20" s="1"/>
  <c r="AB70" i="20"/>
  <c r="AA23" i="9"/>
  <c r="AA71" i="20" s="1"/>
  <c r="O26" i="9"/>
  <c r="AE24" i="9"/>
  <c r="AE23" i="9" s="1"/>
  <c r="AE26" i="9" s="1"/>
  <c r="AE28" i="9" s="1"/>
  <c r="D22" i="23"/>
  <c r="AG24" i="9"/>
  <c r="AG23" i="9" s="1"/>
  <c r="AG26" i="9" s="1"/>
  <c r="AG28" i="9" s="1"/>
  <c r="AD24" i="9"/>
  <c r="AD23" i="9" s="1"/>
  <c r="AD26" i="9" s="1"/>
  <c r="AD28" i="9" s="1"/>
  <c r="AF24" i="9"/>
  <c r="AF23" i="9" s="1"/>
  <c r="AF26" i="9" s="1"/>
  <c r="AF28" i="9" s="1"/>
  <c r="AC24" i="9"/>
  <c r="AC23" i="9" s="1"/>
  <c r="AC26" i="9" s="1"/>
  <c r="AC28" i="9" s="1"/>
  <c r="AB24" i="9"/>
  <c r="AH24" i="9"/>
  <c r="AH23" i="9" s="1"/>
  <c r="AH26" i="9" s="1"/>
  <c r="AH28" i="9" s="1"/>
  <c r="AI24" i="9"/>
  <c r="AI23" i="9" s="1"/>
  <c r="AI26" i="9" s="1"/>
  <c r="AI28" i="9" s="1"/>
  <c r="AJ24" i="9"/>
  <c r="AJ23" i="9" s="1"/>
  <c r="AJ26" i="9" s="1"/>
  <c r="AJ28" i="9" s="1"/>
  <c r="AK24" i="9"/>
  <c r="AK23" i="9" s="1"/>
  <c r="AK26" i="9" s="1"/>
  <c r="AK28" i="9" s="1"/>
  <c r="AL24" i="9"/>
  <c r="AL23" i="9" s="1"/>
  <c r="AL26" i="9" s="1"/>
  <c r="AL28" i="9" s="1"/>
  <c r="AM24" i="9"/>
  <c r="AM23" i="9" s="1"/>
  <c r="AM26" i="9" s="1"/>
  <c r="AN17" i="14" l="1"/>
  <c r="AN18" i="14" s="1"/>
  <c r="AN21" i="14" s="1"/>
  <c r="AN22" i="14" s="1"/>
  <c r="BA20" i="14" s="1"/>
  <c r="AH71" i="20"/>
  <c r="AA26" i="9"/>
  <c r="O28" i="9"/>
  <c r="N44" i="9"/>
  <c r="N60" i="9" s="1"/>
  <c r="N62" i="9" s="1"/>
  <c r="O50" i="9"/>
  <c r="P50" i="9" s="1"/>
  <c r="Q50" i="9" s="1"/>
  <c r="R50" i="9" s="1"/>
  <c r="S50" i="9" s="1"/>
  <c r="T49" i="20"/>
  <c r="E15" i="23"/>
  <c r="E19" i="23" s="1"/>
  <c r="AF71" i="20"/>
  <c r="AN24" i="9"/>
  <c r="AB23" i="9"/>
  <c r="AI71" i="20"/>
  <c r="AM71" i="20"/>
  <c r="R31" i="9"/>
  <c r="R41" i="9" s="1"/>
  <c r="S34" i="9"/>
  <c r="D26" i="23"/>
  <c r="AL71" i="20"/>
  <c r="AE71" i="20"/>
  <c r="AC71" i="20"/>
  <c r="C48" i="9"/>
  <c r="C44" i="9" s="1"/>
  <c r="C60" i="9" s="1"/>
  <c r="C62" i="9" s="1"/>
  <c r="D49" i="9"/>
  <c r="AJ71" i="20"/>
  <c r="AK71" i="20"/>
  <c r="AG71" i="20"/>
  <c r="AD71" i="20"/>
  <c r="AO30" i="20" l="1"/>
  <c r="AN27" i="9"/>
  <c r="AM27" i="9" s="1"/>
  <c r="E29" i="23"/>
  <c r="F14" i="23"/>
  <c r="E49" i="9"/>
  <c r="D48" i="9"/>
  <c r="D44" i="9" s="1"/>
  <c r="D60" i="9" s="1"/>
  <c r="D62" i="9" s="1"/>
  <c r="AN23" i="9"/>
  <c r="AN71" i="20" s="1"/>
  <c r="AB26" i="9"/>
  <c r="T87" i="9"/>
  <c r="T85" i="9" s="1"/>
  <c r="AA49" i="20"/>
  <c r="AB71" i="20"/>
  <c r="O49" i="9"/>
  <c r="AA28" i="9"/>
  <c r="AA49" i="9" s="1"/>
  <c r="S31" i="9"/>
  <c r="S41" i="9" s="1"/>
  <c r="T34" i="9"/>
  <c r="AT69" i="20"/>
  <c r="AZ69" i="20"/>
  <c r="AP69" i="20"/>
  <c r="AX69" i="20"/>
  <c r="AU69" i="20"/>
  <c r="AY69" i="20"/>
  <c r="AO69" i="20"/>
  <c r="AV69" i="20"/>
  <c r="AS69" i="20"/>
  <c r="AW69" i="20"/>
  <c r="AR69" i="20"/>
  <c r="AQ69" i="20"/>
  <c r="E24" i="23"/>
  <c r="AM57" i="9" l="1"/>
  <c r="AN57" i="9" s="1"/>
  <c r="AM28" i="9"/>
  <c r="BA30" i="20"/>
  <c r="AO61" i="20"/>
  <c r="T50" i="9"/>
  <c r="U50" i="9" s="1"/>
  <c r="V50" i="9" s="1"/>
  <c r="W50" i="9" s="1"/>
  <c r="X50" i="9" s="1"/>
  <c r="Y50" i="9" s="1"/>
  <c r="Z50" i="9" s="1"/>
  <c r="AA50" i="9" s="1"/>
  <c r="AA48" i="9" s="1"/>
  <c r="O48" i="9"/>
  <c r="O44" i="9" s="1"/>
  <c r="O60" i="9" s="1"/>
  <c r="O62" i="9" s="1"/>
  <c r="P49" i="9"/>
  <c r="AA87" i="9"/>
  <c r="C7" i="21"/>
  <c r="AA85" i="9"/>
  <c r="AA91" i="9" s="1"/>
  <c r="T91" i="9"/>
  <c r="T92" i="9" s="1"/>
  <c r="E22" i="23"/>
  <c r="AO24" i="9"/>
  <c r="T31" i="9"/>
  <c r="U34" i="9"/>
  <c r="AN26" i="9"/>
  <c r="AB28" i="9"/>
  <c r="E48" i="9"/>
  <c r="E44" i="9" s="1"/>
  <c r="E60" i="9" s="1"/>
  <c r="E62" i="9" s="1"/>
  <c r="F49" i="9"/>
  <c r="BA69" i="20"/>
  <c r="AO70" i="20"/>
  <c r="F15" i="23"/>
  <c r="F19" i="23" s="1"/>
  <c r="BA61" i="20" l="1"/>
  <c r="AO35" i="20"/>
  <c r="F48" i="9"/>
  <c r="F44" i="9" s="1"/>
  <c r="F60" i="9" s="1"/>
  <c r="F62" i="9" s="1"/>
  <c r="G49" i="9"/>
  <c r="AA92" i="9"/>
  <c r="T93" i="9"/>
  <c r="P48" i="9"/>
  <c r="P44" i="9" s="1"/>
  <c r="P60" i="9" s="1"/>
  <c r="P62" i="9" s="1"/>
  <c r="Q49" i="9"/>
  <c r="F29" i="23"/>
  <c r="G14" i="23"/>
  <c r="AN28" i="9"/>
  <c r="AN49" i="9" s="1"/>
  <c r="AB49" i="9"/>
  <c r="U31" i="9"/>
  <c r="V34" i="9"/>
  <c r="AO23" i="9"/>
  <c r="AO71" i="20" s="1"/>
  <c r="C6" i="21"/>
  <c r="BE69" i="20"/>
  <c r="BL69" i="20"/>
  <c r="BD69" i="20"/>
  <c r="BF69" i="20"/>
  <c r="BG69" i="20"/>
  <c r="BM69" i="20"/>
  <c r="BJ69" i="20"/>
  <c r="BH69" i="20"/>
  <c r="BI69" i="20"/>
  <c r="BC69" i="20"/>
  <c r="BK69" i="20"/>
  <c r="BB69" i="20"/>
  <c r="F24" i="23"/>
  <c r="AA44" i="9"/>
  <c r="AA60" i="9" s="1"/>
  <c r="AB50" i="9"/>
  <c r="AC50" i="9" s="1"/>
  <c r="AD50" i="9" s="1"/>
  <c r="AE50" i="9" s="1"/>
  <c r="AF50" i="9" s="1"/>
  <c r="E26" i="23"/>
  <c r="AO56" i="20" l="1"/>
  <c r="AO36" i="20"/>
  <c r="AN49" i="20"/>
  <c r="AG87" i="9"/>
  <c r="AG85" i="9" s="1"/>
  <c r="AG63" i="20"/>
  <c r="BN69" i="20"/>
  <c r="T40" i="9"/>
  <c r="T36" i="9" s="1"/>
  <c r="T41" i="9" s="1"/>
  <c r="U66" i="9"/>
  <c r="U93" i="9" s="1"/>
  <c r="V31" i="9"/>
  <c r="W34" i="9"/>
  <c r="Q48" i="9"/>
  <c r="Q44" i="9" s="1"/>
  <c r="Q60" i="9" s="1"/>
  <c r="Q62" i="9" s="1"/>
  <c r="R49" i="9"/>
  <c r="G48" i="9"/>
  <c r="G44" i="9" s="1"/>
  <c r="G60" i="9" s="1"/>
  <c r="G62" i="9" s="1"/>
  <c r="H49" i="9"/>
  <c r="F22" i="23"/>
  <c r="AO26" i="9"/>
  <c r="AB48" i="9"/>
  <c r="AB44" i="9" s="1"/>
  <c r="AC49" i="9"/>
  <c r="G15" i="23"/>
  <c r="AP37" i="20" l="1"/>
  <c r="AP33" i="20"/>
  <c r="AO41" i="20"/>
  <c r="AO11" i="18"/>
  <c r="AG50" i="9"/>
  <c r="AH50" i="9" s="1"/>
  <c r="AI50" i="9" s="1"/>
  <c r="AJ50" i="9" s="1"/>
  <c r="AK50" i="9" s="1"/>
  <c r="AL50" i="9" s="1"/>
  <c r="AM50" i="9" s="1"/>
  <c r="AN50" i="9" s="1"/>
  <c r="AN48" i="9" s="1"/>
  <c r="AN44" i="9" s="1"/>
  <c r="AB60" i="9"/>
  <c r="AB96" i="9"/>
  <c r="F26" i="23"/>
  <c r="W31" i="9"/>
  <c r="X34" i="9"/>
  <c r="U40" i="9"/>
  <c r="U36" i="9" s="1"/>
  <c r="U41" i="9" s="1"/>
  <c r="V66" i="9"/>
  <c r="V93" i="9" s="1"/>
  <c r="AN63" i="20"/>
  <c r="AN58" i="20" s="1"/>
  <c r="AN66" i="20" s="1"/>
  <c r="AG58" i="20"/>
  <c r="AC48" i="9"/>
  <c r="AC44" i="9" s="1"/>
  <c r="AD49" i="9"/>
  <c r="R48" i="9"/>
  <c r="R44" i="9" s="1"/>
  <c r="R60" i="9" s="1"/>
  <c r="R62" i="9" s="1"/>
  <c r="S49" i="9"/>
  <c r="AG91" i="9"/>
  <c r="AG92" i="9" s="1"/>
  <c r="AN92" i="9" s="1"/>
  <c r="AN85" i="9"/>
  <c r="AN91" i="9" s="1"/>
  <c r="BS69" i="20"/>
  <c r="BY69" i="20"/>
  <c r="BP69" i="20"/>
  <c r="BR69" i="20"/>
  <c r="BT69" i="20"/>
  <c r="BW69" i="20"/>
  <c r="BQ69" i="20"/>
  <c r="BV69" i="20"/>
  <c r="BZ69" i="20"/>
  <c r="BX69" i="20"/>
  <c r="BU69" i="20"/>
  <c r="BO69" i="20"/>
  <c r="G24" i="23"/>
  <c r="G22" i="23" s="1"/>
  <c r="G26" i="23" s="1"/>
  <c r="AO28" i="9"/>
  <c r="H48" i="9"/>
  <c r="H44" i="9" s="1"/>
  <c r="H60" i="9" s="1"/>
  <c r="H62" i="9" s="1"/>
  <c r="I49" i="9"/>
  <c r="G19" i="23"/>
  <c r="AN87" i="9"/>
  <c r="D7" i="21"/>
  <c r="AO13" i="18" l="1"/>
  <c r="AO82" i="9" s="1"/>
  <c r="AO74" i="9" s="1"/>
  <c r="AO84" i="9" s="1"/>
  <c r="AO88" i="9"/>
  <c r="AO63" i="20"/>
  <c r="AO58" i="20" s="1"/>
  <c r="AO89" i="9"/>
  <c r="AO42" i="20"/>
  <c r="AO50" i="9"/>
  <c r="AP50" i="9" s="1"/>
  <c r="AQ50" i="9" s="1"/>
  <c r="AR50" i="9" s="1"/>
  <c r="AS50" i="9" s="1"/>
  <c r="AG66" i="20"/>
  <c r="AG74" i="20"/>
  <c r="AN74" i="20" s="1"/>
  <c r="CA69" i="20"/>
  <c r="I48" i="9"/>
  <c r="I44" i="9" s="1"/>
  <c r="I60" i="9" s="1"/>
  <c r="I62" i="9" s="1"/>
  <c r="J49" i="9"/>
  <c r="AC60" i="9"/>
  <c r="AC96" i="9"/>
  <c r="D6" i="21"/>
  <c r="X31" i="9"/>
  <c r="Y34" i="9"/>
  <c r="S48" i="9"/>
  <c r="S44" i="9" s="1"/>
  <c r="S60" i="9" s="1"/>
  <c r="S62" i="9" s="1"/>
  <c r="T49" i="9"/>
  <c r="AO49" i="9"/>
  <c r="G29" i="23"/>
  <c r="H14" i="23"/>
  <c r="AD48" i="9"/>
  <c r="AD44" i="9" s="1"/>
  <c r="AE49" i="9"/>
  <c r="V40" i="9"/>
  <c r="V36" i="9" s="1"/>
  <c r="V41" i="9" s="1"/>
  <c r="W66" i="9"/>
  <c r="W93" i="9" s="1"/>
  <c r="AN60" i="9"/>
  <c r="AN96" i="9"/>
  <c r="AO72" i="9" l="1"/>
  <c r="AO57" i="9" s="1"/>
  <c r="AO68" i="9"/>
  <c r="AP40" i="20"/>
  <c r="AP43" i="20"/>
  <c r="AO54" i="9"/>
  <c r="AO53" i="9" s="1"/>
  <c r="AO52" i="9" s="1"/>
  <c r="AO74" i="20"/>
  <c r="AO66" i="20"/>
  <c r="AO85" i="9"/>
  <c r="AO91" i="9" s="1"/>
  <c r="AO10" i="18"/>
  <c r="AO31" i="18" s="1"/>
  <c r="AO23" i="18"/>
  <c r="AE48" i="9"/>
  <c r="AE44" i="9" s="1"/>
  <c r="AF49" i="9"/>
  <c r="AD60" i="9"/>
  <c r="AD96" i="9"/>
  <c r="AO48" i="9"/>
  <c r="AO44" i="9" s="1"/>
  <c r="W40" i="9"/>
  <c r="W36" i="9" s="1"/>
  <c r="W41" i="9" s="1"/>
  <c r="X66" i="9"/>
  <c r="X93" i="9" s="1"/>
  <c r="H15" i="23"/>
  <c r="H19" i="23" s="1"/>
  <c r="T48" i="9"/>
  <c r="T44" i="9" s="1"/>
  <c r="T60" i="9" s="1"/>
  <c r="T62" i="9" s="1"/>
  <c r="U49" i="9"/>
  <c r="J48" i="9"/>
  <c r="J44" i="9" s="1"/>
  <c r="J60" i="9" s="1"/>
  <c r="J62" i="9" s="1"/>
  <c r="K49" i="9"/>
  <c r="Y31" i="9"/>
  <c r="Z34" i="9"/>
  <c r="AO67" i="9" l="1"/>
  <c r="AO73" i="9" s="1"/>
  <c r="AO92" i="9" s="1"/>
  <c r="AP90" i="9"/>
  <c r="AP25" i="9"/>
  <c r="AP68" i="20"/>
  <c r="AP70" i="20" s="1"/>
  <c r="AP60" i="20"/>
  <c r="AP24" i="9"/>
  <c r="AP11" i="14"/>
  <c r="AP8" i="14" s="1"/>
  <c r="AO30" i="18"/>
  <c r="AO20" i="18"/>
  <c r="AF48" i="9"/>
  <c r="AF44" i="9" s="1"/>
  <c r="AG49" i="9"/>
  <c r="H29" i="23"/>
  <c r="I14" i="23"/>
  <c r="AE96" i="9"/>
  <c r="AE60" i="9"/>
  <c r="Z31" i="9"/>
  <c r="AA34" i="9"/>
  <c r="CJ69" i="20"/>
  <c r="CI69" i="20"/>
  <c r="CH69" i="20"/>
  <c r="CK69" i="20"/>
  <c r="CC69" i="20"/>
  <c r="CM69" i="20"/>
  <c r="CF69" i="20"/>
  <c r="CG69" i="20"/>
  <c r="CB69" i="20"/>
  <c r="CE69" i="20"/>
  <c r="CL69" i="20"/>
  <c r="CD69" i="20"/>
  <c r="H24" i="23"/>
  <c r="H22" i="23" s="1"/>
  <c r="H26" i="23" s="1"/>
  <c r="AO60" i="9"/>
  <c r="AO96" i="9"/>
  <c r="K48" i="9"/>
  <c r="K44" i="9" s="1"/>
  <c r="K60" i="9" s="1"/>
  <c r="K62" i="9" s="1"/>
  <c r="L49" i="9"/>
  <c r="U48" i="9"/>
  <c r="U44" i="9" s="1"/>
  <c r="U60" i="9" s="1"/>
  <c r="U62" i="9" s="1"/>
  <c r="V49" i="9"/>
  <c r="X40" i="9"/>
  <c r="X36" i="9" s="1"/>
  <c r="X41" i="9" s="1"/>
  <c r="Y66" i="9"/>
  <c r="Y93" i="9" s="1"/>
  <c r="AP23" i="9" l="1"/>
  <c r="AP26" i="9" s="1"/>
  <c r="AP28" i="9" s="1"/>
  <c r="AP49" i="9" s="1"/>
  <c r="AP48" i="9" s="1"/>
  <c r="AP44" i="9" s="1"/>
  <c r="AP73" i="20"/>
  <c r="AP35" i="20"/>
  <c r="V48" i="9"/>
  <c r="V44" i="9" s="1"/>
  <c r="V60" i="9" s="1"/>
  <c r="V62" i="9" s="1"/>
  <c r="W49" i="9"/>
  <c r="AA42" i="9"/>
  <c r="AA31" i="9"/>
  <c r="AB34" i="9"/>
  <c r="AG48" i="9"/>
  <c r="AG44" i="9" s="1"/>
  <c r="AH49" i="9"/>
  <c r="Y40" i="9"/>
  <c r="Y36" i="9" s="1"/>
  <c r="Y41" i="9" s="1"/>
  <c r="Z66" i="9"/>
  <c r="Z93" i="9" s="1"/>
  <c r="M49" i="9"/>
  <c r="M48" i="9" s="1"/>
  <c r="M44" i="9" s="1"/>
  <c r="M60" i="9" s="1"/>
  <c r="M62" i="9" s="1"/>
  <c r="L48" i="9"/>
  <c r="L44" i="9" s="1"/>
  <c r="L60" i="9" s="1"/>
  <c r="L62" i="9" s="1"/>
  <c r="AF96" i="9"/>
  <c r="AF60" i="9"/>
  <c r="CN69" i="20"/>
  <c r="I15" i="23"/>
  <c r="I19" i="23" s="1"/>
  <c r="AP71" i="20" l="1"/>
  <c r="AP56" i="20"/>
  <c r="AP36" i="20"/>
  <c r="AH48" i="9"/>
  <c r="AH44" i="9" s="1"/>
  <c r="AI49" i="9"/>
  <c r="AB31" i="9"/>
  <c r="AC34" i="9"/>
  <c r="W48" i="9"/>
  <c r="W44" i="9" s="1"/>
  <c r="W60" i="9" s="1"/>
  <c r="W62" i="9" s="1"/>
  <c r="X49" i="9"/>
  <c r="AG60" i="9"/>
  <c r="AG96" i="9"/>
  <c r="Z40" i="9"/>
  <c r="AA93" i="9"/>
  <c r="I29" i="23"/>
  <c r="J14" i="23"/>
  <c r="CV69" i="20"/>
  <c r="CQ69" i="20"/>
  <c r="CR69" i="20"/>
  <c r="CT69" i="20"/>
  <c r="CY69" i="20"/>
  <c r="CS69" i="20"/>
  <c r="CU69" i="20"/>
  <c r="CW69" i="20"/>
  <c r="CP69" i="20"/>
  <c r="CZ69" i="20"/>
  <c r="CX69" i="20"/>
  <c r="CO69" i="20"/>
  <c r="I24" i="23"/>
  <c r="I22" i="23" s="1"/>
  <c r="I26" i="23" s="1"/>
  <c r="AQ37" i="20" l="1"/>
  <c r="AQ33" i="20"/>
  <c r="AP11" i="18"/>
  <c r="AP41" i="20"/>
  <c r="X48" i="9"/>
  <c r="X44" i="9" s="1"/>
  <c r="X60" i="9" s="1"/>
  <c r="X62" i="9" s="1"/>
  <c r="Y49" i="9"/>
  <c r="AI48" i="9"/>
  <c r="AI44" i="9" s="1"/>
  <c r="AJ49" i="9"/>
  <c r="AN66" i="9"/>
  <c r="AB66" i="9"/>
  <c r="AB93" i="9" s="1"/>
  <c r="AH60" i="9"/>
  <c r="AH96" i="9"/>
  <c r="AC31" i="9"/>
  <c r="AD34" i="9"/>
  <c r="Z36" i="9"/>
  <c r="Z41" i="9" s="1"/>
  <c r="AA40" i="9"/>
  <c r="AA36" i="9" s="1"/>
  <c r="AA41" i="9" s="1"/>
  <c r="AA62" i="9" s="1"/>
  <c r="DA69" i="20"/>
  <c r="J15" i="23"/>
  <c r="AP63" i="20" l="1"/>
  <c r="AP58" i="20" s="1"/>
  <c r="AP88" i="9"/>
  <c r="AP89" i="9"/>
  <c r="AP42" i="20"/>
  <c r="AP13" i="18"/>
  <c r="AP72" i="9" s="1"/>
  <c r="AP57" i="9" s="1"/>
  <c r="DF69" i="20"/>
  <c r="DK69" i="20"/>
  <c r="DG69" i="20"/>
  <c r="J24" i="23"/>
  <c r="J22" i="23" s="1"/>
  <c r="J26" i="23" s="1"/>
  <c r="DI69" i="20"/>
  <c r="DE69" i="20"/>
  <c r="DH69" i="20"/>
  <c r="DC69" i="20"/>
  <c r="DD69" i="20"/>
  <c r="DM69" i="20"/>
  <c r="DL69" i="20"/>
  <c r="DJ69" i="20"/>
  <c r="DB69" i="20"/>
  <c r="AJ48" i="9"/>
  <c r="AJ44" i="9" s="1"/>
  <c r="AK49" i="9"/>
  <c r="AI60" i="9"/>
  <c r="AI96" i="9"/>
  <c r="J19" i="23"/>
  <c r="AD31" i="9"/>
  <c r="AE34" i="9"/>
  <c r="AB97" i="9"/>
  <c r="AB40" i="9"/>
  <c r="AB36" i="9" s="1"/>
  <c r="AB41" i="9" s="1"/>
  <c r="AB62" i="9" s="1"/>
  <c r="AC66" i="9"/>
  <c r="AC93" i="9" s="1"/>
  <c r="Z49" i="9"/>
  <c r="Z48" i="9" s="1"/>
  <c r="Z44" i="9" s="1"/>
  <c r="Z60" i="9" s="1"/>
  <c r="Z62" i="9" s="1"/>
  <c r="Y48" i="9"/>
  <c r="Y44" i="9" s="1"/>
  <c r="Y60" i="9" s="1"/>
  <c r="Y62" i="9" s="1"/>
  <c r="AP10" i="18" l="1"/>
  <c r="AP31" i="18" s="1"/>
  <c r="AP68" i="9"/>
  <c r="AP67" i="9" s="1"/>
  <c r="AP73" i="9" s="1"/>
  <c r="AP85" i="9"/>
  <c r="AP91" i="9" s="1"/>
  <c r="AP82" i="9"/>
  <c r="AP74" i="9" s="1"/>
  <c r="AP84" i="9" s="1"/>
  <c r="AP23" i="18"/>
  <c r="AQ43" i="20"/>
  <c r="AQ40" i="20"/>
  <c r="AP54" i="9"/>
  <c r="AP74" i="20"/>
  <c r="AP66" i="20"/>
  <c r="DN69" i="20"/>
  <c r="AE31" i="9"/>
  <c r="AF34" i="9"/>
  <c r="AC40" i="9"/>
  <c r="AC36" i="9" s="1"/>
  <c r="AC41" i="9" s="1"/>
  <c r="AC62" i="9" s="1"/>
  <c r="AC97" i="9"/>
  <c r="AD66" i="9"/>
  <c r="AD93" i="9" s="1"/>
  <c r="J29" i="23"/>
  <c r="K14" i="23"/>
  <c r="AK48" i="9"/>
  <c r="AK44" i="9" s="1"/>
  <c r="AL49" i="9"/>
  <c r="AJ96" i="9"/>
  <c r="AJ60" i="9"/>
  <c r="AP53" i="9" l="1"/>
  <c r="AP52" i="9" s="1"/>
  <c r="AP60" i="9" s="1"/>
  <c r="AP96" i="9"/>
  <c r="AQ11" i="14"/>
  <c r="AQ8" i="14" s="1"/>
  <c r="AQ25" i="9"/>
  <c r="AQ68" i="20"/>
  <c r="AQ70" i="20" s="1"/>
  <c r="AQ90" i="9"/>
  <c r="AQ24" i="9"/>
  <c r="AQ60" i="20"/>
  <c r="AP30" i="18"/>
  <c r="AP20" i="18"/>
  <c r="AP92" i="9"/>
  <c r="AK60" i="9"/>
  <c r="AK96" i="9"/>
  <c r="AF31" i="9"/>
  <c r="AG34" i="9"/>
  <c r="AD40" i="9"/>
  <c r="AD36" i="9" s="1"/>
  <c r="AD41" i="9" s="1"/>
  <c r="AD62" i="9" s="1"/>
  <c r="AD97" i="9"/>
  <c r="AE66" i="9"/>
  <c r="AE93" i="9" s="1"/>
  <c r="AL48" i="9"/>
  <c r="AL44" i="9" s="1"/>
  <c r="AM49" i="9"/>
  <c r="AM48" i="9" s="1"/>
  <c r="AM44" i="9" s="1"/>
  <c r="K15" i="23"/>
  <c r="K19" i="23" s="1"/>
  <c r="AQ23" i="9" l="1"/>
  <c r="AQ26" i="9" s="1"/>
  <c r="AQ28" i="9" s="1"/>
  <c r="AQ49" i="9" s="1"/>
  <c r="AQ48" i="9" s="1"/>
  <c r="AQ44" i="9" s="1"/>
  <c r="AQ71" i="20"/>
  <c r="AQ73" i="20"/>
  <c r="AQ35" i="20"/>
  <c r="AM60" i="9"/>
  <c r="AM96" i="9"/>
  <c r="AL60" i="9"/>
  <c r="AL96" i="9"/>
  <c r="AE97" i="9"/>
  <c r="AE40" i="9"/>
  <c r="AE36" i="9" s="1"/>
  <c r="AE41" i="9" s="1"/>
  <c r="AE62" i="9" s="1"/>
  <c r="AF66" i="9"/>
  <c r="AF93" i="9" s="1"/>
  <c r="K29" i="23"/>
  <c r="L14" i="23"/>
  <c r="AG31" i="9"/>
  <c r="AH34" i="9"/>
  <c r="DT69" i="20"/>
  <c r="DQ69" i="20"/>
  <c r="DV69" i="20"/>
  <c r="DR69" i="20"/>
  <c r="DS69" i="20"/>
  <c r="DU69" i="20"/>
  <c r="DY69" i="20"/>
  <c r="DZ69" i="20"/>
  <c r="DW69" i="20"/>
  <c r="DP69" i="20"/>
  <c r="DX69" i="20"/>
  <c r="DO69" i="20"/>
  <c r="K24" i="23"/>
  <c r="K22" i="23" s="1"/>
  <c r="K26" i="23" s="1"/>
  <c r="AQ56" i="20" l="1"/>
  <c r="AQ36" i="20"/>
  <c r="EA69" i="20"/>
  <c r="AH31" i="9"/>
  <c r="AI34" i="9"/>
  <c r="L15" i="23"/>
  <c r="L19" i="23" s="1"/>
  <c r="AF97" i="9"/>
  <c r="AF40" i="9"/>
  <c r="AF36" i="9" s="1"/>
  <c r="AF41" i="9" s="1"/>
  <c r="AF62" i="9" s="1"/>
  <c r="AG66" i="9"/>
  <c r="AG93" i="9" s="1"/>
  <c r="AR33" i="20" l="1"/>
  <c r="AR37" i="20"/>
  <c r="AQ11" i="18"/>
  <c r="AQ41" i="20"/>
  <c r="L29" i="23"/>
  <c r="M14" i="23"/>
  <c r="AG97" i="9"/>
  <c r="AG40" i="9"/>
  <c r="AG36" i="9" s="1"/>
  <c r="AG41" i="9" s="1"/>
  <c r="AG62" i="9" s="1"/>
  <c r="AH66" i="9"/>
  <c r="AH93" i="9" s="1"/>
  <c r="EE69" i="20"/>
  <c r="EL69" i="20"/>
  <c r="EJ69" i="20"/>
  <c r="EM69" i="20"/>
  <c r="ED69" i="20"/>
  <c r="EF69" i="20"/>
  <c r="EC69" i="20"/>
  <c r="EG69" i="20"/>
  <c r="EH69" i="20"/>
  <c r="EI69" i="20"/>
  <c r="EK69" i="20"/>
  <c r="EB69" i="20"/>
  <c r="L24" i="23"/>
  <c r="L22" i="23" s="1"/>
  <c r="L26" i="23" s="1"/>
  <c r="AI31" i="9"/>
  <c r="AJ34" i="9"/>
  <c r="AQ63" i="20" l="1"/>
  <c r="AQ58" i="20" s="1"/>
  <c r="AQ89" i="9"/>
  <c r="AQ88" i="9"/>
  <c r="AQ42" i="20"/>
  <c r="AQ13" i="18"/>
  <c r="AQ10" i="18" s="1"/>
  <c r="AQ31" i="18" s="1"/>
  <c r="M15" i="23"/>
  <c r="AH97" i="9"/>
  <c r="AH40" i="9"/>
  <c r="AH36" i="9" s="1"/>
  <c r="AH41" i="9" s="1"/>
  <c r="AH62" i="9" s="1"/>
  <c r="AI66" i="9"/>
  <c r="AI93" i="9" s="1"/>
  <c r="EN69" i="20"/>
  <c r="AJ31" i="9"/>
  <c r="AK34" i="9"/>
  <c r="AQ68" i="9" l="1"/>
  <c r="AQ72" i="9"/>
  <c r="AQ57" i="9" s="1"/>
  <c r="AQ85" i="9"/>
  <c r="AQ91" i="9" s="1"/>
  <c r="AQ82" i="9"/>
  <c r="AQ74" i="9" s="1"/>
  <c r="AQ84" i="9" s="1"/>
  <c r="AQ23" i="18"/>
  <c r="AR40" i="20"/>
  <c r="AR43" i="20"/>
  <c r="AQ54" i="9"/>
  <c r="AQ74" i="20"/>
  <c r="AQ66" i="20"/>
  <c r="ES69" i="20"/>
  <c r="EQ69" i="20"/>
  <c r="EX69" i="20"/>
  <c r="EY69" i="20"/>
  <c r="ET69" i="20"/>
  <c r="EV69" i="20"/>
  <c r="EO69" i="20"/>
  <c r="EZ69" i="20"/>
  <c r="EW69" i="20"/>
  <c r="EP69" i="20"/>
  <c r="ER69" i="20"/>
  <c r="EU69" i="20"/>
  <c r="M24" i="23"/>
  <c r="M22" i="23" s="1"/>
  <c r="M26" i="23" s="1"/>
  <c r="AK31" i="9"/>
  <c r="AL34" i="9"/>
  <c r="AI40" i="9"/>
  <c r="AI36" i="9" s="1"/>
  <c r="AI41" i="9" s="1"/>
  <c r="AI62" i="9" s="1"/>
  <c r="AI97" i="9"/>
  <c r="AJ66" i="9"/>
  <c r="AJ93" i="9" s="1"/>
  <c r="M19" i="23"/>
  <c r="AQ67" i="9" l="1"/>
  <c r="AQ73" i="9" s="1"/>
  <c r="AQ92" i="9" s="1"/>
  <c r="AQ53" i="9"/>
  <c r="AQ52" i="9" s="1"/>
  <c r="AQ60" i="9" s="1"/>
  <c r="AQ96" i="9"/>
  <c r="AR68" i="20"/>
  <c r="AR70" i="20" s="1"/>
  <c r="AR60" i="20"/>
  <c r="AR90" i="9"/>
  <c r="AR25" i="9"/>
  <c r="AR11" i="14"/>
  <c r="AR8" i="14" s="1"/>
  <c r="AR24" i="9"/>
  <c r="AQ30" i="18"/>
  <c r="AQ20" i="18"/>
  <c r="FA69" i="20"/>
  <c r="M29" i="23"/>
  <c r="N14" i="23"/>
  <c r="AJ97" i="9"/>
  <c r="AJ40" i="9"/>
  <c r="AJ36" i="9" s="1"/>
  <c r="AJ41" i="9" s="1"/>
  <c r="AJ62" i="9" s="1"/>
  <c r="AK66" i="9"/>
  <c r="AK93" i="9" s="1"/>
  <c r="AL31" i="9"/>
  <c r="AM34" i="9"/>
  <c r="AR23" i="9" l="1"/>
  <c r="AR26" i="9" s="1"/>
  <c r="AR28" i="9" s="1"/>
  <c r="AR49" i="9" s="1"/>
  <c r="AR48" i="9" s="1"/>
  <c r="AR44" i="9" s="1"/>
  <c r="AR73" i="20"/>
  <c r="AR35" i="20"/>
  <c r="AR71" i="20"/>
  <c r="AM31" i="9"/>
  <c r="AN34" i="9"/>
  <c r="N15" i="23"/>
  <c r="N19" i="23" s="1"/>
  <c r="AK40" i="9"/>
  <c r="AK36" i="9" s="1"/>
  <c r="AK41" i="9" s="1"/>
  <c r="AK62" i="9" s="1"/>
  <c r="AK97" i="9"/>
  <c r="AL66" i="9"/>
  <c r="AL93" i="9" s="1"/>
  <c r="AR56" i="20" l="1"/>
  <c r="AR36" i="20"/>
  <c r="FM69" i="20"/>
  <c r="FG69" i="20"/>
  <c r="FC69" i="20"/>
  <c r="FH69" i="20"/>
  <c r="FJ69" i="20"/>
  <c r="FL69" i="20"/>
  <c r="FF69" i="20"/>
  <c r="FI69" i="20"/>
  <c r="FK69" i="20"/>
  <c r="FE69" i="20"/>
  <c r="FD69" i="20"/>
  <c r="N24" i="23"/>
  <c r="N22" i="23" s="1"/>
  <c r="N26" i="23" s="1"/>
  <c r="FB69" i="20"/>
  <c r="AN31" i="9"/>
  <c r="AN42" i="9"/>
  <c r="AO34" i="9"/>
  <c r="AL97" i="9"/>
  <c r="AL40" i="9"/>
  <c r="AL36" i="9" s="1"/>
  <c r="AL41" i="9" s="1"/>
  <c r="AL62" i="9" s="1"/>
  <c r="AM66" i="9"/>
  <c r="AM93" i="9" s="1"/>
  <c r="N29" i="23"/>
  <c r="O14" i="23"/>
  <c r="AS37" i="20" l="1"/>
  <c r="AS33" i="20"/>
  <c r="AR41" i="20"/>
  <c r="AR11" i="18"/>
  <c r="FN69" i="20"/>
  <c r="O15" i="23"/>
  <c r="O19" i="23" s="1"/>
  <c r="AO31" i="9"/>
  <c r="AP34" i="9"/>
  <c r="AM97" i="9"/>
  <c r="AM40" i="9"/>
  <c r="AN93" i="9"/>
  <c r="BA66" i="9" s="1"/>
  <c r="AR13" i="18" l="1"/>
  <c r="AR72" i="9" s="1"/>
  <c r="AR57" i="9" s="1"/>
  <c r="AR89" i="9"/>
  <c r="AR63" i="20"/>
  <c r="AR58" i="20" s="1"/>
  <c r="AR88" i="9"/>
  <c r="AR42" i="20"/>
  <c r="O29" i="23"/>
  <c r="P14" i="23"/>
  <c r="AN40" i="9"/>
  <c r="AN36" i="9" s="1"/>
  <c r="AN41" i="9" s="1"/>
  <c r="AN62" i="9" s="1"/>
  <c r="AM36" i="9"/>
  <c r="AM41" i="9" s="1"/>
  <c r="AM62" i="9" s="1"/>
  <c r="FP69" i="20"/>
  <c r="FU69" i="20"/>
  <c r="FY69" i="20"/>
  <c r="FW69" i="20"/>
  <c r="FX69" i="20"/>
  <c r="FQ69" i="20"/>
  <c r="FZ69" i="20"/>
  <c r="FT69" i="20"/>
  <c r="FR69" i="20"/>
  <c r="FV69" i="20"/>
  <c r="FS69" i="20"/>
  <c r="O24" i="23"/>
  <c r="O22" i="23" s="1"/>
  <c r="O26" i="23" s="1"/>
  <c r="FO69" i="20"/>
  <c r="AP31" i="9"/>
  <c r="AQ34" i="9"/>
  <c r="AN97" i="9"/>
  <c r="AO66" i="9"/>
  <c r="AO93" i="9" s="1"/>
  <c r="AR10" i="18" l="1"/>
  <c r="AR31" i="18" s="1"/>
  <c r="AR85" i="9"/>
  <c r="AR91" i="9" s="1"/>
  <c r="AR68" i="9"/>
  <c r="AR67" i="9" s="1"/>
  <c r="AR73" i="9" s="1"/>
  <c r="AR74" i="20"/>
  <c r="AR66" i="20"/>
  <c r="AS40" i="20"/>
  <c r="AS43" i="20"/>
  <c r="AR54" i="9"/>
  <c r="AR82" i="9"/>
  <c r="AR74" i="9" s="1"/>
  <c r="AR84" i="9" s="1"/>
  <c r="AR23" i="18"/>
  <c r="AQ31" i="9"/>
  <c r="GA69" i="20"/>
  <c r="P15" i="23"/>
  <c r="P19" i="23" s="1"/>
  <c r="AO97" i="9"/>
  <c r="AO40" i="9"/>
  <c r="AO36" i="9" s="1"/>
  <c r="AO41" i="9" s="1"/>
  <c r="AO62" i="9" s="1"/>
  <c r="AP66" i="9"/>
  <c r="AP93" i="9" s="1"/>
  <c r="AR92" i="9" l="1"/>
  <c r="AR34" i="9"/>
  <c r="AR53" i="9"/>
  <c r="AR52" i="9" s="1"/>
  <c r="AR60" i="9" s="1"/>
  <c r="AR96" i="9"/>
  <c r="AS60" i="20"/>
  <c r="AS25" i="9"/>
  <c r="AS90" i="9"/>
  <c r="AS68" i="20"/>
  <c r="AS70" i="20" s="1"/>
  <c r="AS24" i="9"/>
  <c r="AS11" i="14"/>
  <c r="AS8" i="14" s="1"/>
  <c r="AR30" i="18"/>
  <c r="AR20" i="18"/>
  <c r="AP97" i="9"/>
  <c r="AP40" i="9"/>
  <c r="AP36" i="9" s="1"/>
  <c r="AP41" i="9" s="1"/>
  <c r="AP62" i="9" s="1"/>
  <c r="AQ66" i="9"/>
  <c r="AQ93" i="9" s="1"/>
  <c r="GK69" i="20"/>
  <c r="GF69" i="20"/>
  <c r="GG69" i="20"/>
  <c r="GM69" i="20"/>
  <c r="GL69" i="20"/>
  <c r="GH69" i="20"/>
  <c r="GI69" i="20"/>
  <c r="GJ69" i="20"/>
  <c r="GE69" i="20"/>
  <c r="GC69" i="20"/>
  <c r="GD69" i="20"/>
  <c r="P24" i="23"/>
  <c r="P22" i="23" s="1"/>
  <c r="P26" i="23" s="1"/>
  <c r="GB69" i="20"/>
  <c r="AR31" i="9"/>
  <c r="P29" i="23"/>
  <c r="Q14" i="23"/>
  <c r="AS23" i="9" l="1"/>
  <c r="AS71" i="20" s="1"/>
  <c r="AS73" i="20"/>
  <c r="AS35" i="20"/>
  <c r="Q15" i="23"/>
  <c r="Q19" i="23" s="1"/>
  <c r="GN69" i="20"/>
  <c r="AQ40" i="9"/>
  <c r="AQ36" i="9" s="1"/>
  <c r="AQ41" i="9" s="1"/>
  <c r="AQ62" i="9" s="1"/>
  <c r="AQ97" i="9"/>
  <c r="AR66" i="9"/>
  <c r="AR93" i="9" s="1"/>
  <c r="AS26" i="9" l="1"/>
  <c r="AS28" i="9" s="1"/>
  <c r="AS49" i="9" s="1"/>
  <c r="AS56" i="20"/>
  <c r="AS36" i="20"/>
  <c r="AS48" i="9"/>
  <c r="AS44" i="9" s="1"/>
  <c r="Q29" i="23"/>
  <c r="HA42" i="9" s="1"/>
  <c r="R14" i="23"/>
  <c r="AR40" i="9"/>
  <c r="AR36" i="9" s="1"/>
  <c r="AR41" i="9" s="1"/>
  <c r="AR62" i="9" s="1"/>
  <c r="AR97" i="9"/>
  <c r="AS66" i="9"/>
  <c r="GR69" i="20"/>
  <c r="GP69" i="20"/>
  <c r="GY69" i="20"/>
  <c r="GV69" i="20"/>
  <c r="GW69" i="20"/>
  <c r="GQ69" i="20"/>
  <c r="GZ69" i="20"/>
  <c r="GU69" i="20"/>
  <c r="GX69" i="20"/>
  <c r="GS69" i="20"/>
  <c r="GT69" i="20"/>
  <c r="GO69" i="20"/>
  <c r="Q24" i="23"/>
  <c r="AT33" i="20" l="1"/>
  <c r="AT37" i="20"/>
  <c r="AS41" i="20"/>
  <c r="AS11" i="18"/>
  <c r="Q22" i="23"/>
  <c r="Q26" i="23" s="1"/>
  <c r="GO24" i="9"/>
  <c r="GS24" i="9"/>
  <c r="GU24" i="9"/>
  <c r="GV24" i="9"/>
  <c r="GY24" i="9"/>
  <c r="GW24" i="9"/>
  <c r="GQ24" i="9"/>
  <c r="GR24" i="9"/>
  <c r="GT24" i="9"/>
  <c r="GX24" i="9"/>
  <c r="GZ24" i="9"/>
  <c r="GP24" i="9"/>
  <c r="R15" i="23"/>
  <c r="R19" i="23" s="1"/>
  <c r="HA69" i="20"/>
  <c r="AS89" i="9" l="1"/>
  <c r="AS63" i="20"/>
  <c r="AS58" i="20" s="1"/>
  <c r="AS88" i="9"/>
  <c r="AS42" i="20"/>
  <c r="AS13" i="18"/>
  <c r="AS72" i="9" s="1"/>
  <c r="AS57" i="9" s="1"/>
  <c r="R29" i="23"/>
  <c r="S14" i="23"/>
  <c r="HC69" i="20"/>
  <c r="HI69" i="20"/>
  <c r="HH69" i="20"/>
  <c r="HD69" i="20"/>
  <c r="HG69" i="20"/>
  <c r="HM69" i="20"/>
  <c r="HL69" i="20"/>
  <c r="HF69" i="20"/>
  <c r="HE69" i="20"/>
  <c r="HK69" i="20"/>
  <c r="HJ69" i="20"/>
  <c r="HB69" i="20"/>
  <c r="HB34" i="9"/>
  <c r="R24" i="23"/>
  <c r="HA24" i="9"/>
  <c r="AS85" i="9" l="1"/>
  <c r="AS91" i="9" s="1"/>
  <c r="AS82" i="9"/>
  <c r="AS74" i="9" s="1"/>
  <c r="AS84" i="9" s="1"/>
  <c r="AS68" i="9"/>
  <c r="AS67" i="9" s="1"/>
  <c r="AS73" i="9" s="1"/>
  <c r="AS34" i="9"/>
  <c r="AS10" i="18"/>
  <c r="AS31" i="18" s="1"/>
  <c r="AS23" i="18"/>
  <c r="AT49" i="20"/>
  <c r="AT43" i="20"/>
  <c r="AT40" i="20"/>
  <c r="AS54" i="9"/>
  <c r="AS74" i="20"/>
  <c r="AS66" i="20"/>
  <c r="S15" i="23"/>
  <c r="S19" i="23" s="1"/>
  <c r="HN69" i="20"/>
  <c r="HB42" i="9"/>
  <c r="HB31" i="9"/>
  <c r="HB41" i="9" s="1"/>
  <c r="HC34" i="9"/>
  <c r="R22" i="23"/>
  <c r="R26" i="23" s="1"/>
  <c r="HC24" i="9"/>
  <c r="HE24" i="9"/>
  <c r="HB24" i="9"/>
  <c r="HD24" i="9"/>
  <c r="HM24" i="9"/>
  <c r="HH24" i="9"/>
  <c r="HJ24" i="9"/>
  <c r="HG24" i="9"/>
  <c r="HF24" i="9"/>
  <c r="HI24" i="9"/>
  <c r="HK24" i="9"/>
  <c r="HL24" i="9"/>
  <c r="AS92" i="9" l="1"/>
  <c r="AS93" i="9" s="1"/>
  <c r="AT25" i="9"/>
  <c r="AT90" i="9"/>
  <c r="AT11" i="14"/>
  <c r="AT8" i="14" s="1"/>
  <c r="AT68" i="20"/>
  <c r="AT70" i="20" s="1"/>
  <c r="AT60" i="20"/>
  <c r="AT24" i="9"/>
  <c r="AT23" i="9" s="1"/>
  <c r="BA49" i="20"/>
  <c r="AT87" i="9"/>
  <c r="AS30" i="18"/>
  <c r="AS20" i="18"/>
  <c r="AS31" i="9"/>
  <c r="AS53" i="9"/>
  <c r="AS52" i="9" s="1"/>
  <c r="AS60" i="9" s="1"/>
  <c r="AS96" i="9"/>
  <c r="AS40" i="9"/>
  <c r="AS36" i="9" s="1"/>
  <c r="AT66" i="9"/>
  <c r="AS97" i="9"/>
  <c r="HQ69" i="20"/>
  <c r="HY69" i="20"/>
  <c r="HW69" i="20"/>
  <c r="HX69" i="20"/>
  <c r="HV69" i="20"/>
  <c r="HZ69" i="20"/>
  <c r="HT69" i="20"/>
  <c r="HU69" i="20"/>
  <c r="HS69" i="20"/>
  <c r="HP69" i="20"/>
  <c r="HR69" i="20"/>
  <c r="HO69" i="20"/>
  <c r="HO34" i="9"/>
  <c r="S24" i="23"/>
  <c r="HC42" i="9"/>
  <c r="HC31" i="9"/>
  <c r="HC41" i="9" s="1"/>
  <c r="HD34" i="9"/>
  <c r="HN24" i="9"/>
  <c r="S29" i="23"/>
  <c r="T14" i="23"/>
  <c r="BA87" i="9" l="1"/>
  <c r="E7" i="21"/>
  <c r="AT71" i="20"/>
  <c r="AT26" i="9"/>
  <c r="AT28" i="9" s="1"/>
  <c r="AT49" i="9" s="1"/>
  <c r="AT73" i="20"/>
  <c r="AT35" i="20"/>
  <c r="AS41" i="9"/>
  <c r="AS62" i="9" s="1"/>
  <c r="AT50" i="9"/>
  <c r="AU50" i="9" s="1"/>
  <c r="AV50" i="9" s="1"/>
  <c r="AW50" i="9" s="1"/>
  <c r="AX50" i="9" s="1"/>
  <c r="AY50" i="9" s="1"/>
  <c r="AZ50" i="9" s="1"/>
  <c r="BA50" i="9" s="1"/>
  <c r="T15" i="23"/>
  <c r="T19" i="23" s="1"/>
  <c r="S22" i="23"/>
  <c r="S26" i="23" s="1"/>
  <c r="HZ24" i="9"/>
  <c r="HW24" i="9"/>
  <c r="HV24" i="9"/>
  <c r="HO24" i="9"/>
  <c r="HT24" i="9"/>
  <c r="HY24" i="9"/>
  <c r="HQ24" i="9"/>
  <c r="HR24" i="9"/>
  <c r="HP24" i="9"/>
  <c r="HS24" i="9"/>
  <c r="HU24" i="9"/>
  <c r="HX24" i="9"/>
  <c r="HO42" i="9"/>
  <c r="HO31" i="9"/>
  <c r="HO41" i="9" s="1"/>
  <c r="HP34" i="9"/>
  <c r="HD42" i="9"/>
  <c r="HD31" i="9"/>
  <c r="HD41" i="9" s="1"/>
  <c r="HE34" i="9"/>
  <c r="IA69" i="20"/>
  <c r="AT56" i="20" l="1"/>
  <c r="AT36" i="20"/>
  <c r="AT48" i="9"/>
  <c r="AT44" i="9" s="1"/>
  <c r="T29" i="23"/>
  <c r="U14" i="23"/>
  <c r="IA24" i="9"/>
  <c r="HE42" i="9"/>
  <c r="HE31" i="9"/>
  <c r="HE41" i="9" s="1"/>
  <c r="HF34" i="9"/>
  <c r="HP42" i="9"/>
  <c r="HP31" i="9"/>
  <c r="HP41" i="9" s="1"/>
  <c r="HQ34" i="9"/>
  <c r="IH69" i="20"/>
  <c r="IF69" i="20"/>
  <c r="IE69" i="20"/>
  <c r="IK69" i="20"/>
  <c r="IM69" i="20"/>
  <c r="IJ69" i="20"/>
  <c r="II69" i="20"/>
  <c r="IC69" i="20"/>
  <c r="IG69" i="20"/>
  <c r="ID69" i="20"/>
  <c r="IL69" i="20"/>
  <c r="IB69" i="20"/>
  <c r="T24" i="23"/>
  <c r="IB34" i="9"/>
  <c r="AU37" i="20" l="1"/>
  <c r="AU33" i="20"/>
  <c r="AT41" i="20"/>
  <c r="AT11" i="18"/>
  <c r="IN69" i="20"/>
  <c r="HQ42" i="9"/>
  <c r="HQ31" i="9"/>
  <c r="HQ41" i="9" s="1"/>
  <c r="HR34" i="9"/>
  <c r="IB42" i="9"/>
  <c r="IC34" i="9"/>
  <c r="IB31" i="9"/>
  <c r="IB41" i="9" s="1"/>
  <c r="T22" i="23"/>
  <c r="T26" i="23" s="1"/>
  <c r="IB24" i="9"/>
  <c r="IE24" i="9"/>
  <c r="IL24" i="9"/>
  <c r="IM24" i="9"/>
  <c r="IC24" i="9"/>
  <c r="IJ24" i="9"/>
  <c r="IK24" i="9"/>
  <c r="IH24" i="9"/>
  <c r="II24" i="9"/>
  <c r="IF24" i="9"/>
  <c r="ID24" i="9"/>
  <c r="IG24" i="9"/>
  <c r="U15" i="23"/>
  <c r="U19" i="23" s="1"/>
  <c r="HF42" i="9"/>
  <c r="HG34" i="9"/>
  <c r="HF31" i="9"/>
  <c r="HF41" i="9" s="1"/>
  <c r="AT13" i="18" l="1"/>
  <c r="AT72" i="9" s="1"/>
  <c r="AT57" i="9" s="1"/>
  <c r="AT89" i="9"/>
  <c r="AT88" i="9"/>
  <c r="AT42" i="20"/>
  <c r="AT63" i="20"/>
  <c r="AT58" i="20" s="1"/>
  <c r="U29" i="23"/>
  <c r="V14" i="23"/>
  <c r="IN24" i="9"/>
  <c r="HG42" i="9"/>
  <c r="HH34" i="9"/>
  <c r="HG31" i="9"/>
  <c r="HG41" i="9" s="1"/>
  <c r="IQ69" i="20"/>
  <c r="IP69" i="20"/>
  <c r="IZ69" i="20"/>
  <c r="IU69" i="20"/>
  <c r="IT69" i="20"/>
  <c r="IW69" i="20"/>
  <c r="IS69" i="20"/>
  <c r="IY69" i="20"/>
  <c r="IR69" i="20"/>
  <c r="IX69" i="20"/>
  <c r="IV69" i="20"/>
  <c r="IO69" i="20"/>
  <c r="IO34" i="9"/>
  <c r="U24" i="23"/>
  <c r="HR42" i="9"/>
  <c r="HR31" i="9"/>
  <c r="HR41" i="9" s="1"/>
  <c r="HS34" i="9"/>
  <c r="IC42" i="9"/>
  <c r="IC31" i="9"/>
  <c r="IC41" i="9" s="1"/>
  <c r="ID34" i="9"/>
  <c r="AT82" i="9" l="1"/>
  <c r="AT34" i="9" s="1"/>
  <c r="AT68" i="9"/>
  <c r="AT67" i="9" s="1"/>
  <c r="AT73" i="9" s="1"/>
  <c r="AT74" i="20"/>
  <c r="AT66" i="20"/>
  <c r="AU43" i="20"/>
  <c r="AU40" i="20"/>
  <c r="AT54" i="9"/>
  <c r="AT85" i="9"/>
  <c r="AT91" i="9" s="1"/>
  <c r="AT74" i="9"/>
  <c r="AT84" i="9" s="1"/>
  <c r="AT10" i="18"/>
  <c r="AT31" i="18" s="1"/>
  <c r="AT23" i="18"/>
  <c r="AT20" i="18" s="1"/>
  <c r="ID42" i="9"/>
  <c r="IE34" i="9"/>
  <c r="ID31" i="9"/>
  <c r="ID41" i="9" s="1"/>
  <c r="HS42" i="9"/>
  <c r="HS31" i="9"/>
  <c r="HS41" i="9" s="1"/>
  <c r="HT34" i="9"/>
  <c r="JA69" i="20"/>
  <c r="U22" i="23"/>
  <c r="U26" i="23" s="1"/>
  <c r="IQ24" i="9"/>
  <c r="IU24" i="9"/>
  <c r="IW24" i="9"/>
  <c r="IP24" i="9"/>
  <c r="IR24" i="9"/>
  <c r="IY24" i="9"/>
  <c r="IS24" i="9"/>
  <c r="IX24" i="9"/>
  <c r="IZ24" i="9"/>
  <c r="IO24" i="9"/>
  <c r="IT24" i="9"/>
  <c r="IV24" i="9"/>
  <c r="HH42" i="9"/>
  <c r="HI34" i="9"/>
  <c r="HH31" i="9"/>
  <c r="HH41" i="9" s="1"/>
  <c r="V15" i="23"/>
  <c r="V19" i="23" s="1"/>
  <c r="IO42" i="9"/>
  <c r="IO31" i="9"/>
  <c r="IO41" i="9" s="1"/>
  <c r="IP34" i="9"/>
  <c r="AT92" i="9" l="1"/>
  <c r="AT93" i="9" s="1"/>
  <c r="AT40" i="9" s="1"/>
  <c r="AT36" i="9" s="1"/>
  <c r="AT31" i="9"/>
  <c r="AT53" i="9"/>
  <c r="AT52" i="9" s="1"/>
  <c r="AT60" i="9" s="1"/>
  <c r="AT96" i="9"/>
  <c r="AT30" i="18"/>
  <c r="AU25" i="9"/>
  <c r="AU24" i="9"/>
  <c r="AU11" i="14"/>
  <c r="AU8" i="14" s="1"/>
  <c r="AU60" i="20"/>
  <c r="AU68" i="20"/>
  <c r="AU70" i="20" s="1"/>
  <c r="AU90" i="9"/>
  <c r="V29" i="23"/>
  <c r="W14" i="23"/>
  <c r="IP42" i="9"/>
  <c r="IP31" i="9"/>
  <c r="IP41" i="9" s="1"/>
  <c r="IQ34" i="9"/>
  <c r="HI42" i="9"/>
  <c r="HJ34" i="9"/>
  <c r="HI31" i="9"/>
  <c r="HI41" i="9" s="1"/>
  <c r="JA24" i="9"/>
  <c r="HT42" i="9"/>
  <c r="HT31" i="9"/>
  <c r="HT41" i="9" s="1"/>
  <c r="HU34" i="9"/>
  <c r="JD69" i="20"/>
  <c r="JI69" i="20"/>
  <c r="JL69" i="20"/>
  <c r="JJ69" i="20"/>
  <c r="JF69" i="20"/>
  <c r="JE69" i="20"/>
  <c r="JG69" i="20"/>
  <c r="JK69" i="20"/>
  <c r="JH69" i="20"/>
  <c r="JM69" i="20"/>
  <c r="JC69" i="20"/>
  <c r="JB69" i="20"/>
  <c r="JB34" i="9"/>
  <c r="V24" i="23"/>
  <c r="IE42" i="9"/>
  <c r="IF34" i="9"/>
  <c r="IE31" i="9"/>
  <c r="IE41" i="9" s="1"/>
  <c r="AU66" i="9" l="1"/>
  <c r="AT97" i="9"/>
  <c r="AU73" i="20"/>
  <c r="AU35" i="20"/>
  <c r="AU23" i="9"/>
  <c r="AU26" i="9" s="1"/>
  <c r="AU28" i="9" s="1"/>
  <c r="AU49" i="9" s="1"/>
  <c r="AU48" i="9" s="1"/>
  <c r="AU44" i="9" s="1"/>
  <c r="AT41" i="9"/>
  <c r="AT62" i="9" s="1"/>
  <c r="JN69" i="20"/>
  <c r="HU42" i="9"/>
  <c r="HV34" i="9"/>
  <c r="HU31" i="9"/>
  <c r="HU41" i="9" s="1"/>
  <c r="HJ42" i="9"/>
  <c r="HJ31" i="9"/>
  <c r="HJ41" i="9" s="1"/>
  <c r="HK34" i="9"/>
  <c r="V22" i="23"/>
  <c r="V26" i="23" s="1"/>
  <c r="JM24" i="9"/>
  <c r="JG24" i="9"/>
  <c r="JI24" i="9"/>
  <c r="JE24" i="9"/>
  <c r="JD24" i="9"/>
  <c r="JC24" i="9"/>
  <c r="JL24" i="9"/>
  <c r="JH24" i="9"/>
  <c r="JB24" i="9"/>
  <c r="JF24" i="9"/>
  <c r="JJ24" i="9"/>
  <c r="JK24" i="9"/>
  <c r="IF42" i="9"/>
  <c r="IF31" i="9"/>
  <c r="IF41" i="9" s="1"/>
  <c r="IG34" i="9"/>
  <c r="JB42" i="9"/>
  <c r="JC34" i="9"/>
  <c r="JB31" i="9"/>
  <c r="JB41" i="9" s="1"/>
  <c r="W15" i="23"/>
  <c r="W19" i="23" s="1"/>
  <c r="IQ42" i="9"/>
  <c r="IQ31" i="9"/>
  <c r="IQ41" i="9" s="1"/>
  <c r="IR34" i="9"/>
  <c r="AU56" i="20" l="1"/>
  <c r="AU36" i="20"/>
  <c r="AU71" i="20"/>
  <c r="IR42" i="9"/>
  <c r="IS34" i="9"/>
  <c r="IR31" i="9"/>
  <c r="IR41" i="9" s="1"/>
  <c r="W29" i="23"/>
  <c r="X14" i="23"/>
  <c r="HK42" i="9"/>
  <c r="HK31" i="9"/>
  <c r="HK41" i="9" s="1"/>
  <c r="HL34" i="9"/>
  <c r="HV42" i="9"/>
  <c r="HW34" i="9"/>
  <c r="HV31" i="9"/>
  <c r="HV41" i="9" s="1"/>
  <c r="JW69" i="20"/>
  <c r="JS69" i="20"/>
  <c r="JZ69" i="20"/>
  <c r="JT69" i="20"/>
  <c r="JQ69" i="20"/>
  <c r="JR69" i="20"/>
  <c r="JP69" i="20"/>
  <c r="JY69" i="20"/>
  <c r="JV69" i="20"/>
  <c r="JX69" i="20"/>
  <c r="JU69" i="20"/>
  <c r="JO69" i="20"/>
  <c r="JO34" i="9"/>
  <c r="W24" i="23"/>
  <c r="JN24" i="9"/>
  <c r="IG42" i="9"/>
  <c r="IH34" i="9"/>
  <c r="IG31" i="9"/>
  <c r="IG41" i="9" s="1"/>
  <c r="JC42" i="9"/>
  <c r="JC31" i="9"/>
  <c r="JC41" i="9" s="1"/>
  <c r="JD34" i="9"/>
  <c r="AV37" i="20" l="1"/>
  <c r="AV33" i="20"/>
  <c r="AU41" i="20"/>
  <c r="AU11" i="18"/>
  <c r="X15" i="23"/>
  <c r="X19" i="23" s="1"/>
  <c r="JD42" i="9"/>
  <c r="JE34" i="9"/>
  <c r="JD31" i="9"/>
  <c r="JD41" i="9" s="1"/>
  <c r="W22" i="23"/>
  <c r="W26" i="23" s="1"/>
  <c r="JQ24" i="9"/>
  <c r="JZ24" i="9"/>
  <c r="JP24" i="9"/>
  <c r="JS24" i="9"/>
  <c r="JU24" i="9"/>
  <c r="JW24" i="9"/>
  <c r="JO24" i="9"/>
  <c r="JV24" i="9"/>
  <c r="JX24" i="9"/>
  <c r="JT24" i="9"/>
  <c r="JY24" i="9"/>
  <c r="JR24" i="9"/>
  <c r="HW42" i="9"/>
  <c r="HW31" i="9"/>
  <c r="HW41" i="9" s="1"/>
  <c r="HX34" i="9"/>
  <c r="JO42" i="9"/>
  <c r="JP34" i="9"/>
  <c r="JO31" i="9"/>
  <c r="JO41" i="9" s="1"/>
  <c r="IH42" i="9"/>
  <c r="IH31" i="9"/>
  <c r="IH41" i="9" s="1"/>
  <c r="II34" i="9"/>
  <c r="KA69" i="20"/>
  <c r="HL42" i="9"/>
  <c r="HL31" i="9"/>
  <c r="HL41" i="9" s="1"/>
  <c r="HM34" i="9"/>
  <c r="IS42" i="9"/>
  <c r="IS31" i="9"/>
  <c r="IS41" i="9" s="1"/>
  <c r="IT34" i="9"/>
  <c r="AU13" i="18" l="1"/>
  <c r="AU68" i="9" s="1"/>
  <c r="AU88" i="9"/>
  <c r="AU63" i="20"/>
  <c r="AU58" i="20" s="1"/>
  <c r="AU89" i="9"/>
  <c r="AU42" i="20"/>
  <c r="JP42" i="9"/>
  <c r="JP31" i="9"/>
  <c r="JP41" i="9" s="1"/>
  <c r="JQ34" i="9"/>
  <c r="HM42" i="9"/>
  <c r="HM31" i="9"/>
  <c r="HM41" i="9" s="1"/>
  <c r="KJ69" i="20"/>
  <c r="KM69" i="20"/>
  <c r="KH69" i="20"/>
  <c r="KC69" i="20"/>
  <c r="KK69" i="20"/>
  <c r="KF69" i="20"/>
  <c r="KL69" i="20"/>
  <c r="KD69" i="20"/>
  <c r="KI69" i="20"/>
  <c r="KG69" i="20"/>
  <c r="KE69" i="20"/>
  <c r="KB69" i="20"/>
  <c r="KB34" i="9"/>
  <c r="X24" i="23"/>
  <c r="HX42" i="9"/>
  <c r="HX31" i="9"/>
  <c r="HX41" i="9" s="1"/>
  <c r="HY34" i="9"/>
  <c r="X29" i="23"/>
  <c r="Y14" i="23"/>
  <c r="IT42" i="9"/>
  <c r="IT31" i="9"/>
  <c r="IT41" i="9" s="1"/>
  <c r="IU34" i="9"/>
  <c r="KA24" i="9"/>
  <c r="II42" i="9"/>
  <c r="II31" i="9"/>
  <c r="II41" i="9" s="1"/>
  <c r="IJ34" i="9"/>
  <c r="JE42" i="9"/>
  <c r="JF34" i="9"/>
  <c r="JE31" i="9"/>
  <c r="JE41" i="9" s="1"/>
  <c r="AU10" i="18" l="1"/>
  <c r="AU31" i="18" s="1"/>
  <c r="AV40" i="20"/>
  <c r="AV43" i="20"/>
  <c r="AU54" i="9"/>
  <c r="AU74" i="20"/>
  <c r="AU66" i="20"/>
  <c r="AU85" i="9"/>
  <c r="AU91" i="9" s="1"/>
  <c r="AU82" i="9"/>
  <c r="AU72" i="9"/>
  <c r="AU57" i="9" s="1"/>
  <c r="AU23" i="18"/>
  <c r="AU20" i="18" s="1"/>
  <c r="KB42" i="9"/>
  <c r="KB31" i="9"/>
  <c r="KB41" i="9" s="1"/>
  <c r="KC34" i="9"/>
  <c r="KN69" i="20"/>
  <c r="JF42" i="9"/>
  <c r="JF31" i="9"/>
  <c r="JF41" i="9" s="1"/>
  <c r="JG34" i="9"/>
  <c r="IJ42" i="9"/>
  <c r="IK34" i="9"/>
  <c r="IJ31" i="9"/>
  <c r="IJ41" i="9" s="1"/>
  <c r="Y15" i="23"/>
  <c r="Y19" i="23" s="1"/>
  <c r="HY42" i="9"/>
  <c r="HY31" i="9"/>
  <c r="HY41" i="9" s="1"/>
  <c r="HZ34" i="9"/>
  <c r="X22" i="23"/>
  <c r="X26" i="23" s="1"/>
  <c r="KE24" i="9"/>
  <c r="KH24" i="9"/>
  <c r="KD24" i="9"/>
  <c r="KI24" i="9"/>
  <c r="KK24" i="9"/>
  <c r="KF24" i="9"/>
  <c r="KM24" i="9"/>
  <c r="KG24" i="9"/>
  <c r="KC24" i="9"/>
  <c r="KB24" i="9"/>
  <c r="KL24" i="9"/>
  <c r="KJ24" i="9"/>
  <c r="JQ42" i="9"/>
  <c r="JQ31" i="9"/>
  <c r="JQ41" i="9" s="1"/>
  <c r="JR34" i="9"/>
  <c r="IU42" i="9"/>
  <c r="IU31" i="9"/>
  <c r="IU41" i="9" s="1"/>
  <c r="IV34" i="9"/>
  <c r="AU30" i="18" l="1"/>
  <c r="AU74" i="9"/>
  <c r="AU84" i="9" s="1"/>
  <c r="AU34" i="9"/>
  <c r="AU53" i="9"/>
  <c r="AU52" i="9" s="1"/>
  <c r="AU60" i="9" s="1"/>
  <c r="AU96" i="9"/>
  <c r="AV68" i="20"/>
  <c r="AV70" i="20" s="1"/>
  <c r="AV25" i="9"/>
  <c r="AV11" i="14"/>
  <c r="AV8" i="14" s="1"/>
  <c r="AV60" i="20"/>
  <c r="AV90" i="9"/>
  <c r="AV24" i="9"/>
  <c r="AU67" i="9"/>
  <c r="AU73" i="9" s="1"/>
  <c r="IV42" i="9"/>
  <c r="IW34" i="9"/>
  <c r="IV31" i="9"/>
  <c r="IV41" i="9" s="1"/>
  <c r="Y29" i="23"/>
  <c r="Z14" i="23"/>
  <c r="HZ42" i="9"/>
  <c r="HZ31" i="9"/>
  <c r="HZ41" i="9" s="1"/>
  <c r="KP69" i="20"/>
  <c r="KR69" i="20"/>
  <c r="KZ69" i="20"/>
  <c r="KQ69" i="20"/>
  <c r="KX69" i="20"/>
  <c r="KO69" i="20"/>
  <c r="KW69" i="20"/>
  <c r="KS69" i="20"/>
  <c r="KT69" i="20"/>
  <c r="KV69" i="20"/>
  <c r="KY69" i="20"/>
  <c r="KU69" i="20"/>
  <c r="KO34" i="9"/>
  <c r="Y24" i="23"/>
  <c r="KC42" i="9"/>
  <c r="KD34" i="9"/>
  <c r="KC31" i="9"/>
  <c r="KC41" i="9" s="1"/>
  <c r="KN24" i="9"/>
  <c r="JR42" i="9"/>
  <c r="JR31" i="9"/>
  <c r="JR41" i="9" s="1"/>
  <c r="JS34" i="9"/>
  <c r="IK42" i="9"/>
  <c r="IK31" i="9"/>
  <c r="IK41" i="9" s="1"/>
  <c r="IL34" i="9"/>
  <c r="JG42" i="9"/>
  <c r="JG31" i="9"/>
  <c r="JG41" i="9" s="1"/>
  <c r="JH34" i="9"/>
  <c r="AV73" i="20" l="1"/>
  <c r="AV35" i="20"/>
  <c r="AV23" i="9"/>
  <c r="AV26" i="9" s="1"/>
  <c r="AV28" i="9" s="1"/>
  <c r="AV49" i="9" s="1"/>
  <c r="AV48" i="9" s="1"/>
  <c r="AV44" i="9" s="1"/>
  <c r="AU31" i="9"/>
  <c r="AU92" i="9"/>
  <c r="AU93" i="9" s="1"/>
  <c r="IL42" i="9"/>
  <c r="IL31" i="9"/>
  <c r="IL41" i="9" s="1"/>
  <c r="IM34" i="9"/>
  <c r="Z15" i="23"/>
  <c r="JH42" i="9"/>
  <c r="JH31" i="9"/>
  <c r="JH41" i="9" s="1"/>
  <c r="JI34" i="9"/>
  <c r="KD42" i="9"/>
  <c r="KD31" i="9"/>
  <c r="KD41" i="9" s="1"/>
  <c r="KE34" i="9"/>
  <c r="Y22" i="23"/>
  <c r="Y26" i="23" s="1"/>
  <c r="KS24" i="9"/>
  <c r="KR24" i="9"/>
  <c r="KQ24" i="9"/>
  <c r="KW24" i="9"/>
  <c r="KO24" i="9"/>
  <c r="KV24" i="9"/>
  <c r="KY24" i="9"/>
  <c r="KT24" i="9"/>
  <c r="KP24" i="9"/>
  <c r="KU24" i="9"/>
  <c r="KZ24" i="9"/>
  <c r="KX24" i="9"/>
  <c r="LA69" i="20"/>
  <c r="IW42" i="9"/>
  <c r="IW31" i="9"/>
  <c r="IW41" i="9" s="1"/>
  <c r="IX34" i="9"/>
  <c r="JS42" i="9"/>
  <c r="JT34" i="9"/>
  <c r="JS31" i="9"/>
  <c r="JS41" i="9" s="1"/>
  <c r="KO42" i="9"/>
  <c r="KO31" i="9"/>
  <c r="KO41" i="9" s="1"/>
  <c r="KP34" i="9"/>
  <c r="AV71" i="20" l="1"/>
  <c r="AU97" i="9"/>
  <c r="AU40" i="9"/>
  <c r="AU36" i="9" s="1"/>
  <c r="AU41" i="9" s="1"/>
  <c r="AU62" i="9" s="1"/>
  <c r="AV66" i="9"/>
  <c r="AV56" i="20"/>
  <c r="AV36" i="20"/>
  <c r="KE42" i="9"/>
  <c r="KE31" i="9"/>
  <c r="KE41" i="9" s="1"/>
  <c r="KF34" i="9"/>
  <c r="JT42" i="9"/>
  <c r="JU34" i="9"/>
  <c r="JT31" i="9"/>
  <c r="JT41" i="9" s="1"/>
  <c r="KP42" i="9"/>
  <c r="KP31" i="9"/>
  <c r="KP41" i="9" s="1"/>
  <c r="KQ34" i="9"/>
  <c r="LA24" i="9"/>
  <c r="LI69" i="20"/>
  <c r="LJ69" i="20"/>
  <c r="LG69" i="20"/>
  <c r="LM69" i="20"/>
  <c r="LF69" i="20"/>
  <c r="LB69" i="20"/>
  <c r="LD69" i="20"/>
  <c r="LH69" i="20"/>
  <c r="LE69" i="20"/>
  <c r="LL69" i="20"/>
  <c r="LC69" i="20"/>
  <c r="LK69" i="20"/>
  <c r="LB34" i="9"/>
  <c r="Z24" i="23"/>
  <c r="IM42" i="9"/>
  <c r="IM31" i="9"/>
  <c r="IM41" i="9" s="1"/>
  <c r="IX42" i="9"/>
  <c r="IX31" i="9"/>
  <c r="IX41" i="9" s="1"/>
  <c r="IY34" i="9"/>
  <c r="JI42" i="9"/>
  <c r="JI31" i="9"/>
  <c r="JI41" i="9" s="1"/>
  <c r="JJ34" i="9"/>
  <c r="Z19" i="23"/>
  <c r="Z29" i="23" s="1"/>
  <c r="AW33" i="20" l="1"/>
  <c r="AW37" i="20"/>
  <c r="AV11" i="18"/>
  <c r="AV41" i="20"/>
  <c r="Z22" i="23"/>
  <c r="LE24" i="9"/>
  <c r="LD24" i="9"/>
  <c r="LM24" i="9"/>
  <c r="LB24" i="9"/>
  <c r="LC24" i="9"/>
  <c r="LF24" i="9"/>
  <c r="LH24" i="9"/>
  <c r="LJ24" i="9"/>
  <c r="LK24" i="9"/>
  <c r="LG24" i="9"/>
  <c r="LI24" i="9"/>
  <c r="LL24" i="9"/>
  <c r="AA24" i="23"/>
  <c r="LN69" i="20"/>
  <c r="KQ42" i="9"/>
  <c r="KQ31" i="9"/>
  <c r="KQ41" i="9" s="1"/>
  <c r="KR34" i="9"/>
  <c r="JU42" i="9"/>
  <c r="JU31" i="9"/>
  <c r="JU41" i="9" s="1"/>
  <c r="JV34" i="9"/>
  <c r="IY42" i="9"/>
  <c r="IY31" i="9"/>
  <c r="IY41" i="9" s="1"/>
  <c r="IZ34" i="9"/>
  <c r="LB42" i="9"/>
  <c r="LB31" i="9"/>
  <c r="LB41" i="9" s="1"/>
  <c r="LC34" i="9"/>
  <c r="JJ42" i="9"/>
  <c r="JJ31" i="9"/>
  <c r="JJ41" i="9" s="1"/>
  <c r="JK34" i="9"/>
  <c r="KF42" i="9"/>
  <c r="KG34" i="9"/>
  <c r="KF31" i="9"/>
  <c r="KF41" i="9" s="1"/>
  <c r="AV89" i="9" l="1"/>
  <c r="AV88" i="9"/>
  <c r="AV85" i="9" s="1"/>
  <c r="AV91" i="9" s="1"/>
  <c r="AV63" i="20"/>
  <c r="AV58" i="20" s="1"/>
  <c r="AV42" i="20"/>
  <c r="AV13" i="18"/>
  <c r="AV68" i="9" s="1"/>
  <c r="KG42" i="9"/>
  <c r="KG31" i="9"/>
  <c r="KG41" i="9" s="1"/>
  <c r="KH34" i="9"/>
  <c r="LC42" i="9"/>
  <c r="LC31" i="9"/>
  <c r="LC41" i="9" s="1"/>
  <c r="LD34" i="9"/>
  <c r="LN24" i="9"/>
  <c r="JK42" i="9"/>
  <c r="JL34" i="9"/>
  <c r="JK31" i="9"/>
  <c r="JK41" i="9" s="1"/>
  <c r="KR42" i="9"/>
  <c r="KS34" i="9"/>
  <c r="KR31" i="9"/>
  <c r="KR41" i="9" s="1"/>
  <c r="JV42" i="9"/>
  <c r="JW34" i="9"/>
  <c r="JV31" i="9"/>
  <c r="JV41" i="9" s="1"/>
  <c r="IZ42" i="9"/>
  <c r="IZ31" i="9"/>
  <c r="IZ41" i="9" s="1"/>
  <c r="Z26" i="23"/>
  <c r="AA26" i="23" s="1"/>
  <c r="AA22" i="23"/>
  <c r="AV72" i="9" l="1"/>
  <c r="AV57" i="9" s="1"/>
  <c r="AV82" i="9"/>
  <c r="AV10" i="18"/>
  <c r="AV31" i="18" s="1"/>
  <c r="AV23" i="18"/>
  <c r="AV20" i="18" s="1"/>
  <c r="AW43" i="20"/>
  <c r="AW40" i="20"/>
  <c r="AV54" i="9"/>
  <c r="AV74" i="20"/>
  <c r="AV66" i="20"/>
  <c r="KS42" i="9"/>
  <c r="KS31" i="9"/>
  <c r="KS41" i="9" s="1"/>
  <c r="KT34" i="9"/>
  <c r="JL42" i="9"/>
  <c r="JM34" i="9"/>
  <c r="JL31" i="9"/>
  <c r="JL41" i="9" s="1"/>
  <c r="KH42" i="9"/>
  <c r="KH31" i="9"/>
  <c r="KH41" i="9" s="1"/>
  <c r="KI34" i="9"/>
  <c r="LD42" i="9"/>
  <c r="LD31" i="9"/>
  <c r="LD41" i="9" s="1"/>
  <c r="LE34" i="9"/>
  <c r="JW42" i="9"/>
  <c r="JW31" i="9"/>
  <c r="JW41" i="9" s="1"/>
  <c r="JX34" i="9"/>
  <c r="AV67" i="9" l="1"/>
  <c r="AV73" i="9" s="1"/>
  <c r="AV53" i="9"/>
  <c r="AV52" i="9" s="1"/>
  <c r="AV60" i="9" s="1"/>
  <c r="AV96" i="9"/>
  <c r="AW11" i="14"/>
  <c r="AW8" i="14" s="1"/>
  <c r="AW68" i="20"/>
  <c r="AW70" i="20" s="1"/>
  <c r="AW90" i="9"/>
  <c r="AW24" i="9"/>
  <c r="AW60" i="20"/>
  <c r="AW25" i="9"/>
  <c r="AV30" i="18"/>
  <c r="AV74" i="9"/>
  <c r="AV84" i="9" s="1"/>
  <c r="AV92" i="9" s="1"/>
  <c r="AV93" i="9" s="1"/>
  <c r="AV34" i="9"/>
  <c r="JX42" i="9"/>
  <c r="JY34" i="9"/>
  <c r="JX31" i="9"/>
  <c r="JX41" i="9" s="1"/>
  <c r="KT42" i="9"/>
  <c r="KU34" i="9"/>
  <c r="KT31" i="9"/>
  <c r="KT41" i="9" s="1"/>
  <c r="LE42" i="9"/>
  <c r="LE31" i="9"/>
  <c r="LE41" i="9" s="1"/>
  <c r="LF34" i="9"/>
  <c r="KI42" i="9"/>
  <c r="KJ34" i="9"/>
  <c r="KI31" i="9"/>
  <c r="KI41" i="9" s="1"/>
  <c r="JM42" i="9"/>
  <c r="JM31" i="9"/>
  <c r="JM41" i="9" s="1"/>
  <c r="AW23" i="9" l="1"/>
  <c r="AW26" i="9" s="1"/>
  <c r="AW28" i="9" s="1"/>
  <c r="AW49" i="9" s="1"/>
  <c r="AW48" i="9" s="1"/>
  <c r="AW44" i="9" s="1"/>
  <c r="AW73" i="20"/>
  <c r="AW35" i="20"/>
  <c r="AW71" i="20"/>
  <c r="AV31" i="9"/>
  <c r="AV40" i="9"/>
  <c r="AV36" i="9" s="1"/>
  <c r="AV97" i="9"/>
  <c r="AW66" i="9"/>
  <c r="KJ42" i="9"/>
  <c r="KK34" i="9"/>
  <c r="KJ31" i="9"/>
  <c r="KJ41" i="9" s="1"/>
  <c r="LF42" i="9"/>
  <c r="LF31" i="9"/>
  <c r="LF41" i="9" s="1"/>
  <c r="LG34" i="9"/>
  <c r="KU42" i="9"/>
  <c r="KU31" i="9"/>
  <c r="KU41" i="9" s="1"/>
  <c r="KV34" i="9"/>
  <c r="JY42" i="9"/>
  <c r="JZ34" i="9"/>
  <c r="JY31" i="9"/>
  <c r="JY41" i="9" s="1"/>
  <c r="AV41" i="9" l="1"/>
  <c r="AV62" i="9" s="1"/>
  <c r="AW56" i="20"/>
  <c r="AW36" i="20"/>
  <c r="JZ42" i="9"/>
  <c r="JZ31" i="9"/>
  <c r="JZ41" i="9" s="1"/>
  <c r="KV42" i="9"/>
  <c r="KV31" i="9"/>
  <c r="KV41" i="9" s="1"/>
  <c r="KW34" i="9"/>
  <c r="KK42" i="9"/>
  <c r="KK31" i="9"/>
  <c r="KK41" i="9" s="1"/>
  <c r="KL34" i="9"/>
  <c r="LG42" i="9"/>
  <c r="LG31" i="9"/>
  <c r="LG41" i="9" s="1"/>
  <c r="LH34" i="9"/>
  <c r="AX37" i="20" l="1"/>
  <c r="AX33" i="20"/>
  <c r="AW11" i="18"/>
  <c r="AW41" i="20"/>
  <c r="KL42" i="9"/>
  <c r="KL31" i="9"/>
  <c r="KL41" i="9" s="1"/>
  <c r="KM34" i="9"/>
  <c r="LH42" i="9"/>
  <c r="LH31" i="9"/>
  <c r="LH41" i="9" s="1"/>
  <c r="LI34" i="9"/>
  <c r="KW42" i="9"/>
  <c r="KW31" i="9"/>
  <c r="KW41" i="9" s="1"/>
  <c r="KX34" i="9"/>
  <c r="AW63" i="20" l="1"/>
  <c r="AW58" i="20" s="1"/>
  <c r="AW88" i="9"/>
  <c r="AW89" i="9"/>
  <c r="AW42" i="20"/>
  <c r="AW13" i="18"/>
  <c r="AW72" i="9" s="1"/>
  <c r="AW57" i="9" s="1"/>
  <c r="KM42" i="9"/>
  <c r="KM31" i="9"/>
  <c r="KM41" i="9" s="1"/>
  <c r="LI42" i="9"/>
  <c r="LI31" i="9"/>
  <c r="LI41" i="9" s="1"/>
  <c r="LJ34" i="9"/>
  <c r="KX42" i="9"/>
  <c r="KX31" i="9"/>
  <c r="KX41" i="9" s="1"/>
  <c r="KY34" i="9"/>
  <c r="AW85" i="9" l="1"/>
  <c r="AW91" i="9" s="1"/>
  <c r="AW10" i="18"/>
  <c r="AW31" i="18" s="1"/>
  <c r="AW68" i="9"/>
  <c r="AW67" i="9" s="1"/>
  <c r="AW73" i="9" s="1"/>
  <c r="AW82" i="9"/>
  <c r="AW23" i="18"/>
  <c r="AW20" i="18" s="1"/>
  <c r="AX43" i="20"/>
  <c r="AX40" i="20"/>
  <c r="AW54" i="9"/>
  <c r="AW74" i="20"/>
  <c r="AW66" i="20"/>
  <c r="KY42" i="9"/>
  <c r="KY31" i="9"/>
  <c r="KY41" i="9" s="1"/>
  <c r="KZ34" i="9"/>
  <c r="LJ42" i="9"/>
  <c r="LJ31" i="9"/>
  <c r="LJ41" i="9" s="1"/>
  <c r="LK34" i="9"/>
  <c r="AW53" i="9" l="1"/>
  <c r="AW52" i="9" s="1"/>
  <c r="AW60" i="9" s="1"/>
  <c r="AW96" i="9"/>
  <c r="AX68" i="20"/>
  <c r="AX70" i="20" s="1"/>
  <c r="AX24" i="9"/>
  <c r="AX11" i="14"/>
  <c r="AX8" i="14" s="1"/>
  <c r="AX90" i="9"/>
  <c r="AX25" i="9"/>
  <c r="AX60" i="20"/>
  <c r="AW30" i="18"/>
  <c r="AW74" i="9"/>
  <c r="AW84" i="9" s="1"/>
  <c r="AW92" i="9" s="1"/>
  <c r="AW93" i="9" s="1"/>
  <c r="AW34" i="9"/>
  <c r="LK42" i="9"/>
  <c r="LK31" i="9"/>
  <c r="LK41" i="9" s="1"/>
  <c r="LL34" i="9"/>
  <c r="KZ42" i="9"/>
  <c r="KZ31" i="9"/>
  <c r="KZ41" i="9" s="1"/>
  <c r="AW40" i="9" l="1"/>
  <c r="AW36" i="9" s="1"/>
  <c r="AX66" i="9"/>
  <c r="AW97" i="9"/>
  <c r="AX23" i="9"/>
  <c r="AX26" i="9" s="1"/>
  <c r="AX28" i="9" s="1"/>
  <c r="AX49" i="9" s="1"/>
  <c r="AX48" i="9" s="1"/>
  <c r="AX44" i="9" s="1"/>
  <c r="AW31" i="9"/>
  <c r="AX73" i="20"/>
  <c r="AX35" i="20"/>
  <c r="LL42" i="9"/>
  <c r="LL31" i="9"/>
  <c r="LL41" i="9" s="1"/>
  <c r="LM34" i="9"/>
  <c r="AX71" i="20" l="1"/>
  <c r="AX56" i="20"/>
  <c r="AX36" i="20"/>
  <c r="AW41" i="9"/>
  <c r="AW62" i="9" s="1"/>
  <c r="LM42" i="9"/>
  <c r="LM31" i="9"/>
  <c r="LM41" i="9" s="1"/>
  <c r="AY37" i="20" l="1"/>
  <c r="AY33" i="20"/>
  <c r="AX11" i="18"/>
  <c r="AX41" i="20"/>
  <c r="AX89" i="9" l="1"/>
  <c r="AX63" i="20"/>
  <c r="AX58" i="20" s="1"/>
  <c r="AX88" i="9"/>
  <c r="AX42" i="20"/>
  <c r="AX13" i="18"/>
  <c r="AX82" i="9" s="1"/>
  <c r="AX85" i="9" l="1"/>
  <c r="AX91" i="9" s="1"/>
  <c r="AX68" i="9"/>
  <c r="AX72" i="9"/>
  <c r="AX57" i="9" s="1"/>
  <c r="AX10" i="18"/>
  <c r="AX31" i="18" s="1"/>
  <c r="AX23" i="18"/>
  <c r="AX20" i="18" s="1"/>
  <c r="AY43" i="20"/>
  <c r="AY40" i="20"/>
  <c r="AX54" i="9"/>
  <c r="AX74" i="9"/>
  <c r="AX84" i="9" s="1"/>
  <c r="AX34" i="9"/>
  <c r="AX74" i="20"/>
  <c r="AX66" i="20"/>
  <c r="AX67" i="9" l="1"/>
  <c r="AX73" i="9" s="1"/>
  <c r="AX53" i="9"/>
  <c r="AX52" i="9" s="1"/>
  <c r="AX60" i="9" s="1"/>
  <c r="AX96" i="9"/>
  <c r="AY90" i="9"/>
  <c r="AY60" i="20"/>
  <c r="AY68" i="20"/>
  <c r="AY70" i="20" s="1"/>
  <c r="AY24" i="9"/>
  <c r="AY25" i="9"/>
  <c r="AY11" i="14"/>
  <c r="AX30" i="18"/>
  <c r="AX31" i="9"/>
  <c r="AX92" i="9"/>
  <c r="AX93" i="9" s="1"/>
  <c r="AX40" i="9" l="1"/>
  <c r="AX36" i="9" s="1"/>
  <c r="AY66" i="9"/>
  <c r="AX97" i="9"/>
  <c r="AY73" i="20"/>
  <c r="AY35" i="20"/>
  <c r="AX41" i="9"/>
  <c r="AX62" i="9" s="1"/>
  <c r="AY23" i="9"/>
  <c r="AY8" i="14"/>
  <c r="AY56" i="20" l="1"/>
  <c r="AY36" i="20"/>
  <c r="AY26" i="9"/>
  <c r="AY71" i="20"/>
  <c r="AY28" i="9" l="1"/>
  <c r="AY49" i="9" s="1"/>
  <c r="AY48" i="9" s="1"/>
  <c r="AY44" i="9" s="1"/>
  <c r="AZ37" i="20"/>
  <c r="AZ33" i="20"/>
  <c r="AY41" i="20"/>
  <c r="AY11" i="18"/>
  <c r="AY13" i="18" l="1"/>
  <c r="AY10" i="18" s="1"/>
  <c r="AY31" i="18" s="1"/>
  <c r="AY63" i="20"/>
  <c r="AY89" i="9"/>
  <c r="AY88" i="9"/>
  <c r="AY42" i="20"/>
  <c r="BA37" i="20"/>
  <c r="AY68" i="9" l="1"/>
  <c r="AY72" i="9"/>
  <c r="AY57" i="9" s="1"/>
  <c r="AY85" i="9"/>
  <c r="AY58" i="20"/>
  <c r="AZ43" i="20"/>
  <c r="AZ40" i="20"/>
  <c r="AY54" i="9"/>
  <c r="AY82" i="9"/>
  <c r="AY23" i="18"/>
  <c r="AY30" i="18" s="1"/>
  <c r="AY67" i="9" l="1"/>
  <c r="BA43" i="20"/>
  <c r="BA68" i="20" s="1"/>
  <c r="BA70" i="20" s="1"/>
  <c r="AZ90" i="9"/>
  <c r="BA90" i="9" s="1"/>
  <c r="AZ60" i="20"/>
  <c r="AZ68" i="20"/>
  <c r="AZ70" i="20" s="1"/>
  <c r="AZ11" i="14"/>
  <c r="AZ25" i="9"/>
  <c r="BA25" i="9" s="1"/>
  <c r="AZ24" i="9"/>
  <c r="AY73" i="9"/>
  <c r="AY20" i="18"/>
  <c r="AY74" i="20"/>
  <c r="AY66" i="20"/>
  <c r="AY74" i="9"/>
  <c r="AY34" i="9"/>
  <c r="AY53" i="9"/>
  <c r="AY52" i="9" s="1"/>
  <c r="AY60" i="9" s="1"/>
  <c r="AY96" i="9"/>
  <c r="AY91" i="9"/>
  <c r="AZ23" i="9" l="1"/>
  <c r="BA24" i="9"/>
  <c r="AZ8" i="14"/>
  <c r="BA11" i="14"/>
  <c r="BA8" i="14" s="1"/>
  <c r="BA12" i="14" s="1"/>
  <c r="AZ71" i="20"/>
  <c r="AZ73" i="20"/>
  <c r="BA73" i="20" s="1"/>
  <c r="E30" i="22" s="1"/>
  <c r="BA60" i="20"/>
  <c r="AZ35" i="20"/>
  <c r="AY84" i="9"/>
  <c r="AY31" i="9"/>
  <c r="AY92" i="9"/>
  <c r="E61" i="22" l="1"/>
  <c r="E82" i="22"/>
  <c r="AY93" i="9"/>
  <c r="AZ56" i="20"/>
  <c r="BA35" i="20"/>
  <c r="AZ36" i="20"/>
  <c r="AZ26" i="9"/>
  <c r="BA23" i="9"/>
  <c r="BA71" i="20" s="1"/>
  <c r="AZ41" i="20" l="1"/>
  <c r="AZ11" i="18"/>
  <c r="BA56" i="20"/>
  <c r="AY97" i="9"/>
  <c r="AY40" i="9"/>
  <c r="AY36" i="9" s="1"/>
  <c r="AY41" i="9" s="1"/>
  <c r="AY62" i="9" s="1"/>
  <c r="AZ66" i="9"/>
  <c r="BA36" i="20"/>
  <c r="BA26" i="9"/>
  <c r="E96" i="22"/>
  <c r="BB37" i="20" l="1"/>
  <c r="BB33" i="20"/>
  <c r="AZ13" i="18"/>
  <c r="AZ82" i="9" s="1"/>
  <c r="BA11" i="18"/>
  <c r="E28" i="22" s="1"/>
  <c r="AZ89" i="9"/>
  <c r="BA89" i="9" s="1"/>
  <c r="AZ88" i="9"/>
  <c r="AZ63" i="20"/>
  <c r="BA41" i="20"/>
  <c r="E8" i="21" s="1"/>
  <c r="E6" i="21" s="1"/>
  <c r="AZ42" i="20"/>
  <c r="AZ68" i="9" l="1"/>
  <c r="AZ72" i="9"/>
  <c r="BA72" i="9" s="1"/>
  <c r="AZ74" i="9"/>
  <c r="BA82" i="9"/>
  <c r="AZ34" i="9"/>
  <c r="E59" i="22"/>
  <c r="E80" i="22"/>
  <c r="BA68" i="9"/>
  <c r="BA42" i="20"/>
  <c r="AZ54" i="9"/>
  <c r="AZ10" i="18"/>
  <c r="AZ31" i="18" s="1"/>
  <c r="AZ23" i="18"/>
  <c r="BA13" i="18"/>
  <c r="BA63" i="20"/>
  <c r="BA58" i="20" s="1"/>
  <c r="BA66" i="20" s="1"/>
  <c r="AZ58" i="20"/>
  <c r="BN33" i="20"/>
  <c r="AZ85" i="9"/>
  <c r="BA88" i="9"/>
  <c r="AZ67" i="9" l="1"/>
  <c r="BB43" i="20"/>
  <c r="BB40" i="20"/>
  <c r="AZ74" i="20"/>
  <c r="BA74" i="20" s="1"/>
  <c r="AZ66" i="20"/>
  <c r="AZ73" i="9"/>
  <c r="BA67" i="9"/>
  <c r="E94" i="22"/>
  <c r="AZ31" i="9"/>
  <c r="BA34" i="9"/>
  <c r="BA31" i="18"/>
  <c r="BA14" i="14"/>
  <c r="BA15" i="14" s="1"/>
  <c r="E29" i="22"/>
  <c r="AZ30" i="18"/>
  <c r="AZ20" i="18"/>
  <c r="BA23" i="18"/>
  <c r="BA20" i="18" s="1"/>
  <c r="AZ91" i="9"/>
  <c r="BA85" i="9"/>
  <c r="BA91" i="9" s="1"/>
  <c r="AZ53" i="9"/>
  <c r="BA54" i="9"/>
  <c r="AZ84" i="9"/>
  <c r="BA84" i="9" s="1"/>
  <c r="BA74" i="9"/>
  <c r="BA30" i="18" l="1"/>
  <c r="E37" i="22"/>
  <c r="E81" i="22"/>
  <c r="E89" i="22" s="1"/>
  <c r="E31" i="22"/>
  <c r="BA53" i="9"/>
  <c r="BA16" i="14"/>
  <c r="BA17" i="14" s="1"/>
  <c r="BA73" i="9"/>
  <c r="AZ92" i="9"/>
  <c r="BA31" i="9"/>
  <c r="BA42" i="9"/>
  <c r="BN40" i="20"/>
  <c r="BB25" i="9"/>
  <c r="BB11" i="14"/>
  <c r="BB8" i="14" s="1"/>
  <c r="BB60" i="20"/>
  <c r="BB90" i="9"/>
  <c r="BB68" i="20"/>
  <c r="BB70" i="20" s="1"/>
  <c r="BB24" i="9"/>
  <c r="BA18" i="14" l="1"/>
  <c r="BA21" i="14" s="1"/>
  <c r="BA22" i="14" s="1"/>
  <c r="BN20" i="14" s="1"/>
  <c r="BB23" i="9"/>
  <c r="E62" i="22"/>
  <c r="E83" i="22"/>
  <c r="BB30" i="20"/>
  <c r="BA27" i="9"/>
  <c r="AZ27" i="9" s="1"/>
  <c r="BB73" i="20"/>
  <c r="BA92" i="9"/>
  <c r="AZ93" i="9"/>
  <c r="AZ57" i="9" l="1"/>
  <c r="AZ28" i="9"/>
  <c r="BB61" i="20"/>
  <c r="BN30" i="20"/>
  <c r="E97" i="22"/>
  <c r="E60" i="22"/>
  <c r="AZ97" i="9"/>
  <c r="AZ40" i="9"/>
  <c r="BA93" i="9"/>
  <c r="BB71" i="20"/>
  <c r="BB26" i="9"/>
  <c r="BB28" i="9" s="1"/>
  <c r="BB49" i="9" s="1"/>
  <c r="E95" i="22" l="1"/>
  <c r="E103" i="22" s="1"/>
  <c r="E68" i="22"/>
  <c r="BN61" i="20"/>
  <c r="BB35" i="20"/>
  <c r="BA97" i="9"/>
  <c r="BN66" i="9"/>
  <c r="BB66" i="9"/>
  <c r="AZ49" i="9"/>
  <c r="AZ48" i="9" s="1"/>
  <c r="AZ44" i="9" s="1"/>
  <c r="AZ96" i="9" s="1"/>
  <c r="BA28" i="9"/>
  <c r="BA49" i="9" s="1"/>
  <c r="BA48" i="9" s="1"/>
  <c r="AZ36" i="9"/>
  <c r="AZ41" i="9" s="1"/>
  <c r="BA40" i="9"/>
  <c r="BA36" i="9" s="1"/>
  <c r="BA41" i="9" s="1"/>
  <c r="BA57" i="9"/>
  <c r="AZ56" i="9"/>
  <c r="BA56" i="9" l="1"/>
  <c r="BA52" i="9" s="1"/>
  <c r="AZ52" i="9"/>
  <c r="AZ60" i="9" s="1"/>
  <c r="AZ62" i="9" s="1"/>
  <c r="BB56" i="20"/>
  <c r="BB36" i="20"/>
  <c r="BA44" i="9"/>
  <c r="BB50" i="9"/>
  <c r="BC50" i="9" l="1"/>
  <c r="BD50" i="9" s="1"/>
  <c r="BE50" i="9" s="1"/>
  <c r="BF50" i="9" s="1"/>
  <c r="BB48" i="9"/>
  <c r="BB44" i="9" s="1"/>
  <c r="BA96" i="9"/>
  <c r="BA60" i="9"/>
  <c r="BA62" i="9" s="1"/>
  <c r="BC33" i="20"/>
  <c r="BC37" i="20"/>
  <c r="BB41" i="20"/>
  <c r="BB11" i="18"/>
  <c r="BB63" i="20" l="1"/>
  <c r="BB58" i="20" s="1"/>
  <c r="BB88" i="9"/>
  <c r="BB89" i="9"/>
  <c r="BB42" i="20"/>
  <c r="BB13" i="18"/>
  <c r="BB10" i="18" s="1"/>
  <c r="BB31" i="18" s="1"/>
  <c r="BB68" i="9" l="1"/>
  <c r="BB85" i="9"/>
  <c r="BB91" i="9" s="1"/>
  <c r="BB74" i="20"/>
  <c r="BB66" i="20"/>
  <c r="BB82" i="9"/>
  <c r="BB23" i="18"/>
  <c r="BB20" i="18" s="1"/>
  <c r="BC40" i="20"/>
  <c r="BC43" i="20"/>
  <c r="BB54" i="9"/>
  <c r="BB72" i="9"/>
  <c r="BB57" i="9" s="1"/>
  <c r="BB30" i="18" l="1"/>
  <c r="BC24" i="9"/>
  <c r="BC60" i="20"/>
  <c r="BC90" i="9"/>
  <c r="BC25" i="9"/>
  <c r="BC11" i="14"/>
  <c r="BC8" i="14" s="1"/>
  <c r="BC68" i="20"/>
  <c r="BC70" i="20" s="1"/>
  <c r="BB74" i="9"/>
  <c r="BB84" i="9" s="1"/>
  <c r="BB34" i="9"/>
  <c r="BB67" i="9"/>
  <c r="BB73" i="9" s="1"/>
  <c r="BB53" i="9"/>
  <c r="BB52" i="9" s="1"/>
  <c r="BB60" i="9" s="1"/>
  <c r="BB96" i="9"/>
  <c r="BB92" i="9" l="1"/>
  <c r="BB93" i="9" s="1"/>
  <c r="BC73" i="20"/>
  <c r="BC35" i="20"/>
  <c r="BB31" i="9"/>
  <c r="BC23" i="9"/>
  <c r="BC26" i="9" s="1"/>
  <c r="BC28" i="9" s="1"/>
  <c r="BC49" i="9" s="1"/>
  <c r="BC48" i="9" l="1"/>
  <c r="BC44" i="9" s="1"/>
  <c r="BC56" i="20"/>
  <c r="BC36" i="20"/>
  <c r="BC66" i="9"/>
  <c r="BB97" i="9"/>
  <c r="BB40" i="9"/>
  <c r="BB36" i="9" s="1"/>
  <c r="BB41" i="9" s="1"/>
  <c r="BB62" i="9" s="1"/>
  <c r="BC71" i="20"/>
  <c r="BD33" i="20" l="1"/>
  <c r="BD37" i="20"/>
  <c r="BC11" i="18"/>
  <c r="BC41" i="20"/>
  <c r="BC63" i="20" l="1"/>
  <c r="BC58" i="20" s="1"/>
  <c r="BC89" i="9"/>
  <c r="BC88" i="9"/>
  <c r="BC42" i="20"/>
  <c r="BC13" i="18"/>
  <c r="BC10" i="18" s="1"/>
  <c r="BC31" i="18" s="1"/>
  <c r="BC72" i="9" l="1"/>
  <c r="BC57" i="9" s="1"/>
  <c r="BC68" i="9"/>
  <c r="BC85" i="9"/>
  <c r="BC91" i="9" s="1"/>
  <c r="BC82" i="9"/>
  <c r="BC23" i="18"/>
  <c r="BD43" i="20"/>
  <c r="BD40" i="20"/>
  <c r="BC54" i="9"/>
  <c r="BC74" i="20"/>
  <c r="BC66" i="20"/>
  <c r="BC67" i="9" l="1"/>
  <c r="BC73" i="9" s="1"/>
  <c r="BC53" i="9"/>
  <c r="BC52" i="9" s="1"/>
  <c r="BC60" i="9" s="1"/>
  <c r="BC96" i="9"/>
  <c r="BD60" i="20"/>
  <c r="BD24" i="9"/>
  <c r="BD68" i="20"/>
  <c r="BD70" i="20" s="1"/>
  <c r="BD90" i="9"/>
  <c r="BD11" i="14"/>
  <c r="BD8" i="14" s="1"/>
  <c r="BD25" i="9"/>
  <c r="BC30" i="18"/>
  <c r="BC20" i="18"/>
  <c r="BC74" i="9"/>
  <c r="BC84" i="9" s="1"/>
  <c r="BC92" i="9" s="1"/>
  <c r="BC93" i="9" s="1"/>
  <c r="BC34" i="9"/>
  <c r="BC31" i="9" s="1"/>
  <c r="BD23" i="9" l="1"/>
  <c r="BD26" i="9" s="1"/>
  <c r="BD28" i="9" s="1"/>
  <c r="BD49" i="9" s="1"/>
  <c r="BD73" i="20"/>
  <c r="BD35" i="20"/>
  <c r="BD66" i="9"/>
  <c r="BC40" i="9"/>
  <c r="BC36" i="9" s="1"/>
  <c r="BC41" i="9" s="1"/>
  <c r="BC62" i="9" s="1"/>
  <c r="BC97" i="9"/>
  <c r="BD56" i="20" l="1"/>
  <c r="BD36" i="20"/>
  <c r="BD48" i="9"/>
  <c r="BD44" i="9" s="1"/>
  <c r="BD71" i="20"/>
  <c r="BE37" i="20" l="1"/>
  <c r="BE33" i="20"/>
  <c r="BD41" i="20"/>
  <c r="BD11" i="18"/>
  <c r="BD89" i="9" l="1"/>
  <c r="BD63" i="20"/>
  <c r="BD58" i="20" s="1"/>
  <c r="BD88" i="9"/>
  <c r="BD42" i="20"/>
  <c r="BD13" i="18"/>
  <c r="BD82" i="9" s="1"/>
  <c r="BD85" i="9" l="1"/>
  <c r="BD91" i="9" s="1"/>
  <c r="BD72" i="9"/>
  <c r="BD57" i="9" s="1"/>
  <c r="BD68" i="9"/>
  <c r="BD34" i="9"/>
  <c r="BD74" i="9"/>
  <c r="BD84" i="9" s="1"/>
  <c r="BE43" i="20"/>
  <c r="BE40" i="20"/>
  <c r="BD54" i="9"/>
  <c r="BD74" i="20"/>
  <c r="BD66" i="20"/>
  <c r="BD10" i="18"/>
  <c r="BD31" i="18" s="1"/>
  <c r="BD23" i="18"/>
  <c r="BD20" i="18" s="1"/>
  <c r="BD67" i="9" l="1"/>
  <c r="BD73" i="9" s="1"/>
  <c r="BD92" i="9" s="1"/>
  <c r="BD93" i="9" s="1"/>
  <c r="BD30" i="18"/>
  <c r="BD53" i="9"/>
  <c r="BD52" i="9" s="1"/>
  <c r="BD60" i="9" s="1"/>
  <c r="BD96" i="9"/>
  <c r="BE24" i="9"/>
  <c r="BE90" i="9"/>
  <c r="BE60" i="20"/>
  <c r="BE68" i="20"/>
  <c r="BE70" i="20" s="1"/>
  <c r="BE25" i="9"/>
  <c r="BE11" i="14"/>
  <c r="BE8" i="14" s="1"/>
  <c r="BD31" i="9"/>
  <c r="BE66" i="9" l="1"/>
  <c r="BD97" i="9"/>
  <c r="BD40" i="9"/>
  <c r="BD36" i="9" s="1"/>
  <c r="BD41" i="9" s="1"/>
  <c r="BD62" i="9" s="1"/>
  <c r="BE73" i="20"/>
  <c r="BE35" i="20"/>
  <c r="BE23" i="9"/>
  <c r="BE26" i="9" s="1"/>
  <c r="BE28" i="9" s="1"/>
  <c r="BE49" i="9" s="1"/>
  <c r="BE48" i="9" l="1"/>
  <c r="BE44" i="9" s="1"/>
  <c r="BE56" i="20"/>
  <c r="BE36" i="20"/>
  <c r="BE71" i="20"/>
  <c r="BF37" i="20" l="1"/>
  <c r="BF33" i="20"/>
  <c r="BE41" i="20"/>
  <c r="BE11" i="18"/>
  <c r="BE13" i="18" l="1"/>
  <c r="BE82" i="9" s="1"/>
  <c r="BE63" i="20"/>
  <c r="BE58" i="20" s="1"/>
  <c r="BE89" i="9"/>
  <c r="BE88" i="9"/>
  <c r="BE42" i="20"/>
  <c r="BE68" i="9" l="1"/>
  <c r="BE85" i="9"/>
  <c r="BE91" i="9" s="1"/>
  <c r="BE72" i="9"/>
  <c r="BE57" i="9" s="1"/>
  <c r="BE74" i="20"/>
  <c r="BE66" i="20"/>
  <c r="BF43" i="20"/>
  <c r="BF40" i="20"/>
  <c r="BE54" i="9"/>
  <c r="BE74" i="9"/>
  <c r="BE84" i="9" s="1"/>
  <c r="BE34" i="9"/>
  <c r="BE10" i="18"/>
  <c r="BE31" i="18" s="1"/>
  <c r="BE23" i="18"/>
  <c r="BE20" i="18" s="1"/>
  <c r="BE67" i="9" l="1"/>
  <c r="BE73" i="9" s="1"/>
  <c r="BE92" i="9" s="1"/>
  <c r="BE93" i="9" s="1"/>
  <c r="BE53" i="9"/>
  <c r="BE52" i="9" s="1"/>
  <c r="BE60" i="9" s="1"/>
  <c r="BE96" i="9"/>
  <c r="BF11" i="14"/>
  <c r="BF8" i="14" s="1"/>
  <c r="BF90" i="9"/>
  <c r="BF60" i="20"/>
  <c r="BF68" i="20"/>
  <c r="BF70" i="20" s="1"/>
  <c r="BF24" i="9"/>
  <c r="BF25" i="9"/>
  <c r="BE30" i="18"/>
  <c r="BE31" i="9"/>
  <c r="BE40" i="9" l="1"/>
  <c r="BE36" i="9" s="1"/>
  <c r="BF66" i="9"/>
  <c r="BE97" i="9"/>
  <c r="BF23" i="9"/>
  <c r="BF26" i="9" s="1"/>
  <c r="BF28" i="9" s="1"/>
  <c r="BF49" i="9" s="1"/>
  <c r="BF48" i="9" s="1"/>
  <c r="BF44" i="9" s="1"/>
  <c r="BE41" i="9"/>
  <c r="BE62" i="9" s="1"/>
  <c r="BF73" i="20"/>
  <c r="BF35" i="20"/>
  <c r="BF71" i="20" l="1"/>
  <c r="BF56" i="20"/>
  <c r="BF36" i="20"/>
  <c r="BG37" i="20" l="1"/>
  <c r="BG33" i="20"/>
  <c r="BF41" i="20"/>
  <c r="BF11" i="18"/>
  <c r="BF13" i="18" l="1"/>
  <c r="BF82" i="9" s="1"/>
  <c r="BF63" i="20"/>
  <c r="BF58" i="20" s="1"/>
  <c r="BF88" i="9"/>
  <c r="BF89" i="9"/>
  <c r="BF42" i="20"/>
  <c r="BF72" i="9" l="1"/>
  <c r="BF57" i="9" s="1"/>
  <c r="BF68" i="9"/>
  <c r="BG43" i="20"/>
  <c r="BG49" i="20"/>
  <c r="BG40" i="20"/>
  <c r="BF54" i="9"/>
  <c r="BF85" i="9"/>
  <c r="BF91" i="9" s="1"/>
  <c r="BF74" i="20"/>
  <c r="BF66" i="20"/>
  <c r="BF74" i="9"/>
  <c r="BF84" i="9" s="1"/>
  <c r="BF34" i="9"/>
  <c r="BF10" i="18"/>
  <c r="BF31" i="18" s="1"/>
  <c r="BF23" i="18"/>
  <c r="BF20" i="18" s="1"/>
  <c r="BF67" i="9" l="1"/>
  <c r="BF73" i="9" s="1"/>
  <c r="BF92" i="9" s="1"/>
  <c r="BF93" i="9" s="1"/>
  <c r="BF30" i="18"/>
  <c r="BF53" i="9"/>
  <c r="BF52" i="9" s="1"/>
  <c r="BF60" i="9" s="1"/>
  <c r="BF96" i="9"/>
  <c r="BF31" i="9"/>
  <c r="BN49" i="20"/>
  <c r="BG87" i="9"/>
  <c r="BG25" i="9"/>
  <c r="BG11" i="14"/>
  <c r="BG8" i="14" s="1"/>
  <c r="BG90" i="9"/>
  <c r="BG24" i="9"/>
  <c r="BG68" i="20"/>
  <c r="BG70" i="20" s="1"/>
  <c r="BG60" i="20"/>
  <c r="BG66" i="9" l="1"/>
  <c r="BF97" i="9"/>
  <c r="BF40" i="9"/>
  <c r="BF36" i="9" s="1"/>
  <c r="BF41" i="9" s="1"/>
  <c r="BF62" i="9" s="1"/>
  <c r="BG23" i="9"/>
  <c r="BG26" i="9" s="1"/>
  <c r="BG28" i="9" s="1"/>
  <c r="BG49" i="9" s="1"/>
  <c r="BG50" i="9"/>
  <c r="BH50" i="9" s="1"/>
  <c r="BI50" i="9" s="1"/>
  <c r="BJ50" i="9" s="1"/>
  <c r="BK50" i="9" s="1"/>
  <c r="BL50" i="9" s="1"/>
  <c r="BM50" i="9" s="1"/>
  <c r="BN50" i="9" s="1"/>
  <c r="BG73" i="20"/>
  <c r="BG35" i="20"/>
  <c r="F7" i="21"/>
  <c r="BN87" i="9"/>
  <c r="BG71" i="20" l="1"/>
  <c r="BG48" i="9"/>
  <c r="BG44" i="9" s="1"/>
  <c r="BG56" i="20"/>
  <c r="BG36" i="20"/>
  <c r="BH37" i="20" l="1"/>
  <c r="BH33" i="20"/>
  <c r="BG41" i="20"/>
  <c r="BG11" i="18"/>
  <c r="BG13" i="18" l="1"/>
  <c r="BG72" i="9" s="1"/>
  <c r="BG57" i="9" s="1"/>
  <c r="BG89" i="9"/>
  <c r="BG88" i="9"/>
  <c r="BG42" i="20"/>
  <c r="BG63" i="20"/>
  <c r="BG58" i="20" s="1"/>
  <c r="BG68" i="9" l="1"/>
  <c r="BG67" i="9" s="1"/>
  <c r="BG73" i="9" s="1"/>
  <c r="BG82" i="9"/>
  <c r="BG74" i="9" s="1"/>
  <c r="BG84" i="9" s="1"/>
  <c r="BG85" i="9"/>
  <c r="BG91" i="9" s="1"/>
  <c r="BH43" i="20"/>
  <c r="BH40" i="20"/>
  <c r="BG54" i="9"/>
  <c r="BG74" i="20"/>
  <c r="BG66" i="20"/>
  <c r="BG10" i="18"/>
  <c r="BG31" i="18" s="1"/>
  <c r="BG23" i="18"/>
  <c r="BG20" i="18" s="1"/>
  <c r="BG34" i="9" l="1"/>
  <c r="BG31" i="9" s="1"/>
  <c r="BG92" i="9"/>
  <c r="BG93" i="9" s="1"/>
  <c r="BG40" i="9" s="1"/>
  <c r="BG36" i="9" s="1"/>
  <c r="BH66" i="9"/>
  <c r="BG53" i="9"/>
  <c r="BG52" i="9" s="1"/>
  <c r="BG60" i="9" s="1"/>
  <c r="BG96" i="9"/>
  <c r="BG30" i="18"/>
  <c r="BH90" i="9"/>
  <c r="BH11" i="14"/>
  <c r="BH8" i="14" s="1"/>
  <c r="BH25" i="9"/>
  <c r="BH60" i="20"/>
  <c r="BH68" i="20"/>
  <c r="BH70" i="20" s="1"/>
  <c r="BH24" i="9"/>
  <c r="BG97" i="9" l="1"/>
  <c r="BH23" i="9"/>
  <c r="BH26" i="9" s="1"/>
  <c r="BH28" i="9" s="1"/>
  <c r="BH49" i="9" s="1"/>
  <c r="BH48" i="9" s="1"/>
  <c r="BH44" i="9" s="1"/>
  <c r="BH73" i="20"/>
  <c r="BH35" i="20"/>
  <c r="BG41" i="9"/>
  <c r="BG62" i="9" s="1"/>
  <c r="BH71" i="20" l="1"/>
  <c r="BH56" i="20"/>
  <c r="BH36" i="20"/>
  <c r="BI37" i="20" l="1"/>
  <c r="BI33" i="20"/>
  <c r="BH11" i="18"/>
  <c r="BH41" i="20"/>
  <c r="BH13" i="18" l="1"/>
  <c r="BH10" i="18" s="1"/>
  <c r="BH31" i="18" s="1"/>
  <c r="BH72" i="9"/>
  <c r="BH57" i="9" s="1"/>
  <c r="BH68" i="9"/>
  <c r="BH88" i="9"/>
  <c r="BH89" i="9"/>
  <c r="BH63" i="20"/>
  <c r="BH58" i="20" s="1"/>
  <c r="BH42" i="20"/>
  <c r="BH85" i="9" l="1"/>
  <c r="BH91" i="9" s="1"/>
  <c r="BH67" i="9"/>
  <c r="BH73" i="9" s="1"/>
  <c r="BI43" i="20"/>
  <c r="BI40" i="20"/>
  <c r="BH54" i="9"/>
  <c r="BH74" i="20"/>
  <c r="BH66" i="20"/>
  <c r="BH82" i="9"/>
  <c r="BH23" i="18"/>
  <c r="BH20" i="18" s="1"/>
  <c r="BH74" i="9" l="1"/>
  <c r="BH84" i="9" s="1"/>
  <c r="BH92" i="9" s="1"/>
  <c r="BH93" i="9" s="1"/>
  <c r="BH34" i="9"/>
  <c r="BH53" i="9"/>
  <c r="BH52" i="9" s="1"/>
  <c r="BH60" i="9" s="1"/>
  <c r="BH96" i="9"/>
  <c r="BI25" i="9"/>
  <c r="BI60" i="20"/>
  <c r="BI68" i="20"/>
  <c r="BI70" i="20" s="1"/>
  <c r="BI90" i="9"/>
  <c r="BI11" i="14"/>
  <c r="BI8" i="14" s="1"/>
  <c r="BI24" i="9"/>
  <c r="BH30" i="18"/>
  <c r="BI23" i="9" l="1"/>
  <c r="BI26" i="9" s="1"/>
  <c r="BI28" i="9" s="1"/>
  <c r="BI49" i="9" s="1"/>
  <c r="BI48" i="9" s="1"/>
  <c r="BI44" i="9" s="1"/>
  <c r="BI73" i="20"/>
  <c r="BI35" i="20"/>
  <c r="BH31" i="9"/>
  <c r="BH40" i="9"/>
  <c r="BH36" i="9" s="1"/>
  <c r="BI66" i="9"/>
  <c r="BH97" i="9"/>
  <c r="BI71" i="20" l="1"/>
  <c r="BH41" i="9"/>
  <c r="BH62" i="9" s="1"/>
  <c r="BI56" i="20"/>
  <c r="BI36" i="20"/>
  <c r="BJ37" i="20" l="1"/>
  <c r="BJ33" i="20"/>
  <c r="BI41" i="20"/>
  <c r="BI11" i="18"/>
  <c r="BI13" i="18" l="1"/>
  <c r="BI10" i="18" s="1"/>
  <c r="BI31" i="18" s="1"/>
  <c r="BI89" i="9"/>
  <c r="BI63" i="20"/>
  <c r="BI58" i="20" s="1"/>
  <c r="BI88" i="9"/>
  <c r="BI42" i="20"/>
  <c r="BI72" i="9" l="1"/>
  <c r="BI57" i="9" s="1"/>
  <c r="BI68" i="9"/>
  <c r="BI74" i="20"/>
  <c r="BI66" i="20"/>
  <c r="BJ43" i="20"/>
  <c r="BJ40" i="20"/>
  <c r="BI54" i="9"/>
  <c r="BI85" i="9"/>
  <c r="BI91" i="9" s="1"/>
  <c r="BI82" i="9"/>
  <c r="BI23" i="18"/>
  <c r="BI20" i="18" s="1"/>
  <c r="BI67" i="9" l="1"/>
  <c r="BI73" i="9" s="1"/>
  <c r="BI30" i="18"/>
  <c r="BI74" i="9"/>
  <c r="BI84" i="9" s="1"/>
  <c r="BI92" i="9" s="1"/>
  <c r="BI93" i="9" s="1"/>
  <c r="BI34" i="9"/>
  <c r="BI53" i="9"/>
  <c r="BI52" i="9" s="1"/>
  <c r="BI60" i="9" s="1"/>
  <c r="BI96" i="9"/>
  <c r="BJ24" i="9"/>
  <c r="BJ90" i="9"/>
  <c r="BJ60" i="20"/>
  <c r="BJ25" i="9"/>
  <c r="BJ68" i="20"/>
  <c r="BJ70" i="20" s="1"/>
  <c r="BJ11" i="14"/>
  <c r="BJ8" i="14" s="1"/>
  <c r="BJ23" i="9" l="1"/>
  <c r="BJ26" i="9" s="1"/>
  <c r="BJ28" i="9" s="1"/>
  <c r="BJ49" i="9" s="1"/>
  <c r="BJ48" i="9" s="1"/>
  <c r="BJ44" i="9" s="1"/>
  <c r="BJ73" i="20"/>
  <c r="BJ35" i="20"/>
  <c r="BI31" i="9"/>
  <c r="BJ66" i="9"/>
  <c r="BI97" i="9"/>
  <c r="BI40" i="9"/>
  <c r="BI36" i="9" s="1"/>
  <c r="BI41" i="9" l="1"/>
  <c r="BI62" i="9" s="1"/>
  <c r="BJ71" i="20"/>
  <c r="BJ56" i="20"/>
  <c r="BJ36" i="20"/>
  <c r="BK33" i="20" l="1"/>
  <c r="BK37" i="20"/>
  <c r="BJ41" i="20"/>
  <c r="BJ11" i="18"/>
  <c r="BJ13" i="18" l="1"/>
  <c r="BJ10" i="18" s="1"/>
  <c r="BJ31" i="18" s="1"/>
  <c r="BJ89" i="9"/>
  <c r="BJ63" i="20"/>
  <c r="BJ58" i="20" s="1"/>
  <c r="BJ88" i="9"/>
  <c r="BJ42" i="20"/>
  <c r="BJ68" i="9" l="1"/>
  <c r="BJ72" i="9"/>
  <c r="BJ57" i="9" s="1"/>
  <c r="BJ85" i="9"/>
  <c r="BJ91" i="9" s="1"/>
  <c r="BK43" i="20"/>
  <c r="BK40" i="20"/>
  <c r="BJ54" i="9"/>
  <c r="BJ74" i="20"/>
  <c r="BJ66" i="20"/>
  <c r="BJ82" i="9"/>
  <c r="BJ23" i="18"/>
  <c r="BJ20" i="18" s="1"/>
  <c r="BJ67" i="9" l="1"/>
  <c r="BJ73" i="9" s="1"/>
  <c r="BJ74" i="9"/>
  <c r="BJ84" i="9" s="1"/>
  <c r="BJ34" i="9"/>
  <c r="BJ53" i="9"/>
  <c r="BJ52" i="9" s="1"/>
  <c r="BJ60" i="9" s="1"/>
  <c r="BJ96" i="9"/>
  <c r="BJ30" i="18"/>
  <c r="BK68" i="20"/>
  <c r="BK70" i="20" s="1"/>
  <c r="BK90" i="9"/>
  <c r="BK11" i="14"/>
  <c r="BK8" i="14" s="1"/>
  <c r="BK24" i="9"/>
  <c r="BK25" i="9"/>
  <c r="BK60" i="20"/>
  <c r="BJ92" i="9" l="1"/>
  <c r="BJ93" i="9" s="1"/>
  <c r="BK73" i="20"/>
  <c r="BK35" i="20"/>
  <c r="BK23" i="9"/>
  <c r="BK26" i="9" s="1"/>
  <c r="BK28" i="9" s="1"/>
  <c r="BK49" i="9" s="1"/>
  <c r="BK48" i="9" s="1"/>
  <c r="BK44" i="9" s="1"/>
  <c r="BJ31" i="9"/>
  <c r="BK66" i="9"/>
  <c r="BJ97" i="9"/>
  <c r="BJ40" i="9"/>
  <c r="BJ36" i="9" s="1"/>
  <c r="BJ41" i="9" l="1"/>
  <c r="BJ62" i="9" s="1"/>
  <c r="BK56" i="20"/>
  <c r="BK36" i="20"/>
  <c r="BK71" i="20"/>
  <c r="BL37" i="20" l="1"/>
  <c r="BL33" i="20"/>
  <c r="BK11" i="18"/>
  <c r="BK41" i="20"/>
  <c r="BK63" i="20" l="1"/>
  <c r="BK58" i="20" s="1"/>
  <c r="BK88" i="9"/>
  <c r="BK89" i="9"/>
  <c r="BK42" i="20"/>
  <c r="BK13" i="18"/>
  <c r="BK82" i="9" s="1"/>
  <c r="BK85" i="9" l="1"/>
  <c r="BK91" i="9" s="1"/>
  <c r="BK68" i="9"/>
  <c r="BK10" i="18"/>
  <c r="BK31" i="18" s="1"/>
  <c r="BK74" i="9"/>
  <c r="BK84" i="9" s="1"/>
  <c r="BK34" i="9"/>
  <c r="BK72" i="9"/>
  <c r="BK57" i="9" s="1"/>
  <c r="BK23" i="18"/>
  <c r="BK20" i="18" s="1"/>
  <c r="BL43" i="20"/>
  <c r="BL40" i="20"/>
  <c r="BK54" i="9"/>
  <c r="BK74" i="20"/>
  <c r="BK66" i="20"/>
  <c r="BK53" i="9" l="1"/>
  <c r="BK52" i="9" s="1"/>
  <c r="BK60" i="9" s="1"/>
  <c r="BK96" i="9"/>
  <c r="BL90" i="9"/>
  <c r="BL25" i="9"/>
  <c r="BL24" i="9"/>
  <c r="BL60" i="20"/>
  <c r="BL68" i="20"/>
  <c r="BL70" i="20" s="1"/>
  <c r="BL11" i="14"/>
  <c r="BK30" i="18"/>
  <c r="BK31" i="9"/>
  <c r="BK67" i="9"/>
  <c r="BK73" i="9" s="1"/>
  <c r="BK92" i="9" s="1"/>
  <c r="BK93" i="9" s="1"/>
  <c r="BL66" i="9" l="1"/>
  <c r="BK40" i="9"/>
  <c r="BK36" i="9" s="1"/>
  <c r="BK41" i="9" s="1"/>
  <c r="BK62" i="9" s="1"/>
  <c r="BK97" i="9"/>
  <c r="BL23" i="9"/>
  <c r="BL71" i="20" s="1"/>
  <c r="BL73" i="20"/>
  <c r="BL35" i="20"/>
  <c r="BL8" i="14"/>
  <c r="BL56" i="20" l="1"/>
  <c r="BL36" i="20"/>
  <c r="BL26" i="9"/>
  <c r="BL28" i="9" l="1"/>
  <c r="BL49" i="9" s="1"/>
  <c r="BL48" i="9" s="1"/>
  <c r="BL44" i="9" s="1"/>
  <c r="BM37" i="20"/>
  <c r="BM33" i="20"/>
  <c r="BL41" i="20"/>
  <c r="BL11" i="18"/>
  <c r="BL88" i="9" l="1"/>
  <c r="BL89" i="9"/>
  <c r="BL63" i="20"/>
  <c r="BL42" i="20"/>
  <c r="BL13" i="18"/>
  <c r="BL68" i="9" s="1"/>
  <c r="BN37" i="20"/>
  <c r="BL10" i="18" l="1"/>
  <c r="BL31" i="18" s="1"/>
  <c r="BL82" i="9"/>
  <c r="BL74" i="9" s="1"/>
  <c r="BL72" i="9"/>
  <c r="BL57" i="9" s="1"/>
  <c r="BL23" i="18"/>
  <c r="BL30" i="18" s="1"/>
  <c r="BM43" i="20"/>
  <c r="BM40" i="20"/>
  <c r="BL54" i="9"/>
  <c r="BL58" i="20"/>
  <c r="BL85" i="9"/>
  <c r="BL34" i="9" l="1"/>
  <c r="BL91" i="9"/>
  <c r="BL20" i="18"/>
  <c r="BL74" i="20"/>
  <c r="BL66" i="20"/>
  <c r="BL31" i="9"/>
  <c r="BL53" i="9"/>
  <c r="BL52" i="9" s="1"/>
  <c r="BL60" i="9" s="1"/>
  <c r="BL96" i="9"/>
  <c r="BL84" i="9"/>
  <c r="BN43" i="20"/>
  <c r="BN68" i="20" s="1"/>
  <c r="BN70" i="20" s="1"/>
  <c r="BM60" i="20"/>
  <c r="BM90" i="9"/>
  <c r="BN90" i="9" s="1"/>
  <c r="BM24" i="9"/>
  <c r="BM68" i="20"/>
  <c r="BM70" i="20" s="1"/>
  <c r="BM11" i="14"/>
  <c r="BM25" i="9"/>
  <c r="BN25" i="9" s="1"/>
  <c r="BL67" i="9"/>
  <c r="BM73" i="20" l="1"/>
  <c r="BN73" i="20" s="1"/>
  <c r="F30" i="22" s="1"/>
  <c r="BN60" i="20"/>
  <c r="BM35" i="20"/>
  <c r="BL73" i="9"/>
  <c r="BL92" i="9" s="1"/>
  <c r="BM8" i="14"/>
  <c r="BN11" i="14"/>
  <c r="BN8" i="14" s="1"/>
  <c r="BN12" i="14" s="1"/>
  <c r="BM23" i="9"/>
  <c r="BM71" i="20" s="1"/>
  <c r="BN24" i="9"/>
  <c r="BL93" i="9" l="1"/>
  <c r="BM26" i="9"/>
  <c r="BN23" i="9"/>
  <c r="BN71" i="20" s="1"/>
  <c r="BM56" i="20"/>
  <c r="BN35" i="20"/>
  <c r="BM36" i="20"/>
  <c r="F61" i="22"/>
  <c r="F82" i="22"/>
  <c r="F96" i="22" l="1"/>
  <c r="BM41" i="20"/>
  <c r="BM11" i="18"/>
  <c r="BN56" i="20"/>
  <c r="BN36" i="20"/>
  <c r="BN26" i="9"/>
  <c r="BM66" i="9"/>
  <c r="BL97" i="9"/>
  <c r="BL40" i="9"/>
  <c r="BL36" i="9" s="1"/>
  <c r="BL41" i="9" s="1"/>
  <c r="BL62" i="9" s="1"/>
  <c r="BO37" i="20" l="1"/>
  <c r="BO33" i="20"/>
  <c r="BM13" i="18"/>
  <c r="BM68" i="9" s="1"/>
  <c r="BN11" i="18"/>
  <c r="F28" i="22" s="1"/>
  <c r="BM63" i="20"/>
  <c r="BM88" i="9"/>
  <c r="BM89" i="9"/>
  <c r="BN89" i="9" s="1"/>
  <c r="BN41" i="20"/>
  <c r="F8" i="21" s="1"/>
  <c r="F6" i="21" s="1"/>
  <c r="BM42" i="20"/>
  <c r="BM10" i="18" l="1"/>
  <c r="BM31" i="18" s="1"/>
  <c r="BM72" i="9"/>
  <c r="BN72" i="9" s="1"/>
  <c r="F59" i="22"/>
  <c r="F80" i="22"/>
  <c r="BN68" i="9"/>
  <c r="BM82" i="9"/>
  <c r="BM23" i="18"/>
  <c r="BN13" i="18"/>
  <c r="BN42" i="20"/>
  <c r="BM54" i="9"/>
  <c r="BM85" i="9"/>
  <c r="BN88" i="9"/>
  <c r="CA33" i="20"/>
  <c r="BN63" i="20"/>
  <c r="BN58" i="20" s="1"/>
  <c r="BN66" i="20" s="1"/>
  <c r="BM58" i="20"/>
  <c r="BM67" i="9" l="1"/>
  <c r="BM74" i="20"/>
  <c r="BN74" i="20" s="1"/>
  <c r="BM66" i="20"/>
  <c r="BO43" i="20"/>
  <c r="BO40" i="20"/>
  <c r="BN31" i="18"/>
  <c r="BN14" i="14"/>
  <c r="BN15" i="14" s="1"/>
  <c r="BN16" i="14" s="1"/>
  <c r="F29" i="22"/>
  <c r="BM30" i="18"/>
  <c r="BM20" i="18"/>
  <c r="BN23" i="18"/>
  <c r="BN20" i="18" s="1"/>
  <c r="BM74" i="9"/>
  <c r="BN82" i="9"/>
  <c r="BM34" i="9"/>
  <c r="BM73" i="9"/>
  <c r="BN67" i="9"/>
  <c r="BM91" i="9"/>
  <c r="BN85" i="9"/>
  <c r="BN91" i="9" s="1"/>
  <c r="BN54" i="9"/>
  <c r="BM53" i="9"/>
  <c r="F94" i="22"/>
  <c r="BN30" i="18" l="1"/>
  <c r="BN73" i="9"/>
  <c r="F37" i="22"/>
  <c r="F31" i="22"/>
  <c r="F81" i="22"/>
  <c r="F89" i="22" s="1"/>
  <c r="BN17" i="14"/>
  <c r="BN18" i="14" s="1"/>
  <c r="BN21" i="14" s="1"/>
  <c r="BN22" i="14" s="1"/>
  <c r="CA20" i="14" s="1"/>
  <c r="BM84" i="9"/>
  <c r="BN84" i="9" s="1"/>
  <c r="BN74" i="9"/>
  <c r="CA40" i="20"/>
  <c r="BO68" i="20"/>
  <c r="BO70" i="20" s="1"/>
  <c r="BO24" i="9"/>
  <c r="BO11" i="14"/>
  <c r="BO8" i="14" s="1"/>
  <c r="BO60" i="20"/>
  <c r="BO25" i="9"/>
  <c r="BO90" i="9"/>
  <c r="BM31" i="9"/>
  <c r="BN34" i="9"/>
  <c r="BN53" i="9"/>
  <c r="BO23" i="9" l="1"/>
  <c r="BO26" i="9" s="1"/>
  <c r="BO28" i="9" s="1"/>
  <c r="BO49" i="9" s="1"/>
  <c r="BN27" i="9"/>
  <c r="BM27" i="9" s="1"/>
  <c r="BO30" i="20"/>
  <c r="BO71" i="20"/>
  <c r="F62" i="22"/>
  <c r="F83" i="22"/>
  <c r="BO73" i="20"/>
  <c r="BN31" i="9"/>
  <c r="BN42" i="9"/>
  <c r="BM92" i="9"/>
  <c r="F97" i="22" l="1"/>
  <c r="F60" i="22"/>
  <c r="BN92" i="9"/>
  <c r="BM93" i="9"/>
  <c r="BO61" i="20"/>
  <c r="CA30" i="20"/>
  <c r="BM57" i="9"/>
  <c r="BM28" i="9"/>
  <c r="CA61" i="20" l="1"/>
  <c r="BO35" i="20"/>
  <c r="BM97" i="9"/>
  <c r="BM40" i="9"/>
  <c r="BN93" i="9"/>
  <c r="BN57" i="9"/>
  <c r="BM56" i="9"/>
  <c r="F95" i="22"/>
  <c r="F103" i="22" s="1"/>
  <c r="F68" i="22"/>
  <c r="BM49" i="9"/>
  <c r="BM48" i="9" s="1"/>
  <c r="BM44" i="9" s="1"/>
  <c r="BM96" i="9" s="1"/>
  <c r="BN28" i="9"/>
  <c r="BN49" i="9" s="1"/>
  <c r="BN48" i="9" s="1"/>
  <c r="BN56" i="9" l="1"/>
  <c r="BN52" i="9" s="1"/>
  <c r="BM52" i="9"/>
  <c r="BM60" i="9" s="1"/>
  <c r="CA66" i="9"/>
  <c r="BO66" i="9"/>
  <c r="BN97" i="9"/>
  <c r="BM36" i="9"/>
  <c r="BM41" i="9" s="1"/>
  <c r="BN40" i="9"/>
  <c r="BN36" i="9" s="1"/>
  <c r="BN41" i="9" s="1"/>
  <c r="BN44" i="9"/>
  <c r="BO50" i="9"/>
  <c r="BO56" i="20"/>
  <c r="BO36" i="20"/>
  <c r="BP37" i="20" l="1"/>
  <c r="BP33" i="20"/>
  <c r="BP50" i="9"/>
  <c r="BQ50" i="9" s="1"/>
  <c r="BR50" i="9" s="1"/>
  <c r="BS50" i="9" s="1"/>
  <c r="BO48" i="9"/>
  <c r="BO44" i="9" s="1"/>
  <c r="BM62" i="9"/>
  <c r="BO41" i="20"/>
  <c r="BO11" i="18"/>
  <c r="BN60" i="9"/>
  <c r="BN62" i="9" s="1"/>
  <c r="BN96" i="9"/>
  <c r="BO88" i="9" l="1"/>
  <c r="BO63" i="20"/>
  <c r="BO58" i="20" s="1"/>
  <c r="BO89" i="9"/>
  <c r="BO42" i="20"/>
  <c r="BO13" i="18"/>
  <c r="BO68" i="9" s="1"/>
  <c r="BO10" i="18" l="1"/>
  <c r="BO31" i="18" s="1"/>
  <c r="BO82" i="9"/>
  <c r="BO23" i="18"/>
  <c r="BP43" i="20"/>
  <c r="BP40" i="20"/>
  <c r="BO54" i="9"/>
  <c r="BO74" i="20"/>
  <c r="BO66" i="20"/>
  <c r="BO85" i="9"/>
  <c r="BO91" i="9" s="1"/>
  <c r="BO72" i="9"/>
  <c r="BO57" i="9" s="1"/>
  <c r="BO67" i="9" l="1"/>
  <c r="BO73" i="9" s="1"/>
  <c r="BO53" i="9"/>
  <c r="BO52" i="9" s="1"/>
  <c r="BO60" i="9" s="1"/>
  <c r="BO96" i="9"/>
  <c r="BP24" i="9"/>
  <c r="BP90" i="9"/>
  <c r="BP25" i="9"/>
  <c r="BP11" i="14"/>
  <c r="BP8" i="14" s="1"/>
  <c r="BP60" i="20"/>
  <c r="BP68" i="20"/>
  <c r="BP70" i="20" s="1"/>
  <c r="BO30" i="18"/>
  <c r="BO20" i="18"/>
  <c r="BO74" i="9"/>
  <c r="BO84" i="9" s="1"/>
  <c r="BO34" i="9"/>
  <c r="BO92" i="9" l="1"/>
  <c r="BO93" i="9" s="1"/>
  <c r="BP66" i="9" s="1"/>
  <c r="BP23" i="9"/>
  <c r="BO31" i="9"/>
  <c r="BP73" i="20"/>
  <c r="BP35" i="20"/>
  <c r="BO40" i="9" l="1"/>
  <c r="BO36" i="9" s="1"/>
  <c r="BO97" i="9"/>
  <c r="BP71" i="20"/>
  <c r="BP26" i="9"/>
  <c r="BP28" i="9" s="1"/>
  <c r="BP49" i="9" s="1"/>
  <c r="BO41" i="9"/>
  <c r="BO62" i="9" s="1"/>
  <c r="BP56" i="20"/>
  <c r="BP36" i="20"/>
  <c r="BQ37" i="20" l="1"/>
  <c r="BQ33" i="20"/>
  <c r="BP41" i="20"/>
  <c r="BP11" i="18"/>
  <c r="BP48" i="9"/>
  <c r="BP44" i="9" s="1"/>
  <c r="BP13" i="18" l="1"/>
  <c r="BP68" i="9" s="1"/>
  <c r="BP88" i="9"/>
  <c r="BP89" i="9"/>
  <c r="BP63" i="20"/>
  <c r="BP58" i="20" s="1"/>
  <c r="BP42" i="20"/>
  <c r="BP72" i="9" l="1"/>
  <c r="BP57" i="9" s="1"/>
  <c r="BP85" i="9"/>
  <c r="BP91" i="9" s="1"/>
  <c r="BP82" i="9"/>
  <c r="BP34" i="9" s="1"/>
  <c r="BQ43" i="20"/>
  <c r="BQ40" i="20"/>
  <c r="BP54" i="9"/>
  <c r="BP74" i="20"/>
  <c r="BP66" i="20"/>
  <c r="BP10" i="18"/>
  <c r="BP31" i="18" s="1"/>
  <c r="BP23" i="18"/>
  <c r="BP74" i="9" l="1"/>
  <c r="BP84" i="9" s="1"/>
  <c r="BP67" i="9"/>
  <c r="BP73" i="9" s="1"/>
  <c r="BP31" i="9"/>
  <c r="BP30" i="18"/>
  <c r="BP20" i="18"/>
  <c r="BP53" i="9"/>
  <c r="BP52" i="9" s="1"/>
  <c r="BP60" i="9" s="1"/>
  <c r="BP96" i="9"/>
  <c r="BP92" i="9"/>
  <c r="BP93" i="9" s="1"/>
  <c r="BQ90" i="9"/>
  <c r="BQ60" i="20"/>
  <c r="BQ68" i="20"/>
  <c r="BQ70" i="20" s="1"/>
  <c r="BQ24" i="9"/>
  <c r="BQ25" i="9"/>
  <c r="BQ11" i="14"/>
  <c r="BQ8" i="14" s="1"/>
  <c r="BQ23" i="9" l="1"/>
  <c r="BQ71" i="20" s="1"/>
  <c r="BQ66" i="9"/>
  <c r="BP97" i="9"/>
  <c r="BP40" i="9"/>
  <c r="BP36" i="9" s="1"/>
  <c r="BP41" i="9" s="1"/>
  <c r="BP62" i="9" s="1"/>
  <c r="BQ73" i="20"/>
  <c r="BQ35" i="20"/>
  <c r="BQ26" i="9" l="1"/>
  <c r="BQ28" i="9" s="1"/>
  <c r="BQ49" i="9" s="1"/>
  <c r="BQ48" i="9" s="1"/>
  <c r="BQ44" i="9" s="1"/>
  <c r="BQ56" i="20"/>
  <c r="BQ36" i="20"/>
  <c r="BR37" i="20" l="1"/>
  <c r="BR33" i="20"/>
  <c r="BQ11" i="18"/>
  <c r="BQ41" i="20"/>
  <c r="BQ63" i="20" l="1"/>
  <c r="BQ58" i="20" s="1"/>
  <c r="BQ89" i="9"/>
  <c r="BQ88" i="9"/>
  <c r="BQ42" i="20"/>
  <c r="BQ13" i="18"/>
  <c r="BQ72" i="9" s="1"/>
  <c r="BQ57" i="9" s="1"/>
  <c r="BQ82" i="9" l="1"/>
  <c r="BQ85" i="9"/>
  <c r="BQ91" i="9" s="1"/>
  <c r="BQ68" i="9"/>
  <c r="BQ67" i="9" s="1"/>
  <c r="BQ73" i="9" s="1"/>
  <c r="BQ74" i="9"/>
  <c r="BQ84" i="9" s="1"/>
  <c r="BQ34" i="9"/>
  <c r="BQ10" i="18"/>
  <c r="BQ31" i="18" s="1"/>
  <c r="BQ23" i="18"/>
  <c r="BR43" i="20"/>
  <c r="BR40" i="20"/>
  <c r="BQ54" i="9"/>
  <c r="BQ74" i="20"/>
  <c r="BQ66" i="20"/>
  <c r="BQ92" i="9" l="1"/>
  <c r="BQ93" i="9" s="1"/>
  <c r="BQ97" i="9" s="1"/>
  <c r="BR90" i="9"/>
  <c r="BR11" i="14"/>
  <c r="BR8" i="14" s="1"/>
  <c r="BR24" i="9"/>
  <c r="BR60" i="20"/>
  <c r="BR25" i="9"/>
  <c r="BR68" i="20"/>
  <c r="BR70" i="20" s="1"/>
  <c r="BR66" i="9"/>
  <c r="BQ40" i="9"/>
  <c r="BQ36" i="9" s="1"/>
  <c r="BQ30" i="18"/>
  <c r="BQ20" i="18"/>
  <c r="BQ31" i="9"/>
  <c r="BQ53" i="9"/>
  <c r="BQ52" i="9" s="1"/>
  <c r="BQ60" i="9" s="1"/>
  <c r="BQ96" i="9"/>
  <c r="BQ41" i="9" l="1"/>
  <c r="BQ62" i="9" s="1"/>
  <c r="BR73" i="20"/>
  <c r="BR35" i="20"/>
  <c r="BR23" i="9"/>
  <c r="BR71" i="20" l="1"/>
  <c r="BR26" i="9"/>
  <c r="BR28" i="9" s="1"/>
  <c r="BR49" i="9" s="1"/>
  <c r="BR56" i="20"/>
  <c r="BR36" i="20"/>
  <c r="BS37" i="20" l="1"/>
  <c r="BS33" i="20"/>
  <c r="BR11" i="18"/>
  <c r="BR41" i="20"/>
  <c r="BR48" i="9"/>
  <c r="BR44" i="9" s="1"/>
  <c r="BR13" i="18" l="1"/>
  <c r="BR10" i="18" s="1"/>
  <c r="BR31" i="18" s="1"/>
  <c r="BR88" i="9"/>
  <c r="BR63" i="20"/>
  <c r="BR58" i="20" s="1"/>
  <c r="BR89" i="9"/>
  <c r="BR42" i="20"/>
  <c r="BR68" i="9" l="1"/>
  <c r="BR72" i="9"/>
  <c r="BR57" i="9" s="1"/>
  <c r="BS43" i="20"/>
  <c r="BS40" i="20"/>
  <c r="BR54" i="9"/>
  <c r="BR82" i="9"/>
  <c r="BR23" i="18"/>
  <c r="BR20" i="18" s="1"/>
  <c r="BR74" i="20"/>
  <c r="BR66" i="20"/>
  <c r="BR85" i="9"/>
  <c r="BR91" i="9" s="1"/>
  <c r="BR67" i="9" l="1"/>
  <c r="BR73" i="9" s="1"/>
  <c r="BR74" i="9"/>
  <c r="BR84" i="9" s="1"/>
  <c r="BR34" i="9"/>
  <c r="BR30" i="18"/>
  <c r="BR53" i="9"/>
  <c r="BR52" i="9" s="1"/>
  <c r="BR60" i="9" s="1"/>
  <c r="BR96" i="9"/>
  <c r="BS68" i="20"/>
  <c r="BS70" i="20" s="1"/>
  <c r="BS11" i="14"/>
  <c r="BS8" i="14" s="1"/>
  <c r="BS90" i="9"/>
  <c r="BS24" i="9"/>
  <c r="BS60" i="20"/>
  <c r="BS25" i="9"/>
  <c r="BR92" i="9" l="1"/>
  <c r="BR93" i="9" s="1"/>
  <c r="BR97" i="9" s="1"/>
  <c r="BS73" i="20"/>
  <c r="BS35" i="20"/>
  <c r="BS23" i="9"/>
  <c r="BR31" i="9"/>
  <c r="BS66" i="9"/>
  <c r="BR40" i="9"/>
  <c r="BR36" i="9" s="1"/>
  <c r="BS71" i="20" l="1"/>
  <c r="BS26" i="9"/>
  <c r="BS28" i="9" s="1"/>
  <c r="BS49" i="9" s="1"/>
  <c r="BS48" i="9" s="1"/>
  <c r="BS44" i="9" s="1"/>
  <c r="BS56" i="20"/>
  <c r="BS36" i="20"/>
  <c r="BR41" i="9"/>
  <c r="BR62" i="9" s="1"/>
  <c r="BT37" i="20" l="1"/>
  <c r="BT33" i="20"/>
  <c r="BS41" i="20"/>
  <c r="BS11" i="18"/>
  <c r="BS13" i="18" l="1"/>
  <c r="BS68" i="9" s="1"/>
  <c r="BS63" i="20"/>
  <c r="BS58" i="20" s="1"/>
  <c r="BS89" i="9"/>
  <c r="BS88" i="9"/>
  <c r="BS42" i="20"/>
  <c r="BS72" i="9" l="1"/>
  <c r="BS57" i="9" s="1"/>
  <c r="BS85" i="9"/>
  <c r="BS91" i="9" s="1"/>
  <c r="BS82" i="9"/>
  <c r="BS74" i="9" s="1"/>
  <c r="BS84" i="9" s="1"/>
  <c r="BT43" i="20"/>
  <c r="BT40" i="20"/>
  <c r="BT49" i="20"/>
  <c r="BS54" i="9"/>
  <c r="BS74" i="20"/>
  <c r="BS66" i="20"/>
  <c r="BS10" i="18"/>
  <c r="BS31" i="18" s="1"/>
  <c r="BS23" i="18"/>
  <c r="BS34" i="9" l="1"/>
  <c r="BS67" i="9"/>
  <c r="BS73" i="9" s="1"/>
  <c r="BS92" i="9" s="1"/>
  <c r="BS93" i="9" s="1"/>
  <c r="BS53" i="9"/>
  <c r="BS52" i="9" s="1"/>
  <c r="BS60" i="9" s="1"/>
  <c r="BS96" i="9"/>
  <c r="CA49" i="20"/>
  <c r="BT87" i="9"/>
  <c r="BS30" i="18"/>
  <c r="BS20" i="18"/>
  <c r="BT60" i="20"/>
  <c r="BT68" i="20"/>
  <c r="BT70" i="20" s="1"/>
  <c r="BT90" i="9"/>
  <c r="BT24" i="9"/>
  <c r="BT11" i="14"/>
  <c r="BT8" i="14" s="1"/>
  <c r="BT25" i="9"/>
  <c r="BS31" i="9"/>
  <c r="BT66" i="9" l="1"/>
  <c r="BS97" i="9"/>
  <c r="BS40" i="9"/>
  <c r="BS36" i="9" s="1"/>
  <c r="BS41" i="9" s="1"/>
  <c r="BS62" i="9" s="1"/>
  <c r="BT23" i="9"/>
  <c r="BT26" i="9" s="1"/>
  <c r="BT28" i="9" s="1"/>
  <c r="BT49" i="9" s="1"/>
  <c r="BT50" i="9"/>
  <c r="BU50" i="9" s="1"/>
  <c r="BV50" i="9" s="1"/>
  <c r="BW50" i="9" s="1"/>
  <c r="BX50" i="9" s="1"/>
  <c r="BY50" i="9" s="1"/>
  <c r="BZ50" i="9" s="1"/>
  <c r="CA50" i="9" s="1"/>
  <c r="CA87" i="9"/>
  <c r="G7" i="21"/>
  <c r="BT73" i="20"/>
  <c r="BT35" i="20"/>
  <c r="BT71" i="20" l="1"/>
  <c r="BT48" i="9"/>
  <c r="BT44" i="9" s="1"/>
  <c r="BT56" i="20"/>
  <c r="BT36" i="20"/>
  <c r="BU37" i="20" l="1"/>
  <c r="BU33" i="20"/>
  <c r="BT11" i="18"/>
  <c r="BT41" i="20"/>
  <c r="BT13" i="18" l="1"/>
  <c r="BT72" i="9" s="1"/>
  <c r="BT57" i="9" s="1"/>
  <c r="BT89" i="9"/>
  <c r="BT88" i="9"/>
  <c r="BT63" i="20"/>
  <c r="BT58" i="20" s="1"/>
  <c r="BT42" i="20"/>
  <c r="BT68" i="9" l="1"/>
  <c r="BT82" i="9"/>
  <c r="BT34" i="9" s="1"/>
  <c r="BT85" i="9"/>
  <c r="BT91" i="9" s="1"/>
  <c r="BT67" i="9"/>
  <c r="BT73" i="9" s="1"/>
  <c r="BT74" i="20"/>
  <c r="BT66" i="20"/>
  <c r="BU43" i="20"/>
  <c r="BU40" i="20"/>
  <c r="BT54" i="9"/>
  <c r="BT10" i="18"/>
  <c r="BT31" i="18" s="1"/>
  <c r="BT23" i="18"/>
  <c r="BT20" i="18" s="1"/>
  <c r="BT74" i="9" l="1"/>
  <c r="BT84" i="9" s="1"/>
  <c r="BT92" i="9" s="1"/>
  <c r="BT93" i="9" s="1"/>
  <c r="BT30" i="18"/>
  <c r="BT53" i="9"/>
  <c r="BT52" i="9" s="1"/>
  <c r="BT60" i="9" s="1"/>
  <c r="BT96" i="9"/>
  <c r="BU68" i="20"/>
  <c r="BU70" i="20" s="1"/>
  <c r="BU60" i="20"/>
  <c r="BU25" i="9"/>
  <c r="BU24" i="9"/>
  <c r="BU11" i="14"/>
  <c r="BU8" i="14" s="1"/>
  <c r="BU90" i="9"/>
  <c r="BT31" i="9"/>
  <c r="BU66" i="9" l="1"/>
  <c r="BT97" i="9"/>
  <c r="BT40" i="9"/>
  <c r="BT36" i="9" s="1"/>
  <c r="BU23" i="9"/>
  <c r="BU26" i="9" s="1"/>
  <c r="BU28" i="9" s="1"/>
  <c r="BU49" i="9" s="1"/>
  <c r="BU48" i="9" s="1"/>
  <c r="BU44" i="9" s="1"/>
  <c r="BU73" i="20"/>
  <c r="BU35" i="20"/>
  <c r="BT41" i="9"/>
  <c r="BT62" i="9" s="1"/>
  <c r="BU71" i="20" l="1"/>
  <c r="BU56" i="20"/>
  <c r="BU36" i="20"/>
  <c r="BV37" i="20" l="1"/>
  <c r="BV33" i="20"/>
  <c r="BU41" i="20"/>
  <c r="BU11" i="18"/>
  <c r="BU63" i="20" l="1"/>
  <c r="BU58" i="20" s="1"/>
  <c r="BU88" i="9"/>
  <c r="BU89" i="9"/>
  <c r="BU42" i="20"/>
  <c r="BU13" i="18"/>
  <c r="BU68" i="9" s="1"/>
  <c r="BU72" i="9" l="1"/>
  <c r="BU57" i="9" s="1"/>
  <c r="BU85" i="9"/>
  <c r="BU91" i="9" s="1"/>
  <c r="BU10" i="18"/>
  <c r="BU31" i="18" s="1"/>
  <c r="BU23" i="18"/>
  <c r="BU20" i="18" s="1"/>
  <c r="BV40" i="20"/>
  <c r="BV43" i="20"/>
  <c r="BU54" i="9"/>
  <c r="BU82" i="9"/>
  <c r="BU74" i="20"/>
  <c r="BU66" i="20"/>
  <c r="BU67" i="9" l="1"/>
  <c r="BU73" i="9" s="1"/>
  <c r="BU30" i="18"/>
  <c r="BU74" i="9"/>
  <c r="BU84" i="9" s="1"/>
  <c r="BU34" i="9"/>
  <c r="BV25" i="9"/>
  <c r="BV68" i="20"/>
  <c r="BV70" i="20" s="1"/>
  <c r="BV24" i="9"/>
  <c r="BV60" i="20"/>
  <c r="BV90" i="9"/>
  <c r="BV11" i="14"/>
  <c r="BV8" i="14" s="1"/>
  <c r="BU53" i="9"/>
  <c r="BU52" i="9" s="1"/>
  <c r="BU60" i="9" s="1"/>
  <c r="BU96" i="9"/>
  <c r="BU92" i="9" l="1"/>
  <c r="BU93" i="9" s="1"/>
  <c r="BV23" i="9"/>
  <c r="BV26" i="9" s="1"/>
  <c r="BV28" i="9" s="1"/>
  <c r="BV49" i="9" s="1"/>
  <c r="BV48" i="9" s="1"/>
  <c r="BV44" i="9" s="1"/>
  <c r="BV73" i="20"/>
  <c r="BV35" i="20"/>
  <c r="BU31" i="9"/>
  <c r="BV66" i="9"/>
  <c r="BU97" i="9"/>
  <c r="BU40" i="9"/>
  <c r="BU36" i="9" s="1"/>
  <c r="BV71" i="20" l="1"/>
  <c r="BV56" i="20"/>
  <c r="BV36" i="20"/>
  <c r="BU41" i="9"/>
  <c r="BU62" i="9" s="1"/>
  <c r="BW37" i="20" l="1"/>
  <c r="BW33" i="20"/>
  <c r="BV11" i="18"/>
  <c r="BV41" i="20"/>
  <c r="BV63" i="20" l="1"/>
  <c r="BV58" i="20" s="1"/>
  <c r="BV89" i="9"/>
  <c r="BV88" i="9"/>
  <c r="BV42" i="20"/>
  <c r="BV13" i="18"/>
  <c r="BV82" i="9" s="1"/>
  <c r="BV68" i="9" l="1"/>
  <c r="BV72" i="9"/>
  <c r="BV57" i="9" s="1"/>
  <c r="BV85" i="9"/>
  <c r="BV91" i="9" s="1"/>
  <c r="BV74" i="9"/>
  <c r="BV84" i="9" s="1"/>
  <c r="BV34" i="9"/>
  <c r="BV10" i="18"/>
  <c r="BV31" i="18" s="1"/>
  <c r="BV23" i="18"/>
  <c r="BV20" i="18" s="1"/>
  <c r="BW40" i="20"/>
  <c r="BW43" i="20"/>
  <c r="BV54" i="9"/>
  <c r="BV74" i="20"/>
  <c r="BV66" i="20"/>
  <c r="BV67" i="9" l="1"/>
  <c r="BV73" i="9" s="1"/>
  <c r="BV92" i="9" s="1"/>
  <c r="BV93" i="9" s="1"/>
  <c r="BV30" i="18"/>
  <c r="BV31" i="9"/>
  <c r="BW11" i="14"/>
  <c r="BW8" i="14" s="1"/>
  <c r="BW68" i="20"/>
  <c r="BW70" i="20" s="1"/>
  <c r="BW60" i="20"/>
  <c r="BW24" i="9"/>
  <c r="BW90" i="9"/>
  <c r="BW25" i="9"/>
  <c r="BV53" i="9"/>
  <c r="BV52" i="9" s="1"/>
  <c r="BV60" i="9" s="1"/>
  <c r="BV96" i="9"/>
  <c r="BW66" i="9" l="1"/>
  <c r="BV40" i="9"/>
  <c r="BV36" i="9" s="1"/>
  <c r="BV41" i="9" s="1"/>
  <c r="BV62" i="9" s="1"/>
  <c r="BV97" i="9"/>
  <c r="BW23" i="9"/>
  <c r="BW26" i="9" s="1"/>
  <c r="BW28" i="9" s="1"/>
  <c r="BW49" i="9" s="1"/>
  <c r="BW48" i="9" s="1"/>
  <c r="BW44" i="9" s="1"/>
  <c r="BW73" i="20"/>
  <c r="BW35" i="20"/>
  <c r="BW56" i="20" l="1"/>
  <c r="BW36" i="20"/>
  <c r="BW71" i="20"/>
  <c r="BX37" i="20" l="1"/>
  <c r="BX33" i="20"/>
  <c r="BW41" i="20"/>
  <c r="BW11" i="18"/>
  <c r="BW89" i="9" l="1"/>
  <c r="BW88" i="9"/>
  <c r="BW63" i="20"/>
  <c r="BW58" i="20" s="1"/>
  <c r="BW42" i="20"/>
  <c r="BW13" i="18"/>
  <c r="BW68" i="9" s="1"/>
  <c r="BW85" i="9" l="1"/>
  <c r="BW91" i="9" s="1"/>
  <c r="BW10" i="18"/>
  <c r="BW31" i="18" s="1"/>
  <c r="BW72" i="9"/>
  <c r="BW57" i="9" s="1"/>
  <c r="BW82" i="9"/>
  <c r="BW23" i="18"/>
  <c r="BW20" i="18" s="1"/>
  <c r="BX43" i="20"/>
  <c r="BX40" i="20"/>
  <c r="BW54" i="9"/>
  <c r="BW74" i="20"/>
  <c r="BW66" i="20"/>
  <c r="BW67" i="9" l="1"/>
  <c r="BW73" i="9" s="1"/>
  <c r="BX68" i="20"/>
  <c r="BX70" i="20" s="1"/>
  <c r="BX11" i="14"/>
  <c r="BX8" i="14" s="1"/>
  <c r="BX90" i="9"/>
  <c r="BX25" i="9"/>
  <c r="BX24" i="9"/>
  <c r="BX60" i="20"/>
  <c r="BW30" i="18"/>
  <c r="BW53" i="9"/>
  <c r="BW52" i="9" s="1"/>
  <c r="BW60" i="9" s="1"/>
  <c r="BW96" i="9"/>
  <c r="BW74" i="9"/>
  <c r="BW84" i="9" s="1"/>
  <c r="BW92" i="9" s="1"/>
  <c r="BW93" i="9" s="1"/>
  <c r="BW34" i="9"/>
  <c r="BX23" i="9" l="1"/>
  <c r="BX26" i="9" s="1"/>
  <c r="BX28" i="9" s="1"/>
  <c r="BX49" i="9" s="1"/>
  <c r="BX48" i="9" s="1"/>
  <c r="BX44" i="9" s="1"/>
  <c r="BX66" i="9"/>
  <c r="BW40" i="9"/>
  <c r="BW36" i="9" s="1"/>
  <c r="BW97" i="9"/>
  <c r="BX73" i="20"/>
  <c r="BX35" i="20"/>
  <c r="BW31" i="9"/>
  <c r="BX71" i="20"/>
  <c r="BX56" i="20" l="1"/>
  <c r="BX36" i="20"/>
  <c r="BW41" i="9"/>
  <c r="BW62" i="9" s="1"/>
  <c r="BY37" i="20" l="1"/>
  <c r="BY33" i="20"/>
  <c r="BX41" i="20"/>
  <c r="BX11" i="18"/>
  <c r="BX13" i="18" l="1"/>
  <c r="BX82" i="9" s="1"/>
  <c r="BX89" i="9"/>
  <c r="BX88" i="9"/>
  <c r="BX63" i="20"/>
  <c r="BX58" i="20" s="1"/>
  <c r="BX42" i="20"/>
  <c r="BX68" i="9" l="1"/>
  <c r="BX72" i="9"/>
  <c r="BX57" i="9" s="1"/>
  <c r="BX85" i="9"/>
  <c r="BX91" i="9" s="1"/>
  <c r="BX74" i="20"/>
  <c r="BX66" i="20"/>
  <c r="BX74" i="9"/>
  <c r="BX84" i="9" s="1"/>
  <c r="BX34" i="9"/>
  <c r="BX31" i="9" s="1"/>
  <c r="BY40" i="20"/>
  <c r="BY43" i="20"/>
  <c r="BX54" i="9"/>
  <c r="BX10" i="18"/>
  <c r="BX31" i="18" s="1"/>
  <c r="BX23" i="18"/>
  <c r="BX20" i="18" s="1"/>
  <c r="BX67" i="9" l="1"/>
  <c r="BX73" i="9" s="1"/>
  <c r="BX92" i="9" s="1"/>
  <c r="BX93" i="9" s="1"/>
  <c r="BX30" i="18"/>
  <c r="BY11" i="14"/>
  <c r="BY68" i="20"/>
  <c r="BY70" i="20" s="1"/>
  <c r="BY25" i="9"/>
  <c r="BY24" i="9"/>
  <c r="BY90" i="9"/>
  <c r="BY60" i="20"/>
  <c r="BX53" i="9"/>
  <c r="BX52" i="9" s="1"/>
  <c r="BX60" i="9" s="1"/>
  <c r="BX96" i="9"/>
  <c r="BX97" i="9" l="1"/>
  <c r="BX40" i="9"/>
  <c r="BX36" i="9" s="1"/>
  <c r="BX41" i="9" s="1"/>
  <c r="BY66" i="9"/>
  <c r="BY8" i="14"/>
  <c r="BY73" i="20"/>
  <c r="BY35" i="20"/>
  <c r="BX62" i="9"/>
  <c r="BY23" i="9"/>
  <c r="BY26" i="9" l="1"/>
  <c r="BY56" i="20"/>
  <c r="BY36" i="20"/>
  <c r="BY71" i="20"/>
  <c r="BZ37" i="20" l="1"/>
  <c r="BZ33" i="20"/>
  <c r="BY41" i="20"/>
  <c r="BY11" i="18"/>
  <c r="BY28" i="9"/>
  <c r="BY49" i="9" s="1"/>
  <c r="BY48" i="9" s="1"/>
  <c r="BY44" i="9" s="1"/>
  <c r="BY13" i="18" l="1"/>
  <c r="BY82" i="9" s="1"/>
  <c r="BY63" i="20"/>
  <c r="BY89" i="9"/>
  <c r="BY88" i="9"/>
  <c r="BY42" i="20"/>
  <c r="CA37" i="20"/>
  <c r="BY72" i="9" l="1"/>
  <c r="BY57" i="9" s="1"/>
  <c r="BY68" i="9"/>
  <c r="BY34" i="9"/>
  <c r="BY74" i="9"/>
  <c r="BY58" i="20"/>
  <c r="BZ43" i="20"/>
  <c r="BZ40" i="20"/>
  <c r="BY54" i="9"/>
  <c r="BY10" i="18"/>
  <c r="BY31" i="18" s="1"/>
  <c r="BY23" i="18"/>
  <c r="BY30" i="18" s="1"/>
  <c r="BY85" i="9"/>
  <c r="BY67" i="9" l="1"/>
  <c r="BY53" i="9"/>
  <c r="BY52" i="9" s="1"/>
  <c r="BY60" i="9" s="1"/>
  <c r="BY96" i="9"/>
  <c r="CA43" i="20"/>
  <c r="CA68" i="20" s="1"/>
  <c r="CA70" i="20" s="1"/>
  <c r="BZ60" i="20"/>
  <c r="BZ68" i="20"/>
  <c r="BZ70" i="20" s="1"/>
  <c r="BZ25" i="9"/>
  <c r="CA25" i="9" s="1"/>
  <c r="BZ90" i="9"/>
  <c r="CA90" i="9" s="1"/>
  <c r="BZ24" i="9"/>
  <c r="BZ11" i="14"/>
  <c r="BY20" i="18"/>
  <c r="BY74" i="20"/>
  <c r="BY66" i="20"/>
  <c r="BY91" i="9"/>
  <c r="BY84" i="9"/>
  <c r="BY73" i="9"/>
  <c r="BY31" i="9"/>
  <c r="BY92" i="9" l="1"/>
  <c r="BZ73" i="20"/>
  <c r="CA73" i="20" s="1"/>
  <c r="G30" i="22" s="1"/>
  <c r="CA60" i="20"/>
  <c r="BZ35" i="20"/>
  <c r="BY93" i="9"/>
  <c r="BZ8" i="14"/>
  <c r="CA11" i="14"/>
  <c r="CA8" i="14" s="1"/>
  <c r="CA12" i="14" s="1"/>
  <c r="BZ23" i="9"/>
  <c r="CA24" i="9"/>
  <c r="BZ66" i="9" l="1"/>
  <c r="BY40" i="9"/>
  <c r="BY36" i="9" s="1"/>
  <c r="BY41" i="9" s="1"/>
  <c r="BY62" i="9" s="1"/>
  <c r="BY97" i="9"/>
  <c r="BZ56" i="20"/>
  <c r="CA35" i="20"/>
  <c r="BZ36" i="20"/>
  <c r="BZ71" i="20"/>
  <c r="BZ26" i="9"/>
  <c r="CA23" i="9"/>
  <c r="CA71" i="20" s="1"/>
  <c r="G61" i="22"/>
  <c r="G82" i="22"/>
  <c r="CA26" i="9" l="1"/>
  <c r="CA36" i="20"/>
  <c r="BZ41" i="20"/>
  <c r="BZ11" i="18"/>
  <c r="CA56" i="20"/>
  <c r="G96" i="22"/>
  <c r="BZ13" i="18" l="1"/>
  <c r="BZ10" i="18" s="1"/>
  <c r="BZ31" i="18" s="1"/>
  <c r="CA11" i="18"/>
  <c r="BZ63" i="20"/>
  <c r="BZ89" i="9"/>
  <c r="CA89" i="9" s="1"/>
  <c r="BZ88" i="9"/>
  <c r="CA41" i="20"/>
  <c r="G8" i="21" s="1"/>
  <c r="G6" i="21" s="1"/>
  <c r="BZ42" i="20"/>
  <c r="CB37" i="20"/>
  <c r="CB33" i="20"/>
  <c r="BZ68" i="9" l="1"/>
  <c r="BZ72" i="9"/>
  <c r="CA72" i="9" s="1"/>
  <c r="CA63" i="20"/>
  <c r="CA58" i="20" s="1"/>
  <c r="CA66" i="20" s="1"/>
  <c r="BZ58" i="20"/>
  <c r="BZ85" i="9"/>
  <c r="CA88" i="9"/>
  <c r="G28" i="22"/>
  <c r="CN33" i="20"/>
  <c r="CA68" i="9"/>
  <c r="CA42" i="20"/>
  <c r="BZ54" i="9"/>
  <c r="BZ82" i="9"/>
  <c r="BZ23" i="18"/>
  <c r="CA13" i="18"/>
  <c r="CA31" i="18" s="1"/>
  <c r="BZ67" i="9" l="1"/>
  <c r="BZ73" i="9" s="1"/>
  <c r="G59" i="22"/>
  <c r="G80" i="22"/>
  <c r="BZ74" i="9"/>
  <c r="CA82" i="9"/>
  <c r="BZ34" i="9"/>
  <c r="CA14" i="14"/>
  <c r="CA15" i="14" s="1"/>
  <c r="CA16" i="14" s="1"/>
  <c r="G29" i="22"/>
  <c r="CA54" i="9"/>
  <c r="BZ53" i="9"/>
  <c r="BZ91" i="9"/>
  <c r="CA85" i="9"/>
  <c r="CA91" i="9" s="1"/>
  <c r="BZ30" i="18"/>
  <c r="BZ20" i="18"/>
  <c r="CA23" i="18"/>
  <c r="CA20" i="18" s="1"/>
  <c r="CB40" i="20"/>
  <c r="CB43" i="20"/>
  <c r="CA67" i="9"/>
  <c r="BZ74" i="20"/>
  <c r="CA74" i="20" s="1"/>
  <c r="BZ66" i="20"/>
  <c r="G31" i="22" l="1"/>
  <c r="G81" i="22"/>
  <c r="G89" i="22" s="1"/>
  <c r="CA17" i="14"/>
  <c r="CA18" i="14" s="1"/>
  <c r="CA21" i="14" s="1"/>
  <c r="CA22" i="14" s="1"/>
  <c r="CN20" i="14" s="1"/>
  <c r="BZ31" i="9"/>
  <c r="CA34" i="9"/>
  <c r="BZ84" i="9"/>
  <c r="CA84" i="9" s="1"/>
  <c r="CA74" i="9"/>
  <c r="CA53" i="9"/>
  <c r="G37" i="22"/>
  <c r="CA73" i="9"/>
  <c r="CB68" i="20"/>
  <c r="CB70" i="20" s="1"/>
  <c r="CB60" i="20"/>
  <c r="CB11" i="14"/>
  <c r="CB8" i="14" s="1"/>
  <c r="CB24" i="9"/>
  <c r="CB90" i="9"/>
  <c r="CB25" i="9"/>
  <c r="CN40" i="20"/>
  <c r="CA30" i="18"/>
  <c r="G94" i="22"/>
  <c r="BZ92" i="9" l="1"/>
  <c r="CB73" i="20"/>
  <c r="CA42" i="9"/>
  <c r="CA31" i="9"/>
  <c r="CA92" i="9"/>
  <c r="BZ93" i="9"/>
  <c r="CA27" i="9"/>
  <c r="BZ27" i="9" s="1"/>
  <c r="CB30" i="20"/>
  <c r="CB23" i="9"/>
  <c r="CB26" i="9" s="1"/>
  <c r="CB28" i="9" s="1"/>
  <c r="CB49" i="9" s="1"/>
  <c r="G62" i="22"/>
  <c r="G83" i="22"/>
  <c r="G97" i="22" l="1"/>
  <c r="G60" i="22"/>
  <c r="CB71" i="20"/>
  <c r="BZ40" i="9"/>
  <c r="CA93" i="9"/>
  <c r="BZ97" i="9"/>
  <c r="CN30" i="20"/>
  <c r="CB61" i="20"/>
  <c r="BZ57" i="9"/>
  <c r="BZ28" i="9"/>
  <c r="CN66" i="9" l="1"/>
  <c r="CB66" i="9"/>
  <c r="CA97" i="9"/>
  <c r="BZ36" i="9"/>
  <c r="BZ41" i="9" s="1"/>
  <c r="CA40" i="9"/>
  <c r="CA36" i="9" s="1"/>
  <c r="CA41" i="9" s="1"/>
  <c r="CN61" i="20"/>
  <c r="CB35" i="20"/>
  <c r="CA28" i="9"/>
  <c r="CA49" i="9" s="1"/>
  <c r="CA48" i="9" s="1"/>
  <c r="BZ49" i="9"/>
  <c r="BZ48" i="9" s="1"/>
  <c r="BZ44" i="9" s="1"/>
  <c r="BZ96" i="9" s="1"/>
  <c r="CA57" i="9"/>
  <c r="BZ56" i="9"/>
  <c r="G95" i="22"/>
  <c r="G103" i="22" s="1"/>
  <c r="G68" i="22"/>
  <c r="CB56" i="20" l="1"/>
  <c r="CB36" i="20"/>
  <c r="CA56" i="9"/>
  <c r="CA52" i="9" s="1"/>
  <c r="BZ52" i="9"/>
  <c r="BZ60" i="9" s="1"/>
  <c r="BZ62" i="9" s="1"/>
  <c r="CB50" i="9"/>
  <c r="CA44" i="9"/>
  <c r="CC50" i="9" l="1"/>
  <c r="CD50" i="9" s="1"/>
  <c r="CE50" i="9" s="1"/>
  <c r="CF50" i="9" s="1"/>
  <c r="CB48" i="9"/>
  <c r="CB44" i="9" s="1"/>
  <c r="CA60" i="9"/>
  <c r="CA62" i="9" s="1"/>
  <c r="CA96" i="9"/>
  <c r="CC37" i="20"/>
  <c r="CC33" i="20"/>
  <c r="CB41" i="20"/>
  <c r="CB11" i="18"/>
  <c r="CB88" i="9" l="1"/>
  <c r="CB89" i="9"/>
  <c r="CB63" i="20"/>
  <c r="CB58" i="20" s="1"/>
  <c r="CB42" i="20"/>
  <c r="CB13" i="18"/>
  <c r="CB82" i="9" s="1"/>
  <c r="CB72" i="9" l="1"/>
  <c r="CB57" i="9" s="1"/>
  <c r="CB68" i="9"/>
  <c r="CB74" i="9"/>
  <c r="CB84" i="9" s="1"/>
  <c r="CB34" i="9"/>
  <c r="CC40" i="20"/>
  <c r="CC43" i="20"/>
  <c r="CB54" i="9"/>
  <c r="CB74" i="20"/>
  <c r="CB66" i="20"/>
  <c r="CB10" i="18"/>
  <c r="CB31" i="18" s="1"/>
  <c r="CB23" i="18"/>
  <c r="CB20" i="18" s="1"/>
  <c r="CB85" i="9"/>
  <c r="CB91" i="9" s="1"/>
  <c r="CB67" i="9" l="1"/>
  <c r="CB73" i="9" s="1"/>
  <c r="CB92" i="9" s="1"/>
  <c r="CB93" i="9" s="1"/>
  <c r="CB40" i="9" s="1"/>
  <c r="CB36" i="9" s="1"/>
  <c r="CB30" i="18"/>
  <c r="CB53" i="9"/>
  <c r="CB52" i="9" s="1"/>
  <c r="CB60" i="9" s="1"/>
  <c r="CB96" i="9"/>
  <c r="CC11" i="14"/>
  <c r="CC8" i="14" s="1"/>
  <c r="CC24" i="9"/>
  <c r="CC60" i="20"/>
  <c r="CC68" i="20"/>
  <c r="CC70" i="20" s="1"/>
  <c r="CC25" i="9"/>
  <c r="CC90" i="9"/>
  <c r="CB31" i="9"/>
  <c r="CC66" i="9" l="1"/>
  <c r="CB97" i="9"/>
  <c r="CC23" i="9"/>
  <c r="CC73" i="20"/>
  <c r="CC35" i="20"/>
  <c r="CC71" i="20"/>
  <c r="CC26" i="9"/>
  <c r="CC28" i="9" s="1"/>
  <c r="CC49" i="9" s="1"/>
  <c r="CB41" i="9"/>
  <c r="CB62" i="9" s="1"/>
  <c r="CC48" i="9" l="1"/>
  <c r="CC44" i="9" s="1"/>
  <c r="CC56" i="20"/>
  <c r="CC36" i="20"/>
  <c r="CD37" i="20" l="1"/>
  <c r="CD33" i="20"/>
  <c r="CC11" i="18"/>
  <c r="CC41" i="20"/>
  <c r="CC63" i="20" l="1"/>
  <c r="CC58" i="20" s="1"/>
  <c r="CC89" i="9"/>
  <c r="CC88" i="9"/>
  <c r="CC42" i="20"/>
  <c r="CC13" i="18"/>
  <c r="CC10" i="18" s="1"/>
  <c r="CC31" i="18" s="1"/>
  <c r="CC68" i="9" l="1"/>
  <c r="CC85" i="9"/>
  <c r="CC91" i="9" s="1"/>
  <c r="CC72" i="9"/>
  <c r="CC57" i="9" s="1"/>
  <c r="CC82" i="9"/>
  <c r="CC23" i="18"/>
  <c r="CD43" i="20"/>
  <c r="CD40" i="20"/>
  <c r="CC54" i="9"/>
  <c r="CC74" i="20"/>
  <c r="CC66" i="20"/>
  <c r="CC67" i="9" l="1"/>
  <c r="CC73" i="9" s="1"/>
  <c r="CD90" i="9"/>
  <c r="CD60" i="20"/>
  <c r="CD24" i="9"/>
  <c r="CD25" i="9"/>
  <c r="CD11" i="14"/>
  <c r="CD8" i="14" s="1"/>
  <c r="CD68" i="20"/>
  <c r="CD70" i="20" s="1"/>
  <c r="CC30" i="18"/>
  <c r="CC20" i="18"/>
  <c r="CC53" i="9"/>
  <c r="CC52" i="9" s="1"/>
  <c r="CC60" i="9" s="1"/>
  <c r="CC96" i="9"/>
  <c r="CC74" i="9"/>
  <c r="CC84" i="9" s="1"/>
  <c r="CC92" i="9" s="1"/>
  <c r="CC93" i="9" s="1"/>
  <c r="CC34" i="9"/>
  <c r="CC31" i="9" l="1"/>
  <c r="CD66" i="9"/>
  <c r="CC40" i="9"/>
  <c r="CC36" i="9" s="1"/>
  <c r="CC97" i="9"/>
  <c r="CD23" i="9"/>
  <c r="CD26" i="9" s="1"/>
  <c r="CD28" i="9" s="1"/>
  <c r="CD49" i="9" s="1"/>
  <c r="CD73" i="20"/>
  <c r="CD35" i="20"/>
  <c r="CC41" i="9" l="1"/>
  <c r="CC62" i="9" s="1"/>
  <c r="CD48" i="9"/>
  <c r="CD44" i="9" s="1"/>
  <c r="CD56" i="20"/>
  <c r="CD36" i="20"/>
  <c r="CD71" i="20"/>
  <c r="CE37" i="20" l="1"/>
  <c r="CE33" i="20"/>
  <c r="CD41" i="20"/>
  <c r="CD11" i="18"/>
  <c r="CD13" i="18" l="1"/>
  <c r="CD10" i="18" s="1"/>
  <c r="CD31" i="18" s="1"/>
  <c r="CD63" i="20"/>
  <c r="CD58" i="20" s="1"/>
  <c r="CD88" i="9"/>
  <c r="CD89" i="9"/>
  <c r="CD42" i="20"/>
  <c r="CD72" i="9" l="1"/>
  <c r="CD57" i="9" s="1"/>
  <c r="CD68" i="9"/>
  <c r="CE43" i="20"/>
  <c r="CE40" i="20"/>
  <c r="CD54" i="9"/>
  <c r="CD85" i="9"/>
  <c r="CD91" i="9" s="1"/>
  <c r="CD74" i="20"/>
  <c r="CD66" i="20"/>
  <c r="CD82" i="9"/>
  <c r="CD23" i="18"/>
  <c r="CD67" i="9" l="1"/>
  <c r="CD73" i="9" s="1"/>
  <c r="CD53" i="9"/>
  <c r="CD52" i="9" s="1"/>
  <c r="CD60" i="9" s="1"/>
  <c r="CD96" i="9"/>
  <c r="CD30" i="18"/>
  <c r="CD20" i="18"/>
  <c r="CD74" i="9"/>
  <c r="CD84" i="9" s="1"/>
  <c r="CD92" i="9" s="1"/>
  <c r="CD93" i="9" s="1"/>
  <c r="CD34" i="9"/>
  <c r="CE68" i="20"/>
  <c r="CE70" i="20" s="1"/>
  <c r="CE90" i="9"/>
  <c r="CE25" i="9"/>
  <c r="CE24" i="9"/>
  <c r="CE60" i="20"/>
  <c r="CE11" i="14"/>
  <c r="CE8" i="14" s="1"/>
  <c r="CE23" i="9" l="1"/>
  <c r="CE66" i="9"/>
  <c r="CD97" i="9"/>
  <c r="CD40" i="9"/>
  <c r="CD36" i="9" s="1"/>
  <c r="CE73" i="20"/>
  <c r="CE35" i="20"/>
  <c r="CE71" i="20"/>
  <c r="CE26" i="9"/>
  <c r="CE28" i="9" s="1"/>
  <c r="CE49" i="9" s="1"/>
  <c r="CD31" i="9"/>
  <c r="CD41" i="9" l="1"/>
  <c r="CD62" i="9" s="1"/>
  <c r="CE56" i="20"/>
  <c r="CE36" i="20"/>
  <c r="CE48" i="9"/>
  <c r="CE44" i="9" s="1"/>
  <c r="CF37" i="20" l="1"/>
  <c r="CF33" i="20"/>
  <c r="CE11" i="18"/>
  <c r="CE41" i="20"/>
  <c r="CE13" i="18" l="1"/>
  <c r="CE82" i="9" s="1"/>
  <c r="CE89" i="9"/>
  <c r="CE88" i="9"/>
  <c r="CE63" i="20"/>
  <c r="CE58" i="20" s="1"/>
  <c r="CE42" i="20"/>
  <c r="CE72" i="9" l="1"/>
  <c r="CE57" i="9" s="1"/>
  <c r="CE85" i="9"/>
  <c r="CE91" i="9" s="1"/>
  <c r="CE68" i="9"/>
  <c r="CE74" i="9"/>
  <c r="CE84" i="9" s="1"/>
  <c r="CE34" i="9"/>
  <c r="CE74" i="20"/>
  <c r="CE66" i="20"/>
  <c r="CF43" i="20"/>
  <c r="CF40" i="20"/>
  <c r="CE54" i="9"/>
  <c r="CE10" i="18"/>
  <c r="CE31" i="18" s="1"/>
  <c r="CE23" i="18"/>
  <c r="CE67" i="9" l="1"/>
  <c r="CE73" i="9" s="1"/>
  <c r="CE92" i="9" s="1"/>
  <c r="CE93" i="9" s="1"/>
  <c r="CE53" i="9"/>
  <c r="CE52" i="9" s="1"/>
  <c r="CE60" i="9" s="1"/>
  <c r="CE96" i="9"/>
  <c r="CF60" i="20"/>
  <c r="CF11" i="14"/>
  <c r="CF8" i="14" s="1"/>
  <c r="CF25" i="9"/>
  <c r="CF68" i="20"/>
  <c r="CF70" i="20" s="1"/>
  <c r="CF24" i="9"/>
  <c r="CF90" i="9"/>
  <c r="CE30" i="18"/>
  <c r="CE20" i="18"/>
  <c r="CE31" i="9"/>
  <c r="CF66" i="9" l="1"/>
  <c r="CE40" i="9"/>
  <c r="CE36" i="9" s="1"/>
  <c r="CE41" i="9" s="1"/>
  <c r="CE62" i="9" s="1"/>
  <c r="CE97" i="9"/>
  <c r="CF23" i="9"/>
  <c r="CF26" i="9" s="1"/>
  <c r="CF28" i="9" s="1"/>
  <c r="CF49" i="9" s="1"/>
  <c r="CF48" i="9" s="1"/>
  <c r="CF44" i="9" s="1"/>
  <c r="CF73" i="20"/>
  <c r="CF35" i="20"/>
  <c r="CF71" i="20"/>
  <c r="CF56" i="20" l="1"/>
  <c r="CF36" i="20"/>
  <c r="CG37" i="20" l="1"/>
  <c r="CG33" i="20"/>
  <c r="CF41" i="20"/>
  <c r="CF11" i="18"/>
  <c r="CF63" i="20" l="1"/>
  <c r="CF58" i="20" s="1"/>
  <c r="CF89" i="9"/>
  <c r="CF88" i="9"/>
  <c r="CF42" i="20"/>
  <c r="CF13" i="18"/>
  <c r="CF68" i="9" s="1"/>
  <c r="CF72" i="9" l="1"/>
  <c r="CF57" i="9" s="1"/>
  <c r="CF10" i="18"/>
  <c r="CF31" i="18" s="1"/>
  <c r="CF85" i="9"/>
  <c r="CF91" i="9" s="1"/>
  <c r="CF82" i="9"/>
  <c r="CF23" i="18"/>
  <c r="CG43" i="20"/>
  <c r="CG49" i="20"/>
  <c r="CG40" i="20"/>
  <c r="CF54" i="9"/>
  <c r="CF74" i="20"/>
  <c r="CF66" i="20"/>
  <c r="CF67" i="9" l="1"/>
  <c r="CF73" i="9" s="1"/>
  <c r="CF53" i="9"/>
  <c r="CF52" i="9" s="1"/>
  <c r="CF60" i="9" s="1"/>
  <c r="CF96" i="9"/>
  <c r="CN49" i="20"/>
  <c r="CG87" i="9"/>
  <c r="CG24" i="9"/>
  <c r="CG90" i="9"/>
  <c r="CG25" i="9"/>
  <c r="CG60" i="20"/>
  <c r="CG11" i="14"/>
  <c r="CG8" i="14" s="1"/>
  <c r="CG68" i="20"/>
  <c r="CG70" i="20" s="1"/>
  <c r="CF30" i="18"/>
  <c r="CF20" i="18"/>
  <c r="CF74" i="9"/>
  <c r="CF84" i="9" s="1"/>
  <c r="CF92" i="9" s="1"/>
  <c r="CF93" i="9" s="1"/>
  <c r="CF34" i="9"/>
  <c r="CG23" i="9" l="1"/>
  <c r="CG26" i="9" s="1"/>
  <c r="CG28" i="9" s="1"/>
  <c r="CG49" i="9" s="1"/>
  <c r="CG66" i="9"/>
  <c r="CF40" i="9"/>
  <c r="CF36" i="9" s="1"/>
  <c r="CF97" i="9"/>
  <c r="CG50" i="9"/>
  <c r="CH50" i="9" s="1"/>
  <c r="CI50" i="9" s="1"/>
  <c r="CJ50" i="9" s="1"/>
  <c r="CK50" i="9" s="1"/>
  <c r="CL50" i="9" s="1"/>
  <c r="CM50" i="9" s="1"/>
  <c r="CN50" i="9" s="1"/>
  <c r="CF31" i="9"/>
  <c r="CN87" i="9"/>
  <c r="H7" i="21"/>
  <c r="CG73" i="20"/>
  <c r="CG35" i="20"/>
  <c r="CG71" i="20" l="1"/>
  <c r="CF41" i="9"/>
  <c r="CF62" i="9" s="1"/>
  <c r="CG56" i="20"/>
  <c r="CG36" i="20"/>
  <c r="CG48" i="9"/>
  <c r="CG44" i="9" s="1"/>
  <c r="CH37" i="20" l="1"/>
  <c r="CH33" i="20"/>
  <c r="CG41" i="20"/>
  <c r="CG11" i="18"/>
  <c r="CG13" i="18" l="1"/>
  <c r="CG68" i="9" s="1"/>
  <c r="CG89" i="9"/>
  <c r="CG88" i="9"/>
  <c r="CG42" i="20"/>
  <c r="CG63" i="20"/>
  <c r="CG58" i="20" s="1"/>
  <c r="CG10" i="18" l="1"/>
  <c r="CG31" i="18" s="1"/>
  <c r="CG72" i="9"/>
  <c r="CG57" i="9" s="1"/>
  <c r="CG85" i="9"/>
  <c r="CG91" i="9" s="1"/>
  <c r="CH43" i="20"/>
  <c r="CH40" i="20"/>
  <c r="CG54" i="9"/>
  <c r="CG74" i="20"/>
  <c r="CG66" i="20"/>
  <c r="CG82" i="9"/>
  <c r="CG23" i="18"/>
  <c r="CG20" i="18" s="1"/>
  <c r="CG67" i="9" l="1"/>
  <c r="CG73" i="9" s="1"/>
  <c r="CG74" i="9"/>
  <c r="CG84" i="9" s="1"/>
  <c r="CG34" i="9"/>
  <c r="CG53" i="9"/>
  <c r="CG52" i="9" s="1"/>
  <c r="CG60" i="9" s="1"/>
  <c r="CG96" i="9"/>
  <c r="CG30" i="18"/>
  <c r="CH25" i="9"/>
  <c r="CH24" i="9"/>
  <c r="CH60" i="20"/>
  <c r="CH11" i="14"/>
  <c r="CH8" i="14" s="1"/>
  <c r="CH68" i="20"/>
  <c r="CH70" i="20" s="1"/>
  <c r="CH90" i="9"/>
  <c r="CG92" i="9" l="1"/>
  <c r="CG93" i="9" s="1"/>
  <c r="CG97" i="9" s="1"/>
  <c r="CH23" i="9"/>
  <c r="CH26" i="9" s="1"/>
  <c r="CH28" i="9" s="1"/>
  <c r="CH49" i="9" s="1"/>
  <c r="CH48" i="9" s="1"/>
  <c r="CH44" i="9" s="1"/>
  <c r="CG31" i="9"/>
  <c r="CH73" i="20"/>
  <c r="CH35" i="20"/>
  <c r="CH66" i="9"/>
  <c r="CG40" i="9" l="1"/>
  <c r="CG36" i="9" s="1"/>
  <c r="CG41" i="9" s="1"/>
  <c r="CG62" i="9" s="1"/>
  <c r="CH71" i="20"/>
  <c r="CH56" i="20"/>
  <c r="CH36" i="20"/>
  <c r="CI37" i="20" l="1"/>
  <c r="CI33" i="20"/>
  <c r="CH11" i="18"/>
  <c r="CH41" i="20"/>
  <c r="CH88" i="9" l="1"/>
  <c r="CH89" i="9"/>
  <c r="CH63" i="20"/>
  <c r="CH58" i="20" s="1"/>
  <c r="CH42" i="20"/>
  <c r="CH13" i="18"/>
  <c r="CH10" i="18" s="1"/>
  <c r="CH31" i="18" s="1"/>
  <c r="CH72" i="9" l="1"/>
  <c r="CH57" i="9" s="1"/>
  <c r="CH85" i="9"/>
  <c r="CH91" i="9" s="1"/>
  <c r="CH82" i="9"/>
  <c r="CH23" i="18"/>
  <c r="CH20" i="18" s="1"/>
  <c r="CI43" i="20"/>
  <c r="CI40" i="20"/>
  <c r="CH54" i="9"/>
  <c r="CH68" i="9"/>
  <c r="CH67" i="9" s="1"/>
  <c r="CH73" i="9" s="1"/>
  <c r="CH74" i="20"/>
  <c r="CH66" i="20"/>
  <c r="CH30" i="18" l="1"/>
  <c r="CH53" i="9"/>
  <c r="CH52" i="9" s="1"/>
  <c r="CH60" i="9" s="1"/>
  <c r="CH96" i="9"/>
  <c r="CI25" i="9"/>
  <c r="CI60" i="20"/>
  <c r="CI11" i="14"/>
  <c r="CI8" i="14" s="1"/>
  <c r="CI24" i="9"/>
  <c r="CI68" i="20"/>
  <c r="CI70" i="20" s="1"/>
  <c r="CI90" i="9"/>
  <c r="CH74" i="9"/>
  <c r="CH84" i="9" s="1"/>
  <c r="CH92" i="9" s="1"/>
  <c r="CH93" i="9" s="1"/>
  <c r="CH34" i="9"/>
  <c r="CI23" i="9" l="1"/>
  <c r="CI26" i="9" s="1"/>
  <c r="CI28" i="9" s="1"/>
  <c r="CI49" i="9" s="1"/>
  <c r="CI48" i="9" s="1"/>
  <c r="CI44" i="9" s="1"/>
  <c r="CI66" i="9"/>
  <c r="CH97" i="9"/>
  <c r="CH40" i="9"/>
  <c r="CH36" i="9" s="1"/>
  <c r="CI73" i="20"/>
  <c r="CI35" i="20"/>
  <c r="CH31" i="9"/>
  <c r="CI71" i="20"/>
  <c r="CH41" i="9" l="1"/>
  <c r="CH62" i="9" s="1"/>
  <c r="CI56" i="20"/>
  <c r="CI36" i="20"/>
  <c r="CJ37" i="20" l="1"/>
  <c r="CJ33" i="20"/>
  <c r="CI41" i="20"/>
  <c r="CI11" i="18"/>
  <c r="CI89" i="9" l="1"/>
  <c r="CI63" i="20"/>
  <c r="CI58" i="20" s="1"/>
  <c r="CI88" i="9"/>
  <c r="CI42" i="20"/>
  <c r="CI13" i="18"/>
  <c r="CI82" i="9" s="1"/>
  <c r="CI85" i="9" l="1"/>
  <c r="CI91" i="9" s="1"/>
  <c r="CI68" i="9"/>
  <c r="CI74" i="9"/>
  <c r="CI84" i="9" s="1"/>
  <c r="CI34" i="9"/>
  <c r="CI72" i="9"/>
  <c r="CI57" i="9" s="1"/>
  <c r="CI23" i="18"/>
  <c r="CI20" i="18" s="1"/>
  <c r="CJ40" i="20"/>
  <c r="CJ43" i="20"/>
  <c r="CI54" i="9"/>
  <c r="CI74" i="20"/>
  <c r="CI66" i="20"/>
  <c r="CI10" i="18"/>
  <c r="CI31" i="18" s="1"/>
  <c r="CI30" i="18" l="1"/>
  <c r="CI53" i="9"/>
  <c r="CI52" i="9" s="1"/>
  <c r="CI60" i="9" s="1"/>
  <c r="CI96" i="9"/>
  <c r="CJ24" i="9"/>
  <c r="CJ68" i="20"/>
  <c r="CJ70" i="20" s="1"/>
  <c r="CJ90" i="9"/>
  <c r="CJ25" i="9"/>
  <c r="CJ60" i="20"/>
  <c r="CJ11" i="14"/>
  <c r="CJ8" i="14" s="1"/>
  <c r="CI31" i="9"/>
  <c r="CI67" i="9"/>
  <c r="CI73" i="9" s="1"/>
  <c r="CI92" i="9" s="1"/>
  <c r="CI93" i="9" s="1"/>
  <c r="CJ66" i="9" l="1"/>
  <c r="CI97" i="9"/>
  <c r="CI40" i="9"/>
  <c r="CI36" i="9" s="1"/>
  <c r="CI41" i="9" s="1"/>
  <c r="CI62" i="9" s="1"/>
  <c r="CJ73" i="20"/>
  <c r="CJ35" i="20"/>
  <c r="CJ23" i="9"/>
  <c r="CJ26" i="9" s="1"/>
  <c r="CJ28" i="9" s="1"/>
  <c r="CJ49" i="9" s="1"/>
  <c r="CJ48" i="9" s="1"/>
  <c r="CJ44" i="9" s="1"/>
  <c r="CJ71" i="20" l="1"/>
  <c r="CJ56" i="20"/>
  <c r="CJ36" i="20"/>
  <c r="CK37" i="20" l="1"/>
  <c r="CK33" i="20"/>
  <c r="CJ41" i="20"/>
  <c r="CJ11" i="18"/>
  <c r="CJ13" i="18" l="1"/>
  <c r="CJ82" i="9" s="1"/>
  <c r="CJ89" i="9"/>
  <c r="CJ63" i="20"/>
  <c r="CJ58" i="20" s="1"/>
  <c r="CJ88" i="9"/>
  <c r="CJ42" i="20"/>
  <c r="CJ85" i="9" l="1"/>
  <c r="CJ91" i="9" s="1"/>
  <c r="CJ72" i="9"/>
  <c r="CJ57" i="9" s="1"/>
  <c r="CJ68" i="9"/>
  <c r="CJ74" i="9"/>
  <c r="CJ84" i="9" s="1"/>
  <c r="CJ34" i="9"/>
  <c r="CJ74" i="20"/>
  <c r="CJ66" i="20"/>
  <c r="CK43" i="20"/>
  <c r="CK40" i="20"/>
  <c r="CJ54" i="9"/>
  <c r="CJ10" i="18"/>
  <c r="CJ31" i="18" s="1"/>
  <c r="CJ23" i="18"/>
  <c r="CJ20" i="18" s="1"/>
  <c r="CJ67" i="9" l="1"/>
  <c r="CJ73" i="9" s="1"/>
  <c r="CJ92" i="9" s="1"/>
  <c r="CJ93" i="9" s="1"/>
  <c r="CJ53" i="9"/>
  <c r="CJ52" i="9" s="1"/>
  <c r="CJ60" i="9" s="1"/>
  <c r="CJ96" i="9"/>
  <c r="CK11" i="14"/>
  <c r="CK8" i="14" s="1"/>
  <c r="CK25" i="9"/>
  <c r="CK24" i="9"/>
  <c r="CK60" i="20"/>
  <c r="CK90" i="9"/>
  <c r="CK68" i="20"/>
  <c r="CK70" i="20" s="1"/>
  <c r="CJ30" i="18"/>
  <c r="CJ31" i="9"/>
  <c r="CK66" i="9" l="1"/>
  <c r="CJ97" i="9"/>
  <c r="CJ40" i="9"/>
  <c r="CJ36" i="9" s="1"/>
  <c r="CJ41" i="9" s="1"/>
  <c r="CJ62" i="9" s="1"/>
  <c r="CK73" i="20"/>
  <c r="CK35" i="20"/>
  <c r="CK23" i="9"/>
  <c r="CK26" i="9" s="1"/>
  <c r="CK28" i="9" s="1"/>
  <c r="CK49" i="9" s="1"/>
  <c r="CK48" i="9" s="1"/>
  <c r="CK44" i="9" s="1"/>
  <c r="CK71" i="20" l="1"/>
  <c r="CK56" i="20"/>
  <c r="CK36" i="20"/>
  <c r="CL37" i="20" l="1"/>
  <c r="CL33" i="20"/>
  <c r="CK41" i="20"/>
  <c r="CK11" i="18"/>
  <c r="CK13" i="18" l="1"/>
  <c r="CK68" i="9" s="1"/>
  <c r="CK88" i="9"/>
  <c r="CK63" i="20"/>
  <c r="CK58" i="20" s="1"/>
  <c r="CK89" i="9"/>
  <c r="CK42" i="20"/>
  <c r="CK10" i="18" l="1"/>
  <c r="CK31" i="18" s="1"/>
  <c r="CK85" i="9"/>
  <c r="CK91" i="9" s="1"/>
  <c r="CL43" i="20"/>
  <c r="CL40" i="20"/>
  <c r="CK54" i="9"/>
  <c r="CK74" i="20"/>
  <c r="CK66" i="20"/>
  <c r="CK82" i="9"/>
  <c r="CK72" i="9"/>
  <c r="CK57" i="9" s="1"/>
  <c r="CK23" i="18"/>
  <c r="CK20" i="18" s="1"/>
  <c r="CK30" i="18" l="1"/>
  <c r="CK74" i="9"/>
  <c r="CK84" i="9" s="1"/>
  <c r="CK34" i="9"/>
  <c r="CK53" i="9"/>
  <c r="CK52" i="9" s="1"/>
  <c r="CK60" i="9" s="1"/>
  <c r="CK96" i="9"/>
  <c r="CL11" i="14"/>
  <c r="CL60" i="20"/>
  <c r="CL24" i="9"/>
  <c r="CL68" i="20"/>
  <c r="CL70" i="20" s="1"/>
  <c r="CL25" i="9"/>
  <c r="CL90" i="9"/>
  <c r="CK67" i="9"/>
  <c r="CK73" i="9" s="1"/>
  <c r="CL8" i="14" l="1"/>
  <c r="CK31" i="9"/>
  <c r="CL73" i="20"/>
  <c r="CL35" i="20"/>
  <c r="CL23" i="9"/>
  <c r="CL71" i="20" s="1"/>
  <c r="CK92" i="9"/>
  <c r="CK93" i="9" s="1"/>
  <c r="CL56" i="20" l="1"/>
  <c r="CL36" i="20"/>
  <c r="CL66" i="9"/>
  <c r="CK97" i="9"/>
  <c r="CK40" i="9"/>
  <c r="CK36" i="9" s="1"/>
  <c r="CK41" i="9" s="1"/>
  <c r="CK62" i="9" s="1"/>
  <c r="CL26" i="9"/>
  <c r="CL28" i="9" l="1"/>
  <c r="CL49" i="9" s="1"/>
  <c r="CL48" i="9" s="1"/>
  <c r="CL44" i="9" s="1"/>
  <c r="CM33" i="20"/>
  <c r="CM37" i="20"/>
  <c r="CL41" i="20"/>
  <c r="CL11" i="18"/>
  <c r="CL88" i="9" l="1"/>
  <c r="CL63" i="20"/>
  <c r="CL89" i="9"/>
  <c r="CL42" i="20"/>
  <c r="CL13" i="18"/>
  <c r="CL10" i="18" s="1"/>
  <c r="CL31" i="18" s="1"/>
  <c r="CN37" i="20"/>
  <c r="CL72" i="9" l="1"/>
  <c r="CL57" i="9" s="1"/>
  <c r="CL82" i="9"/>
  <c r="CL23" i="18"/>
  <c r="CL30" i="18" s="1"/>
  <c r="CM43" i="20"/>
  <c r="CM40" i="20"/>
  <c r="CL54" i="9"/>
  <c r="CL58" i="20"/>
  <c r="CL68" i="9"/>
  <c r="CL85" i="9"/>
  <c r="CL53" i="9" l="1"/>
  <c r="CL52" i="9" s="1"/>
  <c r="CL60" i="9" s="1"/>
  <c r="CL96" i="9"/>
  <c r="CL74" i="20"/>
  <c r="CL66" i="20"/>
  <c r="CN43" i="20"/>
  <c r="CN68" i="20" s="1"/>
  <c r="CN70" i="20" s="1"/>
  <c r="CM25" i="9"/>
  <c r="CN25" i="9" s="1"/>
  <c r="CM68" i="20"/>
  <c r="CM70" i="20" s="1"/>
  <c r="CM90" i="9"/>
  <c r="CN90" i="9" s="1"/>
  <c r="CM60" i="20"/>
  <c r="CM11" i="14"/>
  <c r="CM24" i="9"/>
  <c r="CL91" i="9"/>
  <c r="CL67" i="9"/>
  <c r="CL20" i="18"/>
  <c r="CL74" i="9"/>
  <c r="CL84" i="9" s="1"/>
  <c r="CL34" i="9"/>
  <c r="CL31" i="9" s="1"/>
  <c r="CL73" i="9" l="1"/>
  <c r="CL92" i="9" s="1"/>
  <c r="CM23" i="9"/>
  <c r="CN24" i="9"/>
  <c r="CM8" i="14"/>
  <c r="CN11" i="14"/>
  <c r="CN8" i="14" s="1"/>
  <c r="CN12" i="14" s="1"/>
  <c r="CM73" i="20"/>
  <c r="CN73" i="20" s="1"/>
  <c r="H30" i="22" s="1"/>
  <c r="CN60" i="20"/>
  <c r="CM35" i="20"/>
  <c r="CM56" i="20" l="1"/>
  <c r="CN35" i="20"/>
  <c r="CM36" i="20"/>
  <c r="CM71" i="20"/>
  <c r="CM26" i="9"/>
  <c r="CN23" i="9"/>
  <c r="CN71" i="20" s="1"/>
  <c r="H61" i="22"/>
  <c r="H82" i="22"/>
  <c r="CL93" i="9"/>
  <c r="H96" i="22" l="1"/>
  <c r="CN26" i="9"/>
  <c r="CN36" i="20"/>
  <c r="CM66" i="9"/>
  <c r="CL97" i="9"/>
  <c r="CL40" i="9"/>
  <c r="CL36" i="9" s="1"/>
  <c r="CL41" i="9" s="1"/>
  <c r="CL62" i="9" s="1"/>
  <c r="CM41" i="20"/>
  <c r="CM11" i="18"/>
  <c r="CN56" i="20"/>
  <c r="CO37" i="20" l="1"/>
  <c r="CO33" i="20"/>
  <c r="CM13" i="18"/>
  <c r="CM82" i="9" s="1"/>
  <c r="CN11" i="18"/>
  <c r="CM63" i="20"/>
  <c r="CM89" i="9"/>
  <c r="CN89" i="9" s="1"/>
  <c r="CM88" i="9"/>
  <c r="CN41" i="20"/>
  <c r="H8" i="21" s="1"/>
  <c r="H6" i="21" s="1"/>
  <c r="CM42" i="20"/>
  <c r="CM68" i="9" l="1"/>
  <c r="CM72" i="9"/>
  <c r="CN72" i="9" s="1"/>
  <c r="CM34" i="9"/>
  <c r="CM74" i="9"/>
  <c r="CN82" i="9"/>
  <c r="CN63" i="20"/>
  <c r="CN58" i="20" s="1"/>
  <c r="CN66" i="20" s="1"/>
  <c r="CM58" i="20"/>
  <c r="H28" i="22"/>
  <c r="CN68" i="9"/>
  <c r="CN42" i="20"/>
  <c r="CM54" i="9"/>
  <c r="CM10" i="18"/>
  <c r="CM31" i="18" s="1"/>
  <c r="CM23" i="18"/>
  <c r="CM30" i="18" s="1"/>
  <c r="CN13" i="18"/>
  <c r="CM85" i="9"/>
  <c r="CN88" i="9"/>
  <c r="DA33" i="20"/>
  <c r="CM67" i="9" l="1"/>
  <c r="CM73" i="9" s="1"/>
  <c r="CN14" i="14"/>
  <c r="CN15" i="14" s="1"/>
  <c r="CN16" i="14" s="1"/>
  <c r="H29" i="22"/>
  <c r="CN31" i="18"/>
  <c r="H59" i="22"/>
  <c r="H80" i="22"/>
  <c r="CM20" i="18"/>
  <c r="CN23" i="18"/>
  <c r="CN20" i="18" s="1"/>
  <c r="CM74" i="20"/>
  <c r="CN74" i="20" s="1"/>
  <c r="CM66" i="20"/>
  <c r="CM91" i="9"/>
  <c r="CN85" i="9"/>
  <c r="CN91" i="9" s="1"/>
  <c r="CN54" i="9"/>
  <c r="CM53" i="9"/>
  <c r="CO43" i="20"/>
  <c r="CO40" i="20"/>
  <c r="CN74" i="9"/>
  <c r="CM84" i="9"/>
  <c r="CN84" i="9" s="1"/>
  <c r="CM31" i="9"/>
  <c r="CN34" i="9"/>
  <c r="CN67" i="9" l="1"/>
  <c r="H94" i="22"/>
  <c r="CN42" i="9"/>
  <c r="CN31" i="9"/>
  <c r="CN30" i="18"/>
  <c r="H37" i="22"/>
  <c r="H31" i="22"/>
  <c r="H81" i="22"/>
  <c r="H89" i="22" s="1"/>
  <c r="CN53" i="9"/>
  <c r="CN17" i="14"/>
  <c r="CN18" i="14" s="1"/>
  <c r="CN21" i="14" s="1"/>
  <c r="CN22" i="14" s="1"/>
  <c r="DA20" i="14" s="1"/>
  <c r="DA40" i="20"/>
  <c r="CO68" i="20"/>
  <c r="CO70" i="20" s="1"/>
  <c r="CO90" i="9"/>
  <c r="CO24" i="9"/>
  <c r="CO60" i="20"/>
  <c r="CO25" i="9"/>
  <c r="CO11" i="14"/>
  <c r="CO8" i="14" s="1"/>
  <c r="CN73" i="9"/>
  <c r="CM92" i="9"/>
  <c r="CO23" i="9" l="1"/>
  <c r="CO71" i="20" s="1"/>
  <c r="H62" i="22"/>
  <c r="H83" i="22"/>
  <c r="CM93" i="9"/>
  <c r="CN92" i="9"/>
  <c r="CO30" i="20"/>
  <c r="CN27" i="9"/>
  <c r="CM27" i="9" s="1"/>
  <c r="CO73" i="20"/>
  <c r="CO26" i="9" l="1"/>
  <c r="CO28" i="9" s="1"/>
  <c r="CO49" i="9" s="1"/>
  <c r="CM57" i="9"/>
  <c r="CM28" i="9"/>
  <c r="CO61" i="20"/>
  <c r="DA30" i="20"/>
  <c r="CM97" i="9"/>
  <c r="CN93" i="9"/>
  <c r="CM40" i="9"/>
  <c r="H97" i="22"/>
  <c r="H60" i="22"/>
  <c r="CN97" i="9" l="1"/>
  <c r="DA66" i="9"/>
  <c r="CO66" i="9"/>
  <c r="CN40" i="9"/>
  <c r="CN36" i="9" s="1"/>
  <c r="CN41" i="9" s="1"/>
  <c r="CM36" i="9"/>
  <c r="CM41" i="9" s="1"/>
  <c r="H95" i="22"/>
  <c r="H103" i="22" s="1"/>
  <c r="H68" i="22"/>
  <c r="DA61" i="20"/>
  <c r="CO35" i="20"/>
  <c r="CN28" i="9"/>
  <c r="CN49" i="9" s="1"/>
  <c r="CN48" i="9" s="1"/>
  <c r="CM49" i="9"/>
  <c r="CM48" i="9" s="1"/>
  <c r="CM44" i="9" s="1"/>
  <c r="CM96" i="9" s="1"/>
  <c r="CN57" i="9"/>
  <c r="CM56" i="9"/>
  <c r="CN56" i="9" l="1"/>
  <c r="CN52" i="9" s="1"/>
  <c r="CM52" i="9"/>
  <c r="CM60" i="9" s="1"/>
  <c r="CM62" i="9" s="1"/>
  <c r="CO50" i="9"/>
  <c r="CN44" i="9"/>
  <c r="CO56" i="20"/>
  <c r="CO36" i="20"/>
  <c r="CN60" i="9" l="1"/>
  <c r="CN62" i="9" s="1"/>
  <c r="CN96" i="9"/>
  <c r="CP50" i="9"/>
  <c r="CQ50" i="9" s="1"/>
  <c r="CR50" i="9" s="1"/>
  <c r="CS50" i="9" s="1"/>
  <c r="CO48" i="9"/>
  <c r="CO44" i="9" s="1"/>
  <c r="CO41" i="20"/>
  <c r="CO11" i="18"/>
  <c r="CP33" i="20"/>
  <c r="CP37" i="20"/>
  <c r="CO13" i="18" l="1"/>
  <c r="CO68" i="9" s="1"/>
  <c r="CO88" i="9"/>
  <c r="CO63" i="20"/>
  <c r="CO58" i="20" s="1"/>
  <c r="CO89" i="9"/>
  <c r="CO42" i="20"/>
  <c r="CO72" i="9" l="1"/>
  <c r="CO57" i="9" s="1"/>
  <c r="CO85" i="9"/>
  <c r="CO91" i="9" s="1"/>
  <c r="CO82" i="9"/>
  <c r="CO34" i="9" s="1"/>
  <c r="CP43" i="20"/>
  <c r="CP40" i="20"/>
  <c r="CO54" i="9"/>
  <c r="CO74" i="20"/>
  <c r="CO66" i="20"/>
  <c r="CO10" i="18"/>
  <c r="CO31" i="18" s="1"/>
  <c r="CO23" i="18"/>
  <c r="CO20" i="18" s="1"/>
  <c r="CO74" i="9" l="1"/>
  <c r="CO84" i="9" s="1"/>
  <c r="CO67" i="9"/>
  <c r="CO73" i="9" s="1"/>
  <c r="CO92" i="9" s="1"/>
  <c r="CO93" i="9" s="1"/>
  <c r="CO30" i="18"/>
  <c r="CO53" i="9"/>
  <c r="CO52" i="9" s="1"/>
  <c r="CO60" i="9" s="1"/>
  <c r="CO96" i="9"/>
  <c r="CO31" i="9"/>
  <c r="CP60" i="20"/>
  <c r="CP68" i="20"/>
  <c r="CP70" i="20" s="1"/>
  <c r="CP11" i="14"/>
  <c r="CP8" i="14" s="1"/>
  <c r="CP24" i="9"/>
  <c r="CP90" i="9"/>
  <c r="CP25" i="9"/>
  <c r="CP73" i="20" l="1"/>
  <c r="CP35" i="20"/>
  <c r="CP66" i="9"/>
  <c r="CO97" i="9"/>
  <c r="CO40" i="9"/>
  <c r="CO36" i="9" s="1"/>
  <c r="CO41" i="9" s="1"/>
  <c r="CO62" i="9" s="1"/>
  <c r="CP23" i="9"/>
  <c r="CP26" i="9" s="1"/>
  <c r="CP28" i="9" s="1"/>
  <c r="CP49" i="9" s="1"/>
  <c r="CP48" i="9" l="1"/>
  <c r="CP44" i="9" s="1"/>
  <c r="CP56" i="20"/>
  <c r="CP36" i="20"/>
  <c r="CP71" i="20"/>
  <c r="CQ33" i="20" l="1"/>
  <c r="CQ37" i="20"/>
  <c r="CP41" i="20"/>
  <c r="CP11" i="18"/>
  <c r="CP13" i="18" l="1"/>
  <c r="CP82" i="9" s="1"/>
  <c r="CP88" i="9"/>
  <c r="CP63" i="20"/>
  <c r="CP58" i="20" s="1"/>
  <c r="CP89" i="9"/>
  <c r="CP42" i="20"/>
  <c r="CP72" i="9" l="1"/>
  <c r="CP57" i="9" s="1"/>
  <c r="CP85" i="9"/>
  <c r="CP91" i="9" s="1"/>
  <c r="CP68" i="9"/>
  <c r="CP74" i="9"/>
  <c r="CP84" i="9" s="1"/>
  <c r="CP34" i="9"/>
  <c r="CP74" i="20"/>
  <c r="CP66" i="20"/>
  <c r="CQ40" i="20"/>
  <c r="CQ43" i="20"/>
  <c r="CP54" i="9"/>
  <c r="CP10" i="18"/>
  <c r="CP31" i="18" s="1"/>
  <c r="CP23" i="18"/>
  <c r="CP20" i="18" s="1"/>
  <c r="CP67" i="9" l="1"/>
  <c r="CP73" i="9" s="1"/>
  <c r="CP30" i="18"/>
  <c r="CP92" i="9"/>
  <c r="CP93" i="9" s="1"/>
  <c r="CQ66" i="9" s="1"/>
  <c r="CQ24" i="9"/>
  <c r="CQ25" i="9"/>
  <c r="CQ68" i="20"/>
  <c r="CQ70" i="20" s="1"/>
  <c r="CQ60" i="20"/>
  <c r="CQ11" i="14"/>
  <c r="CQ8" i="14" s="1"/>
  <c r="CQ90" i="9"/>
  <c r="CP31" i="9"/>
  <c r="CP53" i="9"/>
  <c r="CP52" i="9" s="1"/>
  <c r="CP60" i="9" s="1"/>
  <c r="CP96" i="9"/>
  <c r="CP97" i="9" l="1"/>
  <c r="CP40" i="9"/>
  <c r="CP36" i="9" s="1"/>
  <c r="CP41" i="9" s="1"/>
  <c r="CP62" i="9" s="1"/>
  <c r="CQ73" i="20"/>
  <c r="CQ35" i="20"/>
  <c r="CQ23" i="9"/>
  <c r="CQ26" i="9" s="1"/>
  <c r="CQ28" i="9" s="1"/>
  <c r="CQ49" i="9" s="1"/>
  <c r="CQ71" i="20" l="1"/>
  <c r="CQ48" i="9"/>
  <c r="CQ44" i="9" s="1"/>
  <c r="CQ56" i="20"/>
  <c r="CQ36" i="20"/>
  <c r="CR37" i="20" l="1"/>
  <c r="CR33" i="20"/>
  <c r="CQ11" i="18"/>
  <c r="CQ41" i="20"/>
  <c r="CQ63" i="20" l="1"/>
  <c r="CQ58" i="20" s="1"/>
  <c r="CQ89" i="9"/>
  <c r="CQ88" i="9"/>
  <c r="CQ42" i="20"/>
  <c r="CQ13" i="18"/>
  <c r="CQ68" i="9" s="1"/>
  <c r="CQ85" i="9" l="1"/>
  <c r="CQ91" i="9" s="1"/>
  <c r="CQ10" i="18"/>
  <c r="CQ31" i="18" s="1"/>
  <c r="CQ72" i="9"/>
  <c r="CQ57" i="9" s="1"/>
  <c r="CQ82" i="9"/>
  <c r="CQ23" i="18"/>
  <c r="CR43" i="20"/>
  <c r="CR40" i="20"/>
  <c r="CQ54" i="9"/>
  <c r="CQ74" i="20"/>
  <c r="CQ66" i="20"/>
  <c r="CQ67" i="9" l="1"/>
  <c r="CQ73" i="9" s="1"/>
  <c r="CQ53" i="9"/>
  <c r="CQ52" i="9" s="1"/>
  <c r="CQ60" i="9" s="1"/>
  <c r="CQ96" i="9"/>
  <c r="CR24" i="9"/>
  <c r="CR68" i="20"/>
  <c r="CR70" i="20" s="1"/>
  <c r="CR25" i="9"/>
  <c r="CR60" i="20"/>
  <c r="CR90" i="9"/>
  <c r="CR11" i="14"/>
  <c r="CR8" i="14" s="1"/>
  <c r="CQ30" i="18"/>
  <c r="CQ20" i="18"/>
  <c r="CQ74" i="9"/>
  <c r="CQ84" i="9" s="1"/>
  <c r="CQ92" i="9" s="1"/>
  <c r="CQ93" i="9" s="1"/>
  <c r="CQ34" i="9"/>
  <c r="CQ31" i="9" s="1"/>
  <c r="CR73" i="20" l="1"/>
  <c r="CR35" i="20"/>
  <c r="CR66" i="9"/>
  <c r="CQ97" i="9"/>
  <c r="CQ40" i="9"/>
  <c r="CQ36" i="9" s="1"/>
  <c r="CQ41" i="9" s="1"/>
  <c r="CQ62" i="9" s="1"/>
  <c r="CR23" i="9"/>
  <c r="CR71" i="20" l="1"/>
  <c r="CR26" i="9"/>
  <c r="CR28" i="9" s="1"/>
  <c r="CR49" i="9" s="1"/>
  <c r="CR56" i="20"/>
  <c r="CR36" i="20"/>
  <c r="CS33" i="20" l="1"/>
  <c r="CS37" i="20"/>
  <c r="CR11" i="18"/>
  <c r="CR41" i="20"/>
  <c r="CR48" i="9"/>
  <c r="CR44" i="9" s="1"/>
  <c r="CR13" i="18" l="1"/>
  <c r="CR82" i="9" s="1"/>
  <c r="CR89" i="9"/>
  <c r="CR88" i="9"/>
  <c r="CR63" i="20"/>
  <c r="CR58" i="20" s="1"/>
  <c r="CR42" i="20"/>
  <c r="CR68" i="9" l="1"/>
  <c r="CR85" i="9"/>
  <c r="CR91" i="9" s="1"/>
  <c r="CR72" i="9"/>
  <c r="CR57" i="9" s="1"/>
  <c r="CR34" i="9"/>
  <c r="CR74" i="9"/>
  <c r="CR84" i="9" s="1"/>
  <c r="CR10" i="18"/>
  <c r="CR31" i="18" s="1"/>
  <c r="CR23" i="18"/>
  <c r="CR20" i="18" s="1"/>
  <c r="CS43" i="20"/>
  <c r="CS40" i="20"/>
  <c r="CR54" i="9"/>
  <c r="CR74" i="20"/>
  <c r="CR66" i="20"/>
  <c r="CR30" i="18" l="1"/>
  <c r="CR67" i="9"/>
  <c r="CR73" i="9" s="1"/>
  <c r="CR92" i="9" s="1"/>
  <c r="CR93" i="9" s="1"/>
  <c r="CS66" i="9" s="1"/>
  <c r="CS25" i="9"/>
  <c r="CS60" i="20"/>
  <c r="CS90" i="9"/>
  <c r="CS11" i="14"/>
  <c r="CS8" i="14" s="1"/>
  <c r="CS68" i="20"/>
  <c r="CS70" i="20" s="1"/>
  <c r="CS24" i="9"/>
  <c r="CR53" i="9"/>
  <c r="CR52" i="9" s="1"/>
  <c r="CR60" i="9" s="1"/>
  <c r="CR96" i="9"/>
  <c r="CR31" i="9"/>
  <c r="CS23" i="9" l="1"/>
  <c r="CR97" i="9"/>
  <c r="CR40" i="9"/>
  <c r="CR36" i="9" s="1"/>
  <c r="CR41" i="9" s="1"/>
  <c r="CR62" i="9" s="1"/>
  <c r="CS71" i="20"/>
  <c r="CS26" i="9"/>
  <c r="CS28" i="9" s="1"/>
  <c r="CS49" i="9" s="1"/>
  <c r="CS48" i="9" s="1"/>
  <c r="CS44" i="9" s="1"/>
  <c r="CS73" i="20"/>
  <c r="CS35" i="20"/>
  <c r="CS56" i="20" l="1"/>
  <c r="CS36" i="20"/>
  <c r="CT37" i="20" l="1"/>
  <c r="CT33" i="20"/>
  <c r="CS11" i="18"/>
  <c r="CS41" i="20"/>
  <c r="CS13" i="18" l="1"/>
  <c r="CS82" i="9" s="1"/>
  <c r="CS89" i="9"/>
  <c r="CS88" i="9"/>
  <c r="CS63" i="20"/>
  <c r="CS58" i="20" s="1"/>
  <c r="CS42" i="20"/>
  <c r="CS68" i="9" l="1"/>
  <c r="CS10" i="18"/>
  <c r="CS31" i="18" s="1"/>
  <c r="CS85" i="9"/>
  <c r="CS91" i="9" s="1"/>
  <c r="CT43" i="20"/>
  <c r="CT49" i="20"/>
  <c r="CT40" i="20"/>
  <c r="CS54" i="9"/>
  <c r="CS74" i="9"/>
  <c r="CS84" i="9" s="1"/>
  <c r="CS34" i="9"/>
  <c r="CS74" i="20"/>
  <c r="CS66" i="20"/>
  <c r="CS72" i="9"/>
  <c r="CS57" i="9" s="1"/>
  <c r="CS23" i="18"/>
  <c r="CS53" i="9" l="1"/>
  <c r="CS52" i="9" s="1"/>
  <c r="CS60" i="9" s="1"/>
  <c r="CS96" i="9"/>
  <c r="CS31" i="9"/>
  <c r="CS30" i="18"/>
  <c r="CS20" i="18"/>
  <c r="DA49" i="20"/>
  <c r="CT87" i="9"/>
  <c r="CT11" i="14"/>
  <c r="CT8" i="14" s="1"/>
  <c r="CT25" i="9"/>
  <c r="CT68" i="20"/>
  <c r="CT70" i="20" s="1"/>
  <c r="CT60" i="20"/>
  <c r="CT90" i="9"/>
  <c r="CT24" i="9"/>
  <c r="CT23" i="9" s="1"/>
  <c r="CT26" i="9" s="1"/>
  <c r="CT28" i="9" s="1"/>
  <c r="CT49" i="9" s="1"/>
  <c r="CS67" i="9"/>
  <c r="CS73" i="9" s="1"/>
  <c r="CS92" i="9" s="1"/>
  <c r="CS93" i="9" s="1"/>
  <c r="CT73" i="20" l="1"/>
  <c r="CT35" i="20"/>
  <c r="CT71" i="20"/>
  <c r="I7" i="21"/>
  <c r="DA87" i="9"/>
  <c r="CT66" i="9"/>
  <c r="CS97" i="9"/>
  <c r="CS40" i="9"/>
  <c r="CS36" i="9" s="1"/>
  <c r="CS41" i="9" s="1"/>
  <c r="CS62" i="9" s="1"/>
  <c r="CT50" i="9"/>
  <c r="CU50" i="9" s="1"/>
  <c r="CV50" i="9" s="1"/>
  <c r="CW50" i="9" s="1"/>
  <c r="CX50" i="9" s="1"/>
  <c r="CY50" i="9" s="1"/>
  <c r="CZ50" i="9" s="1"/>
  <c r="DA50" i="9" s="1"/>
  <c r="CT48" i="9" l="1"/>
  <c r="CT44" i="9" s="1"/>
  <c r="CT56" i="20"/>
  <c r="CT36" i="20"/>
  <c r="CU33" i="20" l="1"/>
  <c r="CU37" i="20"/>
  <c r="CT41" i="20"/>
  <c r="CT11" i="18"/>
  <c r="CT13" i="18" l="1"/>
  <c r="CT10" i="18" s="1"/>
  <c r="CT31" i="18" s="1"/>
  <c r="CT89" i="9"/>
  <c r="CT88" i="9"/>
  <c r="CT63" i="20"/>
  <c r="CT58" i="20" s="1"/>
  <c r="CT42" i="20"/>
  <c r="CT72" i="9" l="1"/>
  <c r="CT57" i="9" s="1"/>
  <c r="CT68" i="9"/>
  <c r="CT85" i="9"/>
  <c r="CT91" i="9" s="1"/>
  <c r="CT74" i="20"/>
  <c r="CT66" i="20"/>
  <c r="CU43" i="20"/>
  <c r="CU40" i="20"/>
  <c r="CT54" i="9"/>
  <c r="CT82" i="9"/>
  <c r="CT23" i="18"/>
  <c r="CT20" i="18" s="1"/>
  <c r="CT67" i="9" l="1"/>
  <c r="CT73" i="9" s="1"/>
  <c r="CT74" i="9"/>
  <c r="CT84" i="9" s="1"/>
  <c r="CT34" i="9"/>
  <c r="CT53" i="9"/>
  <c r="CT52" i="9" s="1"/>
  <c r="CT60" i="9" s="1"/>
  <c r="CT96" i="9"/>
  <c r="CU90" i="9"/>
  <c r="CU24" i="9"/>
  <c r="CU60" i="20"/>
  <c r="CU68" i="20"/>
  <c r="CU70" i="20" s="1"/>
  <c r="CU11" i="14"/>
  <c r="CU8" i="14" s="1"/>
  <c r="CU25" i="9"/>
  <c r="CT30" i="18"/>
  <c r="CT92" i="9" l="1"/>
  <c r="CT93" i="9" s="1"/>
  <c r="CU23" i="9"/>
  <c r="CU26" i="9" s="1"/>
  <c r="CU28" i="9" s="1"/>
  <c r="CU49" i="9" s="1"/>
  <c r="CU48" i="9" s="1"/>
  <c r="CU44" i="9" s="1"/>
  <c r="CT31" i="9"/>
  <c r="CU73" i="20"/>
  <c r="CU35" i="20"/>
  <c r="CU71" i="20"/>
  <c r="CU66" i="9"/>
  <c r="CT97" i="9"/>
  <c r="CT40" i="9"/>
  <c r="CT36" i="9" s="1"/>
  <c r="CU56" i="20" l="1"/>
  <c r="CU36" i="20"/>
  <c r="CT41" i="9"/>
  <c r="CT62" i="9" s="1"/>
  <c r="CV37" i="20" l="1"/>
  <c r="CV33" i="20"/>
  <c r="CU41" i="20"/>
  <c r="CU11" i="18"/>
  <c r="CU63" i="20" l="1"/>
  <c r="CU58" i="20" s="1"/>
  <c r="CU89" i="9"/>
  <c r="CU88" i="9"/>
  <c r="CU42" i="20"/>
  <c r="CU13" i="18"/>
  <c r="CU72" i="9" s="1"/>
  <c r="CU57" i="9" s="1"/>
  <c r="CU68" i="9" l="1"/>
  <c r="CU67" i="9" s="1"/>
  <c r="CU73" i="9" s="1"/>
  <c r="CU85" i="9"/>
  <c r="CU91" i="9" s="1"/>
  <c r="CU10" i="18"/>
  <c r="CU31" i="18" s="1"/>
  <c r="CU82" i="9"/>
  <c r="CU23" i="18"/>
  <c r="CU20" i="18" s="1"/>
  <c r="CV43" i="20"/>
  <c r="CV40" i="20"/>
  <c r="CU54" i="9"/>
  <c r="CU74" i="20"/>
  <c r="CU66" i="20"/>
  <c r="CU30" i="18" l="1"/>
  <c r="CU53" i="9"/>
  <c r="CU52" i="9" s="1"/>
  <c r="CU60" i="9" s="1"/>
  <c r="CU96" i="9"/>
  <c r="CU74" i="9"/>
  <c r="CU84" i="9" s="1"/>
  <c r="CU92" i="9" s="1"/>
  <c r="CU93" i="9" s="1"/>
  <c r="CU34" i="9"/>
  <c r="CV25" i="9"/>
  <c r="CV24" i="9"/>
  <c r="CV60" i="20"/>
  <c r="CV68" i="20"/>
  <c r="CV70" i="20" s="1"/>
  <c r="CV90" i="9"/>
  <c r="CV11" i="14"/>
  <c r="CV8" i="14" s="1"/>
  <c r="CV23" i="9" l="1"/>
  <c r="CV26" i="9" s="1"/>
  <c r="CV28" i="9" s="1"/>
  <c r="CV49" i="9" s="1"/>
  <c r="CV48" i="9" s="1"/>
  <c r="CV44" i="9" s="1"/>
  <c r="CV66" i="9"/>
  <c r="CU40" i="9"/>
  <c r="CU36" i="9" s="1"/>
  <c r="CU97" i="9"/>
  <c r="CU31" i="9"/>
  <c r="CV71" i="20"/>
  <c r="CV73" i="20"/>
  <c r="CV35" i="20"/>
  <c r="CU41" i="9" l="1"/>
  <c r="CU62" i="9" s="1"/>
  <c r="CV56" i="20"/>
  <c r="CV36" i="20"/>
  <c r="CW37" i="20" l="1"/>
  <c r="CW33" i="20"/>
  <c r="CV41" i="20"/>
  <c r="CV11" i="18"/>
  <c r="CV89" i="9" l="1"/>
  <c r="CV63" i="20"/>
  <c r="CV58" i="20" s="1"/>
  <c r="CV88" i="9"/>
  <c r="CV85" i="9" s="1"/>
  <c r="CV91" i="9" s="1"/>
  <c r="CV42" i="20"/>
  <c r="CV13" i="18"/>
  <c r="CV68" i="9" s="1"/>
  <c r="CV72" i="9" l="1"/>
  <c r="CV57" i="9" s="1"/>
  <c r="CV82" i="9"/>
  <c r="CV23" i="18"/>
  <c r="CV20" i="18" s="1"/>
  <c r="CW40" i="20"/>
  <c r="CW43" i="20"/>
  <c r="CV54" i="9"/>
  <c r="CV74" i="20"/>
  <c r="CV66" i="20"/>
  <c r="CV10" i="18"/>
  <c r="CV31" i="18" s="1"/>
  <c r="CV67" i="9" l="1"/>
  <c r="CV73" i="9" s="1"/>
  <c r="CV53" i="9"/>
  <c r="CV52" i="9" s="1"/>
  <c r="CV60" i="9" s="1"/>
  <c r="CV96" i="9"/>
  <c r="CW25" i="9"/>
  <c r="CW68" i="20"/>
  <c r="CW70" i="20" s="1"/>
  <c r="CW24" i="9"/>
  <c r="CW90" i="9"/>
  <c r="CW60" i="20"/>
  <c r="CW11" i="14"/>
  <c r="CW8" i="14" s="1"/>
  <c r="CV30" i="18"/>
  <c r="CV74" i="9"/>
  <c r="CV84" i="9" s="1"/>
  <c r="CV92" i="9" s="1"/>
  <c r="CV93" i="9" s="1"/>
  <c r="CV34" i="9"/>
  <c r="CW23" i="9" l="1"/>
  <c r="CW26" i="9" s="1"/>
  <c r="CW28" i="9" s="1"/>
  <c r="CW49" i="9" s="1"/>
  <c r="CW48" i="9" s="1"/>
  <c r="CW44" i="9" s="1"/>
  <c r="CW73" i="20"/>
  <c r="CW35" i="20"/>
  <c r="CV31" i="9"/>
  <c r="CV40" i="9"/>
  <c r="CV36" i="9" s="1"/>
  <c r="CV97" i="9"/>
  <c r="CW66" i="9"/>
  <c r="CW71" i="20" l="1"/>
  <c r="CV41" i="9"/>
  <c r="CV62" i="9" s="1"/>
  <c r="CW56" i="20"/>
  <c r="CW36" i="20"/>
  <c r="CX37" i="20" l="1"/>
  <c r="CX33" i="20"/>
  <c r="CW41" i="20"/>
  <c r="CW11" i="18"/>
  <c r="CW89" i="9" l="1"/>
  <c r="CW63" i="20"/>
  <c r="CW58" i="20" s="1"/>
  <c r="CW88" i="9"/>
  <c r="CW42" i="20"/>
  <c r="CW13" i="18"/>
  <c r="CW82" i="9" s="1"/>
  <c r="CW85" i="9" l="1"/>
  <c r="CW91" i="9" s="1"/>
  <c r="CW72" i="9"/>
  <c r="CW57" i="9" s="1"/>
  <c r="CW68" i="9"/>
  <c r="CW10" i="18"/>
  <c r="CW31" i="18" s="1"/>
  <c r="CW23" i="18"/>
  <c r="CW20" i="18" s="1"/>
  <c r="CX40" i="20"/>
  <c r="CX43" i="20"/>
  <c r="CW54" i="9"/>
  <c r="CW74" i="9"/>
  <c r="CW84" i="9" s="1"/>
  <c r="CW34" i="9"/>
  <c r="CW74" i="20"/>
  <c r="CW66" i="20"/>
  <c r="CW67" i="9" l="1"/>
  <c r="CW73" i="9" s="1"/>
  <c r="CW92" i="9" s="1"/>
  <c r="CW93" i="9" s="1"/>
  <c r="CW30" i="18"/>
  <c r="CW53" i="9"/>
  <c r="CW52" i="9" s="1"/>
  <c r="CW60" i="9" s="1"/>
  <c r="CW96" i="9"/>
  <c r="CX11" i="14"/>
  <c r="CX8" i="14" s="1"/>
  <c r="CX60" i="20"/>
  <c r="CX68" i="20"/>
  <c r="CX70" i="20" s="1"/>
  <c r="CX25" i="9"/>
  <c r="CX24" i="9"/>
  <c r="CX90" i="9"/>
  <c r="CW31" i="9"/>
  <c r="CX23" i="9" l="1"/>
  <c r="CX26" i="9" s="1"/>
  <c r="CX28" i="9" s="1"/>
  <c r="CX49" i="9" s="1"/>
  <c r="CX48" i="9" s="1"/>
  <c r="CX44" i="9" s="1"/>
  <c r="CX66" i="9"/>
  <c r="CW40" i="9"/>
  <c r="CW36" i="9" s="1"/>
  <c r="CW41" i="9" s="1"/>
  <c r="CW62" i="9" s="1"/>
  <c r="CW97" i="9"/>
  <c r="CX73" i="20"/>
  <c r="CX35" i="20"/>
  <c r="CX71" i="20" l="1"/>
  <c r="CX56" i="20"/>
  <c r="CX36" i="20"/>
  <c r="CY37" i="20" l="1"/>
  <c r="CY33" i="20"/>
  <c r="CX11" i="18"/>
  <c r="CX41" i="20"/>
  <c r="CX13" i="18" l="1"/>
  <c r="CX82" i="9" s="1"/>
  <c r="CX68" i="9"/>
  <c r="CX89" i="9"/>
  <c r="CX63" i="20"/>
  <c r="CX58" i="20" s="1"/>
  <c r="CX88" i="9"/>
  <c r="CX42" i="20"/>
  <c r="CX72" i="9" l="1"/>
  <c r="CX57" i="9" s="1"/>
  <c r="CX85" i="9"/>
  <c r="CX91" i="9" s="1"/>
  <c r="CY43" i="20"/>
  <c r="CY40" i="20"/>
  <c r="CX54" i="9"/>
  <c r="CX74" i="20"/>
  <c r="CX66" i="20"/>
  <c r="CX74" i="9"/>
  <c r="CX84" i="9" s="1"/>
  <c r="CX34" i="9"/>
  <c r="CX10" i="18"/>
  <c r="CX31" i="18" s="1"/>
  <c r="CX23" i="18"/>
  <c r="CX20" i="18" s="1"/>
  <c r="CX67" i="9" l="1"/>
  <c r="CX73" i="9" s="1"/>
  <c r="CX92" i="9"/>
  <c r="CX93" i="9" s="1"/>
  <c r="CX30" i="18"/>
  <c r="CX31" i="9"/>
  <c r="CY66" i="9"/>
  <c r="CX97" i="9"/>
  <c r="CX40" i="9"/>
  <c r="CX36" i="9" s="1"/>
  <c r="CX53" i="9"/>
  <c r="CX52" i="9" s="1"/>
  <c r="CX60" i="9" s="1"/>
  <c r="CX96" i="9"/>
  <c r="CY60" i="20"/>
  <c r="CY68" i="20"/>
  <c r="CY70" i="20" s="1"/>
  <c r="CY24" i="9"/>
  <c r="CY90" i="9"/>
  <c r="CY25" i="9"/>
  <c r="CY11" i="14"/>
  <c r="CY8" i="14" l="1"/>
  <c r="CY23" i="9"/>
  <c r="CY71" i="20" s="1"/>
  <c r="CY73" i="20"/>
  <c r="CY35" i="20"/>
  <c r="CX41" i="9"/>
  <c r="CX62" i="9" s="1"/>
  <c r="CY26" i="9" l="1"/>
  <c r="CY56" i="20"/>
  <c r="CY36" i="20"/>
  <c r="CZ37" i="20" l="1"/>
  <c r="CZ33" i="20"/>
  <c r="CY41" i="20"/>
  <c r="CY11" i="18"/>
  <c r="CY28" i="9"/>
  <c r="CY49" i="9" s="1"/>
  <c r="CY48" i="9" s="1"/>
  <c r="CY44" i="9" s="1"/>
  <c r="CY13" i="18" l="1"/>
  <c r="CY10" i="18" s="1"/>
  <c r="CY31" i="18" s="1"/>
  <c r="CY89" i="9"/>
  <c r="CY63" i="20"/>
  <c r="CY88" i="9"/>
  <c r="CY42" i="20"/>
  <c r="DA37" i="20"/>
  <c r="CY72" i="9" l="1"/>
  <c r="CY57" i="9" s="1"/>
  <c r="CY68" i="9"/>
  <c r="CY58" i="20"/>
  <c r="CZ43" i="20"/>
  <c r="CZ40" i="20"/>
  <c r="CY54" i="9"/>
  <c r="CY82" i="9"/>
  <c r="CY23" i="18"/>
  <c r="CY30" i="18" s="1"/>
  <c r="CY85" i="9"/>
  <c r="CY67" i="9" l="1"/>
  <c r="CY53" i="9"/>
  <c r="CY52" i="9" s="1"/>
  <c r="CY60" i="9" s="1"/>
  <c r="CY96" i="9"/>
  <c r="DA43" i="20"/>
  <c r="DA68" i="20" s="1"/>
  <c r="DA70" i="20" s="1"/>
  <c r="CZ25" i="9"/>
  <c r="DA25" i="9" s="1"/>
  <c r="CZ11" i="14"/>
  <c r="CZ90" i="9"/>
  <c r="DA90" i="9" s="1"/>
  <c r="CZ60" i="20"/>
  <c r="CZ24" i="9"/>
  <c r="CZ68" i="20"/>
  <c r="CZ70" i="20" s="1"/>
  <c r="CY74" i="9"/>
  <c r="CY34" i="9"/>
  <c r="CY91" i="9"/>
  <c r="CY73" i="9"/>
  <c r="CY20" i="18"/>
  <c r="CY74" i="20"/>
  <c r="CY66" i="20"/>
  <c r="CZ73" i="20" l="1"/>
  <c r="DA73" i="20" s="1"/>
  <c r="I30" i="22" s="1"/>
  <c r="DA60" i="20"/>
  <c r="CZ35" i="20"/>
  <c r="CZ8" i="14"/>
  <c r="DA11" i="14"/>
  <c r="DA8" i="14" s="1"/>
  <c r="DA12" i="14" s="1"/>
  <c r="CY31" i="9"/>
  <c r="CY84" i="9"/>
  <c r="CZ23" i="9"/>
  <c r="DA24" i="9"/>
  <c r="CZ56" i="20" l="1"/>
  <c r="DA35" i="20"/>
  <c r="CZ36" i="20"/>
  <c r="CZ71" i="20"/>
  <c r="CZ26" i="9"/>
  <c r="DA23" i="9"/>
  <c r="DA71" i="20" s="1"/>
  <c r="I61" i="22"/>
  <c r="I82" i="22"/>
  <c r="CY92" i="9"/>
  <c r="I96" i="22" l="1"/>
  <c r="DA26" i="9"/>
  <c r="DA36" i="20"/>
  <c r="CY93" i="9"/>
  <c r="CZ41" i="20"/>
  <c r="CZ11" i="18"/>
  <c r="DA56" i="20"/>
  <c r="CZ66" i="9" l="1"/>
  <c r="CY40" i="9"/>
  <c r="CY36" i="9" s="1"/>
  <c r="CY41" i="9" s="1"/>
  <c r="CY62" i="9" s="1"/>
  <c r="CY97" i="9"/>
  <c r="DB37" i="20"/>
  <c r="DB33" i="20"/>
  <c r="CZ13" i="18"/>
  <c r="CZ10" i="18" s="1"/>
  <c r="CZ31" i="18" s="1"/>
  <c r="DA11" i="18"/>
  <c r="CZ63" i="20"/>
  <c r="CZ88" i="9"/>
  <c r="CZ89" i="9"/>
  <c r="DA89" i="9" s="1"/>
  <c r="DA41" i="20"/>
  <c r="I8" i="21" s="1"/>
  <c r="I6" i="21" s="1"/>
  <c r="CZ42" i="20"/>
  <c r="CZ68" i="9" l="1"/>
  <c r="DA68" i="9" s="1"/>
  <c r="DA42" i="20"/>
  <c r="CZ54" i="9"/>
  <c r="CZ82" i="9"/>
  <c r="CZ23" i="18"/>
  <c r="CZ30" i="18" s="1"/>
  <c r="DA13" i="18"/>
  <c r="DA31" i="18" s="1"/>
  <c r="DN33" i="20"/>
  <c r="CZ85" i="9"/>
  <c r="DA88" i="9"/>
  <c r="DA63" i="20"/>
  <c r="DA58" i="20" s="1"/>
  <c r="DA66" i="20" s="1"/>
  <c r="CZ58" i="20"/>
  <c r="I28" i="22"/>
  <c r="CZ72" i="9"/>
  <c r="DA72" i="9" s="1"/>
  <c r="CZ67" i="9" l="1"/>
  <c r="I29" i="22"/>
  <c r="DA14" i="14"/>
  <c r="DA15" i="14" s="1"/>
  <c r="DA16" i="14" s="1"/>
  <c r="CZ91" i="9"/>
  <c r="DA85" i="9"/>
  <c r="DA91" i="9" s="1"/>
  <c r="CZ20" i="18"/>
  <c r="DA23" i="18"/>
  <c r="DA20" i="18" s="1"/>
  <c r="I59" i="22"/>
  <c r="I80" i="22"/>
  <c r="CZ74" i="9"/>
  <c r="DA82" i="9"/>
  <c r="CZ34" i="9"/>
  <c r="CZ74" i="20"/>
  <c r="DA74" i="20" s="1"/>
  <c r="CZ66" i="20"/>
  <c r="DA54" i="9"/>
  <c r="CZ53" i="9"/>
  <c r="DB40" i="20"/>
  <c r="DB43" i="20"/>
  <c r="CZ31" i="9" l="1"/>
  <c r="DA34" i="9"/>
  <c r="DA30" i="18"/>
  <c r="CZ84" i="9"/>
  <c r="DA84" i="9" s="1"/>
  <c r="DA74" i="9"/>
  <c r="DA17" i="14"/>
  <c r="DA18" i="14" s="1"/>
  <c r="DA21" i="14" s="1"/>
  <c r="DA22" i="14" s="1"/>
  <c r="DN20" i="14" s="1"/>
  <c r="DB90" i="9"/>
  <c r="DB24" i="9"/>
  <c r="DB60" i="20"/>
  <c r="DB25" i="9"/>
  <c r="DB11" i="14"/>
  <c r="DB8" i="14" s="1"/>
  <c r="DB68" i="20"/>
  <c r="DB70" i="20" s="1"/>
  <c r="DN40" i="20"/>
  <c r="I37" i="22"/>
  <c r="I31" i="22"/>
  <c r="I81" i="22"/>
  <c r="I89" i="22" s="1"/>
  <c r="DA53" i="9"/>
  <c r="I94" i="22"/>
  <c r="CZ73" i="9"/>
  <c r="DA67" i="9"/>
  <c r="DA73" i="9" l="1"/>
  <c r="CZ92" i="9"/>
  <c r="DA27" i="9"/>
  <c r="CZ27" i="9" s="1"/>
  <c r="DB30" i="20"/>
  <c r="DB73" i="20"/>
  <c r="DA31" i="9"/>
  <c r="DA42" i="9"/>
  <c r="I62" i="22"/>
  <c r="I83" i="22"/>
  <c r="DB23" i="9"/>
  <c r="DB71" i="20" l="1"/>
  <c r="DB26" i="9"/>
  <c r="DB28" i="9" s="1"/>
  <c r="DB49" i="9" s="1"/>
  <c r="DN30" i="20"/>
  <c r="DB61" i="20"/>
  <c r="CZ57" i="9"/>
  <c r="CZ28" i="9"/>
  <c r="I97" i="22"/>
  <c r="I60" i="22"/>
  <c r="DA92" i="9"/>
  <c r="CZ93" i="9"/>
  <c r="DA28" i="9" l="1"/>
  <c r="DA49" i="9" s="1"/>
  <c r="DA48" i="9" s="1"/>
  <c r="CZ49" i="9"/>
  <c r="CZ48" i="9" s="1"/>
  <c r="CZ44" i="9" s="1"/>
  <c r="CZ96" i="9" s="1"/>
  <c r="DA57" i="9"/>
  <c r="CZ56" i="9"/>
  <c r="DN61" i="20"/>
  <c r="DB35" i="20"/>
  <c r="CZ97" i="9"/>
  <c r="CZ40" i="9"/>
  <c r="DA93" i="9"/>
  <c r="I95" i="22"/>
  <c r="I103" i="22" s="1"/>
  <c r="I68" i="22"/>
  <c r="DB56" i="20" l="1"/>
  <c r="DB36" i="20"/>
  <c r="DA56" i="9"/>
  <c r="DA52" i="9" s="1"/>
  <c r="CZ52" i="9"/>
  <c r="CZ60" i="9" s="1"/>
  <c r="DA97" i="9"/>
  <c r="DN66" i="9"/>
  <c r="DB66" i="9"/>
  <c r="CZ36" i="9"/>
  <c r="CZ41" i="9" s="1"/>
  <c r="DA40" i="9"/>
  <c r="DA36" i="9" s="1"/>
  <c r="DA41" i="9" s="1"/>
  <c r="DA44" i="9"/>
  <c r="DB50" i="9"/>
  <c r="CZ62" i="9" l="1"/>
  <c r="DC50" i="9"/>
  <c r="DD50" i="9" s="1"/>
  <c r="DE50" i="9" s="1"/>
  <c r="DF50" i="9" s="1"/>
  <c r="DB48" i="9"/>
  <c r="DB44" i="9" s="1"/>
  <c r="DA96" i="9"/>
  <c r="DA60" i="9"/>
  <c r="DA62" i="9" s="1"/>
  <c r="DC37" i="20"/>
  <c r="DC33" i="20"/>
  <c r="DB11" i="18"/>
  <c r="DB41" i="20"/>
  <c r="DB88" i="9" l="1"/>
  <c r="DB63" i="20"/>
  <c r="DB58" i="20" s="1"/>
  <c r="DB89" i="9"/>
  <c r="DB42" i="20"/>
  <c r="DB13" i="18"/>
  <c r="DB10" i="18" l="1"/>
  <c r="DB31" i="18" s="1"/>
  <c r="DB23" i="18"/>
  <c r="DB68" i="9"/>
  <c r="DC43" i="20"/>
  <c r="DC40" i="20"/>
  <c r="DB54" i="9"/>
  <c r="DB74" i="20"/>
  <c r="DB66" i="20"/>
  <c r="DB82" i="9"/>
  <c r="DB72" i="9"/>
  <c r="DB57" i="9" s="1"/>
  <c r="DB85" i="9"/>
  <c r="DB91" i="9" s="1"/>
  <c r="DB53" i="9" l="1"/>
  <c r="DB52" i="9" s="1"/>
  <c r="DB60" i="9" s="1"/>
  <c r="DB96" i="9"/>
  <c r="DC90" i="9"/>
  <c r="DC60" i="20"/>
  <c r="DC24" i="9"/>
  <c r="DC25" i="9"/>
  <c r="DC68" i="20"/>
  <c r="DC70" i="20" s="1"/>
  <c r="DC11" i="14"/>
  <c r="DC8" i="14" s="1"/>
  <c r="DB67" i="9"/>
  <c r="DB73" i="9" s="1"/>
  <c r="DB30" i="18"/>
  <c r="DB20" i="18"/>
  <c r="DB74" i="9"/>
  <c r="DB84" i="9" s="1"/>
  <c r="DB34" i="9"/>
  <c r="DC23" i="9" l="1"/>
  <c r="DC26" i="9" s="1"/>
  <c r="DC28" i="9" s="1"/>
  <c r="DC49" i="9" s="1"/>
  <c r="DB31" i="9"/>
  <c r="DC73" i="20"/>
  <c r="DC35" i="20"/>
  <c r="DB92" i="9"/>
  <c r="DB93" i="9" s="1"/>
  <c r="DC71" i="20" l="1"/>
  <c r="DC48" i="9"/>
  <c r="DC44" i="9" s="1"/>
  <c r="DC66" i="9"/>
  <c r="DB97" i="9"/>
  <c r="DB40" i="9"/>
  <c r="DB36" i="9" s="1"/>
  <c r="DB41" i="9" s="1"/>
  <c r="DB62" i="9" s="1"/>
  <c r="DC56" i="20"/>
  <c r="DC36" i="20"/>
  <c r="DD37" i="20" l="1"/>
  <c r="DD33" i="20"/>
  <c r="DC41" i="20"/>
  <c r="DC11" i="18"/>
  <c r="DC13" i="18" l="1"/>
  <c r="DC10" i="18" s="1"/>
  <c r="DC31" i="18" s="1"/>
  <c r="DC89" i="9"/>
  <c r="DC88" i="9"/>
  <c r="DC63" i="20"/>
  <c r="DC58" i="20" s="1"/>
  <c r="DC42" i="20"/>
  <c r="DC72" i="9" l="1"/>
  <c r="DC57" i="9" s="1"/>
  <c r="DC68" i="9"/>
  <c r="DC85" i="9"/>
  <c r="DC91" i="9" s="1"/>
  <c r="DD43" i="20"/>
  <c r="DD40" i="20"/>
  <c r="DC54" i="9"/>
  <c r="DC74" i="20"/>
  <c r="DC66" i="20"/>
  <c r="DC82" i="9"/>
  <c r="DC23" i="18"/>
  <c r="DC20" i="18" s="1"/>
  <c r="DC67" i="9" l="1"/>
  <c r="DC73" i="9" s="1"/>
  <c r="DC30" i="18"/>
  <c r="DC74" i="9"/>
  <c r="DC84" i="9" s="1"/>
  <c r="DC92" i="9" s="1"/>
  <c r="DC93" i="9" s="1"/>
  <c r="DC34" i="9"/>
  <c r="DC53" i="9"/>
  <c r="DC52" i="9" s="1"/>
  <c r="DC60" i="9" s="1"/>
  <c r="DC96" i="9"/>
  <c r="DD68" i="20"/>
  <c r="DD70" i="20" s="1"/>
  <c r="DD60" i="20"/>
  <c r="DD25" i="9"/>
  <c r="DD24" i="9"/>
  <c r="DD11" i="14"/>
  <c r="DD8" i="14" s="1"/>
  <c r="DD90" i="9"/>
  <c r="DD66" i="9" l="1"/>
  <c r="DC97" i="9"/>
  <c r="DC40" i="9"/>
  <c r="DC36" i="9" s="1"/>
  <c r="DD73" i="20"/>
  <c r="DD35" i="20"/>
  <c r="DC31" i="9"/>
  <c r="DD23" i="9"/>
  <c r="DD56" i="20" l="1"/>
  <c r="DD36" i="20"/>
  <c r="DC41" i="9"/>
  <c r="DC62" i="9" s="1"/>
  <c r="DD71" i="20"/>
  <c r="DD26" i="9"/>
  <c r="DD28" i="9" s="1"/>
  <c r="DD49" i="9" s="1"/>
  <c r="DD48" i="9" l="1"/>
  <c r="DD44" i="9" s="1"/>
  <c r="DE37" i="20"/>
  <c r="DE33" i="20"/>
  <c r="DD41" i="20"/>
  <c r="DD11" i="18"/>
  <c r="DD63" i="20" l="1"/>
  <c r="DD58" i="20" s="1"/>
  <c r="DD88" i="9"/>
  <c r="DD89" i="9"/>
  <c r="DD42" i="20"/>
  <c r="DD13" i="18"/>
  <c r="DD10" i="18" s="1"/>
  <c r="DD31" i="18" s="1"/>
  <c r="DD68" i="9" l="1"/>
  <c r="DD23" i="18"/>
  <c r="DE43" i="20"/>
  <c r="DE40" i="20"/>
  <c r="DD54" i="9"/>
  <c r="DD82" i="9"/>
  <c r="DD85" i="9"/>
  <c r="DD91" i="9" s="1"/>
  <c r="DD72" i="9"/>
  <c r="DD57" i="9" s="1"/>
  <c r="DD74" i="20"/>
  <c r="DD66" i="20"/>
  <c r="DD53" i="9" l="1"/>
  <c r="DD52" i="9" s="1"/>
  <c r="DD60" i="9" s="1"/>
  <c r="DD96" i="9"/>
  <c r="DD74" i="9"/>
  <c r="DD84" i="9" s="1"/>
  <c r="DD34" i="9"/>
  <c r="DE11" i="14"/>
  <c r="DE8" i="14" s="1"/>
  <c r="DE25" i="9"/>
  <c r="DE60" i="20"/>
  <c r="DE68" i="20"/>
  <c r="DE70" i="20" s="1"/>
  <c r="DE90" i="9"/>
  <c r="DE24" i="9"/>
  <c r="DD30" i="18"/>
  <c r="DD20" i="18"/>
  <c r="DD67" i="9"/>
  <c r="DD73" i="9" s="1"/>
  <c r="DD92" i="9" l="1"/>
  <c r="DD93" i="9" s="1"/>
  <c r="DE66" i="9" s="1"/>
  <c r="DE23" i="9"/>
  <c r="DE26" i="9" s="1"/>
  <c r="DE28" i="9" s="1"/>
  <c r="DE49" i="9" s="1"/>
  <c r="DD31" i="9"/>
  <c r="DE73" i="20"/>
  <c r="DE35" i="20"/>
  <c r="DD40" i="9" l="1"/>
  <c r="DD36" i="9" s="1"/>
  <c r="DD41" i="9" s="1"/>
  <c r="DD62" i="9" s="1"/>
  <c r="DE71" i="20"/>
  <c r="DD97" i="9"/>
  <c r="DE56" i="20"/>
  <c r="DE36" i="20"/>
  <c r="DE48" i="9"/>
  <c r="DE44" i="9" s="1"/>
  <c r="DF37" i="20" l="1"/>
  <c r="DF33" i="20"/>
  <c r="DE41" i="20"/>
  <c r="DE11" i="18"/>
  <c r="DE13" i="18" l="1"/>
  <c r="DE82" i="9" s="1"/>
  <c r="DE63" i="20"/>
  <c r="DE58" i="20" s="1"/>
  <c r="DE88" i="9"/>
  <c r="DE89" i="9"/>
  <c r="DE42" i="20"/>
  <c r="DE10" i="18" l="1"/>
  <c r="DE31" i="18" s="1"/>
  <c r="DE68" i="9"/>
  <c r="DE85" i="9"/>
  <c r="DE91" i="9" s="1"/>
  <c r="DE74" i="9"/>
  <c r="DE84" i="9" s="1"/>
  <c r="DE34" i="9"/>
  <c r="DE74" i="20"/>
  <c r="DE66" i="20"/>
  <c r="DE72" i="9"/>
  <c r="DE57" i="9" s="1"/>
  <c r="DE23" i="18"/>
  <c r="DF43" i="20"/>
  <c r="DF40" i="20"/>
  <c r="DE54" i="9"/>
  <c r="DE31" i="9" l="1"/>
  <c r="DE53" i="9"/>
  <c r="DE52" i="9" s="1"/>
  <c r="DE60" i="9" s="1"/>
  <c r="DE96" i="9"/>
  <c r="DE67" i="9"/>
  <c r="DE73" i="9" s="1"/>
  <c r="DE92" i="9" s="1"/>
  <c r="DE93" i="9" s="1"/>
  <c r="DE30" i="18"/>
  <c r="DE20" i="18"/>
  <c r="DF25" i="9"/>
  <c r="DF24" i="9"/>
  <c r="DF60" i="20"/>
  <c r="DF11" i="14"/>
  <c r="DF8" i="14" s="1"/>
  <c r="DF90" i="9"/>
  <c r="DF68" i="20"/>
  <c r="DF70" i="20" s="1"/>
  <c r="DF23" i="9" l="1"/>
  <c r="DF26" i="9" s="1"/>
  <c r="DF28" i="9" s="1"/>
  <c r="DF49" i="9" s="1"/>
  <c r="DF48" i="9" s="1"/>
  <c r="DF44" i="9" s="1"/>
  <c r="DF66" i="9"/>
  <c r="DE40" i="9"/>
  <c r="DE36" i="9" s="1"/>
  <c r="DE41" i="9" s="1"/>
  <c r="DE62" i="9" s="1"/>
  <c r="DE97" i="9"/>
  <c r="DF73" i="20"/>
  <c r="DF35" i="20"/>
  <c r="DF71" i="20"/>
  <c r="DF56" i="20" l="1"/>
  <c r="DF36" i="20"/>
  <c r="DG37" i="20" l="1"/>
  <c r="DG33" i="20"/>
  <c r="DF41" i="20"/>
  <c r="DF11" i="18"/>
  <c r="DF63" i="20" l="1"/>
  <c r="DF58" i="20" s="1"/>
  <c r="DF89" i="9"/>
  <c r="DF88" i="9"/>
  <c r="DF42" i="20"/>
  <c r="DF13" i="18"/>
  <c r="DF72" i="9" s="1"/>
  <c r="DF57" i="9" s="1"/>
  <c r="DF68" i="9" l="1"/>
  <c r="DF67" i="9" s="1"/>
  <c r="DF73" i="9" s="1"/>
  <c r="DF82" i="9"/>
  <c r="DF85" i="9"/>
  <c r="DF91" i="9" s="1"/>
  <c r="DF10" i="18"/>
  <c r="DF31" i="18" s="1"/>
  <c r="DF23" i="18"/>
  <c r="DF20" i="18" s="1"/>
  <c r="DF74" i="9"/>
  <c r="DF84" i="9" s="1"/>
  <c r="DF34" i="9"/>
  <c r="DG40" i="20"/>
  <c r="DG49" i="20"/>
  <c r="DG43" i="20"/>
  <c r="DF54" i="9"/>
  <c r="DF74" i="20"/>
  <c r="DF66" i="20"/>
  <c r="DF30" i="18" l="1"/>
  <c r="DN49" i="20"/>
  <c r="DG87" i="9"/>
  <c r="DF31" i="9"/>
  <c r="DF53" i="9"/>
  <c r="DF52" i="9" s="1"/>
  <c r="DF60" i="9" s="1"/>
  <c r="DF96" i="9"/>
  <c r="DG25" i="9"/>
  <c r="DG11" i="14"/>
  <c r="DG8" i="14" s="1"/>
  <c r="DG68" i="20"/>
  <c r="DG70" i="20" s="1"/>
  <c r="DG90" i="9"/>
  <c r="DG60" i="20"/>
  <c r="DG24" i="9"/>
  <c r="DF92" i="9"/>
  <c r="DF93" i="9" s="1"/>
  <c r="DG23" i="9" l="1"/>
  <c r="DG26" i="9" s="1"/>
  <c r="DG28" i="9" s="1"/>
  <c r="DG49" i="9" s="1"/>
  <c r="DG66" i="9"/>
  <c r="DF40" i="9"/>
  <c r="DF36" i="9" s="1"/>
  <c r="DF41" i="9" s="1"/>
  <c r="DF62" i="9" s="1"/>
  <c r="DF97" i="9"/>
  <c r="DG73" i="20"/>
  <c r="DG35" i="20"/>
  <c r="DG71" i="20"/>
  <c r="DG50" i="9"/>
  <c r="DH50" i="9" s="1"/>
  <c r="DI50" i="9" s="1"/>
  <c r="DJ50" i="9" s="1"/>
  <c r="DK50" i="9" s="1"/>
  <c r="DL50" i="9" s="1"/>
  <c r="DM50" i="9" s="1"/>
  <c r="DN50" i="9" s="1"/>
  <c r="DN87" i="9"/>
  <c r="J7" i="21"/>
  <c r="DG56" i="20" l="1"/>
  <c r="DG36" i="20"/>
  <c r="DG48" i="9"/>
  <c r="DG44" i="9" s="1"/>
  <c r="DH37" i="20" l="1"/>
  <c r="DH33" i="20"/>
  <c r="DG41" i="20"/>
  <c r="DG11" i="18"/>
  <c r="DG13" i="18" l="1"/>
  <c r="DG72" i="9" s="1"/>
  <c r="DG57" i="9" s="1"/>
  <c r="DG89" i="9"/>
  <c r="DG88" i="9"/>
  <c r="DG63" i="20"/>
  <c r="DG58" i="20" s="1"/>
  <c r="DG42" i="20"/>
  <c r="DG68" i="9" l="1"/>
  <c r="DG67" i="9" s="1"/>
  <c r="DG73" i="9" s="1"/>
  <c r="DG10" i="18"/>
  <c r="DG31" i="18" s="1"/>
  <c r="DG85" i="9"/>
  <c r="DG91" i="9" s="1"/>
  <c r="DH43" i="20"/>
  <c r="DH40" i="20"/>
  <c r="DG54" i="9"/>
  <c r="DG74" i="20"/>
  <c r="DG66" i="20"/>
  <c r="DG82" i="9"/>
  <c r="DG23" i="18"/>
  <c r="DG20" i="18" s="1"/>
  <c r="DG74" i="9" l="1"/>
  <c r="DG84" i="9" s="1"/>
  <c r="DG92" i="9" s="1"/>
  <c r="DG93" i="9" s="1"/>
  <c r="DG34" i="9"/>
  <c r="DG31" i="9" s="1"/>
  <c r="DG53" i="9"/>
  <c r="DG52" i="9" s="1"/>
  <c r="DG60" i="9" s="1"/>
  <c r="DG96" i="9"/>
  <c r="DG30" i="18"/>
  <c r="DH60" i="20"/>
  <c r="DH68" i="20"/>
  <c r="DH70" i="20" s="1"/>
  <c r="DH24" i="9"/>
  <c r="DH25" i="9"/>
  <c r="DH90" i="9"/>
  <c r="DH11" i="14"/>
  <c r="DH8" i="14" s="1"/>
  <c r="DH73" i="20" l="1"/>
  <c r="DH35" i="20"/>
  <c r="DH23" i="9"/>
  <c r="DH26" i="9" s="1"/>
  <c r="DH28" i="9" s="1"/>
  <c r="DH49" i="9" s="1"/>
  <c r="DH48" i="9" s="1"/>
  <c r="DH44" i="9" s="1"/>
  <c r="DH66" i="9"/>
  <c r="DG40" i="9"/>
  <c r="DG36" i="9" s="1"/>
  <c r="DG41" i="9" s="1"/>
  <c r="DG62" i="9" s="1"/>
  <c r="DG97" i="9"/>
  <c r="DH56" i="20" l="1"/>
  <c r="DH36" i="20"/>
  <c r="DH71" i="20"/>
  <c r="DH11" i="18" l="1"/>
  <c r="DH41" i="20"/>
  <c r="DI37" i="20"/>
  <c r="DI33" i="20"/>
  <c r="DH88" i="9" l="1"/>
  <c r="DH63" i="20"/>
  <c r="DH58" i="20" s="1"/>
  <c r="DH89" i="9"/>
  <c r="DH42" i="20"/>
  <c r="DH13" i="18"/>
  <c r="DH68" i="9" s="1"/>
  <c r="DH72" i="9" l="1"/>
  <c r="DH57" i="9" s="1"/>
  <c r="DH82" i="9"/>
  <c r="DH74" i="9" s="1"/>
  <c r="DH84" i="9" s="1"/>
  <c r="DH10" i="18"/>
  <c r="DH31" i="18" s="1"/>
  <c r="DH23" i="18"/>
  <c r="DH20" i="18" s="1"/>
  <c r="DI43" i="20"/>
  <c r="DI40" i="20"/>
  <c r="DH54" i="9"/>
  <c r="DH74" i="20"/>
  <c r="DH66" i="20"/>
  <c r="DH85" i="9"/>
  <c r="DH91" i="9" s="1"/>
  <c r="DH34" i="9" l="1"/>
  <c r="DH30" i="18"/>
  <c r="DH67" i="9"/>
  <c r="DH73" i="9" s="1"/>
  <c r="DH92" i="9" s="1"/>
  <c r="DH93" i="9" s="1"/>
  <c r="DI66" i="9" s="1"/>
  <c r="DI60" i="20"/>
  <c r="DI24" i="9"/>
  <c r="DI25" i="9"/>
  <c r="DI90" i="9"/>
  <c r="DI68" i="20"/>
  <c r="DI70" i="20" s="1"/>
  <c r="DI11" i="14"/>
  <c r="DI8" i="14" s="1"/>
  <c r="DH53" i="9"/>
  <c r="DH52" i="9" s="1"/>
  <c r="DH60" i="9" s="1"/>
  <c r="DH96" i="9"/>
  <c r="DH31" i="9"/>
  <c r="DH40" i="9" l="1"/>
  <c r="DH36" i="9" s="1"/>
  <c r="DH41" i="9" s="1"/>
  <c r="DH62" i="9" s="1"/>
  <c r="DH97" i="9"/>
  <c r="DI23" i="9"/>
  <c r="DI26" i="9" s="1"/>
  <c r="DI28" i="9" s="1"/>
  <c r="DI49" i="9" s="1"/>
  <c r="DI48" i="9" s="1"/>
  <c r="DI44" i="9" s="1"/>
  <c r="DI73" i="20"/>
  <c r="DI35" i="20"/>
  <c r="DI71" i="20" l="1"/>
  <c r="DI56" i="20"/>
  <c r="DI36" i="20"/>
  <c r="DJ37" i="20" l="1"/>
  <c r="DJ33" i="20"/>
  <c r="DI11" i="18"/>
  <c r="DI41" i="20"/>
  <c r="DI13" i="18" l="1"/>
  <c r="DI82" i="9" s="1"/>
  <c r="DI89" i="9"/>
  <c r="DI63" i="20"/>
  <c r="DI58" i="20" s="1"/>
  <c r="DI88" i="9"/>
  <c r="DI42" i="20"/>
  <c r="DI72" i="9" l="1"/>
  <c r="DI57" i="9" s="1"/>
  <c r="DI68" i="9"/>
  <c r="DI74" i="20"/>
  <c r="DI66" i="20"/>
  <c r="DI74" i="9"/>
  <c r="DI84" i="9" s="1"/>
  <c r="DI34" i="9"/>
  <c r="DJ43" i="20"/>
  <c r="DJ40" i="20"/>
  <c r="DI54" i="9"/>
  <c r="DI85" i="9"/>
  <c r="DI91" i="9" s="1"/>
  <c r="DI10" i="18"/>
  <c r="DI31" i="18" s="1"/>
  <c r="DI23" i="18"/>
  <c r="DI20" i="18" s="1"/>
  <c r="DI67" i="9" l="1"/>
  <c r="DI73" i="9" s="1"/>
  <c r="DI92" i="9" s="1"/>
  <c r="DI93" i="9" s="1"/>
  <c r="DI97" i="9" s="1"/>
  <c r="DI30" i="18"/>
  <c r="DI53" i="9"/>
  <c r="DI52" i="9" s="1"/>
  <c r="DI60" i="9" s="1"/>
  <c r="DI96" i="9"/>
  <c r="DJ11" i="14"/>
  <c r="DJ8" i="14" s="1"/>
  <c r="DJ60" i="20"/>
  <c r="DJ25" i="9"/>
  <c r="DJ68" i="20"/>
  <c r="DJ70" i="20" s="1"/>
  <c r="DJ24" i="9"/>
  <c r="DJ90" i="9"/>
  <c r="DI31" i="9"/>
  <c r="DJ66" i="9" l="1"/>
  <c r="DI40" i="9"/>
  <c r="DI36" i="9" s="1"/>
  <c r="DJ23" i="9"/>
  <c r="DJ26" i="9" s="1"/>
  <c r="DJ28" i="9" s="1"/>
  <c r="DJ49" i="9" s="1"/>
  <c r="DJ48" i="9" s="1"/>
  <c r="DJ44" i="9" s="1"/>
  <c r="DJ73" i="20"/>
  <c r="DJ35" i="20"/>
  <c r="DI41" i="9"/>
  <c r="DI62" i="9" s="1"/>
  <c r="DJ71" i="20" l="1"/>
  <c r="DJ56" i="20"/>
  <c r="DJ36" i="20"/>
  <c r="DK37" i="20" l="1"/>
  <c r="DK33" i="20"/>
  <c r="DJ41" i="20"/>
  <c r="DJ11" i="18"/>
  <c r="DJ88" i="9" l="1"/>
  <c r="DJ63" i="20"/>
  <c r="DJ58" i="20" s="1"/>
  <c r="DJ89" i="9"/>
  <c r="DJ42" i="20"/>
  <c r="DJ13" i="18"/>
  <c r="DJ82" i="9" s="1"/>
  <c r="DJ68" i="9" l="1"/>
  <c r="DJ72" i="9"/>
  <c r="DJ57" i="9" s="1"/>
  <c r="DJ85" i="9"/>
  <c r="DJ91" i="9" s="1"/>
  <c r="DJ74" i="9"/>
  <c r="DJ84" i="9" s="1"/>
  <c r="DJ34" i="9"/>
  <c r="DJ10" i="18"/>
  <c r="DJ31" i="18" s="1"/>
  <c r="DJ23" i="18"/>
  <c r="DJ20" i="18" s="1"/>
  <c r="DK43" i="20"/>
  <c r="DK40" i="20"/>
  <c r="DJ54" i="9"/>
  <c r="DJ74" i="20"/>
  <c r="DJ66" i="20"/>
  <c r="DJ67" i="9" l="1"/>
  <c r="DJ73" i="9" s="1"/>
  <c r="DJ92" i="9" s="1"/>
  <c r="DJ93" i="9" s="1"/>
  <c r="DK66" i="9" s="1"/>
  <c r="DK90" i="9"/>
  <c r="DK11" i="14"/>
  <c r="DK8" i="14" s="1"/>
  <c r="DK25" i="9"/>
  <c r="DK60" i="20"/>
  <c r="DK68" i="20"/>
  <c r="DK70" i="20" s="1"/>
  <c r="DK24" i="9"/>
  <c r="DJ40" i="9"/>
  <c r="DJ36" i="9" s="1"/>
  <c r="DJ97" i="9"/>
  <c r="DJ30" i="18"/>
  <c r="DJ31" i="9"/>
  <c r="DJ53" i="9"/>
  <c r="DJ52" i="9" s="1"/>
  <c r="DJ60" i="9" s="1"/>
  <c r="DJ96" i="9"/>
  <c r="DJ41" i="9" l="1"/>
  <c r="DJ62" i="9" s="1"/>
  <c r="DK23" i="9"/>
  <c r="DK26" i="9" s="1"/>
  <c r="DK28" i="9" s="1"/>
  <c r="DK49" i="9" s="1"/>
  <c r="DK48" i="9" s="1"/>
  <c r="DK44" i="9" s="1"/>
  <c r="DK73" i="20"/>
  <c r="DK35" i="20"/>
  <c r="DK71" i="20" l="1"/>
  <c r="DK56" i="20"/>
  <c r="DK36" i="20"/>
  <c r="DL37" i="20" l="1"/>
  <c r="DL33" i="20"/>
  <c r="DK11" i="18"/>
  <c r="DK41" i="20"/>
  <c r="DK63" i="20" l="1"/>
  <c r="DK58" i="20" s="1"/>
  <c r="DK88" i="9"/>
  <c r="DK89" i="9"/>
  <c r="DK42" i="20"/>
  <c r="DK13" i="18"/>
  <c r="DK82" i="9" s="1"/>
  <c r="DK72" i="9" l="1"/>
  <c r="DK57" i="9" s="1"/>
  <c r="DK68" i="9"/>
  <c r="DK85" i="9"/>
  <c r="DK91" i="9" s="1"/>
  <c r="DK74" i="9"/>
  <c r="DK84" i="9" s="1"/>
  <c r="DK34" i="9"/>
  <c r="DK10" i="18"/>
  <c r="DK31" i="18" s="1"/>
  <c r="DK23" i="18"/>
  <c r="DK20" i="18" s="1"/>
  <c r="DL43" i="20"/>
  <c r="DL40" i="20"/>
  <c r="DK54" i="9"/>
  <c r="DK74" i="20"/>
  <c r="DK66" i="20"/>
  <c r="DK67" i="9" l="1"/>
  <c r="DK73" i="9" s="1"/>
  <c r="DK92" i="9" s="1"/>
  <c r="DK93" i="9" s="1"/>
  <c r="DK30" i="18"/>
  <c r="DL11" i="14"/>
  <c r="DL68" i="20"/>
  <c r="DL70" i="20" s="1"/>
  <c r="DL90" i="9"/>
  <c r="DL60" i="20"/>
  <c r="DL24" i="9"/>
  <c r="DL25" i="9"/>
  <c r="DK31" i="9"/>
  <c r="DK53" i="9"/>
  <c r="DK52" i="9" s="1"/>
  <c r="DK60" i="9" s="1"/>
  <c r="DK96" i="9"/>
  <c r="DL23" i="9" l="1"/>
  <c r="DL73" i="20"/>
  <c r="DL35" i="20"/>
  <c r="DL66" i="9"/>
  <c r="DK40" i="9"/>
  <c r="DK36" i="9" s="1"/>
  <c r="DK41" i="9" s="1"/>
  <c r="DK62" i="9" s="1"/>
  <c r="DK97" i="9"/>
  <c r="DL71" i="20"/>
  <c r="DL8" i="14"/>
  <c r="DL56" i="20" l="1"/>
  <c r="DL36" i="20"/>
  <c r="DL26" i="9"/>
  <c r="DL28" i="9" l="1"/>
  <c r="DL49" i="9" s="1"/>
  <c r="DL48" i="9" s="1"/>
  <c r="DL44" i="9" s="1"/>
  <c r="DM37" i="20"/>
  <c r="DM33" i="20"/>
  <c r="DL11" i="18"/>
  <c r="DL41" i="20"/>
  <c r="DL88" i="9" l="1"/>
  <c r="DL63" i="20"/>
  <c r="DL89" i="9"/>
  <c r="DL42" i="20"/>
  <c r="DL13" i="18"/>
  <c r="DL82" i="9" s="1"/>
  <c r="DN37" i="20"/>
  <c r="DL10" i="18" l="1"/>
  <c r="DL31" i="18" s="1"/>
  <c r="DL74" i="9"/>
  <c r="DL34" i="9"/>
  <c r="DL68" i="9"/>
  <c r="DL23" i="18"/>
  <c r="DL30" i="18" s="1"/>
  <c r="DM40" i="20"/>
  <c r="DM43" i="20"/>
  <c r="DL54" i="9"/>
  <c r="DL58" i="20"/>
  <c r="DL72" i="9"/>
  <c r="DL57" i="9" s="1"/>
  <c r="DL85" i="9"/>
  <c r="DL91" i="9" l="1"/>
  <c r="DL20" i="18"/>
  <c r="DL67" i="9"/>
  <c r="DL74" i="20"/>
  <c r="DL66" i="20"/>
  <c r="DL53" i="9"/>
  <c r="DL52" i="9" s="1"/>
  <c r="DL60" i="9" s="1"/>
  <c r="DL96" i="9"/>
  <c r="DL31" i="9"/>
  <c r="DN43" i="20"/>
  <c r="DN68" i="20" s="1"/>
  <c r="DN70" i="20" s="1"/>
  <c r="DM60" i="20"/>
  <c r="DM11" i="14"/>
  <c r="DM90" i="9"/>
  <c r="DN90" i="9" s="1"/>
  <c r="DM24" i="9"/>
  <c r="DM68" i="20"/>
  <c r="DM70" i="20" s="1"/>
  <c r="DM25" i="9"/>
  <c r="DN25" i="9" s="1"/>
  <c r="DL84" i="9"/>
  <c r="DM8" i="14" l="1"/>
  <c r="DN11" i="14"/>
  <c r="DN8" i="14" s="1"/>
  <c r="DN12" i="14" s="1"/>
  <c r="DM73" i="20"/>
  <c r="DN73" i="20" s="1"/>
  <c r="J30" i="22" s="1"/>
  <c r="DN60" i="20"/>
  <c r="DM35" i="20"/>
  <c r="DL73" i="9"/>
  <c r="DL92" i="9" s="1"/>
  <c r="DM23" i="9"/>
  <c r="DN24" i="9"/>
  <c r="DL93" i="9" l="1"/>
  <c r="DM56" i="20"/>
  <c r="DN35" i="20"/>
  <c r="DM36" i="20"/>
  <c r="J61" i="22"/>
  <c r="J82" i="22"/>
  <c r="DM71" i="20"/>
  <c r="DM26" i="9"/>
  <c r="DN23" i="9"/>
  <c r="DN71" i="20" s="1"/>
  <c r="J96" i="22" l="1"/>
  <c r="DO33" i="20"/>
  <c r="DN36" i="20"/>
  <c r="DO37" i="20" s="1"/>
  <c r="DM41" i="20"/>
  <c r="DM11" i="18"/>
  <c r="DN56" i="20"/>
  <c r="DN26" i="9"/>
  <c r="DM66" i="9"/>
  <c r="DL40" i="9"/>
  <c r="DL36" i="9" s="1"/>
  <c r="DL41" i="9" s="1"/>
  <c r="DL62" i="9" s="1"/>
  <c r="DL97" i="9"/>
  <c r="DM13" i="18" l="1"/>
  <c r="DM82" i="9" s="1"/>
  <c r="DN11" i="18"/>
  <c r="J28" i="22" s="1"/>
  <c r="DM89" i="9"/>
  <c r="DN89" i="9" s="1"/>
  <c r="DM63" i="20"/>
  <c r="DM88" i="9"/>
  <c r="DN41" i="20"/>
  <c r="J8" i="21" s="1"/>
  <c r="J6" i="21" s="1"/>
  <c r="DM42" i="20"/>
  <c r="EA33" i="20"/>
  <c r="DM10" i="18" l="1"/>
  <c r="DM31" i="18" s="1"/>
  <c r="DM72" i="9"/>
  <c r="DN72" i="9" s="1"/>
  <c r="DM74" i="9"/>
  <c r="DN82" i="9"/>
  <c r="DM34" i="9"/>
  <c r="DN63" i="20"/>
  <c r="DN58" i="20" s="1"/>
  <c r="DN66" i="20" s="1"/>
  <c r="DM58" i="20"/>
  <c r="DM85" i="9"/>
  <c r="DN88" i="9"/>
  <c r="J59" i="22"/>
  <c r="J80" i="22"/>
  <c r="DN42" i="20"/>
  <c r="DO43" i="20" s="1"/>
  <c r="DO40" i="20"/>
  <c r="DM54" i="9"/>
  <c r="DM68" i="9"/>
  <c r="DM23" i="18"/>
  <c r="DM30" i="18" s="1"/>
  <c r="DN13" i="18"/>
  <c r="DM67" i="9" l="1"/>
  <c r="DN68" i="9"/>
  <c r="DM53" i="9"/>
  <c r="DN54" i="9"/>
  <c r="DN31" i="18"/>
  <c r="J29" i="22"/>
  <c r="DN14" i="14"/>
  <c r="DN15" i="14" s="1"/>
  <c r="DN16" i="14" s="1"/>
  <c r="J94" i="22"/>
  <c r="DM20" i="18"/>
  <c r="DN23" i="18"/>
  <c r="DN20" i="18" s="1"/>
  <c r="DM91" i="9"/>
  <c r="DN85" i="9"/>
  <c r="DN91" i="9" s="1"/>
  <c r="DM74" i="20"/>
  <c r="DN74" i="20" s="1"/>
  <c r="DM66" i="20"/>
  <c r="EA40" i="20"/>
  <c r="DM31" i="9"/>
  <c r="DN34" i="9"/>
  <c r="DO25" i="9"/>
  <c r="DO68" i="20"/>
  <c r="DO70" i="20" s="1"/>
  <c r="DO90" i="9"/>
  <c r="DO60" i="20"/>
  <c r="DO11" i="14"/>
  <c r="DO8" i="14" s="1"/>
  <c r="DO24" i="9"/>
  <c r="DM84" i="9"/>
  <c r="DN84" i="9" s="1"/>
  <c r="DN74" i="9"/>
  <c r="DN30" i="18" l="1"/>
  <c r="DN17" i="14"/>
  <c r="DN18" i="14" s="1"/>
  <c r="DN21" i="14" s="1"/>
  <c r="DN22" i="14" s="1"/>
  <c r="EA20" i="14" s="1"/>
  <c r="J37" i="22"/>
  <c r="J31" i="22"/>
  <c r="J81" i="22"/>
  <c r="J89" i="22" s="1"/>
  <c r="DO73" i="20"/>
  <c r="DN53" i="9"/>
  <c r="DN42" i="9"/>
  <c r="DN31" i="9"/>
  <c r="DO23" i="9"/>
  <c r="DM73" i="9"/>
  <c r="DN67" i="9"/>
  <c r="DO71" i="20" l="1"/>
  <c r="DO26" i="9"/>
  <c r="DO28" i="9" s="1"/>
  <c r="DO49" i="9" s="1"/>
  <c r="J62" i="22"/>
  <c r="J83" i="22"/>
  <c r="DN73" i="9"/>
  <c r="DM92" i="9"/>
  <c r="DN27" i="9"/>
  <c r="DM27" i="9" s="1"/>
  <c r="DO30" i="20"/>
  <c r="DM57" i="9" l="1"/>
  <c r="DM28" i="9"/>
  <c r="DN92" i="9"/>
  <c r="DM93" i="9"/>
  <c r="J97" i="22"/>
  <c r="J60" i="22"/>
  <c r="EA30" i="20"/>
  <c r="DO61" i="20"/>
  <c r="EA61" i="20" l="1"/>
  <c r="DO35" i="20"/>
  <c r="J95" i="22"/>
  <c r="J103" i="22" s="1"/>
  <c r="J68" i="22"/>
  <c r="DM40" i="9"/>
  <c r="DM97" i="9"/>
  <c r="DN93" i="9"/>
  <c r="DN28" i="9"/>
  <c r="DN49" i="9" s="1"/>
  <c r="DN48" i="9" s="1"/>
  <c r="DM49" i="9"/>
  <c r="DM48" i="9" s="1"/>
  <c r="DM44" i="9" s="1"/>
  <c r="DM96" i="9" s="1"/>
  <c r="DN57" i="9"/>
  <c r="DM56" i="9"/>
  <c r="DO66" i="9" l="1"/>
  <c r="EA66" i="9"/>
  <c r="DN97" i="9"/>
  <c r="DM36" i="9"/>
  <c r="DM41" i="9" s="1"/>
  <c r="DN40" i="9"/>
  <c r="DN36" i="9" s="1"/>
  <c r="DN41" i="9" s="1"/>
  <c r="DN56" i="9"/>
  <c r="DN52" i="9" s="1"/>
  <c r="DM52" i="9"/>
  <c r="DM60" i="9" s="1"/>
  <c r="DO56" i="20"/>
  <c r="DO36" i="20"/>
  <c r="DN44" i="9"/>
  <c r="DO50" i="9"/>
  <c r="DM62" i="9" l="1"/>
  <c r="DO11" i="18"/>
  <c r="DO41" i="20"/>
  <c r="DP50" i="9"/>
  <c r="DQ50" i="9" s="1"/>
  <c r="DR50" i="9" s="1"/>
  <c r="DS50" i="9" s="1"/>
  <c r="DO48" i="9"/>
  <c r="DO44" i="9" s="1"/>
  <c r="DN60" i="9"/>
  <c r="DN62" i="9" s="1"/>
  <c r="DN96" i="9"/>
  <c r="DP37" i="20"/>
  <c r="DP33" i="20"/>
  <c r="DO88" i="9" l="1"/>
  <c r="DO63" i="20"/>
  <c r="DO58" i="20" s="1"/>
  <c r="DO89" i="9"/>
  <c r="DO42" i="20"/>
  <c r="DO13" i="18"/>
  <c r="DO68" i="9" s="1"/>
  <c r="DO10" i="18" l="1"/>
  <c r="DO31" i="18" s="1"/>
  <c r="DO85" i="9"/>
  <c r="DO91" i="9" s="1"/>
  <c r="DO82" i="9"/>
  <c r="DO23" i="18"/>
  <c r="DO20" i="18" s="1"/>
  <c r="DP40" i="20"/>
  <c r="DP43" i="20"/>
  <c r="DO54" i="9"/>
  <c r="DO72" i="9"/>
  <c r="DO57" i="9" s="1"/>
  <c r="DO74" i="20"/>
  <c r="DO66" i="20"/>
  <c r="DO30" i="18" l="1"/>
  <c r="DO53" i="9"/>
  <c r="DO52" i="9" s="1"/>
  <c r="DO60" i="9" s="1"/>
  <c r="DO96" i="9"/>
  <c r="DP68" i="20"/>
  <c r="DP70" i="20" s="1"/>
  <c r="DP90" i="9"/>
  <c r="DP11" i="14"/>
  <c r="DP8" i="14" s="1"/>
  <c r="DP25" i="9"/>
  <c r="DP60" i="20"/>
  <c r="DP24" i="9"/>
  <c r="DO74" i="9"/>
  <c r="DO84" i="9" s="1"/>
  <c r="DO34" i="9"/>
  <c r="DO67" i="9"/>
  <c r="DO73" i="9" s="1"/>
  <c r="DO92" i="9" s="1"/>
  <c r="DO93" i="9" s="1"/>
  <c r="DP23" i="9" l="1"/>
  <c r="DP73" i="20"/>
  <c r="DP35" i="20"/>
  <c r="DO31" i="9"/>
  <c r="DP66" i="9"/>
  <c r="DO40" i="9"/>
  <c r="DO36" i="9" s="1"/>
  <c r="DO97" i="9"/>
  <c r="DP71" i="20"/>
  <c r="DP26" i="9"/>
  <c r="DP28" i="9" s="1"/>
  <c r="DP49" i="9" s="1"/>
  <c r="DO41" i="9" l="1"/>
  <c r="DO62" i="9" s="1"/>
  <c r="DP56" i="20"/>
  <c r="DP36" i="20"/>
  <c r="DP48" i="9"/>
  <c r="DP44" i="9" s="1"/>
  <c r="DQ33" i="20" l="1"/>
  <c r="DQ37" i="20"/>
  <c r="DP41" i="20"/>
  <c r="DP11" i="18"/>
  <c r="DP13" i="18" l="1"/>
  <c r="DP68" i="9" s="1"/>
  <c r="DP63" i="20"/>
  <c r="DP58" i="20" s="1"/>
  <c r="DP89" i="9"/>
  <c r="DP88" i="9"/>
  <c r="DP42" i="20"/>
  <c r="DP72" i="9" l="1"/>
  <c r="DP57" i="9" s="1"/>
  <c r="DP10" i="18"/>
  <c r="DP31" i="18" s="1"/>
  <c r="DP85" i="9"/>
  <c r="DP91" i="9" s="1"/>
  <c r="DQ43" i="20"/>
  <c r="DQ40" i="20"/>
  <c r="DP54" i="9"/>
  <c r="DP74" i="20"/>
  <c r="DP66" i="20"/>
  <c r="DP67" i="9"/>
  <c r="DP73" i="9" s="1"/>
  <c r="DP82" i="9"/>
  <c r="DP23" i="18"/>
  <c r="DP53" i="9" l="1"/>
  <c r="DP52" i="9" s="1"/>
  <c r="DP60" i="9" s="1"/>
  <c r="DP96" i="9"/>
  <c r="DP74" i="9"/>
  <c r="DP84" i="9" s="1"/>
  <c r="DP92" i="9" s="1"/>
  <c r="DP93" i="9" s="1"/>
  <c r="DP34" i="9"/>
  <c r="DP30" i="18"/>
  <c r="DP20" i="18"/>
  <c r="DQ25" i="9"/>
  <c r="DQ90" i="9"/>
  <c r="DQ60" i="20"/>
  <c r="DQ68" i="20"/>
  <c r="DQ70" i="20" s="1"/>
  <c r="DQ24" i="9"/>
  <c r="DQ11" i="14"/>
  <c r="DQ8" i="14" s="1"/>
  <c r="DQ23" i="9" l="1"/>
  <c r="DQ26" i="9" s="1"/>
  <c r="DQ28" i="9" s="1"/>
  <c r="DQ49" i="9" s="1"/>
  <c r="DQ66" i="9"/>
  <c r="DP40" i="9"/>
  <c r="DP36" i="9" s="1"/>
  <c r="DP97" i="9"/>
  <c r="DP31" i="9"/>
  <c r="DQ73" i="20"/>
  <c r="DQ35" i="20"/>
  <c r="DQ71" i="20" l="1"/>
  <c r="DQ48" i="9"/>
  <c r="DQ44" i="9" s="1"/>
  <c r="DQ56" i="20"/>
  <c r="DQ36" i="20"/>
  <c r="DP41" i="9"/>
  <c r="DP62" i="9" s="1"/>
  <c r="DR37" i="20" l="1"/>
  <c r="DR33" i="20"/>
  <c r="DQ41" i="20"/>
  <c r="DQ11" i="18"/>
  <c r="DQ13" i="18" l="1"/>
  <c r="DQ82" i="9" s="1"/>
  <c r="DQ88" i="9"/>
  <c r="DQ63" i="20"/>
  <c r="DQ58" i="20" s="1"/>
  <c r="DQ89" i="9"/>
  <c r="DQ42" i="20"/>
  <c r="DQ68" i="9" l="1"/>
  <c r="DQ72" i="9"/>
  <c r="DQ57" i="9" s="1"/>
  <c r="DQ85" i="9"/>
  <c r="DQ91" i="9" s="1"/>
  <c r="DR40" i="20"/>
  <c r="DR43" i="20"/>
  <c r="DQ54" i="9"/>
  <c r="DQ74" i="20"/>
  <c r="DQ66" i="20"/>
  <c r="DQ74" i="9"/>
  <c r="DQ84" i="9" s="1"/>
  <c r="DQ34" i="9"/>
  <c r="DQ10" i="18"/>
  <c r="DQ31" i="18" s="1"/>
  <c r="DQ23" i="18"/>
  <c r="DQ67" i="9" l="1"/>
  <c r="DQ73" i="9" s="1"/>
  <c r="DQ92" i="9" s="1"/>
  <c r="DQ93" i="9" s="1"/>
  <c r="DQ30" i="18"/>
  <c r="DQ20" i="18"/>
  <c r="DQ53" i="9"/>
  <c r="DQ52" i="9" s="1"/>
  <c r="DQ60" i="9" s="1"/>
  <c r="DQ96" i="9"/>
  <c r="DR24" i="9"/>
  <c r="DR25" i="9"/>
  <c r="DR68" i="20"/>
  <c r="DR70" i="20" s="1"/>
  <c r="DR90" i="9"/>
  <c r="DR60" i="20"/>
  <c r="DR11" i="14"/>
  <c r="DR8" i="14" s="1"/>
  <c r="DQ31" i="9"/>
  <c r="DR66" i="9" l="1"/>
  <c r="DQ97" i="9"/>
  <c r="DQ40" i="9"/>
  <c r="DQ36" i="9" s="1"/>
  <c r="DQ41" i="9" s="1"/>
  <c r="DQ62" i="9" s="1"/>
  <c r="DR23" i="9"/>
  <c r="DR26" i="9" s="1"/>
  <c r="DR28" i="9" s="1"/>
  <c r="DR49" i="9" s="1"/>
  <c r="DR48" i="9" s="1"/>
  <c r="DR44" i="9" s="1"/>
  <c r="DR73" i="20"/>
  <c r="DR35" i="20"/>
  <c r="DR71" i="20" l="1"/>
  <c r="DR56" i="20"/>
  <c r="DR36" i="20"/>
  <c r="DS37" i="20" l="1"/>
  <c r="DS33" i="20"/>
  <c r="DR11" i="18"/>
  <c r="DR41" i="20"/>
  <c r="DR13" i="18" l="1"/>
  <c r="DR10" i="18" s="1"/>
  <c r="DR31" i="18" s="1"/>
  <c r="DR89" i="9"/>
  <c r="DR88" i="9"/>
  <c r="DR63" i="20"/>
  <c r="DR58" i="20" s="1"/>
  <c r="DR42" i="20"/>
  <c r="DR68" i="9" l="1"/>
  <c r="DR72" i="9"/>
  <c r="DR57" i="9" s="1"/>
  <c r="DR85" i="9"/>
  <c r="DR91" i="9" s="1"/>
  <c r="DS43" i="20"/>
  <c r="DS40" i="20"/>
  <c r="DR54" i="9"/>
  <c r="DR74" i="20"/>
  <c r="DR66" i="20"/>
  <c r="DR82" i="9"/>
  <c r="DR23" i="18"/>
  <c r="DR20" i="18" s="1"/>
  <c r="DR67" i="9" l="1"/>
  <c r="DR73" i="9" s="1"/>
  <c r="DR74" i="9"/>
  <c r="DR84" i="9" s="1"/>
  <c r="DR34" i="9"/>
  <c r="DR53" i="9"/>
  <c r="DR52" i="9" s="1"/>
  <c r="DR60" i="9" s="1"/>
  <c r="DR96" i="9"/>
  <c r="DS25" i="9"/>
  <c r="DS11" i="14"/>
  <c r="DS8" i="14" s="1"/>
  <c r="DS24" i="9"/>
  <c r="DS60" i="20"/>
  <c r="DS90" i="9"/>
  <c r="DS68" i="20"/>
  <c r="DS70" i="20" s="1"/>
  <c r="DR30" i="18"/>
  <c r="DR92" i="9" l="1"/>
  <c r="DR93" i="9" s="1"/>
  <c r="DS66" i="9" s="1"/>
  <c r="DS23" i="9"/>
  <c r="DR31" i="9"/>
  <c r="DS73" i="20"/>
  <c r="DS35" i="20"/>
  <c r="DR40" i="9" l="1"/>
  <c r="DR36" i="9" s="1"/>
  <c r="DR41" i="9" s="1"/>
  <c r="DR62" i="9" s="1"/>
  <c r="DR97" i="9"/>
  <c r="DS56" i="20"/>
  <c r="DS36" i="20"/>
  <c r="DS71" i="20"/>
  <c r="DS26" i="9"/>
  <c r="DS28" i="9" s="1"/>
  <c r="DS49" i="9" s="1"/>
  <c r="DS48" i="9" s="1"/>
  <c r="DS44" i="9" s="1"/>
  <c r="DT37" i="20" l="1"/>
  <c r="DT33" i="20"/>
  <c r="DS41" i="20"/>
  <c r="DS11" i="18"/>
  <c r="DS89" i="9" l="1"/>
  <c r="DS63" i="20"/>
  <c r="DS58" i="20" s="1"/>
  <c r="DS88" i="9"/>
  <c r="DS42" i="20"/>
  <c r="DS13" i="18"/>
  <c r="DS72" i="9" s="1"/>
  <c r="DS57" i="9" s="1"/>
  <c r="DS85" i="9" l="1"/>
  <c r="DS91" i="9" s="1"/>
  <c r="DS10" i="18"/>
  <c r="DS31" i="18" s="1"/>
  <c r="DS68" i="9"/>
  <c r="DS67" i="9" s="1"/>
  <c r="DS73" i="9" s="1"/>
  <c r="DS82" i="9"/>
  <c r="DS23" i="18"/>
  <c r="DS20" i="18" s="1"/>
  <c r="DT49" i="20"/>
  <c r="DT40" i="20"/>
  <c r="DT43" i="20"/>
  <c r="DS54" i="9"/>
  <c r="DS74" i="20"/>
  <c r="DS66" i="20"/>
  <c r="DS53" i="9" l="1"/>
  <c r="DS52" i="9" s="1"/>
  <c r="DS60" i="9" s="1"/>
  <c r="DS96" i="9"/>
  <c r="DT60" i="20"/>
  <c r="DT11" i="14"/>
  <c r="DT8" i="14" s="1"/>
  <c r="DT90" i="9"/>
  <c r="DT25" i="9"/>
  <c r="DT68" i="20"/>
  <c r="DT70" i="20" s="1"/>
  <c r="DT24" i="9"/>
  <c r="DT87" i="9"/>
  <c r="EA49" i="20"/>
  <c r="DS30" i="18"/>
  <c r="DS74" i="9"/>
  <c r="DS84" i="9" s="1"/>
  <c r="DS92" i="9" s="1"/>
  <c r="DS93" i="9" s="1"/>
  <c r="DS34" i="9"/>
  <c r="DT66" i="9" l="1"/>
  <c r="DS97" i="9"/>
  <c r="DS40" i="9"/>
  <c r="DS36" i="9" s="1"/>
  <c r="DT23" i="9"/>
  <c r="DT26" i="9" s="1"/>
  <c r="DT28" i="9" s="1"/>
  <c r="DT49" i="9" s="1"/>
  <c r="DS31" i="9"/>
  <c r="K7" i="21"/>
  <c r="EA87" i="9"/>
  <c r="DT73" i="20"/>
  <c r="DT35" i="20"/>
  <c r="DT50" i="9"/>
  <c r="DU50" i="9" s="1"/>
  <c r="DV50" i="9" s="1"/>
  <c r="DW50" i="9" s="1"/>
  <c r="DX50" i="9" s="1"/>
  <c r="DY50" i="9" s="1"/>
  <c r="DZ50" i="9" s="1"/>
  <c r="EA50" i="9" s="1"/>
  <c r="DT48" i="9" l="1"/>
  <c r="DT44" i="9" s="1"/>
  <c r="DS41" i="9"/>
  <c r="DS62" i="9" s="1"/>
  <c r="DT56" i="20"/>
  <c r="DT36" i="20"/>
  <c r="DT71" i="20"/>
  <c r="DU33" i="20" l="1"/>
  <c r="DU37" i="20"/>
  <c r="DT41" i="20"/>
  <c r="DT11" i="18"/>
  <c r="DT88" i="9" l="1"/>
  <c r="DT89" i="9"/>
  <c r="DT42" i="20"/>
  <c r="DT63" i="20"/>
  <c r="DT58" i="20" s="1"/>
  <c r="DT13" i="18"/>
  <c r="DT10" i="18" s="1"/>
  <c r="DT31" i="18" s="1"/>
  <c r="DT72" i="9" l="1"/>
  <c r="DT57" i="9" s="1"/>
  <c r="DT68" i="9"/>
  <c r="DT82" i="9"/>
  <c r="DT23" i="18"/>
  <c r="DT20" i="18" s="1"/>
  <c r="DU43" i="20"/>
  <c r="DU40" i="20"/>
  <c r="DT54" i="9"/>
  <c r="DT74" i="20"/>
  <c r="DT66" i="20"/>
  <c r="DT85" i="9"/>
  <c r="DT91" i="9" s="1"/>
  <c r="DT67" i="9" l="1"/>
  <c r="DT73" i="9" s="1"/>
  <c r="DT30" i="18"/>
  <c r="DT53" i="9"/>
  <c r="DT52" i="9" s="1"/>
  <c r="DT60" i="9" s="1"/>
  <c r="DT96" i="9"/>
  <c r="DU60" i="20"/>
  <c r="DU25" i="9"/>
  <c r="DU24" i="9"/>
  <c r="DU90" i="9"/>
  <c r="DU11" i="14"/>
  <c r="DU8" i="14" s="1"/>
  <c r="DU68" i="20"/>
  <c r="DU70" i="20" s="1"/>
  <c r="DT74" i="9"/>
  <c r="DT84" i="9" s="1"/>
  <c r="DT92" i="9" s="1"/>
  <c r="DT93" i="9" s="1"/>
  <c r="DT34" i="9"/>
  <c r="DT31" i="9" s="1"/>
  <c r="DU23" i="9" l="1"/>
  <c r="DU26" i="9" s="1"/>
  <c r="DU28" i="9" s="1"/>
  <c r="DU49" i="9" s="1"/>
  <c r="DU48" i="9" s="1"/>
  <c r="DU44" i="9" s="1"/>
  <c r="DT40" i="9"/>
  <c r="DT36" i="9" s="1"/>
  <c r="DT41" i="9" s="1"/>
  <c r="DT62" i="9" s="1"/>
  <c r="DT97" i="9"/>
  <c r="DU66" i="9"/>
  <c r="DU73" i="20"/>
  <c r="DU35" i="20"/>
  <c r="DU71" i="20" l="1"/>
  <c r="DU56" i="20"/>
  <c r="DU36" i="20"/>
  <c r="DV37" i="20" l="1"/>
  <c r="DV33" i="20"/>
  <c r="DU11" i="18"/>
  <c r="DU41" i="20"/>
  <c r="DU13" i="18" l="1"/>
  <c r="DU72" i="9" s="1"/>
  <c r="DU57" i="9" s="1"/>
  <c r="DU89" i="9"/>
  <c r="DU63" i="20"/>
  <c r="DU58" i="20" s="1"/>
  <c r="DU88" i="9"/>
  <c r="DU42" i="20"/>
  <c r="DU68" i="9" l="1"/>
  <c r="DU82" i="9"/>
  <c r="DU34" i="9" s="1"/>
  <c r="DU85" i="9"/>
  <c r="DU91" i="9" s="1"/>
  <c r="DV43" i="20"/>
  <c r="DV40" i="20"/>
  <c r="DU54" i="9"/>
  <c r="DU74" i="20"/>
  <c r="DU66" i="20"/>
  <c r="DU67" i="9"/>
  <c r="DU73" i="9" s="1"/>
  <c r="DU10" i="18"/>
  <c r="DU31" i="18" s="1"/>
  <c r="DU23" i="18"/>
  <c r="DU20" i="18" s="1"/>
  <c r="DU74" i="9" l="1"/>
  <c r="DU84" i="9" s="1"/>
  <c r="DU92" i="9" s="1"/>
  <c r="DU93" i="9" s="1"/>
  <c r="DU31" i="9"/>
  <c r="DU53" i="9"/>
  <c r="DU52" i="9" s="1"/>
  <c r="DU60" i="9" s="1"/>
  <c r="DU96" i="9"/>
  <c r="DU30" i="18"/>
  <c r="DV60" i="20"/>
  <c r="DV11" i="14"/>
  <c r="DV8" i="14" s="1"/>
  <c r="DV24" i="9"/>
  <c r="DV90" i="9"/>
  <c r="DV68" i="20"/>
  <c r="DV70" i="20" s="1"/>
  <c r="DV25" i="9"/>
  <c r="DV66" i="9" l="1"/>
  <c r="DU40" i="9"/>
  <c r="DU36" i="9" s="1"/>
  <c r="DU41" i="9" s="1"/>
  <c r="DU62" i="9" s="1"/>
  <c r="DU97" i="9"/>
  <c r="DV23" i="9"/>
  <c r="DV26" i="9" s="1"/>
  <c r="DV28" i="9" s="1"/>
  <c r="DV49" i="9" s="1"/>
  <c r="DV48" i="9" s="1"/>
  <c r="DV44" i="9" s="1"/>
  <c r="DV73" i="20"/>
  <c r="DV35" i="20"/>
  <c r="DV71" i="20" l="1"/>
  <c r="DV56" i="20"/>
  <c r="DV36" i="20"/>
  <c r="DW33" i="20" l="1"/>
  <c r="DW37" i="20"/>
  <c r="DV11" i="18"/>
  <c r="DV41" i="20"/>
  <c r="DV13" i="18" l="1"/>
  <c r="DV10" i="18" s="1"/>
  <c r="DV31" i="18" s="1"/>
  <c r="DV63" i="20"/>
  <c r="DV58" i="20" s="1"/>
  <c r="DV89" i="9"/>
  <c r="DV88" i="9"/>
  <c r="DV42" i="20"/>
  <c r="DV72" i="9" l="1"/>
  <c r="DV57" i="9" s="1"/>
  <c r="DV68" i="9"/>
  <c r="DV85" i="9"/>
  <c r="DV91" i="9" s="1"/>
  <c r="DV74" i="20"/>
  <c r="DV66" i="20"/>
  <c r="DW43" i="20"/>
  <c r="DW40" i="20"/>
  <c r="DV54" i="9"/>
  <c r="DV82" i="9"/>
  <c r="DV23" i="18"/>
  <c r="DV20" i="18" s="1"/>
  <c r="DV67" i="9" l="1"/>
  <c r="DV73" i="9" s="1"/>
  <c r="DV30" i="18"/>
  <c r="DV74" i="9"/>
  <c r="DV84" i="9" s="1"/>
  <c r="DV92" i="9" s="1"/>
  <c r="DV93" i="9" s="1"/>
  <c r="DV34" i="9"/>
  <c r="DV53" i="9"/>
  <c r="DV52" i="9" s="1"/>
  <c r="DV60" i="9" s="1"/>
  <c r="DV96" i="9"/>
  <c r="DW24" i="9"/>
  <c r="DW11" i="14"/>
  <c r="DW8" i="14" s="1"/>
  <c r="DW25" i="9"/>
  <c r="DW60" i="20"/>
  <c r="DW90" i="9"/>
  <c r="DW68" i="20"/>
  <c r="DW70" i="20" s="1"/>
  <c r="DW23" i="9" l="1"/>
  <c r="DW26" i="9" s="1"/>
  <c r="DW28" i="9" s="1"/>
  <c r="DW49" i="9" s="1"/>
  <c r="DW48" i="9" s="1"/>
  <c r="DW44" i="9" s="1"/>
  <c r="DV31" i="9"/>
  <c r="DW71" i="20"/>
  <c r="DW73" i="20"/>
  <c r="DW35" i="20"/>
  <c r="DW66" i="9"/>
  <c r="DV40" i="9"/>
  <c r="DV36" i="9" s="1"/>
  <c r="DV97" i="9"/>
  <c r="DV41" i="9" l="1"/>
  <c r="DV62" i="9" s="1"/>
  <c r="DW56" i="20"/>
  <c r="DW36" i="20"/>
  <c r="DX37" i="20" l="1"/>
  <c r="DX33" i="20"/>
  <c r="DW41" i="20"/>
  <c r="DW11" i="18"/>
  <c r="DW13" i="18" l="1"/>
  <c r="DW82" i="9" s="1"/>
  <c r="DW89" i="9"/>
  <c r="DW88" i="9"/>
  <c r="DW63" i="20"/>
  <c r="DW58" i="20" s="1"/>
  <c r="DW42" i="20"/>
  <c r="DW68" i="9" l="1"/>
  <c r="DW85" i="9"/>
  <c r="DW91" i="9" s="1"/>
  <c r="DW10" i="18"/>
  <c r="DW31" i="18" s="1"/>
  <c r="DX43" i="20"/>
  <c r="DX40" i="20"/>
  <c r="DW54" i="9"/>
  <c r="DW74" i="20"/>
  <c r="DW66" i="20"/>
  <c r="DW74" i="9"/>
  <c r="DW84" i="9" s="1"/>
  <c r="DW34" i="9"/>
  <c r="DW72" i="9"/>
  <c r="DW57" i="9" s="1"/>
  <c r="DW23" i="18"/>
  <c r="DW20" i="18" s="1"/>
  <c r="DW30" i="18" l="1"/>
  <c r="DW67" i="9"/>
  <c r="DW73" i="9" s="1"/>
  <c r="DW92" i="9" s="1"/>
  <c r="DW93" i="9" s="1"/>
  <c r="DW31" i="9"/>
  <c r="DW53" i="9"/>
  <c r="DW52" i="9" s="1"/>
  <c r="DW60" i="9" s="1"/>
  <c r="DW96" i="9"/>
  <c r="DX24" i="9"/>
  <c r="DX25" i="9"/>
  <c r="DX60" i="20"/>
  <c r="DX90" i="9"/>
  <c r="DX68" i="20"/>
  <c r="DX70" i="20" s="1"/>
  <c r="DX11" i="14"/>
  <c r="DX8" i="14" s="1"/>
  <c r="DX66" i="9" l="1"/>
  <c r="DW40" i="9"/>
  <c r="DW36" i="9" s="1"/>
  <c r="DW41" i="9" s="1"/>
  <c r="DW62" i="9" s="1"/>
  <c r="DW97" i="9"/>
  <c r="DX23" i="9"/>
  <c r="DX26" i="9" s="1"/>
  <c r="DX28" i="9" s="1"/>
  <c r="DX49" i="9" s="1"/>
  <c r="DX48" i="9" s="1"/>
  <c r="DX44" i="9" s="1"/>
  <c r="DX73" i="20"/>
  <c r="DX35" i="20"/>
  <c r="DX71" i="20" l="1"/>
  <c r="DX56" i="20"/>
  <c r="DX36" i="20"/>
  <c r="DY37" i="20" l="1"/>
  <c r="DY33" i="20"/>
  <c r="DX41" i="20"/>
  <c r="DX11" i="18"/>
  <c r="DX13" i="18" l="1"/>
  <c r="DX68" i="9" s="1"/>
  <c r="DX72" i="9"/>
  <c r="DX57" i="9" s="1"/>
  <c r="DX88" i="9"/>
  <c r="DX63" i="20"/>
  <c r="DX58" i="20" s="1"/>
  <c r="DX89" i="9"/>
  <c r="DX42" i="20"/>
  <c r="DX82" i="9" l="1"/>
  <c r="DY43" i="20"/>
  <c r="DY40" i="20"/>
  <c r="DX54" i="9"/>
  <c r="DX74" i="20"/>
  <c r="DX66" i="20"/>
  <c r="DX85" i="9"/>
  <c r="DX91" i="9" s="1"/>
  <c r="DX74" i="9"/>
  <c r="DX84" i="9" s="1"/>
  <c r="DX34" i="9"/>
  <c r="DX67" i="9"/>
  <c r="DX73" i="9" s="1"/>
  <c r="DX10" i="18"/>
  <c r="DX31" i="18" s="1"/>
  <c r="DX23" i="18"/>
  <c r="DX20" i="18" s="1"/>
  <c r="DX31" i="9" l="1"/>
  <c r="DX30" i="18"/>
  <c r="DX53" i="9"/>
  <c r="DX52" i="9" s="1"/>
  <c r="DX60" i="9" s="1"/>
  <c r="DX96" i="9"/>
  <c r="DX92" i="9"/>
  <c r="DX93" i="9" s="1"/>
  <c r="DY90" i="9"/>
  <c r="DY68" i="20"/>
  <c r="DY70" i="20" s="1"/>
  <c r="DY24" i="9"/>
  <c r="DY25" i="9"/>
  <c r="DY11" i="14"/>
  <c r="DY60" i="20"/>
  <c r="DY66" i="9" l="1"/>
  <c r="DX97" i="9"/>
  <c r="DX40" i="9"/>
  <c r="DX36" i="9" s="1"/>
  <c r="DX41" i="9" s="1"/>
  <c r="DX62" i="9" s="1"/>
  <c r="DY73" i="20"/>
  <c r="DY35" i="20"/>
  <c r="DY23" i="9"/>
  <c r="DY71" i="20" s="1"/>
  <c r="DY8" i="14"/>
  <c r="DY26" i="9" l="1"/>
  <c r="DY56" i="20"/>
  <c r="DY36" i="20"/>
  <c r="DZ37" i="20" l="1"/>
  <c r="DZ33" i="20"/>
  <c r="DY11" i="18"/>
  <c r="DY41" i="20"/>
  <c r="DY28" i="9"/>
  <c r="DY49" i="9" s="1"/>
  <c r="DY48" i="9" s="1"/>
  <c r="DY44" i="9" s="1"/>
  <c r="DY63" i="20" l="1"/>
  <c r="DY89" i="9"/>
  <c r="DY88" i="9"/>
  <c r="DY42" i="20"/>
  <c r="DY13" i="18"/>
  <c r="DY10" i="18" s="1"/>
  <c r="DY31" i="18" s="1"/>
  <c r="EA37" i="20"/>
  <c r="DY72" i="9" l="1"/>
  <c r="DY57" i="9" s="1"/>
  <c r="DY82" i="9"/>
  <c r="DY23" i="18"/>
  <c r="DY30" i="18" s="1"/>
  <c r="DZ43" i="20"/>
  <c r="DZ40" i="20"/>
  <c r="DY54" i="9"/>
  <c r="DY85" i="9"/>
  <c r="DY58" i="20"/>
  <c r="DY68" i="9"/>
  <c r="DY91" i="9" l="1"/>
  <c r="DY53" i="9"/>
  <c r="DY52" i="9" s="1"/>
  <c r="DY60" i="9" s="1"/>
  <c r="DY96" i="9"/>
  <c r="EA43" i="20"/>
  <c r="EA68" i="20" s="1"/>
  <c r="EA70" i="20" s="1"/>
  <c r="DZ24" i="9"/>
  <c r="DZ68" i="20"/>
  <c r="DZ70" i="20" s="1"/>
  <c r="DZ90" i="9"/>
  <c r="EA90" i="9" s="1"/>
  <c r="DZ60" i="20"/>
  <c r="DZ25" i="9"/>
  <c r="EA25" i="9" s="1"/>
  <c r="DZ11" i="14"/>
  <c r="DY74" i="20"/>
  <c r="DY66" i="20"/>
  <c r="DY20" i="18"/>
  <c r="DY67" i="9"/>
  <c r="DY74" i="9"/>
  <c r="DY34" i="9"/>
  <c r="DZ23" i="9" l="1"/>
  <c r="DZ71" i="20" s="1"/>
  <c r="EA24" i="9"/>
  <c r="DY31" i="9"/>
  <c r="DZ73" i="20"/>
  <c r="EA73" i="20" s="1"/>
  <c r="K30" i="22" s="1"/>
  <c r="EA60" i="20"/>
  <c r="DZ35" i="20"/>
  <c r="DZ8" i="14"/>
  <c r="EA11" i="14"/>
  <c r="EA8" i="14" s="1"/>
  <c r="EA12" i="14" s="1"/>
  <c r="DY84" i="9"/>
  <c r="DY73" i="9"/>
  <c r="DY92" i="9" l="1"/>
  <c r="DY93" i="9" s="1"/>
  <c r="DZ66" i="9" s="1"/>
  <c r="K61" i="22"/>
  <c r="K82" i="22"/>
  <c r="DZ56" i="20"/>
  <c r="EA35" i="20"/>
  <c r="DZ36" i="20"/>
  <c r="DZ26" i="9"/>
  <c r="EA23" i="9"/>
  <c r="EA71" i="20" s="1"/>
  <c r="DY97" i="9" l="1"/>
  <c r="DY40" i="9"/>
  <c r="DY36" i="9" s="1"/>
  <c r="DY41" i="9" s="1"/>
  <c r="DY62" i="9" s="1"/>
  <c r="DZ41" i="20"/>
  <c r="DZ11" i="18"/>
  <c r="EA56" i="20"/>
  <c r="EA26" i="9"/>
  <c r="EA36" i="20"/>
  <c r="EB37" i="20" s="1"/>
  <c r="EB33" i="20"/>
  <c r="K96" i="22"/>
  <c r="DZ13" i="18" l="1"/>
  <c r="DZ10" i="18" s="1"/>
  <c r="DZ31" i="18" s="1"/>
  <c r="EA11" i="18"/>
  <c r="EN33" i="20"/>
  <c r="DZ63" i="20"/>
  <c r="DZ88" i="9"/>
  <c r="DZ89" i="9"/>
  <c r="EA89" i="9" s="1"/>
  <c r="EA41" i="20"/>
  <c r="K8" i="21" s="1"/>
  <c r="K6" i="21" s="1"/>
  <c r="DZ42" i="20"/>
  <c r="DZ72" i="9" l="1"/>
  <c r="EA72" i="9" s="1"/>
  <c r="DZ85" i="9"/>
  <c r="EA88" i="9"/>
  <c r="EA63" i="20"/>
  <c r="EA58" i="20" s="1"/>
  <c r="EA66" i="20" s="1"/>
  <c r="DZ58" i="20"/>
  <c r="DZ82" i="9"/>
  <c r="DZ23" i="18"/>
  <c r="DZ30" i="18" s="1"/>
  <c r="EA13" i="18"/>
  <c r="K28" i="22"/>
  <c r="EA42" i="20"/>
  <c r="EB43" i="20" s="1"/>
  <c r="EB40" i="20"/>
  <c r="DZ54" i="9"/>
  <c r="DZ68" i="9"/>
  <c r="DZ67" i="9" l="1"/>
  <c r="EA68" i="9"/>
  <c r="DZ20" i="18"/>
  <c r="EA23" i="18"/>
  <c r="EA20" i="18" s="1"/>
  <c r="EA54" i="9"/>
  <c r="DZ53" i="9"/>
  <c r="DZ74" i="9"/>
  <c r="EA82" i="9"/>
  <c r="DZ34" i="9"/>
  <c r="EA14" i="14"/>
  <c r="EA15" i="14" s="1"/>
  <c r="K29" i="22"/>
  <c r="EN40" i="20"/>
  <c r="DZ74" i="20"/>
  <c r="EA74" i="20" s="1"/>
  <c r="DZ66" i="20"/>
  <c r="EB68" i="20"/>
  <c r="EB70" i="20" s="1"/>
  <c r="EB60" i="20"/>
  <c r="EB11" i="14"/>
  <c r="EB8" i="14" s="1"/>
  <c r="EB90" i="9"/>
  <c r="EB24" i="9"/>
  <c r="EB25" i="9"/>
  <c r="EA31" i="18"/>
  <c r="K59" i="22"/>
  <c r="K80" i="22"/>
  <c r="DZ91" i="9"/>
  <c r="EA85" i="9"/>
  <c r="EA91" i="9" s="1"/>
  <c r="EA30" i="18" l="1"/>
  <c r="K94" i="22"/>
  <c r="DZ84" i="9"/>
  <c r="EA84" i="9" s="1"/>
  <c r="EA74" i="9"/>
  <c r="EA53" i="9"/>
  <c r="EB23" i="9"/>
  <c r="K37" i="22"/>
  <c r="K31" i="22"/>
  <c r="K81" i="22"/>
  <c r="K89" i="22" s="1"/>
  <c r="EB73" i="20"/>
  <c r="EA16" i="14"/>
  <c r="EA17" i="14" s="1"/>
  <c r="DZ31" i="9"/>
  <c r="EA34" i="9"/>
  <c r="DZ73" i="9"/>
  <c r="EA67" i="9"/>
  <c r="EA18" i="14" l="1"/>
  <c r="EA21" i="14" s="1"/>
  <c r="EA22" i="14" s="1"/>
  <c r="EN20" i="14" s="1"/>
  <c r="EA27" i="9"/>
  <c r="DZ27" i="9" s="1"/>
  <c r="EB30" i="20"/>
  <c r="EB71" i="20"/>
  <c r="EB26" i="9"/>
  <c r="EB28" i="9" s="1"/>
  <c r="EB49" i="9" s="1"/>
  <c r="EA73" i="9"/>
  <c r="DZ92" i="9"/>
  <c r="EA42" i="9"/>
  <c r="EA31" i="9"/>
  <c r="K62" i="22"/>
  <c r="K83" i="22"/>
  <c r="EA92" i="9" l="1"/>
  <c r="DZ93" i="9"/>
  <c r="EN30" i="20"/>
  <c r="EB61" i="20"/>
  <c r="DZ57" i="9"/>
  <c r="DZ28" i="9"/>
  <c r="K97" i="22"/>
  <c r="K60" i="22"/>
  <c r="EA57" i="9" l="1"/>
  <c r="DZ56" i="9"/>
  <c r="EN61" i="20"/>
  <c r="EB35" i="20"/>
  <c r="DZ49" i="9"/>
  <c r="DZ48" i="9" s="1"/>
  <c r="DZ44" i="9" s="1"/>
  <c r="DZ96" i="9" s="1"/>
  <c r="EA28" i="9"/>
  <c r="EA49" i="9" s="1"/>
  <c r="EA48" i="9" s="1"/>
  <c r="K95" i="22"/>
  <c r="K103" i="22" s="1"/>
  <c r="K68" i="22"/>
  <c r="DZ97" i="9"/>
  <c r="DZ40" i="9"/>
  <c r="EA93" i="9"/>
  <c r="EB56" i="20" l="1"/>
  <c r="EB36" i="20"/>
  <c r="EA44" i="9"/>
  <c r="EB50" i="9"/>
  <c r="EB66" i="9"/>
  <c r="EN66" i="9"/>
  <c r="EA97" i="9"/>
  <c r="DZ36" i="9"/>
  <c r="DZ41" i="9" s="1"/>
  <c r="EA40" i="9"/>
  <c r="EA36" i="9" s="1"/>
  <c r="EA41" i="9" s="1"/>
  <c r="EA56" i="9"/>
  <c r="EA52" i="9" s="1"/>
  <c r="DZ52" i="9"/>
  <c r="DZ60" i="9" s="1"/>
  <c r="EC50" i="9" l="1"/>
  <c r="ED50" i="9" s="1"/>
  <c r="EE50" i="9" s="1"/>
  <c r="EF50" i="9" s="1"/>
  <c r="EB48" i="9"/>
  <c r="EB44" i="9" s="1"/>
  <c r="DZ62" i="9"/>
  <c r="EA60" i="9"/>
  <c r="EA62" i="9" s="1"/>
  <c r="EA96" i="9"/>
  <c r="EC37" i="20"/>
  <c r="EC33" i="20"/>
  <c r="EB11" i="18"/>
  <c r="EB41" i="20"/>
  <c r="EB13" i="18" l="1"/>
  <c r="EB82" i="9" s="1"/>
  <c r="EB89" i="9"/>
  <c r="EB88" i="9"/>
  <c r="EB63" i="20"/>
  <c r="EB58" i="20" s="1"/>
  <c r="EB42" i="20"/>
  <c r="EB85" i="9" l="1"/>
  <c r="EB91" i="9" s="1"/>
  <c r="EB74" i="9"/>
  <c r="EB84" i="9" s="1"/>
  <c r="EB34" i="9"/>
  <c r="EB74" i="20"/>
  <c r="EB66" i="20"/>
  <c r="EB72" i="9"/>
  <c r="EB57" i="9" s="1"/>
  <c r="EB10" i="18"/>
  <c r="EB31" i="18" s="1"/>
  <c r="EB23" i="18"/>
  <c r="EC43" i="20"/>
  <c r="EC40" i="20"/>
  <c r="EB54" i="9"/>
  <c r="EB68" i="9"/>
  <c r="EC90" i="9" l="1"/>
  <c r="EC11" i="14"/>
  <c r="EC8" i="14" s="1"/>
  <c r="EC68" i="20"/>
  <c r="EC70" i="20" s="1"/>
  <c r="EC25" i="9"/>
  <c r="EC24" i="9"/>
  <c r="EC60" i="20"/>
  <c r="EB67" i="9"/>
  <c r="EB73" i="9" s="1"/>
  <c r="EB92" i="9" s="1"/>
  <c r="EB93" i="9" s="1"/>
  <c r="EB30" i="18"/>
  <c r="EB20" i="18"/>
  <c r="EB53" i="9"/>
  <c r="EB52" i="9" s="1"/>
  <c r="EB60" i="9" s="1"/>
  <c r="EB96" i="9"/>
  <c r="EB31" i="9"/>
  <c r="EC73" i="20" l="1"/>
  <c r="EC35" i="20"/>
  <c r="EC23" i="9"/>
  <c r="EC66" i="9"/>
  <c r="EB40" i="9"/>
  <c r="EB36" i="9" s="1"/>
  <c r="EB41" i="9" s="1"/>
  <c r="EB62" i="9" s="1"/>
  <c r="EB97" i="9"/>
  <c r="EC71" i="20" l="1"/>
  <c r="EC26" i="9"/>
  <c r="EC28" i="9" s="1"/>
  <c r="EC49" i="9" s="1"/>
  <c r="EC56" i="20"/>
  <c r="EC36" i="20"/>
  <c r="ED37" i="20" l="1"/>
  <c r="ED33" i="20"/>
  <c r="EC11" i="18"/>
  <c r="EC41" i="20"/>
  <c r="EC48" i="9"/>
  <c r="EC44" i="9" s="1"/>
  <c r="EC89" i="9" l="1"/>
  <c r="EC63" i="20"/>
  <c r="EC58" i="20" s="1"/>
  <c r="EC88" i="9"/>
  <c r="EC42" i="20"/>
  <c r="EC13" i="18"/>
  <c r="EC72" i="9" s="1"/>
  <c r="EC57" i="9" s="1"/>
  <c r="EC85" i="9" l="1"/>
  <c r="EC91" i="9" s="1"/>
  <c r="EC68" i="9"/>
  <c r="EC67" i="9" s="1"/>
  <c r="EC73" i="9" s="1"/>
  <c r="EC10" i="18"/>
  <c r="EC31" i="18" s="1"/>
  <c r="EC23" i="18"/>
  <c r="ED40" i="20"/>
  <c r="ED43" i="20"/>
  <c r="EC54" i="9"/>
  <c r="EC74" i="20"/>
  <c r="EC66" i="20"/>
  <c r="EC82" i="9"/>
  <c r="EC53" i="9" l="1"/>
  <c r="EC52" i="9" s="1"/>
  <c r="EC60" i="9" s="1"/>
  <c r="EC96" i="9"/>
  <c r="ED24" i="9"/>
  <c r="ED60" i="20"/>
  <c r="ED68" i="20"/>
  <c r="ED70" i="20" s="1"/>
  <c r="ED25" i="9"/>
  <c r="ED11" i="14"/>
  <c r="ED8" i="14" s="1"/>
  <c r="ED90" i="9"/>
  <c r="EC30" i="18"/>
  <c r="EC20" i="18"/>
  <c r="EC74" i="9"/>
  <c r="EC84" i="9" s="1"/>
  <c r="EC92" i="9" s="1"/>
  <c r="EC93" i="9" s="1"/>
  <c r="EC34" i="9"/>
  <c r="EC31" i="9" l="1"/>
  <c r="ED66" i="9"/>
  <c r="EC97" i="9"/>
  <c r="EC40" i="9"/>
  <c r="EC36" i="9" s="1"/>
  <c r="ED73" i="20"/>
  <c r="ED35" i="20"/>
  <c r="ED23" i="9"/>
  <c r="EC41" i="9" l="1"/>
  <c r="EC62" i="9" s="1"/>
  <c r="ED56" i="20"/>
  <c r="ED36" i="20"/>
  <c r="ED71" i="20"/>
  <c r="ED26" i="9"/>
  <c r="ED28" i="9" s="1"/>
  <c r="ED49" i="9" s="1"/>
  <c r="ED48" i="9" l="1"/>
  <c r="ED44" i="9" s="1"/>
  <c r="EE37" i="20"/>
  <c r="EE33" i="20"/>
  <c r="ED41" i="20"/>
  <c r="ED11" i="18"/>
  <c r="ED63" i="20" l="1"/>
  <c r="ED58" i="20" s="1"/>
  <c r="ED89" i="9"/>
  <c r="ED88" i="9"/>
  <c r="ED42" i="20"/>
  <c r="ED13" i="18"/>
  <c r="ED68" i="9" s="1"/>
  <c r="ED85" i="9" l="1"/>
  <c r="ED91" i="9" s="1"/>
  <c r="ED10" i="18"/>
  <c r="ED31" i="18" s="1"/>
  <c r="ED72" i="9"/>
  <c r="ED57" i="9" s="1"/>
  <c r="EE43" i="20"/>
  <c r="EE40" i="20"/>
  <c r="ED54" i="9"/>
  <c r="ED82" i="9"/>
  <c r="ED23" i="18"/>
  <c r="ED74" i="20"/>
  <c r="ED66" i="20"/>
  <c r="ED67" i="9" l="1"/>
  <c r="ED73" i="9" s="1"/>
  <c r="ED30" i="18"/>
  <c r="ED20" i="18"/>
  <c r="ED74" i="9"/>
  <c r="ED84" i="9" s="1"/>
  <c r="ED34" i="9"/>
  <c r="ED31" i="9" s="1"/>
  <c r="ED53" i="9"/>
  <c r="ED52" i="9" s="1"/>
  <c r="ED60" i="9" s="1"/>
  <c r="ED96" i="9"/>
  <c r="EE60" i="20"/>
  <c r="EE11" i="14"/>
  <c r="EE8" i="14" s="1"/>
  <c r="EE25" i="9"/>
  <c r="EE90" i="9"/>
  <c r="EE68" i="20"/>
  <c r="EE70" i="20" s="1"/>
  <c r="EE24" i="9"/>
  <c r="ED92" i="9" l="1"/>
  <c r="ED93" i="9" s="1"/>
  <c r="EE66" i="9" s="1"/>
  <c r="EE23" i="9"/>
  <c r="EE71" i="20" s="1"/>
  <c r="EE73" i="20"/>
  <c r="EE35" i="20"/>
  <c r="ED97" i="9" l="1"/>
  <c r="ED40" i="9"/>
  <c r="ED36" i="9" s="1"/>
  <c r="ED41" i="9" s="1"/>
  <c r="ED62" i="9" s="1"/>
  <c r="EE26" i="9"/>
  <c r="EE28" i="9" s="1"/>
  <c r="EE49" i="9" s="1"/>
  <c r="EE48" i="9" s="1"/>
  <c r="EE44" i="9" s="1"/>
  <c r="EE56" i="20"/>
  <c r="EE36" i="20"/>
  <c r="EF37" i="20" l="1"/>
  <c r="EF33" i="20"/>
  <c r="EE11" i="18"/>
  <c r="EE41" i="20"/>
  <c r="EE89" i="9" l="1"/>
  <c r="EE63" i="20"/>
  <c r="EE58" i="20" s="1"/>
  <c r="EE88" i="9"/>
  <c r="EE42" i="20"/>
  <c r="EE13" i="18"/>
  <c r="EE68" i="9" s="1"/>
  <c r="EE85" i="9" l="1"/>
  <c r="EE91" i="9" s="1"/>
  <c r="EE82" i="9"/>
  <c r="EE74" i="9" s="1"/>
  <c r="EE84" i="9" s="1"/>
  <c r="EE72" i="9"/>
  <c r="EE57" i="9" s="1"/>
  <c r="EE34" i="9"/>
  <c r="EE10" i="18"/>
  <c r="EE31" i="18" s="1"/>
  <c r="EE23" i="18"/>
  <c r="EF40" i="20"/>
  <c r="EF43" i="20"/>
  <c r="EE54" i="9"/>
  <c r="EE74" i="20"/>
  <c r="EE66" i="20"/>
  <c r="EE67" i="9" l="1"/>
  <c r="EE73" i="9" s="1"/>
  <c r="EE92" i="9" s="1"/>
  <c r="EE93" i="9" s="1"/>
  <c r="EE30" i="18"/>
  <c r="EE20" i="18"/>
  <c r="EF68" i="20"/>
  <c r="EF70" i="20" s="1"/>
  <c r="EF60" i="20"/>
  <c r="EF24" i="9"/>
  <c r="EF11" i="14"/>
  <c r="EF8" i="14" s="1"/>
  <c r="EF25" i="9"/>
  <c r="EF90" i="9"/>
  <c r="EE31" i="9"/>
  <c r="EE53" i="9"/>
  <c r="EE52" i="9" s="1"/>
  <c r="EE60" i="9" s="1"/>
  <c r="EE96" i="9"/>
  <c r="EF66" i="9" l="1"/>
  <c r="EE97" i="9"/>
  <c r="EE40" i="9"/>
  <c r="EE36" i="9" s="1"/>
  <c r="EE41" i="9" s="1"/>
  <c r="EE62" i="9" s="1"/>
  <c r="EF23" i="9"/>
  <c r="EF26" i="9" s="1"/>
  <c r="EF28" i="9" s="1"/>
  <c r="EF49" i="9" s="1"/>
  <c r="EF48" i="9" s="1"/>
  <c r="EF44" i="9" s="1"/>
  <c r="EF73" i="20"/>
  <c r="EF35" i="20"/>
  <c r="EF71" i="20" l="1"/>
  <c r="EF56" i="20"/>
  <c r="EF36" i="20"/>
  <c r="EG37" i="20" l="1"/>
  <c r="EG33" i="20"/>
  <c r="EF41" i="20"/>
  <c r="EF11" i="18"/>
  <c r="EF13" i="18" l="1"/>
  <c r="EF68" i="9" s="1"/>
  <c r="EF89" i="9"/>
  <c r="EF63" i="20"/>
  <c r="EF58" i="20" s="1"/>
  <c r="EF88" i="9"/>
  <c r="EF42" i="20"/>
  <c r="EF72" i="9" l="1"/>
  <c r="EF57" i="9" s="1"/>
  <c r="EF82" i="9"/>
  <c r="EF74" i="9" s="1"/>
  <c r="EF84" i="9" s="1"/>
  <c r="EF85" i="9"/>
  <c r="EF91" i="9" s="1"/>
  <c r="EG49" i="20"/>
  <c r="EG43" i="20"/>
  <c r="EG40" i="20"/>
  <c r="EF54" i="9"/>
  <c r="EF74" i="20"/>
  <c r="EF66" i="20"/>
  <c r="EF34" i="9"/>
  <c r="EF10" i="18"/>
  <c r="EF31" i="18" s="1"/>
  <c r="EF23" i="18"/>
  <c r="EF67" i="9" l="1"/>
  <c r="EF73" i="9" s="1"/>
  <c r="EF92" i="9" s="1"/>
  <c r="EF93" i="9" s="1"/>
  <c r="EG66" i="9" s="1"/>
  <c r="EF53" i="9"/>
  <c r="EF52" i="9" s="1"/>
  <c r="EF60" i="9" s="1"/>
  <c r="EF96" i="9"/>
  <c r="EF30" i="18"/>
  <c r="EF20" i="18"/>
  <c r="EG90" i="9"/>
  <c r="EG11" i="14"/>
  <c r="EG8" i="14" s="1"/>
  <c r="EG24" i="9"/>
  <c r="EG68" i="20"/>
  <c r="EG70" i="20" s="1"/>
  <c r="EG60" i="20"/>
  <c r="EG25" i="9"/>
  <c r="EG87" i="9"/>
  <c r="EN49" i="20"/>
  <c r="EF31" i="9"/>
  <c r="EF40" i="9" l="1"/>
  <c r="EF36" i="9" s="1"/>
  <c r="EF97" i="9"/>
  <c r="EG23" i="9"/>
  <c r="EG26" i="9" s="1"/>
  <c r="EG28" i="9" s="1"/>
  <c r="EG49" i="9" s="1"/>
  <c r="EG50" i="9"/>
  <c r="EH50" i="9" s="1"/>
  <c r="EI50" i="9" s="1"/>
  <c r="EJ50" i="9" s="1"/>
  <c r="EK50" i="9" s="1"/>
  <c r="EL50" i="9" s="1"/>
  <c r="EM50" i="9" s="1"/>
  <c r="EN50" i="9" s="1"/>
  <c r="EG73" i="20"/>
  <c r="EG35" i="20"/>
  <c r="EF41" i="9"/>
  <c r="EF62" i="9" s="1"/>
  <c r="EN87" i="9"/>
  <c r="L7" i="21"/>
  <c r="EG48" i="9" l="1"/>
  <c r="EG44" i="9" s="1"/>
  <c r="EG71" i="20"/>
  <c r="EG56" i="20"/>
  <c r="EG36" i="20"/>
  <c r="EH33" i="20" l="1"/>
  <c r="EH37" i="20"/>
  <c r="EG41" i="20"/>
  <c r="EG11" i="18"/>
  <c r="EG13" i="18" l="1"/>
  <c r="EG68" i="9" s="1"/>
  <c r="EG89" i="9"/>
  <c r="EG88" i="9"/>
  <c r="EG63" i="20"/>
  <c r="EG58" i="20" s="1"/>
  <c r="EG42" i="20"/>
  <c r="EG82" i="9" l="1"/>
  <c r="EG10" i="18"/>
  <c r="EG31" i="18" s="1"/>
  <c r="EG85" i="9"/>
  <c r="EG91" i="9" s="1"/>
  <c r="EG74" i="20"/>
  <c r="EG66" i="20"/>
  <c r="EG74" i="9"/>
  <c r="EG84" i="9" s="1"/>
  <c r="EG34" i="9"/>
  <c r="EH43" i="20"/>
  <c r="EH40" i="20"/>
  <c r="EG54" i="9"/>
  <c r="EG72" i="9"/>
  <c r="EG57" i="9" s="1"/>
  <c r="EG23" i="18"/>
  <c r="EG20" i="18" s="1"/>
  <c r="EG30" i="18" l="1"/>
  <c r="EH68" i="20"/>
  <c r="EH70" i="20" s="1"/>
  <c r="EH11" i="14"/>
  <c r="EH8" i="14" s="1"/>
  <c r="EH90" i="9"/>
  <c r="EH25" i="9"/>
  <c r="EH24" i="9"/>
  <c r="EH60" i="20"/>
  <c r="EG53" i="9"/>
  <c r="EG52" i="9" s="1"/>
  <c r="EG60" i="9" s="1"/>
  <c r="EG96" i="9"/>
  <c r="EG31" i="9"/>
  <c r="EG67" i="9"/>
  <c r="EG73" i="9" s="1"/>
  <c r="EG92" i="9" s="1"/>
  <c r="EG93" i="9" s="1"/>
  <c r="EH23" i="9" l="1"/>
  <c r="EH26" i="9" s="1"/>
  <c r="EH28" i="9" s="1"/>
  <c r="EH49" i="9" s="1"/>
  <c r="EH48" i="9" s="1"/>
  <c r="EH44" i="9" s="1"/>
  <c r="EH66" i="9"/>
  <c r="EG97" i="9"/>
  <c r="EG40" i="9"/>
  <c r="EG36" i="9" s="1"/>
  <c r="EG41" i="9" s="1"/>
  <c r="EG62" i="9" s="1"/>
  <c r="EH73" i="20"/>
  <c r="EH35" i="20"/>
  <c r="EH71" i="20"/>
  <c r="EH56" i="20" l="1"/>
  <c r="EH36" i="20"/>
  <c r="EI33" i="20" l="1"/>
  <c r="EI37" i="20"/>
  <c r="EH11" i="18"/>
  <c r="EH41" i="20"/>
  <c r="EH89" i="9" l="1"/>
  <c r="EH63" i="20"/>
  <c r="EH58" i="20" s="1"/>
  <c r="EH88" i="9"/>
  <c r="EH42" i="20"/>
  <c r="EH13" i="18"/>
  <c r="EH68" i="9" s="1"/>
  <c r="EH85" i="9" l="1"/>
  <c r="EH91" i="9" s="1"/>
  <c r="EH82" i="9"/>
  <c r="EH74" i="9" s="1"/>
  <c r="EH84" i="9" s="1"/>
  <c r="EH72" i="9"/>
  <c r="EH57" i="9" s="1"/>
  <c r="EH10" i="18"/>
  <c r="EH31" i="18" s="1"/>
  <c r="EH23" i="18"/>
  <c r="EH20" i="18" s="1"/>
  <c r="EI40" i="20"/>
  <c r="EI43" i="20"/>
  <c r="EH54" i="9"/>
  <c r="EH74" i="20"/>
  <c r="EH66" i="20"/>
  <c r="EH34" i="9" l="1"/>
  <c r="EH30" i="18"/>
  <c r="EH67" i="9"/>
  <c r="EH73" i="9" s="1"/>
  <c r="EH92" i="9" s="1"/>
  <c r="EH93" i="9" s="1"/>
  <c r="EH53" i="9"/>
  <c r="EH52" i="9" s="1"/>
  <c r="EH60" i="9" s="1"/>
  <c r="EH96" i="9"/>
  <c r="EI68" i="20"/>
  <c r="EI70" i="20" s="1"/>
  <c r="EI24" i="9"/>
  <c r="EI25" i="9"/>
  <c r="EI60" i="20"/>
  <c r="EI11" i="14"/>
  <c r="EI8" i="14" s="1"/>
  <c r="EI90" i="9"/>
  <c r="EH31" i="9"/>
  <c r="EI66" i="9" l="1"/>
  <c r="EH40" i="9"/>
  <c r="EH36" i="9" s="1"/>
  <c r="EH41" i="9" s="1"/>
  <c r="EH62" i="9" s="1"/>
  <c r="EH97" i="9"/>
  <c r="EI23" i="9"/>
  <c r="EI26" i="9" s="1"/>
  <c r="EI28" i="9" s="1"/>
  <c r="EI49" i="9" s="1"/>
  <c r="EI48" i="9" s="1"/>
  <c r="EI44" i="9" s="1"/>
  <c r="EI73" i="20"/>
  <c r="EI35" i="20"/>
  <c r="EI71" i="20" l="1"/>
  <c r="EI56" i="20"/>
  <c r="EI36" i="20"/>
  <c r="EJ37" i="20" l="1"/>
  <c r="EJ33" i="20"/>
  <c r="EI11" i="18"/>
  <c r="EI41" i="20"/>
  <c r="EI63" i="20" l="1"/>
  <c r="EI58" i="20" s="1"/>
  <c r="EI89" i="9"/>
  <c r="EI88" i="9"/>
  <c r="EI42" i="20"/>
  <c r="EI13" i="18"/>
  <c r="EI82" i="9" s="1"/>
  <c r="EI85" i="9" l="1"/>
  <c r="EI91" i="9" s="1"/>
  <c r="EI72" i="9"/>
  <c r="EI57" i="9" s="1"/>
  <c r="EI68" i="9"/>
  <c r="EI74" i="9"/>
  <c r="EI84" i="9" s="1"/>
  <c r="EI34" i="9"/>
  <c r="EJ40" i="20"/>
  <c r="EJ43" i="20"/>
  <c r="EI54" i="9"/>
  <c r="EI10" i="18"/>
  <c r="EI31" i="18" s="1"/>
  <c r="EI23" i="18"/>
  <c r="EI20" i="18" s="1"/>
  <c r="EI74" i="20"/>
  <c r="EI66" i="20"/>
  <c r="EI67" i="9" l="1"/>
  <c r="EI73" i="9" s="1"/>
  <c r="EI92" i="9" s="1"/>
  <c r="EI93" i="9" s="1"/>
  <c r="EI97" i="9" s="1"/>
  <c r="EI53" i="9"/>
  <c r="EI52" i="9" s="1"/>
  <c r="EI60" i="9" s="1"/>
  <c r="EI96" i="9"/>
  <c r="EJ60" i="20"/>
  <c r="EJ11" i="14"/>
  <c r="EJ8" i="14" s="1"/>
  <c r="EJ25" i="9"/>
  <c r="EJ68" i="20"/>
  <c r="EJ70" i="20" s="1"/>
  <c r="EJ90" i="9"/>
  <c r="EJ24" i="9"/>
  <c r="EI31" i="9"/>
  <c r="EI30" i="18"/>
  <c r="EJ66" i="9" l="1"/>
  <c r="EI40" i="9"/>
  <c r="EI36" i="9" s="1"/>
  <c r="EI41" i="9" s="1"/>
  <c r="EI62" i="9" s="1"/>
  <c r="EJ73" i="20"/>
  <c r="EJ35" i="20"/>
  <c r="EJ23" i="9"/>
  <c r="EJ26" i="9" s="1"/>
  <c r="EJ28" i="9" s="1"/>
  <c r="EJ49" i="9" s="1"/>
  <c r="EJ48" i="9" s="1"/>
  <c r="EJ44" i="9" s="1"/>
  <c r="EJ71" i="20" l="1"/>
  <c r="EJ56" i="20"/>
  <c r="EJ36" i="20"/>
  <c r="EK37" i="20" l="1"/>
  <c r="EK33" i="20"/>
  <c r="EJ11" i="18"/>
  <c r="EJ41" i="20"/>
  <c r="EJ63" i="20" l="1"/>
  <c r="EJ58" i="20" s="1"/>
  <c r="EJ88" i="9"/>
  <c r="EJ89" i="9"/>
  <c r="EJ42" i="20"/>
  <c r="EJ13" i="18"/>
  <c r="EJ10" i="18" s="1"/>
  <c r="EJ31" i="18" s="1"/>
  <c r="EJ72" i="9" l="1"/>
  <c r="EJ57" i="9" s="1"/>
  <c r="EJ68" i="9"/>
  <c r="EJ85" i="9"/>
  <c r="EJ91" i="9" s="1"/>
  <c r="EJ82" i="9"/>
  <c r="EJ23" i="18"/>
  <c r="EJ20" i="18" s="1"/>
  <c r="EK43" i="20"/>
  <c r="EK40" i="20"/>
  <c r="EJ54" i="9"/>
  <c r="EJ74" i="20"/>
  <c r="EJ66" i="20"/>
  <c r="EJ30" i="18" l="1"/>
  <c r="EJ67" i="9"/>
  <c r="EJ73" i="9" s="1"/>
  <c r="EJ53" i="9"/>
  <c r="EJ52" i="9" s="1"/>
  <c r="EJ60" i="9" s="1"/>
  <c r="EJ96" i="9"/>
  <c r="EK11" i="14"/>
  <c r="EK8" i="14" s="1"/>
  <c r="EK24" i="9"/>
  <c r="EK25" i="9"/>
  <c r="EK68" i="20"/>
  <c r="EK70" i="20" s="1"/>
  <c r="EK60" i="20"/>
  <c r="EK90" i="9"/>
  <c r="EJ74" i="9"/>
  <c r="EJ84" i="9" s="1"/>
  <c r="EJ34" i="9"/>
  <c r="EJ92" i="9" l="1"/>
  <c r="EJ93" i="9" s="1"/>
  <c r="EJ40" i="9" s="1"/>
  <c r="EJ36" i="9" s="1"/>
  <c r="EK23" i="9"/>
  <c r="EK26" i="9" s="1"/>
  <c r="EK28" i="9" s="1"/>
  <c r="EK49" i="9" s="1"/>
  <c r="EK48" i="9" s="1"/>
  <c r="EK44" i="9" s="1"/>
  <c r="EK73" i="20"/>
  <c r="EK35" i="20"/>
  <c r="EJ31" i="9"/>
  <c r="EK66" i="9" l="1"/>
  <c r="EJ97" i="9"/>
  <c r="EK56" i="20"/>
  <c r="EK36" i="20"/>
  <c r="EJ41" i="9"/>
  <c r="EJ62" i="9" s="1"/>
  <c r="EK71" i="20"/>
  <c r="EL33" i="20" l="1"/>
  <c r="EL37" i="20"/>
  <c r="EK41" i="20"/>
  <c r="EK11" i="18"/>
  <c r="EK13" i="18" l="1"/>
  <c r="EK10" i="18" s="1"/>
  <c r="EK31" i="18" s="1"/>
  <c r="EK88" i="9"/>
  <c r="EK63" i="20"/>
  <c r="EK58" i="20" s="1"/>
  <c r="EK89" i="9"/>
  <c r="EK42" i="20"/>
  <c r="EK72" i="9" l="1"/>
  <c r="EK57" i="9" s="1"/>
  <c r="EK68" i="9"/>
  <c r="EK74" i="20"/>
  <c r="EK66" i="20"/>
  <c r="EL43" i="20"/>
  <c r="EL40" i="20"/>
  <c r="EK54" i="9"/>
  <c r="EK85" i="9"/>
  <c r="EK91" i="9" s="1"/>
  <c r="EK82" i="9"/>
  <c r="EK23" i="18"/>
  <c r="EK20" i="18" s="1"/>
  <c r="EK67" i="9" l="1"/>
  <c r="EK73" i="9" s="1"/>
  <c r="EK30" i="18"/>
  <c r="EK74" i="9"/>
  <c r="EK84" i="9" s="1"/>
  <c r="EK34" i="9"/>
  <c r="EK53" i="9"/>
  <c r="EK52" i="9" s="1"/>
  <c r="EK60" i="9" s="1"/>
  <c r="EK96" i="9"/>
  <c r="EL60" i="20"/>
  <c r="EL24" i="9"/>
  <c r="EL90" i="9"/>
  <c r="EL25" i="9"/>
  <c r="EL68" i="20"/>
  <c r="EL70" i="20" s="1"/>
  <c r="EL11" i="14"/>
  <c r="EK92" i="9" l="1"/>
  <c r="EK93" i="9" s="1"/>
  <c r="EK97" i="9" s="1"/>
  <c r="EL66" i="9"/>
  <c r="EK40" i="9"/>
  <c r="EK36" i="9" s="1"/>
  <c r="EL73" i="20"/>
  <c r="EL35" i="20"/>
  <c r="EK31" i="9"/>
  <c r="EL8" i="14"/>
  <c r="EL23" i="9"/>
  <c r="EL56" i="20" l="1"/>
  <c r="EL36" i="20"/>
  <c r="EL26" i="9"/>
  <c r="EL71" i="20"/>
  <c r="EK41" i="9"/>
  <c r="EK62" i="9" s="1"/>
  <c r="EL28" i="9" l="1"/>
  <c r="EL49" i="9" s="1"/>
  <c r="EL48" i="9" s="1"/>
  <c r="EL44" i="9" s="1"/>
  <c r="EM37" i="20"/>
  <c r="EM33" i="20"/>
  <c r="EL41" i="20"/>
  <c r="EL11" i="18"/>
  <c r="EL88" i="9" l="1"/>
  <c r="EL89" i="9"/>
  <c r="EL63" i="20"/>
  <c r="EL42" i="20"/>
  <c r="EN37" i="20"/>
  <c r="EL13" i="18"/>
  <c r="EL68" i="9" s="1"/>
  <c r="EL10" i="18" l="1"/>
  <c r="EL31" i="18" s="1"/>
  <c r="EL23" i="18"/>
  <c r="EL30" i="18" s="1"/>
  <c r="EM40" i="20"/>
  <c r="EM43" i="20"/>
  <c r="EL54" i="9"/>
  <c r="EL58" i="20"/>
  <c r="EL82" i="9"/>
  <c r="EL72" i="9"/>
  <c r="EL57" i="9" s="1"/>
  <c r="EL85" i="9"/>
  <c r="EL91" i="9" l="1"/>
  <c r="EL67" i="9"/>
  <c r="EL74" i="9"/>
  <c r="EL34" i="9"/>
  <c r="EN43" i="20"/>
  <c r="EN68" i="20" s="1"/>
  <c r="EN70" i="20" s="1"/>
  <c r="EM68" i="20"/>
  <c r="EM70" i="20" s="1"/>
  <c r="EM25" i="9"/>
  <c r="EN25" i="9" s="1"/>
  <c r="EM11" i="14"/>
  <c r="EM90" i="9"/>
  <c r="EN90" i="9" s="1"/>
  <c r="EM60" i="20"/>
  <c r="EM24" i="9"/>
  <c r="EL74" i="20"/>
  <c r="EL66" i="20"/>
  <c r="EL20" i="18"/>
  <c r="EL53" i="9"/>
  <c r="EL52" i="9" s="1"/>
  <c r="EL60" i="9" s="1"/>
  <c r="EL96" i="9"/>
  <c r="EM23" i="9" l="1"/>
  <c r="EN24" i="9"/>
  <c r="EL31" i="9"/>
  <c r="EM73" i="20"/>
  <c r="EN73" i="20" s="1"/>
  <c r="L30" i="22" s="1"/>
  <c r="EN60" i="20"/>
  <c r="EM35" i="20"/>
  <c r="EL84" i="9"/>
  <c r="EL73" i="9"/>
  <c r="EM8" i="14"/>
  <c r="EN11" i="14"/>
  <c r="EN8" i="14" s="1"/>
  <c r="EN12" i="14" s="1"/>
  <c r="EL92" i="9" l="1"/>
  <c r="EL93" i="9" s="1"/>
  <c r="EM56" i="20"/>
  <c r="EN35" i="20"/>
  <c r="EM36" i="20"/>
  <c r="L61" i="22"/>
  <c r="L82" i="22"/>
  <c r="EM71" i="20"/>
  <c r="EM26" i="9"/>
  <c r="EN23" i="9"/>
  <c r="EN71" i="20" s="1"/>
  <c r="EM66" i="9" l="1"/>
  <c r="EL40" i="9"/>
  <c r="EL36" i="9" s="1"/>
  <c r="EL41" i="9" s="1"/>
  <c r="EL62" i="9" s="1"/>
  <c r="EL97" i="9"/>
  <c r="L96" i="22"/>
  <c r="EN36" i="20"/>
  <c r="EO37" i="20" s="1"/>
  <c r="EO33" i="20"/>
  <c r="EN26" i="9"/>
  <c r="EM41" i="20"/>
  <c r="EM11" i="18"/>
  <c r="EN56" i="20"/>
  <c r="FA33" i="20" l="1"/>
  <c r="EM13" i="18"/>
  <c r="EM82" i="9" s="1"/>
  <c r="EN11" i="18"/>
  <c r="L28" i="22" s="1"/>
  <c r="EM63" i="20"/>
  <c r="EM88" i="9"/>
  <c r="EM89" i="9"/>
  <c r="EN89" i="9" s="1"/>
  <c r="EN41" i="20"/>
  <c r="L8" i="21" s="1"/>
  <c r="L6" i="21" s="1"/>
  <c r="EM42" i="20"/>
  <c r="EM68" i="9" l="1"/>
  <c r="EN68" i="9" s="1"/>
  <c r="EM74" i="9"/>
  <c r="EN82" i="9"/>
  <c r="EM34" i="9"/>
  <c r="L59" i="22"/>
  <c r="L80" i="22"/>
  <c r="EM72" i="9"/>
  <c r="EN72" i="9" s="1"/>
  <c r="EO40" i="20"/>
  <c r="EN42" i="20"/>
  <c r="EO43" i="20" s="1"/>
  <c r="EM54" i="9"/>
  <c r="EM85" i="9"/>
  <c r="EN88" i="9"/>
  <c r="EN63" i="20"/>
  <c r="EN58" i="20" s="1"/>
  <c r="EN66" i="20" s="1"/>
  <c r="EM58" i="20"/>
  <c r="EM10" i="18"/>
  <c r="EM31" i="18" s="1"/>
  <c r="EM23" i="18"/>
  <c r="EN13" i="18"/>
  <c r="EM74" i="20" l="1"/>
  <c r="EN74" i="20" s="1"/>
  <c r="EM66" i="20"/>
  <c r="FA40" i="20"/>
  <c r="L94" i="22"/>
  <c r="EN31" i="18"/>
  <c r="L29" i="22"/>
  <c r="EN14" i="14"/>
  <c r="EN15" i="14" s="1"/>
  <c r="EN16" i="14" s="1"/>
  <c r="EM91" i="9"/>
  <c r="EN85" i="9"/>
  <c r="EN91" i="9" s="1"/>
  <c r="EM31" i="9"/>
  <c r="EN34" i="9"/>
  <c r="EM67" i="9"/>
  <c r="EM30" i="18"/>
  <c r="EM20" i="18"/>
  <c r="EN23" i="18"/>
  <c r="EN20" i="18" s="1"/>
  <c r="EN54" i="9"/>
  <c r="EM53" i="9"/>
  <c r="EO25" i="9"/>
  <c r="EO90" i="9"/>
  <c r="EO60" i="20"/>
  <c r="EO11" i="14"/>
  <c r="EO8" i="14" s="1"/>
  <c r="EO68" i="20"/>
  <c r="EO70" i="20" s="1"/>
  <c r="EO24" i="9"/>
  <c r="EM84" i="9"/>
  <c r="EN84" i="9" s="1"/>
  <c r="EN74" i="9"/>
  <c r="EO23" i="9" l="1"/>
  <c r="L31" i="22"/>
  <c r="L81" i="22"/>
  <c r="L89" i="22" s="1"/>
  <c r="L37" i="22"/>
  <c r="EO73" i="20"/>
  <c r="EM73" i="9"/>
  <c r="EN67" i="9"/>
  <c r="EO71" i="20"/>
  <c r="EO26" i="9"/>
  <c r="EO28" i="9" s="1"/>
  <c r="EO49" i="9" s="1"/>
  <c r="EN31" i="9"/>
  <c r="EN42" i="9"/>
  <c r="EN53" i="9"/>
  <c r="EN30" i="18"/>
  <c r="EN17" i="14"/>
  <c r="EN18" i="14" s="1"/>
  <c r="EN21" i="14" s="1"/>
  <c r="EN22" i="14" s="1"/>
  <c r="FA20" i="14" s="1"/>
  <c r="EN73" i="9" l="1"/>
  <c r="EM92" i="9"/>
  <c r="EO30" i="20"/>
  <c r="EN27" i="9"/>
  <c r="EM27" i="9" s="1"/>
  <c r="L62" i="22"/>
  <c r="L83" i="22"/>
  <c r="L97" i="22" l="1"/>
  <c r="L60" i="22"/>
  <c r="EM57" i="9"/>
  <c r="EM28" i="9"/>
  <c r="EO61" i="20"/>
  <c r="FA30" i="20"/>
  <c r="EN92" i="9"/>
  <c r="EM93" i="9"/>
  <c r="FA61" i="20" l="1"/>
  <c r="EO35" i="20"/>
  <c r="EN28" i="9"/>
  <c r="EN49" i="9" s="1"/>
  <c r="EN48" i="9" s="1"/>
  <c r="EM49" i="9"/>
  <c r="EM48" i="9" s="1"/>
  <c r="EM44" i="9" s="1"/>
  <c r="EM96" i="9" s="1"/>
  <c r="EN57" i="9"/>
  <c r="EM56" i="9"/>
  <c r="L95" i="22"/>
  <c r="L103" i="22" s="1"/>
  <c r="L68" i="22"/>
  <c r="EM97" i="9"/>
  <c r="EM40" i="9"/>
  <c r="EN93" i="9"/>
  <c r="EN56" i="9" l="1"/>
  <c r="EN52" i="9" s="1"/>
  <c r="EM52" i="9"/>
  <c r="EM60" i="9" s="1"/>
  <c r="EO66" i="9"/>
  <c r="EN97" i="9"/>
  <c r="FA66" i="9"/>
  <c r="EN44" i="9"/>
  <c r="EO50" i="9"/>
  <c r="EM36" i="9"/>
  <c r="EM41" i="9" s="1"/>
  <c r="EN40" i="9"/>
  <c r="EN36" i="9" s="1"/>
  <c r="EN41" i="9" s="1"/>
  <c r="EO56" i="20"/>
  <c r="EO36" i="20"/>
  <c r="EP50" i="9" l="1"/>
  <c r="EQ50" i="9" s="1"/>
  <c r="ER50" i="9" s="1"/>
  <c r="ES50" i="9" s="1"/>
  <c r="EO48" i="9"/>
  <c r="EO44" i="9" s="1"/>
  <c r="EN96" i="9"/>
  <c r="EN60" i="9"/>
  <c r="EN62" i="9" s="1"/>
  <c r="EP37" i="20"/>
  <c r="EP33" i="20"/>
  <c r="EO41" i="20"/>
  <c r="EO11" i="18"/>
  <c r="EM62" i="9"/>
  <c r="EO13" i="18" l="1"/>
  <c r="EO68" i="9" s="1"/>
  <c r="EO89" i="9"/>
  <c r="EO88" i="9"/>
  <c r="EO63" i="20"/>
  <c r="EO58" i="20" s="1"/>
  <c r="EO42" i="20"/>
  <c r="EO85" i="9" l="1"/>
  <c r="EO91" i="9" s="1"/>
  <c r="EO10" i="18"/>
  <c r="EO31" i="18" s="1"/>
  <c r="EO74" i="20"/>
  <c r="EO66" i="20"/>
  <c r="EP43" i="20"/>
  <c r="EP40" i="20"/>
  <c r="EO54" i="9"/>
  <c r="EO72" i="9"/>
  <c r="EO57" i="9" s="1"/>
  <c r="EO82" i="9"/>
  <c r="EO23" i="18"/>
  <c r="EP68" i="20" l="1"/>
  <c r="EP70" i="20" s="1"/>
  <c r="EP11" i="14"/>
  <c r="EP8" i="14" s="1"/>
  <c r="EP25" i="9"/>
  <c r="EP60" i="20"/>
  <c r="EP24" i="9"/>
  <c r="EP90" i="9"/>
  <c r="EO53" i="9"/>
  <c r="EO52" i="9" s="1"/>
  <c r="EO60" i="9" s="1"/>
  <c r="EO96" i="9"/>
  <c r="EO74" i="9"/>
  <c r="EO84" i="9" s="1"/>
  <c r="EO34" i="9"/>
  <c r="EO30" i="18"/>
  <c r="EO20" i="18"/>
  <c r="EO67" i="9"/>
  <c r="EO73" i="9" s="1"/>
  <c r="EO92" i="9" l="1"/>
  <c r="EO93" i="9" s="1"/>
  <c r="EP66" i="9" s="1"/>
  <c r="EP23" i="9"/>
  <c r="EP26" i="9" s="1"/>
  <c r="EP28" i="9" s="1"/>
  <c r="EP49" i="9" s="1"/>
  <c r="EP48" i="9" s="1"/>
  <c r="EP44" i="9" s="1"/>
  <c r="EP73" i="20"/>
  <c r="EP35" i="20"/>
  <c r="EO31" i="9"/>
  <c r="EO40" i="9" l="1"/>
  <c r="EO36" i="9" s="1"/>
  <c r="EO41" i="9" s="1"/>
  <c r="EO62" i="9" s="1"/>
  <c r="EO97" i="9"/>
  <c r="EP71" i="20"/>
  <c r="EP56" i="20"/>
  <c r="EP36" i="20"/>
  <c r="EQ33" i="20" l="1"/>
  <c r="EQ37" i="20"/>
  <c r="EP11" i="18"/>
  <c r="EP41" i="20"/>
  <c r="EP63" i="20" l="1"/>
  <c r="EP58" i="20" s="1"/>
  <c r="EP88" i="9"/>
  <c r="EP89" i="9"/>
  <c r="EP42" i="20"/>
  <c r="EP13" i="18"/>
  <c r="EP10" i="18" s="1"/>
  <c r="EP31" i="18" s="1"/>
  <c r="EP85" i="9" l="1"/>
  <c r="EP91" i="9" s="1"/>
  <c r="EP72" i="9"/>
  <c r="EP57" i="9" s="1"/>
  <c r="EP82" i="9"/>
  <c r="EP23" i="18"/>
  <c r="EP20" i="18" s="1"/>
  <c r="EP68" i="9"/>
  <c r="EQ40" i="20"/>
  <c r="EQ43" i="20"/>
  <c r="EP54" i="9"/>
  <c r="EP74" i="20"/>
  <c r="EP66" i="20"/>
  <c r="EP67" i="9" l="1"/>
  <c r="EP73" i="9" s="1"/>
  <c r="EP30" i="18"/>
  <c r="EP53" i="9"/>
  <c r="EP52" i="9" s="1"/>
  <c r="EP60" i="9" s="1"/>
  <c r="EP96" i="9"/>
  <c r="EQ60" i="20"/>
  <c r="EQ11" i="14"/>
  <c r="EQ8" i="14" s="1"/>
  <c r="EQ68" i="20"/>
  <c r="EQ70" i="20" s="1"/>
  <c r="EQ25" i="9"/>
  <c r="EQ24" i="9"/>
  <c r="EQ90" i="9"/>
  <c r="EP74" i="9"/>
  <c r="EP84" i="9" s="1"/>
  <c r="EP92" i="9" s="1"/>
  <c r="EP93" i="9" s="1"/>
  <c r="EP34" i="9"/>
  <c r="EQ66" i="9" l="1"/>
  <c r="EP97" i="9"/>
  <c r="EP40" i="9"/>
  <c r="EP36" i="9" s="1"/>
  <c r="EQ23" i="9"/>
  <c r="EQ73" i="20"/>
  <c r="EQ35" i="20"/>
  <c r="EP31" i="9"/>
  <c r="EQ56" i="20" l="1"/>
  <c r="EQ36" i="20"/>
  <c r="EQ71" i="20"/>
  <c r="EQ26" i="9"/>
  <c r="EQ28" i="9" s="1"/>
  <c r="EQ49" i="9" s="1"/>
  <c r="EP41" i="9"/>
  <c r="EP62" i="9" s="1"/>
  <c r="EQ48" i="9" l="1"/>
  <c r="EQ44" i="9" s="1"/>
  <c r="ER33" i="20"/>
  <c r="ER37" i="20"/>
  <c r="EQ41" i="20"/>
  <c r="EQ11" i="18"/>
  <c r="EQ89" i="9" l="1"/>
  <c r="EQ88" i="9"/>
  <c r="EQ63" i="20"/>
  <c r="EQ58" i="20" s="1"/>
  <c r="EQ42" i="20"/>
  <c r="EQ13" i="18"/>
  <c r="EQ68" i="9" s="1"/>
  <c r="EQ85" i="9" l="1"/>
  <c r="EQ91" i="9" s="1"/>
  <c r="EQ72" i="9"/>
  <c r="EQ57" i="9" s="1"/>
  <c r="EQ82" i="9"/>
  <c r="EQ34" i="9" s="1"/>
  <c r="ER40" i="20"/>
  <c r="ER43" i="20"/>
  <c r="EQ54" i="9"/>
  <c r="EQ10" i="18"/>
  <c r="EQ31" i="18" s="1"/>
  <c r="EQ23" i="18"/>
  <c r="EQ74" i="20"/>
  <c r="EQ66" i="20"/>
  <c r="EQ74" i="9" l="1"/>
  <c r="EQ84" i="9" s="1"/>
  <c r="EQ67" i="9"/>
  <c r="EQ73" i="9" s="1"/>
  <c r="EQ53" i="9"/>
  <c r="EQ52" i="9" s="1"/>
  <c r="EQ60" i="9" s="1"/>
  <c r="EQ96" i="9"/>
  <c r="ER68" i="20"/>
  <c r="ER70" i="20" s="1"/>
  <c r="ER25" i="9"/>
  <c r="ER11" i="14"/>
  <c r="ER8" i="14" s="1"/>
  <c r="ER90" i="9"/>
  <c r="ER60" i="20"/>
  <c r="ER24" i="9"/>
  <c r="EQ31" i="9"/>
  <c r="EQ30" i="18"/>
  <c r="EQ20" i="18"/>
  <c r="EQ92" i="9" l="1"/>
  <c r="EQ93" i="9" s="1"/>
  <c r="ER66" i="9" s="1"/>
  <c r="ER23" i="9"/>
  <c r="ER26" i="9" s="1"/>
  <c r="ER28" i="9" s="1"/>
  <c r="ER49" i="9" s="1"/>
  <c r="ER48" i="9" s="1"/>
  <c r="ER44" i="9" s="1"/>
  <c r="ER73" i="20"/>
  <c r="ER35" i="20"/>
  <c r="EQ97" i="9" l="1"/>
  <c r="EQ40" i="9"/>
  <c r="EQ36" i="9" s="1"/>
  <c r="EQ41" i="9" s="1"/>
  <c r="EQ62" i="9" s="1"/>
  <c r="ER71" i="20"/>
  <c r="ER56" i="20"/>
  <c r="ER36" i="20"/>
  <c r="ES37" i="20" l="1"/>
  <c r="ES33" i="20"/>
  <c r="ER11" i="18"/>
  <c r="ER41" i="20"/>
  <c r="ER63" i="20" l="1"/>
  <c r="ER58" i="20" s="1"/>
  <c r="ER89" i="9"/>
  <c r="ER88" i="9"/>
  <c r="ER42" i="20"/>
  <c r="ER13" i="18"/>
  <c r="ER10" i="18" s="1"/>
  <c r="ER31" i="18" s="1"/>
  <c r="ER85" i="9" l="1"/>
  <c r="ER91" i="9" s="1"/>
  <c r="ER72" i="9"/>
  <c r="ER57" i="9" s="1"/>
  <c r="ER68" i="9"/>
  <c r="ER82" i="9"/>
  <c r="ER23" i="18"/>
  <c r="ES40" i="20"/>
  <c r="ES43" i="20"/>
  <c r="ER54" i="9"/>
  <c r="ER74" i="20"/>
  <c r="ER66" i="20"/>
  <c r="ER67" i="9" l="1"/>
  <c r="ER73" i="9" s="1"/>
  <c r="ER30" i="18"/>
  <c r="ER20" i="18"/>
  <c r="ES90" i="9"/>
  <c r="ES25" i="9"/>
  <c r="ES24" i="9"/>
  <c r="ES60" i="20"/>
  <c r="ES11" i="14"/>
  <c r="ES8" i="14" s="1"/>
  <c r="ES68" i="20"/>
  <c r="ES70" i="20" s="1"/>
  <c r="ER74" i="9"/>
  <c r="ER84" i="9" s="1"/>
  <c r="ER34" i="9"/>
  <c r="ER31" i="9" s="1"/>
  <c r="ER53" i="9"/>
  <c r="ER52" i="9" s="1"/>
  <c r="ER60" i="9" s="1"/>
  <c r="ER96" i="9"/>
  <c r="ER92" i="9" l="1"/>
  <c r="ER93" i="9" s="1"/>
  <c r="ES73" i="20"/>
  <c r="ES35" i="20"/>
  <c r="ES23" i="9"/>
  <c r="ES26" i="9" s="1"/>
  <c r="ES28" i="9" s="1"/>
  <c r="ES49" i="9" s="1"/>
  <c r="ES48" i="9" s="1"/>
  <c r="ES44" i="9" s="1"/>
  <c r="ES66" i="9"/>
  <c r="ER97" i="9"/>
  <c r="ER40" i="9"/>
  <c r="ER36" i="9" s="1"/>
  <c r="ER41" i="9" s="1"/>
  <c r="ER62" i="9" s="1"/>
  <c r="ES71" i="20" l="1"/>
  <c r="ES56" i="20"/>
  <c r="ES36" i="20"/>
  <c r="ET33" i="20" l="1"/>
  <c r="ET37" i="20"/>
  <c r="ES11" i="18"/>
  <c r="ES41" i="20"/>
  <c r="ES63" i="20" l="1"/>
  <c r="ES58" i="20" s="1"/>
  <c r="ES89" i="9"/>
  <c r="ES88" i="9"/>
  <c r="ES42" i="20"/>
  <c r="ES13" i="18"/>
  <c r="ES82" i="9" s="1"/>
  <c r="ES68" i="9" l="1"/>
  <c r="ES72" i="9"/>
  <c r="ES57" i="9" s="1"/>
  <c r="ES10" i="18"/>
  <c r="ES31" i="18" s="1"/>
  <c r="ES23" i="18"/>
  <c r="ES34" i="9"/>
  <c r="ES74" i="9"/>
  <c r="ES84" i="9" s="1"/>
  <c r="ET40" i="20"/>
  <c r="ET43" i="20"/>
  <c r="ET49" i="20"/>
  <c r="ES54" i="9"/>
  <c r="ES85" i="9"/>
  <c r="ES91" i="9" s="1"/>
  <c r="ES74" i="20"/>
  <c r="ES66" i="20"/>
  <c r="ES67" i="9" l="1"/>
  <c r="ES73" i="9" s="1"/>
  <c r="ES92" i="9" s="1"/>
  <c r="ES93" i="9" s="1"/>
  <c r="ET11" i="14"/>
  <c r="ET8" i="14" s="1"/>
  <c r="ET68" i="20"/>
  <c r="ET70" i="20" s="1"/>
  <c r="ET25" i="9"/>
  <c r="ET24" i="9"/>
  <c r="ET60" i="20"/>
  <c r="ET90" i="9"/>
  <c r="ES31" i="9"/>
  <c r="ES30" i="18"/>
  <c r="ES20" i="18"/>
  <c r="FA49" i="20"/>
  <c r="ET87" i="9"/>
  <c r="ES53" i="9"/>
  <c r="ES52" i="9" s="1"/>
  <c r="ES60" i="9" s="1"/>
  <c r="ES96" i="9"/>
  <c r="ET66" i="9" l="1"/>
  <c r="ES97" i="9"/>
  <c r="ES40" i="9"/>
  <c r="ES36" i="9" s="1"/>
  <c r="ES41" i="9" s="1"/>
  <c r="ES62" i="9" s="1"/>
  <c r="ET50" i="9"/>
  <c r="EU50" i="9" s="1"/>
  <c r="EV50" i="9" s="1"/>
  <c r="EW50" i="9" s="1"/>
  <c r="EX50" i="9" s="1"/>
  <c r="EY50" i="9" s="1"/>
  <c r="EZ50" i="9" s="1"/>
  <c r="FA50" i="9" s="1"/>
  <c r="ET73" i="20"/>
  <c r="ET35" i="20"/>
  <c r="M7" i="21"/>
  <c r="FA87" i="9"/>
  <c r="ET23" i="9"/>
  <c r="ET26" i="9" s="1"/>
  <c r="ET28" i="9" s="1"/>
  <c r="ET49" i="9" s="1"/>
  <c r="ET71" i="20"/>
  <c r="ET48" i="9" l="1"/>
  <c r="ET44" i="9" s="1"/>
  <c r="ET56" i="20"/>
  <c r="ET36" i="20"/>
  <c r="EU37" i="20" l="1"/>
  <c r="EU33" i="20"/>
  <c r="ET41" i="20"/>
  <c r="ET11" i="18"/>
  <c r="ET89" i="9" l="1"/>
  <c r="ET88" i="9"/>
  <c r="ET63" i="20"/>
  <c r="ET58" i="20" s="1"/>
  <c r="ET42" i="20"/>
  <c r="ET13" i="18"/>
  <c r="ET72" i="9" s="1"/>
  <c r="ET57" i="9" s="1"/>
  <c r="ET85" i="9" l="1"/>
  <c r="ET91" i="9" s="1"/>
  <c r="ET82" i="9"/>
  <c r="ET23" i="18"/>
  <c r="ET20" i="18" s="1"/>
  <c r="EU40" i="20"/>
  <c r="EU43" i="20"/>
  <c r="ET54" i="9"/>
  <c r="ET74" i="20"/>
  <c r="ET66" i="20"/>
  <c r="ET10" i="18"/>
  <c r="ET31" i="18" s="1"/>
  <c r="ET68" i="9"/>
  <c r="ET67" i="9" s="1"/>
  <c r="ET73" i="9" s="1"/>
  <c r="ET30" i="18" l="1"/>
  <c r="ET53" i="9"/>
  <c r="ET52" i="9" s="1"/>
  <c r="ET60" i="9" s="1"/>
  <c r="ET96" i="9"/>
  <c r="EU25" i="9"/>
  <c r="EU11" i="14"/>
  <c r="EU8" i="14" s="1"/>
  <c r="EU90" i="9"/>
  <c r="EU60" i="20"/>
  <c r="EU24" i="9"/>
  <c r="EU68" i="20"/>
  <c r="EU70" i="20" s="1"/>
  <c r="ET74" i="9"/>
  <c r="ET84" i="9" s="1"/>
  <c r="ET92" i="9" s="1"/>
  <c r="ET93" i="9" s="1"/>
  <c r="ET34" i="9"/>
  <c r="EU23" i="9" l="1"/>
  <c r="EU26" i="9" s="1"/>
  <c r="EU28" i="9" s="1"/>
  <c r="EU49" i="9" s="1"/>
  <c r="EU48" i="9" s="1"/>
  <c r="EU44" i="9" s="1"/>
  <c r="ET40" i="9"/>
  <c r="ET36" i="9" s="1"/>
  <c r="ET97" i="9"/>
  <c r="EU66" i="9"/>
  <c r="EU71" i="20"/>
  <c r="EU73" i="20"/>
  <c r="EU35" i="20"/>
  <c r="ET31" i="9"/>
  <c r="EU56" i="20" l="1"/>
  <c r="EU36" i="20"/>
  <c r="ET41" i="9"/>
  <c r="ET62" i="9" s="1"/>
  <c r="EV33" i="20" l="1"/>
  <c r="EV37" i="20"/>
  <c r="EU41" i="20"/>
  <c r="EU11" i="18"/>
  <c r="EU88" i="9" l="1"/>
  <c r="EU89" i="9"/>
  <c r="EU63" i="20"/>
  <c r="EU58" i="20" s="1"/>
  <c r="EU42" i="20"/>
  <c r="EU13" i="18"/>
  <c r="EU82" i="9" s="1"/>
  <c r="EU72" i="9" l="1"/>
  <c r="EU57" i="9" s="1"/>
  <c r="EU74" i="9"/>
  <c r="EU84" i="9" s="1"/>
  <c r="EU34" i="9"/>
  <c r="EV43" i="20"/>
  <c r="EV40" i="20"/>
  <c r="EU54" i="9"/>
  <c r="EU10" i="18"/>
  <c r="EU31" i="18" s="1"/>
  <c r="EU23" i="18"/>
  <c r="EU20" i="18" s="1"/>
  <c r="EU74" i="20"/>
  <c r="EU66" i="20"/>
  <c r="EU68" i="9"/>
  <c r="EU85" i="9"/>
  <c r="EU91" i="9" s="1"/>
  <c r="EU67" i="9" l="1"/>
  <c r="EU73" i="9" s="1"/>
  <c r="EU30" i="18"/>
  <c r="EU53" i="9"/>
  <c r="EU52" i="9" s="1"/>
  <c r="EU60" i="9" s="1"/>
  <c r="EU96" i="9"/>
  <c r="EV24" i="9"/>
  <c r="EV68" i="20"/>
  <c r="EV70" i="20" s="1"/>
  <c r="EV60" i="20"/>
  <c r="EV25" i="9"/>
  <c r="EV11" i="14"/>
  <c r="EV8" i="14" s="1"/>
  <c r="EV90" i="9"/>
  <c r="EU31" i="9"/>
  <c r="EU92" i="9"/>
  <c r="EU93" i="9" s="1"/>
  <c r="EV73" i="20" l="1"/>
  <c r="EV35" i="20"/>
  <c r="EV66" i="9"/>
  <c r="EU40" i="9"/>
  <c r="EU36" i="9" s="1"/>
  <c r="EU41" i="9" s="1"/>
  <c r="EU62" i="9" s="1"/>
  <c r="EU97" i="9"/>
  <c r="EV23" i="9"/>
  <c r="EV26" i="9" s="1"/>
  <c r="EV28" i="9" s="1"/>
  <c r="EV49" i="9" s="1"/>
  <c r="EV48" i="9" s="1"/>
  <c r="EV44" i="9" s="1"/>
  <c r="EV71" i="20" l="1"/>
  <c r="EV56" i="20"/>
  <c r="EV36" i="20"/>
  <c r="EW37" i="20" l="1"/>
  <c r="EW33" i="20"/>
  <c r="EV41" i="20"/>
  <c r="EV11" i="18"/>
  <c r="EV13" i="18" l="1"/>
  <c r="EV82" i="9" s="1"/>
  <c r="EV63" i="20"/>
  <c r="EV58" i="20" s="1"/>
  <c r="EV88" i="9"/>
  <c r="EV89" i="9"/>
  <c r="EV42" i="20"/>
  <c r="EV10" i="18" l="1"/>
  <c r="EV31" i="18" s="1"/>
  <c r="EV68" i="9"/>
  <c r="EW40" i="20"/>
  <c r="EW43" i="20"/>
  <c r="EV54" i="9"/>
  <c r="EV85" i="9"/>
  <c r="EV91" i="9" s="1"/>
  <c r="EV74" i="20"/>
  <c r="EV66" i="20"/>
  <c r="EV74" i="9"/>
  <c r="EV84" i="9" s="1"/>
  <c r="EV34" i="9"/>
  <c r="EV72" i="9"/>
  <c r="EV57" i="9" s="1"/>
  <c r="EV23" i="18"/>
  <c r="EV20" i="18" s="1"/>
  <c r="EV30" i="18" l="1"/>
  <c r="EV31" i="9"/>
  <c r="EV53" i="9"/>
  <c r="EV52" i="9" s="1"/>
  <c r="EV60" i="9" s="1"/>
  <c r="EV96" i="9"/>
  <c r="EW68" i="20"/>
  <c r="EW70" i="20" s="1"/>
  <c r="EW24" i="9"/>
  <c r="EW60" i="20"/>
  <c r="EW90" i="9"/>
  <c r="EW25" i="9"/>
  <c r="EW11" i="14"/>
  <c r="EW8" i="14" s="1"/>
  <c r="EV67" i="9"/>
  <c r="EV73" i="9" s="1"/>
  <c r="EV92" i="9" s="1"/>
  <c r="EV93" i="9" s="1"/>
  <c r="EW23" i="9" l="1"/>
  <c r="EW26" i="9" s="1"/>
  <c r="EW28" i="9" s="1"/>
  <c r="EW49" i="9" s="1"/>
  <c r="EW48" i="9" s="1"/>
  <c r="EW44" i="9" s="1"/>
  <c r="EW66" i="9"/>
  <c r="EV40" i="9"/>
  <c r="EV36" i="9" s="1"/>
  <c r="EV41" i="9" s="1"/>
  <c r="EV62" i="9" s="1"/>
  <c r="EV97" i="9"/>
  <c r="EW73" i="20"/>
  <c r="EW35" i="20"/>
  <c r="EW71" i="20" l="1"/>
  <c r="EW56" i="20"/>
  <c r="EW36" i="20"/>
  <c r="EX37" i="20" l="1"/>
  <c r="EX33" i="20"/>
  <c r="EW11" i="18"/>
  <c r="EW41" i="20"/>
  <c r="EW88" i="9" l="1"/>
  <c r="EW89" i="9"/>
  <c r="EW63" i="20"/>
  <c r="EW58" i="20" s="1"/>
  <c r="EW42" i="20"/>
  <c r="EW13" i="18"/>
  <c r="EW68" i="9" s="1"/>
  <c r="EW10" i="18" l="1"/>
  <c r="EW31" i="18" s="1"/>
  <c r="EW72" i="9"/>
  <c r="EW57" i="9" s="1"/>
  <c r="EW82" i="9"/>
  <c r="EW23" i="18"/>
  <c r="EW20" i="18" s="1"/>
  <c r="EX40" i="20"/>
  <c r="EX43" i="20"/>
  <c r="EW54" i="9"/>
  <c r="EW74" i="20"/>
  <c r="EW66" i="20"/>
  <c r="EW85" i="9"/>
  <c r="EW91" i="9" s="1"/>
  <c r="EW53" i="9" l="1"/>
  <c r="EW52" i="9" s="1"/>
  <c r="EW60" i="9" s="1"/>
  <c r="EW96" i="9"/>
  <c r="EX11" i="14"/>
  <c r="EX8" i="14" s="1"/>
  <c r="EX24" i="9"/>
  <c r="EX68" i="20"/>
  <c r="EX70" i="20" s="1"/>
  <c r="EX60" i="20"/>
  <c r="EX25" i="9"/>
  <c r="EX90" i="9"/>
  <c r="EW30" i="18"/>
  <c r="EW74" i="9"/>
  <c r="EW84" i="9" s="1"/>
  <c r="EW34" i="9"/>
  <c r="EW67" i="9"/>
  <c r="EW73" i="9" s="1"/>
  <c r="EW92" i="9" l="1"/>
  <c r="EW93" i="9" s="1"/>
  <c r="EX73" i="20"/>
  <c r="EX35" i="20"/>
  <c r="EX66" i="9"/>
  <c r="EW97" i="9"/>
  <c r="EW40" i="9"/>
  <c r="EW36" i="9" s="1"/>
  <c r="EX23" i="9"/>
  <c r="EX26" i="9" s="1"/>
  <c r="EX28" i="9" s="1"/>
  <c r="EX49" i="9" s="1"/>
  <c r="EX48" i="9" s="1"/>
  <c r="EX44" i="9" s="1"/>
  <c r="EW31" i="9"/>
  <c r="EX71" i="20" l="1"/>
  <c r="EW41" i="9"/>
  <c r="EW62" i="9" s="1"/>
  <c r="EX56" i="20"/>
  <c r="EX36" i="20"/>
  <c r="EY37" i="20" l="1"/>
  <c r="EY33" i="20"/>
  <c r="EX11" i="18"/>
  <c r="EX41" i="20"/>
  <c r="EX63" i="20" l="1"/>
  <c r="EX58" i="20" s="1"/>
  <c r="EX89" i="9"/>
  <c r="EX88" i="9"/>
  <c r="EX42" i="20"/>
  <c r="EX13" i="18"/>
  <c r="EX68" i="9" s="1"/>
  <c r="EX85" i="9" l="1"/>
  <c r="EX91" i="9" s="1"/>
  <c r="EX10" i="18"/>
  <c r="EX31" i="18" s="1"/>
  <c r="EX82" i="9"/>
  <c r="EX72" i="9"/>
  <c r="EX57" i="9" s="1"/>
  <c r="EX23" i="18"/>
  <c r="EX20" i="18" s="1"/>
  <c r="EY43" i="20"/>
  <c r="EY40" i="20"/>
  <c r="EX54" i="9"/>
  <c r="EX74" i="20"/>
  <c r="EX66" i="20"/>
  <c r="EY60" i="20" l="1"/>
  <c r="EY11" i="14"/>
  <c r="EY90" i="9"/>
  <c r="EY25" i="9"/>
  <c r="EY68" i="20"/>
  <c r="EY70" i="20" s="1"/>
  <c r="EY24" i="9"/>
  <c r="EX30" i="18"/>
  <c r="EX53" i="9"/>
  <c r="EX52" i="9" s="1"/>
  <c r="EX60" i="9" s="1"/>
  <c r="EX96" i="9"/>
  <c r="EX74" i="9"/>
  <c r="EX84" i="9" s="1"/>
  <c r="EX34" i="9"/>
  <c r="EX67" i="9"/>
  <c r="EX73" i="9" s="1"/>
  <c r="EY23" i="9" l="1"/>
  <c r="EY71" i="20" s="1"/>
  <c r="EX92" i="9"/>
  <c r="EX93" i="9" s="1"/>
  <c r="EY8" i="14"/>
  <c r="EY73" i="20"/>
  <c r="EY35" i="20"/>
  <c r="EX31" i="9"/>
  <c r="EY66" i="9" l="1"/>
  <c r="EX97" i="9"/>
  <c r="EX40" i="9"/>
  <c r="EX36" i="9" s="1"/>
  <c r="EX41" i="9" s="1"/>
  <c r="EX62" i="9" s="1"/>
  <c r="EY56" i="20"/>
  <c r="EY36" i="20"/>
  <c r="EY26" i="9"/>
  <c r="EZ37" i="20" l="1"/>
  <c r="EZ33" i="20"/>
  <c r="EY11" i="18"/>
  <c r="EY41" i="20"/>
  <c r="EY28" i="9"/>
  <c r="EY49" i="9" s="1"/>
  <c r="EY48" i="9" s="1"/>
  <c r="EY44" i="9" s="1"/>
  <c r="EY88" i="9" l="1"/>
  <c r="EY63" i="20"/>
  <c r="EY89" i="9"/>
  <c r="EY42" i="20"/>
  <c r="EY13" i="18"/>
  <c r="EY68" i="9" s="1"/>
  <c r="FA37" i="20"/>
  <c r="EY10" i="18" l="1"/>
  <c r="EY31" i="18" s="1"/>
  <c r="EY23" i="18"/>
  <c r="EY30" i="18" s="1"/>
  <c r="EZ43" i="20"/>
  <c r="EZ40" i="20"/>
  <c r="EY54" i="9"/>
  <c r="EY58" i="20"/>
  <c r="EY82" i="9"/>
  <c r="EY85" i="9"/>
  <c r="EY72" i="9"/>
  <c r="EY57" i="9" s="1"/>
  <c r="FA43" i="20" l="1"/>
  <c r="FA68" i="20" s="1"/>
  <c r="FA70" i="20" s="1"/>
  <c r="EZ90" i="9"/>
  <c r="FA90" i="9" s="1"/>
  <c r="EZ60" i="20"/>
  <c r="EZ68" i="20"/>
  <c r="EZ70" i="20" s="1"/>
  <c r="EZ11" i="14"/>
  <c r="EZ25" i="9"/>
  <c r="FA25" i="9" s="1"/>
  <c r="EZ24" i="9"/>
  <c r="EY91" i="9"/>
  <c r="EY74" i="9"/>
  <c r="EY34" i="9"/>
  <c r="EY20" i="18"/>
  <c r="EY74" i="20"/>
  <c r="EY66" i="20"/>
  <c r="EY53" i="9"/>
  <c r="EY52" i="9" s="1"/>
  <c r="EY60" i="9" s="1"/>
  <c r="EY96" i="9"/>
  <c r="EY67" i="9"/>
  <c r="EZ23" i="9" l="1"/>
  <c r="FA24" i="9"/>
  <c r="EZ8" i="14"/>
  <c r="FA11" i="14"/>
  <c r="FA8" i="14" s="1"/>
  <c r="FA12" i="14" s="1"/>
  <c r="EY31" i="9"/>
  <c r="EY73" i="9"/>
  <c r="EY84" i="9"/>
  <c r="EZ73" i="20"/>
  <c r="FA73" i="20" s="1"/>
  <c r="M30" i="22" s="1"/>
  <c r="FA60" i="20"/>
  <c r="EZ35" i="20"/>
  <c r="EY92" i="9" l="1"/>
  <c r="EY93" i="9" s="1"/>
  <c r="EZ56" i="20"/>
  <c r="FA35" i="20"/>
  <c r="EZ36" i="20"/>
  <c r="M61" i="22"/>
  <c r="M82" i="22"/>
  <c r="EZ71" i="20"/>
  <c r="EZ26" i="9"/>
  <c r="FA23" i="9"/>
  <c r="FA71" i="20" s="1"/>
  <c r="M96" i="22" l="1"/>
  <c r="EZ41" i="20"/>
  <c r="EZ11" i="18"/>
  <c r="FA56" i="20"/>
  <c r="FB33" i="20"/>
  <c r="FA36" i="20"/>
  <c r="FB37" i="20" s="1"/>
  <c r="FA26" i="9"/>
  <c r="EY40" i="9"/>
  <c r="EY36" i="9" s="1"/>
  <c r="EY41" i="9" s="1"/>
  <c r="EY62" i="9" s="1"/>
  <c r="EZ66" i="9"/>
  <c r="EY97" i="9"/>
  <c r="FN33" i="20" l="1"/>
  <c r="EZ13" i="18"/>
  <c r="EZ82" i="9" s="1"/>
  <c r="FA11" i="18"/>
  <c r="EZ63" i="20"/>
  <c r="EZ89" i="9"/>
  <c r="FA89" i="9" s="1"/>
  <c r="EZ88" i="9"/>
  <c r="FA41" i="20"/>
  <c r="M8" i="21" s="1"/>
  <c r="M6" i="21" s="1"/>
  <c r="EZ42" i="20"/>
  <c r="FA82" i="9" l="1"/>
  <c r="EZ74" i="9"/>
  <c r="EZ34" i="9"/>
  <c r="FA63" i="20"/>
  <c r="FA58" i="20" s="1"/>
  <c r="FA66" i="20" s="1"/>
  <c r="EZ58" i="20"/>
  <c r="M28" i="22"/>
  <c r="EZ68" i="9"/>
  <c r="EZ72" i="9"/>
  <c r="FA72" i="9" s="1"/>
  <c r="FB40" i="20"/>
  <c r="FA42" i="20"/>
  <c r="FB43" i="20" s="1"/>
  <c r="EZ54" i="9"/>
  <c r="EZ10" i="18"/>
  <c r="EZ31" i="18" s="1"/>
  <c r="EZ23" i="18"/>
  <c r="EZ30" i="18" s="1"/>
  <c r="FA13" i="18"/>
  <c r="FA31" i="18" s="1"/>
  <c r="EZ85" i="9"/>
  <c r="FA88" i="9"/>
  <c r="EZ67" i="9" l="1"/>
  <c r="FA68" i="9"/>
  <c r="M59" i="22"/>
  <c r="M80" i="22"/>
  <c r="EZ74" i="20"/>
  <c r="FA74" i="20" s="1"/>
  <c r="EZ66" i="20"/>
  <c r="M29" i="22"/>
  <c r="FA14" i="14"/>
  <c r="FA15" i="14" s="1"/>
  <c r="FA16" i="14" s="1"/>
  <c r="EZ20" i="18"/>
  <c r="FA23" i="18"/>
  <c r="FA20" i="18" s="1"/>
  <c r="FA54" i="9"/>
  <c r="EZ53" i="9"/>
  <c r="FB60" i="20"/>
  <c r="FB25" i="9"/>
  <c r="FB24" i="9"/>
  <c r="FB68" i="20"/>
  <c r="FB70" i="20" s="1"/>
  <c r="FB90" i="9"/>
  <c r="FB11" i="14"/>
  <c r="FB8" i="14" s="1"/>
  <c r="FA34" i="9"/>
  <c r="EZ31" i="9"/>
  <c r="FN40" i="20"/>
  <c r="EZ84" i="9"/>
  <c r="FA84" i="9" s="1"/>
  <c r="FA74" i="9"/>
  <c r="EZ91" i="9"/>
  <c r="FA85" i="9"/>
  <c r="FA91" i="9" s="1"/>
  <c r="FB23" i="9" l="1"/>
  <c r="M37" i="22"/>
  <c r="M81" i="22"/>
  <c r="M89" i="22" s="1"/>
  <c r="M31" i="22"/>
  <c r="FB71" i="20"/>
  <c r="FB26" i="9"/>
  <c r="FB28" i="9" s="1"/>
  <c r="FB49" i="9" s="1"/>
  <c r="FB73" i="20"/>
  <c r="FA42" i="9"/>
  <c r="FA31" i="9"/>
  <c r="FA17" i="14"/>
  <c r="FA18" i="14" s="1"/>
  <c r="FA21" i="14" s="1"/>
  <c r="FA22" i="14" s="1"/>
  <c r="FN20" i="14" s="1"/>
  <c r="M94" i="22"/>
  <c r="FA53" i="9"/>
  <c r="FA30" i="18"/>
  <c r="EZ73" i="9"/>
  <c r="FA67" i="9"/>
  <c r="FB30" i="20" l="1"/>
  <c r="FA27" i="9"/>
  <c r="EZ27" i="9" s="1"/>
  <c r="FA73" i="9"/>
  <c r="EZ92" i="9"/>
  <c r="M62" i="22"/>
  <c r="M83" i="22"/>
  <c r="M97" i="22" l="1"/>
  <c r="M60" i="22"/>
  <c r="EZ93" i="9"/>
  <c r="FA92" i="9"/>
  <c r="EZ57" i="9"/>
  <c r="EZ28" i="9"/>
  <c r="FB61" i="20"/>
  <c r="FN30" i="20"/>
  <c r="FN61" i="20" l="1"/>
  <c r="FB35" i="20"/>
  <c r="FA28" i="9"/>
  <c r="FA49" i="9" s="1"/>
  <c r="FA48" i="9" s="1"/>
  <c r="EZ49" i="9"/>
  <c r="EZ48" i="9" s="1"/>
  <c r="EZ44" i="9" s="1"/>
  <c r="EZ96" i="9" s="1"/>
  <c r="FA57" i="9"/>
  <c r="EZ56" i="9"/>
  <c r="EZ97" i="9"/>
  <c r="EZ40" i="9"/>
  <c r="FA93" i="9"/>
  <c r="M95" i="22"/>
  <c r="M103" i="22" s="1"/>
  <c r="M68" i="22"/>
  <c r="FA44" i="9" l="1"/>
  <c r="FB50" i="9"/>
  <c r="FA56" i="9"/>
  <c r="FA52" i="9" s="1"/>
  <c r="EZ52" i="9"/>
  <c r="EZ60" i="9" s="1"/>
  <c r="FB56" i="20"/>
  <c r="FB36" i="20"/>
  <c r="FN66" i="9"/>
  <c r="FB66" i="9"/>
  <c r="FA97" i="9"/>
  <c r="FA40" i="9"/>
  <c r="FA36" i="9" s="1"/>
  <c r="FA41" i="9" s="1"/>
  <c r="EZ36" i="9"/>
  <c r="EZ41" i="9" s="1"/>
  <c r="FC37" i="20" l="1"/>
  <c r="FC33" i="20"/>
  <c r="FB11" i="18"/>
  <c r="FB41" i="20"/>
  <c r="EZ62" i="9"/>
  <c r="FC50" i="9"/>
  <c r="FD50" i="9" s="1"/>
  <c r="FE50" i="9" s="1"/>
  <c r="FF50" i="9" s="1"/>
  <c r="FB48" i="9"/>
  <c r="FB44" i="9" s="1"/>
  <c r="FA96" i="9"/>
  <c r="FA60" i="9"/>
  <c r="FA62" i="9" s="1"/>
  <c r="FB63" i="20" l="1"/>
  <c r="FB58" i="20" s="1"/>
  <c r="FB88" i="9"/>
  <c r="FB89" i="9"/>
  <c r="FB42" i="20"/>
  <c r="FB13" i="18"/>
  <c r="FB82" i="9" s="1"/>
  <c r="FB72" i="9" l="1"/>
  <c r="FB57" i="9" s="1"/>
  <c r="FB10" i="18"/>
  <c r="FB31" i="18" s="1"/>
  <c r="FB74" i="9"/>
  <c r="FB84" i="9" s="1"/>
  <c r="FB34" i="9"/>
  <c r="FB68" i="9"/>
  <c r="FB67" i="9" s="1"/>
  <c r="FB73" i="9" s="1"/>
  <c r="FB23" i="18"/>
  <c r="FB20" i="18" s="1"/>
  <c r="FB12" i="9"/>
  <c r="FC40" i="20"/>
  <c r="FC43" i="20"/>
  <c r="FB54" i="9"/>
  <c r="FB85" i="9"/>
  <c r="FB91" i="9" s="1"/>
  <c r="FB74" i="20"/>
  <c r="FB66" i="20"/>
  <c r="FB30" i="18" l="1"/>
  <c r="FC60" i="20"/>
  <c r="FC24" i="9"/>
  <c r="FC68" i="20"/>
  <c r="FC70" i="20" s="1"/>
  <c r="FC90" i="9"/>
  <c r="FC11" i="14"/>
  <c r="FC8" i="14" s="1"/>
  <c r="FC25" i="9"/>
  <c r="FB92" i="9"/>
  <c r="FB93" i="9" s="1"/>
  <c r="FB31" i="9"/>
  <c r="FB53" i="9"/>
  <c r="FB52" i="9" s="1"/>
  <c r="FB60" i="9" s="1"/>
  <c r="FB96" i="9"/>
  <c r="FC66" i="9" l="1"/>
  <c r="FB97" i="9"/>
  <c r="FB40" i="9"/>
  <c r="FB36" i="9" s="1"/>
  <c r="FB41" i="9" s="1"/>
  <c r="FB62" i="9" s="1"/>
  <c r="FC23" i="9"/>
  <c r="FC73" i="20"/>
  <c r="FC35" i="20"/>
  <c r="FC56" i="20" l="1"/>
  <c r="FC36" i="20"/>
  <c r="FC71" i="20"/>
  <c r="FC26" i="9"/>
  <c r="FC28" i="9" s="1"/>
  <c r="FC49" i="9" s="1"/>
  <c r="FC48" i="9" l="1"/>
  <c r="FC44" i="9" s="1"/>
  <c r="FD37" i="20"/>
  <c r="FD33" i="20"/>
  <c r="FC41" i="20"/>
  <c r="FC11" i="18"/>
  <c r="FC63" i="20" l="1"/>
  <c r="FC58" i="20" s="1"/>
  <c r="FC89" i="9"/>
  <c r="FC88" i="9"/>
  <c r="FC42" i="20"/>
  <c r="FC13" i="18"/>
  <c r="FC82" i="9" s="1"/>
  <c r="FC72" i="9" l="1"/>
  <c r="FC57" i="9" s="1"/>
  <c r="FC85" i="9"/>
  <c r="FC91" i="9" s="1"/>
  <c r="FC74" i="9"/>
  <c r="FC84" i="9" s="1"/>
  <c r="FC34" i="9"/>
  <c r="FC68" i="9"/>
  <c r="FC10" i="18"/>
  <c r="FC31" i="18" s="1"/>
  <c r="FC12" i="9"/>
  <c r="FC23" i="18"/>
  <c r="FC20" i="18" s="1"/>
  <c r="FD43" i="20"/>
  <c r="FD40" i="20"/>
  <c r="FC54" i="9"/>
  <c r="FC74" i="20"/>
  <c r="FC66" i="20"/>
  <c r="FC67" i="9" l="1"/>
  <c r="FC73" i="9" s="1"/>
  <c r="FC92" i="9" s="1"/>
  <c r="FC93" i="9" s="1"/>
  <c r="FD66" i="9" s="1"/>
  <c r="FC30" i="18"/>
  <c r="FC53" i="9"/>
  <c r="FC52" i="9" s="1"/>
  <c r="FC60" i="9" s="1"/>
  <c r="FC96" i="9"/>
  <c r="FC31" i="9"/>
  <c r="FD90" i="9"/>
  <c r="FD68" i="20"/>
  <c r="FD70" i="20" s="1"/>
  <c r="FD11" i="14"/>
  <c r="FD8" i="14" s="1"/>
  <c r="FD60" i="20"/>
  <c r="FD25" i="9"/>
  <c r="FD24" i="9"/>
  <c r="FC40" i="9" l="1"/>
  <c r="FC36" i="9" s="1"/>
  <c r="FC97" i="9"/>
  <c r="FD23" i="9"/>
  <c r="FD71" i="20" s="1"/>
  <c r="FD26" i="9"/>
  <c r="FD28" i="9" s="1"/>
  <c r="FD49" i="9" s="1"/>
  <c r="FD73" i="20"/>
  <c r="FD35" i="20"/>
  <c r="FC41" i="9"/>
  <c r="FC62" i="9" s="1"/>
  <c r="FD56" i="20" l="1"/>
  <c r="FD36" i="20"/>
  <c r="FD48" i="9"/>
  <c r="FD44" i="9" s="1"/>
  <c r="FE37" i="20" l="1"/>
  <c r="FE33" i="20"/>
  <c r="FD41" i="20"/>
  <c r="FD11" i="18"/>
  <c r="FD13" i="18" l="1"/>
  <c r="FD72" i="9" s="1"/>
  <c r="FD57" i="9" s="1"/>
  <c r="FD88" i="9"/>
  <c r="FD89" i="9"/>
  <c r="FD63" i="20"/>
  <c r="FD58" i="20" s="1"/>
  <c r="FD42" i="20"/>
  <c r="FD68" i="9" l="1"/>
  <c r="FD67" i="9" s="1"/>
  <c r="FD73" i="9" s="1"/>
  <c r="FD10" i="18"/>
  <c r="FD31" i="18" s="1"/>
  <c r="FD85" i="9"/>
  <c r="FD91" i="9" s="1"/>
  <c r="FE43" i="20"/>
  <c r="FE40" i="20"/>
  <c r="FD54" i="9"/>
  <c r="FD74" i="20"/>
  <c r="FD66" i="20"/>
  <c r="FD82" i="9"/>
  <c r="FD12" i="9"/>
  <c r="FD23" i="18"/>
  <c r="FD20" i="18" s="1"/>
  <c r="FD74" i="9" l="1"/>
  <c r="FD84" i="9" s="1"/>
  <c r="FD92" i="9" s="1"/>
  <c r="FD93" i="9" s="1"/>
  <c r="FD34" i="9"/>
  <c r="FD31" i="9" s="1"/>
  <c r="FD30" i="18"/>
  <c r="FD53" i="9"/>
  <c r="FD52" i="9" s="1"/>
  <c r="FD60" i="9" s="1"/>
  <c r="FD96" i="9"/>
  <c r="FE90" i="9"/>
  <c r="FE11" i="14"/>
  <c r="FE8" i="14" s="1"/>
  <c r="FE68" i="20"/>
  <c r="FE70" i="20" s="1"/>
  <c r="FE25" i="9"/>
  <c r="FE60" i="20"/>
  <c r="FE24" i="9"/>
  <c r="FE23" i="9" l="1"/>
  <c r="FE26" i="9" s="1"/>
  <c r="FE28" i="9" s="1"/>
  <c r="FE49" i="9" s="1"/>
  <c r="FE73" i="20"/>
  <c r="FE35" i="20"/>
  <c r="FE66" i="9"/>
  <c r="FD40" i="9"/>
  <c r="FD36" i="9" s="1"/>
  <c r="FD41" i="9" s="1"/>
  <c r="FD62" i="9" s="1"/>
  <c r="FD97" i="9"/>
  <c r="FE71" i="20" l="1"/>
  <c r="FE56" i="20"/>
  <c r="FE36" i="20"/>
  <c r="FE48" i="9"/>
  <c r="FE44" i="9" s="1"/>
  <c r="FF33" i="20" l="1"/>
  <c r="FF37" i="20"/>
  <c r="FE41" i="20"/>
  <c r="FE11" i="18"/>
  <c r="FE13" i="18" l="1"/>
  <c r="FE82" i="9" s="1"/>
  <c r="FE89" i="9"/>
  <c r="FE88" i="9"/>
  <c r="FE63" i="20"/>
  <c r="FE58" i="20" s="1"/>
  <c r="FE42" i="20"/>
  <c r="FE68" i="9" l="1"/>
  <c r="FE72" i="9"/>
  <c r="FE57" i="9" s="1"/>
  <c r="FE85" i="9"/>
  <c r="FE91" i="9" s="1"/>
  <c r="FF43" i="20"/>
  <c r="FF40" i="20"/>
  <c r="FE54" i="9"/>
  <c r="FE74" i="20"/>
  <c r="FE66" i="20"/>
  <c r="FE34" i="9"/>
  <c r="FE74" i="9"/>
  <c r="FE84" i="9" s="1"/>
  <c r="FE10" i="18"/>
  <c r="FE31" i="18" s="1"/>
  <c r="FE23" i="18"/>
  <c r="FE20" i="18" s="1"/>
  <c r="FE12" i="9"/>
  <c r="FE67" i="9" l="1"/>
  <c r="FE73" i="9" s="1"/>
  <c r="FE92" i="9" s="1"/>
  <c r="FE93" i="9" s="1"/>
  <c r="FF66" i="9" s="1"/>
  <c r="FE30" i="18"/>
  <c r="FE31" i="9"/>
  <c r="FE53" i="9"/>
  <c r="FE52" i="9" s="1"/>
  <c r="FE60" i="9" s="1"/>
  <c r="FE96" i="9"/>
  <c r="FF90" i="9"/>
  <c r="FF60" i="20"/>
  <c r="FF11" i="14"/>
  <c r="FF8" i="14" s="1"/>
  <c r="FF24" i="9"/>
  <c r="FF25" i="9"/>
  <c r="FF68" i="20"/>
  <c r="FF70" i="20" s="1"/>
  <c r="FE40" i="9" l="1"/>
  <c r="FE36" i="9" s="1"/>
  <c r="FE41" i="9" s="1"/>
  <c r="FE62" i="9" s="1"/>
  <c r="FE97" i="9"/>
  <c r="FF23" i="9"/>
  <c r="FF73" i="20"/>
  <c r="FF35" i="20"/>
  <c r="FF56" i="20" l="1"/>
  <c r="FF36" i="20"/>
  <c r="FF71" i="20"/>
  <c r="FF26" i="9"/>
  <c r="FF28" i="9" s="1"/>
  <c r="FF49" i="9" s="1"/>
  <c r="FF48" i="9" s="1"/>
  <c r="FF44" i="9" s="1"/>
  <c r="FG37" i="20" l="1"/>
  <c r="FG33" i="20"/>
  <c r="FF41" i="20"/>
  <c r="FF11" i="18"/>
  <c r="FF13" i="18" l="1"/>
  <c r="FF68" i="9" s="1"/>
  <c r="FF88" i="9"/>
  <c r="FF89" i="9"/>
  <c r="FF63" i="20"/>
  <c r="FF58" i="20" s="1"/>
  <c r="FF42" i="20"/>
  <c r="FF72" i="9" l="1"/>
  <c r="FF57" i="9" s="1"/>
  <c r="FF82" i="9"/>
  <c r="FF74" i="9" s="1"/>
  <c r="FF84" i="9" s="1"/>
  <c r="FF74" i="20"/>
  <c r="FF66" i="20"/>
  <c r="FG43" i="20"/>
  <c r="FG40" i="20"/>
  <c r="FG49" i="20"/>
  <c r="FF54" i="9"/>
  <c r="FF85" i="9"/>
  <c r="FF91" i="9" s="1"/>
  <c r="FF10" i="18"/>
  <c r="FF31" i="18" s="1"/>
  <c r="FF12" i="9"/>
  <c r="FF23" i="18"/>
  <c r="FF34" i="9" l="1"/>
  <c r="FF67" i="9"/>
  <c r="FF73" i="9" s="1"/>
  <c r="FF92" i="9" s="1"/>
  <c r="FF93" i="9" s="1"/>
  <c r="FG66" i="9" s="1"/>
  <c r="FF53" i="9"/>
  <c r="FF52" i="9" s="1"/>
  <c r="FF60" i="9" s="1"/>
  <c r="FF96" i="9"/>
  <c r="FF30" i="18"/>
  <c r="FF20" i="18"/>
  <c r="FN49" i="20"/>
  <c r="FG87" i="9"/>
  <c r="FG68" i="20"/>
  <c r="FG70" i="20" s="1"/>
  <c r="FG11" i="14"/>
  <c r="FG8" i="14" s="1"/>
  <c r="FG90" i="9"/>
  <c r="FG24" i="9"/>
  <c r="FG60" i="20"/>
  <c r="FG25" i="9"/>
  <c r="FF31" i="9"/>
  <c r="FF97" i="9" l="1"/>
  <c r="FF40" i="9"/>
  <c r="FF36" i="9" s="1"/>
  <c r="FF41" i="9" s="1"/>
  <c r="FF62" i="9" s="1"/>
  <c r="FG23" i="9"/>
  <c r="FG26" i="9" s="1"/>
  <c r="FG28" i="9" s="1"/>
  <c r="FG49" i="9" s="1"/>
  <c r="FG73" i="20"/>
  <c r="FG35" i="20"/>
  <c r="FN87" i="9"/>
  <c r="N7" i="21"/>
  <c r="FG50" i="9"/>
  <c r="FH50" i="9" s="1"/>
  <c r="FI50" i="9" s="1"/>
  <c r="FJ50" i="9" s="1"/>
  <c r="FK50" i="9" s="1"/>
  <c r="FL50" i="9" s="1"/>
  <c r="FM50" i="9" s="1"/>
  <c r="FN50" i="9" s="1"/>
  <c r="FG71" i="20" l="1"/>
  <c r="FG48" i="9"/>
  <c r="FG44" i="9" s="1"/>
  <c r="FG56" i="20"/>
  <c r="FG36" i="20"/>
  <c r="FH37" i="20" l="1"/>
  <c r="FH33" i="20"/>
  <c r="FG11" i="18"/>
  <c r="FG41" i="20"/>
  <c r="FG89" i="9" l="1"/>
  <c r="FG88" i="9"/>
  <c r="FG42" i="20"/>
  <c r="FG63" i="20"/>
  <c r="FG58" i="20" s="1"/>
  <c r="FG13" i="18"/>
  <c r="FG72" i="9" s="1"/>
  <c r="FG57" i="9" s="1"/>
  <c r="FG85" i="9" l="1"/>
  <c r="FG91" i="9" s="1"/>
  <c r="FG10" i="18"/>
  <c r="FG31" i="18" s="1"/>
  <c r="FG68" i="9"/>
  <c r="FG67" i="9" s="1"/>
  <c r="FG73" i="9" s="1"/>
  <c r="FG82" i="9"/>
  <c r="FG23" i="18"/>
  <c r="FG20" i="18" s="1"/>
  <c r="FG12" i="9"/>
  <c r="FG74" i="20"/>
  <c r="FG66" i="20"/>
  <c r="FH40" i="20"/>
  <c r="FH43" i="20"/>
  <c r="FG54" i="9"/>
  <c r="FG30" i="18" l="1"/>
  <c r="FG53" i="9"/>
  <c r="FG52" i="9" s="1"/>
  <c r="FG60" i="9" s="1"/>
  <c r="FG96" i="9"/>
  <c r="FG74" i="9"/>
  <c r="FG84" i="9" s="1"/>
  <c r="FG92" i="9" s="1"/>
  <c r="FG93" i="9" s="1"/>
  <c r="FG34" i="9"/>
  <c r="FH24" i="9"/>
  <c r="FH25" i="9"/>
  <c r="FH90" i="9"/>
  <c r="FH68" i="20"/>
  <c r="FH70" i="20" s="1"/>
  <c r="FH11" i="14"/>
  <c r="FH8" i="14" s="1"/>
  <c r="FH60" i="20"/>
  <c r="FG40" i="9" l="1"/>
  <c r="FG36" i="9" s="1"/>
  <c r="FH66" i="9"/>
  <c r="FG97" i="9"/>
  <c r="FH23" i="9"/>
  <c r="FH26" i="9" s="1"/>
  <c r="FH28" i="9" s="1"/>
  <c r="FH49" i="9" s="1"/>
  <c r="FH48" i="9" s="1"/>
  <c r="FH44" i="9" s="1"/>
  <c r="FG31" i="9"/>
  <c r="FH73" i="20"/>
  <c r="FH35" i="20"/>
  <c r="FH56" i="20" l="1"/>
  <c r="FH36" i="20"/>
  <c r="FH71" i="20"/>
  <c r="FG41" i="9"/>
  <c r="FG62" i="9" s="1"/>
  <c r="FI33" i="20" l="1"/>
  <c r="FI37" i="20"/>
  <c r="FH11" i="18"/>
  <c r="FH41" i="20"/>
  <c r="FH89" i="9" l="1"/>
  <c r="FH88" i="9"/>
  <c r="FH63" i="20"/>
  <c r="FH58" i="20" s="1"/>
  <c r="FH42" i="20"/>
  <c r="FH13" i="18"/>
  <c r="FH82" i="9" s="1"/>
  <c r="FH85" i="9" l="1"/>
  <c r="FH91" i="9" s="1"/>
  <c r="FH10" i="18"/>
  <c r="FH31" i="18" s="1"/>
  <c r="FH68" i="9"/>
  <c r="FH74" i="9"/>
  <c r="FH84" i="9" s="1"/>
  <c r="FH34" i="9"/>
  <c r="FH31" i="9" s="1"/>
  <c r="FH72" i="9"/>
  <c r="FH57" i="9" s="1"/>
  <c r="FH23" i="18"/>
  <c r="FH20" i="18" s="1"/>
  <c r="FH12" i="9"/>
  <c r="FI43" i="20"/>
  <c r="FI40" i="20"/>
  <c r="FH54" i="9"/>
  <c r="FH74" i="20"/>
  <c r="FH66" i="20"/>
  <c r="FH30" i="18" l="1"/>
  <c r="FI24" i="9"/>
  <c r="FI68" i="20"/>
  <c r="FI70" i="20" s="1"/>
  <c r="FI90" i="9"/>
  <c r="FI60" i="20"/>
  <c r="FI25" i="9"/>
  <c r="FI11" i="14"/>
  <c r="FI8" i="14" s="1"/>
  <c r="FH67" i="9"/>
  <c r="FH73" i="9" s="1"/>
  <c r="FH92" i="9" s="1"/>
  <c r="FH93" i="9" s="1"/>
  <c r="FH53" i="9"/>
  <c r="FH52" i="9" s="1"/>
  <c r="FH60" i="9" s="1"/>
  <c r="FH96" i="9"/>
  <c r="FI66" i="9" l="1"/>
  <c r="FH97" i="9"/>
  <c r="FH40" i="9"/>
  <c r="FH36" i="9" s="1"/>
  <c r="FH41" i="9" s="1"/>
  <c r="FH62" i="9" s="1"/>
  <c r="FI73" i="20"/>
  <c r="FI35" i="20"/>
  <c r="FI23" i="9"/>
  <c r="FI26" i="9" s="1"/>
  <c r="FI28" i="9" s="1"/>
  <c r="FI49" i="9" s="1"/>
  <c r="FI48" i="9" s="1"/>
  <c r="FI44" i="9" s="1"/>
  <c r="FI71" i="20" l="1"/>
  <c r="FI56" i="20"/>
  <c r="FI36" i="20"/>
  <c r="FJ33" i="20" l="1"/>
  <c r="FJ37" i="20"/>
  <c r="FI41" i="20"/>
  <c r="FI11" i="18"/>
  <c r="FI89" i="9" l="1"/>
  <c r="FI88" i="9"/>
  <c r="FI63" i="20"/>
  <c r="FI58" i="20" s="1"/>
  <c r="FI42" i="20"/>
  <c r="FI13" i="18"/>
  <c r="FI68" i="9" s="1"/>
  <c r="FI72" i="9" l="1"/>
  <c r="FI57" i="9" s="1"/>
  <c r="FI82" i="9"/>
  <c r="FI34" i="9" s="1"/>
  <c r="FI31" i="9" s="1"/>
  <c r="FI85" i="9"/>
  <c r="FI91" i="9" s="1"/>
  <c r="FJ40" i="20"/>
  <c r="FJ43" i="20"/>
  <c r="FI54" i="9"/>
  <c r="FI10" i="18"/>
  <c r="FI31" i="18" s="1"/>
  <c r="FI23" i="18"/>
  <c r="FI20" i="18" s="1"/>
  <c r="FI12" i="9"/>
  <c r="FI74" i="20"/>
  <c r="FI66" i="20"/>
  <c r="FI74" i="9" l="1"/>
  <c r="FI84" i="9" s="1"/>
  <c r="FI67" i="9"/>
  <c r="FI73" i="9" s="1"/>
  <c r="FI30" i="18"/>
  <c r="FI53" i="9"/>
  <c r="FI52" i="9" s="1"/>
  <c r="FI60" i="9" s="1"/>
  <c r="FI96" i="9"/>
  <c r="FJ90" i="9"/>
  <c r="FJ24" i="9"/>
  <c r="FJ68" i="20"/>
  <c r="FJ70" i="20" s="1"/>
  <c r="FJ25" i="9"/>
  <c r="FJ11" i="14"/>
  <c r="FJ8" i="14" s="1"/>
  <c r="FJ60" i="20"/>
  <c r="FI92" i="9" l="1"/>
  <c r="FI93" i="9" s="1"/>
  <c r="FI40" i="9" s="1"/>
  <c r="FI36" i="9" s="1"/>
  <c r="FI41" i="9" s="1"/>
  <c r="FI62" i="9" s="1"/>
  <c r="FJ23" i="9"/>
  <c r="FJ26" i="9" s="1"/>
  <c r="FJ28" i="9" s="1"/>
  <c r="FJ49" i="9" s="1"/>
  <c r="FJ48" i="9" s="1"/>
  <c r="FJ44" i="9" s="1"/>
  <c r="FJ73" i="20"/>
  <c r="FJ35" i="20"/>
  <c r="FI97" i="9" l="1"/>
  <c r="FJ66" i="9"/>
  <c r="FJ56" i="20"/>
  <c r="FJ36" i="20"/>
  <c r="FJ71" i="20"/>
  <c r="FK33" i="20" l="1"/>
  <c r="FK37" i="20"/>
  <c r="FJ11" i="18"/>
  <c r="FJ41" i="20"/>
  <c r="FJ63" i="20" l="1"/>
  <c r="FJ58" i="20" s="1"/>
  <c r="FJ89" i="9"/>
  <c r="FJ88" i="9"/>
  <c r="FJ42" i="20"/>
  <c r="FJ13" i="18"/>
  <c r="FJ82" i="9" s="1"/>
  <c r="FJ68" i="9" l="1"/>
  <c r="FJ72" i="9"/>
  <c r="FJ57" i="9" s="1"/>
  <c r="FJ34" i="9"/>
  <c r="FJ74" i="9"/>
  <c r="FJ84" i="9" s="1"/>
  <c r="FJ10" i="18"/>
  <c r="FJ31" i="18" s="1"/>
  <c r="FJ12" i="9"/>
  <c r="FJ23" i="18"/>
  <c r="FJ20" i="18" s="1"/>
  <c r="FK40" i="20"/>
  <c r="FK43" i="20"/>
  <c r="FJ54" i="9"/>
  <c r="FJ85" i="9"/>
  <c r="FJ91" i="9" s="1"/>
  <c r="FJ74" i="20"/>
  <c r="FJ66" i="20"/>
  <c r="FJ30" i="18" l="1"/>
  <c r="FJ67" i="9"/>
  <c r="FJ73" i="9" s="1"/>
  <c r="FJ92" i="9" s="1"/>
  <c r="FJ93" i="9" s="1"/>
  <c r="FJ97" i="9" s="1"/>
  <c r="FJ53" i="9"/>
  <c r="FJ52" i="9" s="1"/>
  <c r="FJ60" i="9" s="1"/>
  <c r="FJ96" i="9"/>
  <c r="FK68" i="20"/>
  <c r="FK70" i="20" s="1"/>
  <c r="FK90" i="9"/>
  <c r="FK60" i="20"/>
  <c r="FK24" i="9"/>
  <c r="FK11" i="14"/>
  <c r="FK8" i="14" s="1"/>
  <c r="FK25" i="9"/>
  <c r="FJ31" i="9"/>
  <c r="FJ40" i="9" l="1"/>
  <c r="FJ36" i="9" s="1"/>
  <c r="FJ41" i="9" s="1"/>
  <c r="FJ62" i="9" s="1"/>
  <c r="FK66" i="9"/>
  <c r="FK23" i="9"/>
  <c r="FK26" i="9" s="1"/>
  <c r="FK28" i="9" s="1"/>
  <c r="FK49" i="9" s="1"/>
  <c r="FK48" i="9" s="1"/>
  <c r="FK44" i="9" s="1"/>
  <c r="FK73" i="20"/>
  <c r="FK35" i="20"/>
  <c r="FK56" i="20" l="1"/>
  <c r="FK36" i="20"/>
  <c r="FK71" i="20"/>
  <c r="FL37" i="20" l="1"/>
  <c r="FL33" i="20"/>
  <c r="FK41" i="20"/>
  <c r="FK11" i="18"/>
  <c r="FK89" i="9" l="1"/>
  <c r="FK63" i="20"/>
  <c r="FK58" i="20" s="1"/>
  <c r="FK88" i="9"/>
  <c r="FK42" i="20"/>
  <c r="FK13" i="18"/>
  <c r="FK72" i="9" s="1"/>
  <c r="FK57" i="9" s="1"/>
  <c r="FK68" i="9" l="1"/>
  <c r="FK67" i="9" s="1"/>
  <c r="FK73" i="9" s="1"/>
  <c r="FK82" i="9"/>
  <c r="FK74" i="9" s="1"/>
  <c r="FK84" i="9" s="1"/>
  <c r="FK10" i="18"/>
  <c r="FK31" i="18" s="1"/>
  <c r="FK23" i="18"/>
  <c r="FK20" i="18" s="1"/>
  <c r="FK12" i="9"/>
  <c r="FL40" i="20"/>
  <c r="FL43" i="20"/>
  <c r="FK54" i="9"/>
  <c r="FK85" i="9"/>
  <c r="FK91" i="9" s="1"/>
  <c r="FK74" i="20"/>
  <c r="FK66" i="20"/>
  <c r="FK34" i="9" l="1"/>
  <c r="FK31" i="9" s="1"/>
  <c r="FK30" i="18"/>
  <c r="FK92" i="9"/>
  <c r="FK93" i="9" s="1"/>
  <c r="FL66" i="9" s="1"/>
  <c r="FK53" i="9"/>
  <c r="FK52" i="9" s="1"/>
  <c r="FK60" i="9" s="1"/>
  <c r="FK96" i="9"/>
  <c r="FL90" i="9"/>
  <c r="FL25" i="9"/>
  <c r="FL24" i="9"/>
  <c r="FL60" i="20"/>
  <c r="FL11" i="14"/>
  <c r="FL68" i="20"/>
  <c r="FL70" i="20" s="1"/>
  <c r="FK97" i="9" l="1"/>
  <c r="FK40" i="9"/>
  <c r="FK36" i="9" s="1"/>
  <c r="FK41" i="9" s="1"/>
  <c r="FK62" i="9" s="1"/>
  <c r="FL8" i="14"/>
  <c r="FL73" i="20"/>
  <c r="FL35" i="20"/>
  <c r="FL23" i="9"/>
  <c r="FL26" i="9" l="1"/>
  <c r="FL56" i="20"/>
  <c r="FL36" i="20"/>
  <c r="FL71" i="20"/>
  <c r="FM33" i="20" l="1"/>
  <c r="FM37" i="20"/>
  <c r="FL11" i="18"/>
  <c r="FL41" i="20"/>
  <c r="FL28" i="9"/>
  <c r="FL49" i="9" s="1"/>
  <c r="FL48" i="9" s="1"/>
  <c r="FL44" i="9" s="1"/>
  <c r="FL89" i="9" l="1"/>
  <c r="FL63" i="20"/>
  <c r="FL88" i="9"/>
  <c r="FL42" i="20"/>
  <c r="FL13" i="18"/>
  <c r="FL10" i="18" s="1"/>
  <c r="FL31" i="18" s="1"/>
  <c r="FN37" i="20"/>
  <c r="FL72" i="9" l="1"/>
  <c r="FL57" i="9" s="1"/>
  <c r="FL82" i="9"/>
  <c r="FL23" i="18"/>
  <c r="FL30" i="18" s="1"/>
  <c r="FL12" i="9"/>
  <c r="FM43" i="20"/>
  <c r="FM40" i="20"/>
  <c r="FL54" i="9"/>
  <c r="FL85" i="9"/>
  <c r="FL58" i="20"/>
  <c r="FL68" i="9"/>
  <c r="FL53" i="9" l="1"/>
  <c r="FL52" i="9" s="1"/>
  <c r="FL60" i="9" s="1"/>
  <c r="FL96" i="9"/>
  <c r="FN43" i="20"/>
  <c r="FN68" i="20" s="1"/>
  <c r="FN70" i="20" s="1"/>
  <c r="FM25" i="9"/>
  <c r="FN25" i="9" s="1"/>
  <c r="FM60" i="20"/>
  <c r="FM24" i="9"/>
  <c r="FM90" i="9"/>
  <c r="FN90" i="9" s="1"/>
  <c r="FM11" i="14"/>
  <c r="FM68" i="20"/>
  <c r="FM70" i="20" s="1"/>
  <c r="FL67" i="9"/>
  <c r="FL74" i="20"/>
  <c r="FL66" i="20"/>
  <c r="FL20" i="18"/>
  <c r="FL91" i="9"/>
  <c r="FL74" i="9"/>
  <c r="FL34" i="9"/>
  <c r="FM23" i="9" l="1"/>
  <c r="FM71" i="20" s="1"/>
  <c r="FN24" i="9"/>
  <c r="FM73" i="20"/>
  <c r="FN73" i="20" s="1"/>
  <c r="N30" i="22" s="1"/>
  <c r="FN60" i="20"/>
  <c r="FM35" i="20"/>
  <c r="FL31" i="9"/>
  <c r="FL84" i="9"/>
  <c r="FM8" i="14"/>
  <c r="FN11" i="14"/>
  <c r="FN8" i="14" s="1"/>
  <c r="FN12" i="14" s="1"/>
  <c r="FL73" i="9"/>
  <c r="FL92" i="9" l="1"/>
  <c r="FM56" i="20"/>
  <c r="FN35" i="20"/>
  <c r="FM36" i="20"/>
  <c r="N61" i="22"/>
  <c r="N82" i="22"/>
  <c r="FL93" i="9"/>
  <c r="FM26" i="9"/>
  <c r="FN23" i="9"/>
  <c r="FN71" i="20" s="1"/>
  <c r="FL97" i="9" l="1"/>
  <c r="FM66" i="9"/>
  <c r="FL40" i="9"/>
  <c r="FL36" i="9" s="1"/>
  <c r="FL41" i="9" s="1"/>
  <c r="FL62" i="9" s="1"/>
  <c r="N96" i="22"/>
  <c r="FN36" i="20"/>
  <c r="FO37" i="20" s="1"/>
  <c r="FO33" i="20"/>
  <c r="FN26" i="9"/>
  <c r="FM41" i="20"/>
  <c r="FM11" i="18"/>
  <c r="FN56" i="20"/>
  <c r="GA33" i="20" l="1"/>
  <c r="FM13" i="18"/>
  <c r="FM72" i="9" s="1"/>
  <c r="FN72" i="9" s="1"/>
  <c r="FN11" i="18"/>
  <c r="N28" i="22" s="1"/>
  <c r="FM89" i="9"/>
  <c r="FN89" i="9" s="1"/>
  <c r="FM88" i="9"/>
  <c r="FM63" i="20"/>
  <c r="FN41" i="20"/>
  <c r="N8" i="21" s="1"/>
  <c r="N6" i="21" s="1"/>
  <c r="FM42" i="20"/>
  <c r="FM68" i="9" l="1"/>
  <c r="FM67" i="9" s="1"/>
  <c r="FM10" i="18"/>
  <c r="FM31" i="18" s="1"/>
  <c r="N59" i="22"/>
  <c r="N80" i="22"/>
  <c r="FO40" i="20"/>
  <c r="FN42" i="20"/>
  <c r="FO43" i="20" s="1"/>
  <c r="FM54" i="9"/>
  <c r="FM85" i="9"/>
  <c r="FN88" i="9"/>
  <c r="FM82" i="9"/>
  <c r="FM12" i="9"/>
  <c r="FM23" i="18"/>
  <c r="FN13" i="18"/>
  <c r="FN63" i="20"/>
  <c r="FN58" i="20" s="1"/>
  <c r="FN66" i="20" s="1"/>
  <c r="FM58" i="20"/>
  <c r="FN68" i="9" l="1"/>
  <c r="FM74" i="20"/>
  <c r="FN74" i="20" s="1"/>
  <c r="FM66" i="20"/>
  <c r="FM91" i="9"/>
  <c r="FN85" i="9"/>
  <c r="FN91" i="9" s="1"/>
  <c r="FN54" i="9"/>
  <c r="FM53" i="9"/>
  <c r="FO24" i="9"/>
  <c r="FO25" i="9"/>
  <c r="FO68" i="20"/>
  <c r="FO70" i="20" s="1"/>
  <c r="FO11" i="14"/>
  <c r="FO8" i="14" s="1"/>
  <c r="FO90" i="9"/>
  <c r="FO60" i="20"/>
  <c r="FN31" i="18"/>
  <c r="FN14" i="14"/>
  <c r="FN15" i="14" s="1"/>
  <c r="FN16" i="14" s="1"/>
  <c r="N29" i="22"/>
  <c r="GA40" i="20"/>
  <c r="FM30" i="18"/>
  <c r="FM20" i="18"/>
  <c r="FN23" i="18"/>
  <c r="FN20" i="18" s="1"/>
  <c r="FM73" i="9"/>
  <c r="FN67" i="9"/>
  <c r="FM74" i="9"/>
  <c r="FN82" i="9"/>
  <c r="FM34" i="9"/>
  <c r="N94" i="22"/>
  <c r="FM84" i="9" l="1"/>
  <c r="FN84" i="9" s="1"/>
  <c r="FN74" i="9"/>
  <c r="FN30" i="18"/>
  <c r="N37" i="22"/>
  <c r="N81" i="22"/>
  <c r="N89" i="22" s="1"/>
  <c r="N31" i="22"/>
  <c r="FO23" i="9"/>
  <c r="FN17" i="14"/>
  <c r="FN53" i="9"/>
  <c r="FO73" i="20"/>
  <c r="FM31" i="9"/>
  <c r="FN34" i="9"/>
  <c r="FN73" i="9"/>
  <c r="FM92" i="9"/>
  <c r="FN27" i="9" l="1"/>
  <c r="FM27" i="9" s="1"/>
  <c r="FO30" i="20"/>
  <c r="FO71" i="20"/>
  <c r="FO26" i="9"/>
  <c r="FO28" i="9" s="1"/>
  <c r="FO49" i="9" s="1"/>
  <c r="N62" i="22"/>
  <c r="N83" i="22"/>
  <c r="FN42" i="9"/>
  <c r="FN31" i="9"/>
  <c r="FN92" i="9"/>
  <c r="FM93" i="9"/>
  <c r="FN18" i="14"/>
  <c r="FN21" i="14" s="1"/>
  <c r="FN22" i="14" s="1"/>
  <c r="GA20" i="14" s="1"/>
  <c r="N97" i="22" l="1"/>
  <c r="N60" i="22"/>
  <c r="FM97" i="9"/>
  <c r="FN93" i="9"/>
  <c r="FM40" i="9"/>
  <c r="GA30" i="20"/>
  <c r="FO61" i="20"/>
  <c r="FM57" i="9"/>
  <c r="FM28" i="9"/>
  <c r="FN40" i="9" l="1"/>
  <c r="FN36" i="9" s="1"/>
  <c r="FN41" i="9" s="1"/>
  <c r="FM36" i="9"/>
  <c r="FM41" i="9" s="1"/>
  <c r="GA66" i="9"/>
  <c r="FN97" i="9"/>
  <c r="FO66" i="9"/>
  <c r="GA61" i="20"/>
  <c r="FO35" i="20"/>
  <c r="FN28" i="9"/>
  <c r="FN49" i="9" s="1"/>
  <c r="FN48" i="9" s="1"/>
  <c r="FM49" i="9"/>
  <c r="FM48" i="9" s="1"/>
  <c r="FM44" i="9" s="1"/>
  <c r="FM96" i="9" s="1"/>
  <c r="FN57" i="9"/>
  <c r="FM56" i="9"/>
  <c r="N95" i="22"/>
  <c r="N103" i="22" s="1"/>
  <c r="N68" i="22"/>
  <c r="FO56" i="20" l="1"/>
  <c r="FO36" i="20"/>
  <c r="FN56" i="9"/>
  <c r="FN52" i="9" s="1"/>
  <c r="FM52" i="9"/>
  <c r="FM60" i="9" s="1"/>
  <c r="FM62" i="9" s="1"/>
  <c r="FO50" i="9"/>
  <c r="FN44" i="9"/>
  <c r="FN96" i="9" s="1"/>
  <c r="FN60" i="9" l="1"/>
  <c r="FN62" i="9" s="1"/>
  <c r="FP50" i="9"/>
  <c r="FQ50" i="9" s="1"/>
  <c r="FR50" i="9" s="1"/>
  <c r="FS50" i="9" s="1"/>
  <c r="FO48" i="9"/>
  <c r="FO44" i="9" s="1"/>
  <c r="FP33" i="20"/>
  <c r="FP37" i="20"/>
  <c r="FO11" i="18"/>
  <c r="FO41" i="20"/>
  <c r="FO63" i="20" l="1"/>
  <c r="FO58" i="20" s="1"/>
  <c r="FO88" i="9"/>
  <c r="FO89" i="9"/>
  <c r="FO42" i="20"/>
  <c r="FO13" i="18"/>
  <c r="FO82" i="9" s="1"/>
  <c r="FO68" i="9" l="1"/>
  <c r="FO72" i="9"/>
  <c r="FO57" i="9" s="1"/>
  <c r="FO74" i="9"/>
  <c r="FO84" i="9" s="1"/>
  <c r="FO34" i="9"/>
  <c r="FO10" i="18"/>
  <c r="FO31" i="18" s="1"/>
  <c r="FO23" i="18"/>
  <c r="FP43" i="20"/>
  <c r="FP40" i="20"/>
  <c r="FO54" i="9"/>
  <c r="FO85" i="9"/>
  <c r="FO91" i="9" s="1"/>
  <c r="FO74" i="20"/>
  <c r="FO66" i="20"/>
  <c r="FO67" i="9" l="1"/>
  <c r="FO73" i="9" s="1"/>
  <c r="FO92" i="9" s="1"/>
  <c r="FO93" i="9" s="1"/>
  <c r="FP66" i="9" s="1"/>
  <c r="FP90" i="9"/>
  <c r="FP60" i="20"/>
  <c r="FP24" i="9"/>
  <c r="FP11" i="14"/>
  <c r="FP8" i="14" s="1"/>
  <c r="FP68" i="20"/>
  <c r="FP70" i="20" s="1"/>
  <c r="FP25" i="9"/>
  <c r="FO30" i="18"/>
  <c r="FO20" i="18"/>
  <c r="FO31" i="9"/>
  <c r="FO53" i="9"/>
  <c r="FO52" i="9" s="1"/>
  <c r="FO60" i="9" s="1"/>
  <c r="FO96" i="9"/>
  <c r="FP23" i="9" l="1"/>
  <c r="FP26" i="9" s="1"/>
  <c r="FP28" i="9" s="1"/>
  <c r="FP49" i="9" s="1"/>
  <c r="FP48" i="9" s="1"/>
  <c r="FP44" i="9" s="1"/>
  <c r="FO97" i="9"/>
  <c r="FO40" i="9"/>
  <c r="FO36" i="9" s="1"/>
  <c r="FO41" i="9" s="1"/>
  <c r="FO62" i="9" s="1"/>
  <c r="FP73" i="20"/>
  <c r="FP35" i="20"/>
  <c r="FP71" i="20"/>
  <c r="FP56" i="20" l="1"/>
  <c r="FP36" i="20"/>
  <c r="FQ37" i="20" l="1"/>
  <c r="FQ33" i="20"/>
  <c r="FP11" i="18"/>
  <c r="FP41" i="20"/>
  <c r="FP13" i="18" l="1"/>
  <c r="FP10" i="18" s="1"/>
  <c r="FP31" i="18" s="1"/>
  <c r="FP89" i="9"/>
  <c r="FP88" i="9"/>
  <c r="FP63" i="20"/>
  <c r="FP58" i="20" s="1"/>
  <c r="FP42" i="20"/>
  <c r="FP68" i="9" l="1"/>
  <c r="FP85" i="9"/>
  <c r="FP91" i="9" s="1"/>
  <c r="FP82" i="9"/>
  <c r="FP74" i="9" s="1"/>
  <c r="FP84" i="9" s="1"/>
  <c r="FQ40" i="20"/>
  <c r="FQ43" i="20"/>
  <c r="FP54" i="9"/>
  <c r="FP74" i="20"/>
  <c r="FP66" i="20"/>
  <c r="FP72" i="9"/>
  <c r="FP57" i="9" s="1"/>
  <c r="FP23" i="18"/>
  <c r="FP20" i="18" s="1"/>
  <c r="FP34" i="9" l="1"/>
  <c r="FP53" i="9"/>
  <c r="FP52" i="9" s="1"/>
  <c r="FP60" i="9" s="1"/>
  <c r="FP96" i="9"/>
  <c r="FQ25" i="9"/>
  <c r="FQ11" i="14"/>
  <c r="FQ8" i="14" s="1"/>
  <c r="FQ90" i="9"/>
  <c r="FQ68" i="20"/>
  <c r="FQ70" i="20" s="1"/>
  <c r="FQ60" i="20"/>
  <c r="FQ24" i="9"/>
  <c r="FP30" i="18"/>
  <c r="FP31" i="9"/>
  <c r="FP67" i="9"/>
  <c r="FP73" i="9" s="1"/>
  <c r="FP92" i="9" s="1"/>
  <c r="FP93" i="9" s="1"/>
  <c r="FQ23" i="9" l="1"/>
  <c r="FQ26" i="9" s="1"/>
  <c r="FQ28" i="9" s="1"/>
  <c r="FQ49" i="9" s="1"/>
  <c r="FQ48" i="9" s="1"/>
  <c r="FQ44" i="9" s="1"/>
  <c r="FQ73" i="20"/>
  <c r="FQ35" i="20"/>
  <c r="FQ66" i="9"/>
  <c r="FP97" i="9"/>
  <c r="FP40" i="9"/>
  <c r="FP36" i="9" s="1"/>
  <c r="FP41" i="9" s="1"/>
  <c r="FP62" i="9" s="1"/>
  <c r="FQ71" i="20"/>
  <c r="FQ56" i="20" l="1"/>
  <c r="FQ36" i="20"/>
  <c r="FR33" i="20" l="1"/>
  <c r="FR37" i="20"/>
  <c r="FQ41" i="20"/>
  <c r="FQ11" i="18"/>
  <c r="FQ13" i="18" l="1"/>
  <c r="FQ68" i="9" s="1"/>
  <c r="FQ89" i="9"/>
  <c r="FQ63" i="20"/>
  <c r="FQ58" i="20" s="1"/>
  <c r="FQ88" i="9"/>
  <c r="FQ42" i="20"/>
  <c r="FQ82" i="9" l="1"/>
  <c r="FQ10" i="18"/>
  <c r="FQ31" i="18" s="1"/>
  <c r="FQ85" i="9"/>
  <c r="FQ91" i="9" s="1"/>
  <c r="FR43" i="20"/>
  <c r="FR40" i="20"/>
  <c r="FQ54" i="9"/>
  <c r="FQ74" i="20"/>
  <c r="FQ66" i="20"/>
  <c r="FQ74" i="9"/>
  <c r="FQ84" i="9" s="1"/>
  <c r="FQ34" i="9"/>
  <c r="FQ72" i="9"/>
  <c r="FQ57" i="9" s="1"/>
  <c r="FQ23" i="18"/>
  <c r="FQ67" i="9" l="1"/>
  <c r="FQ73" i="9" s="1"/>
  <c r="FQ92" i="9" s="1"/>
  <c r="FQ93" i="9" s="1"/>
  <c r="FR66" i="9" s="1"/>
  <c r="FQ31" i="9"/>
  <c r="FQ53" i="9"/>
  <c r="FQ52" i="9" s="1"/>
  <c r="FQ60" i="9" s="1"/>
  <c r="FQ96" i="9"/>
  <c r="FQ30" i="18"/>
  <c r="FQ20" i="18"/>
  <c r="FR25" i="9"/>
  <c r="FR90" i="9"/>
  <c r="FR60" i="20"/>
  <c r="FR11" i="14"/>
  <c r="FR8" i="14" s="1"/>
  <c r="FR68" i="20"/>
  <c r="FR70" i="20" s="1"/>
  <c r="FR24" i="9"/>
  <c r="FQ40" i="9" l="1"/>
  <c r="FQ36" i="9" s="1"/>
  <c r="FQ97" i="9"/>
  <c r="FR73" i="20"/>
  <c r="FR35" i="20"/>
  <c r="FQ41" i="9"/>
  <c r="FQ62" i="9" s="1"/>
  <c r="FR23" i="9"/>
  <c r="FR71" i="20" l="1"/>
  <c r="FR26" i="9"/>
  <c r="FR28" i="9" s="1"/>
  <c r="FR49" i="9" s="1"/>
  <c r="FR56" i="20"/>
  <c r="FR36" i="20"/>
  <c r="FS37" i="20" l="1"/>
  <c r="FS33" i="20"/>
  <c r="FR41" i="20"/>
  <c r="FR11" i="18"/>
  <c r="FR48" i="9"/>
  <c r="FR44" i="9" s="1"/>
  <c r="FR13" i="18" l="1"/>
  <c r="FR82" i="9" s="1"/>
  <c r="FR88" i="9"/>
  <c r="FR63" i="20"/>
  <c r="FR58" i="20" s="1"/>
  <c r="FR89" i="9"/>
  <c r="FR42" i="20"/>
  <c r="FR72" i="9" l="1"/>
  <c r="FR57" i="9" s="1"/>
  <c r="FR68" i="9"/>
  <c r="FR74" i="9"/>
  <c r="FR84" i="9" s="1"/>
  <c r="FR34" i="9"/>
  <c r="FS43" i="20"/>
  <c r="FS40" i="20"/>
  <c r="FR54" i="9"/>
  <c r="FR74" i="20"/>
  <c r="FR66" i="20"/>
  <c r="FR85" i="9"/>
  <c r="FR91" i="9" s="1"/>
  <c r="FR10" i="18"/>
  <c r="FR31" i="18" s="1"/>
  <c r="FR23" i="18"/>
  <c r="FR67" i="9" l="1"/>
  <c r="FR73" i="9" s="1"/>
  <c r="FR92" i="9" s="1"/>
  <c r="FR93" i="9" s="1"/>
  <c r="FR53" i="9"/>
  <c r="FR52" i="9" s="1"/>
  <c r="FR60" i="9" s="1"/>
  <c r="FR96" i="9"/>
  <c r="FR30" i="18"/>
  <c r="FR20" i="18"/>
  <c r="FS25" i="9"/>
  <c r="FS60" i="20"/>
  <c r="FS24" i="9"/>
  <c r="FS90" i="9"/>
  <c r="FS68" i="20"/>
  <c r="FS70" i="20" s="1"/>
  <c r="FS11" i="14"/>
  <c r="FS8" i="14" s="1"/>
  <c r="FR31" i="9"/>
  <c r="FR97" i="9" l="1"/>
  <c r="FS66" i="9"/>
  <c r="FR40" i="9"/>
  <c r="FR36" i="9" s="1"/>
  <c r="FR41" i="9" s="1"/>
  <c r="FR62" i="9" s="1"/>
  <c r="FS23" i="9"/>
  <c r="FS26" i="9" s="1"/>
  <c r="FS28" i="9" s="1"/>
  <c r="FS49" i="9" s="1"/>
  <c r="FS48" i="9" s="1"/>
  <c r="FS44" i="9" s="1"/>
  <c r="FS73" i="20"/>
  <c r="FS35" i="20"/>
  <c r="GA100" i="9"/>
  <c r="FS71" i="20" l="1"/>
  <c r="FS56" i="20"/>
  <c r="FS36" i="20"/>
  <c r="FT37" i="20" l="1"/>
  <c r="FT33" i="20"/>
  <c r="FS11" i="18"/>
  <c r="FS41" i="20"/>
  <c r="FS63" i="20" l="1"/>
  <c r="FS58" i="20" s="1"/>
  <c r="FS89" i="9"/>
  <c r="FS88" i="9"/>
  <c r="FS42" i="20"/>
  <c r="FS13" i="18"/>
  <c r="FS82" i="9" s="1"/>
  <c r="FS68" i="9" l="1"/>
  <c r="FS72" i="9"/>
  <c r="FS57" i="9" s="1"/>
  <c r="FS74" i="9"/>
  <c r="FS84" i="9" s="1"/>
  <c r="FS34" i="9"/>
  <c r="FS10" i="18"/>
  <c r="FS23" i="18"/>
  <c r="FS20" i="18" s="1"/>
  <c r="FT43" i="20"/>
  <c r="FT49" i="20"/>
  <c r="FT40" i="20"/>
  <c r="FS54" i="9"/>
  <c r="FS85" i="9"/>
  <c r="FS91" i="9" s="1"/>
  <c r="FS74" i="20"/>
  <c r="FS66" i="20"/>
  <c r="FS30" i="18" l="1"/>
  <c r="FS67" i="9"/>
  <c r="FS73" i="9" s="1"/>
  <c r="FS92" i="9" s="1"/>
  <c r="FS93" i="9" s="1"/>
  <c r="FT87" i="9"/>
  <c r="GA49" i="20"/>
  <c r="FS31" i="18"/>
  <c r="FT60" i="20"/>
  <c r="FT90" i="9"/>
  <c r="FT24" i="9"/>
  <c r="FT11" i="14"/>
  <c r="FT8" i="14" s="1"/>
  <c r="FT25" i="9"/>
  <c r="FT68" i="20"/>
  <c r="FT70" i="20" s="1"/>
  <c r="FS53" i="9"/>
  <c r="FS52" i="9" s="1"/>
  <c r="FS60" i="9" s="1"/>
  <c r="FS96" i="9"/>
  <c r="FS31" i="9"/>
  <c r="FS40" i="9" l="1"/>
  <c r="FS36" i="9" s="1"/>
  <c r="FT66" i="9"/>
  <c r="FS97" i="9"/>
  <c r="FT23" i="9"/>
  <c r="FT26" i="9" s="1"/>
  <c r="FT28" i="9" s="1"/>
  <c r="FT49" i="9" s="1"/>
  <c r="GA87" i="9"/>
  <c r="O7" i="21"/>
  <c r="FS41" i="9"/>
  <c r="FS62" i="9" s="1"/>
  <c r="FT73" i="20"/>
  <c r="FT35" i="20"/>
  <c r="FT50" i="9"/>
  <c r="FU50" i="9" s="1"/>
  <c r="FV50" i="9" s="1"/>
  <c r="FW50" i="9" s="1"/>
  <c r="FX50" i="9" s="1"/>
  <c r="FY50" i="9" s="1"/>
  <c r="FZ50" i="9" s="1"/>
  <c r="GA50" i="9" s="1"/>
  <c r="FT71" i="20" l="1"/>
  <c r="FT56" i="20"/>
  <c r="FT36" i="20"/>
  <c r="FT48" i="9"/>
  <c r="FT44" i="9" s="1"/>
  <c r="FU33" i="20" l="1"/>
  <c r="FU37" i="20"/>
  <c r="FT11" i="18"/>
  <c r="FT41" i="20"/>
  <c r="FT13" i="18" l="1"/>
  <c r="FT72" i="9" s="1"/>
  <c r="FT57" i="9" s="1"/>
  <c r="FT88" i="9"/>
  <c r="FT89" i="9"/>
  <c r="FT63" i="20"/>
  <c r="FT58" i="20" s="1"/>
  <c r="FT42" i="20"/>
  <c r="FT68" i="9" l="1"/>
  <c r="FT10" i="18"/>
  <c r="FN33" i="18" s="1"/>
  <c r="FN102" i="9" s="1"/>
  <c r="FN103" i="9" s="1"/>
  <c r="FU43" i="20"/>
  <c r="FU40" i="20"/>
  <c r="FT54" i="9"/>
  <c r="FT85" i="9"/>
  <c r="FT91" i="9" s="1"/>
  <c r="FT67" i="9"/>
  <c r="FT73" i="9" s="1"/>
  <c r="FT74" i="20"/>
  <c r="FT66" i="20"/>
  <c r="FT82" i="9"/>
  <c r="FT23" i="18"/>
  <c r="FT20" i="18" s="1"/>
  <c r="FT31" i="18" l="1"/>
  <c r="AN33" i="18"/>
  <c r="AN102" i="9" s="1"/>
  <c r="AN103" i="9" s="1"/>
  <c r="CA33" i="18"/>
  <c r="CA102" i="9" s="1"/>
  <c r="CA103" i="9" s="1"/>
  <c r="GA33" i="18"/>
  <c r="GA102" i="9" s="1"/>
  <c r="GA103" i="9" s="1"/>
  <c r="EN33" i="18"/>
  <c r="EN102" i="9" s="1"/>
  <c r="EN103" i="9" s="1"/>
  <c r="CN33" i="18"/>
  <c r="CN102" i="9" s="1"/>
  <c r="CN103" i="9" s="1"/>
  <c r="FA33" i="18"/>
  <c r="FA102" i="9" s="1"/>
  <c r="FA103" i="9" s="1"/>
  <c r="EA33" i="18"/>
  <c r="EA102" i="9" s="1"/>
  <c r="EA103" i="9" s="1"/>
  <c r="BA33" i="18"/>
  <c r="BA102" i="9" s="1"/>
  <c r="BA103" i="9" s="1"/>
  <c r="DN33" i="18"/>
  <c r="DN102" i="9" s="1"/>
  <c r="DN103" i="9" s="1"/>
  <c r="DA33" i="18"/>
  <c r="DA102" i="9" s="1"/>
  <c r="DA103" i="9" s="1"/>
  <c r="BN33" i="18"/>
  <c r="BN102" i="9" s="1"/>
  <c r="BN103" i="9" s="1"/>
  <c r="FT30" i="18"/>
  <c r="FT74" i="9"/>
  <c r="FT84" i="9" s="1"/>
  <c r="FT92" i="9" s="1"/>
  <c r="FT93" i="9" s="1"/>
  <c r="FT34" i="9"/>
  <c r="FT31" i="9" s="1"/>
  <c r="FT53" i="9"/>
  <c r="FT52" i="9" s="1"/>
  <c r="FT60" i="9" s="1"/>
  <c r="FT96" i="9"/>
  <c r="FU24" i="9"/>
  <c r="FU60" i="20"/>
  <c r="FU68" i="20"/>
  <c r="FU70" i="20" s="1"/>
  <c r="FU25" i="9"/>
  <c r="FU90" i="9"/>
  <c r="FU11" i="14"/>
  <c r="FU8" i="14" s="1"/>
  <c r="FU23" i="9" l="1"/>
  <c r="FU26" i="9" s="1"/>
  <c r="FU28" i="9" s="1"/>
  <c r="FU49" i="9" s="1"/>
  <c r="FU48" i="9" s="1"/>
  <c r="FU44" i="9" s="1"/>
  <c r="FU73" i="20"/>
  <c r="FU35" i="20"/>
  <c r="FU66" i="9"/>
  <c r="FT40" i="9"/>
  <c r="FT36" i="9" s="1"/>
  <c r="FT41" i="9" s="1"/>
  <c r="FT62" i="9" s="1"/>
  <c r="FT97" i="9"/>
  <c r="FU71" i="20"/>
  <c r="FU56" i="20" l="1"/>
  <c r="FU36" i="20"/>
  <c r="FV37" i="20" l="1"/>
  <c r="FV33" i="20"/>
  <c r="FU41" i="20"/>
  <c r="FU11" i="18"/>
  <c r="FU13" i="18" l="1"/>
  <c r="FU72" i="9" s="1"/>
  <c r="FU57" i="9" s="1"/>
  <c r="FU63" i="20"/>
  <c r="FU58" i="20" s="1"/>
  <c r="FU88" i="9"/>
  <c r="FU89" i="9"/>
  <c r="FU42" i="20"/>
  <c r="FU68" i="9" l="1"/>
  <c r="FU67" i="9" s="1"/>
  <c r="FU73" i="9" s="1"/>
  <c r="FU82" i="9"/>
  <c r="FU34" i="9" s="1"/>
  <c r="FV43" i="20"/>
  <c r="FV40" i="20"/>
  <c r="FU54" i="9"/>
  <c r="FU85" i="9"/>
  <c r="FU91" i="9" s="1"/>
  <c r="FU74" i="20"/>
  <c r="FU66" i="20"/>
  <c r="FU10" i="18"/>
  <c r="FU31" i="18" s="1"/>
  <c r="FU23" i="18"/>
  <c r="FU20" i="18" s="1"/>
  <c r="FU74" i="9" l="1"/>
  <c r="FU84" i="9" s="1"/>
  <c r="FU92" i="9" s="1"/>
  <c r="FU93" i="9" s="1"/>
  <c r="FU40" i="9" s="1"/>
  <c r="FU36" i="9" s="1"/>
  <c r="FU30" i="18"/>
  <c r="FU31" i="9"/>
  <c r="FU53" i="9"/>
  <c r="FU52" i="9" s="1"/>
  <c r="FU60" i="9" s="1"/>
  <c r="FU96" i="9"/>
  <c r="FV90" i="9"/>
  <c r="FV68" i="20"/>
  <c r="FV70" i="20" s="1"/>
  <c r="FV11" i="14"/>
  <c r="FV8" i="14" s="1"/>
  <c r="FV25" i="9"/>
  <c r="FV24" i="9"/>
  <c r="FV60" i="20"/>
  <c r="FV66" i="9" l="1"/>
  <c r="FU97" i="9"/>
  <c r="FV23" i="9"/>
  <c r="FV26" i="9" s="1"/>
  <c r="FV28" i="9" s="1"/>
  <c r="FV49" i="9" s="1"/>
  <c r="FV48" i="9" s="1"/>
  <c r="FV44" i="9" s="1"/>
  <c r="FV73" i="20"/>
  <c r="FV35" i="20"/>
  <c r="FU41" i="9"/>
  <c r="FU62" i="9" s="1"/>
  <c r="FV71" i="20"/>
  <c r="FV56" i="20" l="1"/>
  <c r="FV36" i="20"/>
  <c r="FW33" i="20" l="1"/>
  <c r="FW37" i="20"/>
  <c r="FV41" i="20"/>
  <c r="FV11" i="18"/>
  <c r="FV13" i="18" l="1"/>
  <c r="FV72" i="9" s="1"/>
  <c r="FV57" i="9" s="1"/>
  <c r="FV89" i="9"/>
  <c r="FV63" i="20"/>
  <c r="FV58" i="20" s="1"/>
  <c r="FV88" i="9"/>
  <c r="FV42" i="20"/>
  <c r="FV10" i="18" l="1"/>
  <c r="FV31" i="18" s="1"/>
  <c r="FV85" i="9"/>
  <c r="FV91" i="9" s="1"/>
  <c r="FV68" i="9"/>
  <c r="FV67" i="9" s="1"/>
  <c r="FV73" i="9" s="1"/>
  <c r="FV74" i="20"/>
  <c r="FV66" i="20"/>
  <c r="FW43" i="20"/>
  <c r="FW40" i="20"/>
  <c r="FV54" i="9"/>
  <c r="FV82" i="9"/>
  <c r="FV23" i="18"/>
  <c r="FV20" i="18" s="1"/>
  <c r="FV53" i="9" l="1"/>
  <c r="FV52" i="9" s="1"/>
  <c r="FV60" i="9" s="1"/>
  <c r="FV96" i="9"/>
  <c r="FW90" i="9"/>
  <c r="FW68" i="20"/>
  <c r="FW70" i="20" s="1"/>
  <c r="FW60" i="20"/>
  <c r="FW24" i="9"/>
  <c r="FW11" i="14"/>
  <c r="FW8" i="14" s="1"/>
  <c r="FW25" i="9"/>
  <c r="FV74" i="9"/>
  <c r="FV84" i="9" s="1"/>
  <c r="FV92" i="9" s="1"/>
  <c r="FV93" i="9" s="1"/>
  <c r="FV34" i="9"/>
  <c r="FV30" i="18"/>
  <c r="FW66" i="9" l="1"/>
  <c r="FV40" i="9"/>
  <c r="FV36" i="9" s="1"/>
  <c r="FV97" i="9"/>
  <c r="FW23" i="9"/>
  <c r="FW26" i="9" s="1"/>
  <c r="FW28" i="9" s="1"/>
  <c r="FW49" i="9" s="1"/>
  <c r="FW48" i="9" s="1"/>
  <c r="FW44" i="9" s="1"/>
  <c r="FW73" i="20"/>
  <c r="FW35" i="20"/>
  <c r="FV31" i="9"/>
  <c r="FW71" i="20" l="1"/>
  <c r="FW56" i="20"/>
  <c r="FW36" i="20"/>
  <c r="FV41" i="9"/>
  <c r="FV62" i="9" s="1"/>
  <c r="FX37" i="20" l="1"/>
  <c r="FX33" i="20"/>
  <c r="FW41" i="20"/>
  <c r="FW11" i="18"/>
  <c r="FW13" i="18" l="1"/>
  <c r="FW82" i="9" s="1"/>
  <c r="FW63" i="20"/>
  <c r="FW58" i="20" s="1"/>
  <c r="FW89" i="9"/>
  <c r="FW88" i="9"/>
  <c r="FW42" i="20"/>
  <c r="FW72" i="9" l="1"/>
  <c r="FW57" i="9" s="1"/>
  <c r="FW10" i="18"/>
  <c r="FW31" i="18" s="1"/>
  <c r="FW74" i="9"/>
  <c r="FW84" i="9" s="1"/>
  <c r="FW34" i="9"/>
  <c r="FW85" i="9"/>
  <c r="FW91" i="9" s="1"/>
  <c r="FW74" i="20"/>
  <c r="FW66" i="20"/>
  <c r="FX43" i="20"/>
  <c r="FX40" i="20"/>
  <c r="FW54" i="9"/>
  <c r="FW68" i="9"/>
  <c r="FW67" i="9" s="1"/>
  <c r="FW73" i="9" s="1"/>
  <c r="FW23" i="18"/>
  <c r="FW20" i="18" s="1"/>
  <c r="FW30" i="18" l="1"/>
  <c r="FW92" i="9"/>
  <c r="FW93" i="9" s="1"/>
  <c r="FX66" i="9" s="1"/>
  <c r="FW53" i="9"/>
  <c r="FW52" i="9" s="1"/>
  <c r="FW60" i="9" s="1"/>
  <c r="FW96" i="9"/>
  <c r="FX68" i="20"/>
  <c r="FX70" i="20" s="1"/>
  <c r="FX25" i="9"/>
  <c r="FX90" i="9"/>
  <c r="FX11" i="14"/>
  <c r="FX8" i="14" s="1"/>
  <c r="FX24" i="9"/>
  <c r="FX60" i="20"/>
  <c r="FW31" i="9"/>
  <c r="FW97" i="9" l="1"/>
  <c r="FW40" i="9"/>
  <c r="FW36" i="9" s="1"/>
  <c r="FW41" i="9" s="1"/>
  <c r="FW62" i="9" s="1"/>
  <c r="FX23" i="9"/>
  <c r="FX26" i="9" s="1"/>
  <c r="FX28" i="9" s="1"/>
  <c r="FX49" i="9" s="1"/>
  <c r="FX48" i="9" s="1"/>
  <c r="FX44" i="9" s="1"/>
  <c r="FX73" i="20"/>
  <c r="FX35" i="20"/>
  <c r="FX71" i="20" l="1"/>
  <c r="FX56" i="20"/>
  <c r="FX36" i="20"/>
  <c r="FY37" i="20" l="1"/>
  <c r="FY33" i="20"/>
  <c r="FX11" i="18"/>
  <c r="FX41" i="20"/>
  <c r="FX89" i="9" l="1"/>
  <c r="FX63" i="20"/>
  <c r="FX58" i="20" s="1"/>
  <c r="FX88" i="9"/>
  <c r="FX42" i="20"/>
  <c r="FX13" i="18"/>
  <c r="FX68" i="9" s="1"/>
  <c r="FX85" i="9" l="1"/>
  <c r="FX91" i="9" s="1"/>
  <c r="FX82" i="9"/>
  <c r="FX74" i="9" s="1"/>
  <c r="FX84" i="9" s="1"/>
  <c r="FX72" i="9"/>
  <c r="FX57" i="9" s="1"/>
  <c r="FX10" i="18"/>
  <c r="FX31" i="18" s="1"/>
  <c r="FX23" i="18"/>
  <c r="FX20" i="18" s="1"/>
  <c r="FY43" i="20"/>
  <c r="FY40" i="20"/>
  <c r="FX54" i="9"/>
  <c r="FX74" i="20"/>
  <c r="FX66" i="20"/>
  <c r="FX34" i="9" l="1"/>
  <c r="FX31" i="9" s="1"/>
  <c r="FX67" i="9"/>
  <c r="FX73" i="9" s="1"/>
  <c r="FX92" i="9" s="1"/>
  <c r="FX93" i="9" s="1"/>
  <c r="FY60" i="20"/>
  <c r="FY11" i="14"/>
  <c r="FY25" i="9"/>
  <c r="FY24" i="9"/>
  <c r="FY90" i="9"/>
  <c r="FY68" i="20"/>
  <c r="FY70" i="20" s="1"/>
  <c r="FX30" i="18"/>
  <c r="FX53" i="9"/>
  <c r="FX52" i="9" s="1"/>
  <c r="FX60" i="9" s="1"/>
  <c r="FX96" i="9"/>
  <c r="FX97" i="9" l="1"/>
  <c r="FY66" i="9"/>
  <c r="FX40" i="9"/>
  <c r="FX36" i="9" s="1"/>
  <c r="FX41" i="9" s="1"/>
  <c r="FX62" i="9" s="1"/>
  <c r="FY8" i="14"/>
  <c r="FY73" i="20"/>
  <c r="FY35" i="20"/>
  <c r="FY23" i="9"/>
  <c r="FY71" i="20" s="1"/>
  <c r="FY26" i="9" l="1"/>
  <c r="FY56" i="20"/>
  <c r="FY36" i="20"/>
  <c r="FZ37" i="20" l="1"/>
  <c r="FZ33" i="20"/>
  <c r="FY41" i="20"/>
  <c r="FY11" i="18"/>
  <c r="FY28" i="9"/>
  <c r="FY49" i="9" s="1"/>
  <c r="FY48" i="9" s="1"/>
  <c r="FY44" i="9" s="1"/>
  <c r="FY13" i="18" l="1"/>
  <c r="FY82" i="9" s="1"/>
  <c r="FY63" i="20"/>
  <c r="FY88" i="9"/>
  <c r="FY89" i="9"/>
  <c r="FY42" i="20"/>
  <c r="GA37" i="20"/>
  <c r="FY68" i="9" l="1"/>
  <c r="FY72" i="9"/>
  <c r="FY57" i="9" s="1"/>
  <c r="FY74" i="9"/>
  <c r="FY34" i="9"/>
  <c r="FY85" i="9"/>
  <c r="FY58" i="20"/>
  <c r="FZ43" i="20"/>
  <c r="FZ40" i="20"/>
  <c r="FY54" i="9"/>
  <c r="FY10" i="18"/>
  <c r="FY31" i="18" s="1"/>
  <c r="FY23" i="18"/>
  <c r="FY30" i="18" s="1"/>
  <c r="FY67" i="9" l="1"/>
  <c r="FY73" i="9" s="1"/>
  <c r="FY74" i="20"/>
  <c r="FY66" i="20"/>
  <c r="FY20" i="18"/>
  <c r="FY53" i="9"/>
  <c r="FY52" i="9" s="1"/>
  <c r="FY60" i="9" s="1"/>
  <c r="FY96" i="9"/>
  <c r="FY91" i="9"/>
  <c r="GA43" i="20"/>
  <c r="GA68" i="20" s="1"/>
  <c r="GA70" i="20" s="1"/>
  <c r="FZ90" i="9"/>
  <c r="GA90" i="9" s="1"/>
  <c r="FZ60" i="20"/>
  <c r="FZ11" i="14"/>
  <c r="FZ25" i="9"/>
  <c r="GA25" i="9" s="1"/>
  <c r="FZ24" i="9"/>
  <c r="FZ68" i="20"/>
  <c r="FZ70" i="20" s="1"/>
  <c r="FY31" i="9"/>
  <c r="FY84" i="9"/>
  <c r="FZ8" i="14" l="1"/>
  <c r="GA11" i="14"/>
  <c r="GA8" i="14" s="1"/>
  <c r="GA12" i="14" s="1"/>
  <c r="FZ73" i="20"/>
  <c r="GA73" i="20" s="1"/>
  <c r="O30" i="22" s="1"/>
  <c r="GA60" i="20"/>
  <c r="FZ35" i="20"/>
  <c r="FZ23" i="9"/>
  <c r="GA24" i="9"/>
  <c r="FY92" i="9"/>
  <c r="FZ71" i="20" l="1"/>
  <c r="FZ26" i="9"/>
  <c r="GA23" i="9"/>
  <c r="GA71" i="20" s="1"/>
  <c r="FZ56" i="20"/>
  <c r="GA35" i="20"/>
  <c r="FZ36" i="20"/>
  <c r="O61" i="22"/>
  <c r="O82" i="22"/>
  <c r="FY93" i="9"/>
  <c r="O96" i="22" l="1"/>
  <c r="GA36" i="20"/>
  <c r="GB37" i="20" s="1"/>
  <c r="GB33" i="20"/>
  <c r="FZ11" i="18"/>
  <c r="FZ41" i="20"/>
  <c r="GA56" i="20"/>
  <c r="GA26" i="9"/>
  <c r="FZ66" i="9"/>
  <c r="FY40" i="9"/>
  <c r="FY36" i="9" s="1"/>
  <c r="FY41" i="9" s="1"/>
  <c r="FY62" i="9" s="1"/>
  <c r="FY97" i="9"/>
  <c r="FZ63" i="20" l="1"/>
  <c r="FZ88" i="9"/>
  <c r="FZ89" i="9"/>
  <c r="GA89" i="9" s="1"/>
  <c r="GA41" i="20"/>
  <c r="O8" i="21" s="1"/>
  <c r="O6" i="21" s="1"/>
  <c r="FZ42" i="20"/>
  <c r="FZ13" i="18"/>
  <c r="FZ72" i="9" s="1"/>
  <c r="GA72" i="9" s="1"/>
  <c r="GA11" i="18"/>
  <c r="GN33" i="20"/>
  <c r="FZ68" i="9" l="1"/>
  <c r="FZ67" i="9" s="1"/>
  <c r="FZ10" i="18"/>
  <c r="FZ31" i="18" s="1"/>
  <c r="FZ23" i="18"/>
  <c r="FZ30" i="18" s="1"/>
  <c r="GA13" i="18"/>
  <c r="GA31" i="18" s="1"/>
  <c r="GA42" i="20"/>
  <c r="GB43" i="20" s="1"/>
  <c r="GB40" i="20"/>
  <c r="FZ54" i="9"/>
  <c r="O28" i="22"/>
  <c r="FZ85" i="9"/>
  <c r="GA88" i="9"/>
  <c r="FZ82" i="9"/>
  <c r="GA63" i="20"/>
  <c r="GA58" i="20" s="1"/>
  <c r="GA66" i="20" s="1"/>
  <c r="FZ58" i="20"/>
  <c r="GA68" i="9" l="1"/>
  <c r="GB25" i="9"/>
  <c r="GB60" i="20"/>
  <c r="GB24" i="9"/>
  <c r="GB68" i="20"/>
  <c r="GB70" i="20" s="1"/>
  <c r="GB11" i="14"/>
  <c r="GB8" i="14" s="1"/>
  <c r="GB90" i="9"/>
  <c r="FZ74" i="9"/>
  <c r="GA82" i="9"/>
  <c r="FZ34" i="9"/>
  <c r="GA14" i="14"/>
  <c r="GA15" i="14" s="1"/>
  <c r="GA16" i="14" s="1"/>
  <c r="O29" i="22"/>
  <c r="O37" i="22" s="1"/>
  <c r="FZ74" i="20"/>
  <c r="GA74" i="20" s="1"/>
  <c r="FZ66" i="20"/>
  <c r="FZ91" i="9"/>
  <c r="GA85" i="9"/>
  <c r="GA91" i="9" s="1"/>
  <c r="FZ20" i="18"/>
  <c r="GA23" i="18"/>
  <c r="GA20" i="18" s="1"/>
  <c r="GN40" i="20"/>
  <c r="O59" i="22"/>
  <c r="O80" i="22"/>
  <c r="GA54" i="9"/>
  <c r="FZ53" i="9"/>
  <c r="FZ73" i="9"/>
  <c r="GA67" i="9"/>
  <c r="GB23" i="9" l="1"/>
  <c r="FZ84" i="9"/>
  <c r="GA84" i="9" s="1"/>
  <c r="GA74" i="9"/>
  <c r="O94" i="22"/>
  <c r="GA30" i="18"/>
  <c r="O31" i="22"/>
  <c r="O81" i="22"/>
  <c r="O89" i="22" s="1"/>
  <c r="GB71" i="20"/>
  <c r="GB26" i="9"/>
  <c r="GB28" i="9" s="1"/>
  <c r="GB49" i="9" s="1"/>
  <c r="GA17" i="14"/>
  <c r="GA18" i="14" s="1"/>
  <c r="GA21" i="14" s="1"/>
  <c r="GA22" i="14" s="1"/>
  <c r="GN20" i="14" s="1"/>
  <c r="GB73" i="20"/>
  <c r="GA73" i="9"/>
  <c r="GA53" i="9"/>
  <c r="GA34" i="9"/>
  <c r="FZ31" i="9"/>
  <c r="FZ92" i="9" l="1"/>
  <c r="FZ93" i="9" s="1"/>
  <c r="GA92" i="9"/>
  <c r="O62" i="22"/>
  <c r="O83" i="22"/>
  <c r="GA42" i="9"/>
  <c r="GA31" i="9"/>
  <c r="GA27" i="9"/>
  <c r="FZ27" i="9" s="1"/>
  <c r="GB30" i="20"/>
  <c r="O97" i="22" l="1"/>
  <c r="O60" i="22"/>
  <c r="GA93" i="9"/>
  <c r="FZ40" i="9"/>
  <c r="FZ97" i="9"/>
  <c r="FZ57" i="9"/>
  <c r="FZ28" i="9"/>
  <c r="GB61" i="20"/>
  <c r="GA28" i="9" l="1"/>
  <c r="GA49" i="9" s="1"/>
  <c r="GA48" i="9" s="1"/>
  <c r="FZ49" i="9"/>
  <c r="FZ48" i="9" s="1"/>
  <c r="FZ44" i="9" s="1"/>
  <c r="FZ96" i="9" s="1"/>
  <c r="GA57" i="9"/>
  <c r="FZ56" i="9"/>
  <c r="GB35" i="20"/>
  <c r="GA40" i="9"/>
  <c r="GA36" i="9" s="1"/>
  <c r="GA41" i="9" s="1"/>
  <c r="FZ36" i="9"/>
  <c r="FZ41" i="9" s="1"/>
  <c r="GB66" i="9"/>
  <c r="GN66" i="9"/>
  <c r="GA97" i="9"/>
  <c r="O95" i="22"/>
  <c r="O103" i="22" s="1"/>
  <c r="O68" i="22"/>
  <c r="GB56" i="20" l="1"/>
  <c r="GB36" i="20"/>
  <c r="GA56" i="9"/>
  <c r="GA52" i="9" s="1"/>
  <c r="FZ52" i="9"/>
  <c r="FZ60" i="9" s="1"/>
  <c r="FZ62" i="9" s="1"/>
  <c r="GB50" i="9"/>
  <c r="GA44" i="9"/>
  <c r="GC50" i="9" l="1"/>
  <c r="GD50" i="9" s="1"/>
  <c r="GE50" i="9" s="1"/>
  <c r="GF50" i="9" s="1"/>
  <c r="GB48" i="9"/>
  <c r="GB44" i="9" s="1"/>
  <c r="GC37" i="20"/>
  <c r="GC33" i="20"/>
  <c r="GB11" i="18"/>
  <c r="GB41" i="20"/>
  <c r="GA96" i="9"/>
  <c r="GA60" i="9"/>
  <c r="GA62" i="9" s="1"/>
  <c r="GB89" i="9" l="1"/>
  <c r="GB63" i="20"/>
  <c r="GB58" i="20" s="1"/>
  <c r="GB88" i="9"/>
  <c r="GB42" i="20"/>
  <c r="GB13" i="18"/>
  <c r="GB82" i="9" s="1"/>
  <c r="GB85" i="9" l="1"/>
  <c r="GB91" i="9" s="1"/>
  <c r="GB74" i="9"/>
  <c r="GB84" i="9" s="1"/>
  <c r="GB34" i="9"/>
  <c r="GB10" i="18"/>
  <c r="GB31" i="18" s="1"/>
  <c r="GB68" i="9"/>
  <c r="GB23" i="18"/>
  <c r="GB72" i="9"/>
  <c r="GB57" i="9" s="1"/>
  <c r="GC40" i="20"/>
  <c r="GC43" i="20"/>
  <c r="GB54" i="9"/>
  <c r="GB74" i="20"/>
  <c r="GB66" i="20"/>
  <c r="GC60" i="20" l="1"/>
  <c r="GC68" i="20"/>
  <c r="GC70" i="20" s="1"/>
  <c r="GC11" i="14"/>
  <c r="GC8" i="14" s="1"/>
  <c r="GC24" i="9"/>
  <c r="GC25" i="9"/>
  <c r="GC90" i="9"/>
  <c r="GB30" i="18"/>
  <c r="GB20" i="18"/>
  <c r="GB67" i="9"/>
  <c r="GB73" i="9" s="1"/>
  <c r="GB92" i="9" s="1"/>
  <c r="GB93" i="9" s="1"/>
  <c r="GB31" i="9"/>
  <c r="GB53" i="9"/>
  <c r="GB52" i="9" s="1"/>
  <c r="GB60" i="9" s="1"/>
  <c r="GB96" i="9"/>
  <c r="GC23" i="9" l="1"/>
  <c r="GC66" i="9"/>
  <c r="GB97" i="9"/>
  <c r="GB40" i="9"/>
  <c r="GB36" i="9" s="1"/>
  <c r="GB41" i="9" s="1"/>
  <c r="GB62" i="9" s="1"/>
  <c r="GC73" i="20"/>
  <c r="GC35" i="20"/>
  <c r="GC56" i="20" l="1"/>
  <c r="GC36" i="20"/>
  <c r="GC71" i="20"/>
  <c r="GC26" i="9"/>
  <c r="GC28" i="9" s="1"/>
  <c r="GC49" i="9" s="1"/>
  <c r="GC48" i="9" l="1"/>
  <c r="GC44" i="9" s="1"/>
  <c r="GD37" i="20"/>
  <c r="GD33" i="20"/>
  <c r="GC11" i="18"/>
  <c r="GC41" i="20"/>
  <c r="GC13" i="18" l="1"/>
  <c r="GC82" i="9" s="1"/>
  <c r="GC88" i="9"/>
  <c r="GC89" i="9"/>
  <c r="GC63" i="20"/>
  <c r="GC58" i="20" s="1"/>
  <c r="GC42" i="20"/>
  <c r="GC72" i="9" l="1"/>
  <c r="GC57" i="9" s="1"/>
  <c r="GC68" i="9"/>
  <c r="GC85" i="9"/>
  <c r="GC91" i="9" s="1"/>
  <c r="GC74" i="9"/>
  <c r="GC84" i="9" s="1"/>
  <c r="GC34" i="9"/>
  <c r="GC31" i="9" s="1"/>
  <c r="GC74" i="20"/>
  <c r="GC66" i="20"/>
  <c r="GD40" i="20"/>
  <c r="GD43" i="20"/>
  <c r="GC54" i="9"/>
  <c r="GC10" i="18"/>
  <c r="GC31" i="18" s="1"/>
  <c r="GC23" i="18"/>
  <c r="GC67" i="9" l="1"/>
  <c r="GC73" i="9" s="1"/>
  <c r="GC92" i="9" s="1"/>
  <c r="GC93" i="9" s="1"/>
  <c r="GD66" i="9" s="1"/>
  <c r="GC53" i="9"/>
  <c r="GC52" i="9" s="1"/>
  <c r="GC60" i="9" s="1"/>
  <c r="GC96" i="9"/>
  <c r="GD24" i="9"/>
  <c r="GD25" i="9"/>
  <c r="GD68" i="20"/>
  <c r="GD70" i="20" s="1"/>
  <c r="GD60" i="20"/>
  <c r="GD11" i="14"/>
  <c r="GD8" i="14" s="1"/>
  <c r="GD90" i="9"/>
  <c r="GC30" i="18"/>
  <c r="GC20" i="18"/>
  <c r="GC40" i="9" l="1"/>
  <c r="GC36" i="9" s="1"/>
  <c r="GC41" i="9" s="1"/>
  <c r="GC62" i="9" s="1"/>
  <c r="GC97" i="9"/>
  <c r="GD73" i="20"/>
  <c r="GD35" i="20"/>
  <c r="GD23" i="9"/>
  <c r="GD71" i="20" l="1"/>
  <c r="GD26" i="9"/>
  <c r="GD28" i="9" s="1"/>
  <c r="GD49" i="9" s="1"/>
  <c r="GD56" i="20"/>
  <c r="GD36" i="20"/>
  <c r="GE33" i="20" l="1"/>
  <c r="GE37" i="20"/>
  <c r="GD41" i="20"/>
  <c r="GD11" i="18"/>
  <c r="GD48" i="9"/>
  <c r="GD44" i="9" s="1"/>
  <c r="GD13" i="18" l="1"/>
  <c r="GD72" i="9" s="1"/>
  <c r="GD57" i="9" s="1"/>
  <c r="GD89" i="9"/>
  <c r="GD88" i="9"/>
  <c r="GD63" i="20"/>
  <c r="GD58" i="20" s="1"/>
  <c r="GD42" i="20"/>
  <c r="GD85" i="9" l="1"/>
  <c r="GD91" i="9" s="1"/>
  <c r="GD68" i="9"/>
  <c r="GD67" i="9" s="1"/>
  <c r="GD73" i="9" s="1"/>
  <c r="GD82" i="9"/>
  <c r="GD74" i="9" s="1"/>
  <c r="GD84" i="9" s="1"/>
  <c r="GD10" i="18"/>
  <c r="GD31" i="18" s="1"/>
  <c r="GD23" i="18"/>
  <c r="GE43" i="20"/>
  <c r="GE40" i="20"/>
  <c r="GD54" i="9"/>
  <c r="GD74" i="20"/>
  <c r="GD66" i="20"/>
  <c r="GD34" i="9" l="1"/>
  <c r="GD31" i="9" s="1"/>
  <c r="GD92" i="9"/>
  <c r="GD93" i="9" s="1"/>
  <c r="GE66" i="9" s="1"/>
  <c r="GE24" i="9"/>
  <c r="GE60" i="20"/>
  <c r="GE90" i="9"/>
  <c r="GE25" i="9"/>
  <c r="GE68" i="20"/>
  <c r="GE70" i="20" s="1"/>
  <c r="GE11" i="14"/>
  <c r="GE8" i="14" s="1"/>
  <c r="GD30" i="18"/>
  <c r="GD20" i="18"/>
  <c r="GD53" i="9"/>
  <c r="GD52" i="9" s="1"/>
  <c r="GD60" i="9" s="1"/>
  <c r="GD96" i="9"/>
  <c r="GD40" i="9" l="1"/>
  <c r="GD36" i="9" s="1"/>
  <c r="GD41" i="9" s="1"/>
  <c r="GD62" i="9" s="1"/>
  <c r="GD97" i="9"/>
  <c r="GE73" i="20"/>
  <c r="GE35" i="20"/>
  <c r="GE23" i="9"/>
  <c r="GE71" i="20" l="1"/>
  <c r="GE26" i="9"/>
  <c r="GE28" i="9" s="1"/>
  <c r="GE49" i="9" s="1"/>
  <c r="GE56" i="20"/>
  <c r="GE36" i="20"/>
  <c r="GF37" i="20" l="1"/>
  <c r="GF33" i="20"/>
  <c r="GE41" i="20"/>
  <c r="GE11" i="18"/>
  <c r="GE48" i="9"/>
  <c r="GE44" i="9" s="1"/>
  <c r="GE13" i="18" l="1"/>
  <c r="GE10" i="18" s="1"/>
  <c r="GE31" i="18" s="1"/>
  <c r="GE89" i="9"/>
  <c r="GE63" i="20"/>
  <c r="GE58" i="20" s="1"/>
  <c r="GE88" i="9"/>
  <c r="GE42" i="20"/>
  <c r="GE68" i="9" l="1"/>
  <c r="GE82" i="9"/>
  <c r="GE34" i="9" s="1"/>
  <c r="GE85" i="9"/>
  <c r="GE91" i="9" s="1"/>
  <c r="GE74" i="20"/>
  <c r="GE66" i="20"/>
  <c r="GF40" i="20"/>
  <c r="GF43" i="20"/>
  <c r="GE54" i="9"/>
  <c r="GE72" i="9"/>
  <c r="GE57" i="9" s="1"/>
  <c r="GE23" i="18"/>
  <c r="GE74" i="9" l="1"/>
  <c r="GE84" i="9" s="1"/>
  <c r="GF60" i="20"/>
  <c r="GF24" i="9"/>
  <c r="GF68" i="20"/>
  <c r="GF70" i="20" s="1"/>
  <c r="GF90" i="9"/>
  <c r="GF25" i="9"/>
  <c r="GF11" i="14"/>
  <c r="GF8" i="14" s="1"/>
  <c r="GE31" i="9"/>
  <c r="GE67" i="9"/>
  <c r="GE73" i="9" s="1"/>
  <c r="GE92" i="9" s="1"/>
  <c r="GE93" i="9" s="1"/>
  <c r="GE30" i="18"/>
  <c r="GE20" i="18"/>
  <c r="GE53" i="9"/>
  <c r="GE52" i="9" s="1"/>
  <c r="GE60" i="9" s="1"/>
  <c r="GE96" i="9"/>
  <c r="GF23" i="9" l="1"/>
  <c r="GF66" i="9"/>
  <c r="GE40" i="9"/>
  <c r="GE36" i="9" s="1"/>
  <c r="GE41" i="9" s="1"/>
  <c r="GE62" i="9" s="1"/>
  <c r="GE97" i="9"/>
  <c r="GF73" i="20"/>
  <c r="GF35" i="20"/>
  <c r="GF56" i="20" l="1"/>
  <c r="GF36" i="20"/>
  <c r="GF71" i="20"/>
  <c r="GF26" i="9"/>
  <c r="GF28" i="9" s="1"/>
  <c r="GF49" i="9" s="1"/>
  <c r="GF48" i="9" s="1"/>
  <c r="GF44" i="9" s="1"/>
  <c r="GG33" i="20" l="1"/>
  <c r="GG37" i="20"/>
  <c r="GF41" i="20"/>
  <c r="GF11" i="18"/>
  <c r="GF89" i="9" l="1"/>
  <c r="GF63" i="20"/>
  <c r="GF58" i="20" s="1"/>
  <c r="GF88" i="9"/>
  <c r="GF42" i="20"/>
  <c r="GF13" i="18"/>
  <c r="GF82" i="9" s="1"/>
  <c r="GF85" i="9" l="1"/>
  <c r="GF91" i="9" s="1"/>
  <c r="GF68" i="9"/>
  <c r="GF74" i="9"/>
  <c r="GF84" i="9" s="1"/>
  <c r="GF34" i="9"/>
  <c r="GF72" i="9"/>
  <c r="GF57" i="9" s="1"/>
  <c r="GF10" i="18"/>
  <c r="GF31" i="18" s="1"/>
  <c r="GF23" i="18"/>
  <c r="GG49" i="20"/>
  <c r="GG40" i="20"/>
  <c r="GG43" i="20"/>
  <c r="GF54" i="9"/>
  <c r="GF74" i="20"/>
  <c r="GF66" i="20"/>
  <c r="GG87" i="9" l="1"/>
  <c r="GG68" i="20"/>
  <c r="GG70" i="20" s="1"/>
  <c r="GG24" i="9"/>
  <c r="GG11" i="14"/>
  <c r="GG8" i="14" s="1"/>
  <c r="GG90" i="9"/>
  <c r="GG25" i="9"/>
  <c r="GG60" i="20"/>
  <c r="GF31" i="9"/>
  <c r="GF30" i="18"/>
  <c r="GF20" i="18"/>
  <c r="GF67" i="9"/>
  <c r="GF73" i="9" s="1"/>
  <c r="GF92" i="9" s="1"/>
  <c r="GF93" i="9" s="1"/>
  <c r="GF53" i="9"/>
  <c r="GF52" i="9" s="1"/>
  <c r="GF60" i="9" s="1"/>
  <c r="GF96" i="9"/>
  <c r="GG23" i="9" l="1"/>
  <c r="GG26" i="9" s="1"/>
  <c r="GG28" i="9" s="1"/>
  <c r="GG49" i="9" s="1"/>
  <c r="GG66" i="9"/>
  <c r="GF97" i="9"/>
  <c r="GF40" i="9"/>
  <c r="GF36" i="9" s="1"/>
  <c r="GF41" i="9" s="1"/>
  <c r="GF62" i="9" s="1"/>
  <c r="GG50" i="9"/>
  <c r="GH50" i="9" s="1"/>
  <c r="GI50" i="9" s="1"/>
  <c r="GJ50" i="9" s="1"/>
  <c r="GK50" i="9" s="1"/>
  <c r="GL50" i="9" s="1"/>
  <c r="GG73" i="20"/>
  <c r="GG35" i="20"/>
  <c r="GG71" i="20" l="1"/>
  <c r="GG48" i="9"/>
  <c r="GG44" i="9" s="1"/>
  <c r="GG56" i="20"/>
  <c r="GG36" i="20"/>
  <c r="GH33" i="20" l="1"/>
  <c r="GH37" i="20"/>
  <c r="GG41" i="20"/>
  <c r="GG11" i="18"/>
  <c r="GG13" i="18" l="1"/>
  <c r="GG72" i="9" s="1"/>
  <c r="GG57" i="9" s="1"/>
  <c r="GG89" i="9"/>
  <c r="GG88" i="9"/>
  <c r="GG42" i="20"/>
  <c r="GG63" i="20"/>
  <c r="GG58" i="20" s="1"/>
  <c r="GG68" i="9" l="1"/>
  <c r="GG67" i="9" s="1"/>
  <c r="GG73" i="9" s="1"/>
  <c r="GG10" i="18"/>
  <c r="GG31" i="18" s="1"/>
  <c r="GG85" i="9"/>
  <c r="GG91" i="9" s="1"/>
  <c r="GG74" i="20"/>
  <c r="GG66" i="20"/>
  <c r="GH40" i="20"/>
  <c r="GH43" i="20"/>
  <c r="GG54" i="9"/>
  <c r="GG82" i="9"/>
  <c r="GG23" i="18"/>
  <c r="GG20" i="18" s="1"/>
  <c r="GG74" i="9" l="1"/>
  <c r="GG84" i="9" s="1"/>
  <c r="GG92" i="9" s="1"/>
  <c r="GG93" i="9" s="1"/>
  <c r="GG34" i="9"/>
  <c r="GG53" i="9"/>
  <c r="GG52" i="9" s="1"/>
  <c r="GG60" i="9" s="1"/>
  <c r="GG96" i="9"/>
  <c r="GH11" i="14"/>
  <c r="GH8" i="14" s="1"/>
  <c r="GH25" i="9"/>
  <c r="GH60" i="20"/>
  <c r="GH90" i="9"/>
  <c r="GH68" i="20"/>
  <c r="GH70" i="20" s="1"/>
  <c r="GH24" i="9"/>
  <c r="GG30" i="18"/>
  <c r="GH73" i="20" l="1"/>
  <c r="GH35" i="20"/>
  <c r="GH23" i="9"/>
  <c r="GH26" i="9" s="1"/>
  <c r="GH28" i="9" s="1"/>
  <c r="GH49" i="9" s="1"/>
  <c r="GH48" i="9" s="1"/>
  <c r="GH44" i="9" s="1"/>
  <c r="GG31" i="9"/>
  <c r="GH66" i="9"/>
  <c r="GG97" i="9"/>
  <c r="GG40" i="9"/>
  <c r="GG36" i="9" s="1"/>
  <c r="GG41" i="9" l="1"/>
  <c r="GG62" i="9" s="1"/>
  <c r="GH71" i="20"/>
  <c r="GH56" i="20"/>
  <c r="GH36" i="20"/>
  <c r="GI37" i="20" l="1"/>
  <c r="GI33" i="20"/>
  <c r="GH11" i="18"/>
  <c r="GH41" i="20"/>
  <c r="GH63" i="20" l="1"/>
  <c r="GH58" i="20" s="1"/>
  <c r="GH89" i="9"/>
  <c r="GH88" i="9"/>
  <c r="GH42" i="20"/>
  <c r="GH13" i="18"/>
  <c r="GH68" i="9" s="1"/>
  <c r="GH85" i="9" l="1"/>
  <c r="GH91" i="9" s="1"/>
  <c r="GH72" i="9"/>
  <c r="GH57" i="9" s="1"/>
  <c r="GH82" i="9"/>
  <c r="GH34" i="9" s="1"/>
  <c r="GH10" i="18"/>
  <c r="GH31" i="18" s="1"/>
  <c r="GH23" i="18"/>
  <c r="GH20" i="18" s="1"/>
  <c r="GI40" i="20"/>
  <c r="GI43" i="20"/>
  <c r="GH54" i="9"/>
  <c r="GH74" i="20"/>
  <c r="GH66" i="20"/>
  <c r="GH74" i="9" l="1"/>
  <c r="GH84" i="9" s="1"/>
  <c r="GH67" i="9"/>
  <c r="GH73" i="9" s="1"/>
  <c r="GH31" i="9"/>
  <c r="GI68" i="20"/>
  <c r="GI70" i="20" s="1"/>
  <c r="GI60" i="20"/>
  <c r="GI24" i="9"/>
  <c r="GI90" i="9"/>
  <c r="GI11" i="14"/>
  <c r="GI8" i="14" s="1"/>
  <c r="GI25" i="9"/>
  <c r="GH30" i="18"/>
  <c r="GH53" i="9"/>
  <c r="GH52" i="9" s="1"/>
  <c r="GH60" i="9" s="1"/>
  <c r="GH96" i="9"/>
  <c r="GH92" i="9" l="1"/>
  <c r="GH93" i="9" s="1"/>
  <c r="GH40" i="9" s="1"/>
  <c r="GH36" i="9" s="1"/>
  <c r="GH41" i="9" s="1"/>
  <c r="GH62" i="9" s="1"/>
  <c r="GI73" i="20"/>
  <c r="GI35" i="20"/>
  <c r="GI23" i="9"/>
  <c r="GI26" i="9" s="1"/>
  <c r="GI28" i="9" s="1"/>
  <c r="GI49" i="9" s="1"/>
  <c r="GI48" i="9" s="1"/>
  <c r="GI44" i="9" s="1"/>
  <c r="GH97" i="9" l="1"/>
  <c r="GI66" i="9"/>
  <c r="GI71" i="20"/>
  <c r="GI56" i="20"/>
  <c r="GI36" i="20"/>
  <c r="GJ33" i="20" l="1"/>
  <c r="GJ37" i="20"/>
  <c r="GI41" i="20"/>
  <c r="GI11" i="18"/>
  <c r="GI13" i="18" l="1"/>
  <c r="GI82" i="9" s="1"/>
  <c r="GI63" i="20"/>
  <c r="GI58" i="20" s="1"/>
  <c r="GI88" i="9"/>
  <c r="GI89" i="9"/>
  <c r="GI42" i="20"/>
  <c r="GI10" i="18" l="1"/>
  <c r="GI31" i="18" s="1"/>
  <c r="GI68" i="9"/>
  <c r="GI74" i="9"/>
  <c r="GI84" i="9" s="1"/>
  <c r="GI34" i="9"/>
  <c r="GI85" i="9"/>
  <c r="GI91" i="9" s="1"/>
  <c r="GJ43" i="20"/>
  <c r="GJ40" i="20"/>
  <c r="GI54" i="9"/>
  <c r="GI74" i="20"/>
  <c r="GI66" i="20"/>
  <c r="GI72" i="9"/>
  <c r="GI57" i="9" s="1"/>
  <c r="GI23" i="18"/>
  <c r="GI20" i="18" s="1"/>
  <c r="GI30" i="18" l="1"/>
  <c r="GI53" i="9"/>
  <c r="GI52" i="9" s="1"/>
  <c r="GI60" i="9" s="1"/>
  <c r="GI96" i="9"/>
  <c r="GJ90" i="9"/>
  <c r="GJ68" i="20"/>
  <c r="GJ70" i="20" s="1"/>
  <c r="GJ60" i="20"/>
  <c r="GJ11" i="14"/>
  <c r="GJ8" i="14" s="1"/>
  <c r="GJ25" i="9"/>
  <c r="GJ24" i="9"/>
  <c r="GI31" i="9"/>
  <c r="GI67" i="9"/>
  <c r="GI73" i="9" s="1"/>
  <c r="GI92" i="9" s="1"/>
  <c r="GI93" i="9" s="1"/>
  <c r="GJ73" i="20" l="1"/>
  <c r="GJ35" i="20"/>
  <c r="GJ66" i="9"/>
  <c r="GI40" i="9"/>
  <c r="GI36" i="9" s="1"/>
  <c r="GI41" i="9" s="1"/>
  <c r="GI62" i="9" s="1"/>
  <c r="GI97" i="9"/>
  <c r="GJ23" i="9"/>
  <c r="GJ26" i="9" s="1"/>
  <c r="GJ28" i="9" s="1"/>
  <c r="GJ49" i="9" s="1"/>
  <c r="GJ48" i="9" s="1"/>
  <c r="GJ44" i="9" s="1"/>
  <c r="GJ71" i="20" l="1"/>
  <c r="GJ56" i="20"/>
  <c r="GJ36" i="20"/>
  <c r="GK37" i="20" l="1"/>
  <c r="GK33" i="20"/>
  <c r="GJ41" i="20"/>
  <c r="GJ11" i="18"/>
  <c r="GJ13" i="18" l="1"/>
  <c r="GJ68" i="9" s="1"/>
  <c r="GJ88" i="9"/>
  <c r="GJ89" i="9"/>
  <c r="GJ63" i="20"/>
  <c r="GJ58" i="20" s="1"/>
  <c r="GJ42" i="20"/>
  <c r="GJ72" i="9" l="1"/>
  <c r="GJ57" i="9" s="1"/>
  <c r="GJ10" i="18"/>
  <c r="GJ31" i="18" s="1"/>
  <c r="GK40" i="20"/>
  <c r="GK43" i="20"/>
  <c r="GJ54" i="9"/>
  <c r="GJ85" i="9"/>
  <c r="GJ91" i="9" s="1"/>
  <c r="GJ74" i="20"/>
  <c r="GJ66" i="20"/>
  <c r="GJ82" i="9"/>
  <c r="GJ23" i="18"/>
  <c r="GJ20" i="18" s="1"/>
  <c r="GJ67" i="9" l="1"/>
  <c r="GJ73" i="9" s="1"/>
  <c r="GJ30" i="18"/>
  <c r="GJ74" i="9"/>
  <c r="GJ84" i="9" s="1"/>
  <c r="GJ92" i="9" s="1"/>
  <c r="GJ93" i="9" s="1"/>
  <c r="GJ34" i="9"/>
  <c r="GJ53" i="9"/>
  <c r="GJ52" i="9" s="1"/>
  <c r="GJ60" i="9" s="1"/>
  <c r="GJ96" i="9"/>
  <c r="GK11" i="14"/>
  <c r="GK8" i="14" s="1"/>
  <c r="GK60" i="20"/>
  <c r="GK68" i="20"/>
  <c r="GK70" i="20" s="1"/>
  <c r="GK25" i="9"/>
  <c r="GK90" i="9"/>
  <c r="GK24" i="9"/>
  <c r="GK73" i="20" l="1"/>
  <c r="GK35" i="20"/>
  <c r="GK23" i="9"/>
  <c r="GK26" i="9" s="1"/>
  <c r="GK28" i="9" s="1"/>
  <c r="GK49" i="9" s="1"/>
  <c r="GK48" i="9" s="1"/>
  <c r="GK44" i="9" s="1"/>
  <c r="GJ31" i="9"/>
  <c r="GK66" i="9"/>
  <c r="GJ97" i="9"/>
  <c r="GJ40" i="9"/>
  <c r="GJ36" i="9" s="1"/>
  <c r="GK56" i="20" l="1"/>
  <c r="GK36" i="20"/>
  <c r="GJ41" i="9"/>
  <c r="GJ62" i="9" s="1"/>
  <c r="GK71" i="20"/>
  <c r="GL37" i="20" l="1"/>
  <c r="GL33" i="20"/>
  <c r="GK41" i="20"/>
  <c r="GK11" i="18"/>
  <c r="GK13" i="18" l="1"/>
  <c r="GK72" i="9" s="1"/>
  <c r="GK57" i="9" s="1"/>
  <c r="GK88" i="9"/>
  <c r="GK63" i="20"/>
  <c r="GK58" i="20" s="1"/>
  <c r="GK89" i="9"/>
  <c r="GK42" i="20"/>
  <c r="GK68" i="9" l="1"/>
  <c r="GK10" i="18"/>
  <c r="GK31" i="18" s="1"/>
  <c r="GK67" i="9"/>
  <c r="GK73" i="9" s="1"/>
  <c r="GL43" i="20"/>
  <c r="GL40" i="20"/>
  <c r="GK54" i="9"/>
  <c r="GK74" i="20"/>
  <c r="GK66" i="20"/>
  <c r="GK85" i="9"/>
  <c r="GK91" i="9" s="1"/>
  <c r="GK82" i="9"/>
  <c r="GK23" i="18"/>
  <c r="GK20" i="18" s="1"/>
  <c r="GK30" i="18" l="1"/>
  <c r="GK53" i="9"/>
  <c r="GK52" i="9" s="1"/>
  <c r="GK60" i="9" s="1"/>
  <c r="GK96" i="9"/>
  <c r="GK74" i="9"/>
  <c r="GK34" i="9"/>
  <c r="GL24" i="9"/>
  <c r="GL11" i="14"/>
  <c r="GL68" i="20"/>
  <c r="GL70" i="20" s="1"/>
  <c r="GL60" i="20"/>
  <c r="GL90" i="9"/>
  <c r="GL25" i="9"/>
  <c r="GL23" i="9" l="1"/>
  <c r="GK31" i="9"/>
  <c r="GL73" i="20"/>
  <c r="GL35" i="20"/>
  <c r="GK84" i="9"/>
  <c r="GK92" i="9" s="1"/>
  <c r="GK93" i="9" s="1"/>
  <c r="GL71" i="20"/>
  <c r="GL8" i="14"/>
  <c r="GL56" i="20" l="1"/>
  <c r="GL36" i="20"/>
  <c r="GL66" i="9"/>
  <c r="GK40" i="9"/>
  <c r="GK36" i="9" s="1"/>
  <c r="GK41" i="9" s="1"/>
  <c r="GK62" i="9" s="1"/>
  <c r="GK97" i="9"/>
  <c r="GL26" i="9"/>
  <c r="GL28" i="9" l="1"/>
  <c r="GL49" i="9" s="1"/>
  <c r="GL48" i="9" s="1"/>
  <c r="GL44" i="9" s="1"/>
  <c r="GM37" i="20"/>
  <c r="GM33" i="20"/>
  <c r="GM35" i="20" s="1"/>
  <c r="GL41" i="20"/>
  <c r="GL11" i="18"/>
  <c r="GL13" i="18" l="1"/>
  <c r="GL68" i="9" s="1"/>
  <c r="GL89" i="9"/>
  <c r="GL63" i="20"/>
  <c r="GL58" i="20" s="1"/>
  <c r="GL88" i="9"/>
  <c r="GL42" i="20"/>
  <c r="GM36" i="20"/>
  <c r="GM56" i="20"/>
  <c r="GN35" i="20"/>
  <c r="GN37" i="20"/>
  <c r="GL72" i="9" l="1"/>
  <c r="GL57" i="9" s="1"/>
  <c r="GL82" i="9"/>
  <c r="GL85" i="9"/>
  <c r="GL91" i="9" s="1"/>
  <c r="GL74" i="20"/>
  <c r="GL66" i="20"/>
  <c r="GL74" i="9"/>
  <c r="GL34" i="9"/>
  <c r="GM11" i="18"/>
  <c r="GN56" i="20"/>
  <c r="GN36" i="20"/>
  <c r="GO37" i="20" s="1"/>
  <c r="GO33" i="20"/>
  <c r="GM43" i="20"/>
  <c r="GM40" i="20"/>
  <c r="GL54" i="9"/>
  <c r="GL10" i="18"/>
  <c r="GL31" i="18" s="1"/>
  <c r="GL23" i="18"/>
  <c r="GL30" i="18" s="1"/>
  <c r="GL67" i="9" l="1"/>
  <c r="GL73" i="9" s="1"/>
  <c r="GL53" i="9"/>
  <c r="GL52" i="9" s="1"/>
  <c r="GL60" i="9" s="1"/>
  <c r="GL96" i="9"/>
  <c r="GN43" i="20"/>
  <c r="GN68" i="20" s="1"/>
  <c r="GN70" i="20" s="1"/>
  <c r="GM11" i="14"/>
  <c r="GM90" i="9"/>
  <c r="GN90" i="9" s="1"/>
  <c r="GM60" i="20"/>
  <c r="GM68" i="20"/>
  <c r="GM70" i="20" s="1"/>
  <c r="GM24" i="9"/>
  <c r="GM25" i="9"/>
  <c r="GN25" i="9" s="1"/>
  <c r="GM13" i="18"/>
  <c r="GM68" i="9" s="1"/>
  <c r="GN11" i="18"/>
  <c r="P28" i="22" s="1"/>
  <c r="GL31" i="9"/>
  <c r="HA33" i="20"/>
  <c r="GO36" i="20"/>
  <c r="GL84" i="9"/>
  <c r="GL92" i="9" s="1"/>
  <c r="GL93" i="9" s="1"/>
  <c r="GL20" i="18"/>
  <c r="GO11" i="14"/>
  <c r="GO8" i="14" s="1"/>
  <c r="GO25" i="9"/>
  <c r="GO23" i="9" s="1"/>
  <c r="GO26" i="9" s="1"/>
  <c r="GO28" i="9" s="1"/>
  <c r="GO49" i="9" s="1"/>
  <c r="GO68" i="20"/>
  <c r="GO70" i="20" s="1"/>
  <c r="GO90" i="9"/>
  <c r="GO85" i="9" s="1"/>
  <c r="GO91" i="9" s="1"/>
  <c r="GO92" i="9" s="1"/>
  <c r="GO71" i="20" l="1"/>
  <c r="GM66" i="9"/>
  <c r="GL40" i="9"/>
  <c r="GL36" i="9" s="1"/>
  <c r="GL41" i="9" s="1"/>
  <c r="GL62" i="9" s="1"/>
  <c r="GL97" i="9"/>
  <c r="GN68" i="9"/>
  <c r="P59" i="22"/>
  <c r="P80" i="22"/>
  <c r="AA28" i="22"/>
  <c r="GM82" i="9"/>
  <c r="GM8" i="14"/>
  <c r="GN11" i="14"/>
  <c r="GN8" i="14" s="1"/>
  <c r="GN12" i="14" s="1"/>
  <c r="GP33" i="20"/>
  <c r="GP36" i="20" s="1"/>
  <c r="GP37" i="20"/>
  <c r="GO54" i="9"/>
  <c r="GO53" i="9" s="1"/>
  <c r="GO52" i="9" s="1"/>
  <c r="GM10" i="18"/>
  <c r="GM31" i="18" s="1"/>
  <c r="GM23" i="18"/>
  <c r="GN13" i="18"/>
  <c r="GM73" i="20"/>
  <c r="GN73" i="20" s="1"/>
  <c r="P30" i="22" s="1"/>
  <c r="GN60" i="20"/>
  <c r="GM23" i="9"/>
  <c r="GM71" i="20" s="1"/>
  <c r="GN24" i="9"/>
  <c r="AA80" i="22" l="1"/>
  <c r="GM26" i="9"/>
  <c r="GN23" i="9"/>
  <c r="GN71" i="20" s="1"/>
  <c r="A7" i="20" s="1"/>
  <c r="GP11" i="14"/>
  <c r="GP8" i="14" s="1"/>
  <c r="GP25" i="9"/>
  <c r="GP23" i="9" s="1"/>
  <c r="GP68" i="20"/>
  <c r="GP70" i="20" s="1"/>
  <c r="GP90" i="9"/>
  <c r="GP85" i="9" s="1"/>
  <c r="GP91" i="9" s="1"/>
  <c r="GP92" i="9" s="1"/>
  <c r="P94" i="22"/>
  <c r="AA59" i="22"/>
  <c r="GQ37" i="20"/>
  <c r="GQ33" i="20"/>
  <c r="GQ36" i="20" s="1"/>
  <c r="GP54" i="9"/>
  <c r="GP53" i="9" s="1"/>
  <c r="GP52" i="9" s="1"/>
  <c r="P61" i="22"/>
  <c r="P82" i="22"/>
  <c r="AA82" i="22" s="1"/>
  <c r="AA30" i="22"/>
  <c r="GN31" i="18"/>
  <c r="GN14" i="14"/>
  <c r="GN15" i="14" s="1"/>
  <c r="GN16" i="14" s="1"/>
  <c r="P29" i="22"/>
  <c r="GM74" i="9"/>
  <c r="GN82" i="9"/>
  <c r="GM34" i="9"/>
  <c r="GM30" i="18"/>
  <c r="GM20" i="18"/>
  <c r="GN23" i="18"/>
  <c r="GN20" i="18" s="1"/>
  <c r="P96" i="22" l="1"/>
  <c r="AA96" i="22" s="1"/>
  <c r="AA61" i="22"/>
  <c r="GM84" i="9"/>
  <c r="GN84" i="9" s="1"/>
  <c r="GN74" i="9"/>
  <c r="GP71" i="20"/>
  <c r="GP26" i="9"/>
  <c r="GP28" i="9" s="1"/>
  <c r="GP49" i="9" s="1"/>
  <c r="GN30" i="18"/>
  <c r="GR33" i="20"/>
  <c r="GR36" i="20" s="1"/>
  <c r="GR37" i="20"/>
  <c r="GQ54" i="9"/>
  <c r="GQ53" i="9" s="1"/>
  <c r="GQ52" i="9" s="1"/>
  <c r="AA29" i="22"/>
  <c r="P31" i="22"/>
  <c r="P81" i="22"/>
  <c r="P37" i="22"/>
  <c r="AA37" i="22" s="1"/>
  <c r="GQ11" i="14"/>
  <c r="GQ8" i="14" s="1"/>
  <c r="GQ68" i="20"/>
  <c r="GQ70" i="20" s="1"/>
  <c r="GQ25" i="9"/>
  <c r="GQ23" i="9" s="1"/>
  <c r="GQ26" i="9" s="1"/>
  <c r="GQ28" i="9" s="1"/>
  <c r="GQ49" i="9" s="1"/>
  <c r="GQ90" i="9"/>
  <c r="GQ85" i="9" s="1"/>
  <c r="GQ91" i="9" s="1"/>
  <c r="GQ92" i="9" s="1"/>
  <c r="GN34" i="9"/>
  <c r="GM31" i="9"/>
  <c r="GN17" i="14"/>
  <c r="GN18" i="14" s="1"/>
  <c r="GN21" i="14" s="1"/>
  <c r="GN22" i="14" s="1"/>
  <c r="HA20" i="14" s="1"/>
  <c r="GN26" i="9"/>
  <c r="AA94" i="22"/>
  <c r="P62" i="22" l="1"/>
  <c r="AA31" i="22"/>
  <c r="P83" i="22"/>
  <c r="AA83" i="22" s="1"/>
  <c r="GN42" i="9"/>
  <c r="GN31" i="9"/>
  <c r="GO34" i="9"/>
  <c r="AA81" i="22"/>
  <c r="P89" i="22"/>
  <c r="AA89" i="22" s="1"/>
  <c r="GR90" i="9"/>
  <c r="GR25" i="9"/>
  <c r="GR68" i="20"/>
  <c r="GR70" i="20" s="1"/>
  <c r="GR11" i="14"/>
  <c r="GR8" i="14" s="1"/>
  <c r="GM30" i="20"/>
  <c r="GN27" i="9"/>
  <c r="GM27" i="9" s="1"/>
  <c r="GQ71" i="20"/>
  <c r="GS37" i="20"/>
  <c r="GR54" i="9"/>
  <c r="GR53" i="9" s="1"/>
  <c r="GR52" i="9" s="1"/>
  <c r="GS33" i="20"/>
  <c r="GS36" i="20" s="1"/>
  <c r="GM28" i="9" l="1"/>
  <c r="GM72" i="9"/>
  <c r="GN30" i="20"/>
  <c r="GM61" i="20"/>
  <c r="GO31" i="9"/>
  <c r="GO41" i="9" s="1"/>
  <c r="GO42" i="9"/>
  <c r="GP34" i="9"/>
  <c r="GT33" i="20"/>
  <c r="GT36" i="20" s="1"/>
  <c r="GT37" i="20"/>
  <c r="GS54" i="9"/>
  <c r="GS53" i="9" s="1"/>
  <c r="GS52" i="9" s="1"/>
  <c r="GR23" i="9"/>
  <c r="GS90" i="9"/>
  <c r="GS85" i="9" s="1"/>
  <c r="GS91" i="9" s="1"/>
  <c r="GS92" i="9" s="1"/>
  <c r="GS11" i="14"/>
  <c r="GS8" i="14" s="1"/>
  <c r="GS68" i="20"/>
  <c r="GS70" i="20" s="1"/>
  <c r="GS25" i="9"/>
  <c r="GS23" i="9" s="1"/>
  <c r="GS26" i="9" s="1"/>
  <c r="GS28" i="9" s="1"/>
  <c r="GS49" i="9" s="1"/>
  <c r="GR85" i="9"/>
  <c r="P97" i="22"/>
  <c r="AA97" i="22" s="1"/>
  <c r="AA62" i="22"/>
  <c r="P60" i="22"/>
  <c r="GS71" i="20" l="1"/>
  <c r="GQ34" i="9"/>
  <c r="GP42" i="9"/>
  <c r="GP31" i="9"/>
  <c r="GP41" i="9" s="1"/>
  <c r="P95" i="22"/>
  <c r="AA60" i="22"/>
  <c r="P68" i="22"/>
  <c r="GN61" i="20"/>
  <c r="GR71" i="20"/>
  <c r="GR26" i="9"/>
  <c r="GN72" i="9"/>
  <c r="GM67" i="9"/>
  <c r="GR91" i="9"/>
  <c r="GR92" i="9" s="1"/>
  <c r="GT11" i="14"/>
  <c r="GT8" i="14" s="1"/>
  <c r="GT25" i="9"/>
  <c r="GT23" i="9" s="1"/>
  <c r="GT68" i="20"/>
  <c r="GT70" i="20" s="1"/>
  <c r="GT90" i="9"/>
  <c r="GN28" i="9"/>
  <c r="GM49" i="9"/>
  <c r="GU37" i="20"/>
  <c r="GU33" i="20"/>
  <c r="GU36" i="20" s="1"/>
  <c r="GT54" i="9"/>
  <c r="GT53" i="9" s="1"/>
  <c r="GT52" i="9" s="1"/>
  <c r="GM57" i="9"/>
  <c r="AA70" i="22" l="1"/>
  <c r="AA73" i="22" s="1"/>
  <c r="AA68" i="22"/>
  <c r="GT85" i="9"/>
  <c r="GR28" i="9"/>
  <c r="AA95" i="22"/>
  <c r="P103" i="22"/>
  <c r="AA103" i="22" s="1"/>
  <c r="GN67" i="9"/>
  <c r="GM73" i="9"/>
  <c r="GN73" i="9" s="1"/>
  <c r="GN57" i="9"/>
  <c r="GO57" i="9" s="1"/>
  <c r="GP57" i="9" s="1"/>
  <c r="GQ57" i="9" s="1"/>
  <c r="GR57" i="9" s="1"/>
  <c r="GS57" i="9" s="1"/>
  <c r="GT57" i="9" s="1"/>
  <c r="GU57" i="9" s="1"/>
  <c r="GV57" i="9" s="1"/>
  <c r="GW57" i="9" s="1"/>
  <c r="GX57" i="9" s="1"/>
  <c r="GY57" i="9" s="1"/>
  <c r="GM56" i="9"/>
  <c r="GN56" i="9" s="1"/>
  <c r="GT71" i="20"/>
  <c r="GT26" i="9"/>
  <c r="GT28" i="9" s="1"/>
  <c r="GT49" i="9" s="1"/>
  <c r="GU54" i="9"/>
  <c r="GU53" i="9" s="1"/>
  <c r="GU52" i="9" s="1"/>
  <c r="GV37" i="20"/>
  <c r="GV33" i="20"/>
  <c r="GV36" i="20" s="1"/>
  <c r="GN49" i="9"/>
  <c r="GM49" i="20"/>
  <c r="GR34" i="9"/>
  <c r="GQ42" i="9"/>
  <c r="GQ31" i="9"/>
  <c r="GQ41" i="9" s="1"/>
  <c r="GU11" i="14"/>
  <c r="GU8" i="14" s="1"/>
  <c r="GU90" i="9"/>
  <c r="GU85" i="9" s="1"/>
  <c r="GU91" i="9" s="1"/>
  <c r="GU92" i="9" s="1"/>
  <c r="GU25" i="9"/>
  <c r="GU68" i="20"/>
  <c r="GU70" i="20" s="1"/>
  <c r="GR49" i="9" l="1"/>
  <c r="GU23" i="9"/>
  <c r="GU71" i="20" s="1"/>
  <c r="GR42" i="9"/>
  <c r="GS34" i="9"/>
  <c r="GR31" i="9"/>
  <c r="GR41" i="9" s="1"/>
  <c r="GT91" i="9"/>
  <c r="GT92" i="9" s="1"/>
  <c r="GV54" i="9"/>
  <c r="GV53" i="9" s="1"/>
  <c r="GV52" i="9" s="1"/>
  <c r="GW37" i="20"/>
  <c r="GW33" i="20"/>
  <c r="GW36" i="20" s="1"/>
  <c r="GM87" i="9"/>
  <c r="GN49" i="20"/>
  <c r="GM41" i="20"/>
  <c r="GV90" i="9"/>
  <c r="GV85" i="9" s="1"/>
  <c r="GV91" i="9" s="1"/>
  <c r="GV92" i="9" s="1"/>
  <c r="GV68" i="20"/>
  <c r="GV70" i="20" s="1"/>
  <c r="GV25" i="9"/>
  <c r="GV23" i="9" s="1"/>
  <c r="GV26" i="9" s="1"/>
  <c r="GV28" i="9" s="1"/>
  <c r="GV49" i="9" s="1"/>
  <c r="GV11" i="14"/>
  <c r="GV8" i="14" s="1"/>
  <c r="GM50" i="9" l="1"/>
  <c r="GS31" i="9"/>
  <c r="GS41" i="9" s="1"/>
  <c r="GS42" i="9"/>
  <c r="GT34" i="9"/>
  <c r="GW54" i="9"/>
  <c r="GW53" i="9" s="1"/>
  <c r="GW52" i="9" s="1"/>
  <c r="GX37" i="20"/>
  <c r="GX33" i="20"/>
  <c r="GX36" i="20" s="1"/>
  <c r="GW25" i="9"/>
  <c r="GW23" i="9" s="1"/>
  <c r="GW26" i="9" s="1"/>
  <c r="GW28" i="9" s="1"/>
  <c r="GW49" i="9" s="1"/>
  <c r="GW90" i="9"/>
  <c r="GW85" i="9" s="1"/>
  <c r="GW91" i="9" s="1"/>
  <c r="GW92" i="9" s="1"/>
  <c r="GW68" i="20"/>
  <c r="GW70" i="20" s="1"/>
  <c r="GW11" i="14"/>
  <c r="GW8" i="14" s="1"/>
  <c r="P7" i="21"/>
  <c r="GN87" i="9"/>
  <c r="GV71" i="20"/>
  <c r="GU26" i="9"/>
  <c r="GM63" i="20"/>
  <c r="GM42" i="20"/>
  <c r="GM88" i="9"/>
  <c r="GN88" i="9" s="1"/>
  <c r="GN41" i="20"/>
  <c r="P8" i="21" s="1"/>
  <c r="GM89" i="9"/>
  <c r="GN89" i="9" s="1"/>
  <c r="GW71" i="20" l="1"/>
  <c r="GY37" i="20"/>
  <c r="GX54" i="9"/>
  <c r="GX53" i="9" s="1"/>
  <c r="GX52" i="9" s="1"/>
  <c r="GY33" i="20"/>
  <c r="GY36" i="20" s="1"/>
  <c r="GX25" i="9"/>
  <c r="GX11" i="14"/>
  <c r="GX8" i="14" s="1"/>
  <c r="GX90" i="9"/>
  <c r="GX68" i="20"/>
  <c r="GX70" i="20" s="1"/>
  <c r="GN42" i="20"/>
  <c r="GM54" i="9"/>
  <c r="GU34" i="9"/>
  <c r="GT31" i="9"/>
  <c r="GT41" i="9" s="1"/>
  <c r="GT42" i="9"/>
  <c r="P6" i="21"/>
  <c r="B11" i="21"/>
  <c r="N52" i="20" s="1"/>
  <c r="GM85" i="9"/>
  <c r="GN63" i="20"/>
  <c r="GN58" i="20" s="1"/>
  <c r="GN66" i="20" s="1"/>
  <c r="GM58" i="20"/>
  <c r="GU28" i="9"/>
  <c r="GN50" i="9"/>
  <c r="GN48" i="9" s="1"/>
  <c r="GN44" i="9" s="1"/>
  <c r="GO50" i="9"/>
  <c r="GM48" i="9"/>
  <c r="GM44" i="9" s="1"/>
  <c r="GM96" i="9" l="1"/>
  <c r="GM91" i="9"/>
  <c r="GM92" i="9" s="1"/>
  <c r="GN85" i="9"/>
  <c r="GN91" i="9" s="1"/>
  <c r="GX85" i="9"/>
  <c r="HA50" i="9"/>
  <c r="GP50" i="9"/>
  <c r="GO48" i="9"/>
  <c r="GO44" i="9" s="1"/>
  <c r="GO60" i="9" s="1"/>
  <c r="GO62" i="9" s="1"/>
  <c r="GX23" i="9"/>
  <c r="GX71" i="20" s="1"/>
  <c r="GZ33" i="20"/>
  <c r="GZ36" i="20" s="1"/>
  <c r="GZ37" i="20"/>
  <c r="GY54" i="9"/>
  <c r="GY53" i="9" s="1"/>
  <c r="GY52" i="9" s="1"/>
  <c r="GU49" i="9"/>
  <c r="GV34" i="9"/>
  <c r="GU31" i="9"/>
  <c r="GU41" i="9" s="1"/>
  <c r="GU42" i="9"/>
  <c r="GM74" i="20"/>
  <c r="GN74" i="20" s="1"/>
  <c r="GM66" i="20"/>
  <c r="A6" i="20" s="1"/>
  <c r="GN54" i="9"/>
  <c r="GN96" i="9" s="1"/>
  <c r="GM53" i="9"/>
  <c r="GY25" i="9"/>
  <c r="GY23" i="9" s="1"/>
  <c r="GY26" i="9" s="1"/>
  <c r="GY28" i="9" s="1"/>
  <c r="GY49" i="9" s="1"/>
  <c r="GY68" i="20"/>
  <c r="GY70" i="20" s="1"/>
  <c r="GY11" i="14"/>
  <c r="GY8" i="14" s="1"/>
  <c r="GY90" i="9"/>
  <c r="GY85" i="9" s="1"/>
  <c r="GY91" i="9" s="1"/>
  <c r="GY92" i="9" s="1"/>
  <c r="GY71" i="20" l="1"/>
  <c r="GV42" i="9"/>
  <c r="GV31" i="9"/>
  <c r="GV41" i="9" s="1"/>
  <c r="GW34" i="9"/>
  <c r="GQ50" i="9"/>
  <c r="GP48" i="9"/>
  <c r="GP44" i="9" s="1"/>
  <c r="GP60" i="9" s="1"/>
  <c r="GP62" i="9" s="1"/>
  <c r="GN53" i="9"/>
  <c r="GN52" i="9" s="1"/>
  <c r="GN60" i="9" s="1"/>
  <c r="GM52" i="9"/>
  <c r="GM60" i="9" s="1"/>
  <c r="GZ90" i="9"/>
  <c r="GZ68" i="20"/>
  <c r="GZ70" i="20" s="1"/>
  <c r="GZ25" i="9"/>
  <c r="GZ11" i="14"/>
  <c r="GZ8" i="14" s="1"/>
  <c r="HA37" i="20"/>
  <c r="GX91" i="9"/>
  <c r="GX92" i="9" s="1"/>
  <c r="HB33" i="20"/>
  <c r="GZ54" i="9"/>
  <c r="HA36" i="20"/>
  <c r="HB37" i="20" s="1"/>
  <c r="GX26" i="9"/>
  <c r="GM93" i="9"/>
  <c r="GN92" i="9"/>
  <c r="GN93" i="9" l="1"/>
  <c r="GN97" i="9" s="1"/>
  <c r="GM40" i="9"/>
  <c r="GM97" i="9"/>
  <c r="HA68" i="20"/>
  <c r="HA70" i="20" s="1"/>
  <c r="HA11" i="14"/>
  <c r="HA8" i="14" s="1"/>
  <c r="HA12" i="14" s="1"/>
  <c r="HA16" i="14" s="1"/>
  <c r="Q8" i="21"/>
  <c r="Q6" i="21" s="1"/>
  <c r="GR50" i="9"/>
  <c r="GQ48" i="9"/>
  <c r="GQ44" i="9" s="1"/>
  <c r="GQ60" i="9" s="1"/>
  <c r="GQ62" i="9" s="1"/>
  <c r="HN33" i="20"/>
  <c r="HB36" i="20"/>
  <c r="GX28" i="9"/>
  <c r="GZ23" i="9"/>
  <c r="HA25" i="9"/>
  <c r="GX34" i="9"/>
  <c r="GW31" i="9"/>
  <c r="GW41" i="9" s="1"/>
  <c r="GW42" i="9"/>
  <c r="HB90" i="9"/>
  <c r="HB85" i="9" s="1"/>
  <c r="HB91" i="9" s="1"/>
  <c r="HB92" i="9" s="1"/>
  <c r="HB25" i="9"/>
  <c r="HB23" i="9" s="1"/>
  <c r="HB26" i="9" s="1"/>
  <c r="HB28" i="9" s="1"/>
  <c r="HB49" i="9" s="1"/>
  <c r="HB68" i="20"/>
  <c r="HB70" i="20" s="1"/>
  <c r="HB11" i="14"/>
  <c r="HB8" i="14" s="1"/>
  <c r="GZ53" i="9"/>
  <c r="HA54" i="9"/>
  <c r="GZ85" i="9"/>
  <c r="HA90" i="9"/>
  <c r="HB71" i="20" l="1"/>
  <c r="GY34" i="9"/>
  <c r="GX42" i="9"/>
  <c r="GX31" i="9"/>
  <c r="GX41" i="9" s="1"/>
  <c r="GS50" i="9"/>
  <c r="GR48" i="9"/>
  <c r="GR44" i="9" s="1"/>
  <c r="GR60" i="9" s="1"/>
  <c r="GR62" i="9" s="1"/>
  <c r="HA53" i="9"/>
  <c r="HA52" i="9" s="1"/>
  <c r="GZ52" i="9"/>
  <c r="GZ71" i="20"/>
  <c r="GZ26" i="9"/>
  <c r="HA23" i="9"/>
  <c r="HA71" i="20" s="1"/>
  <c r="HA17" i="14"/>
  <c r="HA27" i="9" s="1"/>
  <c r="GZ27" i="9" s="1"/>
  <c r="GZ57" i="9" s="1"/>
  <c r="HA57" i="9" s="1"/>
  <c r="HB57" i="9" s="1"/>
  <c r="HC57" i="9" s="1"/>
  <c r="HD57" i="9" s="1"/>
  <c r="HE57" i="9" s="1"/>
  <c r="HF57" i="9" s="1"/>
  <c r="HG57" i="9" s="1"/>
  <c r="HH57" i="9" s="1"/>
  <c r="HI57" i="9" s="1"/>
  <c r="HJ57" i="9" s="1"/>
  <c r="HK57" i="9" s="1"/>
  <c r="HL57" i="9" s="1"/>
  <c r="GZ91" i="9"/>
  <c r="GZ92" i="9" s="1"/>
  <c r="HA92" i="9" s="1"/>
  <c r="HA85" i="9"/>
  <c r="HA91" i="9" s="1"/>
  <c r="GX49" i="9"/>
  <c r="HC33" i="20"/>
  <c r="HC36" i="20" s="1"/>
  <c r="HB54" i="9"/>
  <c r="HB53" i="9" s="1"/>
  <c r="HB52" i="9" s="1"/>
  <c r="HC37" i="20"/>
  <c r="GN40" i="9"/>
  <c r="GN36" i="9" s="1"/>
  <c r="GN41" i="9" s="1"/>
  <c r="GN62" i="9" s="1"/>
  <c r="GM36" i="9"/>
  <c r="GM41" i="9" s="1"/>
  <c r="GM62" i="9" s="1"/>
  <c r="HA18" i="14" l="1"/>
  <c r="HA21" i="14" s="1"/>
  <c r="HA22" i="14" s="1"/>
  <c r="HN20" i="14" s="1"/>
  <c r="GS48" i="9"/>
  <c r="GS44" i="9" s="1"/>
  <c r="GS60" i="9" s="1"/>
  <c r="GS62" i="9" s="1"/>
  <c r="GT50" i="9"/>
  <c r="HC90" i="9"/>
  <c r="HC85" i="9" s="1"/>
  <c r="HC91" i="9" s="1"/>
  <c r="HC92" i="9" s="1"/>
  <c r="HC25" i="9"/>
  <c r="HC23" i="9" s="1"/>
  <c r="HC68" i="20"/>
  <c r="HC70" i="20" s="1"/>
  <c r="HC11" i="14"/>
  <c r="HC8" i="14" s="1"/>
  <c r="HD33" i="20"/>
  <c r="HD36" i="20" s="1"/>
  <c r="HC54" i="9"/>
  <c r="HC53" i="9" s="1"/>
  <c r="HC52" i="9" s="1"/>
  <c r="HD37" i="20"/>
  <c r="GZ28" i="9"/>
  <c r="HA26" i="9"/>
  <c r="GY42" i="9"/>
  <c r="GZ34" i="9"/>
  <c r="GY31" i="9"/>
  <c r="GY41" i="9" s="1"/>
  <c r="HC71" i="20" l="1"/>
  <c r="HC26" i="9"/>
  <c r="HC28" i="9" s="1"/>
  <c r="HC49" i="9" s="1"/>
  <c r="GZ31" i="9"/>
  <c r="GZ41" i="9" s="1"/>
  <c r="GZ42" i="9"/>
  <c r="GZ49" i="9"/>
  <c r="HA28" i="9"/>
  <c r="HA49" i="9" s="1"/>
  <c r="HA48" i="9" s="1"/>
  <c r="HA44" i="9" s="1"/>
  <c r="HA60" i="9" s="1"/>
  <c r="HA62" i="9" s="1"/>
  <c r="GU50" i="9"/>
  <c r="GT48" i="9"/>
  <c r="GT44" i="9" s="1"/>
  <c r="GT60" i="9" s="1"/>
  <c r="GT62" i="9" s="1"/>
  <c r="HD11" i="14"/>
  <c r="HD8" i="14" s="1"/>
  <c r="HD90" i="9"/>
  <c r="HD85" i="9" s="1"/>
  <c r="HD91" i="9" s="1"/>
  <c r="HD92" i="9" s="1"/>
  <c r="HD68" i="20"/>
  <c r="HD70" i="20" s="1"/>
  <c r="HD25" i="9"/>
  <c r="HD23" i="9" s="1"/>
  <c r="HD26" i="9" s="1"/>
  <c r="HD28" i="9" s="1"/>
  <c r="HD49" i="9" s="1"/>
  <c r="HE37" i="20"/>
  <c r="HE33" i="20"/>
  <c r="HE36" i="20" s="1"/>
  <c r="HD54" i="9"/>
  <c r="HD53" i="9" s="1"/>
  <c r="HD52" i="9" s="1"/>
  <c r="HD71" i="20" l="1"/>
  <c r="GV50" i="9"/>
  <c r="GU48" i="9"/>
  <c r="GU44" i="9" s="1"/>
  <c r="GU60" i="9" s="1"/>
  <c r="GU62" i="9" s="1"/>
  <c r="HF33" i="20"/>
  <c r="HF36" i="20" s="1"/>
  <c r="HE54" i="9"/>
  <c r="HE53" i="9" s="1"/>
  <c r="HE52" i="9" s="1"/>
  <c r="HF37" i="20"/>
  <c r="HE68" i="20"/>
  <c r="HE70" i="20" s="1"/>
  <c r="HE11" i="14"/>
  <c r="HE8" i="14" s="1"/>
  <c r="HE25" i="9"/>
  <c r="HE90" i="9"/>
  <c r="HF11" i="14" l="1"/>
  <c r="HF8" i="14" s="1"/>
  <c r="HF90" i="9"/>
  <c r="HF85" i="9" s="1"/>
  <c r="HF91" i="9" s="1"/>
  <c r="HF92" i="9" s="1"/>
  <c r="HF25" i="9"/>
  <c r="HF23" i="9" s="1"/>
  <c r="HF26" i="9" s="1"/>
  <c r="HF28" i="9" s="1"/>
  <c r="HF49" i="9" s="1"/>
  <c r="HF68" i="20"/>
  <c r="HF70" i="20" s="1"/>
  <c r="HF54" i="9"/>
  <c r="HF53" i="9" s="1"/>
  <c r="HF52" i="9" s="1"/>
  <c r="HG33" i="20"/>
  <c r="HG36" i="20" s="1"/>
  <c r="HG37" i="20"/>
  <c r="GW50" i="9"/>
  <c r="GV48" i="9"/>
  <c r="GV44" i="9" s="1"/>
  <c r="GV60" i="9" s="1"/>
  <c r="GV62" i="9" s="1"/>
  <c r="HE85" i="9"/>
  <c r="HE23" i="9"/>
  <c r="HF71" i="20" l="1"/>
  <c r="HG11" i="14"/>
  <c r="HG8" i="14" s="1"/>
  <c r="HG25" i="9"/>
  <c r="HG68" i="20"/>
  <c r="HG70" i="20" s="1"/>
  <c r="HG90" i="9"/>
  <c r="HH37" i="20"/>
  <c r="HG54" i="9"/>
  <c r="HG53" i="9" s="1"/>
  <c r="HG52" i="9" s="1"/>
  <c r="HH33" i="20"/>
  <c r="HH36" i="20" s="1"/>
  <c r="HE26" i="9"/>
  <c r="HE91" i="9"/>
  <c r="HE92" i="9" s="1"/>
  <c r="GW48" i="9"/>
  <c r="GW44" i="9" s="1"/>
  <c r="GW60" i="9" s="1"/>
  <c r="GW62" i="9" s="1"/>
  <c r="GX50" i="9"/>
  <c r="HE71" i="20"/>
  <c r="HH54" i="9" l="1"/>
  <c r="HH53" i="9" s="1"/>
  <c r="HH52" i="9" s="1"/>
  <c r="HI37" i="20"/>
  <c r="HI33" i="20"/>
  <c r="HI36" i="20" s="1"/>
  <c r="HH25" i="9"/>
  <c r="HH23" i="9" s="1"/>
  <c r="HH26" i="9" s="1"/>
  <c r="HH28" i="9" s="1"/>
  <c r="HH49" i="9" s="1"/>
  <c r="HH90" i="9"/>
  <c r="HH85" i="9" s="1"/>
  <c r="HH91" i="9" s="1"/>
  <c r="HH92" i="9" s="1"/>
  <c r="HH68" i="20"/>
  <c r="HH70" i="20" s="1"/>
  <c r="HH11" i="14"/>
  <c r="HH8" i="14" s="1"/>
  <c r="HE28" i="9"/>
  <c r="GY50" i="9"/>
  <c r="GX48" i="9"/>
  <c r="GX44" i="9" s="1"/>
  <c r="GX60" i="9" s="1"/>
  <c r="GX62" i="9" s="1"/>
  <c r="HG85" i="9"/>
  <c r="HG23" i="9"/>
  <c r="HH71" i="20" l="1"/>
  <c r="HE49" i="9"/>
  <c r="HG91" i="9"/>
  <c r="HG92" i="9" s="1"/>
  <c r="HG71" i="20"/>
  <c r="HG26" i="9"/>
  <c r="HJ37" i="20"/>
  <c r="HI54" i="9"/>
  <c r="HI53" i="9" s="1"/>
  <c r="HI52" i="9" s="1"/>
  <c r="HJ33" i="20"/>
  <c r="HJ36" i="20" s="1"/>
  <c r="HI90" i="9"/>
  <c r="HI68" i="20"/>
  <c r="HI70" i="20" s="1"/>
  <c r="HI11" i="14"/>
  <c r="HI8" i="14" s="1"/>
  <c r="HI25" i="9"/>
  <c r="GY48" i="9"/>
  <c r="GY44" i="9" s="1"/>
  <c r="GY60" i="9" s="1"/>
  <c r="GY62" i="9" s="1"/>
  <c r="GZ50" i="9"/>
  <c r="HG28" i="9" l="1"/>
  <c r="HI23" i="9"/>
  <c r="HI71" i="20" s="1"/>
  <c r="HI85" i="9"/>
  <c r="HJ54" i="9"/>
  <c r="HJ53" i="9" s="1"/>
  <c r="HJ52" i="9" s="1"/>
  <c r="HK33" i="20"/>
  <c r="HK36" i="20" s="1"/>
  <c r="HK37" i="20"/>
  <c r="HB50" i="9"/>
  <c r="GZ48" i="9"/>
  <c r="GZ44" i="9" s="1"/>
  <c r="GZ60" i="9" s="1"/>
  <c r="GZ62" i="9" s="1"/>
  <c r="HJ11" i="14"/>
  <c r="HJ8" i="14" s="1"/>
  <c r="HJ90" i="9"/>
  <c r="HJ85" i="9" s="1"/>
  <c r="HJ91" i="9" s="1"/>
  <c r="HJ92" i="9" s="1"/>
  <c r="HJ68" i="20"/>
  <c r="HJ70" i="20" s="1"/>
  <c r="HJ25" i="9"/>
  <c r="HJ23" i="9" s="1"/>
  <c r="HJ26" i="9" s="1"/>
  <c r="HJ28" i="9" s="1"/>
  <c r="HJ49" i="9" s="1"/>
  <c r="HJ71" i="20" l="1"/>
  <c r="HI91" i="9"/>
  <c r="HI92" i="9" s="1"/>
  <c r="HN50" i="9"/>
  <c r="HB48" i="9"/>
  <c r="HB44" i="9" s="1"/>
  <c r="HB60" i="9" s="1"/>
  <c r="HB62" i="9" s="1"/>
  <c r="HC50" i="9"/>
  <c r="HI26" i="9"/>
  <c r="HK25" i="9"/>
  <c r="HK23" i="9" s="1"/>
  <c r="HK26" i="9" s="1"/>
  <c r="HK28" i="9" s="1"/>
  <c r="HK49" i="9" s="1"/>
  <c r="HK68" i="20"/>
  <c r="HK70" i="20" s="1"/>
  <c r="HK11" i="14"/>
  <c r="HK8" i="14" s="1"/>
  <c r="HK90" i="9"/>
  <c r="HK85" i="9" s="1"/>
  <c r="HK91" i="9" s="1"/>
  <c r="HK92" i="9" s="1"/>
  <c r="HK54" i="9"/>
  <c r="HK53" i="9" s="1"/>
  <c r="HK52" i="9" s="1"/>
  <c r="HL37" i="20"/>
  <c r="HL33" i="20"/>
  <c r="HL36" i="20" s="1"/>
  <c r="HG49" i="9"/>
  <c r="HK71" i="20" l="1"/>
  <c r="HM33" i="20"/>
  <c r="HM36" i="20" s="1"/>
  <c r="HM37" i="20"/>
  <c r="HL54" i="9"/>
  <c r="HL53" i="9" s="1"/>
  <c r="HL52" i="9" s="1"/>
  <c r="HD50" i="9"/>
  <c r="HC48" i="9"/>
  <c r="HC44" i="9" s="1"/>
  <c r="HC60" i="9" s="1"/>
  <c r="HC62" i="9" s="1"/>
  <c r="HL11" i="14"/>
  <c r="HL8" i="14" s="1"/>
  <c r="HL68" i="20"/>
  <c r="HL70" i="20" s="1"/>
  <c r="HL25" i="9"/>
  <c r="HL90" i="9"/>
  <c r="HL85" i="9" s="1"/>
  <c r="HL91" i="9" s="1"/>
  <c r="HL92" i="9" s="1"/>
  <c r="HI28" i="9"/>
  <c r="HE50" i="9" l="1"/>
  <c r="HD48" i="9"/>
  <c r="HD44" i="9" s="1"/>
  <c r="HD60" i="9" s="1"/>
  <c r="HD62" i="9" s="1"/>
  <c r="HI49" i="9"/>
  <c r="HL23" i="9"/>
  <c r="HL71" i="20" s="1"/>
  <c r="HM11" i="14"/>
  <c r="HM8" i="14" s="1"/>
  <c r="HM68" i="20"/>
  <c r="HM70" i="20" s="1"/>
  <c r="HM25" i="9"/>
  <c r="HM23" i="9" s="1"/>
  <c r="HM26" i="9" s="1"/>
  <c r="HM90" i="9"/>
  <c r="HN37" i="20"/>
  <c r="HN36" i="20"/>
  <c r="HO37" i="20" s="1"/>
  <c r="HM54" i="9"/>
  <c r="HO33" i="20"/>
  <c r="HM71" i="20" l="1"/>
  <c r="HN25" i="9"/>
  <c r="IA33" i="20"/>
  <c r="HO36" i="20"/>
  <c r="HM53" i="9"/>
  <c r="HN54" i="9"/>
  <c r="HO54" i="9"/>
  <c r="HO68" i="20"/>
  <c r="HO70" i="20" s="1"/>
  <c r="HO11" i="14"/>
  <c r="HO8" i="14" s="1"/>
  <c r="HO25" i="9"/>
  <c r="HO23" i="9" s="1"/>
  <c r="HO26" i="9" s="1"/>
  <c r="HO28" i="9" s="1"/>
  <c r="HO49" i="9" s="1"/>
  <c r="HO90" i="9"/>
  <c r="HO85" i="9" s="1"/>
  <c r="HO91" i="9" s="1"/>
  <c r="HO92" i="9" s="1"/>
  <c r="HL26" i="9"/>
  <c r="HN23" i="9"/>
  <c r="R8" i="21"/>
  <c r="R6" i="21" s="1"/>
  <c r="HN11" i="14"/>
  <c r="HN8" i="14" s="1"/>
  <c r="HN12" i="14" s="1"/>
  <c r="HN16" i="14" s="1"/>
  <c r="HN68" i="20"/>
  <c r="HN70" i="20" s="1"/>
  <c r="HM85" i="9"/>
  <c r="HN90" i="9"/>
  <c r="HF50" i="9"/>
  <c r="HE48" i="9"/>
  <c r="HE44" i="9" s="1"/>
  <c r="HE60" i="9" s="1"/>
  <c r="HE62" i="9" s="1"/>
  <c r="HO71" i="20" l="1"/>
  <c r="HN17" i="14"/>
  <c r="HN27" i="9" s="1"/>
  <c r="HM27" i="9" s="1"/>
  <c r="HP54" i="9"/>
  <c r="HO53" i="9"/>
  <c r="HO52" i="9" s="1"/>
  <c r="HM91" i="9"/>
  <c r="HM92" i="9" s="1"/>
  <c r="HN92" i="9" s="1"/>
  <c r="HN85" i="9"/>
  <c r="HN91" i="9" s="1"/>
  <c r="HG50" i="9"/>
  <c r="HF48" i="9"/>
  <c r="HF44" i="9" s="1"/>
  <c r="HF60" i="9" s="1"/>
  <c r="HF62" i="9" s="1"/>
  <c r="HN71" i="20"/>
  <c r="HM52" i="9"/>
  <c r="HN53" i="9"/>
  <c r="HN52" i="9" s="1"/>
  <c r="HP37" i="20"/>
  <c r="HP33" i="20"/>
  <c r="HP36" i="20" s="1"/>
  <c r="HL28" i="9"/>
  <c r="HN26" i="9"/>
  <c r="HQ33" i="20" l="1"/>
  <c r="HQ36" i="20" s="1"/>
  <c r="HQ37" i="20"/>
  <c r="HP25" i="9"/>
  <c r="HP23" i="9" s="1"/>
  <c r="HP26" i="9" s="1"/>
  <c r="HP28" i="9" s="1"/>
  <c r="HP49" i="9" s="1"/>
  <c r="HP90" i="9"/>
  <c r="HP85" i="9" s="1"/>
  <c r="HP91" i="9" s="1"/>
  <c r="HP92" i="9" s="1"/>
  <c r="HP68" i="20"/>
  <c r="HP70" i="20" s="1"/>
  <c r="HP71" i="20" s="1"/>
  <c r="HP11" i="14"/>
  <c r="HP8" i="14" s="1"/>
  <c r="HL49" i="9"/>
  <c r="HP53" i="9"/>
  <c r="HP52" i="9" s="1"/>
  <c r="HQ54" i="9"/>
  <c r="HN18" i="14"/>
  <c r="HN21" i="14" s="1"/>
  <c r="HN22" i="14" s="1"/>
  <c r="IA20" i="14" s="1"/>
  <c r="HM57" i="9"/>
  <c r="HN57" i="9" s="1"/>
  <c r="HO57" i="9" s="1"/>
  <c r="HP57" i="9" s="1"/>
  <c r="HQ57" i="9" s="1"/>
  <c r="HR57" i="9" s="1"/>
  <c r="HS57" i="9" s="1"/>
  <c r="HT57" i="9" s="1"/>
  <c r="HU57" i="9" s="1"/>
  <c r="HV57" i="9" s="1"/>
  <c r="HW57" i="9" s="1"/>
  <c r="HX57" i="9" s="1"/>
  <c r="HY57" i="9" s="1"/>
  <c r="HM28" i="9"/>
  <c r="HM49" i="9" s="1"/>
  <c r="HH50" i="9"/>
  <c r="HG48" i="9"/>
  <c r="HG44" i="9" s="1"/>
  <c r="HG60" i="9" s="1"/>
  <c r="HG62" i="9" s="1"/>
  <c r="HN28" i="9" l="1"/>
  <c r="HN49" i="9" s="1"/>
  <c r="HN48" i="9" s="1"/>
  <c r="HN44" i="9" s="1"/>
  <c r="HN60" i="9" s="1"/>
  <c r="HN62" i="9" s="1"/>
  <c r="HI50" i="9"/>
  <c r="HH48" i="9"/>
  <c r="HH44" i="9" s="1"/>
  <c r="HH60" i="9" s="1"/>
  <c r="HH62" i="9" s="1"/>
  <c r="HQ53" i="9"/>
  <c r="HQ52" i="9" s="1"/>
  <c r="HR54" i="9"/>
  <c r="HQ11" i="14"/>
  <c r="HQ8" i="14" s="1"/>
  <c r="HQ25" i="9"/>
  <c r="HQ23" i="9" s="1"/>
  <c r="HQ26" i="9" s="1"/>
  <c r="HQ28" i="9" s="1"/>
  <c r="HQ49" i="9" s="1"/>
  <c r="HQ90" i="9"/>
  <c r="HQ85" i="9" s="1"/>
  <c r="HQ91" i="9" s="1"/>
  <c r="HQ92" i="9" s="1"/>
  <c r="HQ68" i="20"/>
  <c r="HQ70" i="20" s="1"/>
  <c r="HR37" i="20"/>
  <c r="HR33" i="20"/>
  <c r="HR36" i="20" s="1"/>
  <c r="HQ71" i="20" l="1"/>
  <c r="HS54" i="9"/>
  <c r="HR53" i="9"/>
  <c r="HR52" i="9" s="1"/>
  <c r="HS37" i="20"/>
  <c r="HS33" i="20"/>
  <c r="HS36" i="20" s="1"/>
  <c r="HR90" i="9"/>
  <c r="HR25" i="9"/>
  <c r="HR68" i="20"/>
  <c r="HR70" i="20" s="1"/>
  <c r="HR11" i="14"/>
  <c r="HR8" i="14" s="1"/>
  <c r="HJ50" i="9"/>
  <c r="HI48" i="9"/>
  <c r="HI44" i="9" s="1"/>
  <c r="HI60" i="9" s="1"/>
  <c r="HI62" i="9" s="1"/>
  <c r="HR23" i="9" l="1"/>
  <c r="HR71" i="20" s="1"/>
  <c r="HR85" i="9"/>
  <c r="HT37" i="20"/>
  <c r="HT33" i="20"/>
  <c r="HT36" i="20" s="1"/>
  <c r="HS25" i="9"/>
  <c r="HS23" i="9" s="1"/>
  <c r="HS26" i="9" s="1"/>
  <c r="HS28" i="9" s="1"/>
  <c r="HS49" i="9" s="1"/>
  <c r="HS11" i="14"/>
  <c r="HS8" i="14" s="1"/>
  <c r="HS90" i="9"/>
  <c r="HS85" i="9" s="1"/>
  <c r="HS91" i="9" s="1"/>
  <c r="HS92" i="9" s="1"/>
  <c r="HS68" i="20"/>
  <c r="HS70" i="20" s="1"/>
  <c r="HK50" i="9"/>
  <c r="HJ48" i="9"/>
  <c r="HJ44" i="9" s="1"/>
  <c r="HJ60" i="9" s="1"/>
  <c r="HJ62" i="9" s="1"/>
  <c r="HT54" i="9"/>
  <c r="HS53" i="9"/>
  <c r="HS52" i="9" s="1"/>
  <c r="HT53" i="9" l="1"/>
  <c r="HT52" i="9" s="1"/>
  <c r="HU54" i="9"/>
  <c r="HT90" i="9"/>
  <c r="HT85" i="9" s="1"/>
  <c r="HT91" i="9" s="1"/>
  <c r="HT92" i="9" s="1"/>
  <c r="HT11" i="14"/>
  <c r="HT8" i="14" s="1"/>
  <c r="HT25" i="9"/>
  <c r="HT23" i="9" s="1"/>
  <c r="HT26" i="9" s="1"/>
  <c r="HT28" i="9" s="1"/>
  <c r="HT49" i="9" s="1"/>
  <c r="HT68" i="20"/>
  <c r="HT70" i="20" s="1"/>
  <c r="HU37" i="20"/>
  <c r="HU33" i="20"/>
  <c r="HU36" i="20" s="1"/>
  <c r="HL50" i="9"/>
  <c r="HK48" i="9"/>
  <c r="HK44" i="9" s="1"/>
  <c r="HK60" i="9" s="1"/>
  <c r="HK62" i="9" s="1"/>
  <c r="HS71" i="20"/>
  <c r="HR91" i="9"/>
  <c r="HR92" i="9" s="1"/>
  <c r="HR26" i="9"/>
  <c r="HT71" i="20" l="1"/>
  <c r="HU68" i="20"/>
  <c r="HU70" i="20" s="1"/>
  <c r="HU25" i="9"/>
  <c r="HU90" i="9"/>
  <c r="HU11" i="14"/>
  <c r="HU8" i="14" s="1"/>
  <c r="HM50" i="9"/>
  <c r="HL48" i="9"/>
  <c r="HL44" i="9" s="1"/>
  <c r="HL60" i="9" s="1"/>
  <c r="HL62" i="9" s="1"/>
  <c r="HU53" i="9"/>
  <c r="HU52" i="9" s="1"/>
  <c r="HV54" i="9"/>
  <c r="HR28" i="9"/>
  <c r="HV37" i="20"/>
  <c r="HV33" i="20"/>
  <c r="HV36" i="20" s="1"/>
  <c r="HW33" i="20" l="1"/>
  <c r="HW36" i="20" s="1"/>
  <c r="HW37" i="20"/>
  <c r="HV25" i="9"/>
  <c r="HV23" i="9" s="1"/>
  <c r="HV26" i="9" s="1"/>
  <c r="HV28" i="9" s="1"/>
  <c r="HV49" i="9" s="1"/>
  <c r="HV11" i="14"/>
  <c r="HV8" i="14" s="1"/>
  <c r="HV90" i="9"/>
  <c r="HV85" i="9" s="1"/>
  <c r="HV91" i="9" s="1"/>
  <c r="HV92" i="9" s="1"/>
  <c r="HV68" i="20"/>
  <c r="HV70" i="20" s="1"/>
  <c r="HR49" i="9"/>
  <c r="HU85" i="9"/>
  <c r="HO50" i="9"/>
  <c r="HM48" i="9"/>
  <c r="HM44" i="9" s="1"/>
  <c r="HM60" i="9" s="1"/>
  <c r="HM62" i="9" s="1"/>
  <c r="HW54" i="9"/>
  <c r="HV53" i="9"/>
  <c r="HV52" i="9" s="1"/>
  <c r="HU23" i="9"/>
  <c r="HV71" i="20" l="1"/>
  <c r="HU26" i="9"/>
  <c r="HX54" i="9"/>
  <c r="HW53" i="9"/>
  <c r="HW52" i="9" s="1"/>
  <c r="HP50" i="9"/>
  <c r="IA50" i="9"/>
  <c r="HO48" i="9"/>
  <c r="HO44" i="9" s="1"/>
  <c r="HO60" i="9" s="1"/>
  <c r="HO62" i="9" s="1"/>
  <c r="HU91" i="9"/>
  <c r="HU92" i="9" s="1"/>
  <c r="HW25" i="9"/>
  <c r="HW68" i="20"/>
  <c r="HW70" i="20" s="1"/>
  <c r="HW11" i="14"/>
  <c r="HW8" i="14" s="1"/>
  <c r="HW90" i="9"/>
  <c r="HU71" i="20"/>
  <c r="HX33" i="20"/>
  <c r="HX36" i="20" s="1"/>
  <c r="HX37" i="20"/>
  <c r="HW85" i="9" l="1"/>
  <c r="HQ50" i="9"/>
  <c r="HP48" i="9"/>
  <c r="HP44" i="9" s="1"/>
  <c r="HP60" i="9" s="1"/>
  <c r="HP62" i="9" s="1"/>
  <c r="HW23" i="9"/>
  <c r="HX53" i="9"/>
  <c r="HX52" i="9" s="1"/>
  <c r="HY54" i="9"/>
  <c r="HX25" i="9"/>
  <c r="HX23" i="9" s="1"/>
  <c r="HX26" i="9" s="1"/>
  <c r="HX28" i="9" s="1"/>
  <c r="HX49" i="9" s="1"/>
  <c r="HX11" i="14"/>
  <c r="HX8" i="14" s="1"/>
  <c r="HX68" i="20"/>
  <c r="HX70" i="20" s="1"/>
  <c r="HX90" i="9"/>
  <c r="HX85" i="9" s="1"/>
  <c r="HX91" i="9" s="1"/>
  <c r="HX92" i="9" s="1"/>
  <c r="HY37" i="20"/>
  <c r="HY33" i="20"/>
  <c r="HY36" i="20" s="1"/>
  <c r="HU28" i="9"/>
  <c r="HX71" i="20" l="1"/>
  <c r="HW26" i="9"/>
  <c r="HW71" i="20"/>
  <c r="HR50" i="9"/>
  <c r="HQ48" i="9"/>
  <c r="HQ44" i="9" s="1"/>
  <c r="HQ60" i="9" s="1"/>
  <c r="HQ62" i="9" s="1"/>
  <c r="HZ33" i="20"/>
  <c r="HZ36" i="20" s="1"/>
  <c r="HZ37" i="20"/>
  <c r="HY25" i="9"/>
  <c r="HY11" i="14"/>
  <c r="HY8" i="14" s="1"/>
  <c r="HY68" i="20"/>
  <c r="HY70" i="20" s="1"/>
  <c r="HY90" i="9"/>
  <c r="HY85" i="9" s="1"/>
  <c r="HY91" i="9" s="1"/>
  <c r="HY92" i="9" s="1"/>
  <c r="HU49" i="9"/>
  <c r="HY53" i="9"/>
  <c r="HY52" i="9" s="1"/>
  <c r="HZ54" i="9"/>
  <c r="HW91" i="9"/>
  <c r="HW92" i="9" s="1"/>
  <c r="IA36" i="20" l="1"/>
  <c r="IB37" i="20" s="1"/>
  <c r="IB33" i="20"/>
  <c r="HS50" i="9"/>
  <c r="HR48" i="9"/>
  <c r="HR44" i="9" s="1"/>
  <c r="HR60" i="9" s="1"/>
  <c r="HR62" i="9" s="1"/>
  <c r="HY23" i="9"/>
  <c r="IB54" i="9"/>
  <c r="HZ53" i="9"/>
  <c r="IA54" i="9"/>
  <c r="HZ11" i="14"/>
  <c r="HZ8" i="14" s="1"/>
  <c r="HZ90" i="9"/>
  <c r="HZ68" i="20"/>
  <c r="HZ70" i="20" s="1"/>
  <c r="HZ25" i="9"/>
  <c r="HZ23" i="9" s="1"/>
  <c r="HZ26" i="9" s="1"/>
  <c r="IA37" i="20"/>
  <c r="HW28" i="9"/>
  <c r="HT50" i="9" l="1"/>
  <c r="HS48" i="9"/>
  <c r="HS44" i="9" s="1"/>
  <c r="HS60" i="9" s="1"/>
  <c r="HS62" i="9" s="1"/>
  <c r="HY26" i="9"/>
  <c r="IA23" i="9"/>
  <c r="HY71" i="20"/>
  <c r="HZ85" i="9"/>
  <c r="IA90" i="9"/>
  <c r="HZ52" i="9"/>
  <c r="IA53" i="9"/>
  <c r="IA52" i="9" s="1"/>
  <c r="HW49" i="9"/>
  <c r="IB53" i="9"/>
  <c r="IB52" i="9" s="1"/>
  <c r="IC54" i="9"/>
  <c r="IN33" i="20"/>
  <c r="IB36" i="20"/>
  <c r="HZ71" i="20"/>
  <c r="IA68" i="20"/>
  <c r="IA70" i="20" s="1"/>
  <c r="IA11" i="14"/>
  <c r="IA8" i="14" s="1"/>
  <c r="IA12" i="14" s="1"/>
  <c r="IA16" i="14" s="1"/>
  <c r="S8" i="21"/>
  <c r="S6" i="21" s="1"/>
  <c r="IA25" i="9"/>
  <c r="IB68" i="20"/>
  <c r="IB70" i="20" s="1"/>
  <c r="IB90" i="9"/>
  <c r="IB85" i="9" s="1"/>
  <c r="IB91" i="9" s="1"/>
  <c r="IB92" i="9" s="1"/>
  <c r="IB11" i="14"/>
  <c r="IB8" i="14" s="1"/>
  <c r="IB25" i="9"/>
  <c r="IB23" i="9" s="1"/>
  <c r="IB26" i="9" s="1"/>
  <c r="IB28" i="9" s="1"/>
  <c r="IB49" i="9" s="1"/>
  <c r="IA71" i="20" l="1"/>
  <c r="IB71" i="20"/>
  <c r="HZ91" i="9"/>
  <c r="HZ92" i="9" s="1"/>
  <c r="IA92" i="9" s="1"/>
  <c r="IA85" i="9"/>
  <c r="IA91" i="9" s="1"/>
  <c r="IC37" i="20"/>
  <c r="IC33" i="20"/>
  <c r="IC36" i="20" s="1"/>
  <c r="IC53" i="9"/>
  <c r="IC52" i="9" s="1"/>
  <c r="ID54" i="9"/>
  <c r="HY28" i="9"/>
  <c r="IA26" i="9"/>
  <c r="IA17" i="14"/>
  <c r="IA27" i="9" s="1"/>
  <c r="HZ27" i="9" s="1"/>
  <c r="HU50" i="9"/>
  <c r="HT48" i="9"/>
  <c r="HT44" i="9" s="1"/>
  <c r="HT60" i="9" s="1"/>
  <c r="HT62" i="9" s="1"/>
  <c r="IA18" i="14" l="1"/>
  <c r="IA21" i="14" s="1"/>
  <c r="IA22" i="14" s="1"/>
  <c r="IN20" i="14" s="1"/>
  <c r="HY49" i="9"/>
  <c r="IE54" i="9"/>
  <c r="ID53" i="9"/>
  <c r="ID52" i="9" s="1"/>
  <c r="HV50" i="9"/>
  <c r="HU48" i="9"/>
  <c r="HU44" i="9" s="1"/>
  <c r="HU60" i="9" s="1"/>
  <c r="HU62" i="9" s="1"/>
  <c r="ID37" i="20"/>
  <c r="ID33" i="20"/>
  <c r="ID36" i="20" s="1"/>
  <c r="IC25" i="9"/>
  <c r="IC23" i="9" s="1"/>
  <c r="IC26" i="9" s="1"/>
  <c r="IC28" i="9" s="1"/>
  <c r="IC49" i="9" s="1"/>
  <c r="IC68" i="20"/>
  <c r="IC70" i="20" s="1"/>
  <c r="IC90" i="9"/>
  <c r="IC85" i="9" s="1"/>
  <c r="IC91" i="9" s="1"/>
  <c r="IC92" i="9" s="1"/>
  <c r="IC11" i="14"/>
  <c r="IC8" i="14" s="1"/>
  <c r="HZ57" i="9"/>
  <c r="IA57" i="9" s="1"/>
  <c r="IB57" i="9" s="1"/>
  <c r="IC57" i="9" s="1"/>
  <c r="ID57" i="9" s="1"/>
  <c r="IE57" i="9" s="1"/>
  <c r="IF57" i="9" s="1"/>
  <c r="IG57" i="9" s="1"/>
  <c r="IH57" i="9" s="1"/>
  <c r="II57" i="9" s="1"/>
  <c r="IJ57" i="9" s="1"/>
  <c r="IK57" i="9" s="1"/>
  <c r="IL57" i="9" s="1"/>
  <c r="HZ28" i="9"/>
  <c r="HZ49" i="9" s="1"/>
  <c r="IC71" i="20" l="1"/>
  <c r="IE33" i="20"/>
  <c r="IE36" i="20" s="1"/>
  <c r="IE37" i="20"/>
  <c r="ID25" i="9"/>
  <c r="ID23" i="9" s="1"/>
  <c r="ID26" i="9" s="1"/>
  <c r="ID28" i="9" s="1"/>
  <c r="ID49" i="9" s="1"/>
  <c r="ID11" i="14"/>
  <c r="ID8" i="14" s="1"/>
  <c r="ID90" i="9"/>
  <c r="ID85" i="9" s="1"/>
  <c r="ID91" i="9" s="1"/>
  <c r="ID92" i="9" s="1"/>
  <c r="ID68" i="20"/>
  <c r="ID70" i="20" s="1"/>
  <c r="HW50" i="9"/>
  <c r="HV48" i="9"/>
  <c r="HV44" i="9" s="1"/>
  <c r="HV60" i="9" s="1"/>
  <c r="HV62" i="9" s="1"/>
  <c r="IE53" i="9"/>
  <c r="IE52" i="9" s="1"/>
  <c r="IF54" i="9"/>
  <c r="IA28" i="9"/>
  <c r="IA49" i="9" s="1"/>
  <c r="IA48" i="9" s="1"/>
  <c r="IA44" i="9" s="1"/>
  <c r="IA60" i="9" s="1"/>
  <c r="IA62" i="9" s="1"/>
  <c r="HX50" i="9" l="1"/>
  <c r="HW48" i="9"/>
  <c r="HW44" i="9" s="1"/>
  <c r="HW60" i="9" s="1"/>
  <c r="HW62" i="9" s="1"/>
  <c r="ID71" i="20"/>
  <c r="IF53" i="9"/>
  <c r="IF52" i="9" s="1"/>
  <c r="IG54" i="9"/>
  <c r="IE68" i="20"/>
  <c r="IE70" i="20" s="1"/>
  <c r="IE25" i="9"/>
  <c r="IE11" i="14"/>
  <c r="IE8" i="14" s="1"/>
  <c r="IE90" i="9"/>
  <c r="IF37" i="20"/>
  <c r="IF33" i="20"/>
  <c r="IF36" i="20" s="1"/>
  <c r="IG53" i="9" l="1"/>
  <c r="IG52" i="9" s="1"/>
  <c r="IH54" i="9"/>
  <c r="IE23" i="9"/>
  <c r="IF90" i="9"/>
  <c r="IF85" i="9" s="1"/>
  <c r="IF91" i="9" s="1"/>
  <c r="IF92" i="9" s="1"/>
  <c r="IF11" i="14"/>
  <c r="IF8" i="14" s="1"/>
  <c r="IF25" i="9"/>
  <c r="IF23" i="9" s="1"/>
  <c r="IF26" i="9" s="1"/>
  <c r="IF28" i="9" s="1"/>
  <c r="IF49" i="9" s="1"/>
  <c r="IF68" i="20"/>
  <c r="IF70" i="20" s="1"/>
  <c r="IE85" i="9"/>
  <c r="IG37" i="20"/>
  <c r="IG33" i="20"/>
  <c r="IG36" i="20" s="1"/>
  <c r="HY50" i="9"/>
  <c r="HX48" i="9"/>
  <c r="HX44" i="9" s="1"/>
  <c r="HX60" i="9" s="1"/>
  <c r="HX62" i="9" s="1"/>
  <c r="IF71" i="20" l="1"/>
  <c r="IH33" i="20"/>
  <c r="IH36" i="20" s="1"/>
  <c r="IH37" i="20"/>
  <c r="IG11" i="14"/>
  <c r="IG8" i="14" s="1"/>
  <c r="IG68" i="20"/>
  <c r="IG70" i="20" s="1"/>
  <c r="IG90" i="9"/>
  <c r="IG25" i="9"/>
  <c r="IG23" i="9" s="1"/>
  <c r="IG26" i="9" s="1"/>
  <c r="IG28" i="9" s="1"/>
  <c r="IG49" i="9" s="1"/>
  <c r="HZ50" i="9"/>
  <c r="HY48" i="9"/>
  <c r="HY44" i="9" s="1"/>
  <c r="HY60" i="9" s="1"/>
  <c r="HY62" i="9" s="1"/>
  <c r="IE71" i="20"/>
  <c r="IE26" i="9"/>
  <c r="IE91" i="9"/>
  <c r="IE92" i="9" s="1"/>
  <c r="IH53" i="9"/>
  <c r="IH52" i="9" s="1"/>
  <c r="II54" i="9"/>
  <c r="IG85" i="9" l="1"/>
  <c r="IG71" i="20"/>
  <c r="IE28" i="9"/>
  <c r="IH11" i="14"/>
  <c r="IH8" i="14" s="1"/>
  <c r="IH25" i="9"/>
  <c r="IH90" i="9"/>
  <c r="IH85" i="9" s="1"/>
  <c r="IH91" i="9" s="1"/>
  <c r="IH92" i="9" s="1"/>
  <c r="IH68" i="20"/>
  <c r="IH70" i="20" s="1"/>
  <c r="II37" i="20"/>
  <c r="II33" i="20"/>
  <c r="II36" i="20" s="1"/>
  <c r="IJ54" i="9"/>
  <c r="II53" i="9"/>
  <c r="II52" i="9" s="1"/>
  <c r="IB50" i="9"/>
  <c r="HZ48" i="9"/>
  <c r="HZ44" i="9" s="1"/>
  <c r="HZ60" i="9" s="1"/>
  <c r="HZ62" i="9" s="1"/>
  <c r="IH23" i="9" l="1"/>
  <c r="IC50" i="9"/>
  <c r="IN50" i="9"/>
  <c r="IB48" i="9"/>
  <c r="IB44" i="9" s="1"/>
  <c r="IB60" i="9" s="1"/>
  <c r="IB62" i="9" s="1"/>
  <c r="IK54" i="9"/>
  <c r="IJ53" i="9"/>
  <c r="IJ52" i="9" s="1"/>
  <c r="IE49" i="9"/>
  <c r="IJ33" i="20"/>
  <c r="IJ36" i="20" s="1"/>
  <c r="IJ37" i="20"/>
  <c r="II90" i="9"/>
  <c r="II85" i="9" s="1"/>
  <c r="II91" i="9" s="1"/>
  <c r="II92" i="9" s="1"/>
  <c r="II11" i="14"/>
  <c r="II8" i="14" s="1"/>
  <c r="II25" i="9"/>
  <c r="II23" i="9" s="1"/>
  <c r="II26" i="9" s="1"/>
  <c r="II28" i="9" s="1"/>
  <c r="II49" i="9" s="1"/>
  <c r="II68" i="20"/>
  <c r="II70" i="20" s="1"/>
  <c r="IH71" i="20"/>
  <c r="IG91" i="9"/>
  <c r="IG92" i="9" s="1"/>
  <c r="II71" i="20" l="1"/>
  <c r="IL54" i="9"/>
  <c r="IK53" i="9"/>
  <c r="IK52" i="9" s="1"/>
  <c r="IJ25" i="9"/>
  <c r="IJ23" i="9" s="1"/>
  <c r="IJ26" i="9" s="1"/>
  <c r="IJ28" i="9" s="1"/>
  <c r="IJ49" i="9" s="1"/>
  <c r="IJ90" i="9"/>
  <c r="IJ85" i="9" s="1"/>
  <c r="IJ68" i="20"/>
  <c r="IJ70" i="20" s="1"/>
  <c r="IJ11" i="14"/>
  <c r="IJ8" i="14" s="1"/>
  <c r="ID50" i="9"/>
  <c r="IC48" i="9"/>
  <c r="IC44" i="9" s="1"/>
  <c r="IC60" i="9" s="1"/>
  <c r="IC62" i="9" s="1"/>
  <c r="IK37" i="20"/>
  <c r="IK33" i="20"/>
  <c r="IK36" i="20" s="1"/>
  <c r="IH26" i="9"/>
  <c r="IJ71" i="20" l="1"/>
  <c r="IJ91" i="9"/>
  <c r="IJ92" i="9" s="1"/>
  <c r="IL33" i="20"/>
  <c r="IL36" i="20" s="1"/>
  <c r="IL37" i="20"/>
  <c r="IK68" i="20"/>
  <c r="IK70" i="20" s="1"/>
  <c r="IK11" i="14"/>
  <c r="IK8" i="14" s="1"/>
  <c r="IK25" i="9"/>
  <c r="IK90" i="9"/>
  <c r="IH28" i="9"/>
  <c r="IE50" i="9"/>
  <c r="ID48" i="9"/>
  <c r="ID44" i="9" s="1"/>
  <c r="ID60" i="9" s="1"/>
  <c r="ID62" i="9" s="1"/>
  <c r="IL53" i="9"/>
  <c r="IL52" i="9" s="1"/>
  <c r="IM54" i="9"/>
  <c r="IM53" i="9" l="1"/>
  <c r="IO54" i="9"/>
  <c r="IN54" i="9"/>
  <c r="IL68" i="20"/>
  <c r="IL70" i="20" s="1"/>
  <c r="IL25" i="9"/>
  <c r="IL23" i="9" s="1"/>
  <c r="IL26" i="9" s="1"/>
  <c r="IL28" i="9" s="1"/>
  <c r="IL49" i="9" s="1"/>
  <c r="IL90" i="9"/>
  <c r="IL85" i="9" s="1"/>
  <c r="IL91" i="9" s="1"/>
  <c r="IL92" i="9" s="1"/>
  <c r="IL11" i="14"/>
  <c r="IL8" i="14" s="1"/>
  <c r="IF50" i="9"/>
  <c r="IE48" i="9"/>
  <c r="IE44" i="9" s="1"/>
  <c r="IE60" i="9" s="1"/>
  <c r="IE62" i="9" s="1"/>
  <c r="IM37" i="20"/>
  <c r="IM33" i="20"/>
  <c r="IM36" i="20" s="1"/>
  <c r="IK23" i="9"/>
  <c r="IH49" i="9"/>
  <c r="IK85" i="9"/>
  <c r="IL71" i="20" l="1"/>
  <c r="IO33" i="20"/>
  <c r="IN36" i="20"/>
  <c r="IO37" i="20" s="1"/>
  <c r="IM25" i="9"/>
  <c r="IM11" i="14"/>
  <c r="IM8" i="14" s="1"/>
  <c r="IM68" i="20"/>
  <c r="IM70" i="20" s="1"/>
  <c r="IM90" i="9"/>
  <c r="IN37" i="20"/>
  <c r="IP54" i="9"/>
  <c r="IO53" i="9"/>
  <c r="IO52" i="9" s="1"/>
  <c r="IK26" i="9"/>
  <c r="IN53" i="9"/>
  <c r="IN52" i="9" s="1"/>
  <c r="IM52" i="9"/>
  <c r="IK91" i="9"/>
  <c r="IK92" i="9" s="1"/>
  <c r="IG50" i="9"/>
  <c r="IF48" i="9"/>
  <c r="IF44" i="9" s="1"/>
  <c r="IF60" i="9" s="1"/>
  <c r="IF62" i="9" s="1"/>
  <c r="IK71" i="20"/>
  <c r="IM85" i="9" l="1"/>
  <c r="IN90" i="9"/>
  <c r="IM23" i="9"/>
  <c r="IN25" i="9"/>
  <c r="IK28" i="9"/>
  <c r="IO25" i="9"/>
  <c r="IO23" i="9" s="1"/>
  <c r="IO26" i="9" s="1"/>
  <c r="IO28" i="9" s="1"/>
  <c r="IO49" i="9" s="1"/>
  <c r="IO90" i="9"/>
  <c r="IO85" i="9" s="1"/>
  <c r="IO91" i="9" s="1"/>
  <c r="IO92" i="9" s="1"/>
  <c r="IO68" i="20"/>
  <c r="IO70" i="20" s="1"/>
  <c r="IO11" i="14"/>
  <c r="IO8" i="14" s="1"/>
  <c r="JA33" i="20"/>
  <c r="IO36" i="20"/>
  <c r="IH50" i="9"/>
  <c r="IG48" i="9"/>
  <c r="IG44" i="9" s="1"/>
  <c r="IG60" i="9" s="1"/>
  <c r="IG62" i="9" s="1"/>
  <c r="IP53" i="9"/>
  <c r="IP52" i="9" s="1"/>
  <c r="IQ54" i="9"/>
  <c r="T8" i="21"/>
  <c r="T6" i="21" s="1"/>
  <c r="IN68" i="20"/>
  <c r="IN70" i="20" s="1"/>
  <c r="IN11" i="14"/>
  <c r="IN8" i="14" s="1"/>
  <c r="IN12" i="14" s="1"/>
  <c r="IN16" i="14" s="1"/>
  <c r="IR54" i="9" l="1"/>
  <c r="IQ53" i="9"/>
  <c r="IQ52" i="9" s="1"/>
  <c r="II50" i="9"/>
  <c r="IH48" i="9"/>
  <c r="IH44" i="9" s="1"/>
  <c r="IH60" i="9" s="1"/>
  <c r="IH62" i="9" s="1"/>
  <c r="IK49" i="9"/>
  <c r="IP37" i="20"/>
  <c r="IP33" i="20"/>
  <c r="IP36" i="20" s="1"/>
  <c r="IN17" i="14"/>
  <c r="IN27" i="9" s="1"/>
  <c r="IM27" i="9" s="1"/>
  <c r="IM57" i="9" s="1"/>
  <c r="IN57" i="9" s="1"/>
  <c r="IO57" i="9" s="1"/>
  <c r="IP57" i="9" s="1"/>
  <c r="IQ57" i="9" s="1"/>
  <c r="IR57" i="9" s="1"/>
  <c r="IS57" i="9" s="1"/>
  <c r="IT57" i="9" s="1"/>
  <c r="IU57" i="9" s="1"/>
  <c r="IV57" i="9" s="1"/>
  <c r="IW57" i="9" s="1"/>
  <c r="IX57" i="9" s="1"/>
  <c r="IY57" i="9" s="1"/>
  <c r="IM71" i="20"/>
  <c r="IM26" i="9"/>
  <c r="IN23" i="9"/>
  <c r="IN71" i="20" s="1"/>
  <c r="IO71" i="20"/>
  <c r="IM91" i="9"/>
  <c r="IM92" i="9" s="1"/>
  <c r="IN92" i="9" s="1"/>
  <c r="IN85" i="9"/>
  <c r="IN91" i="9" s="1"/>
  <c r="IN18" i="14" l="1"/>
  <c r="IN21" i="14" s="1"/>
  <c r="IN22" i="14" s="1"/>
  <c r="JA20" i="14" s="1"/>
  <c r="IM28" i="9"/>
  <c r="IN26" i="9"/>
  <c r="IJ50" i="9"/>
  <c r="II48" i="9"/>
  <c r="II44" i="9" s="1"/>
  <c r="II60" i="9" s="1"/>
  <c r="II62" i="9" s="1"/>
  <c r="IS54" i="9"/>
  <c r="IR53" i="9"/>
  <c r="IR52" i="9" s="1"/>
  <c r="IP25" i="9"/>
  <c r="IP23" i="9" s="1"/>
  <c r="IP68" i="20"/>
  <c r="IP70" i="20" s="1"/>
  <c r="IP11" i="14"/>
  <c r="IP8" i="14" s="1"/>
  <c r="IP90" i="9"/>
  <c r="IP85" i="9" s="1"/>
  <c r="IP91" i="9" s="1"/>
  <c r="IP92" i="9" s="1"/>
  <c r="IQ33" i="20"/>
  <c r="IQ36" i="20" s="1"/>
  <c r="IQ37" i="20"/>
  <c r="IS53" i="9" l="1"/>
  <c r="IS52" i="9" s="1"/>
  <c r="IT54" i="9"/>
  <c r="IP71" i="20"/>
  <c r="IP26" i="9"/>
  <c r="IP28" i="9" s="1"/>
  <c r="IP49" i="9" s="1"/>
  <c r="IQ68" i="20"/>
  <c r="IQ70" i="20" s="1"/>
  <c r="IQ25" i="9"/>
  <c r="IQ23" i="9" s="1"/>
  <c r="IQ26" i="9" s="1"/>
  <c r="IQ28" i="9" s="1"/>
  <c r="IQ49" i="9" s="1"/>
  <c r="IQ11" i="14"/>
  <c r="IQ8" i="14" s="1"/>
  <c r="IQ90" i="9"/>
  <c r="IQ85" i="9" s="1"/>
  <c r="IQ91" i="9" s="1"/>
  <c r="IQ92" i="9" s="1"/>
  <c r="IK50" i="9"/>
  <c r="IJ48" i="9"/>
  <c r="IJ44" i="9" s="1"/>
  <c r="IJ60" i="9" s="1"/>
  <c r="IJ62" i="9" s="1"/>
  <c r="IR37" i="20"/>
  <c r="IR33" i="20"/>
  <c r="IR36" i="20" s="1"/>
  <c r="IM49" i="9"/>
  <c r="IN28" i="9"/>
  <c r="IN49" i="9" s="1"/>
  <c r="IN48" i="9" s="1"/>
  <c r="IN44" i="9" s="1"/>
  <c r="IN60" i="9" s="1"/>
  <c r="IN62" i="9" s="1"/>
  <c r="IQ71" i="20" l="1"/>
  <c r="IR90" i="9"/>
  <c r="IR85" i="9" s="1"/>
  <c r="IR91" i="9" s="1"/>
  <c r="IR92" i="9" s="1"/>
  <c r="IR11" i="14"/>
  <c r="IR8" i="14" s="1"/>
  <c r="IR25" i="9"/>
  <c r="IR68" i="20"/>
  <c r="IR70" i="20" s="1"/>
  <c r="IT53" i="9"/>
  <c r="IT52" i="9" s="1"/>
  <c r="IU54" i="9"/>
  <c r="IS37" i="20"/>
  <c r="IS33" i="20"/>
  <c r="IS36" i="20" s="1"/>
  <c r="IL50" i="9"/>
  <c r="IK48" i="9"/>
  <c r="IK44" i="9" s="1"/>
  <c r="IK60" i="9" s="1"/>
  <c r="IK62" i="9" s="1"/>
  <c r="IM50" i="9" l="1"/>
  <c r="IL48" i="9"/>
  <c r="IL44" i="9" s="1"/>
  <c r="IL60" i="9" s="1"/>
  <c r="IL62" i="9" s="1"/>
  <c r="IS11" i="14"/>
  <c r="IS8" i="14" s="1"/>
  <c r="IS68" i="20"/>
  <c r="IS70" i="20" s="1"/>
  <c r="IS90" i="9"/>
  <c r="IS85" i="9" s="1"/>
  <c r="IS25" i="9"/>
  <c r="IS23" i="9" s="1"/>
  <c r="IS26" i="9" s="1"/>
  <c r="IS28" i="9" s="1"/>
  <c r="IS49" i="9" s="1"/>
  <c r="IU53" i="9"/>
  <c r="IU52" i="9" s="1"/>
  <c r="IV54" i="9"/>
  <c r="IR23" i="9"/>
  <c r="IR71" i="20" s="1"/>
  <c r="IT33" i="20"/>
  <c r="IT36" i="20" s="1"/>
  <c r="IT37" i="20"/>
  <c r="IS91" i="9" l="1"/>
  <c r="IS92" i="9" s="1"/>
  <c r="IT25" i="9"/>
  <c r="IT23" i="9" s="1"/>
  <c r="IT68" i="20"/>
  <c r="IT70" i="20" s="1"/>
  <c r="IT90" i="9"/>
  <c r="IT11" i="14"/>
  <c r="IT8" i="14" s="1"/>
  <c r="IS71" i="20"/>
  <c r="IU37" i="20"/>
  <c r="IU33" i="20"/>
  <c r="IU36" i="20" s="1"/>
  <c r="IR26" i="9"/>
  <c r="IW54" i="9"/>
  <c r="IV53" i="9"/>
  <c r="IV52" i="9" s="1"/>
  <c r="IO50" i="9"/>
  <c r="IM48" i="9"/>
  <c r="IM44" i="9" s="1"/>
  <c r="IM60" i="9" s="1"/>
  <c r="IM62" i="9" s="1"/>
  <c r="IW53" i="9" l="1"/>
  <c r="IW52" i="9" s="1"/>
  <c r="IX54" i="9"/>
  <c r="IT85" i="9"/>
  <c r="JA50" i="9"/>
  <c r="IP50" i="9"/>
  <c r="IO48" i="9"/>
  <c r="IO44" i="9" s="1"/>
  <c r="IO60" i="9" s="1"/>
  <c r="IO62" i="9" s="1"/>
  <c r="IR28" i="9"/>
  <c r="IT71" i="20"/>
  <c r="IT26" i="9"/>
  <c r="IT28" i="9" s="1"/>
  <c r="IT49" i="9" s="1"/>
  <c r="IV33" i="20"/>
  <c r="IV36" i="20" s="1"/>
  <c r="IV37" i="20"/>
  <c r="IU25" i="9"/>
  <c r="IU11" i="14"/>
  <c r="IU8" i="14" s="1"/>
  <c r="IU68" i="20"/>
  <c r="IU70" i="20" s="1"/>
  <c r="IU90" i="9"/>
  <c r="IU85" i="9" s="1"/>
  <c r="IU91" i="9" s="1"/>
  <c r="IU92" i="9" s="1"/>
  <c r="IQ50" i="9" l="1"/>
  <c r="IP48" i="9"/>
  <c r="IP44" i="9" s="1"/>
  <c r="IP60" i="9" s="1"/>
  <c r="IP62" i="9" s="1"/>
  <c r="IV25" i="9"/>
  <c r="IV23" i="9" s="1"/>
  <c r="IV26" i="9" s="1"/>
  <c r="IV28" i="9" s="1"/>
  <c r="IV49" i="9" s="1"/>
  <c r="IV90" i="9"/>
  <c r="IV11" i="14"/>
  <c r="IV8" i="14" s="1"/>
  <c r="IV68" i="20"/>
  <c r="IV70" i="20" s="1"/>
  <c r="IU23" i="9"/>
  <c r="IU71" i="20" s="1"/>
  <c r="IW33" i="20"/>
  <c r="IW36" i="20" s="1"/>
  <c r="IW37" i="20"/>
  <c r="IT91" i="9"/>
  <c r="IT92" i="9" s="1"/>
  <c r="IR49" i="9"/>
  <c r="IX53" i="9"/>
  <c r="IX52" i="9" s="1"/>
  <c r="IY54" i="9"/>
  <c r="IV71" i="20" l="1"/>
  <c r="IU26" i="9"/>
  <c r="IV85" i="9"/>
  <c r="IW68" i="20"/>
  <c r="IW70" i="20" s="1"/>
  <c r="IW25" i="9"/>
  <c r="IW11" i="14"/>
  <c r="IW8" i="14" s="1"/>
  <c r="IW90" i="9"/>
  <c r="IW85" i="9" s="1"/>
  <c r="IW91" i="9" s="1"/>
  <c r="IW92" i="9" s="1"/>
  <c r="IY53" i="9"/>
  <c r="IY52" i="9" s="1"/>
  <c r="IZ54" i="9"/>
  <c r="IX37" i="20"/>
  <c r="IX33" i="20"/>
  <c r="IX36" i="20" s="1"/>
  <c r="IR50" i="9"/>
  <c r="IS50" i="9" s="1"/>
  <c r="IQ48" i="9"/>
  <c r="IQ44" i="9" s="1"/>
  <c r="IQ60" i="9" s="1"/>
  <c r="IQ62" i="9" s="1"/>
  <c r="IR48" i="9" l="1"/>
  <c r="IR44" i="9" s="1"/>
  <c r="IR60" i="9" s="1"/>
  <c r="IR62" i="9" s="1"/>
  <c r="IW23" i="9"/>
  <c r="IX68" i="20"/>
  <c r="IX70" i="20" s="1"/>
  <c r="IX11" i="14"/>
  <c r="IX8" i="14" s="1"/>
  <c r="IX90" i="9"/>
  <c r="IX25" i="9"/>
  <c r="IX23" i="9" s="1"/>
  <c r="IX26" i="9" s="1"/>
  <c r="IX28" i="9" s="1"/>
  <c r="IX49" i="9" s="1"/>
  <c r="JA54" i="9"/>
  <c r="IZ53" i="9"/>
  <c r="JB54" i="9"/>
  <c r="IY37" i="20"/>
  <c r="IY33" i="20"/>
  <c r="IY36" i="20" s="1"/>
  <c r="IT50" i="9"/>
  <c r="IS48" i="9"/>
  <c r="IS44" i="9" s="1"/>
  <c r="IS60" i="9" s="1"/>
  <c r="IS62" i="9" s="1"/>
  <c r="IV91" i="9"/>
  <c r="IV92" i="9" s="1"/>
  <c r="IU28" i="9"/>
  <c r="IX85" i="9" l="1"/>
  <c r="IZ37" i="20"/>
  <c r="IZ33" i="20"/>
  <c r="IZ36" i="20" s="1"/>
  <c r="IX71" i="20"/>
  <c r="IU50" i="9"/>
  <c r="IT48" i="9"/>
  <c r="IT44" i="9" s="1"/>
  <c r="IT60" i="9" s="1"/>
  <c r="IT62" i="9" s="1"/>
  <c r="IY11" i="14"/>
  <c r="IY8" i="14" s="1"/>
  <c r="IY25" i="9"/>
  <c r="IY23" i="9" s="1"/>
  <c r="IY26" i="9" s="1"/>
  <c r="IY28" i="9" s="1"/>
  <c r="IY49" i="9" s="1"/>
  <c r="IY68" i="20"/>
  <c r="IY70" i="20" s="1"/>
  <c r="IY90" i="9"/>
  <c r="IY85" i="9" s="1"/>
  <c r="IY91" i="9" s="1"/>
  <c r="IY92" i="9" s="1"/>
  <c r="IU49" i="9"/>
  <c r="JB53" i="9"/>
  <c r="JB52" i="9" s="1"/>
  <c r="JC54" i="9"/>
  <c r="IW26" i="9"/>
  <c r="JA53" i="9"/>
  <c r="JA52" i="9" s="1"/>
  <c r="IZ52" i="9"/>
  <c r="IW71" i="20"/>
  <c r="IU48" i="9" l="1"/>
  <c r="IU44" i="9" s="1"/>
  <c r="IU60" i="9" s="1"/>
  <c r="IU62" i="9" s="1"/>
  <c r="IY71" i="20"/>
  <c r="IV50" i="9"/>
  <c r="JA36" i="20"/>
  <c r="JB37" i="20" s="1"/>
  <c r="JB33" i="20"/>
  <c r="IZ68" i="20"/>
  <c r="IZ70" i="20" s="1"/>
  <c r="IZ90" i="9"/>
  <c r="IZ11" i="14"/>
  <c r="IZ8" i="14" s="1"/>
  <c r="IZ25" i="9"/>
  <c r="JA37" i="20"/>
  <c r="IW28" i="9"/>
  <c r="JC53" i="9"/>
  <c r="JC52" i="9" s="1"/>
  <c r="JD54" i="9"/>
  <c r="IX91" i="9"/>
  <c r="IX92" i="9" s="1"/>
  <c r="IZ23" i="9" l="1"/>
  <c r="JA25" i="9"/>
  <c r="JA11" i="14"/>
  <c r="JA8" i="14" s="1"/>
  <c r="JA12" i="14" s="1"/>
  <c r="JA16" i="14" s="1"/>
  <c r="JA68" i="20"/>
  <c r="JA70" i="20" s="1"/>
  <c r="U8" i="21"/>
  <c r="U6" i="21" s="1"/>
  <c r="JD53" i="9"/>
  <c r="JD52" i="9" s="1"/>
  <c r="JE54" i="9"/>
  <c r="IZ85" i="9"/>
  <c r="JA90" i="9"/>
  <c r="JN33" i="20"/>
  <c r="JB36" i="20"/>
  <c r="JB25" i="9"/>
  <c r="JB23" i="9" s="1"/>
  <c r="JB90" i="9"/>
  <c r="JB85" i="9" s="1"/>
  <c r="JB91" i="9" s="1"/>
  <c r="JB92" i="9" s="1"/>
  <c r="JB68" i="20"/>
  <c r="JB70" i="20" s="1"/>
  <c r="JB11" i="14"/>
  <c r="JB8" i="14" s="1"/>
  <c r="IW49" i="9"/>
  <c r="IW48" i="9" s="1"/>
  <c r="IW44" i="9" s="1"/>
  <c r="IW60" i="9" s="1"/>
  <c r="IW62" i="9" s="1"/>
  <c r="IW50" i="9"/>
  <c r="IV48" i="9"/>
  <c r="IV44" i="9" s="1"/>
  <c r="IV60" i="9" s="1"/>
  <c r="IV62" i="9" s="1"/>
  <c r="JE53" i="9" l="1"/>
  <c r="JE52" i="9" s="1"/>
  <c r="JF54" i="9"/>
  <c r="IZ91" i="9"/>
  <c r="IZ92" i="9" s="1"/>
  <c r="JA92" i="9" s="1"/>
  <c r="JA85" i="9"/>
  <c r="JA91" i="9" s="1"/>
  <c r="JB71" i="20"/>
  <c r="JB26" i="9"/>
  <c r="JB28" i="9" s="1"/>
  <c r="JB49" i="9" s="1"/>
  <c r="JA17" i="14"/>
  <c r="JA27" i="9" s="1"/>
  <c r="IZ27" i="9" s="1"/>
  <c r="IZ57" i="9" s="1"/>
  <c r="JA57" i="9" s="1"/>
  <c r="JB57" i="9" s="1"/>
  <c r="JC57" i="9" s="1"/>
  <c r="JD57" i="9" s="1"/>
  <c r="JE57" i="9" s="1"/>
  <c r="JF57" i="9" s="1"/>
  <c r="JG57" i="9" s="1"/>
  <c r="JH57" i="9" s="1"/>
  <c r="JI57" i="9" s="1"/>
  <c r="JJ57" i="9" s="1"/>
  <c r="JK57" i="9" s="1"/>
  <c r="JL57" i="9" s="1"/>
  <c r="JC33" i="20"/>
  <c r="JC36" i="20" s="1"/>
  <c r="JC37" i="20"/>
  <c r="IX50" i="9"/>
  <c r="IZ71" i="20"/>
  <c r="IZ26" i="9"/>
  <c r="JA23" i="9"/>
  <c r="JA71" i="20" s="1"/>
  <c r="JA18" i="14" l="1"/>
  <c r="JA21" i="14" s="1"/>
  <c r="JA22" i="14" s="1"/>
  <c r="JN20" i="14" s="1"/>
  <c r="IZ28" i="9"/>
  <c r="JA26" i="9"/>
  <c r="IY50" i="9"/>
  <c r="IX48" i="9"/>
  <c r="IX44" i="9" s="1"/>
  <c r="IX60" i="9" s="1"/>
  <c r="IX62" i="9" s="1"/>
  <c r="JC90" i="9"/>
  <c r="JC85" i="9" s="1"/>
  <c r="JC91" i="9" s="1"/>
  <c r="JC92" i="9" s="1"/>
  <c r="JC11" i="14"/>
  <c r="JC8" i="14" s="1"/>
  <c r="JC68" i="20"/>
  <c r="JC70" i="20" s="1"/>
  <c r="JC25" i="9"/>
  <c r="JC23" i="9" s="1"/>
  <c r="JF53" i="9"/>
  <c r="JF52" i="9" s="1"/>
  <c r="JG54" i="9"/>
  <c r="JD37" i="20"/>
  <c r="JD33" i="20"/>
  <c r="JD36" i="20" s="1"/>
  <c r="JD68" i="20" l="1"/>
  <c r="JD70" i="20" s="1"/>
  <c r="JD25" i="9"/>
  <c r="JD23" i="9" s="1"/>
  <c r="JD26" i="9" s="1"/>
  <c r="JD28" i="9" s="1"/>
  <c r="JD49" i="9" s="1"/>
  <c r="JD90" i="9"/>
  <c r="JD85" i="9" s="1"/>
  <c r="JD91" i="9" s="1"/>
  <c r="JD92" i="9" s="1"/>
  <c r="JD11" i="14"/>
  <c r="JD8" i="14" s="1"/>
  <c r="IZ50" i="9"/>
  <c r="IY48" i="9"/>
  <c r="IY44" i="9" s="1"/>
  <c r="IY60" i="9" s="1"/>
  <c r="IY62" i="9" s="1"/>
  <c r="JE33" i="20"/>
  <c r="JE36" i="20" s="1"/>
  <c r="JE37" i="20"/>
  <c r="JG53" i="9"/>
  <c r="JG52" i="9" s="1"/>
  <c r="JH54" i="9"/>
  <c r="IZ49" i="9"/>
  <c r="JA28" i="9"/>
  <c r="JA49" i="9" s="1"/>
  <c r="JA48" i="9" s="1"/>
  <c r="JA44" i="9" s="1"/>
  <c r="JA60" i="9" s="1"/>
  <c r="JA62" i="9" s="1"/>
  <c r="JC71" i="20"/>
  <c r="JC26" i="9"/>
  <c r="JC28" i="9" s="1"/>
  <c r="JC49" i="9" s="1"/>
  <c r="IZ48" i="9" l="1"/>
  <c r="IZ44" i="9" s="1"/>
  <c r="IZ60" i="9" s="1"/>
  <c r="IZ62" i="9" s="1"/>
  <c r="JF37" i="20"/>
  <c r="JF33" i="20"/>
  <c r="JF36" i="20" s="1"/>
  <c r="JE90" i="9"/>
  <c r="JE68" i="20"/>
  <c r="JE70" i="20" s="1"/>
  <c r="JE25" i="9"/>
  <c r="JE11" i="14"/>
  <c r="JE8" i="14" s="1"/>
  <c r="JB50" i="9"/>
  <c r="JH53" i="9"/>
  <c r="JH52" i="9" s="1"/>
  <c r="JI54" i="9"/>
  <c r="JD71" i="20"/>
  <c r="JE23" i="9" l="1"/>
  <c r="JE85" i="9"/>
  <c r="JG37" i="20"/>
  <c r="JG33" i="20"/>
  <c r="JG36" i="20" s="1"/>
  <c r="JI53" i="9"/>
  <c r="JI52" i="9" s="1"/>
  <c r="JJ54" i="9"/>
  <c r="JF90" i="9"/>
  <c r="JF85" i="9" s="1"/>
  <c r="JF91" i="9" s="1"/>
  <c r="JF92" i="9" s="1"/>
  <c r="JF11" i="14"/>
  <c r="JF8" i="14" s="1"/>
  <c r="JF68" i="20"/>
  <c r="JF70" i="20" s="1"/>
  <c r="JF25" i="9"/>
  <c r="JF23" i="9" s="1"/>
  <c r="JF26" i="9" s="1"/>
  <c r="JF28" i="9" s="1"/>
  <c r="JF49" i="9" s="1"/>
  <c r="JN50" i="9"/>
  <c r="JC50" i="9"/>
  <c r="JB48" i="9"/>
  <c r="JB44" i="9" s="1"/>
  <c r="JB60" i="9" s="1"/>
  <c r="JB62" i="9" s="1"/>
  <c r="JJ53" i="9" l="1"/>
  <c r="JJ52" i="9" s="1"/>
  <c r="JK54" i="9"/>
  <c r="JD50" i="9"/>
  <c r="JC48" i="9"/>
  <c r="JC44" i="9" s="1"/>
  <c r="JC60" i="9" s="1"/>
  <c r="JC62" i="9" s="1"/>
  <c r="JH33" i="20"/>
  <c r="JH36" i="20" s="1"/>
  <c r="JH37" i="20"/>
  <c r="JG68" i="20"/>
  <c r="JG70" i="20" s="1"/>
  <c r="JG25" i="9"/>
  <c r="JG23" i="9" s="1"/>
  <c r="JG11" i="14"/>
  <c r="JG8" i="14" s="1"/>
  <c r="JG90" i="9"/>
  <c r="JF71" i="20"/>
  <c r="JE91" i="9"/>
  <c r="JE92" i="9" s="1"/>
  <c r="JE71" i="20"/>
  <c r="JE26" i="9"/>
  <c r="JH90" i="9" l="1"/>
  <c r="JH85" i="9" s="1"/>
  <c r="JH91" i="9" s="1"/>
  <c r="JH92" i="9" s="1"/>
  <c r="JH25" i="9"/>
  <c r="JH23" i="9" s="1"/>
  <c r="JH26" i="9" s="1"/>
  <c r="JH28" i="9" s="1"/>
  <c r="JH49" i="9" s="1"/>
  <c r="JH68" i="20"/>
  <c r="JH70" i="20" s="1"/>
  <c r="JH11" i="14"/>
  <c r="JH8" i="14" s="1"/>
  <c r="JI33" i="20"/>
  <c r="JI36" i="20" s="1"/>
  <c r="JI37" i="20"/>
  <c r="JG71" i="20"/>
  <c r="JG26" i="9"/>
  <c r="JG28" i="9" s="1"/>
  <c r="JG49" i="9" s="1"/>
  <c r="JE50" i="9"/>
  <c r="JD48" i="9"/>
  <c r="JD44" i="9" s="1"/>
  <c r="JD60" i="9" s="1"/>
  <c r="JD62" i="9" s="1"/>
  <c r="JE28" i="9"/>
  <c r="JG85" i="9"/>
  <c r="JL54" i="9"/>
  <c r="JK53" i="9"/>
  <c r="JK52" i="9" s="1"/>
  <c r="JH71" i="20" l="1"/>
  <c r="JG91" i="9"/>
  <c r="JG92" i="9" s="1"/>
  <c r="JI90" i="9"/>
  <c r="JI11" i="14"/>
  <c r="JI8" i="14" s="1"/>
  <c r="JI68" i="20"/>
  <c r="JI70" i="20" s="1"/>
  <c r="JI25" i="9"/>
  <c r="JJ37" i="20"/>
  <c r="JJ33" i="20"/>
  <c r="JJ36" i="20" s="1"/>
  <c r="JE49" i="9"/>
  <c r="JE48" i="9" s="1"/>
  <c r="JE44" i="9" s="1"/>
  <c r="JE60" i="9" s="1"/>
  <c r="JE62" i="9" s="1"/>
  <c r="JL53" i="9"/>
  <c r="JL52" i="9" s="1"/>
  <c r="JM54" i="9"/>
  <c r="JI23" i="9" l="1"/>
  <c r="JN54" i="9"/>
  <c r="JO54" i="9"/>
  <c r="JM53" i="9"/>
  <c r="JI71" i="20"/>
  <c r="JJ90" i="9"/>
  <c r="JJ85" i="9" s="1"/>
  <c r="JJ91" i="9" s="1"/>
  <c r="JJ92" i="9" s="1"/>
  <c r="JJ25" i="9"/>
  <c r="JJ23" i="9" s="1"/>
  <c r="JJ26" i="9" s="1"/>
  <c r="JJ28" i="9" s="1"/>
  <c r="JJ49" i="9" s="1"/>
  <c r="JJ68" i="20"/>
  <c r="JJ70" i="20" s="1"/>
  <c r="JJ11" i="14"/>
  <c r="JJ8" i="14" s="1"/>
  <c r="JF50" i="9"/>
  <c r="JI85" i="9"/>
  <c r="JK37" i="20"/>
  <c r="JK33" i="20"/>
  <c r="JK36" i="20" s="1"/>
  <c r="JK11" i="14" l="1"/>
  <c r="JK8" i="14" s="1"/>
  <c r="JK25" i="9"/>
  <c r="JK23" i="9" s="1"/>
  <c r="JK26" i="9" s="1"/>
  <c r="JK28" i="9" s="1"/>
  <c r="JK49" i="9" s="1"/>
  <c r="JK68" i="20"/>
  <c r="JK70" i="20" s="1"/>
  <c r="JK90" i="9"/>
  <c r="JK85" i="9" s="1"/>
  <c r="JK91" i="9" s="1"/>
  <c r="JK92" i="9" s="1"/>
  <c r="JM52" i="9"/>
  <c r="JN53" i="9"/>
  <c r="JN52" i="9" s="1"/>
  <c r="JI91" i="9"/>
  <c r="JI92" i="9" s="1"/>
  <c r="JO53" i="9"/>
  <c r="JO52" i="9" s="1"/>
  <c r="JP54" i="9"/>
  <c r="JG50" i="9"/>
  <c r="JF48" i="9"/>
  <c r="JF44" i="9" s="1"/>
  <c r="JF60" i="9" s="1"/>
  <c r="JF62" i="9" s="1"/>
  <c r="JL37" i="20"/>
  <c r="JL33" i="20"/>
  <c r="JL36" i="20" s="1"/>
  <c r="JJ71" i="20"/>
  <c r="JI26" i="9"/>
  <c r="JK71" i="20" l="1"/>
  <c r="JH50" i="9"/>
  <c r="JG48" i="9"/>
  <c r="JG44" i="9" s="1"/>
  <c r="JG60" i="9" s="1"/>
  <c r="JG62" i="9" s="1"/>
  <c r="JL11" i="14"/>
  <c r="JL8" i="14" s="1"/>
  <c r="JL90" i="9"/>
  <c r="JL85" i="9" s="1"/>
  <c r="JL91" i="9" s="1"/>
  <c r="JL92" i="9" s="1"/>
  <c r="JL68" i="20"/>
  <c r="JL70" i="20" s="1"/>
  <c r="JL25" i="9"/>
  <c r="JL23" i="9" s="1"/>
  <c r="JP53" i="9"/>
  <c r="JP52" i="9" s="1"/>
  <c r="JQ54" i="9"/>
  <c r="JI28" i="9"/>
  <c r="JM37" i="20"/>
  <c r="JM33" i="20"/>
  <c r="JM36" i="20" s="1"/>
  <c r="JL71" i="20" l="1"/>
  <c r="JN36" i="20"/>
  <c r="JO37" i="20" s="1"/>
  <c r="JO33" i="20"/>
  <c r="JL26" i="9"/>
  <c r="JM11" i="14"/>
  <c r="JM8" i="14" s="1"/>
  <c r="JM90" i="9"/>
  <c r="JM68" i="20"/>
  <c r="JM70" i="20" s="1"/>
  <c r="JM25" i="9"/>
  <c r="JN37" i="20"/>
  <c r="JI49" i="9"/>
  <c r="JI50" i="9"/>
  <c r="JH48" i="9"/>
  <c r="JH44" i="9" s="1"/>
  <c r="JH60" i="9" s="1"/>
  <c r="JH62" i="9" s="1"/>
  <c r="JQ53" i="9"/>
  <c r="JQ52" i="9" s="1"/>
  <c r="JR54" i="9"/>
  <c r="JI48" i="9" l="1"/>
  <c r="JI44" i="9" s="1"/>
  <c r="JI60" i="9" s="1"/>
  <c r="JI62" i="9" s="1"/>
  <c r="JR53" i="9"/>
  <c r="JR52" i="9" s="1"/>
  <c r="JS54" i="9"/>
  <c r="JM85" i="9"/>
  <c r="JN90" i="9"/>
  <c r="JJ50" i="9"/>
  <c r="JM23" i="9"/>
  <c r="JN25" i="9"/>
  <c r="JL28" i="9"/>
  <c r="JO36" i="20"/>
  <c r="KA33" i="20"/>
  <c r="JN11" i="14"/>
  <c r="JN8" i="14" s="1"/>
  <c r="JN12" i="14" s="1"/>
  <c r="JN16" i="14" s="1"/>
  <c r="JN68" i="20"/>
  <c r="JN70" i="20" s="1"/>
  <c r="V8" i="21"/>
  <c r="V6" i="21" s="1"/>
  <c r="JO25" i="9"/>
  <c r="JO23" i="9" s="1"/>
  <c r="JO26" i="9" s="1"/>
  <c r="JO28" i="9" s="1"/>
  <c r="JO49" i="9" s="1"/>
  <c r="JO11" i="14"/>
  <c r="JO8" i="14" s="1"/>
  <c r="JO90" i="9"/>
  <c r="JO85" i="9" s="1"/>
  <c r="JO91" i="9" s="1"/>
  <c r="JO92" i="9" s="1"/>
  <c r="JO68" i="20"/>
  <c r="JO70" i="20" s="1"/>
  <c r="JM26" i="9" l="1"/>
  <c r="JN23" i="9"/>
  <c r="JN71" i="20" s="1"/>
  <c r="JK50" i="9"/>
  <c r="JJ48" i="9"/>
  <c r="JJ44" i="9" s="1"/>
  <c r="JJ60" i="9" s="1"/>
  <c r="JJ62" i="9" s="1"/>
  <c r="JN17" i="14"/>
  <c r="JN27" i="9" s="1"/>
  <c r="JM27" i="9" s="1"/>
  <c r="JM57" i="9" s="1"/>
  <c r="JN57" i="9" s="1"/>
  <c r="JO57" i="9" s="1"/>
  <c r="JP57" i="9" s="1"/>
  <c r="JQ57" i="9" s="1"/>
  <c r="JR57" i="9" s="1"/>
  <c r="JS57" i="9" s="1"/>
  <c r="JT57" i="9" s="1"/>
  <c r="JU57" i="9" s="1"/>
  <c r="JV57" i="9" s="1"/>
  <c r="JW57" i="9" s="1"/>
  <c r="JX57" i="9" s="1"/>
  <c r="JY57" i="9" s="1"/>
  <c r="JM91" i="9"/>
  <c r="JM92" i="9" s="1"/>
  <c r="JN92" i="9" s="1"/>
  <c r="JN85" i="9"/>
  <c r="JN91" i="9" s="1"/>
  <c r="JO71" i="20"/>
  <c r="JP33" i="20"/>
  <c r="JP36" i="20" s="1"/>
  <c r="JP37" i="20"/>
  <c r="JM71" i="20"/>
  <c r="JT54" i="9"/>
  <c r="JS53" i="9"/>
  <c r="JS52" i="9" s="1"/>
  <c r="JL49" i="9"/>
  <c r="JN18" i="14" l="1"/>
  <c r="JN21" i="14" s="1"/>
  <c r="JN22" i="14" s="1"/>
  <c r="KA20" i="14" s="1"/>
  <c r="JP90" i="9"/>
  <c r="JP85" i="9" s="1"/>
  <c r="JP91" i="9" s="1"/>
  <c r="JP92" i="9" s="1"/>
  <c r="JP68" i="20"/>
  <c r="JP70" i="20" s="1"/>
  <c r="JP25" i="9"/>
  <c r="JP23" i="9" s="1"/>
  <c r="JP11" i="14"/>
  <c r="JP8" i="14" s="1"/>
  <c r="JL50" i="9"/>
  <c r="JM50" i="9" s="1"/>
  <c r="JK48" i="9"/>
  <c r="JK44" i="9" s="1"/>
  <c r="JK60" i="9" s="1"/>
  <c r="JK62" i="9" s="1"/>
  <c r="JT53" i="9"/>
  <c r="JT52" i="9" s="1"/>
  <c r="JU54" i="9"/>
  <c r="JQ33" i="20"/>
  <c r="JQ36" i="20" s="1"/>
  <c r="JQ37" i="20"/>
  <c r="JM28" i="9"/>
  <c r="JN26" i="9"/>
  <c r="JM49" i="9" l="1"/>
  <c r="JM48" i="9" s="1"/>
  <c r="JM44" i="9" s="1"/>
  <c r="JM60" i="9" s="1"/>
  <c r="JM62" i="9" s="1"/>
  <c r="JN28" i="9"/>
  <c r="JN49" i="9" s="1"/>
  <c r="JN48" i="9" s="1"/>
  <c r="JN44" i="9" s="1"/>
  <c r="JN60" i="9" s="1"/>
  <c r="JN62" i="9" s="1"/>
  <c r="JP71" i="20"/>
  <c r="JP26" i="9"/>
  <c r="JP28" i="9" s="1"/>
  <c r="JP49" i="9" s="1"/>
  <c r="JQ25" i="9"/>
  <c r="JQ23" i="9" s="1"/>
  <c r="JQ26" i="9" s="1"/>
  <c r="JQ28" i="9" s="1"/>
  <c r="JQ49" i="9" s="1"/>
  <c r="JQ90" i="9"/>
  <c r="JQ85" i="9" s="1"/>
  <c r="JQ91" i="9" s="1"/>
  <c r="JQ92" i="9" s="1"/>
  <c r="JQ11" i="14"/>
  <c r="JQ8" i="14" s="1"/>
  <c r="JQ68" i="20"/>
  <c r="JQ70" i="20" s="1"/>
  <c r="JR37" i="20"/>
  <c r="JR33" i="20"/>
  <c r="JR36" i="20" s="1"/>
  <c r="JU53" i="9"/>
  <c r="JU52" i="9" s="1"/>
  <c r="JV54" i="9"/>
  <c r="JL48" i="9"/>
  <c r="JL44" i="9" s="1"/>
  <c r="JL60" i="9" s="1"/>
  <c r="JL62" i="9" s="1"/>
  <c r="JS33" i="20" l="1"/>
  <c r="JS36" i="20" s="1"/>
  <c r="JS37" i="20"/>
  <c r="JV53" i="9"/>
  <c r="JV52" i="9" s="1"/>
  <c r="JW54" i="9"/>
  <c r="JR90" i="9"/>
  <c r="JR25" i="9"/>
  <c r="JR68" i="20"/>
  <c r="JR70" i="20" s="1"/>
  <c r="JR11" i="14"/>
  <c r="JR8" i="14" s="1"/>
  <c r="JQ71" i="20"/>
  <c r="JO50" i="9"/>
  <c r="JR85" i="9" l="1"/>
  <c r="JP50" i="9"/>
  <c r="KA50" i="9"/>
  <c r="JO48" i="9"/>
  <c r="JO44" i="9" s="1"/>
  <c r="JO60" i="9" s="1"/>
  <c r="JO62" i="9" s="1"/>
  <c r="JW53" i="9"/>
  <c r="JW52" i="9" s="1"/>
  <c r="JX54" i="9"/>
  <c r="JS90" i="9"/>
  <c r="JS85" i="9" s="1"/>
  <c r="JS91" i="9" s="1"/>
  <c r="JS92" i="9" s="1"/>
  <c r="JS68" i="20"/>
  <c r="JS70" i="20" s="1"/>
  <c r="JS11" i="14"/>
  <c r="JS8" i="14" s="1"/>
  <c r="JS25" i="9"/>
  <c r="JS23" i="9" s="1"/>
  <c r="JS26" i="9" s="1"/>
  <c r="JS28" i="9" s="1"/>
  <c r="JS49" i="9" s="1"/>
  <c r="JT33" i="20"/>
  <c r="JT36" i="20" s="1"/>
  <c r="JT37" i="20"/>
  <c r="JR23" i="9"/>
  <c r="JR71" i="20" s="1"/>
  <c r="JS71" i="20" l="1"/>
  <c r="JR26" i="9"/>
  <c r="JX53" i="9"/>
  <c r="JX52" i="9" s="1"/>
  <c r="JY54" i="9"/>
  <c r="JU37" i="20"/>
  <c r="JU33" i="20"/>
  <c r="JU36" i="20" s="1"/>
  <c r="JT11" i="14"/>
  <c r="JT8" i="14" s="1"/>
  <c r="JT68" i="20"/>
  <c r="JT70" i="20" s="1"/>
  <c r="JT90" i="9"/>
  <c r="JT85" i="9" s="1"/>
  <c r="JT91" i="9" s="1"/>
  <c r="JT92" i="9" s="1"/>
  <c r="JT25" i="9"/>
  <c r="JQ50" i="9"/>
  <c r="JP48" i="9"/>
  <c r="JP44" i="9" s="1"/>
  <c r="JP60" i="9" s="1"/>
  <c r="JP62" i="9" s="1"/>
  <c r="JR91" i="9"/>
  <c r="JR92" i="9" s="1"/>
  <c r="JV37" i="20" l="1"/>
  <c r="JV33" i="20"/>
  <c r="JV36" i="20" s="1"/>
  <c r="JU90" i="9"/>
  <c r="JU68" i="20"/>
  <c r="JU70" i="20" s="1"/>
  <c r="JU25" i="9"/>
  <c r="JU23" i="9" s="1"/>
  <c r="JU11" i="14"/>
  <c r="JU8" i="14" s="1"/>
  <c r="JR50" i="9"/>
  <c r="JQ48" i="9"/>
  <c r="JQ44" i="9" s="1"/>
  <c r="JQ60" i="9" s="1"/>
  <c r="JQ62" i="9" s="1"/>
  <c r="JZ54" i="9"/>
  <c r="JY53" i="9"/>
  <c r="JY52" i="9" s="1"/>
  <c r="JT23" i="9"/>
  <c r="JT71" i="20" s="1"/>
  <c r="JR28" i="9"/>
  <c r="JU71" i="20" l="1"/>
  <c r="JU26" i="9"/>
  <c r="JU28" i="9" s="1"/>
  <c r="JU49" i="9" s="1"/>
  <c r="JT26" i="9"/>
  <c r="JU85" i="9"/>
  <c r="JR49" i="9"/>
  <c r="JR48" i="9" s="1"/>
  <c r="JR44" i="9" s="1"/>
  <c r="JR60" i="9" s="1"/>
  <c r="JR62" i="9" s="1"/>
  <c r="JW37" i="20"/>
  <c r="JW33" i="20"/>
  <c r="JW36" i="20" s="1"/>
  <c r="KA54" i="9"/>
  <c r="JZ53" i="9"/>
  <c r="KB54" i="9"/>
  <c r="JV11" i="14"/>
  <c r="JV8" i="14" s="1"/>
  <c r="JV25" i="9"/>
  <c r="JV23" i="9" s="1"/>
  <c r="JV26" i="9" s="1"/>
  <c r="JV28" i="9" s="1"/>
  <c r="JV49" i="9" s="1"/>
  <c r="JV68" i="20"/>
  <c r="JV70" i="20" s="1"/>
  <c r="JV90" i="9"/>
  <c r="JV85" i="9" s="1"/>
  <c r="JV91" i="9" s="1"/>
  <c r="JV92" i="9" s="1"/>
  <c r="JV71" i="20" l="1"/>
  <c r="KB53" i="9"/>
  <c r="KB52" i="9" s="1"/>
  <c r="KC54" i="9"/>
  <c r="JU91" i="9"/>
  <c r="JU92" i="9" s="1"/>
  <c r="JZ52" i="9"/>
  <c r="KA53" i="9"/>
  <c r="KA52" i="9" s="1"/>
  <c r="JT28" i="9"/>
  <c r="JX37" i="20"/>
  <c r="JX33" i="20"/>
  <c r="JX36" i="20" s="1"/>
  <c r="JW11" i="14"/>
  <c r="JW8" i="14" s="1"/>
  <c r="JW68" i="20"/>
  <c r="JW70" i="20" s="1"/>
  <c r="JW25" i="9"/>
  <c r="JW23" i="9" s="1"/>
  <c r="JW90" i="9"/>
  <c r="JS50" i="9"/>
  <c r="JW71" i="20" l="1"/>
  <c r="JT49" i="9"/>
  <c r="JW26" i="9"/>
  <c r="JT50" i="9"/>
  <c r="JS48" i="9"/>
  <c r="JS44" i="9" s="1"/>
  <c r="JS60" i="9" s="1"/>
  <c r="JS62" i="9" s="1"/>
  <c r="JY33" i="20"/>
  <c r="JY36" i="20" s="1"/>
  <c r="JY37" i="20"/>
  <c r="KC53" i="9"/>
  <c r="KC52" i="9" s="1"/>
  <c r="KD54" i="9"/>
  <c r="JW85" i="9"/>
  <c r="JX11" i="14"/>
  <c r="JX8" i="14" s="1"/>
  <c r="JX25" i="9"/>
  <c r="JX23" i="9" s="1"/>
  <c r="JX26" i="9" s="1"/>
  <c r="JX28" i="9" s="1"/>
  <c r="JX49" i="9" s="1"/>
  <c r="JX90" i="9"/>
  <c r="JX85" i="9" s="1"/>
  <c r="JX91" i="9" s="1"/>
  <c r="JX92" i="9" s="1"/>
  <c r="JX68" i="20"/>
  <c r="JX70" i="20" s="1"/>
  <c r="JU50" i="9" l="1"/>
  <c r="JV50" i="9" s="1"/>
  <c r="JW91" i="9"/>
  <c r="JW92" i="9" s="1"/>
  <c r="JZ37" i="20"/>
  <c r="JZ33" i="20"/>
  <c r="JZ36" i="20" s="1"/>
  <c r="KE54" i="9"/>
  <c r="KD53" i="9"/>
  <c r="KD52" i="9" s="1"/>
  <c r="JW28" i="9"/>
  <c r="JX71" i="20"/>
  <c r="JY25" i="9"/>
  <c r="JY23" i="9" s="1"/>
  <c r="JY26" i="9" s="1"/>
  <c r="JY28" i="9" s="1"/>
  <c r="JY49" i="9" s="1"/>
  <c r="JY11" i="14"/>
  <c r="JY8" i="14" s="1"/>
  <c r="JY68" i="20"/>
  <c r="JY70" i="20" s="1"/>
  <c r="JY90" i="9"/>
  <c r="JY85" i="9" s="1"/>
  <c r="JY91" i="9" s="1"/>
  <c r="JY92" i="9" s="1"/>
  <c r="JT48" i="9"/>
  <c r="JT44" i="9" s="1"/>
  <c r="JT60" i="9" s="1"/>
  <c r="JT62" i="9" s="1"/>
  <c r="JU48" i="9" l="1"/>
  <c r="JU44" i="9" s="1"/>
  <c r="JU60" i="9" s="1"/>
  <c r="JU62" i="9" s="1"/>
  <c r="KA36" i="20"/>
  <c r="KB37" i="20" s="1"/>
  <c r="KB33" i="20"/>
  <c r="JZ68" i="20"/>
  <c r="JZ70" i="20" s="1"/>
  <c r="JZ11" i="14"/>
  <c r="JZ8" i="14" s="1"/>
  <c r="JZ25" i="9"/>
  <c r="JZ90" i="9"/>
  <c r="KA37" i="20"/>
  <c r="JW49" i="9"/>
  <c r="KE53" i="9"/>
  <c r="KE52" i="9" s="1"/>
  <c r="KF54" i="9"/>
  <c r="JW50" i="9"/>
  <c r="JV48" i="9"/>
  <c r="JV44" i="9" s="1"/>
  <c r="JV60" i="9" s="1"/>
  <c r="JV62" i="9" s="1"/>
  <c r="JY71" i="20"/>
  <c r="JX50" i="9" l="1"/>
  <c r="JY50" i="9" s="1"/>
  <c r="JZ85" i="9"/>
  <c r="KA90" i="9"/>
  <c r="KF53" i="9"/>
  <c r="KF52" i="9" s="1"/>
  <c r="KG54" i="9"/>
  <c r="JZ23" i="9"/>
  <c r="KA25" i="9"/>
  <c r="JW48" i="9"/>
  <c r="JW44" i="9" s="1"/>
  <c r="JW60" i="9" s="1"/>
  <c r="JW62" i="9" s="1"/>
  <c r="KA68" i="20"/>
  <c r="KA70" i="20" s="1"/>
  <c r="W8" i="21"/>
  <c r="W6" i="21" s="1"/>
  <c r="KA11" i="14"/>
  <c r="KA8" i="14" s="1"/>
  <c r="KA12" i="14" s="1"/>
  <c r="KA16" i="14" s="1"/>
  <c r="KN33" i="20"/>
  <c r="KB36" i="20"/>
  <c r="KB25" i="9"/>
  <c r="KB23" i="9" s="1"/>
  <c r="KB26" i="9" s="1"/>
  <c r="KB28" i="9" s="1"/>
  <c r="KB49" i="9" s="1"/>
  <c r="KB68" i="20"/>
  <c r="KB70" i="20" s="1"/>
  <c r="KB90" i="9"/>
  <c r="KB85" i="9" s="1"/>
  <c r="KB91" i="9" s="1"/>
  <c r="KB92" i="9" s="1"/>
  <c r="KB11" i="14"/>
  <c r="KB8" i="14" s="1"/>
  <c r="JX48" i="9" l="1"/>
  <c r="JX44" i="9" s="1"/>
  <c r="JX60" i="9" s="1"/>
  <c r="JX62" i="9" s="1"/>
  <c r="KC33" i="20"/>
  <c r="KC36" i="20" s="1"/>
  <c r="KC37" i="20"/>
  <c r="JZ26" i="9"/>
  <c r="KA23" i="9"/>
  <c r="KA71" i="20" s="1"/>
  <c r="KG53" i="9"/>
  <c r="KG52" i="9" s="1"/>
  <c r="KH54" i="9"/>
  <c r="KA17" i="14"/>
  <c r="KA27" i="9" s="1"/>
  <c r="JZ27" i="9" s="1"/>
  <c r="JZ57" i="9" s="1"/>
  <c r="KA57" i="9" s="1"/>
  <c r="KB57" i="9" s="1"/>
  <c r="KC57" i="9" s="1"/>
  <c r="KD57" i="9" s="1"/>
  <c r="KE57" i="9" s="1"/>
  <c r="KF57" i="9" s="1"/>
  <c r="KG57" i="9" s="1"/>
  <c r="KH57" i="9" s="1"/>
  <c r="KI57" i="9" s="1"/>
  <c r="KJ57" i="9" s="1"/>
  <c r="KK57" i="9" s="1"/>
  <c r="KL57" i="9" s="1"/>
  <c r="JZ91" i="9"/>
  <c r="JZ92" i="9" s="1"/>
  <c r="KA92" i="9" s="1"/>
  <c r="KA85" i="9"/>
  <c r="KA91" i="9" s="1"/>
  <c r="KB71" i="20"/>
  <c r="JZ71" i="20"/>
  <c r="JZ50" i="9"/>
  <c r="JY48" i="9"/>
  <c r="JY44" i="9" s="1"/>
  <c r="JY60" i="9" s="1"/>
  <c r="JY62" i="9" s="1"/>
  <c r="KH53" i="9" l="1"/>
  <c r="KH52" i="9" s="1"/>
  <c r="KI54" i="9"/>
  <c r="JZ28" i="9"/>
  <c r="KA26" i="9"/>
  <c r="KC90" i="9"/>
  <c r="KC85" i="9" s="1"/>
  <c r="KC91" i="9" s="1"/>
  <c r="KC92" i="9" s="1"/>
  <c r="KC68" i="20"/>
  <c r="KC70" i="20" s="1"/>
  <c r="KC11" i="14"/>
  <c r="KC8" i="14" s="1"/>
  <c r="KC25" i="9"/>
  <c r="KC23" i="9" s="1"/>
  <c r="KD37" i="20"/>
  <c r="KD33" i="20"/>
  <c r="KD36" i="20" s="1"/>
  <c r="KA18" i="14"/>
  <c r="KA21" i="14" s="1"/>
  <c r="KA22" i="14" s="1"/>
  <c r="KN20" i="14" s="1"/>
  <c r="JZ49" i="9" l="1"/>
  <c r="KA28" i="9"/>
  <c r="KA49" i="9" s="1"/>
  <c r="KA48" i="9" s="1"/>
  <c r="KA44" i="9" s="1"/>
  <c r="KA60" i="9" s="1"/>
  <c r="KA62" i="9" s="1"/>
  <c r="KE33" i="20"/>
  <c r="KE36" i="20" s="1"/>
  <c r="KE37" i="20"/>
  <c r="KD25" i="9"/>
  <c r="KD23" i="9" s="1"/>
  <c r="KD26" i="9" s="1"/>
  <c r="KD28" i="9" s="1"/>
  <c r="KD49" i="9" s="1"/>
  <c r="KD90" i="9"/>
  <c r="KD85" i="9" s="1"/>
  <c r="KD91" i="9" s="1"/>
  <c r="KD92" i="9" s="1"/>
  <c r="KD11" i="14"/>
  <c r="KD8" i="14" s="1"/>
  <c r="KD68" i="20"/>
  <c r="KD70" i="20" s="1"/>
  <c r="KI53" i="9"/>
  <c r="KI52" i="9" s="1"/>
  <c r="KJ54" i="9"/>
  <c r="KC71" i="20"/>
  <c r="KC26" i="9"/>
  <c r="KC28" i="9" s="1"/>
  <c r="KC49" i="9" s="1"/>
  <c r="KD71" i="20" l="1"/>
  <c r="KE25" i="9"/>
  <c r="KE90" i="9"/>
  <c r="KE68" i="20"/>
  <c r="KE70" i="20" s="1"/>
  <c r="KE11" i="14"/>
  <c r="KE8" i="14" s="1"/>
  <c r="KF37" i="20"/>
  <c r="KF33" i="20"/>
  <c r="KF36" i="20" s="1"/>
  <c r="KJ53" i="9"/>
  <c r="KJ52" i="9" s="1"/>
  <c r="KK54" i="9"/>
  <c r="JZ48" i="9"/>
  <c r="JZ44" i="9" s="1"/>
  <c r="JZ60" i="9" s="1"/>
  <c r="JZ62" i="9" s="1"/>
  <c r="KB50" i="9"/>
  <c r="KF11" i="14" l="1"/>
  <c r="KF8" i="14" s="1"/>
  <c r="KF68" i="20"/>
  <c r="KF70" i="20" s="1"/>
  <c r="KF25" i="9"/>
  <c r="KF23" i="9" s="1"/>
  <c r="KF90" i="9"/>
  <c r="KF85" i="9" s="1"/>
  <c r="KF91" i="9" s="1"/>
  <c r="KF92" i="9" s="1"/>
  <c r="KE85" i="9"/>
  <c r="KE23" i="9"/>
  <c r="KG37" i="20"/>
  <c r="KG33" i="20"/>
  <c r="KG36" i="20" s="1"/>
  <c r="KN50" i="9"/>
  <c r="KC50" i="9"/>
  <c r="KB48" i="9"/>
  <c r="KB44" i="9" s="1"/>
  <c r="KB60" i="9" s="1"/>
  <c r="KB62" i="9" s="1"/>
  <c r="KK53" i="9"/>
  <c r="KK52" i="9" s="1"/>
  <c r="KL54" i="9"/>
  <c r="KL53" i="9" l="1"/>
  <c r="KL52" i="9" s="1"/>
  <c r="KM54" i="9"/>
  <c r="KE26" i="9"/>
  <c r="KE91" i="9"/>
  <c r="KE92" i="9" s="1"/>
  <c r="KD50" i="9"/>
  <c r="KC48" i="9"/>
  <c r="KC44" i="9" s="1"/>
  <c r="KC60" i="9" s="1"/>
  <c r="KC62" i="9" s="1"/>
  <c r="KE71" i="20"/>
  <c r="KH37" i="20"/>
  <c r="KH33" i="20"/>
  <c r="KH36" i="20" s="1"/>
  <c r="KF71" i="20"/>
  <c r="KF26" i="9"/>
  <c r="KF28" i="9" s="1"/>
  <c r="KF49" i="9" s="1"/>
  <c r="KG25" i="9"/>
  <c r="KG23" i="9" s="1"/>
  <c r="KG26" i="9" s="1"/>
  <c r="KG28" i="9" s="1"/>
  <c r="KG49" i="9" s="1"/>
  <c r="KG68" i="20"/>
  <c r="KG70" i="20" s="1"/>
  <c r="KG90" i="9"/>
  <c r="KG11" i="14"/>
  <c r="KG8" i="14" s="1"/>
  <c r="KG71" i="20" l="1"/>
  <c r="KE50" i="9"/>
  <c r="KD48" i="9"/>
  <c r="KD44" i="9" s="1"/>
  <c r="KD60" i="9" s="1"/>
  <c r="KD62" i="9" s="1"/>
  <c r="KG85" i="9"/>
  <c r="KI33" i="20"/>
  <c r="KI36" i="20" s="1"/>
  <c r="KI37" i="20"/>
  <c r="KE28" i="9"/>
  <c r="KH11" i="14"/>
  <c r="KH8" i="14" s="1"/>
  <c r="KH25" i="9"/>
  <c r="KH23" i="9" s="1"/>
  <c r="KH26" i="9" s="1"/>
  <c r="KH28" i="9" s="1"/>
  <c r="KH49" i="9" s="1"/>
  <c r="KH90" i="9"/>
  <c r="KH85" i="9" s="1"/>
  <c r="KH91" i="9" s="1"/>
  <c r="KH92" i="9" s="1"/>
  <c r="KH68" i="20"/>
  <c r="KH70" i="20" s="1"/>
  <c r="KN54" i="9"/>
  <c r="KM53" i="9"/>
  <c r="KO54" i="9"/>
  <c r="KH71" i="20" l="1"/>
  <c r="KG91" i="9"/>
  <c r="KG92" i="9" s="1"/>
  <c r="KP54" i="9"/>
  <c r="KO53" i="9"/>
  <c r="KO52" i="9" s="1"/>
  <c r="KN53" i="9"/>
  <c r="KN52" i="9" s="1"/>
  <c r="KM52" i="9"/>
  <c r="KI25" i="9"/>
  <c r="KI11" i="14"/>
  <c r="KI8" i="14" s="1"/>
  <c r="KI90" i="9"/>
  <c r="KI85" i="9" s="1"/>
  <c r="KI91" i="9" s="1"/>
  <c r="KI92" i="9" s="1"/>
  <c r="KI68" i="20"/>
  <c r="KI70" i="20" s="1"/>
  <c r="KE49" i="9"/>
  <c r="KE48" i="9" s="1"/>
  <c r="KE44" i="9" s="1"/>
  <c r="KE60" i="9" s="1"/>
  <c r="KE62" i="9" s="1"/>
  <c r="KJ33" i="20"/>
  <c r="KJ36" i="20" s="1"/>
  <c r="KJ37" i="20"/>
  <c r="KQ54" i="9" l="1"/>
  <c r="KP53" i="9"/>
  <c r="KP52" i="9" s="1"/>
  <c r="KF50" i="9"/>
  <c r="KI23" i="9"/>
  <c r="KJ68" i="20"/>
  <c r="KJ70" i="20" s="1"/>
  <c r="KJ11" i="14"/>
  <c r="KJ8" i="14" s="1"/>
  <c r="KJ25" i="9"/>
  <c r="KJ23" i="9" s="1"/>
  <c r="KJ26" i="9" s="1"/>
  <c r="KJ28" i="9" s="1"/>
  <c r="KJ49" i="9" s="1"/>
  <c r="KJ90" i="9"/>
  <c r="KJ85" i="9" s="1"/>
  <c r="KJ91" i="9" s="1"/>
  <c r="KJ92" i="9" s="1"/>
  <c r="KK37" i="20"/>
  <c r="KK33" i="20"/>
  <c r="KK36" i="20" s="1"/>
  <c r="KJ71" i="20" l="1"/>
  <c r="KI26" i="9"/>
  <c r="KK25" i="9"/>
  <c r="KK68" i="20"/>
  <c r="KK70" i="20" s="1"/>
  <c r="KK11" i="14"/>
  <c r="KK8" i="14" s="1"/>
  <c r="KK90" i="9"/>
  <c r="KK85" i="9" s="1"/>
  <c r="KK91" i="9" s="1"/>
  <c r="KK92" i="9" s="1"/>
  <c r="KG50" i="9"/>
  <c r="KF48" i="9"/>
  <c r="KF44" i="9" s="1"/>
  <c r="KF60" i="9" s="1"/>
  <c r="KF62" i="9" s="1"/>
  <c r="KL33" i="20"/>
  <c r="KL36" i="20" s="1"/>
  <c r="KL37" i="20"/>
  <c r="KI71" i="20"/>
  <c r="KQ53" i="9"/>
  <c r="KQ52" i="9" s="1"/>
  <c r="KR54" i="9"/>
  <c r="KH50" i="9" l="1"/>
  <c r="KG48" i="9"/>
  <c r="KG44" i="9" s="1"/>
  <c r="KG60" i="9" s="1"/>
  <c r="KG62" i="9" s="1"/>
  <c r="KK23" i="9"/>
  <c r="KM37" i="20"/>
  <c r="KM33" i="20"/>
  <c r="KM36" i="20" s="1"/>
  <c r="KI28" i="9"/>
  <c r="KL90" i="9"/>
  <c r="KL85" i="9" s="1"/>
  <c r="KL68" i="20"/>
  <c r="KL70" i="20" s="1"/>
  <c r="KL11" i="14"/>
  <c r="KL8" i="14" s="1"/>
  <c r="KL25" i="9"/>
  <c r="KL23" i="9" s="1"/>
  <c r="KL26" i="9" s="1"/>
  <c r="KL28" i="9" s="1"/>
  <c r="KL49" i="9" s="1"/>
  <c r="KR53" i="9"/>
  <c r="KR52" i="9" s="1"/>
  <c r="KS54" i="9"/>
  <c r="KN36" i="20" l="1"/>
  <c r="KO37" i="20" s="1"/>
  <c r="KO33" i="20"/>
  <c r="KM68" i="20"/>
  <c r="KM70" i="20" s="1"/>
  <c r="KM25" i="9"/>
  <c r="KM11" i="14"/>
  <c r="KM8" i="14" s="1"/>
  <c r="KM90" i="9"/>
  <c r="KN37" i="20"/>
  <c r="KK26" i="9"/>
  <c r="KL71" i="20"/>
  <c r="KK71" i="20"/>
  <c r="KI49" i="9"/>
  <c r="KT54" i="9"/>
  <c r="KS53" i="9"/>
  <c r="KS52" i="9" s="1"/>
  <c r="KL91" i="9"/>
  <c r="KL92" i="9" s="1"/>
  <c r="KI50" i="9"/>
  <c r="KH48" i="9"/>
  <c r="KH44" i="9" s="1"/>
  <c r="KH60" i="9" s="1"/>
  <c r="KH62" i="9" s="1"/>
  <c r="KJ50" i="9" l="1"/>
  <c r="KK50" i="9" s="1"/>
  <c r="KU54" i="9"/>
  <c r="KT53" i="9"/>
  <c r="KT52" i="9" s="1"/>
  <c r="KN11" i="14"/>
  <c r="KN8" i="14" s="1"/>
  <c r="KN12" i="14" s="1"/>
  <c r="KN16" i="14" s="1"/>
  <c r="X8" i="21"/>
  <c r="X6" i="21" s="1"/>
  <c r="KN68" i="20"/>
  <c r="KN70" i="20" s="1"/>
  <c r="KM85" i="9"/>
  <c r="KN90" i="9"/>
  <c r="KI48" i="9"/>
  <c r="KI44" i="9" s="1"/>
  <c r="KI60" i="9" s="1"/>
  <c r="KI62" i="9" s="1"/>
  <c r="KM23" i="9"/>
  <c r="KN25" i="9"/>
  <c r="KK28" i="9"/>
  <c r="LA33" i="20"/>
  <c r="KO36" i="20"/>
  <c r="KO25" i="9"/>
  <c r="KO23" i="9" s="1"/>
  <c r="KO26" i="9" s="1"/>
  <c r="KO28" i="9" s="1"/>
  <c r="KO49" i="9" s="1"/>
  <c r="KO68" i="20"/>
  <c r="KO70" i="20" s="1"/>
  <c r="KO11" i="14"/>
  <c r="KO8" i="14" s="1"/>
  <c r="KO90" i="9"/>
  <c r="KO85" i="9" s="1"/>
  <c r="KO91" i="9" s="1"/>
  <c r="KO92" i="9" s="1"/>
  <c r="KJ48" i="9" l="1"/>
  <c r="KJ44" i="9" s="1"/>
  <c r="KJ60" i="9" s="1"/>
  <c r="KJ62" i="9" s="1"/>
  <c r="KO71" i="20"/>
  <c r="KP37" i="20"/>
  <c r="KP33" i="20"/>
  <c r="KP36" i="20" s="1"/>
  <c r="KM91" i="9"/>
  <c r="KM92" i="9" s="1"/>
  <c r="KN92" i="9" s="1"/>
  <c r="KN85" i="9"/>
  <c r="KN91" i="9" s="1"/>
  <c r="KK49" i="9"/>
  <c r="KK48" i="9" s="1"/>
  <c r="KK44" i="9" s="1"/>
  <c r="KK60" i="9" s="1"/>
  <c r="KK62" i="9" s="1"/>
  <c r="KN17" i="14"/>
  <c r="KN27" i="9" s="1"/>
  <c r="KM27" i="9" s="1"/>
  <c r="KM57" i="9" s="1"/>
  <c r="KN57" i="9" s="1"/>
  <c r="KO57" i="9" s="1"/>
  <c r="KP57" i="9" s="1"/>
  <c r="KQ57" i="9" s="1"/>
  <c r="KR57" i="9" s="1"/>
  <c r="KS57" i="9" s="1"/>
  <c r="KT57" i="9" s="1"/>
  <c r="KU57" i="9" s="1"/>
  <c r="KV57" i="9" s="1"/>
  <c r="KW57" i="9" s="1"/>
  <c r="KX57" i="9" s="1"/>
  <c r="KY57" i="9" s="1"/>
  <c r="KM71" i="20"/>
  <c r="KM26" i="9"/>
  <c r="KN23" i="9"/>
  <c r="KN71" i="20" s="1"/>
  <c r="KV54" i="9"/>
  <c r="KU53" i="9"/>
  <c r="KU52" i="9" s="1"/>
  <c r="KL50" i="9" l="1"/>
  <c r="KM50" i="9" s="1"/>
  <c r="KW54" i="9"/>
  <c r="KV53" i="9"/>
  <c r="KV52" i="9" s="1"/>
  <c r="KM28" i="9"/>
  <c r="KN26" i="9"/>
  <c r="KQ33" i="20"/>
  <c r="KQ36" i="20" s="1"/>
  <c r="KQ37" i="20"/>
  <c r="KN18" i="14"/>
  <c r="KN21" i="14" s="1"/>
  <c r="KN22" i="14" s="1"/>
  <c r="LA20" i="14" s="1"/>
  <c r="KP68" i="20"/>
  <c r="KP70" i="20" s="1"/>
  <c r="KP25" i="9"/>
  <c r="KP23" i="9" s="1"/>
  <c r="KP11" i="14"/>
  <c r="KP8" i="14" s="1"/>
  <c r="KP90" i="9"/>
  <c r="KP85" i="9" s="1"/>
  <c r="KP91" i="9" s="1"/>
  <c r="KP92" i="9" s="1"/>
  <c r="KL48" i="9" l="1"/>
  <c r="KL44" i="9" s="1"/>
  <c r="KL60" i="9" s="1"/>
  <c r="KL62" i="9" s="1"/>
  <c r="KR33" i="20"/>
  <c r="KR36" i="20" s="1"/>
  <c r="KR37" i="20"/>
  <c r="KM49" i="9"/>
  <c r="KM48" i="9" s="1"/>
  <c r="KM44" i="9" s="1"/>
  <c r="KM60" i="9" s="1"/>
  <c r="KM62" i="9" s="1"/>
  <c r="KN28" i="9"/>
  <c r="KN49" i="9" s="1"/>
  <c r="KN48" i="9" s="1"/>
  <c r="KN44" i="9" s="1"/>
  <c r="KN60" i="9" s="1"/>
  <c r="KN62" i="9" s="1"/>
  <c r="KQ11" i="14"/>
  <c r="KQ8" i="14" s="1"/>
  <c r="KQ25" i="9"/>
  <c r="KQ23" i="9" s="1"/>
  <c r="KQ26" i="9" s="1"/>
  <c r="KQ28" i="9" s="1"/>
  <c r="KQ49" i="9" s="1"/>
  <c r="KQ90" i="9"/>
  <c r="KQ85" i="9" s="1"/>
  <c r="KQ91" i="9" s="1"/>
  <c r="KQ92" i="9" s="1"/>
  <c r="KQ68" i="20"/>
  <c r="KQ70" i="20" s="1"/>
  <c r="KP71" i="20"/>
  <c r="KP26" i="9"/>
  <c r="KP28" i="9" s="1"/>
  <c r="KP49" i="9" s="1"/>
  <c r="KW53" i="9"/>
  <c r="KW52" i="9" s="1"/>
  <c r="KX54" i="9"/>
  <c r="KQ71" i="20" l="1"/>
  <c r="KO50" i="9"/>
  <c r="KP50" i="9" s="1"/>
  <c r="KY54" i="9"/>
  <c r="KX53" i="9"/>
  <c r="KX52" i="9" s="1"/>
  <c r="KR11" i="14"/>
  <c r="KR8" i="14" s="1"/>
  <c r="KR68" i="20"/>
  <c r="KR70" i="20" s="1"/>
  <c r="KR90" i="9"/>
  <c r="KR85" i="9" s="1"/>
  <c r="KR91" i="9" s="1"/>
  <c r="KR92" i="9" s="1"/>
  <c r="KR25" i="9"/>
  <c r="KS37" i="20"/>
  <c r="KS33" i="20"/>
  <c r="KS36" i="20" s="1"/>
  <c r="KO48" i="9" l="1"/>
  <c r="KO44" i="9" s="1"/>
  <c r="KO60" i="9" s="1"/>
  <c r="KO62" i="9" s="1"/>
  <c r="LA50" i="9"/>
  <c r="KQ50" i="9"/>
  <c r="KP48" i="9"/>
  <c r="KP44" i="9" s="1"/>
  <c r="KP60" i="9" s="1"/>
  <c r="KP62" i="9" s="1"/>
  <c r="KS11" i="14"/>
  <c r="KS8" i="14" s="1"/>
  <c r="KS68" i="20"/>
  <c r="KS70" i="20" s="1"/>
  <c r="KS25" i="9"/>
  <c r="KS23" i="9" s="1"/>
  <c r="KS26" i="9" s="1"/>
  <c r="KS28" i="9" s="1"/>
  <c r="KS49" i="9" s="1"/>
  <c r="KS90" i="9"/>
  <c r="KZ54" i="9"/>
  <c r="KY53" i="9"/>
  <c r="KY52" i="9" s="1"/>
  <c r="KT37" i="20"/>
  <c r="KT33" i="20"/>
  <c r="KT36" i="20" s="1"/>
  <c r="KR23" i="9"/>
  <c r="KR71" i="20" s="1"/>
  <c r="KR50" i="9" l="1"/>
  <c r="KQ48" i="9"/>
  <c r="KQ44" i="9" s="1"/>
  <c r="KQ60" i="9" s="1"/>
  <c r="KQ62" i="9" s="1"/>
  <c r="LA54" i="9"/>
  <c r="KZ53" i="9"/>
  <c r="LB54" i="9"/>
  <c r="KS85" i="9"/>
  <c r="KR26" i="9"/>
  <c r="KS71" i="20"/>
  <c r="KT90" i="9"/>
  <c r="KT85" i="9" s="1"/>
  <c r="KT91" i="9" s="1"/>
  <c r="KT92" i="9" s="1"/>
  <c r="KT25" i="9"/>
  <c r="KT68" i="20"/>
  <c r="KT70" i="20" s="1"/>
  <c r="KT11" i="14"/>
  <c r="KT8" i="14" s="1"/>
  <c r="KU33" i="20"/>
  <c r="KU36" i="20" s="1"/>
  <c r="KU37" i="20"/>
  <c r="KU25" i="9" l="1"/>
  <c r="KU23" i="9" s="1"/>
  <c r="KU26" i="9" s="1"/>
  <c r="KU28" i="9" s="1"/>
  <c r="KU49" i="9" s="1"/>
  <c r="KU90" i="9"/>
  <c r="KU68" i="20"/>
  <c r="KU70" i="20" s="1"/>
  <c r="KU11" i="14"/>
  <c r="KU8" i="14" s="1"/>
  <c r="KR28" i="9"/>
  <c r="KV33" i="20"/>
  <c r="KV36" i="20" s="1"/>
  <c r="KV37" i="20"/>
  <c r="KS91" i="9"/>
  <c r="KS92" i="9" s="1"/>
  <c r="KT23" i="9"/>
  <c r="LC54" i="9"/>
  <c r="LB53" i="9"/>
  <c r="LB52" i="9" s="1"/>
  <c r="LA53" i="9"/>
  <c r="LA52" i="9" s="1"/>
  <c r="KZ52" i="9"/>
  <c r="KU71" i="20" l="1"/>
  <c r="KV68" i="20"/>
  <c r="KV70" i="20" s="1"/>
  <c r="KV11" i="14"/>
  <c r="KV8" i="14" s="1"/>
  <c r="KV25" i="9"/>
  <c r="KV90" i="9"/>
  <c r="KV85" i="9" s="1"/>
  <c r="KV91" i="9" s="1"/>
  <c r="KV92" i="9" s="1"/>
  <c r="KW33" i="20"/>
  <c r="KW36" i="20" s="1"/>
  <c r="KW37" i="20"/>
  <c r="LC53" i="9"/>
  <c r="LC52" i="9" s="1"/>
  <c r="LD54" i="9"/>
  <c r="KR49" i="9"/>
  <c r="KT26" i="9"/>
  <c r="KU85" i="9"/>
  <c r="KT71" i="20"/>
  <c r="KW68" i="20" l="1"/>
  <c r="KW70" i="20" s="1"/>
  <c r="KW90" i="9"/>
  <c r="KW11" i="14"/>
  <c r="KW8" i="14" s="1"/>
  <c r="KW25" i="9"/>
  <c r="KW23" i="9" s="1"/>
  <c r="KW26" i="9" s="1"/>
  <c r="KW28" i="9" s="1"/>
  <c r="KW49" i="9" s="1"/>
  <c r="KU91" i="9"/>
  <c r="KU92" i="9" s="1"/>
  <c r="KX33" i="20"/>
  <c r="KX36" i="20" s="1"/>
  <c r="KX37" i="20"/>
  <c r="KT28" i="9"/>
  <c r="KV23" i="9"/>
  <c r="LD53" i="9"/>
  <c r="LD52" i="9" s="1"/>
  <c r="LE54" i="9"/>
  <c r="KR48" i="9"/>
  <c r="KR44" i="9" s="1"/>
  <c r="KR60" i="9" s="1"/>
  <c r="KR62" i="9" s="1"/>
  <c r="KS50" i="9"/>
  <c r="KT50" i="9" l="1"/>
  <c r="KS48" i="9"/>
  <c r="KS44" i="9" s="1"/>
  <c r="KS60" i="9" s="1"/>
  <c r="KS62" i="9" s="1"/>
  <c r="KX11" i="14"/>
  <c r="KX8" i="14" s="1"/>
  <c r="KX90" i="9"/>
  <c r="KX85" i="9" s="1"/>
  <c r="KX91" i="9" s="1"/>
  <c r="KX92" i="9" s="1"/>
  <c r="KX25" i="9"/>
  <c r="KX68" i="20"/>
  <c r="KX70" i="20" s="1"/>
  <c r="KY37" i="20"/>
  <c r="KY33" i="20"/>
  <c r="KY36" i="20" s="1"/>
  <c r="LF54" i="9"/>
  <c r="LE53" i="9"/>
  <c r="LE52" i="9" s="1"/>
  <c r="KW85" i="9"/>
  <c r="KV26" i="9"/>
  <c r="KV71" i="20"/>
  <c r="KT49" i="9"/>
  <c r="KW71" i="20"/>
  <c r="KT48" i="9" l="1"/>
  <c r="KT44" i="9" s="1"/>
  <c r="KT60" i="9" s="1"/>
  <c r="KT62" i="9" s="1"/>
  <c r="KY68" i="20"/>
  <c r="KY70" i="20" s="1"/>
  <c r="KY25" i="9"/>
  <c r="KY23" i="9" s="1"/>
  <c r="KY26" i="9" s="1"/>
  <c r="KY28" i="9" s="1"/>
  <c r="KY49" i="9" s="1"/>
  <c r="KY90" i="9"/>
  <c r="KY11" i="14"/>
  <c r="KY8" i="14" s="1"/>
  <c r="KV28" i="9"/>
  <c r="KX23" i="9"/>
  <c r="KW91" i="9"/>
  <c r="KW92" i="9" s="1"/>
  <c r="KZ37" i="20"/>
  <c r="KZ33" i="20"/>
  <c r="KZ36" i="20" s="1"/>
  <c r="LG54" i="9"/>
  <c r="LF53" i="9"/>
  <c r="LF52" i="9" s="1"/>
  <c r="KU50" i="9"/>
  <c r="KY71" i="20" l="1"/>
  <c r="KV50" i="9"/>
  <c r="KU48" i="9"/>
  <c r="KU44" i="9" s="1"/>
  <c r="KU60" i="9" s="1"/>
  <c r="KU62" i="9" s="1"/>
  <c r="KX26" i="9"/>
  <c r="LH54" i="9"/>
  <c r="LG53" i="9"/>
  <c r="LG52" i="9" s="1"/>
  <c r="KV49" i="9"/>
  <c r="KV48" i="9" s="1"/>
  <c r="KV44" i="9" s="1"/>
  <c r="KV60" i="9" s="1"/>
  <c r="KV62" i="9" s="1"/>
  <c r="LB33" i="20"/>
  <c r="LA36" i="20"/>
  <c r="LB37" i="20" s="1"/>
  <c r="KX71" i="20"/>
  <c r="KZ90" i="9"/>
  <c r="KZ85" i="9" s="1"/>
  <c r="KZ91" i="9" s="1"/>
  <c r="KZ92" i="9" s="1"/>
  <c r="KZ11" i="14"/>
  <c r="KZ8" i="14" s="1"/>
  <c r="KZ68" i="20"/>
  <c r="KZ70" i="20" s="1"/>
  <c r="KZ25" i="9"/>
  <c r="LA37" i="20"/>
  <c r="KY85" i="9"/>
  <c r="LA11" i="14" l="1"/>
  <c r="LA8" i="14" s="1"/>
  <c r="LA12" i="14" s="1"/>
  <c r="LA16" i="14" s="1"/>
  <c r="Y8" i="21"/>
  <c r="Y6" i="21" s="1"/>
  <c r="LA68" i="20"/>
  <c r="LA70" i="20" s="1"/>
  <c r="KZ23" i="9"/>
  <c r="LA25" i="9"/>
  <c r="LH53" i="9"/>
  <c r="LH52" i="9" s="1"/>
  <c r="LI54" i="9"/>
  <c r="KX28" i="9"/>
  <c r="LA90" i="9"/>
  <c r="LB25" i="9"/>
  <c r="LB23" i="9" s="1"/>
  <c r="LB26" i="9" s="1"/>
  <c r="LB28" i="9" s="1"/>
  <c r="LB49" i="9" s="1"/>
  <c r="LB90" i="9"/>
  <c r="LB85" i="9" s="1"/>
  <c r="LB91" i="9" s="1"/>
  <c r="LB92" i="9" s="1"/>
  <c r="LB68" i="20"/>
  <c r="LB70" i="20" s="1"/>
  <c r="LB11" i="14"/>
  <c r="LB8" i="14" s="1"/>
  <c r="KY91" i="9"/>
  <c r="KY92" i="9" s="1"/>
  <c r="LA92" i="9" s="1"/>
  <c r="LA85" i="9"/>
  <c r="LA91" i="9" s="1"/>
  <c r="LB36" i="20"/>
  <c r="LN33" i="20"/>
  <c r="KW50" i="9"/>
  <c r="LB71" i="20" l="1"/>
  <c r="LI53" i="9"/>
  <c r="LI52" i="9" s="1"/>
  <c r="LJ54" i="9"/>
  <c r="KX50" i="9"/>
  <c r="KW48" i="9"/>
  <c r="KW44" i="9" s="1"/>
  <c r="KW60" i="9" s="1"/>
  <c r="KW62" i="9" s="1"/>
  <c r="KZ71" i="20"/>
  <c r="KZ26" i="9"/>
  <c r="LA23" i="9"/>
  <c r="LA71" i="20" s="1"/>
  <c r="LC33" i="20"/>
  <c r="LC36" i="20" s="1"/>
  <c r="LC37" i="20"/>
  <c r="KX49" i="9"/>
  <c r="LA17" i="14"/>
  <c r="LA27" i="9" s="1"/>
  <c r="KZ27" i="9" s="1"/>
  <c r="KZ57" i="9" s="1"/>
  <c r="LA57" i="9" s="1"/>
  <c r="LB57" i="9" s="1"/>
  <c r="LC57" i="9" s="1"/>
  <c r="LD57" i="9" s="1"/>
  <c r="LE57" i="9" s="1"/>
  <c r="LF57" i="9" s="1"/>
  <c r="LG57" i="9" s="1"/>
  <c r="LH57" i="9" s="1"/>
  <c r="LI57" i="9" s="1"/>
  <c r="LJ57" i="9" s="1"/>
  <c r="LK57" i="9" s="1"/>
  <c r="LL57" i="9" s="1"/>
  <c r="LA18" i="14" l="1"/>
  <c r="LA21" i="14" s="1"/>
  <c r="LA22" i="14" s="1"/>
  <c r="LN20" i="14" s="1"/>
  <c r="KX48" i="9"/>
  <c r="KX44" i="9" s="1"/>
  <c r="KX60" i="9" s="1"/>
  <c r="KX62" i="9" s="1"/>
  <c r="KZ28" i="9"/>
  <c r="LA26" i="9"/>
  <c r="KY50" i="9"/>
  <c r="LC68" i="20"/>
  <c r="LC70" i="20" s="1"/>
  <c r="LC90" i="9"/>
  <c r="LC85" i="9" s="1"/>
  <c r="LC91" i="9" s="1"/>
  <c r="LC92" i="9" s="1"/>
  <c r="LC11" i="14"/>
  <c r="LC8" i="14" s="1"/>
  <c r="LC25" i="9"/>
  <c r="LC23" i="9" s="1"/>
  <c r="LC26" i="9" s="1"/>
  <c r="LC28" i="9" s="1"/>
  <c r="LC49" i="9" s="1"/>
  <c r="LK54" i="9"/>
  <c r="LJ53" i="9"/>
  <c r="LJ52" i="9" s="1"/>
  <c r="LD37" i="20"/>
  <c r="LD33" i="20"/>
  <c r="LD36" i="20" s="1"/>
  <c r="LL54" i="9" l="1"/>
  <c r="LK53" i="9"/>
  <c r="LK52" i="9" s="1"/>
  <c r="LC71" i="20"/>
  <c r="LE37" i="20"/>
  <c r="LE33" i="20"/>
  <c r="LE36" i="20" s="1"/>
  <c r="KZ50" i="9"/>
  <c r="KY48" i="9"/>
  <c r="KY44" i="9" s="1"/>
  <c r="KY60" i="9" s="1"/>
  <c r="KY62" i="9" s="1"/>
  <c r="LD25" i="9"/>
  <c r="LD23" i="9" s="1"/>
  <c r="LD26" i="9" s="1"/>
  <c r="LD28" i="9" s="1"/>
  <c r="LD49" i="9" s="1"/>
  <c r="LD11" i="14"/>
  <c r="LD8" i="14" s="1"/>
  <c r="LD68" i="20"/>
  <c r="LD70" i="20" s="1"/>
  <c r="LD90" i="9"/>
  <c r="LD85" i="9" s="1"/>
  <c r="LD91" i="9" s="1"/>
  <c r="LD92" i="9" s="1"/>
  <c r="KZ49" i="9"/>
  <c r="LA28" i="9"/>
  <c r="LA49" i="9" s="1"/>
  <c r="LA48" i="9" s="1"/>
  <c r="LA44" i="9" s="1"/>
  <c r="LA60" i="9" s="1"/>
  <c r="LA62" i="9" s="1"/>
  <c r="KZ48" i="9" l="1"/>
  <c r="KZ44" i="9" s="1"/>
  <c r="KZ60" i="9" s="1"/>
  <c r="KZ62" i="9" s="1"/>
  <c r="LD71" i="20"/>
  <c r="LB50" i="9"/>
  <c r="LF33" i="20"/>
  <c r="LF36" i="20" s="1"/>
  <c r="LF37" i="20"/>
  <c r="LE68" i="20"/>
  <c r="LE70" i="20" s="1"/>
  <c r="LE25" i="9"/>
  <c r="LE11" i="14"/>
  <c r="LE8" i="14" s="1"/>
  <c r="LE90" i="9"/>
  <c r="LL53" i="9"/>
  <c r="LL52" i="9" s="1"/>
  <c r="LM54" i="9"/>
  <c r="LE23" i="9" l="1"/>
  <c r="LE71" i="20" s="1"/>
  <c r="LM53" i="9"/>
  <c r="LN54" i="9"/>
  <c r="LF68" i="20"/>
  <c r="LF70" i="20" s="1"/>
  <c r="LF90" i="9"/>
  <c r="LF85" i="9" s="1"/>
  <c r="LF91" i="9" s="1"/>
  <c r="LF92" i="9" s="1"/>
  <c r="LF25" i="9"/>
  <c r="LF23" i="9" s="1"/>
  <c r="LF26" i="9" s="1"/>
  <c r="LF28" i="9" s="1"/>
  <c r="LF49" i="9" s="1"/>
  <c r="LF11" i="14"/>
  <c r="LF8" i="14" s="1"/>
  <c r="LE85" i="9"/>
  <c r="LG37" i="20"/>
  <c r="LG33" i="20"/>
  <c r="LG36" i="20" s="1"/>
  <c r="LN50" i="9"/>
  <c r="LC50" i="9"/>
  <c r="LB48" i="9"/>
  <c r="LB44" i="9" s="1"/>
  <c r="LB60" i="9" s="1"/>
  <c r="LB62" i="9" s="1"/>
  <c r="LF71" i="20" l="1"/>
  <c r="LH33" i="20"/>
  <c r="LH36" i="20" s="1"/>
  <c r="LH37" i="20"/>
  <c r="LG25" i="9"/>
  <c r="LG23" i="9" s="1"/>
  <c r="LG26" i="9" s="1"/>
  <c r="LG28" i="9" s="1"/>
  <c r="LG49" i="9" s="1"/>
  <c r="LG11" i="14"/>
  <c r="LG8" i="14" s="1"/>
  <c r="LG90" i="9"/>
  <c r="LG85" i="9" s="1"/>
  <c r="LG91" i="9" s="1"/>
  <c r="LG92" i="9" s="1"/>
  <c r="LG68" i="20"/>
  <c r="LG70" i="20" s="1"/>
  <c r="LM52" i="9"/>
  <c r="LN53" i="9"/>
  <c r="LN52" i="9" s="1"/>
  <c r="LD50" i="9"/>
  <c r="LC48" i="9"/>
  <c r="LC44" i="9" s="1"/>
  <c r="LC60" i="9" s="1"/>
  <c r="LC62" i="9" s="1"/>
  <c r="LE91" i="9"/>
  <c r="LE92" i="9" s="1"/>
  <c r="LE26" i="9"/>
  <c r="LG71" i="20" l="1"/>
  <c r="LE50" i="9"/>
  <c r="LD48" i="9"/>
  <c r="LD44" i="9" s="1"/>
  <c r="LD60" i="9" s="1"/>
  <c r="LD62" i="9" s="1"/>
  <c r="LH11" i="14"/>
  <c r="LH8" i="14" s="1"/>
  <c r="LH90" i="9"/>
  <c r="LH85" i="9" s="1"/>
  <c r="LH91" i="9" s="1"/>
  <c r="LH92" i="9" s="1"/>
  <c r="LH68" i="20"/>
  <c r="LH70" i="20" s="1"/>
  <c r="LH25" i="9"/>
  <c r="LE28" i="9"/>
  <c r="LI33" i="20"/>
  <c r="LI36" i="20" s="1"/>
  <c r="LI37" i="20"/>
  <c r="LI11" i="14" l="1"/>
  <c r="LI8" i="14" s="1"/>
  <c r="LI90" i="9"/>
  <c r="LI85" i="9" s="1"/>
  <c r="LI91" i="9" s="1"/>
  <c r="LI92" i="9" s="1"/>
  <c r="LI68" i="20"/>
  <c r="LI70" i="20" s="1"/>
  <c r="LI25" i="9"/>
  <c r="LI23" i="9" s="1"/>
  <c r="LI26" i="9" s="1"/>
  <c r="LI28" i="9" s="1"/>
  <c r="LI49" i="9" s="1"/>
  <c r="LJ37" i="20"/>
  <c r="LJ33" i="20"/>
  <c r="LJ36" i="20" s="1"/>
  <c r="LE49" i="9"/>
  <c r="LE48" i="9" s="1"/>
  <c r="LE44" i="9" s="1"/>
  <c r="LE60" i="9" s="1"/>
  <c r="LE62" i="9" s="1"/>
  <c r="LH23" i="9"/>
  <c r="LJ25" i="9" l="1"/>
  <c r="LJ11" i="14"/>
  <c r="LJ8" i="14" s="1"/>
  <c r="LJ68" i="20"/>
  <c r="LJ70" i="20" s="1"/>
  <c r="LJ90" i="9"/>
  <c r="LI71" i="20"/>
  <c r="LK33" i="20"/>
  <c r="LK36" i="20" s="1"/>
  <c r="LK37" i="20"/>
  <c r="LH26" i="9"/>
  <c r="LF50" i="9"/>
  <c r="LH71" i="20"/>
  <c r="LL33" i="20" l="1"/>
  <c r="LL36" i="20" s="1"/>
  <c r="LL37" i="20"/>
  <c r="LG50" i="9"/>
  <c r="LF48" i="9"/>
  <c r="LF44" i="9" s="1"/>
  <c r="LF60" i="9" s="1"/>
  <c r="LF62" i="9" s="1"/>
  <c r="LJ85" i="9"/>
  <c r="LH28" i="9"/>
  <c r="LK25" i="9"/>
  <c r="LK23" i="9" s="1"/>
  <c r="LK26" i="9" s="1"/>
  <c r="LK28" i="9" s="1"/>
  <c r="LK49" i="9" s="1"/>
  <c r="LK90" i="9"/>
  <c r="LK85" i="9" s="1"/>
  <c r="LK91" i="9" s="1"/>
  <c r="LK92" i="9" s="1"/>
  <c r="LK68" i="20"/>
  <c r="LK70" i="20" s="1"/>
  <c r="LK11" i="14"/>
  <c r="LK8" i="14" s="1"/>
  <c r="LJ23" i="9"/>
  <c r="LJ71" i="20" s="1"/>
  <c r="LK71" i="20" l="1"/>
  <c r="LH49" i="9"/>
  <c r="LJ26" i="9"/>
  <c r="LJ91" i="9"/>
  <c r="LJ92" i="9" s="1"/>
  <c r="LH50" i="9"/>
  <c r="LG48" i="9"/>
  <c r="LG44" i="9" s="1"/>
  <c r="LG60" i="9" s="1"/>
  <c r="LG62" i="9" s="1"/>
  <c r="LL68" i="20"/>
  <c r="LL70" i="20" s="1"/>
  <c r="LL25" i="9"/>
  <c r="LL11" i="14"/>
  <c r="LL8" i="14" s="1"/>
  <c r="LL90" i="9"/>
  <c r="LL85" i="9" s="1"/>
  <c r="LL91" i="9" s="1"/>
  <c r="LL92" i="9" s="1"/>
  <c r="LM37" i="20"/>
  <c r="LN37" i="20" s="1"/>
  <c r="LM33" i="20"/>
  <c r="LM36" i="20" s="1"/>
  <c r="LN36" i="20" s="1"/>
  <c r="LI50" i="9" l="1"/>
  <c r="LJ50" i="9" s="1"/>
  <c r="LN68" i="20"/>
  <c r="LN70" i="20" s="1"/>
  <c r="Z8" i="21"/>
  <c r="LN11" i="14"/>
  <c r="LN8" i="14" s="1"/>
  <c r="LN12" i="14" s="1"/>
  <c r="LN16" i="14" s="1"/>
  <c r="LL23" i="9"/>
  <c r="LL71" i="20" s="1"/>
  <c r="LJ28" i="9"/>
  <c r="LM25" i="9"/>
  <c r="LM23" i="9" s="1"/>
  <c r="LM26" i="9" s="1"/>
  <c r="LM90" i="9"/>
  <c r="LM68" i="20"/>
  <c r="LM70" i="20" s="1"/>
  <c r="LM11" i="14"/>
  <c r="LM8" i="14" s="1"/>
  <c r="LH48" i="9"/>
  <c r="LH44" i="9" s="1"/>
  <c r="LH60" i="9" s="1"/>
  <c r="LH62" i="9" s="1"/>
  <c r="LI48" i="9" l="1"/>
  <c r="LI44" i="9" s="1"/>
  <c r="LI60" i="9" s="1"/>
  <c r="LI62" i="9" s="1"/>
  <c r="LM71" i="20"/>
  <c r="LN25" i="9"/>
  <c r="LL26" i="9"/>
  <c r="LN23" i="9"/>
  <c r="LN71" i="20" s="1"/>
  <c r="LM85" i="9"/>
  <c r="LN90" i="9"/>
  <c r="LN17" i="14"/>
  <c r="LN27" i="9" s="1"/>
  <c r="LM27" i="9" s="1"/>
  <c r="LM57" i="9" s="1"/>
  <c r="LN57" i="9" s="1"/>
  <c r="Z6" i="21"/>
  <c r="B10" i="21" s="1"/>
  <c r="B12" i="21"/>
  <c r="LJ49" i="9"/>
  <c r="LJ48" i="9" s="1"/>
  <c r="LJ44" i="9" s="1"/>
  <c r="LJ60" i="9" s="1"/>
  <c r="LJ62" i="9" s="1"/>
  <c r="LN18" i="14" l="1"/>
  <c r="LN21" i="14" s="1"/>
  <c r="LN22" i="14" s="1"/>
  <c r="LM28" i="9"/>
  <c r="LM49" i="9" s="1"/>
  <c r="LK50" i="9"/>
  <c r="LM91" i="9"/>
  <c r="LM92" i="9" s="1"/>
  <c r="LN92" i="9" s="1"/>
  <c r="LN85" i="9"/>
  <c r="LN91" i="9" s="1"/>
  <c r="LL28" i="9"/>
  <c r="LN26" i="9"/>
  <c r="LL49" i="9" l="1"/>
  <c r="LN28" i="9"/>
  <c r="LN49" i="9" s="1"/>
  <c r="LN48" i="9" s="1"/>
  <c r="LN44" i="9" s="1"/>
  <c r="LN60" i="9" s="1"/>
  <c r="LN62" i="9" s="1"/>
  <c r="LL50" i="9"/>
  <c r="LK48" i="9"/>
  <c r="LK44" i="9" s="1"/>
  <c r="LK60" i="9" s="1"/>
  <c r="LK62" i="9" s="1"/>
  <c r="LM50" i="9" l="1"/>
  <c r="LM48" i="9" s="1"/>
  <c r="LM44" i="9" s="1"/>
  <c r="LM60" i="9" s="1"/>
  <c r="LM62" i="9" s="1"/>
  <c r="LL48" i="9"/>
  <c r="LL44" i="9" s="1"/>
  <c r="LL60" i="9" s="1"/>
  <c r="LL62" i="9" s="1"/>
  <c r="A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D66" authorId="0" shapeId="0" xr:uid="{00000000-0006-0000-0300-000001000000}">
      <text>
        <r>
          <rPr>
            <b/>
            <sz val="9"/>
            <color indexed="81"/>
            <rFont val="Tahoma"/>
            <family val="2"/>
            <charset val="186"/>
          </rPr>
          <t>Linas Jasiukevičius:</t>
        </r>
        <r>
          <rPr>
            <sz val="9"/>
            <color indexed="81"/>
            <rFont val="Tahoma"/>
            <family val="2"/>
            <charset val="186"/>
          </rPr>
          <t xml:space="preserve">
Reinvesticijų vertes mėnesių atžvilgiu nurodyti lape "Infrastruk. sukūrimo sąnaudos".</t>
        </r>
      </text>
    </comment>
    <comment ref="D94" authorId="0" shapeId="0" xr:uid="{00000000-0006-0000-0300-000002000000}">
      <text>
        <r>
          <rPr>
            <b/>
            <sz val="9"/>
            <color indexed="81"/>
            <rFont val="Tahoma"/>
            <family val="2"/>
            <charset val="186"/>
          </rPr>
          <t>Linas Jasiukevičius:</t>
        </r>
        <r>
          <rPr>
            <sz val="9"/>
            <color indexed="81"/>
            <rFont val="Tahoma"/>
            <family val="2"/>
            <charset val="186"/>
          </rPr>
          <t xml:space="preserve">
Atnaujinimo ir remonto išlaidų vertes mėnesių atžvilgiu nurodyti lape "Metinis atlyginimas".</t>
        </r>
      </text>
    </comment>
    <comment ref="E135" authorId="0" shapeId="0" xr:uid="{00000000-0006-0000-0300-000003000000}">
      <text>
        <r>
          <rPr>
            <b/>
            <sz val="9"/>
            <color indexed="81"/>
            <rFont val="Tahoma"/>
            <family val="2"/>
            <charset val="186"/>
          </rPr>
          <t>Linas Jasiukevičius:</t>
        </r>
        <r>
          <rPr>
            <sz val="9"/>
            <color indexed="81"/>
            <rFont val="Tahoma"/>
            <family val="2"/>
            <charset val="186"/>
          </rPr>
          <t xml:space="preserve">
Tik informacijai. Skaičiavimai atliekami lape Investuotojas ir Finansuotojas. Galimas ir anuitetinis paskolos grąžinimo metodas</t>
        </r>
      </text>
    </comment>
    <comment ref="E142" authorId="0" shapeId="0" xr:uid="{00000000-0006-0000-0300-000004000000}">
      <text>
        <r>
          <rPr>
            <b/>
            <sz val="9"/>
            <color indexed="81"/>
            <rFont val="Tahoma"/>
            <family val="2"/>
            <charset val="186"/>
          </rPr>
          <t>Linas Jasiukevičius:</t>
        </r>
        <r>
          <rPr>
            <sz val="9"/>
            <color indexed="81"/>
            <rFont val="Tahoma"/>
            <family val="2"/>
            <charset val="186"/>
          </rPr>
          <t xml:space="preserve">
Skaičiuojama atskirai darbalapyje "Finansuotojas ir Investuotojas)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A39" authorId="0" shapeId="0" xr:uid="{00000000-0006-0000-0700-000001000000}">
      <text>
        <r>
          <rPr>
            <b/>
            <sz val="9"/>
            <color indexed="81"/>
            <rFont val="Tahoma"/>
            <family val="2"/>
            <charset val="186"/>
          </rPr>
          <t>Linas Jasiukevičius:</t>
        </r>
        <r>
          <rPr>
            <sz val="9"/>
            <color indexed="81"/>
            <rFont val="Tahoma"/>
            <family val="2"/>
            <charset val="186"/>
          </rPr>
          <t xml:space="preserve">
Alternatyvus būdas yra finansuoti įstatiniu kapitalu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AB9" authorId="0" shapeId="0" xr:uid="{00000000-0006-0000-0900-000001000000}">
      <text>
        <r>
          <rPr>
            <b/>
            <sz val="9"/>
            <color indexed="81"/>
            <rFont val="Tahoma"/>
            <family val="2"/>
            <charset val="186"/>
          </rPr>
          <t>Linas Jasiukevičius:</t>
        </r>
        <r>
          <rPr>
            <sz val="9"/>
            <color indexed="81"/>
            <rFont val="Tahoma"/>
            <family val="2"/>
            <charset val="186"/>
          </rPr>
          <t xml:space="preserve">
Pakoreguoti formulę, jei investicijos atliekamos trumpiau nei per 12 mėn.
</t>
        </r>
      </text>
    </comment>
    <comment ref="AB14" authorId="0" shapeId="0" xr:uid="{00000000-0006-0000-0900-000002000000}">
      <text>
        <r>
          <rPr>
            <b/>
            <sz val="9"/>
            <color indexed="81"/>
            <rFont val="Tahoma"/>
            <family val="2"/>
            <charset val="186"/>
          </rPr>
          <t>Linas Jasiukevičius:</t>
        </r>
        <r>
          <rPr>
            <sz val="9"/>
            <color indexed="81"/>
            <rFont val="Tahoma"/>
            <family val="2"/>
            <charset val="186"/>
          </rPr>
          <t xml:space="preserve">
Pritaikyta galimai banko sąlygojai finansuoti projektą skirtingu intensyvumu. Galima koreguoti pagal poreikį</t>
        </r>
      </text>
    </comment>
    <comment ref="AL14" authorId="0" shapeId="0" xr:uid="{00000000-0006-0000-0900-000003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AY14" authorId="0" shapeId="0" xr:uid="{00000000-0006-0000-0900-000004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BL14" authorId="0" shapeId="0" xr:uid="{00000000-0006-0000-0900-000005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BY14" authorId="0" shapeId="0" xr:uid="{00000000-0006-0000-0900-000006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CL14" authorId="0" shapeId="0" xr:uid="{00000000-0006-0000-0900-000007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CY14" authorId="0" shapeId="0" xr:uid="{00000000-0006-0000-0900-000008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DL14" authorId="0" shapeId="0" xr:uid="{00000000-0006-0000-0900-000009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DY14" authorId="0" shapeId="0" xr:uid="{00000000-0006-0000-0900-00000A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EL14" authorId="0" shapeId="0" xr:uid="{00000000-0006-0000-0900-00000B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EY14" authorId="0" shapeId="0" xr:uid="{00000000-0006-0000-0900-00000C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FL14" authorId="0" shapeId="0" xr:uid="{00000000-0006-0000-0900-00000D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FY14" authorId="0" shapeId="0" xr:uid="{00000000-0006-0000-0900-00000E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GL14" authorId="0" shapeId="0" xr:uid="{00000000-0006-0000-0900-00000F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GY14" authorId="0" shapeId="0" xr:uid="{00000000-0006-0000-0900-000010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HL14" authorId="0" shapeId="0" xr:uid="{00000000-0006-0000-0900-000011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HY14" authorId="0" shapeId="0" xr:uid="{00000000-0006-0000-0900-000012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IL14" authorId="0" shapeId="0" xr:uid="{00000000-0006-0000-0900-000013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IY14" authorId="0" shapeId="0" xr:uid="{00000000-0006-0000-0900-000014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JL14" authorId="0" shapeId="0" xr:uid="{00000000-0006-0000-0900-000015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JY14" authorId="0" shapeId="0" xr:uid="{00000000-0006-0000-0900-000016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KL14" authorId="0" shapeId="0" xr:uid="{00000000-0006-0000-0900-000017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KY14" authorId="0" shapeId="0" xr:uid="{00000000-0006-0000-0900-000018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 ref="LL14" authorId="0" shapeId="0" xr:uid="{00000000-0006-0000-0900-000019000000}">
      <text>
        <r>
          <rPr>
            <b/>
            <sz val="9"/>
            <color indexed="81"/>
            <rFont val="Tahoma"/>
            <charset val="1"/>
          </rPr>
          <t>Linas Jasiukevičius:</t>
        </r>
        <r>
          <rPr>
            <sz val="9"/>
            <color indexed="81"/>
            <rFont val="Tahoma"/>
            <charset val="1"/>
          </rPr>
          <t xml:space="preserve">
Reinvesticijos atliekamos priešpakutinį metų mėnesį. Galima keisti prielaidą pagal poreikį.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AL34" authorId="0" shapeId="0" xr:uid="{00000000-0006-0000-0B00-000001000000}">
      <text>
        <r>
          <rPr>
            <b/>
            <sz val="9"/>
            <color indexed="81"/>
            <rFont val="Tahoma"/>
            <family val="2"/>
            <charset val="186"/>
          </rPr>
          <t>Linas Jasiukevičius:</t>
        </r>
        <r>
          <rPr>
            <sz val="9"/>
            <color indexed="81"/>
            <rFont val="Tahoma"/>
            <family val="2"/>
            <charset val="186"/>
          </rPr>
          <t xml:space="preserve">
Šį mėnesį numatma reinvesticija. Galima keisti pagal poreikį.</t>
        </r>
      </text>
    </comment>
    <comment ref="A57" authorId="0" shapeId="0" xr:uid="{00000000-0006-0000-0B00-000002000000}">
      <text>
        <r>
          <rPr>
            <b/>
            <sz val="9"/>
            <color indexed="81"/>
            <rFont val="Tahoma"/>
            <charset val="1"/>
          </rPr>
          <t>Linas Jasiukevičius:</t>
        </r>
        <r>
          <rPr>
            <sz val="9"/>
            <color indexed="81"/>
            <rFont val="Tahoma"/>
            <charset val="1"/>
          </rPr>
          <t xml:space="preserve">
Pritaikyta 15 metų laikotarpiui, peržiūrėti visą eilutę atliekant pakeitimus</t>
        </r>
      </text>
    </comment>
    <comment ref="A68" authorId="0" shapeId="0" xr:uid="{00000000-0006-0000-0B00-000003000000}">
      <text>
        <r>
          <rPr>
            <b/>
            <sz val="9"/>
            <color indexed="81"/>
            <rFont val="Tahoma"/>
            <family val="2"/>
            <charset val="186"/>
          </rPr>
          <t>Linas Jasiukevičius:</t>
        </r>
        <r>
          <rPr>
            <sz val="9"/>
            <color indexed="81"/>
            <rFont val="Tahoma"/>
            <family val="2"/>
            <charset val="186"/>
          </rPr>
          <t xml:space="preserve">
Pritaikyta 15 metų periodui, kai investicijų laikotapirs 2,5 metai</t>
        </r>
      </text>
    </comment>
    <comment ref="A70" authorId="0" shapeId="0" xr:uid="{00000000-0006-0000-0B00-000004000000}">
      <text>
        <r>
          <rPr>
            <b/>
            <sz val="9"/>
            <color indexed="81"/>
            <rFont val="Tahoma"/>
            <family val="2"/>
            <charset val="186"/>
          </rPr>
          <t>Linas Jasiukevičius:</t>
        </r>
        <r>
          <rPr>
            <sz val="9"/>
            <color indexed="81"/>
            <rFont val="Tahoma"/>
            <family val="2"/>
            <charset val="186"/>
          </rPr>
          <t xml:space="preserve">
Pritaikyta 15 metų periodui, kai investicijų laikotapirs 2,5 metai</t>
        </r>
      </text>
    </comment>
    <comment ref="A99" authorId="0" shapeId="0" xr:uid="{00000000-0006-0000-0B00-000005000000}">
      <text>
        <r>
          <rPr>
            <b/>
            <sz val="9"/>
            <color indexed="81"/>
            <rFont val="Tahoma"/>
            <family val="2"/>
            <charset val="186"/>
          </rPr>
          <t>Linas Jasiukevičius:</t>
        </r>
        <r>
          <rPr>
            <sz val="9"/>
            <color indexed="81"/>
            <rFont val="Tahoma"/>
            <family val="2"/>
            <charset val="186"/>
          </rPr>
          <t xml:space="preserve">
Jei banko reikalavimas šiuos rodiklius apskaičiuoti kas ketvirtinį, tuomet skaičiavimai turi būti perdaryti atitinkamai
</t>
        </r>
      </text>
    </comment>
  </commentList>
</comments>
</file>

<file path=xl/sharedStrings.xml><?xml version="1.0" encoding="utf-8"?>
<sst xmlns="http://schemas.openxmlformats.org/spreadsheetml/2006/main" count="642" uniqueCount="468">
  <si>
    <t>Atgal į valdymo darbalaukį</t>
  </si>
  <si>
    <t>Partnerystės sutarties pabaiga</t>
  </si>
  <si>
    <t>Infrastruktūros sukūrimo laikotarpis, mėn.</t>
  </si>
  <si>
    <t>Infrastruktūros sukūrimo data</t>
  </si>
  <si>
    <t>Pelno mokesčio tarifas, %</t>
  </si>
  <si>
    <t>PVM mokesčio tarifas, %</t>
  </si>
  <si>
    <t>Energetinių resursų sąnaudų indeksacija, %</t>
  </si>
  <si>
    <t>Bazinės FVM prielaidos</t>
  </si>
  <si>
    <t>Kalendoriniai metai</t>
  </si>
  <si>
    <t>Dalyvio FVM prielaidos</t>
  </si>
  <si>
    <t>Projekto metai (mėnesiai)</t>
  </si>
  <si>
    <t>PARDAVIMO PAJAMOS</t>
  </si>
  <si>
    <t>PARDAVIMO SAVIKAINA</t>
  </si>
  <si>
    <t>BENDRASIS PELNAS (NUOSTOLIAI)</t>
  </si>
  <si>
    <t>VEIKLOS SĄNAUDOS</t>
  </si>
  <si>
    <t>TIPINĖS VEIKLOS PELNAS (NUOSTOLIAI)</t>
  </si>
  <si>
    <t>KITA VEIKLA</t>
  </si>
  <si>
    <t>FINANSINĖ IR INVESTICINĖ VEIKLA</t>
  </si>
  <si>
    <t>PELNAS (NUOSTOLIAI) PRIEŠ APMOKESTINIMĄ</t>
  </si>
  <si>
    <t>PELNO MOKESTIS</t>
  </si>
  <si>
    <t>GRYNASIS PELNAS (NUOSTOLIAI)</t>
  </si>
  <si>
    <t xml:space="preserve">  Pardavimo</t>
  </si>
  <si>
    <t xml:space="preserve">  Bendrosios ir administracinės</t>
  </si>
  <si>
    <t xml:space="preserve">  Pajamos</t>
  </si>
  <si>
    <t xml:space="preserve">  Sąnaudos</t>
  </si>
  <si>
    <t>ILGALAIKIS TURTAS</t>
  </si>
  <si>
    <t>NEMATERIALUSIS TURTAS</t>
  </si>
  <si>
    <t>MATERIALUSIS TURTAS</t>
  </si>
  <si>
    <t>FINANSINIS TURTAS</t>
  </si>
  <si>
    <t>KITAS ILGALAIKIS TURTAS</t>
  </si>
  <si>
    <t>TRUMPALAIKIS TURTAS</t>
  </si>
  <si>
    <t>ATSARGOS, IŠANKSTINIAI APMOKĖJIMAI IR NEBAIGTOS VYKDYTI SUTARTYS</t>
  </si>
  <si>
    <t>PER VIENERIUS METUS GAUTINOS SUMOS</t>
  </si>
  <si>
    <t>KITAS TRUMPALAIKIS TURTAS</t>
  </si>
  <si>
    <t>PINIGAI IR PINIGŲ EKVIVALENTAI</t>
  </si>
  <si>
    <t>TURTO IŠ VISO:</t>
  </si>
  <si>
    <t>NUOSAVAS KAPITALAS</t>
  </si>
  <si>
    <t>KAPITALAS</t>
  </si>
  <si>
    <t>PERKAINOJIMO REZERVAS (REZULTATAI)</t>
  </si>
  <si>
    <t>REZERVAI</t>
  </si>
  <si>
    <t>NEPASKIRSTYTASIS PELNAS (NUOSTOLIAI)</t>
  </si>
  <si>
    <t>DOTACIJOS, SUBSIDIJOS</t>
  </si>
  <si>
    <t>MOKĖTINOS SUMOS IR ĮSIPAREIGOJIMAI</t>
  </si>
  <si>
    <t>NUOSAVO KAPITALO IR ĮSIPAREIGOJIMŲ IŠ VISO:</t>
  </si>
  <si>
    <t>PO 1 METŲ MOKĖTINOS SUMOS IR ILGAL. ĮSIPAREIGOJIMAI</t>
  </si>
  <si>
    <t>PER 1 METUS MOKĖTINOS SUMOS IR TRUMP. ĮSIPAREIGOJIMAI</t>
  </si>
  <si>
    <t>Ilgalaikis turtas</t>
  </si>
  <si>
    <t>Infrastruktūros sukūrimo sąnaudos.</t>
  </si>
  <si>
    <t>Investicijos</t>
  </si>
  <si>
    <t>Palūkanos</t>
  </si>
  <si>
    <t>Investuotojui</t>
  </si>
  <si>
    <t>Finansuotojui</t>
  </si>
  <si>
    <t>Ataskaitinio laikotarpio</t>
  </si>
  <si>
    <t>Ankstesnių laikotarpių</t>
  </si>
  <si>
    <r>
      <t>Tipinis finansinis modelis nuorodų (</t>
    </r>
    <r>
      <rPr>
        <i/>
        <sz val="11"/>
        <color theme="1"/>
        <rFont val="Calibri"/>
        <family val="2"/>
        <scheme val="minor"/>
      </rPr>
      <t xml:space="preserve">angl. Hyperlink) </t>
    </r>
    <r>
      <rPr>
        <sz val="11"/>
        <color theme="1"/>
        <rFont val="Calibri"/>
        <family val="2"/>
        <scheme val="minor"/>
      </rPr>
      <t>pagalba yra valdomas per valdymo darbalaukį, kuriame galima rasti visų darbalapių struktūrą ir greitai peršokti iš vieno į kitą darbalapį.</t>
    </r>
  </si>
  <si>
    <t>Pagrindinės veiklos pinigų srautai</t>
  </si>
  <si>
    <t>Ataskaitinio laikotarpio pinigų išmokos</t>
  </si>
  <si>
    <t>Pinigai, sumokėti žaliavų, prekių ir paslaugų tiekėjams (su PVM)</t>
  </si>
  <si>
    <t>Sumokėti į biudžetą mokesčiai</t>
  </si>
  <si>
    <t>Grynieji pagrindinės veiklos pinigų srautai</t>
  </si>
  <si>
    <t>Finansinės veiklos pinigų srautai</t>
  </si>
  <si>
    <t>Akcijų išleidimas</t>
  </si>
  <si>
    <t xml:space="preserve">Dividendų išmokėjimas </t>
  </si>
  <si>
    <t xml:space="preserve">Paskolų gavimas </t>
  </si>
  <si>
    <t>Paskolų grąžinimas</t>
  </si>
  <si>
    <t xml:space="preserve">Sumokėtos palūkanos </t>
  </si>
  <si>
    <t>Grynieji finansinės veiklos pinigų srautai</t>
  </si>
  <si>
    <t>Grynasis pinigų srautų padidėjimas (sumažėjimas)</t>
  </si>
  <si>
    <t>Pinigai ir pinigų ekvivalentai laikotarpio pradžioje</t>
  </si>
  <si>
    <t>Pinigai ir pinigų ekvivalentai laikotarpio pabaigoje</t>
  </si>
  <si>
    <t>Ataskaitinio laikotarpio pinigų įplaukos</t>
  </si>
  <si>
    <t>Pinigų išmokos, susijusios su Privataus Subjekto administravimu</t>
  </si>
  <si>
    <t>Vandens bazinė kaina be PVM, EUR/m3</t>
  </si>
  <si>
    <t>Elektros energijos bazinė kaina be PVM, EUR/kWh</t>
  </si>
  <si>
    <t>Šilumos energijos bazinė kaina be PVM, EUR/kWh</t>
  </si>
  <si>
    <t>Investicinės veiklos pinigų srautai</t>
  </si>
  <si>
    <t xml:space="preserve">Ilgalaikio turto (išskyrus investicijas) įsigijimas </t>
  </si>
  <si>
    <t>Ilgalaikio turto (išskyrus investicijas) perleidimas</t>
  </si>
  <si>
    <t xml:space="preserve">Ilgalaikių investicijų įsigijimas </t>
  </si>
  <si>
    <t>Ilgalaikių investicijų perleidimas</t>
  </si>
  <si>
    <t>Paskolų suteikimas</t>
  </si>
  <si>
    <t>Paskolų susigrąžinimas</t>
  </si>
  <si>
    <t>Gauti dividendai, palūkanos</t>
  </si>
  <si>
    <t xml:space="preserve">Kiti investicinės veiklos pinigų srautų padidėjimai </t>
  </si>
  <si>
    <t>Kiti investicinės veiklos pinigų srautų sumažėjimai</t>
  </si>
  <si>
    <t>Grynieji investicinės veiklos pinigų srautai</t>
  </si>
  <si>
    <t>Kalendorinės prielaidos</t>
  </si>
  <si>
    <t>Projekto trukmė, metai</t>
  </si>
  <si>
    <t>Infrastruktūros sukūrimo pradžia</t>
  </si>
  <si>
    <t>Infrastruktūros eksploatacijos pradžia</t>
  </si>
  <si>
    <t>Infrastruktūros eksploatacijos pabaiga</t>
  </si>
  <si>
    <t>Mokestinės prielaidos</t>
  </si>
  <si>
    <t>Nuomos mokestis, %</t>
  </si>
  <si>
    <r>
      <t xml:space="preserve">NT mokestis, </t>
    </r>
    <r>
      <rPr>
        <strike/>
        <sz val="11"/>
        <color theme="0"/>
        <rFont val="Calibri"/>
        <family val="2"/>
        <charset val="186"/>
        <scheme val="minor"/>
      </rPr>
      <t>%</t>
    </r>
  </si>
  <si>
    <t>Darbo užmokesčio indeksacija, %</t>
  </si>
  <si>
    <t>Statybos kainos indeksacija, %</t>
  </si>
  <si>
    <t>Sąnaudų prielaidos</t>
  </si>
  <si>
    <t>Pradinis likutis</t>
  </si>
  <si>
    <t>Nusidevėjimas</t>
  </si>
  <si>
    <t>Reinvesticijos</t>
  </si>
  <si>
    <t>Galutinis likutis</t>
  </si>
  <si>
    <t>Pajamos</t>
  </si>
  <si>
    <t>Leidžiami atskaitymai</t>
  </si>
  <si>
    <t>Sąnaudos</t>
  </si>
  <si>
    <t>Mokestinė bazė</t>
  </si>
  <si>
    <t>Pelno mokestis</t>
  </si>
  <si>
    <t>Pelnas</t>
  </si>
  <si>
    <t>Mokestinis rezultatas periodo pradž.</t>
  </si>
  <si>
    <t>Mokestis rezultatas periodo pabaigoje</t>
  </si>
  <si>
    <t>Mokestinė bazė po praėjusių laikotarpių efekto</t>
  </si>
  <si>
    <t>Mokestinio periodo rezultatas</t>
  </si>
  <si>
    <t>Partnerystės sutarties metinės priežiūros mokestis, tūkst. EUR</t>
  </si>
  <si>
    <r>
      <rPr>
        <b/>
        <sz val="11"/>
        <color theme="1"/>
        <rFont val="Calibri"/>
        <family val="2"/>
        <scheme val="minor"/>
      </rPr>
      <t>"Dalyvių Vertinimas"</t>
    </r>
    <r>
      <rPr>
        <sz val="11"/>
        <color theme="1"/>
        <rFont val="Calibri"/>
        <family val="2"/>
        <charset val="186"/>
        <scheme val="minor"/>
      </rPr>
      <t xml:space="preserve"> - šioje dalyje Dalyvis pateikia visus rezultatus ir/ar prielaidas, kuriais remiantis sukūrė finansinį veiklos modelį </t>
    </r>
    <r>
      <rPr>
        <b/>
        <sz val="11"/>
        <color theme="1"/>
        <rFont val="Calibri"/>
        <family val="2"/>
        <scheme val="minor"/>
      </rPr>
      <t xml:space="preserve">IR </t>
    </r>
    <r>
      <rPr>
        <sz val="11"/>
        <color theme="1"/>
        <rFont val="Calibri"/>
        <family val="2"/>
        <scheme val="minor"/>
      </rPr>
      <t>kurios vertinamos, pagal viešojo pirkimo sąlygas.</t>
    </r>
  </si>
  <si>
    <r>
      <rPr>
        <b/>
        <sz val="11"/>
        <color theme="1"/>
        <rFont val="Calibri"/>
        <family val="2"/>
        <scheme val="minor"/>
      </rPr>
      <t>"Finansiniai rezultatai"</t>
    </r>
    <r>
      <rPr>
        <sz val="11"/>
        <color theme="1"/>
        <rFont val="Calibri"/>
        <family val="2"/>
        <charset val="186"/>
        <scheme val="minor"/>
      </rPr>
      <t xml:space="preserve"> - šioje dalyje Dalyvis pateikia visus finansinius rezultatus, kurie yra gauti pagal apskaičiuojamuosius darbalapius. Finansinės ataskaitos turi būti parengtos vadovaujantis verslo apskaitos standartais ir pelno mokesčio nuostatomis, kur reikia pateikti komentarai, kad kiekvienas kvalifikuotas finansų analitikas galėtų suprasti finansinės atskaitomybės dokumentus.</t>
    </r>
  </si>
  <si>
    <r>
      <rPr>
        <b/>
        <sz val="11"/>
        <color theme="1"/>
        <rFont val="Calibri"/>
        <family val="2"/>
        <scheme val="minor"/>
      </rPr>
      <t>"Skaičiuojamieji darbalapiai"</t>
    </r>
    <r>
      <rPr>
        <sz val="11"/>
        <color theme="1"/>
        <rFont val="Calibri"/>
        <family val="2"/>
        <charset val="186"/>
        <scheme val="minor"/>
      </rPr>
      <t xml:space="preserve"> - šioje dalyje Dalyvis pateikia visus darbalapius, kuriuose yra atliekami skaičiavimai (pajamų, išlaidų, nusidevėjimo ir t.t.) prieš juos atvaizduojant rezultatų darbalapiuose.</t>
    </r>
  </si>
  <si>
    <r>
      <rPr>
        <b/>
        <sz val="11"/>
        <color theme="1"/>
        <rFont val="Calibri"/>
        <family val="2"/>
        <scheme val="minor"/>
      </rPr>
      <t>"Aprašomieji darbalapiai"</t>
    </r>
    <r>
      <rPr>
        <sz val="11"/>
        <color theme="1"/>
        <rFont val="Calibri"/>
        <family val="2"/>
        <charset val="186"/>
        <scheme val="minor"/>
      </rPr>
      <t xml:space="preserve"> - šioje dalyje Dalyvis pateikia visus reikalaujamas aprašymus ar atsakymus pagal finansinio veiklos modelio reikalavimus. Šioje dalyje turėtų būti tekstiniai aprašymai, t.y. Darbalapiuose neturėtų būti atliekami skaičiavimai ar vedamos skaitines prielaidos.</t>
    </r>
  </si>
  <si>
    <t xml:space="preserve">Perkančiosios organizacijos pateiktas FVM veiklos modelis yra skirtas Dalyviui padėti suprati FVM struktūrą, išvesties duomenis ir pagrindinius reikalavimus. Pateikta forma yra bazinė, Dalyvis gali ją papildyti papildomais darbalapiais, jei to reikia norint atitikti konkurso sąlygas ar išpildyti FVM reikalavimus. </t>
  </si>
  <si>
    <r>
      <rPr>
        <b/>
        <sz val="11"/>
        <color theme="1"/>
        <rFont val="Calibri"/>
        <family val="2"/>
        <scheme val="minor"/>
      </rPr>
      <t>"FVM prielaidos"</t>
    </r>
    <r>
      <rPr>
        <sz val="11"/>
        <color theme="1"/>
        <rFont val="Calibri"/>
        <family val="2"/>
        <charset val="186"/>
        <scheme val="minor"/>
      </rPr>
      <t xml:space="preserve"> - šioje dalyje yra išvardinti FVM reikalavimai, bei pateikti du prielaidų darbalaukiai - "Bazinės prielaidos" - visiems dalyviams vienodos prielaidos, kurių privalu laikytis ir "Dalyvio prielaidos", prielaidos, kurias dalyvis pasirenka pats. Visos dalyvio prielaidos turi būti pateiktos darbalaukyje "Dalyvio prielaidos". FVM modelyje prielaida suprantama kaip pastovi reikšmė, kuri yra įvedama modelyje vieną kartą ir naudojama, kaip kitų skaičiavimų pagrindas.</t>
    </r>
  </si>
  <si>
    <t>Tipinio finansinio modelio darbalaukiai yra sudalinti į penkias dalis: (1) "FVM prielaidos", (2) "Aprašomieji darbalapiai", (3) "Skaičiuojamieji darbalapiai", (4) "Finansiniai rezultatai" ir (5) "Dalyvių vertinimas". Tipinio FVM dalys yra baigtinės, tačiau dalyvis savo nuožiūra gali papildyti kiekvieną dalį savo sukurtais darbalapiais. Jei Dalyvis papildomai sukuria darbalapių, jis juos turi įtraukti į valdymo darbalaukį.</t>
  </si>
  <si>
    <t>Prieš pradedant rengti finansinį veiklos modelį perkančioji organizacija primygtinai rekomenduoja išsianalizuoti ir įsigilinti į 27-ojo verslo apskaitos standarto "Viešojo ir privataus sektorių partnerystės sutartys" aktualią versiją.</t>
  </si>
  <si>
    <t>Savikaina</t>
  </si>
  <si>
    <t>Metinis atlyginimas</t>
  </si>
  <si>
    <t>Indeksacija</t>
  </si>
  <si>
    <t>Atlyginimo dalis</t>
  </si>
  <si>
    <t>M1</t>
  </si>
  <si>
    <t>M2</t>
  </si>
  <si>
    <t>M3</t>
  </si>
  <si>
    <t>M4</t>
  </si>
  <si>
    <t>Dalis</t>
  </si>
  <si>
    <t>M5</t>
  </si>
  <si>
    <t>Kredito srautai</t>
  </si>
  <si>
    <t>Nuosavo kapitalo srautai</t>
  </si>
  <si>
    <t>-</t>
  </si>
  <si>
    <t>Infrastruktūros sukūrimo sąnaudos</t>
  </si>
  <si>
    <t>1 metai</t>
  </si>
  <si>
    <t>2 metai</t>
  </si>
  <si>
    <t>Kaupiama nebaigta statyba</t>
  </si>
  <si>
    <t>Viso:</t>
  </si>
  <si>
    <t>M1 - Kredito srautai</t>
  </si>
  <si>
    <t>M2 - Nuosavo kapitalo srautai</t>
  </si>
  <si>
    <t>Metinis atlyginimas (Pajamos)</t>
  </si>
  <si>
    <t>Metinis atlyginimas (Sąnaudos)</t>
  </si>
  <si>
    <t>Finansuotojo paskola</t>
  </si>
  <si>
    <t>Investuotojo įstatinis kapitalas</t>
  </si>
  <si>
    <t>Investuotojo sub-ordinuotos paskolos</t>
  </si>
  <si>
    <t>Investuotojo paskola periodo pradž.</t>
  </si>
  <si>
    <t>Investuotojo paskolos grąžinimas</t>
  </si>
  <si>
    <t>Investuotojo palūkanos</t>
  </si>
  <si>
    <t>Investuotojo paskola periodo pabaigoje</t>
  </si>
  <si>
    <t>Finansuotojo paskola periodo pradž.</t>
  </si>
  <si>
    <t>Finansuotojo paskolos grąžinimas</t>
  </si>
  <si>
    <t>Finansuotojo paskola periodo pabaigoje</t>
  </si>
  <si>
    <t>Finansuotojo paskolos išdavimas</t>
  </si>
  <si>
    <t>Investuotojo paskolos išdavimas</t>
  </si>
  <si>
    <t>Investuotojo įstatinis kapitalas periodo pradžioje</t>
  </si>
  <si>
    <t>Dividendai</t>
  </si>
  <si>
    <t>Įstatinio kapitalo mažinimas</t>
  </si>
  <si>
    <t>įstatinio kapitalo didinimas</t>
  </si>
  <si>
    <t>Finansuotojo paskolos mokesčiai</t>
  </si>
  <si>
    <t xml:space="preserve">Finansuotojo palūkanos </t>
  </si>
  <si>
    <t>Apmokėjimas Finansuotojui</t>
  </si>
  <si>
    <t>Investuotojo bendros investicijos</t>
  </si>
  <si>
    <t>Investuotojo nuosavo kapitalo srautai</t>
  </si>
  <si>
    <t>Investuotojo skolinto kapitalo srautai</t>
  </si>
  <si>
    <t>IRR nuosavo kapitalo, %</t>
  </si>
  <si>
    <t>IRR skolinto kapitalo, %</t>
  </si>
  <si>
    <t>IRR bendras, %</t>
  </si>
  <si>
    <t>M1 ir M2 - nuosavo ir skolinto kapitalo srautai</t>
  </si>
  <si>
    <t>Tikrosios vertės ir statybos kainos santykis, %</t>
  </si>
  <si>
    <t>NT Objekto pardavimas</t>
  </si>
  <si>
    <t>NT pardavimo savikaina</t>
  </si>
  <si>
    <t>Infrastruktūros sukūrimo tikroji vertė</t>
  </si>
  <si>
    <t>Metai</t>
  </si>
  <si>
    <t>IRR, %</t>
  </si>
  <si>
    <t>Gautinos sumos likutis periodo pradžioje</t>
  </si>
  <si>
    <t>Palūkanų pajamos</t>
  </si>
  <si>
    <t>Pinigų įplaukоs mažinančios gautinas sumas</t>
  </si>
  <si>
    <t>Gautinos sumos likutis periodo pabaigoje</t>
  </si>
  <si>
    <t>PN</t>
  </si>
  <si>
    <t>Pardavimo pajamos</t>
  </si>
  <si>
    <t>Infrastruktūra</t>
  </si>
  <si>
    <t>Pardavimo savikaina</t>
  </si>
  <si>
    <t>Balansas</t>
  </si>
  <si>
    <t>Pinigai ir pinigų ekvivalentai</t>
  </si>
  <si>
    <t>Atgal į  valdymo darbalaukį</t>
  </si>
  <si>
    <t>ATITIKIMAS MOKESTINIAMS REIKALAVIMAMS</t>
  </si>
  <si>
    <t>Nr.</t>
  </si>
  <si>
    <t>Mokestiniai reikalavimai</t>
  </si>
  <si>
    <t>Nuoroda į FVM celę ar lydinčius dokumentus</t>
  </si>
  <si>
    <t>Komentaras, jei reikalingas</t>
  </si>
  <si>
    <t>1.1.1</t>
  </si>
  <si>
    <t>Ar ilgalaikis turtas, kuris sutarties galiojimo laikotarpiu išliks Privataus subjekto nuosavybėje yra parodytas PS ilgalaikio turto eilutėje?</t>
  </si>
  <si>
    <t>1.1.2</t>
  </si>
  <si>
    <t>Ar tokiam turtui skaičiuojamas nusidėvėjimas?</t>
  </si>
  <si>
    <t>1.1.3</t>
  </si>
  <si>
    <t>Ar teisingai parinktas tokiam turtui taikomas nusidėvėjimo laikotarpis?</t>
  </si>
  <si>
    <t>1.1.4</t>
  </si>
  <si>
    <t>Ar nusidėvėjimo sąnaudos priskirtos leidžiamiems atskaitymams ir mažina mokėtiną pelno mokesčio dydį?</t>
  </si>
  <si>
    <t>1.1.5</t>
  </si>
  <si>
    <t>Ar FVM prielaidų darbalaukyje pateiktas ilgalaikio turto sąrašas, kuris sutarties galiojimo laikotarpiu priklausys Privačiam subjektui nuosavybės teise?</t>
  </si>
  <si>
    <t>1.2.1</t>
  </si>
  <si>
    <t>Ar ilgalaikis turtas, kuris sutarties galiojimo laikotarpiu nuosavybės teise priklausys valdžios subjektui yra atvaizduotas privataus subjekto pelno nuostolio ataskaitoje „Pardavimo pajamos“ eilutėje?</t>
  </si>
  <si>
    <t>1.2.2</t>
  </si>
  <si>
    <t xml:space="preserve">Ar toks turtas privataus subjekto pelno nuostolio ataskaitoje pripažintas pajamomis tikrąja rinkos kaina ? </t>
  </si>
  <si>
    <t>1.2.3</t>
  </si>
  <si>
    <t>Ar pateiktas pagrindimas dėl tikrosios rinkos kainos nustatymo?</t>
  </si>
  <si>
    <t>1.2.4</t>
  </si>
  <si>
    <t>Ar tokio turto įsigijimo (pasigaminimo) savikaina pripažinta privataus subjekto pelno nuostolio ataskaitoje „Pardavimo savikaina“ eilutėje?</t>
  </si>
  <si>
    <t>1.2.5</t>
  </si>
  <si>
    <t>Ar FVM prielaidų darbalaukyje pateiktas ilgalaikio turto sąrašas, kuris sutarties galiojimo laikotarpiu priklausys Valdžios subjektui nuosavybės teise?</t>
  </si>
  <si>
    <t>1.3.1</t>
  </si>
  <si>
    <t>Ar FVM prielaidų darbalaukyje pateiktas ilgalaikio kilnojamojo ir ilgalaikio nekilnojamojo turto sąrašas?</t>
  </si>
  <si>
    <t>1.3.2</t>
  </si>
  <si>
    <t>Ar FVM prielaidų darbalaukyje pateiktas ilgalaikio kilnojamojo ir ilgalaikio nekilnojamojo turto nuosavybės statusas VPSP sutarties galiojimo laikotarpiu?</t>
  </si>
  <si>
    <t>1.3.3</t>
  </si>
  <si>
    <t>Ar nurodyti planuojamo įsigyti ilgalaikio turto VPSP projekto metai?</t>
  </si>
  <si>
    <t>1.3.4</t>
  </si>
  <si>
    <t>Ar nurodytas planuojamo įsigyti ilgalaikio turto vienetų skaičius?</t>
  </si>
  <si>
    <t>1.3.5</t>
  </si>
  <si>
    <t>Ar nurodytas tokiam turtui taikomas nusidėvėjimo laikotarpis?</t>
  </si>
  <si>
    <t>1.3.6</t>
  </si>
  <si>
    <t>Ar nurodytas nusidėvėjimo laikotarpis yra ne trumpesnis nei nustatyta pelno mokesčio įstatymo 1 priedėlyje  atskirom turto grupėms?</t>
  </si>
  <si>
    <t>1.4.1</t>
  </si>
  <si>
    <t>Ar FVM prielaidų darbalaukyje pateiktas planuojamo remontuoti ilgalaikio turto sąrašas ?</t>
  </si>
  <si>
    <t>1.4.2</t>
  </si>
  <si>
    <t>Ar FVM prielaidų darbalaukyje pateikti VPSP projekto metai, kada planuojama atlikti ilgalaikio turto remontą pagal atskiras turto grupes?</t>
  </si>
  <si>
    <t>1.4.3</t>
  </si>
  <si>
    <t>Ar remonto sąnaudos, skirtos atnaujinti VPSP sutarties galiojimo laikotarpiu naudojamą ilgalaikį turtą priskirtos leidžiamiems atskaitymams tą laikotarpį, kada faktiškai planuojama jas patirti?</t>
  </si>
  <si>
    <t>1.5.1</t>
  </si>
  <si>
    <t>Ar FVM prielaidų darbalaukyje pateiktas ilgalaikio turto sąrašas, kuriam planuojama atlikti esminį tokio turto pagerinimą ?</t>
  </si>
  <si>
    <t>1.5.2</t>
  </si>
  <si>
    <t>Ar FVM prielaidų darbalaukyje pateikti VPSP projekto metai, kada planuojama atlikti ilgalaikio turto esminį pagerinimą pagal atskiras turto grupes?</t>
  </si>
  <si>
    <t>1.5.3</t>
  </si>
  <si>
    <t>Ar esminiam turto pagerinimui atlikti patirtos sąnaudos, skirtos atnaujinti VPSP sutarties galiojimo laikotarpiu naudojamą ilgalaikį turtą, priskirtos leidžiamiems atskaitymams lygiomis dalimis per likusį naudoti tokį turtą laikotarpį (ne ilgesnį nei VPSP sutarties galiojimo laikotarpis)?</t>
  </si>
  <si>
    <t>1.6.1</t>
  </si>
  <si>
    <t>Ar Metinio atlyginimo dalis, skirta padengti turto sukūrimo investicijas per visą VPSP sutarties galiojimo laikotarpį, pelno nuostolio ataskaitoje nėra priskiriama privataus subjekto pajamomis?</t>
  </si>
  <si>
    <t>1.6.2</t>
  </si>
  <si>
    <t>Ar privatus subjektas VPSP sutartis galiojimo laikotarpiu patirtą nuostolį pelno mokesčio ataskaitoje perkėlinėja neribotą laikotarpį?</t>
  </si>
  <si>
    <t>N = (V1 - V2) / T,</t>
  </si>
  <si>
    <t>kur</t>
  </si>
  <si>
    <t>N – metinė nusidėvėjimo suma;</t>
  </si>
  <si>
    <t>V1 – ilgalaikio materialiojo turto įsigijimo kaina;</t>
  </si>
  <si>
    <t>V2 – ilgalaikio turto likvidacinė kaina; T – naudojimo laikas metais.</t>
  </si>
  <si>
    <t>7. Privatus subjektas IT nusidėvėjimo(amortizacijos) skaičiavimui turi taikyti maksimalius nusidėvėjimo normatyvus (pagal atskiras turto grupes), nurodytus Pelno mokesčio įstatymo 1 priedėlyje.</t>
  </si>
  <si>
    <t>6. Atlikus perimto iš Institucijų IT remontą/rekonstrukciją, turi būti daroma prielaida, kad šios išlaidos pailgino turto naudingo tarnavimo laiką ir pagerino turto naudingąsias savybes. Patirtos sąnaudos turi būti atskaitomos lygiomis dalimis per sutarties galiojimo laikotarpį pradedant nuo kito mėnesio po darbų užbaigimo.</t>
  </si>
  <si>
    <t>4. Pelno mokesčiui apskaičiuoti Privatus subjektas turi taikyti tiesiogiai proporcingą (tiesinį) IT nusidėvėjimo (amortizacijos) skaičiavimo metodą, t.y. metinė nusidėvėjimo (amortizacijos) suma apskaičiuojama kaip IT įsigijimo kainos ir to turto likvidacinės kainos skirtumo bei nusidėvėjimo (amortizacijos) laiko (metais) santykis: </t>
  </si>
  <si>
    <t>5. Privatus subjektas IT nusidėvėjimo (amortizacijos) skaičiavimui turi naudoti kito mėnesio būdą, t.y. IT nusidėvėjimas (amortizacija) turi būti pradedamas skaičiuoti nuo kito mėnesio pirmosios dienos po ilgalaikio turto naudojimo pradžios.</t>
  </si>
  <si>
    <t>1. IT nusidėvėjimas (amortizacija) turi būti skaičiuojamas tik Privačiam subjektui nuosavybės teise priklausančiam turtui.</t>
  </si>
  <si>
    <t>2.IT Privatus subjektas turi priskirti tik tokį turtą, kuris bus naudojamas įmonės pajamoms uždirbti (ekonominei naudai gauti) ilgiau kaip vienerius metus ir jo kaina turi būti ne mažesnė kaip X Eur (Privatus subjektas nusistato sumą, nuo kurios turtas bus priskiriamas IT). Ši nuostata turi būti taikoma visoms turto grupėms.</t>
  </si>
  <si>
    <t>3.IT vieneto likvidacinė vertė turi būti lygi 10 proc. jo įsigijimo kainos.</t>
  </si>
  <si>
    <t>Įvesties duomenų darbalaukiai pažymėti geltonai</t>
  </si>
  <si>
    <t>Mėn. Nuo kurio mokamas atlyginimas</t>
  </si>
  <si>
    <t>Vidutinė svertinė kapitalo kaina, %</t>
  </si>
  <si>
    <t>Investuotojo įstatinis kapitalas periodo pabaigoje</t>
  </si>
  <si>
    <t>Gautinos pajamos</t>
  </si>
  <si>
    <t>1.6.3</t>
  </si>
  <si>
    <t>Ar privatus subjektas pasirinko atitinkamą nuosavo ir skolinto kapitalo santykį, kad atitiktų plonos kapitalizacijos taisykles?</t>
  </si>
  <si>
    <t>Eksploatacijos sąnaudos</t>
  </si>
  <si>
    <t>M3 - Finansinės ir investicinės veiklos sąnaudos</t>
  </si>
  <si>
    <t>Eksploatacijos sąnaudos (tikroji vertė)</t>
  </si>
  <si>
    <t>3 metai</t>
  </si>
  <si>
    <t>Finansuotojo paskolos įsipareigojimo mokestis</t>
  </si>
  <si>
    <t>M1, M2 ir M3 Atlyginimas</t>
  </si>
  <si>
    <t>Investuotojo paskola, skirta infrastruktūrai</t>
  </si>
  <si>
    <t>Investuotojo akcinis kapitalas ir dividendai</t>
  </si>
  <si>
    <t>M1 Kredito srautai (Finansuotojo)</t>
  </si>
  <si>
    <t>M2 Nuosavo kapitalo srautai (kapitalas+investuotojo paskola infrastruktūrai)</t>
  </si>
  <si>
    <t>Investuotojo paskolų palūkanos</t>
  </si>
  <si>
    <t>M3 palukanu ir nuosavos grąžos apmokejimai</t>
  </si>
  <si>
    <t>Realiu palukanu srautas</t>
  </si>
  <si>
    <t>Perskaiciuotu palukanu rezultatas</t>
  </si>
  <si>
    <t>Viso palukanos</t>
  </si>
  <si>
    <t>Apmokestinamų pajamų koregavimas</t>
  </si>
  <si>
    <t>Perskaičiuota mokestinė bazė</t>
  </si>
  <si>
    <t>Mokėtinos sumos biudžetui</t>
  </si>
  <si>
    <t>Gauta M3 dalis</t>
  </si>
  <si>
    <t>Diskontuota vertė (nominali diskonto norma)</t>
  </si>
  <si>
    <t>Mato vnt</t>
  </si>
  <si>
    <t>Kiekis</t>
  </si>
  <si>
    <t>Suma Eur be PVM</t>
  </si>
  <si>
    <t>iš viso</t>
  </si>
  <si>
    <t>Investicijų grupė</t>
  </si>
  <si>
    <t>Sąnaudų grupės</t>
  </si>
  <si>
    <t>Privataus Subjekto metinio atlyginimo detalizacija (indeksuota be PVM), EUR</t>
  </si>
  <si>
    <t>Privataus Subjekto metinio atlyginimo detalizacija (indeksuota su PVM), EUR</t>
  </si>
  <si>
    <t>Išmokėjimo terminas, mėn</t>
  </si>
  <si>
    <t>Paskolos trukmė, metais</t>
  </si>
  <si>
    <t>Paskolos grąžinimo (amortizacijos) pradžia, mėn</t>
  </si>
  <si>
    <t>Paskolos grąžinimo (amortizacijos) terminas, metais</t>
  </si>
  <si>
    <t>Paskolos grąžinimo (amortizacijos) metodas</t>
  </si>
  <si>
    <t>IRS (palūkanų fiksavimo) sandorio kaštai, proc.</t>
  </si>
  <si>
    <t>Įsipareigojimo mokestis</t>
  </si>
  <si>
    <t>Vienkartinis administravimo mokestis</t>
  </si>
  <si>
    <t>Linijinis</t>
  </si>
  <si>
    <t>Ar viršyjama maksimali paskolos suma (TAIP/NE)</t>
  </si>
  <si>
    <t>Įstatinis kapitalas (proc nuo statybų ir įrengimo išlaidų)</t>
  </si>
  <si>
    <t>Investuotojo suteiktos / investuotojui suteiktos paskolos palūkanų norma, proc.</t>
  </si>
  <si>
    <t>Plonos kapitalizacijos taisyklės reikalavimo laikymasis (TAIP/NE)</t>
  </si>
  <si>
    <t>Speciali tikslinio deponavimo sąskaitos likutis</t>
  </si>
  <si>
    <t>Pinigų sąskaitoje pokytis</t>
  </si>
  <si>
    <t>Nuoroda/komentaras</t>
  </si>
  <si>
    <t>Informacija apie palūkanas už rezervuotas sumas</t>
  </si>
  <si>
    <t>M3n1 - Finansinės veiklos (palūkanų) sąnaudos</t>
  </si>
  <si>
    <t>M3n2 - investicinės veiklos ir nuosavo kapitalo sąnaudos</t>
  </si>
  <si>
    <r>
      <t>Privataus Subjekto metinio atlyginimo detalizacija (</t>
    </r>
    <r>
      <rPr>
        <b/>
        <sz val="11"/>
        <color theme="1"/>
        <rFont val="Calibri"/>
        <family val="2"/>
        <charset val="186"/>
        <scheme val="minor"/>
      </rPr>
      <t>neindeksuota be PVM</t>
    </r>
    <r>
      <rPr>
        <sz val="11"/>
        <color theme="1"/>
        <rFont val="Calibri"/>
        <family val="2"/>
        <charset val="186"/>
        <scheme val="minor"/>
      </rPr>
      <t>), EUR</t>
    </r>
  </si>
  <si>
    <r>
      <t>Privataus Subjekto metinio atlyginimo detalizacija (</t>
    </r>
    <r>
      <rPr>
        <b/>
        <sz val="11"/>
        <color theme="1"/>
        <rFont val="Calibri"/>
        <family val="2"/>
        <charset val="186"/>
        <scheme val="minor"/>
      </rPr>
      <t>neindeksuota su PVM</t>
    </r>
    <r>
      <rPr>
        <sz val="11"/>
        <color theme="1"/>
        <rFont val="Calibri"/>
        <family val="2"/>
        <charset val="186"/>
        <scheme val="minor"/>
      </rPr>
      <t>), EUR</t>
    </r>
  </si>
  <si>
    <t>Banko marža (veiklos laikotarpis), proc.</t>
  </si>
  <si>
    <t>Banko marža (statybos laikotarpis), proc.</t>
  </si>
  <si>
    <t>Partnerystės sutarties pradžia (Bazinė data)</t>
  </si>
  <si>
    <t>Infrastruktūros eksploatacijos laikotarpis, mėn.</t>
  </si>
  <si>
    <t>PVM mokesčio tarifas (lengvatinis), %</t>
  </si>
  <si>
    <t>Bazinių tarifų nustatymo data</t>
  </si>
  <si>
    <t>Kitos prielaidos</t>
  </si>
  <si>
    <t>Maksimalūs viešojo subjekto mokėjimai privačiam subjektui (GDV), EUR</t>
  </si>
  <si>
    <t>Finansinė diskonto norma (reali)</t>
  </si>
  <si>
    <t>Finansinė diskonto norma (nominali)</t>
  </si>
  <si>
    <t>Veiklos periodo jungiklis</t>
  </si>
  <si>
    <t>Finansuotojo paskolos grąžinimo periodo jungiklis</t>
  </si>
  <si>
    <t>Reikalavimo Specialios tikslinio deponavimo sąskaitos likučio sudarymui periodo jungiklis</t>
  </si>
  <si>
    <t>Neindeksuota mokėjimų suma</t>
  </si>
  <si>
    <t>Suma be PVM:</t>
  </si>
  <si>
    <t>Infrastruktūros sukūrimo sąnaudų dalis</t>
  </si>
  <si>
    <t>1. INFRASTRUKTŪROS SUKŪRIMO SĄNAUDOS</t>
  </si>
  <si>
    <t>1.1. Sukūrimo (statybos) sąnaudos</t>
  </si>
  <si>
    <t>1.2. Sukūrimo (įrengimo) sąnaudos</t>
  </si>
  <si>
    <t>Reinvesticijų grupė</t>
  </si>
  <si>
    <t>Iš viso:</t>
  </si>
  <si>
    <t>Sąnaudų grupė</t>
  </si>
  <si>
    <t>1.5. Administravimo ir valdymo sąnaudos</t>
  </si>
  <si>
    <t>2. FINANSAVIMAS</t>
  </si>
  <si>
    <t>2.1. Finansuotojo paskola</t>
  </si>
  <si>
    <t>Maksimali banko suteikiamos paskolos suma, EUR</t>
  </si>
  <si>
    <t>Maksimalus finansavimo intensyvumas (% nuo statybų ir įrengimo išlaidų statybų laikotarpiu)</t>
  </si>
  <si>
    <t>Maksimalus finansavimo intensyvumas (% nuo statybų ir įrengimo išlaidų veiklos laikotarpiu)</t>
  </si>
  <si>
    <t>Informacija apie specialios tikslinio deponavimo sąskaitos rezervo dydį, men.</t>
  </si>
  <si>
    <t>Nuoroda/komentaras/pagrindžiantis dokumentas</t>
  </si>
  <si>
    <t>2.2. Investuotojo nuosavas kapitalas ir paskola</t>
  </si>
  <si>
    <t>Įstatinio kapitalo dydis, EUR (suapvalinama iki tūkst. EUR)</t>
  </si>
  <si>
    <t>Investuotojo paskolos dydis investicijoms finansuoti, EUR</t>
  </si>
  <si>
    <t>Investuotojo paskola, skirta pinigų srautams valdyti</t>
  </si>
  <si>
    <t>Investuotojo paskolos judėjimas</t>
  </si>
  <si>
    <t>Įsipareigojimo mekesčio mokėjimo periodo jungiklis</t>
  </si>
  <si>
    <t>VPSP periodo jungiklis</t>
  </si>
  <si>
    <t>SPV pradinis kapitalas, EUR</t>
  </si>
  <si>
    <t>Kontrolė</t>
  </si>
  <si>
    <t>Metai kuomet atliekamos investicijos (jungiklis)</t>
  </si>
  <si>
    <t>Nurodyti</t>
  </si>
  <si>
    <t>Reinvesticijos - paavadinimas- nurodyti</t>
  </si>
  <si>
    <t>Reinvesticijos - praplėsti/sumažinti pagal poreikį</t>
  </si>
  <si>
    <t>Banko paskolos suma (statybų laikotarpiu)</t>
  </si>
  <si>
    <t>Banko paskolos suma (veiklos laikotarpiu)</t>
  </si>
  <si>
    <t>Atsakymas (Taip, Ne, modelyje neaktualu)</t>
  </si>
  <si>
    <t>Investuotojo grąža</t>
  </si>
  <si>
    <t>Investuotojas ir finansuotojas</t>
  </si>
  <si>
    <t>Valdžios Subjekto mokėjimai</t>
  </si>
  <si>
    <t>27 VAS skaičiavimai</t>
  </si>
  <si>
    <t>Ilgalaikio turto apskaita</t>
  </si>
  <si>
    <t>Finansinės ataskaitos</t>
  </si>
  <si>
    <t>Pelno mokesčio apskaičiavimas</t>
  </si>
  <si>
    <t>Rezultatai</t>
  </si>
  <si>
    <t>Nuosavo kapitalo grąža</t>
  </si>
  <si>
    <r>
      <t xml:space="preserve">Banko reikalavimo laikymasis (ang. </t>
    </r>
    <r>
      <rPr>
        <i/>
        <sz val="10"/>
        <color theme="1"/>
        <rFont val="Calibri"/>
        <family val="2"/>
        <charset val="186"/>
        <scheme val="minor"/>
      </rPr>
      <t>(DSCR)</t>
    </r>
    <r>
      <rPr>
        <sz val="10"/>
        <color theme="1"/>
        <rFont val="Calibri"/>
        <family val="2"/>
        <charset val="186"/>
        <scheme val="minor"/>
      </rPr>
      <t xml:space="preserve"> rodiklis)</t>
    </r>
  </si>
  <si>
    <t>Ar spec.sąskaitoje sukaupta banko reikalaujama suma (TAIP/NE)</t>
  </si>
  <si>
    <t xml:space="preserve">Banko reikalavimo (DSCR) atitikimas </t>
  </si>
  <si>
    <t>Banko reikalaujamas skolos padengimo rodiklis (ang. LLCR)</t>
  </si>
  <si>
    <t xml:space="preserve">Banko reikalaujamas metinis skolų aptarnavimo rodiklis (ang. DSCR) </t>
  </si>
  <si>
    <t>Skaičiavimai LLCR rodikliui apskaičiuoti</t>
  </si>
  <si>
    <t>1.3. Reinvesticijos</t>
  </si>
  <si>
    <t>1.4.1. Paslaugų teikimo sąnaudos</t>
  </si>
  <si>
    <t>Priežiūros išlaidų grupė</t>
  </si>
  <si>
    <t>M4.1</t>
  </si>
  <si>
    <t>M4.2</t>
  </si>
  <si>
    <t>M4 - Paslaugų teikimo ir priežiūros sąnaudos</t>
  </si>
  <si>
    <t>Skirtumas</t>
  </si>
  <si>
    <t>Bendro kainų lygio indeksacija pagal SVKI</t>
  </si>
  <si>
    <t>M3 - Finansinės ir investicinės veiklos pajamos</t>
  </si>
  <si>
    <t>M4 - Paslaugų teikimo ir priežiūros pajamos</t>
  </si>
  <si>
    <t>M4.1 - Paslaugų teikimo pajamos</t>
  </si>
  <si>
    <t>M4.2 - Atnaujinimo ir remonto pajamos</t>
  </si>
  <si>
    <t>M5 - Administravimo ir valdymo pajamos</t>
  </si>
  <si>
    <t>M4.1 - Paslaugų teikimo sąnaudos</t>
  </si>
  <si>
    <t>M5 - Administravimo ir valdymo sąnaudos</t>
  </si>
  <si>
    <t>M4.2 - Atnaujinimo ir remonto sąnaudos</t>
  </si>
  <si>
    <t>M3n1 - Finansinės veiklos (palūkanų) pajamos</t>
  </si>
  <si>
    <t>Ar tenkinamas maksimalių viešojo subjekto mokėjimų privačiam subjektui neviršijimo reikalavimas? (TAIP/NE)</t>
  </si>
  <si>
    <t>Finansinė ir investicinė veikla</t>
  </si>
  <si>
    <t>Paslaugų teikimas</t>
  </si>
  <si>
    <t>Paslaugų teikimas ir Atnaujinimas ir remontas</t>
  </si>
  <si>
    <t>Atnaujinimas ir remontas</t>
  </si>
  <si>
    <t>Administravimas ir valdymas</t>
  </si>
  <si>
    <t>M3n2 - Investicinės veiklos ir nuosavo kapitalo pajamos</t>
  </si>
  <si>
    <t>FVM formos versija 2.0</t>
  </si>
  <si>
    <t>1.4.2. Atnaujinimo ir remonto sąnaudos</t>
  </si>
  <si>
    <t>Šiame FVM formos lape esančios prielaidos pateiktos tik FVM naudojamoms formulėms askleisti</t>
  </si>
  <si>
    <t>Vieneto kaina,  be PVM</t>
  </si>
  <si>
    <t>Įkainis už 1 šviestuvą, be PVM</t>
  </si>
  <si>
    <t>'Metinis atlyginimas'!AG14+'Metinis atlyginimas'!AG17+'27 VAS skaičiavimai'!D23+'Ilgalaikio turto apskaita'!AL11</t>
  </si>
  <si>
    <t>Metinis atlyginimas'!AG24-'Ilgalaikio turto apskaita'!AG11</t>
  </si>
  <si>
    <t>Sąlygų x priedo y priedėlis</t>
  </si>
  <si>
    <r>
      <t>Tipinis FVM modelis yra parengtas "</t>
    </r>
    <r>
      <rPr>
        <sz val="11"/>
        <color rgb="FFFF0000"/>
        <rFont val="Calibri"/>
        <family val="2"/>
        <scheme val="minor"/>
      </rPr>
      <t>2022 m. Rugsėjo 16 d. CVP IS</t>
    </r>
    <r>
      <rPr>
        <sz val="11"/>
        <color theme="1"/>
        <rFont val="Calibri"/>
        <family val="2"/>
        <charset val="186"/>
        <scheme val="minor"/>
      </rPr>
      <t xml:space="preserve">" viešajam pirkimui, kurio numeris yra </t>
    </r>
    <r>
      <rPr>
        <sz val="11"/>
        <color rgb="FFFF0000"/>
        <rFont val="Calibri"/>
        <family val="2"/>
        <scheme val="minor"/>
      </rPr>
      <t xml:space="preserve">Nr. 624408. </t>
    </r>
    <r>
      <rPr>
        <sz val="11"/>
        <rFont val="Calibri"/>
        <family val="2"/>
        <scheme val="minor"/>
      </rPr>
      <t>Pagrindinė tipinio modelio funkcija - suteikti dalyviams formą, kuri supaprastintų finansinio modelio rengimą, padidintų viešojo konkurso skaidrumą ir pagreitinti pirkimo komisijos darbą vertinant dalyvio pasiūlymą.</t>
    </r>
  </si>
  <si>
    <t>Šviestuvų sk.</t>
  </si>
  <si>
    <t>Šviestuvas. Vieno vnt. gaminio  kaina</t>
  </si>
  <si>
    <t xml:space="preserve">Šviestuvas. Vieno vnt. įrengimo kaina </t>
  </si>
  <si>
    <t>Šviestuvų valdikliai</t>
  </si>
  <si>
    <t>Šviestuvų valdiklių įrengimo kaina</t>
  </si>
  <si>
    <t>Gembė. Vieno vnt. kaina</t>
  </si>
  <si>
    <t>Gembė. Vieno vnt.  įrengimo kaina</t>
  </si>
  <si>
    <t xml:space="preserve">Atrama. Vieno vnt. kaina </t>
  </si>
  <si>
    <t xml:space="preserve">Atrama. Vieno vnt.  įrengimo kaina </t>
  </si>
  <si>
    <t>Valdymo punktas. Vieno vnt. gaminio kaina</t>
  </si>
  <si>
    <t xml:space="preserve">Valdymo punktas. Vieno vnt. įrengimo kaina </t>
  </si>
  <si>
    <t xml:space="preserve">Elektros kabelinio tinklo vieno m. kaina </t>
  </si>
  <si>
    <t xml:space="preserve">Elektros kabelinio tinklo vieno m.  įrengimo kaina </t>
  </si>
  <si>
    <t>ESO įvadų sąlygų išėmimas</t>
  </si>
  <si>
    <t>Medžių genėjimo darbai</t>
  </si>
  <si>
    <t>Trasos nužymėjimas, išpildomoji dokumentacija, prašymai, leidimai</t>
  </si>
  <si>
    <t>Montažinės medžiagos šviestuvų prijungimui</t>
  </si>
  <si>
    <t>Autobokštelis</t>
  </si>
  <si>
    <t>vnt.</t>
  </si>
  <si>
    <t>m.</t>
  </si>
  <si>
    <t>kompl.</t>
  </si>
  <si>
    <t>km</t>
  </si>
  <si>
    <t>metai</t>
  </si>
  <si>
    <t>Projektavimo darbai</t>
  </si>
  <si>
    <t>Topografinė nuotrauka</t>
  </si>
  <si>
    <t>Matininkų paslaugos, nužymėjimai, sukėlimai į LR sistemas</t>
  </si>
  <si>
    <t>Dalyvavimas diegiant valdymo spintas vietoje</t>
  </si>
  <si>
    <t>Valdymo spintų sukėlimas į sistemą (konfigūravimas)</t>
  </si>
  <si>
    <t>Šviestuvų valdiklių sukėlimas į sistemą (konfigūravimas)</t>
  </si>
  <si>
    <t>Programinė įranga</t>
  </si>
  <si>
    <t xml:space="preserve">Vienkartiniai pradiniai darbai: situacijos vietoje vertinimas (spintos-esamų elektros prietaisų sudėties nustatymas, įvadinių kabelių vertinimas ir pan.), dokumentacijos parengimas ir suderinimas su  savivaldybės administracija bei jų priskirtomis institucijomis, valdymo ir darbo instrukcijų parengimas, personalo mokymai, konsultacijos.    </t>
  </si>
  <si>
    <t>Apšvietimo ekonominiai skaičiavimai, šviestuvų projektavimas</t>
  </si>
  <si>
    <t xml:space="preserve">Objekto draudimo, laidavimo sąnaudos </t>
  </si>
  <si>
    <t>Paslaugų teikimas pagal bendrus reikalavimus</t>
  </si>
  <si>
    <t>Veiklos ataskaitos</t>
  </si>
  <si>
    <t>Elektros skaitiklių rodmenų sistema ir registravimas</t>
  </si>
  <si>
    <t>Šviestuvų, prožektorių, jų sudedamųjų dalių priežiūra ir remontas</t>
  </si>
  <si>
    <t>Šviestuvų kronšteinų (gembių) sistema</t>
  </si>
  <si>
    <t>Šviestuvų atramos</t>
  </si>
  <si>
    <t>Valdymo skydų sistema ir įrenginiai</t>
  </si>
  <si>
    <t>Oro ir požeminės kabelinės linijos ir įrenginiai</t>
  </si>
  <si>
    <t>Apšvietimo valdymo sistema</t>
  </si>
  <si>
    <t>kompl</t>
  </si>
  <si>
    <t>Šviestuvų atnaujinimas ir remontas</t>
  </si>
  <si>
    <t>Gembių atnaujinimas ir remontas</t>
  </si>
  <si>
    <t>Atramų atnaujinimas ir remontas</t>
  </si>
  <si>
    <t>Valdymo punktų atnaujinimas ir remontas</t>
  </si>
  <si>
    <t>Elektros kabelinės linijos atnaujinimas ir remontas</t>
  </si>
  <si>
    <t>Kitos nenumatytos išlaidos</t>
  </si>
  <si>
    <t>Registravimo įrankis</t>
  </si>
  <si>
    <t>Administravimas ir sutarčių priežiūra</t>
  </si>
  <si>
    <t>Buhalterijos sąnaudos</t>
  </si>
  <si>
    <t>Patalpų nuoma</t>
  </si>
  <si>
    <t>Ataskaitų teikimas</t>
  </si>
  <si>
    <t>Veiklos duomenų teikimas Valdžios subjektui</t>
  </si>
  <si>
    <t>Kitos paslaugos, licencijos</t>
  </si>
  <si>
    <t>Darbo užmokestis</t>
  </si>
  <si>
    <t>BaltLED sviestuvu samata.pdf</t>
  </si>
  <si>
    <t>Samata.xlsx</t>
  </si>
  <si>
    <t>KP BALTLEDUI 2.pdf</t>
  </si>
  <si>
    <t>Kainą sudaro elektros kabelis, apsauginė gofra ir kabelio pratempimas apsauginėje gofroje (paruošimas kabelinio tinklo įrengimui) Samata.xlsx</t>
  </si>
  <si>
    <t>Įvertintas dangų atstatymas, kabelio klojimas uždaru/atviru būdu</t>
  </si>
  <si>
    <t>Iš patirties vertinant 6KW įvadą (minimalus galingumas)</t>
  </si>
  <si>
    <t>Įvertinti geodeziniai matavimai, trasų nužymėjimai prieš kasimo darbus, prašymų pateikimas, kasimo leidimų išėmimas, bei išpildomoji dokumentacija. 28_KP_Klaipedos_GA_ELGRID.pdf</t>
  </si>
  <si>
    <t>Šviestuvų prijungimui prie elektros kabelio reikalingos komutacijos priemonės Samata.xlsx</t>
  </si>
  <si>
    <t>https://www.truck1.eu/construction-machinery/truck-mounted-aerial-platforms/renault-master-klubb-k42p-14-8m-2-per-korb-200kg-de-zul-a7207854.html</t>
  </si>
  <si>
    <t>28_KP_Klaipedos_GA_ELGRID.pdf</t>
  </si>
  <si>
    <t>2 darbuotojų DU (10 mėn laikotarpiui)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</si>
</sst>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L_t_-;\-* #,##0.00\ _L_t_-;_-* &quot;-&quot;??\ _L_t_-;_-@_-"/>
    <numFmt numFmtId="165" formatCode="0.000"/>
    <numFmt numFmtId="166" formatCode="0.0%"/>
    <numFmt numFmtId="167" formatCode="0.0000"/>
    <numFmt numFmtId="168" formatCode="_-* #,##0\ _L_t_-;\-* #,##0\ _L_t_-;_-* &quot;-&quot;??\ _L_t_-;_-@_-"/>
    <numFmt numFmtId="169" formatCode="#,##0_ ;[Red]\-#,##0\ "/>
    <numFmt numFmtId="170" formatCode="#,##0_ ;\-#,##0\ "/>
    <numFmt numFmtId="171" formatCode="#,##0.000"/>
  </numFmts>
  <fonts count="69">
    <font>
      <sz val="11"/>
      <color theme="1"/>
      <name val="Calibri"/>
      <family val="2"/>
      <charset val="186"/>
      <scheme val="minor"/>
    </font>
    <font>
      <sz val="11"/>
      <color theme="1"/>
      <name val="Calibri"/>
      <family val="2"/>
      <scheme val="minor"/>
    </font>
    <font>
      <b/>
      <sz val="11"/>
      <color theme="1"/>
      <name val="Calibri"/>
      <family val="2"/>
      <charset val="186"/>
      <scheme val="minor"/>
    </font>
    <font>
      <u/>
      <sz val="11"/>
      <color theme="10"/>
      <name val="Calibri"/>
      <family val="2"/>
      <charset val="186"/>
      <scheme val="minor"/>
    </font>
    <font>
      <b/>
      <sz val="14"/>
      <color theme="1"/>
      <name val="Calibri"/>
      <family val="2"/>
      <charset val="186"/>
      <scheme val="minor"/>
    </font>
    <font>
      <i/>
      <sz val="11"/>
      <color theme="1"/>
      <name val="Calibri"/>
      <family val="2"/>
      <charset val="186"/>
      <scheme val="minor"/>
    </font>
    <font>
      <sz val="8"/>
      <color theme="1"/>
      <name val="Calibri"/>
      <family val="2"/>
      <charset val="186"/>
      <scheme val="minor"/>
    </font>
    <font>
      <b/>
      <i/>
      <sz val="11"/>
      <color theme="1"/>
      <name val="Calibri"/>
      <family val="2"/>
      <charset val="186"/>
      <scheme val="minor"/>
    </font>
    <font>
      <b/>
      <sz val="11"/>
      <color theme="1"/>
      <name val="Calibri"/>
      <family val="2"/>
      <scheme val="minor"/>
    </font>
    <font>
      <b/>
      <sz val="11.5"/>
      <name val="Times New Roman Baltic"/>
      <charset val="186"/>
    </font>
    <font>
      <sz val="11.5"/>
      <name val="Times New Roman Baltic"/>
      <charset val="186"/>
    </font>
    <font>
      <sz val="11.5"/>
      <name val="Times New Roman"/>
      <family val="1"/>
      <charset val="186"/>
    </font>
    <font>
      <b/>
      <sz val="11.5"/>
      <name val="Times New Roman Baltic"/>
    </font>
    <font>
      <sz val="11"/>
      <color rgb="FFFF0000"/>
      <name val="Calibri"/>
      <family val="2"/>
      <scheme val="minor"/>
    </font>
    <font>
      <i/>
      <sz val="11.5"/>
      <name val="Times New Roman Baltic"/>
      <charset val="186"/>
    </font>
    <font>
      <u/>
      <sz val="10"/>
      <color theme="10"/>
      <name val="Calibri"/>
      <family val="2"/>
      <charset val="186"/>
      <scheme val="minor"/>
    </font>
    <font>
      <sz val="10"/>
      <color theme="1"/>
      <name val="Calibri"/>
      <family val="2"/>
      <charset val="186"/>
      <scheme val="minor"/>
    </font>
    <font>
      <b/>
      <sz val="10"/>
      <name val="Times New Roman"/>
      <family val="1"/>
      <charset val="186"/>
    </font>
    <font>
      <i/>
      <sz val="10"/>
      <name val="Times New Roman"/>
      <family val="1"/>
      <charset val="186"/>
    </font>
    <font>
      <b/>
      <sz val="10"/>
      <name val="Times New Roman Baltic"/>
      <charset val="186"/>
    </font>
    <font>
      <sz val="10"/>
      <name val="Times New Roman Baltic"/>
      <charset val="186"/>
    </font>
    <font>
      <sz val="10"/>
      <name val="Times New Roman"/>
      <family val="1"/>
      <charset val="186"/>
    </font>
    <font>
      <b/>
      <sz val="10"/>
      <name val="Times New Roman Baltic"/>
    </font>
    <font>
      <i/>
      <sz val="10"/>
      <name val="Times New Roman Baltic"/>
      <charset val="186"/>
    </font>
    <font>
      <sz val="11"/>
      <name val="Calibri"/>
      <family val="2"/>
      <scheme val="minor"/>
    </font>
    <font>
      <i/>
      <sz val="11"/>
      <color theme="1"/>
      <name val="Calibri"/>
      <family val="2"/>
      <scheme val="minor"/>
    </font>
    <font>
      <b/>
      <sz val="10"/>
      <color indexed="8"/>
      <name val="Times New Roman"/>
      <family val="1"/>
      <charset val="186"/>
    </font>
    <font>
      <sz val="10"/>
      <color indexed="8"/>
      <name val="Times New Roman"/>
      <family val="1"/>
      <charset val="186"/>
    </font>
    <font>
      <b/>
      <u/>
      <sz val="10"/>
      <color indexed="8"/>
      <name val="Times New Roman"/>
      <family val="1"/>
      <charset val="186"/>
    </font>
    <font>
      <sz val="11"/>
      <color theme="0"/>
      <name val="Calibri"/>
      <family val="2"/>
      <charset val="186"/>
      <scheme val="minor"/>
    </font>
    <font>
      <strike/>
      <sz val="11"/>
      <color theme="0"/>
      <name val="Calibri"/>
      <family val="2"/>
      <charset val="186"/>
      <scheme val="minor"/>
    </font>
    <font>
      <b/>
      <i/>
      <sz val="11"/>
      <color theme="1"/>
      <name val="Calibri"/>
      <family val="2"/>
      <scheme val="minor"/>
    </font>
    <font>
      <i/>
      <sz val="10"/>
      <color theme="1"/>
      <name val="Calibri"/>
      <family val="2"/>
      <charset val="186"/>
      <scheme val="minor"/>
    </font>
    <font>
      <b/>
      <i/>
      <sz val="10"/>
      <color theme="1"/>
      <name val="Calibri"/>
      <family val="2"/>
      <charset val="186"/>
      <scheme val="minor"/>
    </font>
    <font>
      <u/>
      <sz val="10"/>
      <name val="Arial"/>
      <family val="2"/>
    </font>
    <font>
      <sz val="11"/>
      <color theme="1"/>
      <name val="Arial"/>
      <family val="2"/>
    </font>
    <font>
      <i/>
      <sz val="11"/>
      <color theme="1"/>
      <name val="Arial"/>
      <family val="2"/>
    </font>
    <font>
      <b/>
      <sz val="11"/>
      <color theme="1"/>
      <name val="Arial"/>
      <family val="2"/>
    </font>
    <font>
      <b/>
      <sz val="10"/>
      <color theme="1"/>
      <name val="Arial"/>
      <family val="2"/>
    </font>
    <font>
      <b/>
      <i/>
      <sz val="10"/>
      <color theme="1"/>
      <name val="Arial"/>
      <family val="2"/>
    </font>
    <font>
      <i/>
      <sz val="10"/>
      <color theme="1"/>
      <name val="Arial"/>
      <family val="2"/>
    </font>
    <font>
      <sz val="10"/>
      <color theme="1"/>
      <name val="Arial"/>
      <family val="2"/>
    </font>
    <font>
      <sz val="10"/>
      <name val="Arial"/>
      <family val="2"/>
    </font>
    <font>
      <sz val="10"/>
      <color rgb="FF000000"/>
      <name val="Arial"/>
      <family val="2"/>
    </font>
    <font>
      <i/>
      <sz val="10"/>
      <color rgb="FF000000"/>
      <name val="Arial"/>
      <family val="2"/>
    </font>
    <font>
      <sz val="10"/>
      <color theme="1"/>
      <name val="Arial"/>
      <family val="2"/>
      <charset val="186"/>
    </font>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8"/>
      <color theme="1"/>
      <name val="Calibri"/>
      <family val="2"/>
      <charset val="186"/>
      <scheme val="minor"/>
    </font>
    <font>
      <sz val="11"/>
      <name val="Calibri"/>
      <family val="2"/>
      <charset val="186"/>
      <scheme val="minor"/>
    </font>
    <font>
      <sz val="10"/>
      <name val="Arial"/>
      <family val="2"/>
      <charset val="186"/>
    </font>
    <font>
      <sz val="9"/>
      <color theme="1"/>
      <name val="Calibri"/>
      <family val="2"/>
      <charset val="186"/>
      <scheme val="minor"/>
    </font>
    <font>
      <b/>
      <sz val="9"/>
      <color theme="1"/>
      <name val="Calibri"/>
      <family val="2"/>
      <charset val="186"/>
      <scheme val="minor"/>
    </font>
    <font>
      <sz val="9"/>
      <name val="Calibri"/>
      <family val="2"/>
      <charset val="186"/>
      <scheme val="minor"/>
    </font>
    <font>
      <b/>
      <sz val="11"/>
      <name val="Calibri"/>
      <family val="2"/>
      <charset val="186"/>
      <scheme val="minor"/>
    </font>
    <font>
      <i/>
      <sz val="12"/>
      <name val="Calibri"/>
      <family val="2"/>
      <charset val="186"/>
      <scheme val="minor"/>
    </font>
    <font>
      <i/>
      <sz val="8"/>
      <color theme="1"/>
      <name val="Calibri"/>
      <family val="2"/>
      <charset val="186"/>
      <scheme val="minor"/>
    </font>
    <font>
      <sz val="9"/>
      <color indexed="81"/>
      <name val="Tahoma"/>
      <family val="2"/>
      <charset val="186"/>
    </font>
    <font>
      <b/>
      <sz val="9"/>
      <color indexed="81"/>
      <name val="Tahoma"/>
      <family val="2"/>
      <charset val="186"/>
    </font>
    <font>
      <sz val="10"/>
      <name val="Calibri"/>
      <family val="2"/>
      <charset val="186"/>
      <scheme val="minor"/>
    </font>
    <font>
      <b/>
      <sz val="14"/>
      <name val="Calibri"/>
      <family val="2"/>
      <charset val="186"/>
      <scheme val="minor"/>
    </font>
    <font>
      <sz val="9"/>
      <color indexed="81"/>
      <name val="Tahoma"/>
      <charset val="1"/>
    </font>
    <font>
      <b/>
      <sz val="9"/>
      <color indexed="81"/>
      <name val="Tahoma"/>
      <charset val="1"/>
    </font>
    <font>
      <i/>
      <sz val="11"/>
      <color rgb="FFFF0000"/>
      <name val="Calibri"/>
      <family val="2"/>
      <charset val="186"/>
      <scheme val="minor"/>
    </font>
    <font>
      <b/>
      <i/>
      <sz val="14"/>
      <color theme="1"/>
      <name val="Calibri"/>
      <family val="2"/>
      <charset val="186"/>
      <scheme val="minor"/>
    </font>
    <font>
      <sz val="11"/>
      <name val="Times New Roman"/>
      <family val="1"/>
      <charset val="186"/>
    </font>
    <font>
      <sz val="11"/>
      <name val="Calibri"/>
      <family val="2"/>
      <charset val="186"/>
    </font>
    <font>
      <sz val="11"/>
      <color rgb="FF000000"/>
      <name val="Calibri"/>
      <family val="2"/>
      <charset val="186"/>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CC"/>
        <bgColor rgb="FF000000"/>
      </patternFill>
    </fill>
  </fills>
  <borders count="70">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s>
  <cellStyleXfs count="4">
    <xf numFmtId="0" fontId="0" fillId="0" borderId="0"/>
    <xf numFmtId="0" fontId="3" fillId="0" borderId="0" applyNumberFormat="0" applyFill="0" applyBorder="0" applyAlignment="0" applyProtection="0"/>
    <xf numFmtId="9" fontId="46" fillId="0" borderId="0" applyFont="0" applyFill="0" applyBorder="0" applyAlignment="0" applyProtection="0"/>
    <xf numFmtId="164" fontId="46" fillId="0" borderId="0" applyFont="0" applyFill="0" applyBorder="0" applyAlignment="0" applyProtection="0"/>
  </cellStyleXfs>
  <cellXfs count="674">
    <xf numFmtId="0" fontId="0" fillId="0" borderId="0" xfId="0"/>
    <xf numFmtId="0" fontId="3" fillId="0" borderId="0" xfId="1" quotePrefix="1"/>
    <xf numFmtId="0" fontId="0" fillId="0" borderId="10" xfId="0" applyBorder="1"/>
    <xf numFmtId="0" fontId="0" fillId="0" borderId="11" xfId="0" applyBorder="1"/>
    <xf numFmtId="0" fontId="0" fillId="0" borderId="14" xfId="0" applyBorder="1"/>
    <xf numFmtId="0" fontId="0" fillId="0" borderId="22" xfId="0" applyBorder="1"/>
    <xf numFmtId="0" fontId="0" fillId="0" borderId="5" xfId="0" applyBorder="1"/>
    <xf numFmtId="0" fontId="0" fillId="0" borderId="9" xfId="0" applyBorder="1"/>
    <xf numFmtId="0" fontId="0" fillId="0" borderId="13" xfId="0" applyBorder="1"/>
    <xf numFmtId="0" fontId="5" fillId="0" borderId="0" xfId="0" applyFont="1"/>
    <xf numFmtId="0" fontId="0" fillId="0" borderId="1" xfId="0" applyBorder="1" applyAlignment="1">
      <alignment wrapText="1"/>
    </xf>
    <xf numFmtId="0" fontId="0" fillId="0" borderId="32" xfId="0" applyBorder="1" applyAlignment="1">
      <alignment horizontal="center" vertical="center"/>
    </xf>
    <xf numFmtId="14" fontId="6" fillId="0" borderId="2" xfId="0" applyNumberFormat="1" applyFont="1" applyBorder="1" applyAlignment="1">
      <alignment horizontal="center" vertical="center"/>
    </xf>
    <xf numFmtId="0" fontId="0" fillId="0" borderId="34" xfId="0" applyBorder="1" applyAlignment="1">
      <alignment horizontal="center" vertical="center"/>
    </xf>
    <xf numFmtId="0" fontId="0" fillId="0" borderId="1" xfId="0" applyBorder="1"/>
    <xf numFmtId="0" fontId="0" fillId="0" borderId="26" xfId="0" applyBorder="1"/>
    <xf numFmtId="0" fontId="2" fillId="0" borderId="0" xfId="0" applyFont="1"/>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4" xfId="0" applyFont="1" applyBorder="1" applyAlignment="1">
      <alignment horizontal="center" vertical="center"/>
    </xf>
    <xf numFmtId="0" fontId="2" fillId="0" borderId="33" xfId="0" applyFont="1" applyBorder="1" applyAlignment="1">
      <alignment horizontal="center" vertical="center"/>
    </xf>
    <xf numFmtId="3" fontId="0" fillId="0" borderId="2" xfId="0" applyNumberFormat="1" applyBorder="1" applyAlignment="1">
      <alignment horizontal="center"/>
    </xf>
    <xf numFmtId="3" fontId="0" fillId="0" borderId="3" xfId="0" applyNumberFormat="1" applyBorder="1" applyAlignment="1">
      <alignment horizontal="center"/>
    </xf>
    <xf numFmtId="3" fontId="0" fillId="0" borderId="0" xfId="0" applyNumberFormat="1"/>
    <xf numFmtId="3" fontId="2" fillId="0" borderId="15" xfId="0" applyNumberFormat="1" applyFont="1" applyBorder="1" applyAlignment="1">
      <alignment horizontal="center" vertical="center"/>
    </xf>
    <xf numFmtId="3" fontId="2" fillId="0" borderId="16" xfId="0" applyNumberFormat="1" applyFont="1" applyBorder="1" applyAlignment="1">
      <alignment horizontal="center" vertical="center"/>
    </xf>
    <xf numFmtId="3" fontId="0" fillId="0" borderId="14" xfId="0" applyNumberFormat="1" applyBorder="1" applyAlignment="1">
      <alignment horizontal="center" vertical="center"/>
    </xf>
    <xf numFmtId="3" fontId="8" fillId="0" borderId="15" xfId="0" applyNumberFormat="1" applyFont="1" applyBorder="1" applyAlignment="1">
      <alignment horizontal="center" vertical="center"/>
    </xf>
    <xf numFmtId="3" fontId="8" fillId="0" borderId="16" xfId="0" applyNumberFormat="1" applyFont="1" applyBorder="1" applyAlignment="1">
      <alignment horizontal="center" vertical="center"/>
    </xf>
    <xf numFmtId="0" fontId="0" fillId="0" borderId="25" xfId="0" applyBorder="1"/>
    <xf numFmtId="3" fontId="0" fillId="0" borderId="6" xfId="0" applyNumberFormat="1" applyBorder="1" applyAlignment="1">
      <alignment horizontal="center" vertical="center"/>
    </xf>
    <xf numFmtId="3" fontId="8" fillId="0" borderId="7" xfId="0" applyNumberFormat="1" applyFont="1" applyBorder="1" applyAlignment="1">
      <alignment horizontal="center" vertical="center"/>
    </xf>
    <xf numFmtId="3" fontId="8" fillId="0" borderId="8" xfId="0" applyNumberFormat="1" applyFont="1" applyBorder="1" applyAlignment="1">
      <alignment horizontal="center" vertical="center"/>
    </xf>
    <xf numFmtId="3" fontId="8" fillId="0" borderId="3" xfId="0" applyNumberFormat="1" applyFont="1" applyBorder="1" applyAlignment="1">
      <alignment horizontal="center"/>
    </xf>
    <xf numFmtId="3" fontId="8" fillId="0" borderId="4" xfId="0" applyNumberFormat="1" applyFont="1" applyBorder="1" applyAlignment="1">
      <alignment horizontal="center"/>
    </xf>
    <xf numFmtId="0" fontId="5" fillId="3" borderId="0" xfId="0" applyFont="1" applyFill="1"/>
    <xf numFmtId="0" fontId="0" fillId="3" borderId="0" xfId="0" applyFill="1"/>
    <xf numFmtId="0" fontId="8" fillId="0" borderId="11" xfId="0" applyFont="1" applyBorder="1"/>
    <xf numFmtId="3" fontId="0" fillId="0" borderId="11" xfId="0" applyNumberFormat="1" applyBorder="1"/>
    <xf numFmtId="0" fontId="0" fillId="0" borderId="11" xfId="0" applyBorder="1" applyAlignment="1">
      <alignment horizontal="center"/>
    </xf>
    <xf numFmtId="0" fontId="0" fillId="0" borderId="15" xfId="0" applyBorder="1"/>
    <xf numFmtId="0" fontId="0" fillId="0" borderId="23" xfId="0" applyBorder="1"/>
    <xf numFmtId="3" fontId="0" fillId="0" borderId="7" xfId="0" applyNumberFormat="1" applyBorder="1"/>
    <xf numFmtId="3" fontId="2" fillId="0" borderId="11" xfId="0" applyNumberFormat="1" applyFont="1" applyBorder="1"/>
    <xf numFmtId="3" fontId="2" fillId="0" borderId="12" xfId="0" applyNumberFormat="1" applyFont="1" applyBorder="1"/>
    <xf numFmtId="3" fontId="2" fillId="0" borderId="23" xfId="0" applyNumberFormat="1" applyFont="1" applyBorder="1"/>
    <xf numFmtId="3" fontId="2" fillId="0" borderId="24" xfId="0" applyNumberFormat="1" applyFont="1" applyBorder="1"/>
    <xf numFmtId="3" fontId="0" fillId="0" borderId="15" xfId="0" applyNumberFormat="1" applyBorder="1"/>
    <xf numFmtId="3" fontId="2" fillId="0" borderId="15" xfId="0" applyNumberFormat="1" applyFont="1" applyBorder="1"/>
    <xf numFmtId="3" fontId="2" fillId="0" borderId="16" xfId="0" applyNumberFormat="1" applyFont="1" applyBorder="1"/>
    <xf numFmtId="3" fontId="5" fillId="0" borderId="0" xfId="0" applyNumberFormat="1" applyFont="1"/>
    <xf numFmtId="3" fontId="2" fillId="0" borderId="0" xfId="0" applyNumberFormat="1" applyFont="1"/>
    <xf numFmtId="0" fontId="15" fillId="0" borderId="0" xfId="1" quotePrefix="1" applyFont="1"/>
    <xf numFmtId="0" fontId="16" fillId="0" borderId="0" xfId="0" applyFont="1"/>
    <xf numFmtId="0" fontId="3" fillId="3" borderId="0" xfId="1" quotePrefix="1" applyFill="1"/>
    <xf numFmtId="0" fontId="0" fillId="3" borderId="0" xfId="0" applyFill="1" applyAlignment="1">
      <alignment vertical="center" wrapText="1"/>
    </xf>
    <xf numFmtId="0" fontId="0" fillId="0" borderId="0" xfId="0" applyAlignment="1">
      <alignment horizontal="center"/>
    </xf>
    <xf numFmtId="0" fontId="0" fillId="0" borderId="47" xfId="0" applyBorder="1"/>
    <xf numFmtId="0" fontId="0" fillId="0" borderId="48" xfId="0" applyBorder="1"/>
    <xf numFmtId="0" fontId="29" fillId="0" borderId="0" xfId="0" applyFont="1"/>
    <xf numFmtId="0" fontId="25" fillId="0" borderId="0" xfId="0" applyFont="1"/>
    <xf numFmtId="0" fontId="25" fillId="0" borderId="11" xfId="0" applyFont="1" applyBorder="1"/>
    <xf numFmtId="0" fontId="25" fillId="0" borderId="10" xfId="0" applyFont="1" applyBorder="1"/>
    <xf numFmtId="0" fontId="25" fillId="0" borderId="9" xfId="0" applyFont="1" applyBorder="1"/>
    <xf numFmtId="0" fontId="25" fillId="0" borderId="13" xfId="0" applyFont="1" applyBorder="1"/>
    <xf numFmtId="0" fontId="0" fillId="0" borderId="38" xfId="0" applyBorder="1" applyAlignment="1">
      <alignment horizontal="center"/>
    </xf>
    <xf numFmtId="0" fontId="8" fillId="0" borderId="13" xfId="0" applyFont="1" applyBorder="1"/>
    <xf numFmtId="0" fontId="8" fillId="0" borderId="14" xfId="0" applyFont="1" applyBorder="1"/>
    <xf numFmtId="0" fontId="8" fillId="0" borderId="15" xfId="0" applyFont="1" applyBorder="1"/>
    <xf numFmtId="0" fontId="8" fillId="0" borderId="0" xfId="0" applyFont="1"/>
    <xf numFmtId="0" fontId="8" fillId="0" borderId="9" xfId="0" applyFont="1" applyBorder="1"/>
    <xf numFmtId="0" fontId="8" fillId="0" borderId="10" xfId="0" applyFont="1" applyBorder="1"/>
    <xf numFmtId="0" fontId="26" fillId="0" borderId="49" xfId="0" applyFont="1" applyBorder="1" applyAlignment="1">
      <alignment vertical="top" wrapText="1"/>
    </xf>
    <xf numFmtId="0" fontId="26" fillId="0" borderId="5" xfId="0" applyFont="1" applyBorder="1" applyAlignment="1">
      <alignment vertical="top" wrapText="1"/>
    </xf>
    <xf numFmtId="0" fontId="27" fillId="0" borderId="9" xfId="0" applyFont="1" applyBorder="1" applyAlignment="1">
      <alignment vertical="top" wrapText="1"/>
    </xf>
    <xf numFmtId="0" fontId="27" fillId="0" borderId="13" xfId="0" applyFont="1" applyBorder="1" applyAlignment="1">
      <alignment vertical="top" wrapText="1"/>
    </xf>
    <xf numFmtId="0" fontId="0" fillId="0" borderId="30" xfId="0" applyBorder="1" applyAlignment="1">
      <alignment horizontal="center"/>
    </xf>
    <xf numFmtId="3" fontId="0" fillId="0" borderId="22" xfId="0" applyNumberFormat="1" applyBorder="1"/>
    <xf numFmtId="3" fontId="0" fillId="0" borderId="23" xfId="0" applyNumberFormat="1" applyBorder="1"/>
    <xf numFmtId="3" fontId="0" fillId="0" borderId="20" xfId="0" applyNumberFormat="1" applyBorder="1"/>
    <xf numFmtId="0" fontId="0" fillId="0" borderId="0" xfId="0" applyAlignment="1">
      <alignment horizontal="center" vertical="center"/>
    </xf>
    <xf numFmtId="0" fontId="2" fillId="0" borderId="0" xfId="0" applyFont="1" applyAlignment="1">
      <alignment horizontal="center" vertical="center"/>
    </xf>
    <xf numFmtId="0" fontId="0" fillId="0" borderId="13" xfId="0" applyBorder="1" applyAlignment="1">
      <alignment horizontal="left"/>
    </xf>
    <xf numFmtId="0" fontId="0" fillId="0" borderId="42" xfId="0" applyBorder="1"/>
    <xf numFmtId="3" fontId="0" fillId="0" borderId="11" xfId="0" applyNumberFormat="1" applyBorder="1" applyAlignment="1">
      <alignment vertical="center"/>
    </xf>
    <xf numFmtId="3" fontId="5" fillId="0" borderId="15" xfId="0" applyNumberFormat="1" applyFont="1" applyBorder="1" applyAlignment="1">
      <alignment vertical="center"/>
    </xf>
    <xf numFmtId="3" fontId="2" fillId="0" borderId="30" xfId="0" applyNumberFormat="1" applyFont="1" applyBorder="1" applyAlignment="1">
      <alignment horizontal="center" vertical="center"/>
    </xf>
    <xf numFmtId="0" fontId="0" fillId="0" borderId="60" xfId="0" applyBorder="1"/>
    <xf numFmtId="3" fontId="0" fillId="0" borderId="61" xfId="0" applyNumberFormat="1" applyBorder="1" applyAlignment="1">
      <alignment horizontal="center" vertical="center"/>
    </xf>
    <xf numFmtId="3" fontId="8" fillId="0" borderId="62" xfId="0" applyNumberFormat="1" applyFont="1" applyBorder="1" applyAlignment="1">
      <alignment horizontal="center" vertical="center"/>
    </xf>
    <xf numFmtId="3" fontId="0" fillId="0" borderId="36" xfId="0" applyNumberFormat="1" applyBorder="1"/>
    <xf numFmtId="3" fontId="25" fillId="0" borderId="10" xfId="0" applyNumberFormat="1" applyFont="1" applyBorder="1"/>
    <xf numFmtId="3" fontId="31" fillId="0" borderId="11" xfId="0" applyNumberFormat="1" applyFont="1" applyBorder="1"/>
    <xf numFmtId="3" fontId="25" fillId="0" borderId="14" xfId="0" applyNumberFormat="1" applyFont="1" applyBorder="1"/>
    <xf numFmtId="3" fontId="25" fillId="0" borderId="11" xfId="0" applyNumberFormat="1" applyFont="1" applyBorder="1"/>
    <xf numFmtId="3" fontId="8" fillId="0" borderId="11" xfId="0" applyNumberFormat="1" applyFont="1" applyBorder="1"/>
    <xf numFmtId="3" fontId="8" fillId="0" borderId="15" xfId="0" applyNumberFormat="1" applyFont="1" applyBorder="1"/>
    <xf numFmtId="3" fontId="8" fillId="0" borderId="16" xfId="0" applyNumberFormat="1" applyFont="1" applyBorder="1"/>
    <xf numFmtId="0" fontId="0" fillId="0" borderId="57" xfId="0" applyBorder="1" applyAlignment="1">
      <alignment horizontal="center"/>
    </xf>
    <xf numFmtId="165" fontId="0" fillId="0" borderId="37" xfId="0" applyNumberFormat="1" applyBorder="1" applyAlignment="1">
      <alignment horizontal="center"/>
    </xf>
    <xf numFmtId="165" fontId="0" fillId="0" borderId="38" xfId="0" applyNumberFormat="1" applyBorder="1" applyAlignment="1">
      <alignment horizontal="center"/>
    </xf>
    <xf numFmtId="165" fontId="0" fillId="0" borderId="30" xfId="0" applyNumberFormat="1" applyBorder="1" applyAlignment="1">
      <alignment horizontal="center"/>
    </xf>
    <xf numFmtId="0" fontId="0" fillId="4" borderId="31" xfId="0" applyFill="1" applyBorder="1" applyAlignment="1">
      <alignment horizontal="center"/>
    </xf>
    <xf numFmtId="0" fontId="0" fillId="4" borderId="4" xfId="0" applyFill="1" applyBorder="1" applyAlignment="1">
      <alignment horizontal="center"/>
    </xf>
    <xf numFmtId="3" fontId="0" fillId="0" borderId="6" xfId="0" applyNumberFormat="1" applyBorder="1"/>
    <xf numFmtId="0" fontId="0" fillId="0" borderId="7" xfId="0" applyBorder="1"/>
    <xf numFmtId="3" fontId="0" fillId="0" borderId="3" xfId="0" applyNumberFormat="1" applyBorder="1"/>
    <xf numFmtId="3" fontId="0" fillId="0" borderId="4" xfId="0" applyNumberFormat="1" applyBorder="1"/>
    <xf numFmtId="3" fontId="0" fillId="0" borderId="2" xfId="0" applyNumberFormat="1" applyBorder="1"/>
    <xf numFmtId="0" fontId="2" fillId="0" borderId="1" xfId="0" applyFont="1" applyBorder="1"/>
    <xf numFmtId="0" fontId="0" fillId="0" borderId="18" xfId="0" applyBorder="1"/>
    <xf numFmtId="3" fontId="0" fillId="0" borderId="56" xfId="0" applyNumberFormat="1" applyBorder="1"/>
    <xf numFmtId="3" fontId="0" fillId="0" borderId="63" xfId="0" applyNumberFormat="1" applyBorder="1"/>
    <xf numFmtId="3" fontId="0" fillId="0" borderId="37" xfId="0" applyNumberFormat="1" applyBorder="1"/>
    <xf numFmtId="3" fontId="0" fillId="0" borderId="30" xfId="0" applyNumberFormat="1" applyBorder="1"/>
    <xf numFmtId="3" fontId="0" fillId="0" borderId="38" xfId="0" applyNumberFormat="1" applyBorder="1"/>
    <xf numFmtId="0" fontId="0" fillId="0" borderId="65" xfId="0" applyBorder="1"/>
    <xf numFmtId="3" fontId="0" fillId="0" borderId="24" xfId="0" applyNumberFormat="1" applyBorder="1"/>
    <xf numFmtId="3" fontId="0" fillId="0" borderId="12" xfId="0" applyNumberFormat="1" applyBorder="1"/>
    <xf numFmtId="3" fontId="7" fillId="0" borderId="11" xfId="0" applyNumberFormat="1" applyFont="1" applyBorder="1"/>
    <xf numFmtId="0" fontId="26" fillId="0" borderId="25" xfId="0" applyFont="1" applyBorder="1" applyAlignment="1">
      <alignment vertical="top" wrapText="1"/>
    </xf>
    <xf numFmtId="0" fontId="28" fillId="0" borderId="1" xfId="0" applyFont="1" applyBorder="1" applyAlignment="1">
      <alignment vertical="top" wrapText="1"/>
    </xf>
    <xf numFmtId="0" fontId="27" fillId="0" borderId="18" xfId="0" applyFont="1" applyBorder="1" applyAlignment="1">
      <alignment vertical="top" wrapText="1"/>
    </xf>
    <xf numFmtId="3" fontId="0" fillId="0" borderId="10" xfId="0" applyNumberFormat="1" applyBorder="1"/>
    <xf numFmtId="3" fontId="0" fillId="0" borderId="31" xfId="0" applyNumberFormat="1" applyBorder="1"/>
    <xf numFmtId="3" fontId="2" fillId="0" borderId="3" xfId="0" applyNumberFormat="1" applyFont="1" applyBorder="1"/>
    <xf numFmtId="3" fontId="2" fillId="0" borderId="7" xfId="0" applyNumberFormat="1" applyFont="1" applyBorder="1"/>
    <xf numFmtId="3" fontId="0" fillId="0" borderId="19" xfId="0" applyNumberFormat="1" applyBorder="1"/>
    <xf numFmtId="3" fontId="2" fillId="0" borderId="20" xfId="0" applyNumberFormat="1" applyFont="1" applyBorder="1"/>
    <xf numFmtId="0" fontId="26" fillId="0" borderId="65" xfId="0" applyFont="1" applyBorder="1" applyAlignment="1">
      <alignment vertical="top" wrapText="1"/>
    </xf>
    <xf numFmtId="0" fontId="26" fillId="0" borderId="48" xfId="0" applyFont="1" applyBorder="1" applyAlignment="1">
      <alignment vertical="top" wrapText="1"/>
    </xf>
    <xf numFmtId="3" fontId="0" fillId="0" borderId="66" xfId="0" applyNumberFormat="1" applyBorder="1"/>
    <xf numFmtId="3" fontId="2" fillId="0" borderId="50" xfId="0" applyNumberFormat="1" applyFont="1" applyBorder="1"/>
    <xf numFmtId="3" fontId="0" fillId="0" borderId="14" xfId="0" applyNumberFormat="1" applyBorder="1"/>
    <xf numFmtId="0" fontId="23" fillId="0" borderId="9" xfId="0" applyFont="1" applyBorder="1" applyAlignment="1" applyProtection="1">
      <alignment vertical="top" wrapText="1"/>
      <protection locked="0"/>
    </xf>
    <xf numFmtId="3" fontId="5" fillId="0" borderId="11" xfId="0" applyNumberFormat="1" applyFont="1" applyBorder="1"/>
    <xf numFmtId="0" fontId="20" fillId="0" borderId="25" xfId="0" applyFont="1" applyBorder="1" applyAlignment="1" applyProtection="1">
      <alignment vertical="top" wrapText="1"/>
      <protection locked="0"/>
    </xf>
    <xf numFmtId="3" fontId="10" fillId="0" borderId="57" xfId="0" applyNumberFormat="1" applyFont="1" applyBorder="1" applyAlignment="1" applyProtection="1">
      <alignment vertical="top" wrapText="1"/>
      <protection locked="0"/>
    </xf>
    <xf numFmtId="3" fontId="10" fillId="0" borderId="7" xfId="0" applyNumberFormat="1" applyFont="1" applyBorder="1" applyAlignment="1" applyProtection="1">
      <alignment vertical="top" wrapText="1"/>
      <protection locked="0"/>
    </xf>
    <xf numFmtId="3" fontId="0" fillId="0" borderId="11" xfId="0" applyNumberFormat="1" applyBorder="1" applyAlignment="1">
      <alignment horizont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3" fontId="5" fillId="0" borderId="10" xfId="0" applyNumberFormat="1" applyFont="1" applyBorder="1" applyAlignment="1">
      <alignment horizontal="center"/>
    </xf>
    <xf numFmtId="3" fontId="5" fillId="0" borderId="11" xfId="0" applyNumberFormat="1" applyFont="1" applyBorder="1" applyAlignment="1">
      <alignment horizontal="center"/>
    </xf>
    <xf numFmtId="3" fontId="5" fillId="0" borderId="12" xfId="0" applyNumberFormat="1" applyFont="1" applyBorder="1" applyAlignment="1">
      <alignment horizontal="center"/>
    </xf>
    <xf numFmtId="0" fontId="5" fillId="0" borderId="0" xfId="0" applyFont="1" applyAlignment="1">
      <alignment horizontal="center"/>
    </xf>
    <xf numFmtId="3" fontId="5" fillId="0" borderId="15" xfId="0" applyNumberFormat="1" applyFont="1" applyBorder="1" applyAlignment="1">
      <alignment horizontal="center"/>
    </xf>
    <xf numFmtId="3" fontId="5" fillId="0" borderId="16" xfId="0" applyNumberFormat="1" applyFont="1" applyBorder="1" applyAlignment="1">
      <alignment horizontal="center"/>
    </xf>
    <xf numFmtId="0" fontId="5" fillId="0" borderId="9" xfId="0" applyFont="1" applyBorder="1" applyAlignment="1">
      <alignment horizontal="left"/>
    </xf>
    <xf numFmtId="0" fontId="5" fillId="0" borderId="13" xfId="0" applyFont="1" applyBorder="1" applyAlignment="1">
      <alignment horizontal="left"/>
    </xf>
    <xf numFmtId="166" fontId="0" fillId="0" borderId="29" xfId="0" applyNumberFormat="1" applyBorder="1"/>
    <xf numFmtId="166" fontId="0" fillId="0" borderId="67" xfId="0" applyNumberFormat="1" applyBorder="1"/>
    <xf numFmtId="166" fontId="2" fillId="0" borderId="17" xfId="0" applyNumberFormat="1" applyFont="1" applyBorder="1"/>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0" fillId="0" borderId="18" xfId="0" applyBorder="1" applyAlignment="1">
      <alignment horizontal="left"/>
    </xf>
    <xf numFmtId="0" fontId="2" fillId="0" borderId="1" xfId="0" applyFont="1" applyBorder="1" applyAlignment="1">
      <alignment horizontal="left"/>
    </xf>
    <xf numFmtId="0" fontId="0" fillId="5" borderId="52" xfId="0" applyFill="1" applyBorder="1" applyAlignment="1">
      <alignment horizontal="center"/>
    </xf>
    <xf numFmtId="0" fontId="2" fillId="0" borderId="49" xfId="0" applyFont="1" applyBorder="1" applyAlignment="1">
      <alignment horizontal="center"/>
    </xf>
    <xf numFmtId="3" fontId="2" fillId="0" borderId="5" xfId="0" applyNumberFormat="1" applyFont="1" applyBorder="1" applyAlignment="1">
      <alignment horizontal="center"/>
    </xf>
    <xf numFmtId="3" fontId="2" fillId="0" borderId="9" xfId="0" applyNumberFormat="1" applyFont="1" applyBorder="1" applyAlignment="1">
      <alignment horizontal="center"/>
    </xf>
    <xf numFmtId="3" fontId="2" fillId="0" borderId="13" xfId="0" applyNumberFormat="1" applyFont="1" applyBorder="1" applyAlignment="1">
      <alignment horizontal="center"/>
    </xf>
    <xf numFmtId="3" fontId="2" fillId="0" borderId="26" xfId="0" applyNumberFormat="1" applyFont="1" applyBorder="1" applyAlignment="1">
      <alignment horizontal="center"/>
    </xf>
    <xf numFmtId="0" fontId="25" fillId="0" borderId="18" xfId="0" applyFont="1" applyBorder="1"/>
    <xf numFmtId="0" fontId="25" fillId="0" borderId="19" xfId="0" applyFont="1" applyBorder="1"/>
    <xf numFmtId="3" fontId="31" fillId="0" borderId="19" xfId="0" applyNumberFormat="1" applyFont="1" applyBorder="1"/>
    <xf numFmtId="3" fontId="25" fillId="0" borderId="19" xfId="0" applyNumberFormat="1" applyFont="1" applyBorder="1"/>
    <xf numFmtId="3" fontId="2" fillId="0" borderId="2" xfId="0" applyNumberFormat="1" applyFont="1" applyBorder="1"/>
    <xf numFmtId="0" fontId="0" fillId="5" borderId="66" xfId="0" applyFill="1" applyBorder="1" applyAlignment="1">
      <alignment horizontal="center"/>
    </xf>
    <xf numFmtId="0" fontId="0" fillId="5" borderId="50" xfId="0" applyFill="1" applyBorder="1" applyAlignment="1">
      <alignment horizontal="center"/>
    </xf>
    <xf numFmtId="0" fontId="0" fillId="5" borderId="55" xfId="0" applyFill="1" applyBorder="1" applyAlignment="1">
      <alignment horizontal="center"/>
    </xf>
    <xf numFmtId="0" fontId="5" fillId="0" borderId="1" xfId="0" applyFont="1" applyBorder="1" applyAlignment="1">
      <alignment horizontal="center"/>
    </xf>
    <xf numFmtId="3" fontId="0" fillId="0" borderId="38" xfId="0" applyNumberFormat="1" applyBorder="1" applyAlignment="1">
      <alignment horizontal="center"/>
    </xf>
    <xf numFmtId="0" fontId="32" fillId="0" borderId="65" xfId="0" applyFont="1" applyBorder="1"/>
    <xf numFmtId="3" fontId="0" fillId="0" borderId="37" xfId="0" applyNumberFormat="1" applyBorder="1" applyAlignment="1">
      <alignment horizontal="center"/>
    </xf>
    <xf numFmtId="3" fontId="0" fillId="0" borderId="23" xfId="0" applyNumberFormat="1" applyBorder="1" applyAlignment="1">
      <alignment horizontal="center"/>
    </xf>
    <xf numFmtId="0" fontId="2" fillId="0" borderId="48" xfId="0" applyFont="1" applyBorder="1"/>
    <xf numFmtId="3" fontId="2" fillId="0" borderId="30" xfId="0" applyNumberFormat="1" applyFont="1" applyBorder="1" applyAlignment="1">
      <alignment horizontal="center"/>
    </xf>
    <xf numFmtId="3" fontId="2" fillId="0" borderId="15" xfId="0" applyNumberFormat="1"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3" fontId="32" fillId="0" borderId="38" xfId="0" applyNumberFormat="1" applyFont="1" applyBorder="1" applyAlignment="1">
      <alignment horizontal="center"/>
    </xf>
    <xf numFmtId="3" fontId="32" fillId="0" borderId="11" xfId="0" applyNumberFormat="1" applyFont="1" applyBorder="1" applyAlignment="1">
      <alignment horizontal="center"/>
    </xf>
    <xf numFmtId="0" fontId="32" fillId="0" borderId="0" xfId="0" applyFont="1"/>
    <xf numFmtId="3" fontId="0" fillId="0" borderId="56" xfId="0" applyNumberFormat="1" applyBorder="1" applyAlignment="1">
      <alignment horizontal="center"/>
    </xf>
    <xf numFmtId="3" fontId="32" fillId="0" borderId="54" xfId="0" applyNumberFormat="1" applyFont="1" applyBorder="1" applyAlignment="1">
      <alignment horizontal="center"/>
    </xf>
    <xf numFmtId="3" fontId="0" fillId="0" borderId="54" xfId="0" applyNumberFormat="1" applyBorder="1" applyAlignment="1">
      <alignment horizontal="center"/>
    </xf>
    <xf numFmtId="3" fontId="2" fillId="0" borderId="51" xfId="0" applyNumberFormat="1" applyFont="1" applyBorder="1" applyAlignment="1">
      <alignment horizontal="center"/>
    </xf>
    <xf numFmtId="3" fontId="33" fillId="0" borderId="9" xfId="0" applyNumberFormat="1" applyFont="1" applyBorder="1" applyAlignment="1">
      <alignment horizontal="center"/>
    </xf>
    <xf numFmtId="0" fontId="0" fillId="5" borderId="58" xfId="0" applyFill="1" applyBorder="1" applyAlignment="1">
      <alignment horizontal="center"/>
    </xf>
    <xf numFmtId="0" fontId="17" fillId="0" borderId="5" xfId="0" applyFont="1" applyBorder="1" applyAlignment="1">
      <alignment horizontal="left"/>
    </xf>
    <xf numFmtId="3" fontId="2" fillId="0" borderId="22" xfId="0" applyNumberFormat="1" applyFont="1" applyBorder="1" applyAlignment="1">
      <alignment horizontal="center" vertical="center"/>
    </xf>
    <xf numFmtId="0" fontId="17" fillId="0" borderId="9" xfId="0" applyFont="1" applyBorder="1" applyAlignment="1">
      <alignment horizontal="left"/>
    </xf>
    <xf numFmtId="3" fontId="0" fillId="0" borderId="38" xfId="0" applyNumberFormat="1" applyBorder="1" applyAlignment="1">
      <alignment horizontal="center" vertical="center"/>
    </xf>
    <xf numFmtId="3" fontId="0" fillId="0" borderId="10" xfId="0" applyNumberFormat="1" applyBorder="1" applyAlignment="1">
      <alignment horizontal="center" vertical="center"/>
    </xf>
    <xf numFmtId="3" fontId="0" fillId="0" borderId="11" xfId="0" applyNumberFormat="1" applyBorder="1" applyAlignment="1">
      <alignment horizontal="center" vertical="center"/>
    </xf>
    <xf numFmtId="3" fontId="2" fillId="0" borderId="11" xfId="0" applyNumberFormat="1" applyFont="1" applyBorder="1" applyAlignment="1">
      <alignment horizontal="center" vertical="center"/>
    </xf>
    <xf numFmtId="3" fontId="2" fillId="0" borderId="12" xfId="0" applyNumberFormat="1" applyFont="1" applyBorder="1" applyAlignment="1">
      <alignment horizontal="center" vertical="center"/>
    </xf>
    <xf numFmtId="0" fontId="18" fillId="0" borderId="9" xfId="0" applyFont="1" applyBorder="1" applyAlignment="1">
      <alignment horizontal="left"/>
    </xf>
    <xf numFmtId="3" fontId="5" fillId="0" borderId="38"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12" xfId="0" applyNumberFormat="1" applyFont="1" applyBorder="1" applyAlignment="1">
      <alignment horizontal="center" vertical="center"/>
    </xf>
    <xf numFmtId="0" fontId="17" fillId="0" borderId="18" xfId="0" applyFont="1" applyBorder="1" applyAlignment="1">
      <alignment horizontal="left"/>
    </xf>
    <xf numFmtId="3" fontId="0" fillId="0" borderId="30" xfId="0" applyNumberFormat="1" applyBorder="1" applyAlignment="1">
      <alignment horizontal="center" vertical="center"/>
    </xf>
    <xf numFmtId="3" fontId="0" fillId="0" borderId="15" xfId="0" applyNumberFormat="1" applyBorder="1" applyAlignment="1">
      <alignment horizontal="center" vertical="center"/>
    </xf>
    <xf numFmtId="3" fontId="0" fillId="0" borderId="22" xfId="0" applyNumberFormat="1" applyBorder="1" applyAlignment="1">
      <alignment horizontal="center" vertical="center"/>
    </xf>
    <xf numFmtId="3" fontId="0" fillId="0" borderId="23" xfId="0" applyNumberFormat="1" applyBorder="1" applyAlignment="1">
      <alignment horizontal="center" vertical="center"/>
    </xf>
    <xf numFmtId="3" fontId="2" fillId="0" borderId="23" xfId="0" applyNumberFormat="1" applyFont="1" applyBorder="1" applyAlignment="1">
      <alignment horizontal="center" vertical="center"/>
    </xf>
    <xf numFmtId="3" fontId="2" fillId="0" borderId="24"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7" fillId="0" borderId="11" xfId="0" applyNumberFormat="1" applyFont="1" applyBorder="1" applyAlignment="1">
      <alignment horizontal="center" vertical="center"/>
    </xf>
    <xf numFmtId="3" fontId="7" fillId="0" borderId="12" xfId="0" applyNumberFormat="1" applyFont="1" applyBorder="1" applyAlignment="1">
      <alignment horizontal="center" vertical="center"/>
    </xf>
    <xf numFmtId="0" fontId="18" fillId="0" borderId="13" xfId="0" applyFont="1" applyBorder="1" applyAlignment="1">
      <alignment horizontal="left"/>
    </xf>
    <xf numFmtId="3" fontId="5" fillId="0" borderId="14"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7" fillId="0" borderId="15" xfId="0" applyNumberFormat="1" applyFont="1" applyBorder="1" applyAlignment="1">
      <alignment horizontal="center" vertical="center"/>
    </xf>
    <xf numFmtId="3" fontId="7" fillId="0" borderId="16" xfId="0" applyNumberFormat="1" applyFont="1" applyBorder="1" applyAlignment="1">
      <alignment horizontal="center" vertical="center"/>
    </xf>
    <xf numFmtId="0" fontId="17" fillId="0" borderId="13" xfId="0" applyFont="1" applyBorder="1" applyAlignment="1">
      <alignment horizontal="left"/>
    </xf>
    <xf numFmtId="0" fontId="19" fillId="0" borderId="1" xfId="0" applyFont="1" applyBorder="1" applyProtection="1">
      <protection locked="0"/>
    </xf>
    <xf numFmtId="3" fontId="9" fillId="0" borderId="2" xfId="0" applyNumberFormat="1" applyFont="1" applyBorder="1" applyProtection="1">
      <protection locked="0"/>
    </xf>
    <xf numFmtId="3" fontId="9" fillId="0" borderId="3" xfId="0" applyNumberFormat="1" applyFont="1" applyBorder="1" applyProtection="1">
      <protection locked="0"/>
    </xf>
    <xf numFmtId="3" fontId="9" fillId="0" borderId="52" xfId="0" applyNumberFormat="1" applyFont="1" applyBorder="1" applyProtection="1">
      <protection locked="0"/>
    </xf>
    <xf numFmtId="3" fontId="9" fillId="0" borderId="31" xfId="0" applyNumberFormat="1" applyFont="1" applyBorder="1" applyProtection="1">
      <protection locked="0"/>
    </xf>
    <xf numFmtId="3" fontId="9" fillId="0" borderId="4" xfId="0" applyNumberFormat="1" applyFont="1" applyBorder="1" applyProtection="1">
      <protection locked="0"/>
    </xf>
    <xf numFmtId="0" fontId="20" fillId="0" borderId="25" xfId="0" applyFont="1" applyBorder="1" applyProtection="1">
      <protection locked="0"/>
    </xf>
    <xf numFmtId="3" fontId="10" fillId="0" borderId="6" xfId="0" applyNumberFormat="1" applyFont="1" applyBorder="1" applyProtection="1">
      <protection locked="0"/>
    </xf>
    <xf numFmtId="3" fontId="10" fillId="0" borderId="7" xfId="0" applyNumberFormat="1" applyFont="1" applyBorder="1" applyProtection="1">
      <protection locked="0"/>
    </xf>
    <xf numFmtId="3" fontId="2" fillId="0" borderId="8" xfId="0" applyNumberFormat="1" applyFont="1" applyBorder="1"/>
    <xf numFmtId="0" fontId="20" fillId="0" borderId="9" xfId="0" applyFont="1" applyBorder="1" applyProtection="1">
      <protection locked="0"/>
    </xf>
    <xf numFmtId="3" fontId="10" fillId="0" borderId="10" xfId="0" applyNumberFormat="1" applyFont="1" applyBorder="1" applyProtection="1">
      <protection locked="0"/>
    </xf>
    <xf numFmtId="3" fontId="10" fillId="0" borderId="11" xfId="0" applyNumberFormat="1" applyFont="1" applyBorder="1" applyProtection="1">
      <protection locked="0"/>
    </xf>
    <xf numFmtId="0" fontId="21" fillId="0" borderId="18" xfId="0" applyFont="1" applyBorder="1"/>
    <xf numFmtId="3" fontId="11" fillId="0" borderId="19" xfId="0" applyNumberFormat="1" applyFont="1" applyBorder="1"/>
    <xf numFmtId="3" fontId="11" fillId="0" borderId="20" xfId="0" applyNumberFormat="1" applyFont="1" applyBorder="1"/>
    <xf numFmtId="3" fontId="2" fillId="0" borderId="21" xfId="0" applyNumberFormat="1" applyFont="1" applyBorder="1"/>
    <xf numFmtId="0" fontId="20" fillId="0" borderId="18" xfId="0" applyFont="1" applyBorder="1" applyProtection="1">
      <protection locked="0"/>
    </xf>
    <xf numFmtId="3" fontId="10" fillId="0" borderId="19" xfId="0" applyNumberFormat="1" applyFont="1" applyBorder="1" applyProtection="1">
      <protection locked="0"/>
    </xf>
    <xf numFmtId="0" fontId="22" fillId="0" borderId="1" xfId="0" applyFont="1" applyBorder="1" applyProtection="1">
      <protection locked="0"/>
    </xf>
    <xf numFmtId="3" fontId="12" fillId="0" borderId="2" xfId="0" applyNumberFormat="1" applyFont="1" applyBorder="1" applyProtection="1">
      <protection locked="0"/>
    </xf>
    <xf numFmtId="3" fontId="12" fillId="0" borderId="3" xfId="0" applyNumberFormat="1" applyFont="1" applyBorder="1" applyProtection="1">
      <protection locked="0"/>
    </xf>
    <xf numFmtId="3" fontId="12" fillId="0" borderId="52" xfId="0" applyNumberFormat="1" applyFont="1" applyBorder="1" applyProtection="1">
      <protection locked="0"/>
    </xf>
    <xf numFmtId="3" fontId="2" fillId="0" borderId="4" xfId="0" applyNumberFormat="1" applyFont="1" applyBorder="1"/>
    <xf numFmtId="3" fontId="10" fillId="0" borderId="38" xfId="0" applyNumberFormat="1" applyFont="1" applyBorder="1" applyProtection="1">
      <protection locked="0"/>
    </xf>
    <xf numFmtId="3" fontId="5" fillId="0" borderId="20" xfId="0" applyNumberFormat="1" applyFont="1" applyBorder="1"/>
    <xf numFmtId="0" fontId="19" fillId="0" borderId="18" xfId="0" applyFont="1" applyBorder="1" applyProtection="1">
      <protection locked="0"/>
    </xf>
    <xf numFmtId="3" fontId="9" fillId="0" borderId="30" xfId="0" applyNumberFormat="1" applyFont="1" applyBorder="1" applyProtection="1">
      <protection locked="0"/>
    </xf>
    <xf numFmtId="3" fontId="9" fillId="0" borderId="15" xfId="0" applyNumberFormat="1" applyFont="1" applyBorder="1" applyProtection="1">
      <protection locked="0"/>
    </xf>
    <xf numFmtId="3" fontId="7" fillId="0" borderId="12" xfId="0" applyNumberFormat="1" applyFont="1" applyBorder="1"/>
    <xf numFmtId="0" fontId="19" fillId="0" borderId="1" xfId="0" applyFont="1" applyBorder="1" applyAlignment="1" applyProtection="1">
      <alignment vertical="center" wrapText="1"/>
      <protection locked="0"/>
    </xf>
    <xf numFmtId="3" fontId="9" fillId="0" borderId="31" xfId="0" applyNumberFormat="1" applyFont="1" applyBorder="1" applyAlignment="1" applyProtection="1">
      <alignment vertical="center" wrapText="1"/>
      <protection locked="0"/>
    </xf>
    <xf numFmtId="3" fontId="9" fillId="0" borderId="3" xfId="0" applyNumberFormat="1" applyFont="1" applyBorder="1" applyAlignment="1" applyProtection="1">
      <alignment vertical="center" wrapText="1"/>
      <protection locked="0"/>
    </xf>
    <xf numFmtId="0" fontId="34" fillId="0" borderId="0" xfId="1" applyFont="1"/>
    <xf numFmtId="0" fontId="35" fillId="0" borderId="0" xfId="0" applyFont="1"/>
    <xf numFmtId="0" fontId="36" fillId="0" borderId="0" xfId="0" applyFont="1" applyAlignment="1">
      <alignment horizontal="center" vertical="center"/>
    </xf>
    <xf numFmtId="0" fontId="38" fillId="4" borderId="1"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52"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40" fillId="0" borderId="5" xfId="0" applyFont="1" applyBorder="1" applyAlignment="1">
      <alignment horizontal="center" vertical="center"/>
    </xf>
    <xf numFmtId="0" fontId="41" fillId="0" borderId="5" xfId="0" applyFont="1" applyBorder="1" applyAlignment="1">
      <alignment horizontal="center" vertical="center" wrapText="1"/>
    </xf>
    <xf numFmtId="0" fontId="41" fillId="0" borderId="22" xfId="0" applyFont="1" applyBorder="1" applyAlignment="1">
      <alignment horizontal="center" wrapText="1"/>
    </xf>
    <xf numFmtId="0" fontId="41" fillId="0" borderId="56" xfId="0" applyFont="1" applyBorder="1"/>
    <xf numFmtId="0" fontId="40" fillId="0" borderId="9" xfId="0" applyFont="1" applyBorder="1" applyAlignment="1">
      <alignment horizontal="center" vertical="center"/>
    </xf>
    <xf numFmtId="0" fontId="41" fillId="0" borderId="9" xfId="0" applyFont="1" applyBorder="1" applyAlignment="1">
      <alignment horizontal="center" vertical="center" wrapText="1"/>
    </xf>
    <xf numFmtId="0" fontId="41" fillId="0" borderId="10" xfId="0" applyFont="1" applyBorder="1" applyAlignment="1">
      <alignment horizontal="center" wrapText="1"/>
    </xf>
    <xf numFmtId="0" fontId="41" fillId="0" borderId="54" xfId="0" applyFont="1" applyBorder="1"/>
    <xf numFmtId="0" fontId="40" fillId="0" borderId="18" xfId="0" applyFont="1" applyBorder="1" applyAlignment="1">
      <alignment horizontal="center" vertical="center"/>
    </xf>
    <xf numFmtId="0" fontId="41" fillId="0" borderId="18" xfId="0" applyFont="1" applyBorder="1" applyAlignment="1">
      <alignment horizontal="center" vertical="center" wrapText="1"/>
    </xf>
    <xf numFmtId="0" fontId="41" fillId="0" borderId="36" xfId="0" applyFont="1" applyBorder="1"/>
    <xf numFmtId="0" fontId="40" fillId="0" borderId="13" xfId="0" applyFont="1" applyBorder="1" applyAlignment="1">
      <alignment horizontal="center" vertical="center"/>
    </xf>
    <xf numFmtId="0" fontId="42" fillId="0" borderId="13" xfId="0" applyFont="1" applyBorder="1" applyAlignment="1">
      <alignment horizontal="center" vertical="center" wrapText="1"/>
    </xf>
    <xf numFmtId="0" fontId="42" fillId="0" borderId="51" xfId="0" applyFont="1" applyBorder="1" applyAlignment="1">
      <alignment horizontal="justify" vertical="center" wrapText="1"/>
    </xf>
    <xf numFmtId="0" fontId="42" fillId="0" borderId="9" xfId="0" applyFont="1" applyBorder="1" applyAlignment="1">
      <alignment horizontal="center" vertical="center" wrapText="1"/>
    </xf>
    <xf numFmtId="0" fontId="42" fillId="0" borderId="54" xfId="0" applyFont="1" applyBorder="1" applyAlignment="1">
      <alignment horizontal="justify" vertical="center" wrapText="1"/>
    </xf>
    <xf numFmtId="0" fontId="41" fillId="0" borderId="13" xfId="0" applyFont="1" applyBorder="1" applyAlignment="1">
      <alignment horizontal="center" vertical="center" wrapText="1"/>
    </xf>
    <xf numFmtId="0" fontId="41" fillId="0" borderId="51" xfId="0" applyFont="1" applyBorder="1"/>
    <xf numFmtId="0" fontId="42" fillId="0" borderId="5" xfId="0" applyFont="1" applyBorder="1" applyAlignment="1">
      <alignment horizontal="center" vertical="center" wrapText="1"/>
    </xf>
    <xf numFmtId="3" fontId="25" fillId="0" borderId="0" xfId="0" applyNumberFormat="1" applyFont="1"/>
    <xf numFmtId="0" fontId="43" fillId="3" borderId="36" xfId="0" applyFont="1" applyFill="1" applyBorder="1" applyAlignment="1">
      <alignment horizontal="left"/>
    </xf>
    <xf numFmtId="0" fontId="43" fillId="3" borderId="68" xfId="0" applyFont="1" applyFill="1" applyBorder="1" applyAlignment="1">
      <alignment horizontal="left"/>
    </xf>
    <xf numFmtId="0" fontId="0" fillId="0" borderId="68" xfId="0" applyBorder="1"/>
    <xf numFmtId="0" fontId="0" fillId="0" borderId="19" xfId="0" applyBorder="1"/>
    <xf numFmtId="0" fontId="0" fillId="0" borderId="0" xfId="0" applyAlignment="1">
      <alignment wrapText="1"/>
    </xf>
    <xf numFmtId="0" fontId="0" fillId="0" borderId="61" xfId="0" applyBorder="1" applyAlignment="1">
      <alignment wrapText="1"/>
    </xf>
    <xf numFmtId="0" fontId="45" fillId="0" borderId="0" xfId="0" applyFont="1" applyAlignment="1">
      <alignment wrapText="1"/>
    </xf>
    <xf numFmtId="0" fontId="45" fillId="0" borderId="61" xfId="0" applyFont="1" applyBorder="1" applyAlignment="1">
      <alignment wrapText="1"/>
    </xf>
    <xf numFmtId="0" fontId="0" fillId="0" borderId="0" xfId="0" applyAlignment="1">
      <alignment horizontal="left" wrapText="1"/>
    </xf>
    <xf numFmtId="0" fontId="0" fillId="0" borderId="61" xfId="0" applyBorder="1" applyAlignment="1">
      <alignment horizontal="left" wrapText="1"/>
    </xf>
    <xf numFmtId="0" fontId="0" fillId="0" borderId="0" xfId="0" applyAlignment="1">
      <alignment horizontal="left"/>
    </xf>
    <xf numFmtId="0" fontId="43" fillId="3" borderId="19" xfId="0" applyFont="1" applyFill="1" applyBorder="1" applyAlignment="1">
      <alignment horizontal="left"/>
    </xf>
    <xf numFmtId="9" fontId="0" fillId="0" borderId="53" xfId="0" applyNumberFormat="1" applyBorder="1" applyAlignment="1">
      <alignment horizontal="center"/>
    </xf>
    <xf numFmtId="9" fontId="0" fillId="0" borderId="54" xfId="0" applyNumberFormat="1" applyBorder="1" applyAlignment="1">
      <alignment horizontal="center"/>
    </xf>
    <xf numFmtId="9" fontId="0" fillId="0" borderId="51" xfId="0" applyNumberFormat="1" applyBorder="1" applyAlignment="1">
      <alignment horizontal="center"/>
    </xf>
    <xf numFmtId="0" fontId="0" fillId="4" borderId="66" xfId="0" applyFill="1" applyBorder="1" applyAlignment="1">
      <alignment horizontal="center"/>
    </xf>
    <xf numFmtId="0" fontId="0" fillId="4" borderId="50" xfId="0" applyFill="1" applyBorder="1" applyAlignment="1">
      <alignment horizontal="center"/>
    </xf>
    <xf numFmtId="0" fontId="0" fillId="4" borderId="55" xfId="0" applyFill="1" applyBorder="1" applyAlignment="1">
      <alignment horizontal="center"/>
    </xf>
    <xf numFmtId="165" fontId="0" fillId="0" borderId="11" xfId="0" applyNumberFormat="1" applyBorder="1" applyAlignment="1">
      <alignment horizontal="center"/>
    </xf>
    <xf numFmtId="165" fontId="0" fillId="0" borderId="23" xfId="0" applyNumberFormat="1" applyBorder="1" applyAlignment="1">
      <alignment horizontal="center"/>
    </xf>
    <xf numFmtId="165" fontId="0" fillId="0" borderId="24" xfId="0" applyNumberFormat="1" applyBorder="1" applyAlignment="1">
      <alignment horizontal="center"/>
    </xf>
    <xf numFmtId="165" fontId="0" fillId="0" borderId="12" xfId="0" applyNumberFormat="1" applyBorder="1" applyAlignment="1">
      <alignment horizontal="center"/>
    </xf>
    <xf numFmtId="165" fontId="0" fillId="0" borderId="15" xfId="0" applyNumberFormat="1" applyBorder="1" applyAlignment="1">
      <alignment horizontal="center"/>
    </xf>
    <xf numFmtId="165" fontId="0" fillId="0" borderId="16" xfId="0" applyNumberFormat="1" applyBorder="1" applyAlignment="1">
      <alignment horizontal="center"/>
    </xf>
    <xf numFmtId="0" fontId="24" fillId="0" borderId="0" xfId="0" applyFont="1"/>
    <xf numFmtId="0" fontId="24" fillId="0" borderId="0" xfId="0" applyFont="1" applyAlignment="1">
      <alignment horizontal="center"/>
    </xf>
    <xf numFmtId="3" fontId="2" fillId="0" borderId="32" xfId="0" applyNumberFormat="1" applyFont="1" applyBorder="1" applyAlignment="1">
      <alignment horizontal="center" vertical="center"/>
    </xf>
    <xf numFmtId="3" fontId="0" fillId="0" borderId="32" xfId="0" applyNumberFormat="1" applyBorder="1" applyAlignment="1">
      <alignment horizontal="center" vertical="center"/>
    </xf>
    <xf numFmtId="3" fontId="2" fillId="0" borderId="10" xfId="0" applyNumberFormat="1" applyFont="1" applyBorder="1" applyAlignment="1">
      <alignment horizontal="center" vertical="center"/>
    </xf>
    <xf numFmtId="10" fontId="0" fillId="0" borderId="0" xfId="2" applyNumberFormat="1" applyFont="1"/>
    <xf numFmtId="0" fontId="41" fillId="3" borderId="19" xfId="0" applyFont="1" applyFill="1" applyBorder="1" applyAlignment="1">
      <alignment horizontal="center" wrapText="1"/>
    </xf>
    <xf numFmtId="0" fontId="41" fillId="3" borderId="22" xfId="0" applyFont="1" applyFill="1" applyBorder="1" applyAlignment="1">
      <alignment horizontal="center" wrapText="1"/>
    </xf>
    <xf numFmtId="0" fontId="41" fillId="3" borderId="10" xfId="0" applyFont="1" applyFill="1" applyBorder="1" applyAlignment="1">
      <alignment horizontal="center" wrapText="1"/>
    </xf>
    <xf numFmtId="0" fontId="41" fillId="0" borderId="38" xfId="0" applyFont="1" applyBorder="1" applyAlignment="1">
      <alignment horizontal="center" wrapText="1"/>
    </xf>
    <xf numFmtId="0" fontId="41" fillId="0" borderId="12" xfId="0" applyFont="1" applyBorder="1"/>
    <xf numFmtId="3" fontId="0" fillId="3" borderId="11" xfId="0" applyNumberFormat="1" applyFill="1" applyBorder="1"/>
    <xf numFmtId="3" fontId="2" fillId="3" borderId="11" xfId="0" applyNumberFormat="1" applyFont="1" applyFill="1" applyBorder="1"/>
    <xf numFmtId="3" fontId="10" fillId="3" borderId="10" xfId="0" applyNumberFormat="1" applyFont="1" applyFill="1" applyBorder="1" applyProtection="1">
      <protection locked="0"/>
    </xf>
    <xf numFmtId="0" fontId="0" fillId="3" borderId="25" xfId="0" applyFill="1" applyBorder="1"/>
    <xf numFmtId="3" fontId="0" fillId="3" borderId="6" xfId="0" applyNumberFormat="1" applyFill="1" applyBorder="1"/>
    <xf numFmtId="3" fontId="0" fillId="3" borderId="7" xfId="0" applyNumberFormat="1" applyFill="1" applyBorder="1"/>
    <xf numFmtId="3" fontId="0" fillId="3" borderId="53" xfId="0" applyNumberFormat="1" applyFill="1" applyBorder="1"/>
    <xf numFmtId="3" fontId="2" fillId="3" borderId="25" xfId="0" applyNumberFormat="1" applyFont="1" applyFill="1" applyBorder="1" applyAlignment="1">
      <alignment horizontal="center"/>
    </xf>
    <xf numFmtId="0" fontId="0" fillId="3" borderId="47" xfId="0" applyFill="1" applyBorder="1"/>
    <xf numFmtId="3" fontId="0" fillId="3" borderId="38" xfId="0" applyNumberFormat="1" applyFill="1" applyBorder="1"/>
    <xf numFmtId="3" fontId="0" fillId="3" borderId="12" xfId="0" applyNumberFormat="1" applyFill="1" applyBorder="1"/>
    <xf numFmtId="0" fontId="0" fillId="3" borderId="48" xfId="0" applyFill="1" applyBorder="1"/>
    <xf numFmtId="3" fontId="0" fillId="3" borderId="15" xfId="0" applyNumberFormat="1" applyFill="1" applyBorder="1" applyAlignment="1">
      <alignment horizontal="center"/>
    </xf>
    <xf numFmtId="0" fontId="0" fillId="3" borderId="9" xfId="0" applyFill="1" applyBorder="1"/>
    <xf numFmtId="0" fontId="0" fillId="0" borderId="11" xfId="0" applyBorder="1" applyAlignment="1">
      <alignment horizontal="center" wrapText="1"/>
    </xf>
    <xf numFmtId="3" fontId="0" fillId="3" borderId="7" xfId="0" quotePrefix="1" applyNumberFormat="1" applyFill="1" applyBorder="1"/>
    <xf numFmtId="3" fontId="0" fillId="0" borderId="61" xfId="0" applyNumberFormat="1" applyBorder="1"/>
    <xf numFmtId="3" fontId="0" fillId="0" borderId="62" xfId="0" applyNumberFormat="1" applyBorder="1"/>
    <xf numFmtId="3" fontId="0" fillId="0" borderId="69" xfId="0" applyNumberFormat="1" applyBorder="1"/>
    <xf numFmtId="14" fontId="0" fillId="0" borderId="0" xfId="0" applyNumberFormat="1"/>
    <xf numFmtId="3" fontId="5" fillId="0" borderId="14" xfId="0" applyNumberFormat="1" applyFont="1" applyBorder="1" applyAlignment="1">
      <alignment horizontal="center"/>
    </xf>
    <xf numFmtId="3" fontId="5" fillId="0" borderId="38" xfId="0" applyNumberFormat="1" applyFont="1" applyBorder="1"/>
    <xf numFmtId="3" fontId="2" fillId="0" borderId="14" xfId="0" applyNumberFormat="1" applyFont="1" applyBorder="1" applyAlignment="1">
      <alignment horizontal="center" vertical="center"/>
    </xf>
    <xf numFmtId="3" fontId="7" fillId="0" borderId="10" xfId="0" applyNumberFormat="1" applyFont="1" applyBorder="1" applyAlignment="1">
      <alignment horizontal="center" vertical="center"/>
    </xf>
    <xf numFmtId="3" fontId="7" fillId="0" borderId="14" xfId="0" applyNumberFormat="1" applyFont="1" applyBorder="1" applyAlignment="1">
      <alignment horizontal="center" vertical="center"/>
    </xf>
    <xf numFmtId="3" fontId="2" fillId="0" borderId="6" xfId="0" applyNumberFormat="1" applyFont="1" applyBorder="1"/>
    <xf numFmtId="3" fontId="2" fillId="0" borderId="10" xfId="0" applyNumberFormat="1" applyFont="1" applyBorder="1"/>
    <xf numFmtId="3" fontId="2" fillId="0" borderId="19" xfId="0" applyNumberFormat="1" applyFont="1" applyBorder="1"/>
    <xf numFmtId="3" fontId="10" fillId="0" borderId="20" xfId="0" applyNumberFormat="1" applyFont="1" applyBorder="1" applyProtection="1">
      <protection locked="0"/>
    </xf>
    <xf numFmtId="0" fontId="2" fillId="0" borderId="2" xfId="0" applyFont="1" applyBorder="1" applyAlignment="1">
      <alignment horizontal="center" vertical="center"/>
    </xf>
    <xf numFmtId="0" fontId="2" fillId="0" borderId="34" xfId="0" applyFont="1" applyBorder="1" applyAlignment="1">
      <alignment horizontal="center" vertical="center"/>
    </xf>
    <xf numFmtId="3" fontId="8" fillId="0" borderId="10" xfId="0" applyNumberFormat="1" applyFont="1" applyBorder="1"/>
    <xf numFmtId="3" fontId="2" fillId="0" borderId="14" xfId="0" applyNumberFormat="1" applyFont="1" applyBorder="1"/>
    <xf numFmtId="14" fontId="6" fillId="0" borderId="3" xfId="0" applyNumberFormat="1" applyFont="1" applyBorder="1" applyAlignment="1">
      <alignment horizontal="center" vertical="center"/>
    </xf>
    <xf numFmtId="3" fontId="2" fillId="0" borderId="22" xfId="0" applyNumberFormat="1" applyFont="1" applyBorder="1"/>
    <xf numFmtId="3" fontId="8" fillId="0" borderId="54" xfId="0" applyNumberFormat="1" applyFont="1" applyBorder="1"/>
    <xf numFmtId="3" fontId="0" fillId="0" borderId="53" xfId="0" applyNumberFormat="1" applyBorder="1"/>
    <xf numFmtId="0" fontId="2" fillId="0" borderId="11" xfId="0" applyFont="1" applyBorder="1"/>
    <xf numFmtId="0" fontId="2" fillId="0" borderId="11" xfId="0" applyFont="1" applyBorder="1" applyAlignment="1">
      <alignment wrapText="1"/>
    </xf>
    <xf numFmtId="4" fontId="0" fillId="0" borderId="11" xfId="0" applyNumberFormat="1" applyBorder="1" applyAlignment="1">
      <alignment wrapText="1"/>
    </xf>
    <xf numFmtId="3" fontId="2" fillId="0" borderId="11" xfId="0" applyNumberFormat="1" applyFont="1" applyBorder="1" applyAlignment="1">
      <alignment wrapText="1"/>
    </xf>
    <xf numFmtId="4" fontId="2" fillId="0" borderId="11" xfId="0" applyNumberFormat="1" applyFont="1" applyBorder="1" applyAlignment="1">
      <alignment wrapText="1"/>
    </xf>
    <xf numFmtId="0" fontId="2" fillId="0" borderId="11" xfId="0" applyFont="1" applyBorder="1" applyAlignment="1">
      <alignment horizontal="center" wrapText="1"/>
    </xf>
    <xf numFmtId="0" fontId="47" fillId="0" borderId="0" xfId="0" applyFont="1"/>
    <xf numFmtId="0" fontId="48" fillId="0" borderId="0" xfId="0" applyFont="1" applyAlignment="1">
      <alignment horizontal="right"/>
    </xf>
    <xf numFmtId="3" fontId="48" fillId="0" borderId="0" xfId="0" applyNumberFormat="1" applyFont="1" applyAlignment="1">
      <alignment horizontal="center"/>
    </xf>
    <xf numFmtId="168" fontId="0" fillId="0" borderId="0" xfId="3" applyNumberFormat="1" applyFont="1" applyFill="1"/>
    <xf numFmtId="0" fontId="3" fillId="0" borderId="0" xfId="1" quotePrefix="1" applyAlignment="1">
      <alignment wrapText="1"/>
    </xf>
    <xf numFmtId="0" fontId="47" fillId="0" borderId="0" xfId="0" applyFont="1" applyAlignment="1">
      <alignment wrapText="1"/>
    </xf>
    <xf numFmtId="0" fontId="0" fillId="0" borderId="11" xfId="0" applyBorder="1" applyAlignment="1">
      <alignment wrapText="1"/>
    </xf>
    <xf numFmtId="3" fontId="2" fillId="0" borderId="11" xfId="0" applyNumberFormat="1" applyFont="1" applyBorder="1" applyAlignment="1">
      <alignment horizontal="center"/>
    </xf>
    <xf numFmtId="0" fontId="2" fillId="0" borderId="11" xfId="0" applyFont="1" applyBorder="1" applyAlignment="1">
      <alignment horizontal="center"/>
    </xf>
    <xf numFmtId="0" fontId="6" fillId="0" borderId="0" xfId="0" applyFont="1"/>
    <xf numFmtId="3" fontId="49" fillId="0" borderId="0" xfId="0" applyNumberFormat="1" applyFont="1"/>
    <xf numFmtId="0" fontId="16" fillId="0" borderId="11" xfId="0" applyFont="1" applyBorder="1"/>
    <xf numFmtId="4" fontId="2" fillId="0" borderId="11" xfId="0" applyNumberFormat="1" applyFont="1" applyBorder="1" applyAlignment="1">
      <alignment horizontal="center"/>
    </xf>
    <xf numFmtId="3" fontId="50" fillId="0" borderId="11" xfId="0" applyNumberFormat="1" applyFont="1" applyBorder="1"/>
    <xf numFmtId="4" fontId="50" fillId="0" borderId="11" xfId="0" applyNumberFormat="1" applyFont="1" applyBorder="1" applyAlignment="1">
      <alignment wrapText="1"/>
    </xf>
    <xf numFmtId="0" fontId="41" fillId="0" borderId="5" xfId="0" applyFont="1" applyBorder="1" applyAlignment="1">
      <alignment wrapText="1"/>
    </xf>
    <xf numFmtId="0" fontId="41" fillId="0" borderId="49" xfId="0" applyFont="1" applyBorder="1" applyAlignment="1">
      <alignment wrapText="1"/>
    </xf>
    <xf numFmtId="0" fontId="41" fillId="0" borderId="9" xfId="0" applyFont="1" applyBorder="1" applyAlignment="1">
      <alignment wrapText="1"/>
    </xf>
    <xf numFmtId="3" fontId="41" fillId="0" borderId="54" xfId="0" applyNumberFormat="1" applyFont="1" applyBorder="1" applyAlignment="1">
      <alignment wrapText="1"/>
    </xf>
    <xf numFmtId="3" fontId="41" fillId="0" borderId="54" xfId="0" applyNumberFormat="1" applyFont="1" applyBorder="1"/>
    <xf numFmtId="0" fontId="41" fillId="0" borderId="14" xfId="0" applyFont="1" applyBorder="1" applyAlignment="1">
      <alignment horizontal="center" wrapText="1"/>
    </xf>
    <xf numFmtId="0" fontId="40" fillId="0" borderId="26" xfId="0" applyFont="1" applyBorder="1" applyAlignment="1">
      <alignment horizontal="center" vertical="center"/>
    </xf>
    <xf numFmtId="0" fontId="41" fillId="0" borderId="44" xfId="0" applyFont="1" applyBorder="1" applyAlignment="1">
      <alignment horizontal="center" vertical="center" wrapText="1"/>
    </xf>
    <xf numFmtId="0" fontId="41" fillId="0" borderId="30" xfId="0" applyFont="1" applyBorder="1" applyAlignment="1">
      <alignment horizontal="center" wrapText="1"/>
    </xf>
    <xf numFmtId="0" fontId="35" fillId="0" borderId="0" xfId="0" applyFont="1" applyAlignment="1">
      <alignment wrapText="1"/>
    </xf>
    <xf numFmtId="0" fontId="41" fillId="0" borderId="13" xfId="0" applyFont="1" applyBorder="1" applyAlignment="1">
      <alignment wrapText="1"/>
    </xf>
    <xf numFmtId="0" fontId="0" fillId="0" borderId="26" xfId="0" applyBorder="1" applyAlignment="1">
      <alignment wrapText="1"/>
    </xf>
    <xf numFmtId="0" fontId="51" fillId="0" borderId="5" xfId="0" applyFont="1" applyBorder="1" applyAlignment="1">
      <alignment wrapText="1"/>
    </xf>
    <xf numFmtId="0" fontId="0" fillId="0" borderId="59" xfId="0" applyBorder="1" applyAlignment="1">
      <alignment horizontal="center"/>
    </xf>
    <xf numFmtId="10" fontId="2" fillId="0" borderId="59" xfId="2" applyNumberFormat="1" applyFont="1" applyBorder="1" applyAlignment="1">
      <alignment horizontal="center"/>
    </xf>
    <xf numFmtId="0" fontId="2" fillId="0" borderId="59" xfId="0" applyFont="1" applyBorder="1" applyAlignment="1">
      <alignment horizontal="center"/>
    </xf>
    <xf numFmtId="169" fontId="2" fillId="0" borderId="11" xfId="0" applyNumberFormat="1" applyFont="1" applyBorder="1"/>
    <xf numFmtId="169" fontId="2" fillId="0" borderId="11" xfId="0" applyNumberFormat="1" applyFont="1" applyBorder="1" applyAlignment="1">
      <alignment horizontal="center"/>
    </xf>
    <xf numFmtId="0" fontId="42" fillId="0" borderId="18" xfId="0" applyFont="1" applyBorder="1" applyAlignment="1">
      <alignment wrapText="1"/>
    </xf>
    <xf numFmtId="169" fontId="0" fillId="0" borderId="0" xfId="0" applyNumberFormat="1"/>
    <xf numFmtId="0" fontId="52" fillId="3" borderId="11" xfId="0" applyFont="1" applyFill="1" applyBorder="1"/>
    <xf numFmtId="0" fontId="52" fillId="3" borderId="9" xfId="0" applyFont="1" applyFill="1" applyBorder="1"/>
    <xf numFmtId="0" fontId="50" fillId="0" borderId="11" xfId="0" applyFont="1" applyBorder="1" applyAlignment="1">
      <alignment wrapText="1"/>
    </xf>
    <xf numFmtId="0" fontId="56" fillId="0" borderId="0" xfId="1" quotePrefix="1" applyFont="1" applyFill="1"/>
    <xf numFmtId="0" fontId="56" fillId="6" borderId="0" xfId="1" quotePrefix="1" applyFont="1" applyFill="1"/>
    <xf numFmtId="14" fontId="0" fillId="6" borderId="11" xfId="0" applyNumberFormat="1" applyFill="1" applyBorder="1" applyAlignment="1" applyProtection="1">
      <alignment horizontal="center"/>
      <protection locked="0"/>
    </xf>
    <xf numFmtId="0" fontId="0" fillId="6" borderId="11" xfId="0" applyFill="1" applyBorder="1" applyAlignment="1">
      <alignment horizontal="center"/>
    </xf>
    <xf numFmtId="14" fontId="0" fillId="3" borderId="11" xfId="0" applyNumberFormat="1" applyFill="1" applyBorder="1" applyAlignment="1">
      <alignment horizontal="center"/>
    </xf>
    <xf numFmtId="14" fontId="0" fillId="3" borderId="11" xfId="0" applyNumberFormat="1" applyFill="1" applyBorder="1" applyAlignment="1" applyProtection="1">
      <alignment horizontal="center"/>
      <protection locked="0"/>
    </xf>
    <xf numFmtId="14" fontId="0" fillId="0" borderId="11" xfId="0" applyNumberFormat="1" applyBorder="1" applyAlignment="1">
      <alignment horizontal="center"/>
    </xf>
    <xf numFmtId="9" fontId="0" fillId="6" borderId="11" xfId="0" applyNumberFormat="1" applyFill="1" applyBorder="1" applyAlignment="1">
      <alignment horizontal="center"/>
    </xf>
    <xf numFmtId="167" fontId="0" fillId="6" borderId="11" xfId="0" applyNumberFormat="1" applyFill="1" applyBorder="1" applyAlignment="1">
      <alignment horizontal="center"/>
    </xf>
    <xf numFmtId="3" fontId="0" fillId="6" borderId="11" xfId="0" applyNumberFormat="1" applyFill="1" applyBorder="1" applyAlignment="1">
      <alignment horizontal="center"/>
    </xf>
    <xf numFmtId="10" fontId="0" fillId="6" borderId="11" xfId="0" applyNumberFormat="1" applyFill="1" applyBorder="1" applyAlignment="1">
      <alignment horizontal="center"/>
    </xf>
    <xf numFmtId="14" fontId="0" fillId="6" borderId="11" xfId="0" applyNumberFormat="1" applyFill="1" applyBorder="1" applyAlignment="1">
      <alignment horizontal="center"/>
    </xf>
    <xf numFmtId="2" fontId="0" fillId="6" borderId="11" xfId="0" applyNumberFormat="1" applyFill="1" applyBorder="1" applyAlignment="1">
      <alignment horizontal="center"/>
    </xf>
    <xf numFmtId="0" fontId="7" fillId="0" borderId="0" xfId="0" applyFont="1"/>
    <xf numFmtId="10" fontId="0" fillId="0" borderId="11" xfId="0" applyNumberFormat="1" applyBorder="1" applyAlignment="1">
      <alignment horizontal="center"/>
    </xf>
    <xf numFmtId="0" fontId="4" fillId="0" borderId="0" xfId="0" applyFont="1" applyAlignment="1">
      <alignment vertical="center"/>
    </xf>
    <xf numFmtId="0" fontId="3" fillId="0" borderId="0" xfId="1" quotePrefix="1" applyAlignment="1"/>
    <xf numFmtId="0" fontId="0" fillId="0" borderId="11" xfId="0" applyBorder="1" applyAlignment="1">
      <alignment horizontal="left" vertical="center" wrapText="1"/>
    </xf>
    <xf numFmtId="0" fontId="0" fillId="3" borderId="11" xfId="0" applyFill="1" applyBorder="1" applyAlignment="1">
      <alignment horizontal="left" vertical="center" wrapText="1"/>
    </xf>
    <xf numFmtId="0" fontId="0" fillId="0" borderId="11" xfId="0" applyBorder="1" applyAlignment="1">
      <alignment horizontal="center" vertical="center"/>
    </xf>
    <xf numFmtId="3" fontId="0" fillId="6" borderId="11" xfId="0" applyNumberFormat="1" applyFill="1" applyBorder="1" applyAlignment="1">
      <alignment horizontal="center" vertical="center"/>
    </xf>
    <xf numFmtId="0" fontId="4" fillId="0" borderId="0" xfId="0" quotePrefix="1" applyFont="1"/>
    <xf numFmtId="9" fontId="0" fillId="6" borderId="17" xfId="0" applyNumberFormat="1" applyFill="1" applyBorder="1"/>
    <xf numFmtId="0" fontId="0" fillId="0" borderId="11" xfId="0" applyBorder="1" applyAlignment="1">
      <alignment horizontal="center" vertical="center" wrapText="1"/>
    </xf>
    <xf numFmtId="9" fontId="0" fillId="0" borderId="11" xfId="0" applyNumberFormat="1" applyBorder="1" applyAlignment="1">
      <alignment horizontal="center"/>
    </xf>
    <xf numFmtId="0" fontId="0" fillId="0" borderId="11" xfId="0" applyBorder="1" applyAlignment="1">
      <alignment horizontal="left"/>
    </xf>
    <xf numFmtId="0" fontId="0" fillId="0" borderId="11" xfId="0" applyBorder="1" applyAlignment="1">
      <alignment horizontal="left" wrapText="1"/>
    </xf>
    <xf numFmtId="0" fontId="8" fillId="0" borderId="7" xfId="0" applyFont="1" applyBorder="1" applyAlignment="1">
      <alignment horizontal="right" wrapText="1"/>
    </xf>
    <xf numFmtId="9" fontId="0" fillId="0" borderId="11" xfId="0" applyNumberFormat="1" applyBorder="1" applyAlignment="1">
      <alignment horizontal="center" vertical="center"/>
    </xf>
    <xf numFmtId="3" fontId="0" fillId="2" borderId="11" xfId="0" applyNumberFormat="1" applyFill="1" applyBorder="1" applyAlignment="1">
      <alignment horizontal="center" vertical="center"/>
    </xf>
    <xf numFmtId="9" fontId="0" fillId="2" borderId="11" xfId="0" applyNumberFormat="1" applyFill="1" applyBorder="1" applyAlignment="1">
      <alignment horizontal="center" vertical="center"/>
    </xf>
    <xf numFmtId="1" fontId="0" fillId="2" borderId="11" xfId="0" applyNumberFormat="1" applyFill="1" applyBorder="1" applyAlignment="1">
      <alignment horizontal="center" vertical="center"/>
    </xf>
    <xf numFmtId="0" fontId="0" fillId="3" borderId="61" xfId="0" applyFill="1" applyBorder="1"/>
    <xf numFmtId="0" fontId="2" fillId="0" borderId="11" xfId="0" applyFont="1" applyBorder="1" applyAlignment="1">
      <alignment horizontal="center" vertical="center" wrapText="1"/>
    </xf>
    <xf numFmtId="4" fontId="2" fillId="0" borderId="11" xfId="0" applyNumberFormat="1" applyFont="1" applyBorder="1" applyAlignment="1">
      <alignment horizontal="center" vertical="center" wrapText="1"/>
    </xf>
    <xf numFmtId="4" fontId="0" fillId="0" borderId="11" xfId="0" applyNumberFormat="1" applyBorder="1"/>
    <xf numFmtId="4" fontId="2" fillId="0" borderId="11" xfId="0" applyNumberFormat="1" applyFont="1" applyBorder="1"/>
    <xf numFmtId="3" fontId="0" fillId="6" borderId="11" xfId="0" applyNumberFormat="1" applyFill="1" applyBorder="1" applyAlignment="1">
      <alignment horizontal="center" wrapText="1"/>
    </xf>
    <xf numFmtId="3" fontId="0" fillId="6" borderId="11" xfId="0" applyNumberFormat="1" applyFill="1" applyBorder="1"/>
    <xf numFmtId="0" fontId="0" fillId="6" borderId="11" xfId="0" applyFill="1" applyBorder="1" applyAlignment="1">
      <alignment horizontal="center" wrapText="1"/>
    </xf>
    <xf numFmtId="0" fontId="2" fillId="0" borderId="11" xfId="0" applyFont="1" applyBorder="1" applyAlignment="1">
      <alignment horizontal="center" vertical="center"/>
    </xf>
    <xf numFmtId="0" fontId="2" fillId="0" borderId="59" xfId="0" applyFont="1" applyBorder="1"/>
    <xf numFmtId="0" fontId="2" fillId="0" borderId="0" xfId="0" applyFont="1" applyAlignment="1">
      <alignment wrapText="1"/>
    </xf>
    <xf numFmtId="3" fontId="50" fillId="6" borderId="11" xfId="0" applyNumberFormat="1" applyFont="1" applyFill="1" applyBorder="1" applyAlignment="1">
      <alignment horizontal="center"/>
    </xf>
    <xf numFmtId="10" fontId="50" fillId="6" borderId="11" xfId="2" applyNumberFormat="1" applyFont="1" applyFill="1" applyBorder="1" applyAlignment="1">
      <alignment horizontal="center"/>
    </xf>
    <xf numFmtId="170" fontId="0" fillId="0" borderId="11" xfId="3" applyNumberFormat="1" applyFont="1" applyFill="1" applyBorder="1" applyAlignment="1">
      <alignment horizontal="right"/>
    </xf>
    <xf numFmtId="9" fontId="0" fillId="0" borderId="11" xfId="2" applyFont="1" applyBorder="1" applyAlignment="1">
      <alignment horizontal="right"/>
    </xf>
    <xf numFmtId="170" fontId="0" fillId="0" borderId="11" xfId="3" applyNumberFormat="1" applyFont="1" applyBorder="1" applyAlignment="1">
      <alignment horizontal="right" vertical="center"/>
    </xf>
    <xf numFmtId="9" fontId="0" fillId="6" borderId="11" xfId="2" applyFont="1" applyFill="1" applyBorder="1" applyAlignment="1">
      <alignment horizontal="right" vertical="center"/>
    </xf>
    <xf numFmtId="3" fontId="0" fillId="5" borderId="11" xfId="0" applyNumberFormat="1" applyFill="1" applyBorder="1"/>
    <xf numFmtId="0" fontId="0" fillId="5" borderId="0" xfId="0" applyFill="1"/>
    <xf numFmtId="3" fontId="2" fillId="5" borderId="0" xfId="0" applyNumberFormat="1" applyFont="1" applyFill="1"/>
    <xf numFmtId="1" fontId="0" fillId="0" borderId="15" xfId="0" applyNumberFormat="1" applyBorder="1"/>
    <xf numFmtId="3" fontId="0" fillId="0" borderId="59" xfId="0" applyNumberFormat="1" applyBorder="1"/>
    <xf numFmtId="1" fontId="0" fillId="0" borderId="11" xfId="0" applyNumberFormat="1" applyBorder="1"/>
    <xf numFmtId="3" fontId="0" fillId="0" borderId="64" xfId="0" applyNumberFormat="1" applyBorder="1"/>
    <xf numFmtId="3" fontId="0" fillId="6" borderId="11" xfId="0" applyNumberFormat="1" applyFill="1" applyBorder="1" applyAlignment="1">
      <alignment horizontal="right"/>
    </xf>
    <xf numFmtId="10" fontId="0" fillId="0" borderId="0" xfId="2" applyNumberFormat="1" applyFont="1" applyFill="1" applyBorder="1"/>
    <xf numFmtId="0" fontId="0" fillId="0" borderId="1" xfId="0" applyBorder="1" applyAlignment="1">
      <alignment horizontal="right"/>
    </xf>
    <xf numFmtId="3" fontId="0" fillId="0" borderId="58" xfId="0" applyNumberFormat="1" applyBorder="1" applyAlignment="1">
      <alignment horizontal="right"/>
    </xf>
    <xf numFmtId="3" fontId="0" fillId="0" borderId="50" xfId="0" applyNumberFormat="1" applyBorder="1" applyAlignment="1">
      <alignment horizontal="right"/>
    </xf>
    <xf numFmtId="3" fontId="2" fillId="0" borderId="50" xfId="0" applyNumberFormat="1" applyFont="1" applyBorder="1" applyAlignment="1">
      <alignment horizontal="right" vertical="center"/>
    </xf>
    <xf numFmtId="3" fontId="0" fillId="0" borderId="40" xfId="0" applyNumberFormat="1" applyBorder="1" applyAlignment="1">
      <alignment horizontal="right"/>
    </xf>
    <xf numFmtId="0" fontId="0" fillId="0" borderId="0" xfId="0" applyAlignment="1">
      <alignment horizontal="right"/>
    </xf>
    <xf numFmtId="3" fontId="2" fillId="0" borderId="11" xfId="0" applyNumberFormat="1" applyFont="1" applyBorder="1" applyAlignment="1">
      <alignment horizontal="right" vertical="center"/>
    </xf>
    <xf numFmtId="0" fontId="57" fillId="0" borderId="0" xfId="0" applyFont="1"/>
    <xf numFmtId="0" fontId="0" fillId="5" borderId="31" xfId="0" applyFill="1" applyBorder="1" applyAlignment="1">
      <alignment horizontal="center"/>
    </xf>
    <xf numFmtId="3" fontId="57" fillId="0" borderId="0" xfId="0" applyNumberFormat="1" applyFont="1"/>
    <xf numFmtId="9" fontId="0" fillId="0" borderId="0" xfId="0" applyNumberFormat="1" applyAlignment="1">
      <alignment horizontal="center"/>
    </xf>
    <xf numFmtId="3" fontId="50" fillId="0" borderId="0" xfId="0" applyNumberFormat="1" applyFont="1"/>
    <xf numFmtId="1" fontId="0" fillId="0" borderId="11" xfId="0" applyNumberFormat="1" applyBorder="1" applyAlignment="1">
      <alignment horizontal="center" vertical="center"/>
    </xf>
    <xf numFmtId="0" fontId="55" fillId="0" borderId="11" xfId="0" applyFont="1" applyBorder="1" applyAlignment="1">
      <alignment horizontal="left" wrapText="1"/>
    </xf>
    <xf numFmtId="10" fontId="46" fillId="6" borderId="11" xfId="2" applyNumberFormat="1" applyFont="1" applyFill="1" applyBorder="1" applyAlignment="1">
      <alignment horizontal="center"/>
    </xf>
    <xf numFmtId="9" fontId="50" fillId="6" borderId="11" xfId="2" applyFont="1" applyFill="1" applyBorder="1" applyAlignment="1">
      <alignment horizontal="center"/>
    </xf>
    <xf numFmtId="3" fontId="0" fillId="0" borderId="11" xfId="0" applyNumberFormat="1" applyBorder="1" applyAlignment="1">
      <alignment horizontal="right" vertical="center"/>
    </xf>
    <xf numFmtId="3" fontId="2" fillId="0" borderId="38" xfId="0" applyNumberFormat="1" applyFont="1" applyBorder="1" applyAlignment="1">
      <alignment horizontal="right" vertical="center"/>
    </xf>
    <xf numFmtId="3" fontId="2" fillId="0" borderId="12" xfId="0" applyNumberFormat="1" applyFont="1" applyBorder="1" applyAlignment="1">
      <alignment horizontal="right" vertical="center"/>
    </xf>
    <xf numFmtId="3" fontId="5" fillId="0" borderId="11" xfId="0" applyNumberFormat="1" applyFont="1" applyBorder="1" applyAlignment="1">
      <alignment horizontal="right" vertical="center"/>
    </xf>
    <xf numFmtId="3" fontId="5" fillId="0" borderId="15" xfId="0" applyNumberFormat="1" applyFont="1" applyBorder="1" applyAlignment="1">
      <alignment horizontal="right" vertical="center"/>
    </xf>
    <xf numFmtId="3" fontId="2" fillId="0" borderId="15" xfId="0" applyNumberFormat="1" applyFont="1" applyBorder="1" applyAlignment="1">
      <alignment horizontal="right" vertical="center"/>
    </xf>
    <xf numFmtId="3" fontId="2" fillId="0" borderId="16" xfId="0" applyNumberFormat="1" applyFont="1" applyBorder="1" applyAlignment="1">
      <alignment horizontal="right" vertical="center"/>
    </xf>
    <xf numFmtId="0" fontId="2" fillId="0" borderId="0" xfId="0" applyFont="1" applyAlignment="1">
      <alignment horizontal="right"/>
    </xf>
    <xf numFmtId="9" fontId="0" fillId="0" borderId="0" xfId="2" applyFont="1" applyFill="1"/>
    <xf numFmtId="3" fontId="0" fillId="0" borderId="0" xfId="2" applyNumberFormat="1" applyFont="1" applyFill="1"/>
    <xf numFmtId="3" fontId="10" fillId="0" borderId="6" xfId="0" applyNumberFormat="1" applyFont="1" applyBorder="1" applyAlignment="1" applyProtection="1">
      <alignment vertical="top" wrapText="1"/>
      <protection locked="0"/>
    </xf>
    <xf numFmtId="3" fontId="10" fillId="0" borderId="37" xfId="0" applyNumberFormat="1" applyFont="1" applyBorder="1" applyProtection="1">
      <protection locked="0"/>
    </xf>
    <xf numFmtId="3" fontId="10" fillId="0" borderId="23" xfId="0" applyNumberFormat="1" applyFont="1" applyBorder="1" applyProtection="1">
      <protection locked="0"/>
    </xf>
    <xf numFmtId="3" fontId="10" fillId="0" borderId="22" xfId="0" applyNumberFormat="1" applyFont="1" applyBorder="1" applyProtection="1">
      <protection locked="0"/>
    </xf>
    <xf numFmtId="3" fontId="10" fillId="0" borderId="27" xfId="0" applyNumberFormat="1" applyFont="1" applyBorder="1" applyProtection="1">
      <protection locked="0"/>
    </xf>
    <xf numFmtId="3" fontId="10" fillId="0" borderId="12" xfId="0" applyNumberFormat="1" applyFont="1" applyBorder="1" applyProtection="1">
      <protection locked="0"/>
    </xf>
    <xf numFmtId="0" fontId="23" fillId="0" borderId="18" xfId="0" applyFont="1" applyBorder="1" applyProtection="1">
      <protection locked="0"/>
    </xf>
    <xf numFmtId="3" fontId="14" fillId="0" borderId="35" xfId="0" applyNumberFormat="1" applyFont="1" applyBorder="1" applyProtection="1">
      <protection locked="0"/>
    </xf>
    <xf numFmtId="3" fontId="14" fillId="0" borderId="20" xfId="0" applyNumberFormat="1" applyFont="1" applyBorder="1" applyProtection="1">
      <protection locked="0"/>
    </xf>
    <xf numFmtId="3" fontId="14" fillId="0" borderId="36" xfId="0" applyNumberFormat="1" applyFont="1" applyBorder="1" applyProtection="1">
      <protection locked="0"/>
    </xf>
    <xf numFmtId="3" fontId="14" fillId="0" borderId="11" xfId="0" applyNumberFormat="1" applyFont="1" applyBorder="1" applyProtection="1">
      <protection locked="0"/>
    </xf>
    <xf numFmtId="3" fontId="5" fillId="0" borderId="36" xfId="0" applyNumberFormat="1" applyFont="1" applyBorder="1"/>
    <xf numFmtId="3" fontId="5" fillId="0" borderId="21" xfId="0" applyNumberFormat="1" applyFont="1" applyBorder="1"/>
    <xf numFmtId="0" fontId="60" fillId="0" borderId="0" xfId="0" applyFont="1"/>
    <xf numFmtId="0" fontId="50" fillId="0" borderId="0" xfId="0" applyFont="1"/>
    <xf numFmtId="3" fontId="55" fillId="0" borderId="0" xfId="0" applyNumberFormat="1" applyFont="1"/>
    <xf numFmtId="0" fontId="0" fillId="0" borderId="5" xfId="0" applyBorder="1" applyAlignment="1">
      <alignment horizontal="left"/>
    </xf>
    <xf numFmtId="0" fontId="0" fillId="0" borderId="9" xfId="0" applyBorder="1" applyAlignment="1">
      <alignment horizontal="left"/>
    </xf>
    <xf numFmtId="0" fontId="0" fillId="0" borderId="9" xfId="0" applyBorder="1" applyAlignment="1">
      <alignment horizontal="left" wrapText="1"/>
    </xf>
    <xf numFmtId="0" fontId="0" fillId="0" borderId="1" xfId="0" applyBorder="1" applyAlignment="1">
      <alignment horizontal="left"/>
    </xf>
    <xf numFmtId="3" fontId="2" fillId="0" borderId="0" xfId="0" applyNumberFormat="1" applyFont="1" applyAlignment="1">
      <alignment horizontal="center" vertical="center"/>
    </xf>
    <xf numFmtId="3" fontId="0" fillId="0" borderId="0" xfId="0" applyNumberFormat="1" applyAlignment="1">
      <alignment horizontal="center" vertical="center"/>
    </xf>
    <xf numFmtId="0" fontId="0" fillId="0" borderId="20" xfId="0" applyBorder="1"/>
    <xf numFmtId="3" fontId="0" fillId="0" borderId="21" xfId="0" applyNumberFormat="1" applyBorder="1"/>
    <xf numFmtId="0" fontId="4" fillId="0" borderId="0" xfId="0" applyFont="1"/>
    <xf numFmtId="3" fontId="0" fillId="0" borderId="11" xfId="0" applyNumberFormat="1" applyBorder="1" applyAlignment="1">
      <alignment horizontal="right"/>
    </xf>
    <xf numFmtId="10" fontId="0" fillId="0" borderId="11" xfId="2" applyNumberFormat="1" applyFont="1" applyFill="1" applyBorder="1"/>
    <xf numFmtId="3" fontId="0" fillId="0" borderId="54" xfId="0" applyNumberFormat="1" applyBorder="1"/>
    <xf numFmtId="1" fontId="0" fillId="0" borderId="9" xfId="0" applyNumberFormat="1" applyBorder="1"/>
    <xf numFmtId="1" fontId="0" fillId="0" borderId="0" xfId="0" applyNumberFormat="1"/>
    <xf numFmtId="3" fontId="0" fillId="0" borderId="47" xfId="0" applyNumberFormat="1" applyBorder="1"/>
    <xf numFmtId="3" fontId="0" fillId="0" borderId="34" xfId="0" applyNumberFormat="1" applyBorder="1"/>
    <xf numFmtId="0" fontId="0" fillId="0" borderId="51" xfId="0" applyBorder="1"/>
    <xf numFmtId="3" fontId="0" fillId="0" borderId="51" xfId="0" applyNumberFormat="1" applyBorder="1"/>
    <xf numFmtId="0" fontId="0" fillId="0" borderId="16" xfId="0" applyBorder="1"/>
    <xf numFmtId="0" fontId="5" fillId="0" borderId="11" xfId="0" applyFont="1" applyBorder="1" applyAlignment="1">
      <alignment horizontal="left"/>
    </xf>
    <xf numFmtId="0" fontId="0" fillId="0" borderId="11" xfId="0" applyBorder="1" applyAlignment="1">
      <alignment horizontal="right"/>
    </xf>
    <xf numFmtId="10" fontId="2" fillId="0" borderId="11" xfId="0" applyNumberFormat="1" applyFont="1" applyBorder="1"/>
    <xf numFmtId="3" fontId="0" fillId="5" borderId="6" xfId="0" applyNumberFormat="1" applyFill="1" applyBorder="1" applyAlignment="1">
      <alignment horizontal="center" vertical="center"/>
    </xf>
    <xf numFmtId="3" fontId="0" fillId="5" borderId="61" xfId="0" applyNumberFormat="1" applyFill="1" applyBorder="1" applyAlignment="1">
      <alignment horizontal="center" vertical="center"/>
    </xf>
    <xf numFmtId="0" fontId="61" fillId="0" borderId="0" xfId="0" applyFont="1"/>
    <xf numFmtId="3" fontId="16" fillId="0" borderId="0" xfId="0" applyNumberFormat="1" applyFont="1"/>
    <xf numFmtId="0" fontId="0" fillId="0" borderId="61" xfId="0" applyBorder="1"/>
    <xf numFmtId="3" fontId="2" fillId="0" borderId="62" xfId="0" applyNumberFormat="1" applyFont="1" applyBorder="1"/>
    <xf numFmtId="0" fontId="2" fillId="0" borderId="69" xfId="0" applyFont="1" applyBorder="1"/>
    <xf numFmtId="0" fontId="20" fillId="0" borderId="9" xfId="0" applyFont="1" applyBorder="1" applyAlignment="1" applyProtection="1">
      <alignment vertical="top" wrapText="1"/>
      <protection locked="0"/>
    </xf>
    <xf numFmtId="0" fontId="23" fillId="0" borderId="18" xfId="0" applyFont="1" applyBorder="1" applyAlignment="1" applyProtection="1">
      <alignment vertical="top" wrapText="1"/>
      <protection locked="0"/>
    </xf>
    <xf numFmtId="3" fontId="0" fillId="0" borderId="50" xfId="0" applyNumberFormat="1" applyBorder="1" applyAlignment="1">
      <alignment horizontal="right" vertical="center"/>
    </xf>
    <xf numFmtId="3" fontId="2" fillId="0" borderId="1" xfId="0" applyNumberFormat="1" applyFont="1" applyBorder="1" applyAlignment="1">
      <alignment horizontal="right" vertical="center"/>
    </xf>
    <xf numFmtId="3" fontId="0" fillId="0" borderId="10" xfId="0" applyNumberFormat="1" applyBorder="1" applyAlignment="1">
      <alignment horizontal="right" vertical="center"/>
    </xf>
    <xf numFmtId="3" fontId="5" fillId="0" borderId="10" xfId="0" applyNumberFormat="1" applyFont="1" applyBorder="1" applyAlignment="1">
      <alignment horizontal="right" vertical="center"/>
    </xf>
    <xf numFmtId="3" fontId="5" fillId="0" borderId="14" xfId="0" applyNumberFormat="1" applyFont="1" applyBorder="1" applyAlignment="1">
      <alignment horizontal="right" vertical="center"/>
    </xf>
    <xf numFmtId="3" fontId="2" fillId="0" borderId="9" xfId="0" applyNumberFormat="1" applyFont="1" applyBorder="1" applyAlignment="1">
      <alignment horizontal="right" vertical="center"/>
    </xf>
    <xf numFmtId="3" fontId="2" fillId="0" borderId="13" xfId="0" applyNumberFormat="1" applyFont="1" applyBorder="1" applyAlignment="1">
      <alignment horizontal="right" vertical="center"/>
    </xf>
    <xf numFmtId="3" fontId="0" fillId="0" borderId="54" xfId="0" applyNumberFormat="1" applyBorder="1" applyAlignment="1">
      <alignment horizontal="right" vertical="center"/>
    </xf>
    <xf numFmtId="3" fontId="5" fillId="0" borderId="54" xfId="0" applyNumberFormat="1" applyFont="1" applyBorder="1" applyAlignment="1">
      <alignment horizontal="right" vertical="center"/>
    </xf>
    <xf numFmtId="3" fontId="5" fillId="0" borderId="51" xfId="0" applyNumberFormat="1" applyFont="1" applyBorder="1" applyAlignment="1">
      <alignment horizontal="right" vertical="center"/>
    </xf>
    <xf numFmtId="0" fontId="52" fillId="0" borderId="0" xfId="0" applyFont="1"/>
    <xf numFmtId="10" fontId="52" fillId="0" borderId="0" xfId="2" applyNumberFormat="1" applyFont="1"/>
    <xf numFmtId="0" fontId="0" fillId="0" borderId="0" xfId="0" applyAlignment="1">
      <alignment vertical="center" wrapText="1"/>
    </xf>
    <xf numFmtId="0" fontId="57" fillId="0" borderId="0" xfId="0" applyFont="1" applyAlignment="1">
      <alignment horizontal="center" vertical="center" wrapText="1"/>
    </xf>
    <xf numFmtId="0" fontId="0" fillId="0" borderId="0" xfId="0" applyAlignment="1">
      <alignment horizontal="center" vertical="center" wrapText="1"/>
    </xf>
    <xf numFmtId="3" fontId="2" fillId="0" borderId="2" xfId="0" applyNumberFormat="1" applyFont="1" applyBorder="1" applyAlignment="1">
      <alignment horizontal="center"/>
    </xf>
    <xf numFmtId="3" fontId="2" fillId="5" borderId="22" xfId="0" applyNumberFormat="1" applyFont="1" applyFill="1" applyBorder="1" applyAlignment="1">
      <alignment horizontal="center" vertical="center"/>
    </xf>
    <xf numFmtId="3" fontId="2" fillId="5" borderId="10" xfId="0" applyNumberFormat="1" applyFont="1" applyFill="1" applyBorder="1" applyAlignment="1">
      <alignment horizontal="center" vertical="center"/>
    </xf>
    <xf numFmtId="3" fontId="0" fillId="0" borderId="28" xfId="0" applyNumberFormat="1" applyBorder="1"/>
    <xf numFmtId="3" fontId="25" fillId="0" borderId="28" xfId="0" applyNumberFormat="1" applyFont="1" applyBorder="1"/>
    <xf numFmtId="3" fontId="8" fillId="0" borderId="12" xfId="0" applyNumberFormat="1" applyFont="1" applyBorder="1"/>
    <xf numFmtId="3" fontId="0" fillId="0" borderId="6" xfId="0" applyNumberFormat="1" applyBorder="1" applyAlignment="1">
      <alignment horizontal="right"/>
    </xf>
    <xf numFmtId="3" fontId="0" fillId="0" borderId="7" xfId="0" applyNumberFormat="1" applyBorder="1" applyAlignment="1">
      <alignment horizontal="right"/>
    </xf>
    <xf numFmtId="3" fontId="0" fillId="0" borderId="8" xfId="0" applyNumberFormat="1" applyBorder="1" applyAlignment="1">
      <alignment horizontal="right"/>
    </xf>
    <xf numFmtId="3" fontId="2" fillId="0" borderId="5" xfId="0" applyNumberFormat="1" applyFont="1" applyBorder="1" applyAlignment="1">
      <alignment horizontal="right"/>
    </xf>
    <xf numFmtId="3" fontId="0" fillId="0" borderId="10" xfId="0" applyNumberFormat="1" applyBorder="1" applyAlignment="1">
      <alignment horizontal="right"/>
    </xf>
    <xf numFmtId="3" fontId="0" fillId="0" borderId="12" xfId="0" applyNumberFormat="1" applyBorder="1" applyAlignment="1">
      <alignment horizontal="right"/>
    </xf>
    <xf numFmtId="3" fontId="2" fillId="0" borderId="9" xfId="0" applyNumberFormat="1" applyFont="1" applyBorder="1" applyAlignment="1">
      <alignment horizontal="right"/>
    </xf>
    <xf numFmtId="3" fontId="52" fillId="0" borderId="10" xfId="0" applyNumberFormat="1" applyFont="1" applyBorder="1" applyAlignment="1">
      <alignment horizontal="right"/>
    </xf>
    <xf numFmtId="3" fontId="52" fillId="0" borderId="7" xfId="0" applyNumberFormat="1" applyFont="1" applyBorder="1" applyAlignment="1">
      <alignment horizontal="right"/>
    </xf>
    <xf numFmtId="3" fontId="52" fillId="0" borderId="11" xfId="0" applyNumberFormat="1" applyFont="1" applyBorder="1" applyAlignment="1">
      <alignment horizontal="right"/>
    </xf>
    <xf numFmtId="3" fontId="52" fillId="0" borderId="12" xfId="0" applyNumberFormat="1" applyFont="1" applyBorder="1" applyAlignment="1">
      <alignment horizontal="right"/>
    </xf>
    <xf numFmtId="3" fontId="53" fillId="0" borderId="9" xfId="0" applyNumberFormat="1" applyFont="1" applyBorder="1" applyAlignment="1">
      <alignment horizontal="right"/>
    </xf>
    <xf numFmtId="3" fontId="2" fillId="0" borderId="13" xfId="0" applyNumberFormat="1" applyFont="1" applyBorder="1" applyAlignment="1">
      <alignment horizontal="right"/>
    </xf>
    <xf numFmtId="3" fontId="2" fillId="0" borderId="26" xfId="0" applyNumberFormat="1" applyFont="1" applyBorder="1" applyAlignment="1">
      <alignment horizontal="right"/>
    </xf>
    <xf numFmtId="3" fontId="2" fillId="0" borderId="3" xfId="0" applyNumberFormat="1" applyFont="1" applyBorder="1" applyAlignment="1">
      <alignment horizontal="right"/>
    </xf>
    <xf numFmtId="3" fontId="50" fillId="0" borderId="6" xfId="0" applyNumberFormat="1" applyFont="1" applyBorder="1" applyAlignment="1">
      <alignment horizontal="right"/>
    </xf>
    <xf numFmtId="3" fontId="50" fillId="0" borderId="63" xfId="0" applyNumberFormat="1" applyFont="1" applyBorder="1" applyAlignment="1">
      <alignment horizontal="right"/>
    </xf>
    <xf numFmtId="3" fontId="54" fillId="0" borderId="10" xfId="0" applyNumberFormat="1" applyFont="1" applyBorder="1" applyAlignment="1">
      <alignment horizontal="right"/>
    </xf>
    <xf numFmtId="3" fontId="54" fillId="0" borderId="7" xfId="0" applyNumberFormat="1" applyFont="1" applyBorder="1" applyAlignment="1">
      <alignment horizontal="right"/>
    </xf>
    <xf numFmtId="3" fontId="54" fillId="0" borderId="11" xfId="0" applyNumberFormat="1" applyFont="1" applyBorder="1" applyAlignment="1">
      <alignment horizontal="right"/>
    </xf>
    <xf numFmtId="3" fontId="54" fillId="0" borderId="12" xfId="0" applyNumberFormat="1" applyFont="1" applyBorder="1" applyAlignment="1">
      <alignment horizontal="right"/>
    </xf>
    <xf numFmtId="3" fontId="54" fillId="0" borderId="6" xfId="0" applyNumberFormat="1" applyFont="1" applyBorder="1" applyAlignment="1">
      <alignment horizontal="right"/>
    </xf>
    <xf numFmtId="3" fontId="50" fillId="0" borderId="61" xfId="0" applyNumberFormat="1" applyFont="1" applyBorder="1" applyAlignment="1">
      <alignment horizontal="right"/>
    </xf>
    <xf numFmtId="3" fontId="50" fillId="0" borderId="0" xfId="0" applyNumberFormat="1" applyFont="1" applyAlignment="1">
      <alignment horizontal="right"/>
    </xf>
    <xf numFmtId="3" fontId="2" fillId="0" borderId="1" xfId="0" applyNumberFormat="1" applyFont="1" applyBorder="1" applyAlignment="1">
      <alignment horizontal="right"/>
    </xf>
    <xf numFmtId="3" fontId="0" fillId="0" borderId="61" xfId="0" applyNumberFormat="1" applyBorder="1" applyAlignment="1">
      <alignment horizontal="right"/>
    </xf>
    <xf numFmtId="3" fontId="0" fillId="0" borderId="0" xfId="0" applyNumberFormat="1" applyAlignment="1">
      <alignment horizontal="right"/>
    </xf>
    <xf numFmtId="0" fontId="64" fillId="0" borderId="0" xfId="0" applyFont="1"/>
    <xf numFmtId="0" fontId="64" fillId="0" borderId="0" xfId="0" applyFont="1" applyAlignment="1">
      <alignment wrapText="1"/>
    </xf>
    <xf numFmtId="0" fontId="65" fillId="3" borderId="0" xfId="0" applyFont="1" applyFill="1"/>
    <xf numFmtId="0" fontId="0" fillId="0" borderId="0" xfId="0" quotePrefix="1"/>
    <xf numFmtId="0" fontId="50" fillId="0" borderId="0" xfId="0" applyFont="1" applyAlignment="1">
      <alignment horizontal="left" wrapText="1"/>
    </xf>
    <xf numFmtId="0" fontId="50" fillId="0" borderId="0" xfId="0" applyFont="1" applyAlignment="1">
      <alignment horizontal="left" wrapText="1" indent="1"/>
    </xf>
    <xf numFmtId="0" fontId="66" fillId="7" borderId="20" xfId="0" applyFont="1" applyFill="1" applyBorder="1" applyAlignment="1">
      <alignment wrapText="1"/>
    </xf>
    <xf numFmtId="0" fontId="50" fillId="6" borderId="11" xfId="0" applyFont="1" applyFill="1" applyBorder="1"/>
    <xf numFmtId="0" fontId="67" fillId="7" borderId="7" xfId="0" applyFont="1" applyFill="1" applyBorder="1"/>
    <xf numFmtId="0" fontId="67" fillId="7" borderId="11" xfId="0" applyFont="1" applyFill="1" applyBorder="1"/>
    <xf numFmtId="0" fontId="68" fillId="7" borderId="7" xfId="0" applyFont="1" applyFill="1" applyBorder="1"/>
    <xf numFmtId="0" fontId="68" fillId="7" borderId="7" xfId="0" applyFont="1" applyFill="1" applyBorder="1" applyAlignment="1">
      <alignment wrapText="1"/>
    </xf>
    <xf numFmtId="3" fontId="50" fillId="6" borderId="11" xfId="0" applyNumberFormat="1" applyFont="1" applyFill="1" applyBorder="1"/>
    <xf numFmtId="171" fontId="50" fillId="6" borderId="11" xfId="0" applyNumberFormat="1" applyFont="1" applyFill="1" applyBorder="1"/>
    <xf numFmtId="0" fontId="50" fillId="6" borderId="11" xfId="0" applyFont="1" applyFill="1" applyBorder="1" applyAlignment="1">
      <alignment horizont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0" xfId="0" applyFill="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43" fillId="3" borderId="69" xfId="0" applyFont="1" applyFill="1" applyBorder="1" applyAlignment="1">
      <alignment horizontal="left" vertical="top" wrapText="1"/>
    </xf>
    <xf numFmtId="0" fontId="43" fillId="3" borderId="0" xfId="0" applyFont="1" applyFill="1" applyAlignment="1">
      <alignment horizontal="left" vertical="top" wrapText="1"/>
    </xf>
    <xf numFmtId="0" fontId="43" fillId="3" borderId="61" xfId="0" applyFont="1" applyFill="1" applyBorder="1" applyAlignment="1">
      <alignment horizontal="left" vertical="top" wrapText="1"/>
    </xf>
    <xf numFmtId="0" fontId="45" fillId="0" borderId="69" xfId="0" applyFont="1" applyBorder="1" applyAlignment="1">
      <alignment horizontal="left" wrapText="1"/>
    </xf>
    <xf numFmtId="0" fontId="45" fillId="0" borderId="0" xfId="0" applyFont="1" applyAlignment="1">
      <alignment horizontal="left" wrapText="1"/>
    </xf>
    <xf numFmtId="0" fontId="45" fillId="0" borderId="61" xfId="0" applyFont="1" applyBorder="1" applyAlignment="1">
      <alignment horizontal="left" wrapText="1"/>
    </xf>
    <xf numFmtId="0" fontId="45" fillId="0" borderId="53" xfId="0" applyFont="1" applyBorder="1" applyAlignment="1">
      <alignment horizontal="left" wrapText="1"/>
    </xf>
    <xf numFmtId="0" fontId="45" fillId="0" borderId="63" xfId="0" applyFont="1" applyBorder="1" applyAlignment="1">
      <alignment horizontal="left" wrapText="1"/>
    </xf>
    <xf numFmtId="0" fontId="45" fillId="0" borderId="6" xfId="0" applyFont="1" applyBorder="1" applyAlignment="1">
      <alignment horizontal="left" wrapText="1"/>
    </xf>
    <xf numFmtId="0" fontId="44" fillId="3" borderId="69" xfId="0" applyFont="1" applyFill="1" applyBorder="1" applyAlignment="1">
      <alignment horizontal="left" wrapText="1"/>
    </xf>
    <xf numFmtId="0" fontId="44" fillId="3" borderId="0" xfId="0" applyFont="1" applyFill="1" applyAlignment="1">
      <alignment horizontal="left" wrapText="1"/>
    </xf>
    <xf numFmtId="0" fontId="44" fillId="3" borderId="61" xfId="0" applyFont="1" applyFill="1" applyBorder="1" applyAlignment="1">
      <alignment horizontal="left" wrapText="1"/>
    </xf>
    <xf numFmtId="0" fontId="4" fillId="0" borderId="0" xfId="0" applyFont="1" applyAlignment="1">
      <alignment horizontal="center" vertical="center"/>
    </xf>
    <xf numFmtId="0" fontId="43" fillId="3" borderId="69" xfId="0" applyFont="1" applyFill="1" applyBorder="1" applyAlignment="1">
      <alignment horizontal="left" wrapText="1"/>
    </xf>
    <xf numFmtId="0" fontId="43" fillId="3" borderId="0" xfId="0" applyFont="1" applyFill="1" applyAlignment="1">
      <alignment horizontal="left" wrapText="1"/>
    </xf>
    <xf numFmtId="0" fontId="43" fillId="3" borderId="61" xfId="0" applyFont="1" applyFill="1" applyBorder="1" applyAlignment="1">
      <alignment horizontal="left" wrapText="1"/>
    </xf>
    <xf numFmtId="0" fontId="7" fillId="0" borderId="11" xfId="0" applyFont="1" applyBorder="1" applyAlignment="1">
      <alignment horizontal="center" vertical="center"/>
    </xf>
    <xf numFmtId="0" fontId="0" fillId="0" borderId="11" xfId="0" applyBorder="1" applyAlignment="1">
      <alignment horizont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5" fillId="0" borderId="11" xfId="0" applyFont="1" applyBorder="1" applyAlignment="1">
      <alignment horizontal="center"/>
    </xf>
    <xf numFmtId="0" fontId="2" fillId="0" borderId="11" xfId="0" applyFont="1" applyBorder="1" applyAlignment="1">
      <alignment horizontal="center"/>
    </xf>
    <xf numFmtId="0" fontId="50" fillId="0" borderId="11" xfId="0" applyFont="1" applyBorder="1" applyAlignment="1">
      <alignment horizontal="left" vertical="top"/>
    </xf>
    <xf numFmtId="0" fontId="0" fillId="0" borderId="11" xfId="0" applyBorder="1" applyAlignment="1">
      <alignment horizontal="center" vertical="center" wrapText="1"/>
    </xf>
    <xf numFmtId="3" fontId="0" fillId="6" borderId="11" xfId="0" applyNumberFormat="1" applyFill="1" applyBorder="1" applyAlignment="1">
      <alignment horizontal="center" vertical="center"/>
    </xf>
    <xf numFmtId="0" fontId="50" fillId="0" borderId="54" xfId="0" applyFont="1" applyBorder="1" applyAlignment="1">
      <alignment horizontal="left" vertical="top"/>
    </xf>
    <xf numFmtId="0" fontId="50" fillId="0" borderId="59" xfId="0" applyFont="1" applyBorder="1" applyAlignment="1">
      <alignment horizontal="left" vertical="top"/>
    </xf>
    <xf numFmtId="0" fontId="50" fillId="0" borderId="10" xfId="0" applyFont="1" applyBorder="1" applyAlignment="1">
      <alignment horizontal="left" vertical="top"/>
    </xf>
    <xf numFmtId="0" fontId="3" fillId="0" borderId="11" xfId="1" applyBorder="1" applyAlignment="1">
      <alignment horizontal="left" vertical="top"/>
    </xf>
    <xf numFmtId="1" fontId="0" fillId="0" borderId="20" xfId="0" applyNumberFormat="1" applyBorder="1" applyAlignment="1">
      <alignment horizontal="center" vertical="center"/>
    </xf>
    <xf numFmtId="1" fontId="0" fillId="0" borderId="62" xfId="0" applyNumberFormat="1" applyBorder="1" applyAlignment="1">
      <alignment horizontal="center" vertical="center"/>
    </xf>
    <xf numFmtId="1" fontId="0" fillId="0" borderId="7" xfId="0" applyNumberFormat="1" applyBorder="1" applyAlignment="1">
      <alignment horizontal="center" vertical="center"/>
    </xf>
    <xf numFmtId="3" fontId="0" fillId="0" borderId="20" xfId="0" applyNumberFormat="1" applyBorder="1" applyAlignment="1">
      <alignment horizontal="right" vertical="center"/>
    </xf>
    <xf numFmtId="3" fontId="0" fillId="0" borderId="62" xfId="0" applyNumberFormat="1" applyBorder="1" applyAlignment="1">
      <alignment horizontal="right" vertical="center"/>
    </xf>
    <xf numFmtId="3" fontId="0" fillId="0" borderId="7" xfId="0" applyNumberFormat="1" applyBorder="1" applyAlignment="1">
      <alignment horizontal="right" vertical="center"/>
    </xf>
    <xf numFmtId="0" fontId="5" fillId="0" borderId="11" xfId="0" applyFont="1" applyBorder="1" applyAlignment="1">
      <alignment horizontal="left"/>
    </xf>
    <xf numFmtId="0" fontId="5" fillId="0" borderId="54" xfId="0" applyFont="1" applyBorder="1" applyAlignment="1">
      <alignment horizontal="left"/>
    </xf>
    <xf numFmtId="0" fontId="5" fillId="0" borderId="59" xfId="0" applyFont="1" applyBorder="1" applyAlignment="1">
      <alignment horizontal="left"/>
    </xf>
    <xf numFmtId="0" fontId="5" fillId="0" borderId="10" xfId="0" applyFont="1" applyBorder="1" applyAlignment="1">
      <alignment horizontal="left"/>
    </xf>
    <xf numFmtId="0" fontId="37" fillId="0" borderId="0" xfId="0" applyFont="1" applyAlignment="1">
      <alignment horizontal="center" vertical="center"/>
    </xf>
    <xf numFmtId="0" fontId="2" fillId="0" borderId="0" xfId="0" applyFont="1" applyAlignment="1">
      <alignment horizontal="center"/>
    </xf>
    <xf numFmtId="3" fontId="0" fillId="0" borderId="23" xfId="0" applyNumberFormat="1" applyBorder="1" applyAlignment="1">
      <alignment horizontal="right" vertical="center"/>
    </xf>
    <xf numFmtId="3" fontId="0" fillId="0" borderId="11" xfId="0" applyNumberFormat="1" applyBorder="1" applyAlignment="1">
      <alignment horizontal="right" vertical="center"/>
    </xf>
    <xf numFmtId="3" fontId="2" fillId="0" borderId="24" xfId="0" applyNumberFormat="1" applyFont="1" applyBorder="1" applyAlignment="1">
      <alignment horizontal="right" vertical="center"/>
    </xf>
    <xf numFmtId="3" fontId="2" fillId="0" borderId="12" xfId="0" applyNumberFormat="1" applyFont="1" applyBorder="1" applyAlignment="1">
      <alignment horizontal="right" vertical="center"/>
    </xf>
    <xf numFmtId="3" fontId="2" fillId="0" borderId="23" xfId="0" applyNumberFormat="1" applyFont="1" applyBorder="1" applyAlignment="1">
      <alignment horizontal="right" vertical="center"/>
    </xf>
    <xf numFmtId="3" fontId="2" fillId="0" borderId="11" xfId="0" applyNumberFormat="1" applyFont="1" applyBorder="1" applyAlignment="1">
      <alignment horizontal="right" vertical="center"/>
    </xf>
    <xf numFmtId="3" fontId="0" fillId="0" borderId="50" xfId="0" applyNumberFormat="1" applyBorder="1" applyAlignment="1">
      <alignment horizontal="right" vertical="center"/>
    </xf>
    <xf numFmtId="3" fontId="2" fillId="0" borderId="49"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5" xfId="0" applyNumberFormat="1" applyFont="1" applyBorder="1" applyAlignment="1">
      <alignment horizontal="right" vertical="center"/>
    </xf>
    <xf numFmtId="3" fontId="2" fillId="0" borderId="9" xfId="0" applyNumberFormat="1" applyFont="1" applyBorder="1" applyAlignment="1">
      <alignment horizontal="right" vertical="center"/>
    </xf>
    <xf numFmtId="3" fontId="2" fillId="0" borderId="37" xfId="0" applyNumberFormat="1" applyFont="1" applyBorder="1" applyAlignment="1">
      <alignment horizontal="right" vertical="center"/>
    </xf>
    <xf numFmtId="3" fontId="2" fillId="0" borderId="38" xfId="0" applyNumberFormat="1" applyFont="1" applyBorder="1" applyAlignment="1">
      <alignment horizontal="right" vertical="center"/>
    </xf>
    <xf numFmtId="3" fontId="2" fillId="0" borderId="50" xfId="0" applyNumberFormat="1" applyFont="1" applyBorder="1" applyAlignment="1">
      <alignment horizontal="right" vertical="center"/>
    </xf>
    <xf numFmtId="3" fontId="2" fillId="0" borderId="7" xfId="0" applyNumberFormat="1" applyFont="1" applyBorder="1" applyAlignment="1">
      <alignment horizontal="right" vertical="center"/>
    </xf>
    <xf numFmtId="3" fontId="0" fillId="0" borderId="58" xfId="0" applyNumberFormat="1" applyBorder="1" applyAlignment="1">
      <alignment horizontal="right" vertical="center"/>
    </xf>
    <xf numFmtId="3" fontId="0" fillId="0" borderId="57" xfId="0" applyNumberFormat="1" applyBorder="1" applyAlignment="1">
      <alignment horizontal="right" vertical="center"/>
    </xf>
    <xf numFmtId="3" fontId="0" fillId="0" borderId="22" xfId="0" applyNumberFormat="1" applyBorder="1" applyAlignment="1">
      <alignment horizontal="right" vertical="center"/>
    </xf>
    <xf numFmtId="3" fontId="0" fillId="0" borderId="10" xfId="0" applyNumberFormat="1" applyBorder="1" applyAlignment="1">
      <alignment horizontal="right" vertical="center"/>
    </xf>
    <xf numFmtId="3" fontId="0" fillId="0" borderId="56" xfId="0" applyNumberFormat="1" applyBorder="1" applyAlignment="1">
      <alignment horizontal="right" vertical="center"/>
    </xf>
    <xf numFmtId="3" fontId="0" fillId="0" borderId="54" xfId="0" applyNumberFormat="1" applyBorder="1" applyAlignment="1">
      <alignment horizontal="right" vertical="center"/>
    </xf>
    <xf numFmtId="0" fontId="0" fillId="0" borderId="45" xfId="0" applyBorder="1" applyAlignment="1">
      <alignment horizontal="center"/>
    </xf>
    <xf numFmtId="3" fontId="2" fillId="2" borderId="1" xfId="0" applyNumberFormat="1" applyFont="1" applyFill="1" applyBorder="1" applyAlignment="1">
      <alignment horizontal="right"/>
    </xf>
  </cellXfs>
  <cellStyles count="4">
    <cellStyle name="Hipersaitas" xfId="1" builtinId="8"/>
    <cellStyle name="Įprastas" xfId="0" builtinId="0"/>
    <cellStyle name="Kablelis" xfId="3" builtinId="3"/>
    <cellStyle name="Procentai"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Privataus</a:t>
            </a:r>
            <a:r>
              <a:rPr lang="en-US" baseline="0"/>
              <a:t> Subjekto metinio atlyginimo detalizacija </a:t>
            </a:r>
            <a:r>
              <a:rPr lang="lt-LT" baseline="0"/>
              <a:t>(</a:t>
            </a:r>
            <a:r>
              <a:rPr lang="en-US" baseline="0"/>
              <a:t>indeksuota be PVM</a:t>
            </a:r>
            <a:r>
              <a:rPr lang="lt-LT" baseline="0"/>
              <a:t>), EUR</a:t>
            </a:r>
            <a:endParaRPr lang="en-US"/>
          </a:p>
        </c:rich>
      </c:tx>
      <c:layout>
        <c:manualLayout>
          <c:xMode val="edge"/>
          <c:yMode val="edge"/>
          <c:x val="0.18325993972975602"/>
          <c:y val="2.41691842900302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stacked"/>
        <c:varyColors val="0"/>
        <c:ser>
          <c:idx val="0"/>
          <c:order val="0"/>
          <c:tx>
            <c:strRef>
              <c:f>Rezultatai!$A$28</c:f>
              <c:strCache>
                <c:ptCount val="1"/>
                <c:pt idx="0">
                  <c:v>M1 ir M2 - nuosavo ir skolinto kapitalo srautai</c:v>
                </c:pt>
              </c:strCache>
            </c:strRef>
          </c:tx>
          <c:spPr>
            <a:solidFill>
              <a:schemeClr val="accent1"/>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Rezultatai!$B$28:$Z$28</c:f>
              <c:numCache>
                <c:formatCode>#,##0</c:formatCode>
                <c:ptCount val="25"/>
                <c:pt idx="0">
                  <c:v>0</c:v>
                </c:pt>
                <c:pt idx="1">
                  <c:v>0</c:v>
                </c:pt>
                <c:pt idx="2">
                  <c:v>288128.46213064186</c:v>
                </c:pt>
                <c:pt idx="3">
                  <c:v>307034</c:v>
                </c:pt>
                <c:pt idx="4">
                  <c:v>324579</c:v>
                </c:pt>
                <c:pt idx="5">
                  <c:v>348772</c:v>
                </c:pt>
                <c:pt idx="6">
                  <c:v>376329</c:v>
                </c:pt>
                <c:pt idx="7">
                  <c:v>408556</c:v>
                </c:pt>
                <c:pt idx="8">
                  <c:v>439476</c:v>
                </c:pt>
                <c:pt idx="9">
                  <c:v>480835</c:v>
                </c:pt>
                <c:pt idx="10">
                  <c:v>520648</c:v>
                </c:pt>
                <c:pt idx="11">
                  <c:v>572205</c:v>
                </c:pt>
                <c:pt idx="12">
                  <c:v>625677</c:v>
                </c:pt>
                <c:pt idx="13">
                  <c:v>374291</c:v>
                </c:pt>
                <c:pt idx="14">
                  <c:v>355620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BF4-4726-A9BF-2C4B8B1F47CE}"/>
            </c:ext>
          </c:extLst>
        </c:ser>
        <c:ser>
          <c:idx val="1"/>
          <c:order val="1"/>
          <c:tx>
            <c:strRef>
              <c:f>Rezultatai!$A$29</c:f>
              <c:strCache>
                <c:ptCount val="1"/>
                <c:pt idx="0">
                  <c:v>M3 - Finansinės ir investicinės veiklos pajamos</c:v>
                </c:pt>
              </c:strCache>
            </c:strRef>
          </c:tx>
          <c:spPr>
            <a:solidFill>
              <a:schemeClr val="accent2"/>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Rezultatai!$B$29:$Z$29</c:f>
              <c:numCache>
                <c:formatCode>#,##0</c:formatCode>
                <c:ptCount val="25"/>
                <c:pt idx="0">
                  <c:v>0</c:v>
                </c:pt>
                <c:pt idx="1">
                  <c:v>0</c:v>
                </c:pt>
                <c:pt idx="2">
                  <c:v>451871.5378693582</c:v>
                </c:pt>
                <c:pt idx="3">
                  <c:v>432966</c:v>
                </c:pt>
                <c:pt idx="4">
                  <c:v>415421</c:v>
                </c:pt>
                <c:pt idx="5">
                  <c:v>391228</c:v>
                </c:pt>
                <c:pt idx="6">
                  <c:v>363671</c:v>
                </c:pt>
                <c:pt idx="7">
                  <c:v>331444</c:v>
                </c:pt>
                <c:pt idx="8">
                  <c:v>300524</c:v>
                </c:pt>
                <c:pt idx="9">
                  <c:v>259165</c:v>
                </c:pt>
                <c:pt idx="10">
                  <c:v>219352</c:v>
                </c:pt>
                <c:pt idx="11">
                  <c:v>167795</c:v>
                </c:pt>
                <c:pt idx="12">
                  <c:v>114323</c:v>
                </c:pt>
                <c:pt idx="13">
                  <c:v>365709</c:v>
                </c:pt>
                <c:pt idx="14">
                  <c:v>384380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BF4-4726-A9BF-2C4B8B1F47CE}"/>
            </c:ext>
          </c:extLst>
        </c:ser>
        <c:ser>
          <c:idx val="2"/>
          <c:order val="2"/>
          <c:tx>
            <c:strRef>
              <c:f>Rezultatai!$A$32</c:f>
              <c:strCache>
                <c:ptCount val="1"/>
                <c:pt idx="0">
                  <c:v>M4 - Paslaugų teikimo ir priežiūros pajamos</c:v>
                </c:pt>
              </c:strCache>
            </c:strRef>
          </c:tx>
          <c:spPr>
            <a:solidFill>
              <a:schemeClr val="accent3"/>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Rezultatai!$B$32:$Z$32</c:f>
              <c:numCache>
                <c:formatCode>#,##0</c:formatCode>
                <c:ptCount val="25"/>
                <c:pt idx="0">
                  <c:v>0</c:v>
                </c:pt>
                <c:pt idx="1">
                  <c:v>0</c:v>
                </c:pt>
                <c:pt idx="2">
                  <c:v>107681.34999999998</c:v>
                </c:pt>
                <c:pt idx="3">
                  <c:v>110912</c:v>
                </c:pt>
                <c:pt idx="4">
                  <c:v>114239</c:v>
                </c:pt>
                <c:pt idx="5">
                  <c:v>117666</c:v>
                </c:pt>
                <c:pt idx="6">
                  <c:v>121196</c:v>
                </c:pt>
                <c:pt idx="7">
                  <c:v>124832</c:v>
                </c:pt>
                <c:pt idx="8">
                  <c:v>128577</c:v>
                </c:pt>
                <c:pt idx="9">
                  <c:v>132434</c:v>
                </c:pt>
                <c:pt idx="10">
                  <c:v>136408</c:v>
                </c:pt>
                <c:pt idx="11">
                  <c:v>140500</c:v>
                </c:pt>
                <c:pt idx="12">
                  <c:v>144715</c:v>
                </c:pt>
                <c:pt idx="13">
                  <c:v>149056</c:v>
                </c:pt>
                <c:pt idx="14">
                  <c:v>153528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BF4-4726-A9BF-2C4B8B1F47CE}"/>
            </c:ext>
          </c:extLst>
        </c:ser>
        <c:ser>
          <c:idx val="3"/>
          <c:order val="3"/>
          <c:tx>
            <c:strRef>
              <c:f>Rezultatai!$A$35</c:f>
              <c:strCache>
                <c:ptCount val="1"/>
                <c:pt idx="0">
                  <c:v>M5 - Administravimo ir valdymo pajamos</c:v>
                </c:pt>
              </c:strCache>
            </c:strRef>
          </c:tx>
          <c:spPr>
            <a:solidFill>
              <a:schemeClr val="accent4"/>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Rezultatai!$B$35:$Z$35</c:f>
              <c:numCache>
                <c:formatCode>#,##0</c:formatCode>
                <c:ptCount val="25"/>
                <c:pt idx="0">
                  <c:v>0</c:v>
                </c:pt>
                <c:pt idx="1">
                  <c:v>0</c:v>
                </c:pt>
                <c:pt idx="2">
                  <c:v>160195.89999999994</c:v>
                </c:pt>
                <c:pt idx="3">
                  <c:v>165002</c:v>
                </c:pt>
                <c:pt idx="4">
                  <c:v>169952</c:v>
                </c:pt>
                <c:pt idx="5">
                  <c:v>175050</c:v>
                </c:pt>
                <c:pt idx="6">
                  <c:v>180302</c:v>
                </c:pt>
                <c:pt idx="7">
                  <c:v>185711</c:v>
                </c:pt>
                <c:pt idx="8">
                  <c:v>191282</c:v>
                </c:pt>
                <c:pt idx="9">
                  <c:v>197021</c:v>
                </c:pt>
                <c:pt idx="10">
                  <c:v>202931</c:v>
                </c:pt>
                <c:pt idx="11">
                  <c:v>209019</c:v>
                </c:pt>
                <c:pt idx="12">
                  <c:v>215290</c:v>
                </c:pt>
                <c:pt idx="13">
                  <c:v>221749</c:v>
                </c:pt>
                <c:pt idx="14">
                  <c:v>228401</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BF4-4726-A9BF-2C4B8B1F47CE}"/>
            </c:ext>
          </c:extLst>
        </c:ser>
        <c:ser>
          <c:idx val="4"/>
          <c:order val="4"/>
          <c:tx>
            <c:strRef>
              <c:f>Rezultatai!$A$36</c:f>
              <c:strCache>
                <c:ptCount val="1"/>
                <c:pt idx="0">
                  <c:v>0</c:v>
                </c:pt>
              </c:strCache>
            </c:strRef>
          </c:tx>
          <c:spPr>
            <a:solidFill>
              <a:schemeClr val="accent5"/>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Rezultatai!$B$36:$Z$36</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BBF4-4726-A9BF-2C4B8B1F47CE}"/>
            </c:ext>
          </c:extLst>
        </c:ser>
        <c:dLbls>
          <c:showLegendKey val="0"/>
          <c:showVal val="0"/>
          <c:showCatName val="0"/>
          <c:showSerName val="0"/>
          <c:showPercent val="0"/>
          <c:showBubbleSize val="0"/>
        </c:dLbls>
        <c:gapWidth val="150"/>
        <c:overlap val="100"/>
        <c:axId val="436767344"/>
        <c:axId val="436772048"/>
      </c:barChart>
      <c:catAx>
        <c:axId val="43676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36772048"/>
        <c:crosses val="autoZero"/>
        <c:auto val="1"/>
        <c:lblAlgn val="ctr"/>
        <c:lblOffset val="100"/>
        <c:noMultiLvlLbl val="0"/>
      </c:catAx>
      <c:valAx>
        <c:axId val="436772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36767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Privataus</a:t>
            </a:r>
            <a:r>
              <a:rPr lang="en-US" baseline="0"/>
              <a:t> Subjekto metinio atlyginimo detalizacija </a:t>
            </a:r>
            <a:r>
              <a:rPr lang="lt-LT" baseline="0"/>
              <a:t>(</a:t>
            </a:r>
            <a:r>
              <a:rPr lang="en-US" baseline="0"/>
              <a:t>indeksuota su PVM</a:t>
            </a:r>
            <a:r>
              <a:rPr lang="lt-LT" baseline="0"/>
              <a:t>), EUR</a:t>
            </a:r>
            <a:endParaRPr lang="en-US"/>
          </a:p>
        </c:rich>
      </c:tx>
      <c:layout>
        <c:manualLayout>
          <c:xMode val="edge"/>
          <c:yMode val="edge"/>
          <c:x val="0.18325993972975602"/>
          <c:y val="2.41691842900302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stacked"/>
        <c:varyColors val="0"/>
        <c:ser>
          <c:idx val="0"/>
          <c:order val="0"/>
          <c:tx>
            <c:strRef>
              <c:f>Rezultatai!$A$59</c:f>
              <c:strCache>
                <c:ptCount val="1"/>
                <c:pt idx="0">
                  <c:v>M1 ir M2 - nuosavo ir skolinto kapitalo srautai</c:v>
                </c:pt>
              </c:strCache>
            </c:strRef>
          </c:tx>
          <c:spPr>
            <a:solidFill>
              <a:schemeClr val="accent1"/>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Rezultatai!$B$59:$Z$59</c:f>
              <c:numCache>
                <c:formatCode>#,##0</c:formatCode>
                <c:ptCount val="25"/>
                <c:pt idx="0">
                  <c:v>0</c:v>
                </c:pt>
                <c:pt idx="1">
                  <c:v>0</c:v>
                </c:pt>
                <c:pt idx="2">
                  <c:v>348635.43917807663</c:v>
                </c:pt>
                <c:pt idx="3">
                  <c:v>371511.14</c:v>
                </c:pt>
                <c:pt idx="4">
                  <c:v>392740.58999999997</c:v>
                </c:pt>
                <c:pt idx="5">
                  <c:v>422014.12</c:v>
                </c:pt>
                <c:pt idx="6">
                  <c:v>455358.08999999997</c:v>
                </c:pt>
                <c:pt idx="7">
                  <c:v>494352.76</c:v>
                </c:pt>
                <c:pt idx="8">
                  <c:v>531765.96</c:v>
                </c:pt>
                <c:pt idx="9">
                  <c:v>581810.35</c:v>
                </c:pt>
                <c:pt idx="10">
                  <c:v>629984.07999999996</c:v>
                </c:pt>
                <c:pt idx="11">
                  <c:v>692368.04999999993</c:v>
                </c:pt>
                <c:pt idx="12">
                  <c:v>757069.16999999993</c:v>
                </c:pt>
                <c:pt idx="13">
                  <c:v>452892.11</c:v>
                </c:pt>
                <c:pt idx="14">
                  <c:v>430300.2</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213-41D8-9605-6675BE1A281B}"/>
            </c:ext>
          </c:extLst>
        </c:ser>
        <c:ser>
          <c:idx val="1"/>
          <c:order val="1"/>
          <c:tx>
            <c:strRef>
              <c:f>Rezultatai!$A$60</c:f>
              <c:strCache>
                <c:ptCount val="1"/>
                <c:pt idx="0">
                  <c:v>M3 - Finansinės ir investicinės veiklos pajamos</c:v>
                </c:pt>
              </c:strCache>
            </c:strRef>
          </c:tx>
          <c:spPr>
            <a:solidFill>
              <a:schemeClr val="accent2"/>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Rezultatai!$B$60:$Z$60</c:f>
              <c:numCache>
                <c:formatCode>#,##0</c:formatCode>
                <c:ptCount val="25"/>
                <c:pt idx="0">
                  <c:v>0</c:v>
                </c:pt>
                <c:pt idx="1">
                  <c:v>0</c:v>
                </c:pt>
                <c:pt idx="2">
                  <c:v>546764.56082192343</c:v>
                </c:pt>
                <c:pt idx="3">
                  <c:v>523888.86</c:v>
                </c:pt>
                <c:pt idx="4">
                  <c:v>502659.41</c:v>
                </c:pt>
                <c:pt idx="5">
                  <c:v>473385.87999999995</c:v>
                </c:pt>
                <c:pt idx="6">
                  <c:v>440041.91</c:v>
                </c:pt>
                <c:pt idx="7">
                  <c:v>401047.24</c:v>
                </c:pt>
                <c:pt idx="8">
                  <c:v>363634.04</c:v>
                </c:pt>
                <c:pt idx="9">
                  <c:v>313589.64999999997</c:v>
                </c:pt>
                <c:pt idx="10">
                  <c:v>265415.92</c:v>
                </c:pt>
                <c:pt idx="11">
                  <c:v>203031.94999999998</c:v>
                </c:pt>
                <c:pt idx="12">
                  <c:v>138330.82999999999</c:v>
                </c:pt>
                <c:pt idx="13">
                  <c:v>442507.88999999996</c:v>
                </c:pt>
                <c:pt idx="14">
                  <c:v>465099.8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213-41D8-9605-6675BE1A281B}"/>
            </c:ext>
          </c:extLst>
        </c:ser>
        <c:ser>
          <c:idx val="2"/>
          <c:order val="2"/>
          <c:tx>
            <c:strRef>
              <c:f>Rezultatai!$A$63</c:f>
              <c:strCache>
                <c:ptCount val="1"/>
                <c:pt idx="0">
                  <c:v>M4 - Paslaugų teikimo ir priežiūros pajamos</c:v>
                </c:pt>
              </c:strCache>
            </c:strRef>
          </c:tx>
          <c:spPr>
            <a:solidFill>
              <a:schemeClr val="accent3"/>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Rezultatai!$B$63:$Z$63</c:f>
              <c:numCache>
                <c:formatCode>#,##0</c:formatCode>
                <c:ptCount val="25"/>
                <c:pt idx="0">
                  <c:v>0</c:v>
                </c:pt>
                <c:pt idx="1">
                  <c:v>0</c:v>
                </c:pt>
                <c:pt idx="2">
                  <c:v>130294.43349999997</c:v>
                </c:pt>
                <c:pt idx="3">
                  <c:v>134203.51999999999</c:v>
                </c:pt>
                <c:pt idx="4">
                  <c:v>138229.19</c:v>
                </c:pt>
                <c:pt idx="5">
                  <c:v>142375.85999999999</c:v>
                </c:pt>
                <c:pt idx="6">
                  <c:v>146647.16</c:v>
                </c:pt>
                <c:pt idx="7">
                  <c:v>151046.72</c:v>
                </c:pt>
                <c:pt idx="8">
                  <c:v>155578.16999999998</c:v>
                </c:pt>
                <c:pt idx="9">
                  <c:v>160245.13999999998</c:v>
                </c:pt>
                <c:pt idx="10">
                  <c:v>165053.68</c:v>
                </c:pt>
                <c:pt idx="11">
                  <c:v>170005</c:v>
                </c:pt>
                <c:pt idx="12">
                  <c:v>175105.15</c:v>
                </c:pt>
                <c:pt idx="13">
                  <c:v>180357.75999999998</c:v>
                </c:pt>
                <c:pt idx="14">
                  <c:v>185768.88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213-41D8-9605-6675BE1A281B}"/>
            </c:ext>
          </c:extLst>
        </c:ser>
        <c:ser>
          <c:idx val="3"/>
          <c:order val="3"/>
          <c:tx>
            <c:strRef>
              <c:f>Rezultatai!$A$66</c:f>
              <c:strCache>
                <c:ptCount val="1"/>
                <c:pt idx="0">
                  <c:v>M5 - Administravimo ir valdymo pajamos</c:v>
                </c:pt>
              </c:strCache>
            </c:strRef>
          </c:tx>
          <c:spPr>
            <a:solidFill>
              <a:schemeClr val="accent4"/>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Rezultatai!$B$66:$Z$66</c:f>
              <c:numCache>
                <c:formatCode>#,##0</c:formatCode>
                <c:ptCount val="25"/>
                <c:pt idx="0">
                  <c:v>0</c:v>
                </c:pt>
                <c:pt idx="1">
                  <c:v>0</c:v>
                </c:pt>
                <c:pt idx="2">
                  <c:v>193837.0389999999</c:v>
                </c:pt>
                <c:pt idx="3">
                  <c:v>199652</c:v>
                </c:pt>
                <c:pt idx="4">
                  <c:v>205642</c:v>
                </c:pt>
                <c:pt idx="5">
                  <c:v>211811</c:v>
                </c:pt>
                <c:pt idx="6">
                  <c:v>218165</c:v>
                </c:pt>
                <c:pt idx="7">
                  <c:v>224710</c:v>
                </c:pt>
                <c:pt idx="8">
                  <c:v>231451</c:v>
                </c:pt>
                <c:pt idx="9">
                  <c:v>238395</c:v>
                </c:pt>
                <c:pt idx="10">
                  <c:v>245547</c:v>
                </c:pt>
                <c:pt idx="11">
                  <c:v>252913</c:v>
                </c:pt>
                <c:pt idx="12">
                  <c:v>260501</c:v>
                </c:pt>
                <c:pt idx="13">
                  <c:v>268316</c:v>
                </c:pt>
                <c:pt idx="14">
                  <c:v>276365</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213-41D8-9605-6675BE1A281B}"/>
            </c:ext>
          </c:extLst>
        </c:ser>
        <c:ser>
          <c:idx val="4"/>
          <c:order val="4"/>
          <c:tx>
            <c:strRef>
              <c:f>Rezultatai!$A$67</c:f>
              <c:strCache>
                <c:ptCount val="1"/>
              </c:strCache>
            </c:strRef>
          </c:tx>
          <c:spPr>
            <a:solidFill>
              <a:schemeClr val="accent5"/>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Rezultatai!$B$67:$Z$67</c:f>
            </c:numRef>
          </c:val>
          <c:extLst>
            <c:ext xmlns:c16="http://schemas.microsoft.com/office/drawing/2014/chart" uri="{C3380CC4-5D6E-409C-BE32-E72D297353CC}">
              <c16:uniqueId val="{00000004-B213-41D8-9605-6675BE1A281B}"/>
            </c:ext>
          </c:extLst>
        </c:ser>
        <c:dLbls>
          <c:showLegendKey val="0"/>
          <c:showVal val="0"/>
          <c:showCatName val="0"/>
          <c:showSerName val="0"/>
          <c:showPercent val="0"/>
          <c:showBubbleSize val="0"/>
        </c:dLbls>
        <c:gapWidth val="150"/>
        <c:overlap val="100"/>
        <c:axId val="436773224"/>
        <c:axId val="436768128"/>
      </c:barChart>
      <c:catAx>
        <c:axId val="436773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36768128"/>
        <c:crosses val="autoZero"/>
        <c:auto val="1"/>
        <c:lblAlgn val="ctr"/>
        <c:lblOffset val="100"/>
        <c:noMultiLvlLbl val="0"/>
      </c:catAx>
      <c:valAx>
        <c:axId val="436768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367732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Pelno mokes&#269;io apskai&#269;iavimas'!A1"/><Relationship Id="rId13" Type="http://schemas.openxmlformats.org/officeDocument/2006/relationships/hyperlink" Target="#'Mokestini&#371; reik.atitikimas'!A1"/><Relationship Id="rId3" Type="http://schemas.openxmlformats.org/officeDocument/2006/relationships/hyperlink" Target="#'Finansin&#279;s ataskaitos'!A1"/><Relationship Id="rId7" Type="http://schemas.openxmlformats.org/officeDocument/2006/relationships/hyperlink" Target="#'Dalyvio prielaidos'!A1"/><Relationship Id="rId12" Type="http://schemas.openxmlformats.org/officeDocument/2006/relationships/hyperlink" Target="#'27 VAS skai&#269;iavimai'!A1"/><Relationship Id="rId2" Type="http://schemas.openxmlformats.org/officeDocument/2006/relationships/hyperlink" Target="#'Infrastruk. suk&#363;rimo s&#261;naudos'!A1"/><Relationship Id="rId1" Type="http://schemas.openxmlformats.org/officeDocument/2006/relationships/hyperlink" Target="#Instrukcija!A1"/><Relationship Id="rId6" Type="http://schemas.openxmlformats.org/officeDocument/2006/relationships/hyperlink" Target="#'Investuotojas ir finansuotojas'!A1"/><Relationship Id="rId11" Type="http://schemas.openxmlformats.org/officeDocument/2006/relationships/hyperlink" Target="#Indeksacija!A1"/><Relationship Id="rId5" Type="http://schemas.openxmlformats.org/officeDocument/2006/relationships/hyperlink" Target="#Rezultatai!A1"/><Relationship Id="rId10" Type="http://schemas.openxmlformats.org/officeDocument/2006/relationships/hyperlink" Target="#'Metinis atlyginimas'!A1"/><Relationship Id="rId4" Type="http://schemas.openxmlformats.org/officeDocument/2006/relationships/hyperlink" Target="#'Investuotojo gr&#261;&#382;a'!A1"/><Relationship Id="rId9" Type="http://schemas.openxmlformats.org/officeDocument/2006/relationships/hyperlink" Target="#'Ilgalaikio turto apskaita'!A1"/><Relationship Id="rId14" Type="http://schemas.openxmlformats.org/officeDocument/2006/relationships/hyperlink" Target="#'Bazin&#279;s Prielaidos'!A1"/></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19050</xdr:rowOff>
    </xdr:from>
    <xdr:to>
      <xdr:col>4</xdr:col>
      <xdr:colOff>28575</xdr:colOff>
      <xdr:row>8</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09600" y="400050"/>
          <a:ext cx="1857375" cy="6953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Instrukcija</a:t>
          </a:r>
          <a:endParaRPr lang="lt-LT" sz="1600">
            <a:solidFill>
              <a:sysClr val="windowText" lastClr="000000"/>
            </a:solidFill>
          </a:endParaRPr>
        </a:p>
      </xdr:txBody>
    </xdr:sp>
    <xdr:clientData/>
  </xdr:twoCellAnchor>
  <xdr:twoCellAnchor>
    <xdr:from>
      <xdr:col>13</xdr:col>
      <xdr:colOff>276225</xdr:colOff>
      <xdr:row>14</xdr:row>
      <xdr:rowOff>57150</xdr:rowOff>
    </xdr:from>
    <xdr:to>
      <xdr:col>16</xdr:col>
      <xdr:colOff>304800</xdr:colOff>
      <xdr:row>17</xdr:row>
      <xdr:rowOff>180975</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5762625" y="2724150"/>
          <a:ext cx="1857375"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ysClr val="windowText" lastClr="000000"/>
              </a:solidFill>
            </a:rPr>
            <a:t>Infrastruktūros sukūrimo sąnaudos</a:t>
          </a:r>
        </a:p>
      </xdr:txBody>
    </xdr:sp>
    <xdr:clientData/>
  </xdr:twoCellAnchor>
  <xdr:twoCellAnchor>
    <xdr:from>
      <xdr:col>17</xdr:col>
      <xdr:colOff>209550</xdr:colOff>
      <xdr:row>5</xdr:row>
      <xdr:rowOff>28575</xdr:rowOff>
    </xdr:from>
    <xdr:to>
      <xdr:col>20</xdr:col>
      <xdr:colOff>238125</xdr:colOff>
      <xdr:row>8</xdr:row>
      <xdr:rowOff>152400</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00000000-0008-0000-0000-00000F000000}"/>
            </a:ext>
          </a:extLst>
        </xdr:cNvPr>
        <xdr:cNvSpPr/>
      </xdr:nvSpPr>
      <xdr:spPr>
        <a:xfrm>
          <a:off x="7972425" y="981075"/>
          <a:ext cx="1857375"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Finansinės</a:t>
          </a:r>
          <a:r>
            <a:rPr lang="lt-LT" sz="1600" baseline="0">
              <a:solidFill>
                <a:sysClr val="windowText" lastClr="000000"/>
              </a:solidFill>
            </a:rPr>
            <a:t> ataskaitos</a:t>
          </a:r>
          <a:endParaRPr lang="lt-LT" sz="1600">
            <a:solidFill>
              <a:sysClr val="windowText" lastClr="000000"/>
            </a:solidFill>
          </a:endParaRPr>
        </a:p>
      </xdr:txBody>
    </xdr:sp>
    <xdr:clientData/>
  </xdr:twoCellAnchor>
  <xdr:twoCellAnchor>
    <xdr:from>
      <xdr:col>17</xdr:col>
      <xdr:colOff>219075</xdr:colOff>
      <xdr:row>9</xdr:row>
      <xdr:rowOff>142875</xdr:rowOff>
    </xdr:from>
    <xdr:to>
      <xdr:col>20</xdr:col>
      <xdr:colOff>247650</xdr:colOff>
      <xdr:row>13</xdr:row>
      <xdr:rowOff>76200</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00000000-0008-0000-0000-000010000000}"/>
            </a:ext>
          </a:extLst>
        </xdr:cNvPr>
        <xdr:cNvSpPr/>
      </xdr:nvSpPr>
      <xdr:spPr>
        <a:xfrm>
          <a:off x="7981950" y="1857375"/>
          <a:ext cx="1857375"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Investuotojo grąža</a:t>
          </a:r>
        </a:p>
      </xdr:txBody>
    </xdr:sp>
    <xdr:clientData/>
  </xdr:twoCellAnchor>
  <xdr:twoCellAnchor>
    <xdr:from>
      <xdr:col>20</xdr:col>
      <xdr:colOff>590550</xdr:colOff>
      <xdr:row>5</xdr:row>
      <xdr:rowOff>28575</xdr:rowOff>
    </xdr:from>
    <xdr:to>
      <xdr:col>24</xdr:col>
      <xdr:colOff>9525</xdr:colOff>
      <xdr:row>8</xdr:row>
      <xdr:rowOff>152400</xdr:rowOff>
    </xdr:to>
    <xdr:sp macro="" textlink="">
      <xdr:nvSpPr>
        <xdr:cNvPr id="17" name="Rectangle 16">
          <a:hlinkClick xmlns:r="http://schemas.openxmlformats.org/officeDocument/2006/relationships" r:id="rId5"/>
          <a:extLst>
            <a:ext uri="{FF2B5EF4-FFF2-40B4-BE49-F238E27FC236}">
              <a16:creationId xmlns:a16="http://schemas.microsoft.com/office/drawing/2014/main" id="{00000000-0008-0000-0000-000011000000}"/>
            </a:ext>
          </a:extLst>
        </xdr:cNvPr>
        <xdr:cNvSpPr/>
      </xdr:nvSpPr>
      <xdr:spPr>
        <a:xfrm>
          <a:off x="10239375" y="600075"/>
          <a:ext cx="1857375" cy="69532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Rezultatai</a:t>
          </a:r>
        </a:p>
      </xdr:txBody>
    </xdr:sp>
    <xdr:clientData/>
  </xdr:twoCellAnchor>
  <xdr:twoCellAnchor>
    <xdr:from>
      <xdr:col>13</xdr:col>
      <xdr:colOff>298637</xdr:colOff>
      <xdr:row>9</xdr:row>
      <xdr:rowOff>136152</xdr:rowOff>
    </xdr:from>
    <xdr:to>
      <xdr:col>16</xdr:col>
      <xdr:colOff>327212</xdr:colOff>
      <xdr:row>13</xdr:row>
      <xdr:rowOff>69477</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00000000-0008-0000-0000-000012000000}"/>
            </a:ext>
          </a:extLst>
        </xdr:cNvPr>
        <xdr:cNvSpPr/>
      </xdr:nvSpPr>
      <xdr:spPr>
        <a:xfrm>
          <a:off x="7817784" y="1850652"/>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Investuotojas</a:t>
          </a:r>
          <a:r>
            <a:rPr lang="lt-LT" sz="1600" baseline="0">
              <a:solidFill>
                <a:sysClr val="windowText" lastClr="000000"/>
              </a:solidFill>
            </a:rPr>
            <a:t> ir finansuotojas</a:t>
          </a:r>
          <a:endParaRPr lang="lt-LT" sz="1600">
            <a:solidFill>
              <a:sysClr val="windowText" lastClr="000000"/>
            </a:solidFill>
          </a:endParaRPr>
        </a:p>
      </xdr:txBody>
    </xdr:sp>
    <xdr:clientData/>
  </xdr:twoCellAnchor>
  <xdr:twoCellAnchor>
    <xdr:from>
      <xdr:col>5</xdr:col>
      <xdr:colOff>220756</xdr:colOff>
      <xdr:row>5</xdr:row>
      <xdr:rowOff>53788</xdr:rowOff>
    </xdr:from>
    <xdr:to>
      <xdr:col>8</xdr:col>
      <xdr:colOff>249331</xdr:colOff>
      <xdr:row>8</xdr:row>
      <xdr:rowOff>177613</xdr:rowOff>
    </xdr:to>
    <xdr:sp macro="" textlink="">
      <xdr:nvSpPr>
        <xdr:cNvPr id="19" name="Rectangle 18">
          <a:hlinkClick xmlns:r="http://schemas.openxmlformats.org/officeDocument/2006/relationships" r:id="rId7"/>
          <a:extLst>
            <a:ext uri="{FF2B5EF4-FFF2-40B4-BE49-F238E27FC236}">
              <a16:creationId xmlns:a16="http://schemas.microsoft.com/office/drawing/2014/main" id="{00000000-0008-0000-0000-000013000000}"/>
            </a:ext>
          </a:extLst>
        </xdr:cNvPr>
        <xdr:cNvSpPr/>
      </xdr:nvSpPr>
      <xdr:spPr>
        <a:xfrm>
          <a:off x="3123080" y="1006288"/>
          <a:ext cx="1843927" cy="695325"/>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Dalyvio </a:t>
          </a:r>
          <a:r>
            <a:rPr lang="en-US" sz="1600">
              <a:solidFill>
                <a:sysClr val="windowText" lastClr="000000"/>
              </a:solidFill>
            </a:rPr>
            <a:t>p</a:t>
          </a:r>
          <a:r>
            <a:rPr lang="lt-LT" sz="1600">
              <a:solidFill>
                <a:sysClr val="windowText" lastClr="000000"/>
              </a:solidFill>
            </a:rPr>
            <a:t>rielaidos</a:t>
          </a:r>
        </a:p>
      </xdr:txBody>
    </xdr:sp>
    <xdr:clientData/>
  </xdr:twoCellAnchor>
  <xdr:twoCellAnchor>
    <xdr:from>
      <xdr:col>5</xdr:col>
      <xdr:colOff>224117</xdr:colOff>
      <xdr:row>1</xdr:row>
      <xdr:rowOff>22413</xdr:rowOff>
    </xdr:from>
    <xdr:to>
      <xdr:col>8</xdr:col>
      <xdr:colOff>252692</xdr:colOff>
      <xdr:row>4</xdr:row>
      <xdr:rowOff>123265</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3126441" y="212913"/>
          <a:ext cx="1843927" cy="672352"/>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FVM PRIELAIDOS</a:t>
          </a:r>
        </a:p>
      </xdr:txBody>
    </xdr:sp>
    <xdr:clientData/>
  </xdr:twoCellAnchor>
  <xdr:twoCellAnchor>
    <xdr:from>
      <xdr:col>13</xdr:col>
      <xdr:colOff>302559</xdr:colOff>
      <xdr:row>1</xdr:row>
      <xdr:rowOff>11206</xdr:rowOff>
    </xdr:from>
    <xdr:to>
      <xdr:col>16</xdr:col>
      <xdr:colOff>331134</xdr:colOff>
      <xdr:row>4</xdr:row>
      <xdr:rowOff>135031</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5602941" y="11206"/>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SKAIČIUOJAMIEJI DARBALAPIAI</a:t>
          </a:r>
        </a:p>
      </xdr:txBody>
    </xdr:sp>
    <xdr:clientData/>
  </xdr:twoCellAnchor>
  <xdr:twoCellAnchor>
    <xdr:from>
      <xdr:col>17</xdr:col>
      <xdr:colOff>224118</xdr:colOff>
      <xdr:row>1</xdr:row>
      <xdr:rowOff>11205</xdr:rowOff>
    </xdr:from>
    <xdr:to>
      <xdr:col>20</xdr:col>
      <xdr:colOff>252693</xdr:colOff>
      <xdr:row>4</xdr:row>
      <xdr:rowOff>135030</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012206" y="201705"/>
          <a:ext cx="1843928"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FINANSINIAI</a:t>
          </a:r>
          <a:r>
            <a:rPr lang="lt-LT" sz="1800" b="1" baseline="0">
              <a:solidFill>
                <a:sysClr val="windowText" lastClr="000000"/>
              </a:solidFill>
            </a:rPr>
            <a:t> </a:t>
          </a:r>
          <a:r>
            <a:rPr lang="lt-LT" sz="1800" b="1">
              <a:solidFill>
                <a:sysClr val="windowText" lastClr="000000"/>
              </a:solidFill>
            </a:rPr>
            <a:t>REZULTATAI</a:t>
          </a:r>
        </a:p>
      </xdr:txBody>
    </xdr:sp>
    <xdr:clientData/>
  </xdr:twoCellAnchor>
  <xdr:twoCellAnchor>
    <xdr:from>
      <xdr:col>20</xdr:col>
      <xdr:colOff>593912</xdr:colOff>
      <xdr:row>1</xdr:row>
      <xdr:rowOff>11206</xdr:rowOff>
    </xdr:from>
    <xdr:to>
      <xdr:col>24</xdr:col>
      <xdr:colOff>17369</xdr:colOff>
      <xdr:row>4</xdr:row>
      <xdr:rowOff>135031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10197353" y="201706"/>
          <a:ext cx="1843928" cy="69532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DALYVIŲ</a:t>
          </a:r>
          <a:r>
            <a:rPr lang="lt-LT" sz="1800" b="1" baseline="0">
              <a:solidFill>
                <a:sysClr val="windowText" lastClr="000000"/>
              </a:solidFill>
            </a:rPr>
            <a:t> VERTINIMAS</a:t>
          </a:r>
          <a:endParaRPr lang="lt-LT" sz="1800" b="1">
            <a:solidFill>
              <a:sysClr val="windowText" lastClr="000000"/>
            </a:solidFill>
          </a:endParaRPr>
        </a:p>
      </xdr:txBody>
    </xdr:sp>
    <xdr:clientData/>
  </xdr:twoCellAnchor>
  <xdr:twoCellAnchor>
    <xdr:from>
      <xdr:col>9</xdr:col>
      <xdr:colOff>190500</xdr:colOff>
      <xdr:row>1</xdr:row>
      <xdr:rowOff>22412</xdr:rowOff>
    </xdr:from>
    <xdr:to>
      <xdr:col>12</xdr:col>
      <xdr:colOff>286309</xdr:colOff>
      <xdr:row>4</xdr:row>
      <xdr:rowOff>123264</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5490882" y="212912"/>
          <a:ext cx="1843927" cy="672352"/>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APRAŠOMIEJI</a:t>
          </a:r>
          <a:r>
            <a:rPr lang="lt-LT" sz="1800" b="1" baseline="0">
              <a:solidFill>
                <a:sysClr val="windowText" lastClr="000000"/>
              </a:solidFill>
            </a:rPr>
            <a:t> DARBALAPIAI</a:t>
          </a:r>
          <a:endParaRPr lang="lt-LT" sz="1800" b="1">
            <a:solidFill>
              <a:sysClr val="windowText" lastClr="000000"/>
            </a:solidFill>
          </a:endParaRPr>
        </a:p>
      </xdr:txBody>
    </xdr:sp>
    <xdr:clientData/>
  </xdr:twoCellAnchor>
  <xdr:twoCellAnchor>
    <xdr:from>
      <xdr:col>13</xdr:col>
      <xdr:colOff>291353</xdr:colOff>
      <xdr:row>5</xdr:row>
      <xdr:rowOff>56029</xdr:rowOff>
    </xdr:from>
    <xdr:to>
      <xdr:col>16</xdr:col>
      <xdr:colOff>319928</xdr:colOff>
      <xdr:row>8</xdr:row>
      <xdr:rowOff>179854</xdr:rowOff>
    </xdr:to>
    <xdr:sp macro="" textlink="">
      <xdr:nvSpPr>
        <xdr:cNvPr id="26" name="Rectangle 25">
          <a:hlinkClick xmlns:r="http://schemas.openxmlformats.org/officeDocument/2006/relationships" r:id="rId8"/>
          <a:extLst>
            <a:ext uri="{FF2B5EF4-FFF2-40B4-BE49-F238E27FC236}">
              <a16:creationId xmlns:a16="http://schemas.microsoft.com/office/drawing/2014/main" id="{00000000-0008-0000-0000-00001A000000}"/>
            </a:ext>
          </a:extLst>
        </xdr:cNvPr>
        <xdr:cNvSpPr/>
      </xdr:nvSpPr>
      <xdr:spPr>
        <a:xfrm>
          <a:off x="7810500" y="1008529"/>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Pelno</a:t>
          </a:r>
          <a:r>
            <a:rPr lang="lt-LT" sz="1600" baseline="0">
              <a:solidFill>
                <a:sysClr val="windowText" lastClr="000000"/>
              </a:solidFill>
            </a:rPr>
            <a:t> mokesčio apskaičiavimas</a:t>
          </a:r>
          <a:endParaRPr lang="lt-LT" sz="1600">
            <a:solidFill>
              <a:sysClr val="windowText" lastClr="000000"/>
            </a:solidFill>
          </a:endParaRPr>
        </a:p>
      </xdr:txBody>
    </xdr:sp>
    <xdr:clientData/>
  </xdr:twoCellAnchor>
  <xdr:twoCellAnchor>
    <xdr:from>
      <xdr:col>17</xdr:col>
      <xdr:colOff>227479</xdr:colOff>
      <xdr:row>14</xdr:row>
      <xdr:rowOff>8404</xdr:rowOff>
    </xdr:from>
    <xdr:to>
      <xdr:col>20</xdr:col>
      <xdr:colOff>256054</xdr:colOff>
      <xdr:row>17</xdr:row>
      <xdr:rowOff>132229</xdr:rowOff>
    </xdr:to>
    <xdr:sp macro="" textlink="">
      <xdr:nvSpPr>
        <xdr:cNvPr id="29" name="Rectangle 28">
          <a:hlinkClick xmlns:r="http://schemas.openxmlformats.org/officeDocument/2006/relationships" r:id="rId9"/>
          <a:extLst>
            <a:ext uri="{FF2B5EF4-FFF2-40B4-BE49-F238E27FC236}">
              <a16:creationId xmlns:a16="http://schemas.microsoft.com/office/drawing/2014/main" id="{00000000-0008-0000-0000-00001D000000}"/>
            </a:ext>
          </a:extLst>
        </xdr:cNvPr>
        <xdr:cNvSpPr/>
      </xdr:nvSpPr>
      <xdr:spPr>
        <a:xfrm>
          <a:off x="10234332" y="2675404"/>
          <a:ext cx="1843928"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Ilgalaikio turto apskaita</a:t>
          </a:r>
        </a:p>
      </xdr:txBody>
    </xdr:sp>
    <xdr:clientData/>
  </xdr:twoCellAnchor>
  <xdr:twoCellAnchor>
    <xdr:from>
      <xdr:col>13</xdr:col>
      <xdr:colOff>280146</xdr:colOff>
      <xdr:row>18</xdr:row>
      <xdr:rowOff>123265</xdr:rowOff>
    </xdr:from>
    <xdr:to>
      <xdr:col>16</xdr:col>
      <xdr:colOff>308721</xdr:colOff>
      <xdr:row>22</xdr:row>
      <xdr:rowOff>56590</xdr:rowOff>
    </xdr:to>
    <xdr:sp macro="" textlink="">
      <xdr:nvSpPr>
        <xdr:cNvPr id="27" name="Rectangle 26">
          <a:hlinkClick xmlns:r="http://schemas.openxmlformats.org/officeDocument/2006/relationships" r:id="rId10"/>
          <a:extLst>
            <a:ext uri="{FF2B5EF4-FFF2-40B4-BE49-F238E27FC236}">
              <a16:creationId xmlns:a16="http://schemas.microsoft.com/office/drawing/2014/main" id="{00000000-0008-0000-0000-00001B000000}"/>
            </a:ext>
          </a:extLst>
        </xdr:cNvPr>
        <xdr:cNvSpPr/>
      </xdr:nvSpPr>
      <xdr:spPr>
        <a:xfrm>
          <a:off x="7799293" y="3552265"/>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Metinis atlyginimas</a:t>
          </a:r>
          <a:endParaRPr lang="lt-LT" sz="1400">
            <a:solidFill>
              <a:sysClr val="windowText" lastClr="000000"/>
            </a:solidFill>
          </a:endParaRPr>
        </a:p>
      </xdr:txBody>
    </xdr:sp>
    <xdr:clientData/>
  </xdr:twoCellAnchor>
  <xdr:twoCellAnchor>
    <xdr:from>
      <xdr:col>13</xdr:col>
      <xdr:colOff>291353</xdr:colOff>
      <xdr:row>22</xdr:row>
      <xdr:rowOff>179294</xdr:rowOff>
    </xdr:from>
    <xdr:to>
      <xdr:col>16</xdr:col>
      <xdr:colOff>319928</xdr:colOff>
      <xdr:row>26</xdr:row>
      <xdr:rowOff>112619</xdr:rowOff>
    </xdr:to>
    <xdr:sp macro="" textlink="">
      <xdr:nvSpPr>
        <xdr:cNvPr id="28" name="Rectangle 27">
          <a:hlinkClick xmlns:r="http://schemas.openxmlformats.org/officeDocument/2006/relationships" r:id="rId11"/>
          <a:extLst>
            <a:ext uri="{FF2B5EF4-FFF2-40B4-BE49-F238E27FC236}">
              <a16:creationId xmlns:a16="http://schemas.microsoft.com/office/drawing/2014/main" id="{00000000-0008-0000-0000-00001C000000}"/>
            </a:ext>
          </a:extLst>
        </xdr:cNvPr>
        <xdr:cNvSpPr/>
      </xdr:nvSpPr>
      <xdr:spPr>
        <a:xfrm>
          <a:off x="7810500" y="4370294"/>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Indeksacija</a:t>
          </a:r>
          <a:endParaRPr lang="lt-LT" sz="1400">
            <a:solidFill>
              <a:sysClr val="windowText" lastClr="000000"/>
            </a:solidFill>
          </a:endParaRPr>
        </a:p>
      </xdr:txBody>
    </xdr:sp>
    <xdr:clientData/>
  </xdr:twoCellAnchor>
  <xdr:twoCellAnchor>
    <xdr:from>
      <xdr:col>13</xdr:col>
      <xdr:colOff>291353</xdr:colOff>
      <xdr:row>27</xdr:row>
      <xdr:rowOff>44823</xdr:rowOff>
    </xdr:from>
    <xdr:to>
      <xdr:col>16</xdr:col>
      <xdr:colOff>319928</xdr:colOff>
      <xdr:row>30</xdr:row>
      <xdr:rowOff>168648</xdr:rowOff>
    </xdr:to>
    <xdr:sp macro="" textlink="">
      <xdr:nvSpPr>
        <xdr:cNvPr id="20" name="Rectangle 19">
          <a:hlinkClick xmlns:r="http://schemas.openxmlformats.org/officeDocument/2006/relationships" r:id="rId12"/>
          <a:extLst>
            <a:ext uri="{FF2B5EF4-FFF2-40B4-BE49-F238E27FC236}">
              <a16:creationId xmlns:a16="http://schemas.microsoft.com/office/drawing/2014/main" id="{00000000-0008-0000-0000-000014000000}"/>
            </a:ext>
          </a:extLst>
        </xdr:cNvPr>
        <xdr:cNvSpPr/>
      </xdr:nvSpPr>
      <xdr:spPr>
        <a:xfrm>
          <a:off x="7810500" y="5188323"/>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27 VAS skai</a:t>
          </a:r>
          <a:r>
            <a:rPr lang="lt-LT" sz="1400">
              <a:solidFill>
                <a:sysClr val="windowText" lastClr="000000"/>
              </a:solidFill>
            </a:rPr>
            <a:t>čiavimai</a:t>
          </a:r>
        </a:p>
      </xdr:txBody>
    </xdr:sp>
    <xdr:clientData/>
  </xdr:twoCellAnchor>
  <xdr:twoCellAnchor>
    <xdr:from>
      <xdr:col>9</xdr:col>
      <xdr:colOff>179295</xdr:colOff>
      <xdr:row>5</xdr:row>
      <xdr:rowOff>156882</xdr:rowOff>
    </xdr:from>
    <xdr:to>
      <xdr:col>12</xdr:col>
      <xdr:colOff>275104</xdr:colOff>
      <xdr:row>9</xdr:row>
      <xdr:rowOff>67234</xdr:rowOff>
    </xdr:to>
    <xdr:sp macro="" textlink="">
      <xdr:nvSpPr>
        <xdr:cNvPr id="32" name="Rectangle 31">
          <a:hlinkClick xmlns:r="http://schemas.openxmlformats.org/officeDocument/2006/relationships" r:id="rId13"/>
          <a:extLst>
            <a:ext uri="{FF2B5EF4-FFF2-40B4-BE49-F238E27FC236}">
              <a16:creationId xmlns:a16="http://schemas.microsoft.com/office/drawing/2014/main" id="{00000000-0008-0000-0000-000020000000}"/>
            </a:ext>
          </a:extLst>
        </xdr:cNvPr>
        <xdr:cNvSpPr/>
      </xdr:nvSpPr>
      <xdr:spPr>
        <a:xfrm>
          <a:off x="5479677" y="1109382"/>
          <a:ext cx="1843927" cy="672352"/>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0">
              <a:solidFill>
                <a:sysClr val="windowText" lastClr="000000"/>
              </a:solidFill>
            </a:rPr>
            <a:t>Mokestinių reik.atitikimas</a:t>
          </a:r>
        </a:p>
      </xdr:txBody>
    </xdr:sp>
    <xdr:clientData/>
  </xdr:twoCellAnchor>
  <xdr:twoCellAnchor>
    <xdr:from>
      <xdr:col>5</xdr:col>
      <xdr:colOff>212911</xdr:colOff>
      <xdr:row>9</xdr:row>
      <xdr:rowOff>162485</xdr:rowOff>
    </xdr:from>
    <xdr:to>
      <xdr:col>8</xdr:col>
      <xdr:colOff>241486</xdr:colOff>
      <xdr:row>13</xdr:row>
      <xdr:rowOff>107015</xdr:rowOff>
    </xdr:to>
    <xdr:sp macro="" textlink="">
      <xdr:nvSpPr>
        <xdr:cNvPr id="31" name="Rectangle 30">
          <a:hlinkClick xmlns:r="http://schemas.openxmlformats.org/officeDocument/2006/relationships" r:id="rId14"/>
          <a:extLst>
            <a:ext uri="{FF2B5EF4-FFF2-40B4-BE49-F238E27FC236}">
              <a16:creationId xmlns:a16="http://schemas.microsoft.com/office/drawing/2014/main" id="{00000000-0008-0000-0000-00001F000000}"/>
            </a:ext>
          </a:extLst>
        </xdr:cNvPr>
        <xdr:cNvSpPr/>
      </xdr:nvSpPr>
      <xdr:spPr>
        <a:xfrm>
          <a:off x="3322544" y="1776132"/>
          <a:ext cx="1978398" cy="661707"/>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Bazin</a:t>
          </a:r>
          <a:r>
            <a:rPr lang="lt-LT" sz="1600">
              <a:solidFill>
                <a:sysClr val="windowText" lastClr="000000"/>
              </a:solidFill>
            </a:rPr>
            <a:t>ės</a:t>
          </a:r>
          <a:r>
            <a:rPr lang="lt-LT" sz="1600" baseline="0">
              <a:solidFill>
                <a:sysClr val="windowText" lastClr="000000"/>
              </a:solidFill>
            </a:rPr>
            <a:t> p</a:t>
          </a:r>
          <a:r>
            <a:rPr lang="lt-LT" sz="1600">
              <a:solidFill>
                <a:sysClr val="windowText" lastClr="000000"/>
              </a:solidFill>
            </a:rPr>
            <a:t>rielaidos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209743</xdr:colOff>
      <xdr:row>5</xdr:row>
      <xdr:rowOff>1</xdr:rowOff>
    </xdr:from>
    <xdr:to>
      <xdr:col>26</xdr:col>
      <xdr:colOff>100853</xdr:colOff>
      <xdr:row>15</xdr:row>
      <xdr:rowOff>11206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734743" y="952501"/>
          <a:ext cx="9572992" cy="2297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M1 - Metinio atlyginimo dalis, skirta Finansuotojo suteikiamos paskolos, skirtos sukurtos infrastruktūros apmokėjimui ir su jomis susijusių finansavimo mokesčių apmokėjimui;</a:t>
          </a:r>
          <a:endParaRPr lang="en-US" sz="1100"/>
        </a:p>
        <a:p>
          <a:r>
            <a:rPr lang="lt-LT" sz="1100"/>
            <a:t>M2 - Metinio atlyginimo dalis, skirta nuosavo kapitalo srautams t.y. investuoto kapitalo ir finansuotojų (pvz. akcininkų) suteiktos subordinuotos paskolos, skirtų sukurtos infrastruktūros ir su jomis susijusių finansavimo mokesčių apmokėjimui;</a:t>
          </a:r>
          <a:endParaRPr lang="en-US" sz="1100"/>
        </a:p>
        <a:p>
          <a:r>
            <a:rPr lang="lt-LT" sz="1100"/>
            <a:t>M3 - Metinio atlyginimo dalis, skirta Finansuotojo paskolos, Kito paskolos teikėjo suteiktos subordinuotos paskolos palūkanų ir Privataus subjekto nuosavo kapitalo grąžos apmokėjimui</a:t>
          </a:r>
          <a:r>
            <a:rPr lang="en-US" sz="1100"/>
            <a:t>:</a:t>
          </a:r>
        </a:p>
        <a:p>
          <a:r>
            <a:rPr lang="lt-LT" sz="1100"/>
            <a:t>M3-1 - Metinio atlyginimo dalis, skirta Finansuotojo paskolos, Kito paskolos teikėjo suteiktos subordinuotos paskolos palūkanų apmokėjimui</a:t>
          </a:r>
          <a:r>
            <a:rPr lang="en-US" sz="1100"/>
            <a:t>;</a:t>
          </a:r>
        </a:p>
        <a:p>
          <a:r>
            <a:rPr lang="lt-LT" sz="1100"/>
            <a:t>M3-2 - Metinio atlyginimo dalis, skirta Privataus subjekto nuosavo kapitalo grąžos apmokėjimui</a:t>
          </a:r>
          <a:r>
            <a:rPr lang="en-US" sz="1100"/>
            <a:t>;</a:t>
          </a:r>
        </a:p>
        <a:p>
          <a:r>
            <a:rPr lang="lt-LT" sz="1100"/>
            <a:t>M4 - Metinio atlyginimo dalis, skirta Paslaugų teikimo </a:t>
          </a:r>
          <a:r>
            <a:rPr lang="en-US" sz="1100"/>
            <a:t>ir </a:t>
          </a:r>
          <a:r>
            <a:rPr lang="lt-LT" sz="1100"/>
            <a:t> Atnaujinimo ir remontosąnaudoms nuo </a:t>
          </a:r>
          <a:r>
            <a:rPr lang="lt-LT" sz="1100">
              <a:solidFill>
                <a:schemeClr val="dk1"/>
              </a:solidFill>
              <a:effectLst/>
              <a:latin typeface="+mn-lt"/>
              <a:ea typeface="+mn-ea"/>
              <a:cs typeface="+mn-cs"/>
            </a:rPr>
            <a:t>Eksploatacijos pradžios </a:t>
          </a:r>
          <a:r>
            <a:rPr lang="lt-LT" sz="1100"/>
            <a:t>datos padengti. Indeksuojama</a:t>
          </a:r>
        </a:p>
        <a:p>
          <a:pPr marL="0" marR="0" lvl="0" indent="0" defTabSz="914400" eaLnBrk="1" fontAlgn="auto" latinLnBrk="0" hangingPunct="1">
            <a:lnSpc>
              <a:spcPct val="100000"/>
            </a:lnSpc>
            <a:spcBef>
              <a:spcPts val="0"/>
            </a:spcBef>
            <a:spcAft>
              <a:spcPts val="0"/>
            </a:spcAft>
            <a:buClrTx/>
            <a:buSzTx/>
            <a:buFontTx/>
            <a:buNone/>
            <a:tabLst/>
            <a:defRPr/>
          </a:pPr>
          <a:r>
            <a:rPr lang="lt-LT" sz="1100"/>
            <a:t>M4-1 - </a:t>
          </a:r>
          <a:r>
            <a:rPr lang="lt-LT" sz="1100">
              <a:solidFill>
                <a:schemeClr val="dk1"/>
              </a:solidFill>
              <a:effectLst/>
              <a:latin typeface="+mn-lt"/>
              <a:ea typeface="+mn-ea"/>
              <a:cs typeface="+mn-cs"/>
            </a:rPr>
            <a:t>Metinio atlyginimo dalis, skirta Paslaugų teikimo sąnaudoms nuo  Eksploatacijos pradžios datos padengti. Indeksuojama</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lt-LT" sz="1100">
              <a:solidFill>
                <a:schemeClr val="dk1"/>
              </a:solidFill>
              <a:effectLst/>
              <a:latin typeface="+mn-lt"/>
              <a:ea typeface="+mn-ea"/>
              <a:cs typeface="+mn-cs"/>
            </a:rPr>
            <a:t>M4-2 - Metinio atlyginimo dalis, skirta Atnaujinimo ir remonto sąnaudoms nuo Eksploatacijos pradžios atos padengti. Indeksuojama</a:t>
          </a:r>
          <a:endParaRPr lang="en-US" sz="1100"/>
        </a:p>
        <a:p>
          <a:r>
            <a:rPr lang="lt-LT" sz="1100"/>
            <a:t>M5 - Metinio atlyginimo dalis, skirta Administravimo ir valdymo sąnaudoms nuo </a:t>
          </a:r>
          <a:r>
            <a:rPr lang="lt-LT" sz="1100">
              <a:solidFill>
                <a:schemeClr val="dk1"/>
              </a:solidFill>
              <a:effectLst/>
              <a:latin typeface="+mn-lt"/>
              <a:ea typeface="+mn-ea"/>
              <a:cs typeface="+mn-cs"/>
            </a:rPr>
            <a:t>Eksploatacijos pradžios </a:t>
          </a:r>
          <a:r>
            <a:rPr lang="lt-LT" sz="1100"/>
            <a:t>padengti. Indeksuojama</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2676525</xdr:colOff>
      <xdr:row>6</xdr:row>
      <xdr:rowOff>170089</xdr:rowOff>
    </xdr:from>
    <xdr:to>
      <xdr:col>23</xdr:col>
      <xdr:colOff>152400</xdr:colOff>
      <xdr:row>24</xdr:row>
      <xdr:rowOff>47624</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133350</xdr:colOff>
      <xdr:row>38</xdr:row>
      <xdr:rowOff>38101</xdr:rowOff>
    </xdr:from>
    <xdr:to>
      <xdr:col>23</xdr:col>
      <xdr:colOff>209550</xdr:colOff>
      <xdr:row>54</xdr:row>
      <xdr:rowOff>171451</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truck1.eu/construction-machinery/truck-mounted-aerial-platforms/renault-master-klubb-k42p-14-8m-2-per-korb-200kg-de-zul-a7207854.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31"/>
  <sheetViews>
    <sheetView zoomScale="70" zoomScaleNormal="70" workbookViewId="0">
      <selection activeCell="I19" sqref="I19"/>
    </sheetView>
  </sheetViews>
  <sheetFormatPr defaultColWidth="9.140625" defaultRowHeight="15"/>
  <cols>
    <col min="1" max="4" width="9.140625" style="36"/>
    <col min="5" max="5" width="7.140625" style="36" customWidth="1"/>
    <col min="6" max="8" width="9.140625" style="36"/>
    <col min="9" max="12" width="8.85546875" style="36" customWidth="1"/>
    <col min="13" max="13" width="7" style="36" customWidth="1"/>
    <col min="14" max="16" width="9.140625" style="36"/>
    <col min="17" max="17" width="10" style="36" customWidth="1"/>
    <col min="18" max="16384" width="9.140625" style="36"/>
  </cols>
  <sheetData>
    <row r="2" spans="2:2" ht="18.75">
      <c r="B2" s="579" t="s">
        <v>398</v>
      </c>
    </row>
    <row r="28" spans="2:23">
      <c r="B28" s="35"/>
    </row>
    <row r="31" spans="2:23">
      <c r="W31" s="35" t="s">
        <v>391</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N18"/>
  <sheetViews>
    <sheetView zoomScale="55" zoomScaleNormal="55" workbookViewId="0">
      <selection activeCell="HN35" sqref="HN35"/>
    </sheetView>
  </sheetViews>
  <sheetFormatPr defaultRowHeight="15" outlineLevelCol="1"/>
  <cols>
    <col min="1" max="1" width="34.85546875" bestFit="1" customWidth="1"/>
    <col min="2" max="3" width="10.140625" hidden="1" customWidth="1" outlineLevel="1"/>
    <col min="4" max="13" width="9.85546875" hidden="1" customWidth="1" outlineLevel="1"/>
    <col min="14" max="14" width="9.140625" style="16" customWidth="1" collapsed="1"/>
    <col min="15" max="15" width="9.85546875" hidden="1" customWidth="1" outlineLevel="1"/>
    <col min="16" max="25" width="9.140625" hidden="1" customWidth="1" outlineLevel="1"/>
    <col min="26" max="26" width="10.42578125" hidden="1" customWidth="1" outlineLevel="1"/>
    <col min="27" max="27" width="12.42578125" style="16" customWidth="1" collapsed="1"/>
    <col min="28" max="32" width="11.5703125" hidden="1" customWidth="1" outlineLevel="1"/>
    <col min="33" max="33" width="10" hidden="1" customWidth="1" outlineLevel="1"/>
    <col min="34" max="34" width="11" hidden="1" customWidth="1" outlineLevel="1"/>
    <col min="35" max="35" width="9.85546875" hidden="1" customWidth="1" outlineLevel="1"/>
    <col min="36" max="39" width="10.140625" hidden="1" customWidth="1" outlineLevel="1"/>
    <col min="40" max="40" width="10.5703125" style="16" customWidth="1" collapsed="1"/>
    <col min="41" max="41" width="10.140625" hidden="1" customWidth="1" outlineLevel="1"/>
    <col min="42" max="52" width="9.140625" hidden="1" customWidth="1" outlineLevel="1"/>
    <col min="53" max="53" width="9.5703125" style="16" bestFit="1" customWidth="1" collapsed="1"/>
    <col min="54" max="65" width="9.140625" hidden="1" customWidth="1" outlineLevel="1"/>
    <col min="66" max="66" width="9.140625" style="16" collapsed="1"/>
    <col min="67" max="78" width="9.140625" hidden="1" customWidth="1" outlineLevel="1"/>
    <col min="79" max="79" width="9.140625" style="16" collapsed="1"/>
    <col min="80" max="91" width="9.140625" hidden="1" customWidth="1" outlineLevel="1"/>
    <col min="92" max="92" width="9.140625" style="16" collapsed="1"/>
    <col min="93" max="104" width="9.140625" hidden="1" customWidth="1" outlineLevel="1"/>
    <col min="105" max="105" width="9.140625" style="16" collapsed="1"/>
    <col min="106" max="117" width="9.140625" hidden="1" customWidth="1" outlineLevel="1"/>
    <col min="118" max="118" width="9.140625" style="16" collapsed="1"/>
    <col min="119" max="130" width="9.140625" hidden="1" customWidth="1" outlineLevel="1"/>
    <col min="131" max="131" width="9.140625" style="16" collapsed="1"/>
    <col min="132" max="143" width="9.140625" hidden="1" customWidth="1" outlineLevel="1"/>
    <col min="144" max="144" width="9.140625" style="16" collapsed="1"/>
    <col min="145" max="156" width="9.140625" hidden="1" customWidth="1" outlineLevel="1"/>
    <col min="157" max="157" width="9.140625" style="16" collapsed="1"/>
    <col min="158" max="169" width="9.140625" hidden="1" customWidth="1" outlineLevel="1"/>
    <col min="170" max="170" width="9.140625" style="16" collapsed="1"/>
    <col min="171" max="182" width="9.140625" hidden="1" customWidth="1" outlineLevel="1"/>
    <col min="183" max="183" width="9.140625" style="16" collapsed="1"/>
    <col min="184" max="195" width="9.140625" hidden="1" customWidth="1" outlineLevel="1"/>
    <col min="196" max="196" width="9.140625" style="16" collapsed="1"/>
    <col min="197" max="208" width="9.140625" hidden="1" customWidth="1" outlineLevel="1"/>
    <col min="209" max="209" width="9.140625" style="16" collapsed="1"/>
    <col min="210" max="221" width="9.140625" hidden="1" customWidth="1" outlineLevel="1"/>
    <col min="222" max="222" width="9.140625" style="16" collapsed="1"/>
    <col min="223" max="234" width="9.140625" hidden="1" customWidth="1" outlineLevel="1"/>
    <col min="235" max="235" width="9.140625" style="16" collapsed="1"/>
    <col min="236" max="247" width="9.140625" hidden="1" customWidth="1" outlineLevel="1"/>
    <col min="248" max="248" width="9.140625" style="16" collapsed="1"/>
    <col min="249" max="260" width="9.140625" hidden="1" customWidth="1" outlineLevel="1"/>
    <col min="261" max="261" width="9.140625" style="16" collapsed="1"/>
    <col min="262" max="273" width="9.140625" hidden="1" customWidth="1" outlineLevel="1"/>
    <col min="274" max="274" width="9.140625" style="16" collapsed="1"/>
    <col min="275" max="286" width="9.140625" hidden="1" customWidth="1" outlineLevel="1"/>
    <col min="287" max="287" width="9.140625" style="16" collapsed="1"/>
    <col min="288" max="299" width="9.140625" hidden="1" customWidth="1" outlineLevel="1"/>
    <col min="300" max="300" width="9.140625" style="16" collapsed="1"/>
    <col min="301" max="312" width="9.140625" hidden="1" customWidth="1" outlineLevel="1"/>
    <col min="313" max="313" width="9.140625" style="16" collapsed="1"/>
    <col min="314" max="325" width="9.140625" hidden="1" customWidth="1" outlineLevel="1"/>
    <col min="326" max="326" width="9.140625" style="16" collapsed="1"/>
  </cols>
  <sheetData>
    <row r="1" spans="1:326">
      <c r="A1" s="1" t="s">
        <v>0</v>
      </c>
    </row>
    <row r="3" spans="1:326" ht="18.75">
      <c r="A3" s="506" t="s">
        <v>133</v>
      </c>
    </row>
    <row r="4" spans="1:326" ht="15.75" thickBot="1"/>
    <row r="5" spans="1:326" ht="15.75" thickBot="1">
      <c r="A5" s="14" t="s">
        <v>8</v>
      </c>
      <c r="B5" s="12">
        <f>+'Metinis atlyginimas'!B7</f>
        <v>45322</v>
      </c>
      <c r="C5" s="12">
        <f>+'Metinis atlyginimas'!C7</f>
        <v>45351</v>
      </c>
      <c r="D5" s="12">
        <f>+'Metinis atlyginimas'!D7</f>
        <v>45382</v>
      </c>
      <c r="E5" s="12">
        <f>+'Metinis atlyginimas'!E7</f>
        <v>45412</v>
      </c>
      <c r="F5" s="12">
        <f>+'Metinis atlyginimas'!F7</f>
        <v>45443</v>
      </c>
      <c r="G5" s="12">
        <f>+'Metinis atlyginimas'!G7</f>
        <v>45473</v>
      </c>
      <c r="H5" s="12">
        <f>+'Metinis atlyginimas'!H7</f>
        <v>45504</v>
      </c>
      <c r="I5" s="12">
        <f>+'Metinis atlyginimas'!I7</f>
        <v>45535</v>
      </c>
      <c r="J5" s="12">
        <f>+'Metinis atlyginimas'!J7</f>
        <v>45565</v>
      </c>
      <c r="K5" s="12">
        <f>+'Metinis atlyginimas'!K7</f>
        <v>45596</v>
      </c>
      <c r="L5" s="12">
        <f>+'Metinis atlyginimas'!L7</f>
        <v>45626</v>
      </c>
      <c r="M5" s="12">
        <f>+'Metinis atlyginimas'!M7</f>
        <v>45657</v>
      </c>
      <c r="N5" s="17">
        <f>+'Metinis atlyginimas'!N7</f>
        <v>2024</v>
      </c>
      <c r="O5" s="12">
        <f>+'Metinis atlyginimas'!O7</f>
        <v>45688</v>
      </c>
      <c r="P5" s="12">
        <f>+'Metinis atlyginimas'!P7</f>
        <v>45716</v>
      </c>
      <c r="Q5" s="12">
        <f>+'Metinis atlyginimas'!Q7</f>
        <v>45747</v>
      </c>
      <c r="R5" s="12">
        <f>+'Metinis atlyginimas'!R7</f>
        <v>45777</v>
      </c>
      <c r="S5" s="12">
        <f>+'Metinis atlyginimas'!S7</f>
        <v>45808</v>
      </c>
      <c r="T5" s="12">
        <f>+'Metinis atlyginimas'!T7</f>
        <v>45838</v>
      </c>
      <c r="U5" s="12">
        <f>+'Metinis atlyginimas'!U7</f>
        <v>45869</v>
      </c>
      <c r="V5" s="12">
        <f>+'Metinis atlyginimas'!V7</f>
        <v>45900</v>
      </c>
      <c r="W5" s="12">
        <f>+'Metinis atlyginimas'!W7</f>
        <v>45930</v>
      </c>
      <c r="X5" s="12">
        <f>+'Metinis atlyginimas'!X7</f>
        <v>45961</v>
      </c>
      <c r="Y5" s="12">
        <f>+'Metinis atlyginimas'!Y7</f>
        <v>45991</v>
      </c>
      <c r="Z5" s="12">
        <f>+'Metinis atlyginimas'!Z7</f>
        <v>46022</v>
      </c>
      <c r="AA5" s="17">
        <f>+'Metinis atlyginimas'!AA7</f>
        <v>2025</v>
      </c>
      <c r="AB5" s="12">
        <f>+'Metinis atlyginimas'!AB7</f>
        <v>46053</v>
      </c>
      <c r="AC5" s="12">
        <f>+'Metinis atlyginimas'!AC7</f>
        <v>46081</v>
      </c>
      <c r="AD5" s="12">
        <f>+'Metinis atlyginimas'!AD7</f>
        <v>46112</v>
      </c>
      <c r="AE5" s="12">
        <f>+'Metinis atlyginimas'!AE7</f>
        <v>46142</v>
      </c>
      <c r="AF5" s="12">
        <f>+'Metinis atlyginimas'!AF7</f>
        <v>46173</v>
      </c>
      <c r="AG5" s="12">
        <f>+'Metinis atlyginimas'!AG7</f>
        <v>46203</v>
      </c>
      <c r="AH5" s="12">
        <f>+'Metinis atlyginimas'!AH7</f>
        <v>46234</v>
      </c>
      <c r="AI5" s="12">
        <f>+'Metinis atlyginimas'!AI7</f>
        <v>46265</v>
      </c>
      <c r="AJ5" s="12">
        <f>+'Metinis atlyginimas'!AJ7</f>
        <v>46295</v>
      </c>
      <c r="AK5" s="12">
        <f>+'Metinis atlyginimas'!AK7</f>
        <v>46326</v>
      </c>
      <c r="AL5" s="12">
        <f>+'Metinis atlyginimas'!AL7</f>
        <v>46356</v>
      </c>
      <c r="AM5" s="12">
        <f>+'Metinis atlyginimas'!AM7</f>
        <v>46387</v>
      </c>
      <c r="AN5" s="17">
        <f>+'Metinis atlyginimas'!AN7</f>
        <v>2026</v>
      </c>
      <c r="AO5" s="12">
        <f>+'Metinis atlyginimas'!AO7</f>
        <v>46418</v>
      </c>
      <c r="AP5" s="12">
        <f>+'Metinis atlyginimas'!AP7</f>
        <v>46446</v>
      </c>
      <c r="AQ5" s="12">
        <f>+'Metinis atlyginimas'!AQ7</f>
        <v>46477</v>
      </c>
      <c r="AR5" s="12">
        <f>+'Metinis atlyginimas'!AR7</f>
        <v>46507</v>
      </c>
      <c r="AS5" s="12">
        <f>+'Metinis atlyginimas'!AS7</f>
        <v>46538</v>
      </c>
      <c r="AT5" s="12">
        <f>+'Metinis atlyginimas'!AT7</f>
        <v>46568</v>
      </c>
      <c r="AU5" s="12">
        <f>+'Metinis atlyginimas'!AU7</f>
        <v>46599</v>
      </c>
      <c r="AV5" s="12">
        <f>+'Metinis atlyginimas'!AV7</f>
        <v>46630</v>
      </c>
      <c r="AW5" s="12">
        <f>+'Metinis atlyginimas'!AW7</f>
        <v>46660</v>
      </c>
      <c r="AX5" s="12">
        <f>+'Metinis atlyginimas'!AX7</f>
        <v>46691</v>
      </c>
      <c r="AY5" s="12">
        <f>+'Metinis atlyginimas'!AY7</f>
        <v>46721</v>
      </c>
      <c r="AZ5" s="12">
        <f>+'Metinis atlyginimas'!AZ7</f>
        <v>46752</v>
      </c>
      <c r="BA5" s="17">
        <f>+'Metinis atlyginimas'!BA7</f>
        <v>2027</v>
      </c>
      <c r="BB5" s="12">
        <f>+'Metinis atlyginimas'!BB7</f>
        <v>46783</v>
      </c>
      <c r="BC5" s="12">
        <f>+'Metinis atlyginimas'!BC7</f>
        <v>46812</v>
      </c>
      <c r="BD5" s="12">
        <f>+'Metinis atlyginimas'!BD7</f>
        <v>46843</v>
      </c>
      <c r="BE5" s="12">
        <f>+'Metinis atlyginimas'!BE7</f>
        <v>46873</v>
      </c>
      <c r="BF5" s="12">
        <f>+'Metinis atlyginimas'!BF7</f>
        <v>46904</v>
      </c>
      <c r="BG5" s="12">
        <f>+'Metinis atlyginimas'!BG7</f>
        <v>46934</v>
      </c>
      <c r="BH5" s="12">
        <f>+'Metinis atlyginimas'!BH7</f>
        <v>46965</v>
      </c>
      <c r="BI5" s="12">
        <f>+'Metinis atlyginimas'!BI7</f>
        <v>46996</v>
      </c>
      <c r="BJ5" s="12">
        <f>+'Metinis atlyginimas'!BJ7</f>
        <v>47026</v>
      </c>
      <c r="BK5" s="12">
        <f>+'Metinis atlyginimas'!BK7</f>
        <v>47057</v>
      </c>
      <c r="BL5" s="12">
        <f>+'Metinis atlyginimas'!BL7</f>
        <v>47087</v>
      </c>
      <c r="BM5" s="12">
        <f>+'Metinis atlyginimas'!BM7</f>
        <v>47118</v>
      </c>
      <c r="BN5" s="17">
        <f>+'Metinis atlyginimas'!BN7</f>
        <v>2028</v>
      </c>
      <c r="BO5" s="12">
        <f>+'Metinis atlyginimas'!BO7</f>
        <v>47149</v>
      </c>
      <c r="BP5" s="12">
        <f>+'Metinis atlyginimas'!BP7</f>
        <v>47177</v>
      </c>
      <c r="BQ5" s="12">
        <f>+'Metinis atlyginimas'!BQ7</f>
        <v>47208</v>
      </c>
      <c r="BR5" s="12">
        <f>+'Metinis atlyginimas'!BR7</f>
        <v>47238</v>
      </c>
      <c r="BS5" s="12">
        <f>+'Metinis atlyginimas'!BS7</f>
        <v>47269</v>
      </c>
      <c r="BT5" s="12">
        <f>+'Metinis atlyginimas'!BT7</f>
        <v>47299</v>
      </c>
      <c r="BU5" s="12">
        <f>+'Metinis atlyginimas'!BU7</f>
        <v>47330</v>
      </c>
      <c r="BV5" s="12">
        <f>+'Metinis atlyginimas'!BV7</f>
        <v>47361</v>
      </c>
      <c r="BW5" s="12">
        <f>+'Metinis atlyginimas'!BW7</f>
        <v>47391</v>
      </c>
      <c r="BX5" s="12">
        <f>+'Metinis atlyginimas'!BX7</f>
        <v>47422</v>
      </c>
      <c r="BY5" s="12">
        <f>+'Metinis atlyginimas'!BY7</f>
        <v>47452</v>
      </c>
      <c r="BZ5" s="12">
        <f>+'Metinis atlyginimas'!BZ7</f>
        <v>47483</v>
      </c>
      <c r="CA5" s="17">
        <f>+'Metinis atlyginimas'!CA7</f>
        <v>2029</v>
      </c>
      <c r="CB5" s="12">
        <f>+'Metinis atlyginimas'!CB7</f>
        <v>47514</v>
      </c>
      <c r="CC5" s="12">
        <f>+'Metinis atlyginimas'!CC7</f>
        <v>47542</v>
      </c>
      <c r="CD5" s="12">
        <f>+'Metinis atlyginimas'!CD7</f>
        <v>47573</v>
      </c>
      <c r="CE5" s="12">
        <f>+'Metinis atlyginimas'!CE7</f>
        <v>47603</v>
      </c>
      <c r="CF5" s="12">
        <f>+'Metinis atlyginimas'!CF7</f>
        <v>47634</v>
      </c>
      <c r="CG5" s="12">
        <f>+'Metinis atlyginimas'!CG7</f>
        <v>47664</v>
      </c>
      <c r="CH5" s="12">
        <f>+'Metinis atlyginimas'!CH7</f>
        <v>47695</v>
      </c>
      <c r="CI5" s="12">
        <f>+'Metinis atlyginimas'!CI7</f>
        <v>47726</v>
      </c>
      <c r="CJ5" s="12">
        <f>+'Metinis atlyginimas'!CJ7</f>
        <v>47756</v>
      </c>
      <c r="CK5" s="12">
        <f>+'Metinis atlyginimas'!CK7</f>
        <v>47787</v>
      </c>
      <c r="CL5" s="12">
        <f>+'Metinis atlyginimas'!CL7</f>
        <v>47817</v>
      </c>
      <c r="CM5" s="12">
        <f>+'Metinis atlyginimas'!CM7</f>
        <v>47848</v>
      </c>
      <c r="CN5" s="17">
        <f>+'Metinis atlyginimas'!CN7</f>
        <v>2030</v>
      </c>
      <c r="CO5" s="12">
        <f>+'Metinis atlyginimas'!CO7</f>
        <v>47879</v>
      </c>
      <c r="CP5" s="12">
        <f>+'Metinis atlyginimas'!CP7</f>
        <v>47907</v>
      </c>
      <c r="CQ5" s="12">
        <f>+'Metinis atlyginimas'!CQ7</f>
        <v>47938</v>
      </c>
      <c r="CR5" s="12">
        <f>+'Metinis atlyginimas'!CR7</f>
        <v>47968</v>
      </c>
      <c r="CS5" s="12">
        <f>+'Metinis atlyginimas'!CS7</f>
        <v>47999</v>
      </c>
      <c r="CT5" s="12">
        <f>+'Metinis atlyginimas'!CT7</f>
        <v>48029</v>
      </c>
      <c r="CU5" s="12">
        <f>+'Metinis atlyginimas'!CU7</f>
        <v>48060</v>
      </c>
      <c r="CV5" s="12">
        <f>+'Metinis atlyginimas'!CV7</f>
        <v>48091</v>
      </c>
      <c r="CW5" s="12">
        <f>+'Metinis atlyginimas'!CW7</f>
        <v>48121</v>
      </c>
      <c r="CX5" s="12">
        <f>+'Metinis atlyginimas'!CX7</f>
        <v>48152</v>
      </c>
      <c r="CY5" s="12">
        <f>+'Metinis atlyginimas'!CY7</f>
        <v>48182</v>
      </c>
      <c r="CZ5" s="12">
        <f>+'Metinis atlyginimas'!CZ7</f>
        <v>48213</v>
      </c>
      <c r="DA5" s="17">
        <f>+'Metinis atlyginimas'!DA7</f>
        <v>2031</v>
      </c>
      <c r="DB5" s="12">
        <f>+'Metinis atlyginimas'!DB7</f>
        <v>48244</v>
      </c>
      <c r="DC5" s="12">
        <f>+'Metinis atlyginimas'!DC7</f>
        <v>48273</v>
      </c>
      <c r="DD5" s="12">
        <f>+'Metinis atlyginimas'!DD7</f>
        <v>48304</v>
      </c>
      <c r="DE5" s="12">
        <f>+'Metinis atlyginimas'!DE7</f>
        <v>48334</v>
      </c>
      <c r="DF5" s="12">
        <f>+'Metinis atlyginimas'!DF7</f>
        <v>48365</v>
      </c>
      <c r="DG5" s="12">
        <f>+'Metinis atlyginimas'!DG7</f>
        <v>48395</v>
      </c>
      <c r="DH5" s="12">
        <f>+'Metinis atlyginimas'!DH7</f>
        <v>48426</v>
      </c>
      <c r="DI5" s="12">
        <f>+'Metinis atlyginimas'!DI7</f>
        <v>48457</v>
      </c>
      <c r="DJ5" s="12">
        <f>+'Metinis atlyginimas'!DJ7</f>
        <v>48487</v>
      </c>
      <c r="DK5" s="12">
        <f>+'Metinis atlyginimas'!DK7</f>
        <v>48518</v>
      </c>
      <c r="DL5" s="12">
        <f>+'Metinis atlyginimas'!DL7</f>
        <v>48548</v>
      </c>
      <c r="DM5" s="12">
        <f>+'Metinis atlyginimas'!DM7</f>
        <v>48579</v>
      </c>
      <c r="DN5" s="17">
        <f>+'Metinis atlyginimas'!DN7</f>
        <v>2032</v>
      </c>
      <c r="DO5" s="12">
        <f>+'Metinis atlyginimas'!DO7</f>
        <v>48610</v>
      </c>
      <c r="DP5" s="12">
        <f>+'Metinis atlyginimas'!DP7</f>
        <v>48638</v>
      </c>
      <c r="DQ5" s="12">
        <f>+'Metinis atlyginimas'!DQ7</f>
        <v>48669</v>
      </c>
      <c r="DR5" s="12">
        <f>+'Metinis atlyginimas'!DR7</f>
        <v>48699</v>
      </c>
      <c r="DS5" s="12">
        <f>+'Metinis atlyginimas'!DS7</f>
        <v>48730</v>
      </c>
      <c r="DT5" s="12">
        <f>+'Metinis atlyginimas'!DT7</f>
        <v>48760</v>
      </c>
      <c r="DU5" s="12">
        <f>+'Metinis atlyginimas'!DU7</f>
        <v>48791</v>
      </c>
      <c r="DV5" s="12">
        <f>+'Metinis atlyginimas'!DV7</f>
        <v>48822</v>
      </c>
      <c r="DW5" s="12">
        <f>+'Metinis atlyginimas'!DW7</f>
        <v>48852</v>
      </c>
      <c r="DX5" s="12">
        <f>+'Metinis atlyginimas'!DX7</f>
        <v>48883</v>
      </c>
      <c r="DY5" s="12">
        <f>+'Metinis atlyginimas'!DY7</f>
        <v>48913</v>
      </c>
      <c r="DZ5" s="12">
        <f>+'Metinis atlyginimas'!DZ7</f>
        <v>48944</v>
      </c>
      <c r="EA5" s="17">
        <f>+'Metinis atlyginimas'!EA7</f>
        <v>2033</v>
      </c>
      <c r="EB5" s="12">
        <f>+'Metinis atlyginimas'!EB7</f>
        <v>48975</v>
      </c>
      <c r="EC5" s="12">
        <f>+'Metinis atlyginimas'!EC7</f>
        <v>49003</v>
      </c>
      <c r="ED5" s="12">
        <f>+'Metinis atlyginimas'!ED7</f>
        <v>49034</v>
      </c>
      <c r="EE5" s="12">
        <f>+'Metinis atlyginimas'!EE7</f>
        <v>49064</v>
      </c>
      <c r="EF5" s="12">
        <f>+'Metinis atlyginimas'!EF7</f>
        <v>49095</v>
      </c>
      <c r="EG5" s="12">
        <f>+'Metinis atlyginimas'!EG7</f>
        <v>49125</v>
      </c>
      <c r="EH5" s="12">
        <f>+'Metinis atlyginimas'!EH7</f>
        <v>49156</v>
      </c>
      <c r="EI5" s="12">
        <f>+'Metinis atlyginimas'!EI7</f>
        <v>49187</v>
      </c>
      <c r="EJ5" s="12">
        <f>+'Metinis atlyginimas'!EJ7</f>
        <v>49217</v>
      </c>
      <c r="EK5" s="12">
        <f>+'Metinis atlyginimas'!EK7</f>
        <v>49248</v>
      </c>
      <c r="EL5" s="12">
        <f>+'Metinis atlyginimas'!EL7</f>
        <v>49278</v>
      </c>
      <c r="EM5" s="12">
        <f>+'Metinis atlyginimas'!EM7</f>
        <v>49309</v>
      </c>
      <c r="EN5" s="17">
        <f>+'Metinis atlyginimas'!EN7</f>
        <v>2034</v>
      </c>
      <c r="EO5" s="12">
        <f>+'Metinis atlyginimas'!EO7</f>
        <v>49340</v>
      </c>
      <c r="EP5" s="12">
        <f>+'Metinis atlyginimas'!EP7</f>
        <v>49368</v>
      </c>
      <c r="EQ5" s="12">
        <f>+'Metinis atlyginimas'!EQ7</f>
        <v>49399</v>
      </c>
      <c r="ER5" s="12">
        <f>+'Metinis atlyginimas'!ER7</f>
        <v>49429</v>
      </c>
      <c r="ES5" s="12">
        <f>+'Metinis atlyginimas'!ES7</f>
        <v>49460</v>
      </c>
      <c r="ET5" s="12">
        <f>+'Metinis atlyginimas'!ET7</f>
        <v>49490</v>
      </c>
      <c r="EU5" s="12">
        <f>+'Metinis atlyginimas'!EU7</f>
        <v>49521</v>
      </c>
      <c r="EV5" s="12">
        <f>+'Metinis atlyginimas'!EV7</f>
        <v>49552</v>
      </c>
      <c r="EW5" s="12">
        <f>+'Metinis atlyginimas'!EW7</f>
        <v>49582</v>
      </c>
      <c r="EX5" s="12">
        <f>+'Metinis atlyginimas'!EX7</f>
        <v>49613</v>
      </c>
      <c r="EY5" s="12">
        <f>+'Metinis atlyginimas'!EY7</f>
        <v>49643</v>
      </c>
      <c r="EZ5" s="12">
        <f>+'Metinis atlyginimas'!EZ7</f>
        <v>49674</v>
      </c>
      <c r="FA5" s="17">
        <f>+'Metinis atlyginimas'!FA7</f>
        <v>2035</v>
      </c>
      <c r="FB5" s="12">
        <f>+'Metinis atlyginimas'!FB7</f>
        <v>49705</v>
      </c>
      <c r="FC5" s="12">
        <f>+'Metinis atlyginimas'!FC7</f>
        <v>49734</v>
      </c>
      <c r="FD5" s="12">
        <f>+'Metinis atlyginimas'!FD7</f>
        <v>49765</v>
      </c>
      <c r="FE5" s="12">
        <f>+'Metinis atlyginimas'!FE7</f>
        <v>49795</v>
      </c>
      <c r="FF5" s="12">
        <f>+'Metinis atlyginimas'!FF7</f>
        <v>49826</v>
      </c>
      <c r="FG5" s="12">
        <f>+'Metinis atlyginimas'!FG7</f>
        <v>49856</v>
      </c>
      <c r="FH5" s="12">
        <f>+'Metinis atlyginimas'!FH7</f>
        <v>49887</v>
      </c>
      <c r="FI5" s="12">
        <f>+'Metinis atlyginimas'!FI7</f>
        <v>49918</v>
      </c>
      <c r="FJ5" s="12">
        <f>+'Metinis atlyginimas'!FJ7</f>
        <v>49948</v>
      </c>
      <c r="FK5" s="12">
        <f>+'Metinis atlyginimas'!FK7</f>
        <v>49979</v>
      </c>
      <c r="FL5" s="12">
        <f>+'Metinis atlyginimas'!FL7</f>
        <v>50009</v>
      </c>
      <c r="FM5" s="12">
        <f>+'Metinis atlyginimas'!FM7</f>
        <v>50040</v>
      </c>
      <c r="FN5" s="17">
        <f>+'Metinis atlyginimas'!FN7</f>
        <v>2036</v>
      </c>
      <c r="FO5" s="12">
        <f>+'Metinis atlyginimas'!FO7</f>
        <v>50071</v>
      </c>
      <c r="FP5" s="12">
        <f>+'Metinis atlyginimas'!FP7</f>
        <v>50099</v>
      </c>
      <c r="FQ5" s="12">
        <f>+'Metinis atlyginimas'!FQ7</f>
        <v>50130</v>
      </c>
      <c r="FR5" s="12">
        <f>+'Metinis atlyginimas'!FR7</f>
        <v>50160</v>
      </c>
      <c r="FS5" s="12">
        <f>+'Metinis atlyginimas'!FS7</f>
        <v>50191</v>
      </c>
      <c r="FT5" s="12">
        <f>+'Metinis atlyginimas'!FT7</f>
        <v>50221</v>
      </c>
      <c r="FU5" s="12">
        <f>+'Metinis atlyginimas'!FU7</f>
        <v>50252</v>
      </c>
      <c r="FV5" s="12">
        <f>+'Metinis atlyginimas'!FV7</f>
        <v>50283</v>
      </c>
      <c r="FW5" s="12">
        <f>+'Metinis atlyginimas'!FW7</f>
        <v>50313</v>
      </c>
      <c r="FX5" s="12">
        <f>+'Metinis atlyginimas'!FX7</f>
        <v>50344</v>
      </c>
      <c r="FY5" s="12">
        <f>+'Metinis atlyginimas'!FY7</f>
        <v>50374</v>
      </c>
      <c r="FZ5" s="12">
        <f>+'Metinis atlyginimas'!FZ7</f>
        <v>50405</v>
      </c>
      <c r="GA5" s="17">
        <f>+'Metinis atlyginimas'!GA7</f>
        <v>2037</v>
      </c>
      <c r="GB5" s="12">
        <f>+'Metinis atlyginimas'!GB7</f>
        <v>50436</v>
      </c>
      <c r="GC5" s="12">
        <f>+'Metinis atlyginimas'!GC7</f>
        <v>50464</v>
      </c>
      <c r="GD5" s="12">
        <f>+'Metinis atlyginimas'!GD7</f>
        <v>50495</v>
      </c>
      <c r="GE5" s="12">
        <f>+'Metinis atlyginimas'!GE7</f>
        <v>50525</v>
      </c>
      <c r="GF5" s="12">
        <f>+'Metinis atlyginimas'!GF7</f>
        <v>50556</v>
      </c>
      <c r="GG5" s="12">
        <f>+'Metinis atlyginimas'!GG7</f>
        <v>50586</v>
      </c>
      <c r="GH5" s="12">
        <f>+'Metinis atlyginimas'!GH7</f>
        <v>50617</v>
      </c>
      <c r="GI5" s="12">
        <f>+'Metinis atlyginimas'!GI7</f>
        <v>50648</v>
      </c>
      <c r="GJ5" s="12">
        <f>+'Metinis atlyginimas'!GJ7</f>
        <v>50678</v>
      </c>
      <c r="GK5" s="12">
        <f>+'Metinis atlyginimas'!GK7</f>
        <v>50709</v>
      </c>
      <c r="GL5" s="12">
        <f>+'Metinis atlyginimas'!GL7</f>
        <v>50739</v>
      </c>
      <c r="GM5" s="12">
        <f>+'Metinis atlyginimas'!GM7</f>
        <v>50770</v>
      </c>
      <c r="GN5" s="17">
        <f>+'Metinis atlyginimas'!GN7</f>
        <v>2038</v>
      </c>
      <c r="GO5" s="12">
        <f>+'Metinis atlyginimas'!GO7</f>
        <v>50801</v>
      </c>
      <c r="GP5" s="12">
        <f>+'Metinis atlyginimas'!GP7</f>
        <v>50829</v>
      </c>
      <c r="GQ5" s="12">
        <f>+'Metinis atlyginimas'!GQ7</f>
        <v>50860</v>
      </c>
      <c r="GR5" s="12">
        <f>+'Metinis atlyginimas'!GR7</f>
        <v>50890</v>
      </c>
      <c r="GS5" s="12">
        <f>+'Metinis atlyginimas'!GS7</f>
        <v>50921</v>
      </c>
      <c r="GT5" s="12">
        <f>+'Metinis atlyginimas'!GT7</f>
        <v>50951</v>
      </c>
      <c r="GU5" s="12">
        <f>+'Metinis atlyginimas'!GU7</f>
        <v>50982</v>
      </c>
      <c r="GV5" s="12">
        <f>+'Metinis atlyginimas'!GV7</f>
        <v>51013</v>
      </c>
      <c r="GW5" s="12">
        <f>+'Metinis atlyginimas'!GW7</f>
        <v>51043</v>
      </c>
      <c r="GX5" s="12">
        <f>+'Metinis atlyginimas'!GX7</f>
        <v>51074</v>
      </c>
      <c r="GY5" s="12">
        <f>+'Metinis atlyginimas'!GY7</f>
        <v>51104</v>
      </c>
      <c r="GZ5" s="12">
        <f>+'Metinis atlyginimas'!GZ7</f>
        <v>51135</v>
      </c>
      <c r="HA5" s="17">
        <f>+'Metinis atlyginimas'!HA7</f>
        <v>2039</v>
      </c>
      <c r="HB5" s="12">
        <f>+'Metinis atlyginimas'!HB7</f>
        <v>51166</v>
      </c>
      <c r="HC5" s="12">
        <f>+'Metinis atlyginimas'!HC7</f>
        <v>51195</v>
      </c>
      <c r="HD5" s="12">
        <f>+'Metinis atlyginimas'!HD7</f>
        <v>51226</v>
      </c>
      <c r="HE5" s="12">
        <f>+'Metinis atlyginimas'!HE7</f>
        <v>51256</v>
      </c>
      <c r="HF5" s="12">
        <f>+'Metinis atlyginimas'!HF7</f>
        <v>51287</v>
      </c>
      <c r="HG5" s="12">
        <f>+'Metinis atlyginimas'!HG7</f>
        <v>51317</v>
      </c>
      <c r="HH5" s="12">
        <f>+'Metinis atlyginimas'!HH7</f>
        <v>51348</v>
      </c>
      <c r="HI5" s="12">
        <f>+'Metinis atlyginimas'!HI7</f>
        <v>51379</v>
      </c>
      <c r="HJ5" s="12">
        <f>+'Metinis atlyginimas'!HJ7</f>
        <v>51409</v>
      </c>
      <c r="HK5" s="12">
        <f>+'Metinis atlyginimas'!HK7</f>
        <v>51440</v>
      </c>
      <c r="HL5" s="12">
        <f>+'Metinis atlyginimas'!HL7</f>
        <v>51470</v>
      </c>
      <c r="HM5" s="12">
        <f>+'Metinis atlyginimas'!HM7</f>
        <v>51501</v>
      </c>
      <c r="HN5" s="17">
        <f>+'Metinis atlyginimas'!HN7</f>
        <v>2040</v>
      </c>
      <c r="HO5" s="12">
        <f>+'Metinis atlyginimas'!HO7</f>
        <v>51532</v>
      </c>
      <c r="HP5" s="12">
        <f>+'Metinis atlyginimas'!HP7</f>
        <v>51560</v>
      </c>
      <c r="HQ5" s="12">
        <f>+'Metinis atlyginimas'!HQ7</f>
        <v>51591</v>
      </c>
      <c r="HR5" s="12">
        <f>+'Metinis atlyginimas'!HR7</f>
        <v>51621</v>
      </c>
      <c r="HS5" s="12">
        <f>+'Metinis atlyginimas'!HS7</f>
        <v>51652</v>
      </c>
      <c r="HT5" s="12">
        <f>+'Metinis atlyginimas'!HT7</f>
        <v>51682</v>
      </c>
      <c r="HU5" s="12">
        <f>+'Metinis atlyginimas'!HU7</f>
        <v>51713</v>
      </c>
      <c r="HV5" s="12">
        <f>+'Metinis atlyginimas'!HV7</f>
        <v>51744</v>
      </c>
      <c r="HW5" s="12">
        <f>+'Metinis atlyginimas'!HW7</f>
        <v>51774</v>
      </c>
      <c r="HX5" s="12">
        <f>+'Metinis atlyginimas'!HX7</f>
        <v>51805</v>
      </c>
      <c r="HY5" s="12">
        <f>+'Metinis atlyginimas'!HY7</f>
        <v>51835</v>
      </c>
      <c r="HZ5" s="12">
        <f>+'Metinis atlyginimas'!HZ7</f>
        <v>51866</v>
      </c>
      <c r="IA5" s="17">
        <f>+'Metinis atlyginimas'!IA7</f>
        <v>2041</v>
      </c>
      <c r="IB5" s="12">
        <f>+'Metinis atlyginimas'!IB7</f>
        <v>51897</v>
      </c>
      <c r="IC5" s="12">
        <f>+'Metinis atlyginimas'!IC7</f>
        <v>51925</v>
      </c>
      <c r="ID5" s="12">
        <f>+'Metinis atlyginimas'!ID7</f>
        <v>51956</v>
      </c>
      <c r="IE5" s="12">
        <f>+'Metinis atlyginimas'!IE7</f>
        <v>51986</v>
      </c>
      <c r="IF5" s="12">
        <f>+'Metinis atlyginimas'!IF7</f>
        <v>52017</v>
      </c>
      <c r="IG5" s="12">
        <f>+'Metinis atlyginimas'!IG7</f>
        <v>52047</v>
      </c>
      <c r="IH5" s="12">
        <f>+'Metinis atlyginimas'!IH7</f>
        <v>52078</v>
      </c>
      <c r="II5" s="12">
        <f>+'Metinis atlyginimas'!II7</f>
        <v>52109</v>
      </c>
      <c r="IJ5" s="12">
        <f>+'Metinis atlyginimas'!IJ7</f>
        <v>52139</v>
      </c>
      <c r="IK5" s="12">
        <f>+'Metinis atlyginimas'!IK7</f>
        <v>52170</v>
      </c>
      <c r="IL5" s="12">
        <f>+'Metinis atlyginimas'!IL7</f>
        <v>52200</v>
      </c>
      <c r="IM5" s="12">
        <f>+'Metinis atlyginimas'!IM7</f>
        <v>52231</v>
      </c>
      <c r="IN5" s="17">
        <f>+'Metinis atlyginimas'!IN7</f>
        <v>2042</v>
      </c>
      <c r="IO5" s="12">
        <f>+'Metinis atlyginimas'!IO7</f>
        <v>52262</v>
      </c>
      <c r="IP5" s="12">
        <f>+'Metinis atlyginimas'!IP7</f>
        <v>52290</v>
      </c>
      <c r="IQ5" s="12">
        <f>+'Metinis atlyginimas'!IQ7</f>
        <v>52321</v>
      </c>
      <c r="IR5" s="12">
        <f>+'Metinis atlyginimas'!IR7</f>
        <v>52351</v>
      </c>
      <c r="IS5" s="12">
        <f>+'Metinis atlyginimas'!IS7</f>
        <v>52382</v>
      </c>
      <c r="IT5" s="12">
        <f>+'Metinis atlyginimas'!IT7</f>
        <v>52412</v>
      </c>
      <c r="IU5" s="12">
        <f>+'Metinis atlyginimas'!IU7</f>
        <v>52443</v>
      </c>
      <c r="IV5" s="12">
        <f>+'Metinis atlyginimas'!IV7</f>
        <v>52474</v>
      </c>
      <c r="IW5" s="12">
        <f>+'Metinis atlyginimas'!IW7</f>
        <v>52504</v>
      </c>
      <c r="IX5" s="12">
        <f>+'Metinis atlyginimas'!IX7</f>
        <v>52535</v>
      </c>
      <c r="IY5" s="12">
        <f>+'Metinis atlyginimas'!IY7</f>
        <v>52565</v>
      </c>
      <c r="IZ5" s="12">
        <f>+'Metinis atlyginimas'!IZ7</f>
        <v>52596</v>
      </c>
      <c r="JA5" s="17">
        <f>+'Metinis atlyginimas'!JA7</f>
        <v>2043</v>
      </c>
      <c r="JB5" s="12">
        <f>+'Metinis atlyginimas'!JB7</f>
        <v>52627</v>
      </c>
      <c r="JC5" s="12">
        <f>+'Metinis atlyginimas'!JC7</f>
        <v>52656</v>
      </c>
      <c r="JD5" s="12">
        <f>+'Metinis atlyginimas'!JD7</f>
        <v>52687</v>
      </c>
      <c r="JE5" s="12">
        <f>+'Metinis atlyginimas'!JE7</f>
        <v>52717</v>
      </c>
      <c r="JF5" s="12">
        <f>+'Metinis atlyginimas'!JF7</f>
        <v>52748</v>
      </c>
      <c r="JG5" s="12">
        <f>+'Metinis atlyginimas'!JG7</f>
        <v>52778</v>
      </c>
      <c r="JH5" s="12">
        <f>+'Metinis atlyginimas'!JH7</f>
        <v>52809</v>
      </c>
      <c r="JI5" s="12">
        <f>+'Metinis atlyginimas'!JI7</f>
        <v>52840</v>
      </c>
      <c r="JJ5" s="12">
        <f>+'Metinis atlyginimas'!JJ7</f>
        <v>52870</v>
      </c>
      <c r="JK5" s="12">
        <f>+'Metinis atlyginimas'!JK7</f>
        <v>52901</v>
      </c>
      <c r="JL5" s="12">
        <f>+'Metinis atlyginimas'!JL7</f>
        <v>52931</v>
      </c>
      <c r="JM5" s="12">
        <f>+'Metinis atlyginimas'!JM7</f>
        <v>52962</v>
      </c>
      <c r="JN5" s="17">
        <f>+'Metinis atlyginimas'!JN7</f>
        <v>2044</v>
      </c>
      <c r="JO5" s="12">
        <f>+'Metinis atlyginimas'!JO7</f>
        <v>52993</v>
      </c>
      <c r="JP5" s="12">
        <f>+'Metinis atlyginimas'!JP7</f>
        <v>53021</v>
      </c>
      <c r="JQ5" s="12">
        <f>+'Metinis atlyginimas'!JQ7</f>
        <v>53052</v>
      </c>
      <c r="JR5" s="12">
        <f>+'Metinis atlyginimas'!JR7</f>
        <v>53082</v>
      </c>
      <c r="JS5" s="12">
        <f>+'Metinis atlyginimas'!JS7</f>
        <v>53113</v>
      </c>
      <c r="JT5" s="12">
        <f>+'Metinis atlyginimas'!JT7</f>
        <v>53143</v>
      </c>
      <c r="JU5" s="12">
        <f>+'Metinis atlyginimas'!JU7</f>
        <v>53174</v>
      </c>
      <c r="JV5" s="12">
        <f>+'Metinis atlyginimas'!JV7</f>
        <v>53205</v>
      </c>
      <c r="JW5" s="12">
        <f>+'Metinis atlyginimas'!JW7</f>
        <v>53235</v>
      </c>
      <c r="JX5" s="12">
        <f>+'Metinis atlyginimas'!JX7</f>
        <v>53266</v>
      </c>
      <c r="JY5" s="12">
        <f>+'Metinis atlyginimas'!JY7</f>
        <v>53296</v>
      </c>
      <c r="JZ5" s="12">
        <f>+'Metinis atlyginimas'!JZ7</f>
        <v>53327</v>
      </c>
      <c r="KA5" s="17">
        <f>+'Metinis atlyginimas'!KA7</f>
        <v>2045</v>
      </c>
      <c r="KB5" s="12">
        <f>+'Metinis atlyginimas'!KB7</f>
        <v>53358</v>
      </c>
      <c r="KC5" s="12">
        <f>+'Metinis atlyginimas'!KC7</f>
        <v>53386</v>
      </c>
      <c r="KD5" s="12">
        <f>+'Metinis atlyginimas'!KD7</f>
        <v>53417</v>
      </c>
      <c r="KE5" s="12">
        <f>+'Metinis atlyginimas'!KE7</f>
        <v>53447</v>
      </c>
      <c r="KF5" s="12">
        <f>+'Metinis atlyginimas'!KF7</f>
        <v>53478</v>
      </c>
      <c r="KG5" s="12">
        <f>+'Metinis atlyginimas'!KG7</f>
        <v>53508</v>
      </c>
      <c r="KH5" s="12">
        <f>+'Metinis atlyginimas'!KH7</f>
        <v>53539</v>
      </c>
      <c r="KI5" s="12">
        <f>+'Metinis atlyginimas'!KI7</f>
        <v>53570</v>
      </c>
      <c r="KJ5" s="12">
        <f>+'Metinis atlyginimas'!KJ7</f>
        <v>53600</v>
      </c>
      <c r="KK5" s="12">
        <f>+'Metinis atlyginimas'!KK7</f>
        <v>53631</v>
      </c>
      <c r="KL5" s="12">
        <f>+'Metinis atlyginimas'!KL7</f>
        <v>53661</v>
      </c>
      <c r="KM5" s="12">
        <f>+'Metinis atlyginimas'!KM7</f>
        <v>53692</v>
      </c>
      <c r="KN5" s="17">
        <f>+'Metinis atlyginimas'!KN7</f>
        <v>2046</v>
      </c>
      <c r="KO5" s="12">
        <f>+'Metinis atlyginimas'!KO7</f>
        <v>53723</v>
      </c>
      <c r="KP5" s="12">
        <f>+'Metinis atlyginimas'!KP7</f>
        <v>53751</v>
      </c>
      <c r="KQ5" s="12">
        <f>+'Metinis atlyginimas'!KQ7</f>
        <v>53782</v>
      </c>
      <c r="KR5" s="12">
        <f>+'Metinis atlyginimas'!KR7</f>
        <v>53812</v>
      </c>
      <c r="KS5" s="12">
        <f>+'Metinis atlyginimas'!KS7</f>
        <v>53843</v>
      </c>
      <c r="KT5" s="12">
        <f>+'Metinis atlyginimas'!KT7</f>
        <v>53873</v>
      </c>
      <c r="KU5" s="12">
        <f>+'Metinis atlyginimas'!KU7</f>
        <v>53904</v>
      </c>
      <c r="KV5" s="12">
        <f>+'Metinis atlyginimas'!KV7</f>
        <v>53935</v>
      </c>
      <c r="KW5" s="12">
        <f>+'Metinis atlyginimas'!KW7</f>
        <v>53965</v>
      </c>
      <c r="KX5" s="12">
        <f>+'Metinis atlyginimas'!KX7</f>
        <v>53996</v>
      </c>
      <c r="KY5" s="12">
        <f>+'Metinis atlyginimas'!KY7</f>
        <v>54026</v>
      </c>
      <c r="KZ5" s="12">
        <f>+'Metinis atlyginimas'!KZ7</f>
        <v>54057</v>
      </c>
      <c r="LA5" s="17">
        <f>+'Metinis atlyginimas'!LA7</f>
        <v>2047</v>
      </c>
      <c r="LB5" s="12">
        <f>+'Metinis atlyginimas'!LB7</f>
        <v>54088</v>
      </c>
      <c r="LC5" s="12">
        <f>+'Metinis atlyginimas'!LC7</f>
        <v>54117</v>
      </c>
      <c r="LD5" s="12">
        <f>+'Metinis atlyginimas'!LD7</f>
        <v>54148</v>
      </c>
      <c r="LE5" s="12">
        <f>+'Metinis atlyginimas'!LE7</f>
        <v>54178</v>
      </c>
      <c r="LF5" s="12">
        <f>+'Metinis atlyginimas'!LF7</f>
        <v>54209</v>
      </c>
      <c r="LG5" s="12">
        <f>+'Metinis atlyginimas'!LG7</f>
        <v>54239</v>
      </c>
      <c r="LH5" s="12">
        <f>+'Metinis atlyginimas'!LH7</f>
        <v>54270</v>
      </c>
      <c r="LI5" s="12">
        <f>+'Metinis atlyginimas'!LI7</f>
        <v>54301</v>
      </c>
      <c r="LJ5" s="12">
        <f>+'Metinis atlyginimas'!LJ7</f>
        <v>54331</v>
      </c>
      <c r="LK5" s="12">
        <f>+'Metinis atlyginimas'!LK7</f>
        <v>54362</v>
      </c>
      <c r="LL5" s="12">
        <f>+'Metinis atlyginimas'!LL7</f>
        <v>54392</v>
      </c>
      <c r="LM5" s="12">
        <f>+'Metinis atlyginimas'!LM7</f>
        <v>54423</v>
      </c>
      <c r="LN5" s="19">
        <f>+'Metinis atlyginimas'!LN7</f>
        <v>2048</v>
      </c>
    </row>
    <row r="6" spans="1:326" ht="15.75" thickBot="1">
      <c r="A6" s="15" t="s">
        <v>10</v>
      </c>
      <c r="B6" s="13">
        <v>1</v>
      </c>
      <c r="C6" s="11">
        <v>2</v>
      </c>
      <c r="D6" s="11">
        <v>3</v>
      </c>
      <c r="E6" s="11">
        <v>4</v>
      </c>
      <c r="F6" s="11">
        <v>5</v>
      </c>
      <c r="G6" s="11">
        <v>6</v>
      </c>
      <c r="H6" s="11">
        <v>7</v>
      </c>
      <c r="I6" s="11">
        <v>8</v>
      </c>
      <c r="J6" s="11">
        <v>9</v>
      </c>
      <c r="K6" s="11">
        <v>10</v>
      </c>
      <c r="L6" s="11">
        <v>11</v>
      </c>
      <c r="M6" s="11">
        <v>12</v>
      </c>
      <c r="N6" s="18">
        <v>1</v>
      </c>
      <c r="O6" s="11">
        <f>M6+1</f>
        <v>13</v>
      </c>
      <c r="P6" s="11">
        <f>O6+1</f>
        <v>14</v>
      </c>
      <c r="Q6" s="11">
        <f t="shared" ref="Q6:Z6" si="0">P6+1</f>
        <v>15</v>
      </c>
      <c r="R6" s="11">
        <f t="shared" si="0"/>
        <v>16</v>
      </c>
      <c r="S6" s="11">
        <f t="shared" si="0"/>
        <v>17</v>
      </c>
      <c r="T6" s="11">
        <f t="shared" si="0"/>
        <v>18</v>
      </c>
      <c r="U6" s="11">
        <f t="shared" si="0"/>
        <v>19</v>
      </c>
      <c r="V6" s="11">
        <f t="shared" si="0"/>
        <v>20</v>
      </c>
      <c r="W6" s="11">
        <f t="shared" si="0"/>
        <v>21</v>
      </c>
      <c r="X6" s="11">
        <f t="shared" si="0"/>
        <v>22</v>
      </c>
      <c r="Y6" s="11">
        <f t="shared" si="0"/>
        <v>23</v>
      </c>
      <c r="Z6" s="11">
        <f t="shared" si="0"/>
        <v>24</v>
      </c>
      <c r="AA6" s="18">
        <f>N6+1</f>
        <v>2</v>
      </c>
      <c r="AB6" s="11">
        <f>Z6+1</f>
        <v>25</v>
      </c>
      <c r="AC6" s="11">
        <f>AB6+1</f>
        <v>26</v>
      </c>
      <c r="AD6" s="11">
        <f t="shared" ref="AD6:AM6" si="1">AC6+1</f>
        <v>27</v>
      </c>
      <c r="AE6" s="11">
        <f t="shared" si="1"/>
        <v>28</v>
      </c>
      <c r="AF6" s="11">
        <f t="shared" si="1"/>
        <v>29</v>
      </c>
      <c r="AG6" s="11">
        <f t="shared" si="1"/>
        <v>30</v>
      </c>
      <c r="AH6" s="11">
        <f t="shared" si="1"/>
        <v>31</v>
      </c>
      <c r="AI6" s="11">
        <f t="shared" si="1"/>
        <v>32</v>
      </c>
      <c r="AJ6" s="11">
        <f t="shared" si="1"/>
        <v>33</v>
      </c>
      <c r="AK6" s="11">
        <f t="shared" si="1"/>
        <v>34</v>
      </c>
      <c r="AL6" s="11">
        <f t="shared" si="1"/>
        <v>35</v>
      </c>
      <c r="AM6" s="11">
        <f t="shared" si="1"/>
        <v>36</v>
      </c>
      <c r="AN6" s="18">
        <f>AA6+1</f>
        <v>3</v>
      </c>
      <c r="AO6" s="11">
        <f>AM6+1</f>
        <v>37</v>
      </c>
      <c r="AP6" s="11">
        <f>AO6+1</f>
        <v>38</v>
      </c>
      <c r="AQ6" s="11">
        <f t="shared" ref="AQ6:AZ6" si="2">AP6+1</f>
        <v>39</v>
      </c>
      <c r="AR6" s="11">
        <f t="shared" si="2"/>
        <v>40</v>
      </c>
      <c r="AS6" s="11">
        <f t="shared" si="2"/>
        <v>41</v>
      </c>
      <c r="AT6" s="11">
        <f t="shared" si="2"/>
        <v>42</v>
      </c>
      <c r="AU6" s="11">
        <f t="shared" si="2"/>
        <v>43</v>
      </c>
      <c r="AV6" s="11">
        <f t="shared" si="2"/>
        <v>44</v>
      </c>
      <c r="AW6" s="11">
        <f t="shared" si="2"/>
        <v>45</v>
      </c>
      <c r="AX6" s="11">
        <f t="shared" si="2"/>
        <v>46</v>
      </c>
      <c r="AY6" s="11">
        <f t="shared" si="2"/>
        <v>47</v>
      </c>
      <c r="AZ6" s="11">
        <f t="shared" si="2"/>
        <v>48</v>
      </c>
      <c r="BA6" s="18">
        <f>AN6+1</f>
        <v>4</v>
      </c>
      <c r="BB6" s="11">
        <f>AZ6+1</f>
        <v>49</v>
      </c>
      <c r="BC6" s="11">
        <f>BB6+1</f>
        <v>50</v>
      </c>
      <c r="BD6" s="11">
        <f t="shared" ref="BD6:BM6" si="3">BC6+1</f>
        <v>51</v>
      </c>
      <c r="BE6" s="11">
        <f t="shared" si="3"/>
        <v>52</v>
      </c>
      <c r="BF6" s="11">
        <f t="shared" si="3"/>
        <v>53</v>
      </c>
      <c r="BG6" s="11">
        <f t="shared" si="3"/>
        <v>54</v>
      </c>
      <c r="BH6" s="11">
        <f t="shared" si="3"/>
        <v>55</v>
      </c>
      <c r="BI6" s="11">
        <f t="shared" si="3"/>
        <v>56</v>
      </c>
      <c r="BJ6" s="11">
        <f t="shared" si="3"/>
        <v>57</v>
      </c>
      <c r="BK6" s="11">
        <f t="shared" si="3"/>
        <v>58</v>
      </c>
      <c r="BL6" s="11">
        <f t="shared" si="3"/>
        <v>59</v>
      </c>
      <c r="BM6" s="11">
        <f t="shared" si="3"/>
        <v>60</v>
      </c>
      <c r="BN6" s="18">
        <f>BA6+1</f>
        <v>5</v>
      </c>
      <c r="BO6" s="11">
        <f>BM6+1</f>
        <v>61</v>
      </c>
      <c r="BP6" s="11">
        <f>BO6+1</f>
        <v>62</v>
      </c>
      <c r="BQ6" s="11">
        <f t="shared" ref="BQ6:BZ6" si="4">BP6+1</f>
        <v>63</v>
      </c>
      <c r="BR6" s="11">
        <f t="shared" si="4"/>
        <v>64</v>
      </c>
      <c r="BS6" s="11">
        <f t="shared" si="4"/>
        <v>65</v>
      </c>
      <c r="BT6" s="11">
        <f t="shared" si="4"/>
        <v>66</v>
      </c>
      <c r="BU6" s="11">
        <f t="shared" si="4"/>
        <v>67</v>
      </c>
      <c r="BV6" s="11">
        <f t="shared" si="4"/>
        <v>68</v>
      </c>
      <c r="BW6" s="11">
        <f t="shared" si="4"/>
        <v>69</v>
      </c>
      <c r="BX6" s="11">
        <f t="shared" si="4"/>
        <v>70</v>
      </c>
      <c r="BY6" s="11">
        <f t="shared" si="4"/>
        <v>71</v>
      </c>
      <c r="BZ6" s="11">
        <f t="shared" si="4"/>
        <v>72</v>
      </c>
      <c r="CA6" s="18">
        <f>BN6+1</f>
        <v>6</v>
      </c>
      <c r="CB6" s="11">
        <f>BZ6+1</f>
        <v>73</v>
      </c>
      <c r="CC6" s="11">
        <f>CB6+1</f>
        <v>74</v>
      </c>
      <c r="CD6" s="11">
        <f t="shared" ref="CD6:CM6" si="5">CC6+1</f>
        <v>75</v>
      </c>
      <c r="CE6" s="11">
        <f t="shared" si="5"/>
        <v>76</v>
      </c>
      <c r="CF6" s="11">
        <f t="shared" si="5"/>
        <v>77</v>
      </c>
      <c r="CG6" s="11">
        <f t="shared" si="5"/>
        <v>78</v>
      </c>
      <c r="CH6" s="11">
        <f t="shared" si="5"/>
        <v>79</v>
      </c>
      <c r="CI6" s="11">
        <f t="shared" si="5"/>
        <v>80</v>
      </c>
      <c r="CJ6" s="11">
        <f t="shared" si="5"/>
        <v>81</v>
      </c>
      <c r="CK6" s="11">
        <f t="shared" si="5"/>
        <v>82</v>
      </c>
      <c r="CL6" s="11">
        <f t="shared" si="5"/>
        <v>83</v>
      </c>
      <c r="CM6" s="11">
        <f t="shared" si="5"/>
        <v>84</v>
      </c>
      <c r="CN6" s="18">
        <f>CA6+1</f>
        <v>7</v>
      </c>
      <c r="CO6" s="11">
        <f>CM6+1</f>
        <v>85</v>
      </c>
      <c r="CP6" s="11">
        <f>CO6+1</f>
        <v>86</v>
      </c>
      <c r="CQ6" s="11">
        <f t="shared" ref="CQ6:CZ6" si="6">CP6+1</f>
        <v>87</v>
      </c>
      <c r="CR6" s="11">
        <f t="shared" si="6"/>
        <v>88</v>
      </c>
      <c r="CS6" s="11">
        <f t="shared" si="6"/>
        <v>89</v>
      </c>
      <c r="CT6" s="11">
        <f t="shared" si="6"/>
        <v>90</v>
      </c>
      <c r="CU6" s="11">
        <f t="shared" si="6"/>
        <v>91</v>
      </c>
      <c r="CV6" s="11">
        <f t="shared" si="6"/>
        <v>92</v>
      </c>
      <c r="CW6" s="11">
        <f t="shared" si="6"/>
        <v>93</v>
      </c>
      <c r="CX6" s="11">
        <f t="shared" si="6"/>
        <v>94</v>
      </c>
      <c r="CY6" s="11">
        <f t="shared" si="6"/>
        <v>95</v>
      </c>
      <c r="CZ6" s="11">
        <f t="shared" si="6"/>
        <v>96</v>
      </c>
      <c r="DA6" s="18">
        <f>CN6+1</f>
        <v>8</v>
      </c>
      <c r="DB6" s="11">
        <f>CZ6+1</f>
        <v>97</v>
      </c>
      <c r="DC6" s="11">
        <f>DB6+1</f>
        <v>98</v>
      </c>
      <c r="DD6" s="11">
        <f t="shared" ref="DD6:DM6" si="7">DC6+1</f>
        <v>99</v>
      </c>
      <c r="DE6" s="11">
        <f t="shared" si="7"/>
        <v>100</v>
      </c>
      <c r="DF6" s="11">
        <f t="shared" si="7"/>
        <v>101</v>
      </c>
      <c r="DG6" s="11">
        <f t="shared" si="7"/>
        <v>102</v>
      </c>
      <c r="DH6" s="11">
        <f t="shared" si="7"/>
        <v>103</v>
      </c>
      <c r="DI6" s="11">
        <f t="shared" si="7"/>
        <v>104</v>
      </c>
      <c r="DJ6" s="11">
        <f t="shared" si="7"/>
        <v>105</v>
      </c>
      <c r="DK6" s="11">
        <f t="shared" si="7"/>
        <v>106</v>
      </c>
      <c r="DL6" s="11">
        <f t="shared" si="7"/>
        <v>107</v>
      </c>
      <c r="DM6" s="11">
        <f t="shared" si="7"/>
        <v>108</v>
      </c>
      <c r="DN6" s="18">
        <f>DA6+1</f>
        <v>9</v>
      </c>
      <c r="DO6" s="11">
        <f>DM6+1</f>
        <v>109</v>
      </c>
      <c r="DP6" s="11">
        <f>DO6+1</f>
        <v>110</v>
      </c>
      <c r="DQ6" s="11">
        <f t="shared" ref="DQ6:DZ6" si="8">DP6+1</f>
        <v>111</v>
      </c>
      <c r="DR6" s="11">
        <f t="shared" si="8"/>
        <v>112</v>
      </c>
      <c r="DS6" s="11">
        <f t="shared" si="8"/>
        <v>113</v>
      </c>
      <c r="DT6" s="11">
        <f t="shared" si="8"/>
        <v>114</v>
      </c>
      <c r="DU6" s="11">
        <f t="shared" si="8"/>
        <v>115</v>
      </c>
      <c r="DV6" s="11">
        <f t="shared" si="8"/>
        <v>116</v>
      </c>
      <c r="DW6" s="11">
        <f t="shared" si="8"/>
        <v>117</v>
      </c>
      <c r="DX6" s="11">
        <f t="shared" si="8"/>
        <v>118</v>
      </c>
      <c r="DY6" s="11">
        <f t="shared" si="8"/>
        <v>119</v>
      </c>
      <c r="DZ6" s="11">
        <f t="shared" si="8"/>
        <v>120</v>
      </c>
      <c r="EA6" s="18">
        <f>DN6+1</f>
        <v>10</v>
      </c>
      <c r="EB6" s="11">
        <f>DZ6+1</f>
        <v>121</v>
      </c>
      <c r="EC6" s="11">
        <f>EB6+1</f>
        <v>122</v>
      </c>
      <c r="ED6" s="11">
        <f t="shared" ref="ED6:EM6" si="9">EC6+1</f>
        <v>123</v>
      </c>
      <c r="EE6" s="11">
        <f t="shared" si="9"/>
        <v>124</v>
      </c>
      <c r="EF6" s="11">
        <f t="shared" si="9"/>
        <v>125</v>
      </c>
      <c r="EG6" s="11">
        <f t="shared" si="9"/>
        <v>126</v>
      </c>
      <c r="EH6" s="11">
        <f t="shared" si="9"/>
        <v>127</v>
      </c>
      <c r="EI6" s="11">
        <f t="shared" si="9"/>
        <v>128</v>
      </c>
      <c r="EJ6" s="11">
        <f t="shared" si="9"/>
        <v>129</v>
      </c>
      <c r="EK6" s="11">
        <f t="shared" si="9"/>
        <v>130</v>
      </c>
      <c r="EL6" s="11">
        <f t="shared" si="9"/>
        <v>131</v>
      </c>
      <c r="EM6" s="11">
        <f t="shared" si="9"/>
        <v>132</v>
      </c>
      <c r="EN6" s="18">
        <f>EA6+1</f>
        <v>11</v>
      </c>
      <c r="EO6" s="11">
        <f>EM6+1</f>
        <v>133</v>
      </c>
      <c r="EP6" s="11">
        <f>EO6+1</f>
        <v>134</v>
      </c>
      <c r="EQ6" s="11">
        <f t="shared" ref="EQ6:EZ6" si="10">EP6+1</f>
        <v>135</v>
      </c>
      <c r="ER6" s="11">
        <f t="shared" si="10"/>
        <v>136</v>
      </c>
      <c r="ES6" s="11">
        <f t="shared" si="10"/>
        <v>137</v>
      </c>
      <c r="ET6" s="11">
        <f t="shared" si="10"/>
        <v>138</v>
      </c>
      <c r="EU6" s="11">
        <f t="shared" si="10"/>
        <v>139</v>
      </c>
      <c r="EV6" s="11">
        <f t="shared" si="10"/>
        <v>140</v>
      </c>
      <c r="EW6" s="11">
        <f t="shared" si="10"/>
        <v>141</v>
      </c>
      <c r="EX6" s="11">
        <f t="shared" si="10"/>
        <v>142</v>
      </c>
      <c r="EY6" s="11">
        <f t="shared" si="10"/>
        <v>143</v>
      </c>
      <c r="EZ6" s="11">
        <f t="shared" si="10"/>
        <v>144</v>
      </c>
      <c r="FA6" s="18">
        <f>EN6+1</f>
        <v>12</v>
      </c>
      <c r="FB6" s="11">
        <f>EZ6+1</f>
        <v>145</v>
      </c>
      <c r="FC6" s="11">
        <f>FB6+1</f>
        <v>146</v>
      </c>
      <c r="FD6" s="11">
        <f t="shared" ref="FD6:FM6" si="11">FC6+1</f>
        <v>147</v>
      </c>
      <c r="FE6" s="11">
        <f t="shared" si="11"/>
        <v>148</v>
      </c>
      <c r="FF6" s="11">
        <f t="shared" si="11"/>
        <v>149</v>
      </c>
      <c r="FG6" s="11">
        <f t="shared" si="11"/>
        <v>150</v>
      </c>
      <c r="FH6" s="11">
        <f t="shared" si="11"/>
        <v>151</v>
      </c>
      <c r="FI6" s="11">
        <f t="shared" si="11"/>
        <v>152</v>
      </c>
      <c r="FJ6" s="11">
        <f t="shared" si="11"/>
        <v>153</v>
      </c>
      <c r="FK6" s="11">
        <f t="shared" si="11"/>
        <v>154</v>
      </c>
      <c r="FL6" s="11">
        <f t="shared" si="11"/>
        <v>155</v>
      </c>
      <c r="FM6" s="11">
        <f t="shared" si="11"/>
        <v>156</v>
      </c>
      <c r="FN6" s="18">
        <f>FA6+1</f>
        <v>13</v>
      </c>
      <c r="FO6" s="11">
        <f>FM6+1</f>
        <v>157</v>
      </c>
      <c r="FP6" s="11">
        <f>FO6+1</f>
        <v>158</v>
      </c>
      <c r="FQ6" s="11">
        <f t="shared" ref="FQ6:FZ6" si="12">FP6+1</f>
        <v>159</v>
      </c>
      <c r="FR6" s="11">
        <f t="shared" si="12"/>
        <v>160</v>
      </c>
      <c r="FS6" s="11">
        <f t="shared" si="12"/>
        <v>161</v>
      </c>
      <c r="FT6" s="11">
        <f t="shared" si="12"/>
        <v>162</v>
      </c>
      <c r="FU6" s="11">
        <f t="shared" si="12"/>
        <v>163</v>
      </c>
      <c r="FV6" s="11">
        <f t="shared" si="12"/>
        <v>164</v>
      </c>
      <c r="FW6" s="11">
        <f t="shared" si="12"/>
        <v>165</v>
      </c>
      <c r="FX6" s="11">
        <f t="shared" si="12"/>
        <v>166</v>
      </c>
      <c r="FY6" s="11">
        <f t="shared" si="12"/>
        <v>167</v>
      </c>
      <c r="FZ6" s="11">
        <f t="shared" si="12"/>
        <v>168</v>
      </c>
      <c r="GA6" s="18">
        <f>FN6+1</f>
        <v>14</v>
      </c>
      <c r="GB6" s="11">
        <f>FZ6+1</f>
        <v>169</v>
      </c>
      <c r="GC6" s="11">
        <f>GB6+1</f>
        <v>170</v>
      </c>
      <c r="GD6" s="11">
        <f t="shared" ref="GD6:GM6" si="13">GC6+1</f>
        <v>171</v>
      </c>
      <c r="GE6" s="11">
        <f t="shared" si="13"/>
        <v>172</v>
      </c>
      <c r="GF6" s="11">
        <f t="shared" si="13"/>
        <v>173</v>
      </c>
      <c r="GG6" s="11">
        <f t="shared" si="13"/>
        <v>174</v>
      </c>
      <c r="GH6" s="11">
        <f t="shared" si="13"/>
        <v>175</v>
      </c>
      <c r="GI6" s="11">
        <f t="shared" si="13"/>
        <v>176</v>
      </c>
      <c r="GJ6" s="11">
        <f t="shared" si="13"/>
        <v>177</v>
      </c>
      <c r="GK6" s="11">
        <f t="shared" si="13"/>
        <v>178</v>
      </c>
      <c r="GL6" s="11">
        <f t="shared" si="13"/>
        <v>179</v>
      </c>
      <c r="GM6" s="11">
        <f t="shared" si="13"/>
        <v>180</v>
      </c>
      <c r="GN6" s="18">
        <f>GA6+1</f>
        <v>15</v>
      </c>
      <c r="GO6" s="11">
        <f>GM6+1</f>
        <v>181</v>
      </c>
      <c r="GP6" s="11">
        <f>GO6+1</f>
        <v>182</v>
      </c>
      <c r="GQ6" s="11">
        <f t="shared" ref="GQ6:GZ6" si="14">GP6+1</f>
        <v>183</v>
      </c>
      <c r="GR6" s="11">
        <f t="shared" si="14"/>
        <v>184</v>
      </c>
      <c r="GS6" s="11">
        <f t="shared" si="14"/>
        <v>185</v>
      </c>
      <c r="GT6" s="11">
        <f t="shared" si="14"/>
        <v>186</v>
      </c>
      <c r="GU6" s="11">
        <f t="shared" si="14"/>
        <v>187</v>
      </c>
      <c r="GV6" s="11">
        <f t="shared" si="14"/>
        <v>188</v>
      </c>
      <c r="GW6" s="11">
        <f t="shared" si="14"/>
        <v>189</v>
      </c>
      <c r="GX6" s="11">
        <f t="shared" si="14"/>
        <v>190</v>
      </c>
      <c r="GY6" s="11">
        <f t="shared" si="14"/>
        <v>191</v>
      </c>
      <c r="GZ6" s="11">
        <f t="shared" si="14"/>
        <v>192</v>
      </c>
      <c r="HA6" s="18">
        <f>GN6+1</f>
        <v>16</v>
      </c>
      <c r="HB6" s="11">
        <f>GZ6+1</f>
        <v>193</v>
      </c>
      <c r="HC6" s="11">
        <f>HB6+1</f>
        <v>194</v>
      </c>
      <c r="HD6" s="11">
        <f t="shared" ref="HD6:HM6" si="15">HC6+1</f>
        <v>195</v>
      </c>
      <c r="HE6" s="11">
        <f t="shared" si="15"/>
        <v>196</v>
      </c>
      <c r="HF6" s="11">
        <f t="shared" si="15"/>
        <v>197</v>
      </c>
      <c r="HG6" s="11">
        <f t="shared" si="15"/>
        <v>198</v>
      </c>
      <c r="HH6" s="11">
        <f t="shared" si="15"/>
        <v>199</v>
      </c>
      <c r="HI6" s="11">
        <f t="shared" si="15"/>
        <v>200</v>
      </c>
      <c r="HJ6" s="11">
        <f t="shared" si="15"/>
        <v>201</v>
      </c>
      <c r="HK6" s="11">
        <f t="shared" si="15"/>
        <v>202</v>
      </c>
      <c r="HL6" s="11">
        <f t="shared" si="15"/>
        <v>203</v>
      </c>
      <c r="HM6" s="11">
        <f t="shared" si="15"/>
        <v>204</v>
      </c>
      <c r="HN6" s="18">
        <f>HA6+1</f>
        <v>17</v>
      </c>
      <c r="HO6" s="11">
        <f>HM6+1</f>
        <v>205</v>
      </c>
      <c r="HP6" s="11">
        <f>HO6+1</f>
        <v>206</v>
      </c>
      <c r="HQ6" s="11">
        <f t="shared" ref="HQ6:HZ6" si="16">HP6+1</f>
        <v>207</v>
      </c>
      <c r="HR6" s="11">
        <f t="shared" si="16"/>
        <v>208</v>
      </c>
      <c r="HS6" s="11">
        <f t="shared" si="16"/>
        <v>209</v>
      </c>
      <c r="HT6" s="11">
        <f t="shared" si="16"/>
        <v>210</v>
      </c>
      <c r="HU6" s="11">
        <f t="shared" si="16"/>
        <v>211</v>
      </c>
      <c r="HV6" s="11">
        <f t="shared" si="16"/>
        <v>212</v>
      </c>
      <c r="HW6" s="11">
        <f t="shared" si="16"/>
        <v>213</v>
      </c>
      <c r="HX6" s="11">
        <f t="shared" si="16"/>
        <v>214</v>
      </c>
      <c r="HY6" s="11">
        <f t="shared" si="16"/>
        <v>215</v>
      </c>
      <c r="HZ6" s="11">
        <f t="shared" si="16"/>
        <v>216</v>
      </c>
      <c r="IA6" s="18">
        <f>HN6+1</f>
        <v>18</v>
      </c>
      <c r="IB6" s="11">
        <f>HZ6+1</f>
        <v>217</v>
      </c>
      <c r="IC6" s="11">
        <f>IB6+1</f>
        <v>218</v>
      </c>
      <c r="ID6" s="11">
        <f t="shared" ref="ID6:IM6" si="17">IC6+1</f>
        <v>219</v>
      </c>
      <c r="IE6" s="11">
        <f t="shared" si="17"/>
        <v>220</v>
      </c>
      <c r="IF6" s="11">
        <f t="shared" si="17"/>
        <v>221</v>
      </c>
      <c r="IG6" s="11">
        <f t="shared" si="17"/>
        <v>222</v>
      </c>
      <c r="IH6" s="11">
        <f t="shared" si="17"/>
        <v>223</v>
      </c>
      <c r="II6" s="11">
        <f t="shared" si="17"/>
        <v>224</v>
      </c>
      <c r="IJ6" s="11">
        <f t="shared" si="17"/>
        <v>225</v>
      </c>
      <c r="IK6" s="11">
        <f t="shared" si="17"/>
        <v>226</v>
      </c>
      <c r="IL6" s="11">
        <f t="shared" si="17"/>
        <v>227</v>
      </c>
      <c r="IM6" s="11">
        <f t="shared" si="17"/>
        <v>228</v>
      </c>
      <c r="IN6" s="18">
        <f>IA6+1</f>
        <v>19</v>
      </c>
      <c r="IO6" s="11">
        <f>IM6+1</f>
        <v>229</v>
      </c>
      <c r="IP6" s="11">
        <f>IO6+1</f>
        <v>230</v>
      </c>
      <c r="IQ6" s="11">
        <f t="shared" ref="IQ6:IZ6" si="18">IP6+1</f>
        <v>231</v>
      </c>
      <c r="IR6" s="11">
        <f t="shared" si="18"/>
        <v>232</v>
      </c>
      <c r="IS6" s="11">
        <f t="shared" si="18"/>
        <v>233</v>
      </c>
      <c r="IT6" s="11">
        <f t="shared" si="18"/>
        <v>234</v>
      </c>
      <c r="IU6" s="11">
        <f t="shared" si="18"/>
        <v>235</v>
      </c>
      <c r="IV6" s="11">
        <f t="shared" si="18"/>
        <v>236</v>
      </c>
      <c r="IW6" s="11">
        <f t="shared" si="18"/>
        <v>237</v>
      </c>
      <c r="IX6" s="11">
        <f t="shared" si="18"/>
        <v>238</v>
      </c>
      <c r="IY6" s="11">
        <f t="shared" si="18"/>
        <v>239</v>
      </c>
      <c r="IZ6" s="11">
        <f t="shared" si="18"/>
        <v>240</v>
      </c>
      <c r="JA6" s="18">
        <f>IN6+1</f>
        <v>20</v>
      </c>
      <c r="JB6" s="11">
        <f>IZ6+1</f>
        <v>241</v>
      </c>
      <c r="JC6" s="11">
        <f>JB6+1</f>
        <v>242</v>
      </c>
      <c r="JD6" s="11">
        <f t="shared" ref="JD6:JM6" si="19">JC6+1</f>
        <v>243</v>
      </c>
      <c r="JE6" s="11">
        <f t="shared" si="19"/>
        <v>244</v>
      </c>
      <c r="JF6" s="11">
        <f t="shared" si="19"/>
        <v>245</v>
      </c>
      <c r="JG6" s="11">
        <f t="shared" si="19"/>
        <v>246</v>
      </c>
      <c r="JH6" s="11">
        <f t="shared" si="19"/>
        <v>247</v>
      </c>
      <c r="JI6" s="11">
        <f t="shared" si="19"/>
        <v>248</v>
      </c>
      <c r="JJ6" s="11">
        <f t="shared" si="19"/>
        <v>249</v>
      </c>
      <c r="JK6" s="11">
        <f t="shared" si="19"/>
        <v>250</v>
      </c>
      <c r="JL6" s="11">
        <f t="shared" si="19"/>
        <v>251</v>
      </c>
      <c r="JM6" s="11">
        <f t="shared" si="19"/>
        <v>252</v>
      </c>
      <c r="JN6" s="18">
        <f>JA6+1</f>
        <v>21</v>
      </c>
      <c r="JO6" s="11">
        <f>JM6+1</f>
        <v>253</v>
      </c>
      <c r="JP6" s="11">
        <f>JO6+1</f>
        <v>254</v>
      </c>
      <c r="JQ6" s="11">
        <f t="shared" ref="JQ6:JZ6" si="20">JP6+1</f>
        <v>255</v>
      </c>
      <c r="JR6" s="11">
        <f t="shared" si="20"/>
        <v>256</v>
      </c>
      <c r="JS6" s="11">
        <f t="shared" si="20"/>
        <v>257</v>
      </c>
      <c r="JT6" s="11">
        <f t="shared" si="20"/>
        <v>258</v>
      </c>
      <c r="JU6" s="11">
        <f t="shared" si="20"/>
        <v>259</v>
      </c>
      <c r="JV6" s="11">
        <f t="shared" si="20"/>
        <v>260</v>
      </c>
      <c r="JW6" s="11">
        <f t="shared" si="20"/>
        <v>261</v>
      </c>
      <c r="JX6" s="11">
        <f t="shared" si="20"/>
        <v>262</v>
      </c>
      <c r="JY6" s="11">
        <f t="shared" si="20"/>
        <v>263</v>
      </c>
      <c r="JZ6" s="11">
        <f t="shared" si="20"/>
        <v>264</v>
      </c>
      <c r="KA6" s="18">
        <f>JN6+1</f>
        <v>22</v>
      </c>
      <c r="KB6" s="11">
        <f>JZ6+1</f>
        <v>265</v>
      </c>
      <c r="KC6" s="11">
        <f>KB6+1</f>
        <v>266</v>
      </c>
      <c r="KD6" s="11">
        <f t="shared" ref="KD6:KM6" si="21">KC6+1</f>
        <v>267</v>
      </c>
      <c r="KE6" s="11">
        <f t="shared" si="21"/>
        <v>268</v>
      </c>
      <c r="KF6" s="11">
        <f t="shared" si="21"/>
        <v>269</v>
      </c>
      <c r="KG6" s="11">
        <f t="shared" si="21"/>
        <v>270</v>
      </c>
      <c r="KH6" s="11">
        <f t="shared" si="21"/>
        <v>271</v>
      </c>
      <c r="KI6" s="11">
        <f t="shared" si="21"/>
        <v>272</v>
      </c>
      <c r="KJ6" s="11">
        <f t="shared" si="21"/>
        <v>273</v>
      </c>
      <c r="KK6" s="11">
        <f t="shared" si="21"/>
        <v>274</v>
      </c>
      <c r="KL6" s="11">
        <f t="shared" si="21"/>
        <v>275</v>
      </c>
      <c r="KM6" s="11">
        <f t="shared" si="21"/>
        <v>276</v>
      </c>
      <c r="KN6" s="18">
        <f>KA6+1</f>
        <v>23</v>
      </c>
      <c r="KO6" s="11">
        <f>KM6+1</f>
        <v>277</v>
      </c>
      <c r="KP6" s="11">
        <f>KO6+1</f>
        <v>278</v>
      </c>
      <c r="KQ6" s="11">
        <f t="shared" ref="KQ6:KZ6" si="22">KP6+1</f>
        <v>279</v>
      </c>
      <c r="KR6" s="11">
        <f t="shared" si="22"/>
        <v>280</v>
      </c>
      <c r="KS6" s="11">
        <f t="shared" si="22"/>
        <v>281</v>
      </c>
      <c r="KT6" s="11">
        <f t="shared" si="22"/>
        <v>282</v>
      </c>
      <c r="KU6" s="11">
        <f t="shared" si="22"/>
        <v>283</v>
      </c>
      <c r="KV6" s="11">
        <f t="shared" si="22"/>
        <v>284</v>
      </c>
      <c r="KW6" s="11">
        <f t="shared" si="22"/>
        <v>285</v>
      </c>
      <c r="KX6" s="11">
        <f t="shared" si="22"/>
        <v>286</v>
      </c>
      <c r="KY6" s="11">
        <f t="shared" si="22"/>
        <v>287</v>
      </c>
      <c r="KZ6" s="11">
        <f t="shared" si="22"/>
        <v>288</v>
      </c>
      <c r="LA6" s="18">
        <f>KN6+1</f>
        <v>24</v>
      </c>
      <c r="LB6" s="11">
        <f>KZ6+1</f>
        <v>289</v>
      </c>
      <c r="LC6" s="11">
        <f>LB6+1</f>
        <v>290</v>
      </c>
      <c r="LD6" s="11">
        <f t="shared" ref="LD6:LM6" si="23">LC6+1</f>
        <v>291</v>
      </c>
      <c r="LE6" s="11">
        <f t="shared" si="23"/>
        <v>292</v>
      </c>
      <c r="LF6" s="11">
        <f t="shared" si="23"/>
        <v>293</v>
      </c>
      <c r="LG6" s="11">
        <f t="shared" si="23"/>
        <v>294</v>
      </c>
      <c r="LH6" s="11">
        <f t="shared" si="23"/>
        <v>295</v>
      </c>
      <c r="LI6" s="11">
        <f t="shared" si="23"/>
        <v>296</v>
      </c>
      <c r="LJ6" s="11">
        <f t="shared" si="23"/>
        <v>297</v>
      </c>
      <c r="LK6" s="11">
        <f t="shared" si="23"/>
        <v>298</v>
      </c>
      <c r="LL6" s="11">
        <f t="shared" si="23"/>
        <v>299</v>
      </c>
      <c r="LM6" s="11">
        <f t="shared" si="23"/>
        <v>300</v>
      </c>
      <c r="LN6" s="20">
        <f>LA6+1</f>
        <v>25</v>
      </c>
    </row>
    <row r="7" spans="1:326" ht="15.75" thickBot="1"/>
    <row r="8" spans="1:326" ht="15.75" thickBot="1">
      <c r="A8" s="14" t="s">
        <v>47</v>
      </c>
      <c r="B8" s="21">
        <f t="shared" ref="B8:BK8" si="24">SUM(B9,B18)</f>
        <v>69633.55</v>
      </c>
      <c r="C8" s="21">
        <f t="shared" si="24"/>
        <v>69633.55</v>
      </c>
      <c r="D8" s="21">
        <f t="shared" si="24"/>
        <v>69633.55</v>
      </c>
      <c r="E8" s="21">
        <f t="shared" si="24"/>
        <v>69633.55</v>
      </c>
      <c r="F8" s="21">
        <f t="shared" si="24"/>
        <v>69633.55</v>
      </c>
      <c r="G8" s="21">
        <f t="shared" si="24"/>
        <v>69633.55</v>
      </c>
      <c r="H8" s="21">
        <f t="shared" si="24"/>
        <v>69633.55</v>
      </c>
      <c r="I8" s="21">
        <f t="shared" si="24"/>
        <v>69633.55</v>
      </c>
      <c r="J8" s="21">
        <f t="shared" si="24"/>
        <v>69633.55</v>
      </c>
      <c r="K8" s="21">
        <f t="shared" si="24"/>
        <v>69633.55</v>
      </c>
      <c r="L8" s="21">
        <f t="shared" si="24"/>
        <v>69633.55</v>
      </c>
      <c r="M8" s="21">
        <f t="shared" si="24"/>
        <v>69633.55</v>
      </c>
      <c r="N8" s="544">
        <f t="shared" si="24"/>
        <v>835602.60000000021</v>
      </c>
      <c r="O8" s="21">
        <f t="shared" si="24"/>
        <v>394590.11666666664</v>
      </c>
      <c r="P8" s="21">
        <f t="shared" si="24"/>
        <v>394590.11666666664</v>
      </c>
      <c r="Q8" s="21">
        <f t="shared" si="24"/>
        <v>394590.11666666664</v>
      </c>
      <c r="R8" s="21">
        <f t="shared" si="24"/>
        <v>394590.11666666664</v>
      </c>
      <c r="S8" s="21">
        <f t="shared" si="24"/>
        <v>394590.11666666664</v>
      </c>
      <c r="T8" s="21">
        <f t="shared" si="24"/>
        <v>394590.11666666664</v>
      </c>
      <c r="U8" s="21">
        <f t="shared" si="24"/>
        <v>394590.11666666664</v>
      </c>
      <c r="V8" s="21">
        <f t="shared" si="24"/>
        <v>394590.11666666664</v>
      </c>
      <c r="W8" s="21">
        <f t="shared" si="24"/>
        <v>394590.11666666664</v>
      </c>
      <c r="X8" s="21">
        <f t="shared" si="24"/>
        <v>394590.11666666664</v>
      </c>
      <c r="Y8" s="21">
        <f t="shared" si="24"/>
        <v>394590.11666666664</v>
      </c>
      <c r="Z8" s="21">
        <f t="shared" si="24"/>
        <v>394590.11666666664</v>
      </c>
      <c r="AA8" s="544">
        <f t="shared" si="24"/>
        <v>4735081.3999999994</v>
      </c>
      <c r="AB8" s="21">
        <f t="shared" si="24"/>
        <v>0</v>
      </c>
      <c r="AC8" s="21">
        <f t="shared" si="24"/>
        <v>0</v>
      </c>
      <c r="AD8" s="21">
        <f t="shared" si="24"/>
        <v>0</v>
      </c>
      <c r="AE8" s="21">
        <f t="shared" si="24"/>
        <v>0</v>
      </c>
      <c r="AF8" s="21">
        <f t="shared" si="24"/>
        <v>0</v>
      </c>
      <c r="AG8" s="21">
        <f t="shared" si="24"/>
        <v>0</v>
      </c>
      <c r="AH8" s="21">
        <f t="shared" si="24"/>
        <v>0</v>
      </c>
      <c r="AI8" s="21">
        <f t="shared" si="24"/>
        <v>0</v>
      </c>
      <c r="AJ8" s="21">
        <f t="shared" si="24"/>
        <v>0</v>
      </c>
      <c r="AK8" s="21">
        <f t="shared" si="24"/>
        <v>0</v>
      </c>
      <c r="AL8" s="21">
        <f t="shared" si="24"/>
        <v>10000</v>
      </c>
      <c r="AM8" s="21">
        <f t="shared" si="24"/>
        <v>0</v>
      </c>
      <c r="AN8" s="544">
        <f t="shared" si="24"/>
        <v>10000</v>
      </c>
      <c r="AO8" s="21">
        <f t="shared" si="24"/>
        <v>0</v>
      </c>
      <c r="AP8" s="21">
        <f t="shared" si="24"/>
        <v>0</v>
      </c>
      <c r="AQ8" s="21">
        <f t="shared" si="24"/>
        <v>0</v>
      </c>
      <c r="AR8" s="21">
        <f t="shared" si="24"/>
        <v>0</v>
      </c>
      <c r="AS8" s="21">
        <f t="shared" si="24"/>
        <v>0</v>
      </c>
      <c r="AT8" s="21">
        <f t="shared" si="24"/>
        <v>0</v>
      </c>
      <c r="AU8" s="21">
        <f t="shared" si="24"/>
        <v>0</v>
      </c>
      <c r="AV8" s="21">
        <f t="shared" si="24"/>
        <v>0</v>
      </c>
      <c r="AW8" s="21">
        <f t="shared" si="24"/>
        <v>0</v>
      </c>
      <c r="AX8" s="21">
        <f t="shared" si="24"/>
        <v>0</v>
      </c>
      <c r="AY8" s="21">
        <f t="shared" ref="AY8:AZ8" si="25">SUM(AY9,AY18)</f>
        <v>10000</v>
      </c>
      <c r="AZ8" s="21">
        <f t="shared" si="25"/>
        <v>0</v>
      </c>
      <c r="BA8" s="544">
        <f t="shared" si="24"/>
        <v>10000</v>
      </c>
      <c r="BB8" s="21">
        <f t="shared" si="24"/>
        <v>0</v>
      </c>
      <c r="BC8" s="21">
        <f t="shared" si="24"/>
        <v>0</v>
      </c>
      <c r="BD8" s="21">
        <f t="shared" si="24"/>
        <v>0</v>
      </c>
      <c r="BE8" s="21">
        <f t="shared" si="24"/>
        <v>0</v>
      </c>
      <c r="BF8" s="21">
        <f t="shared" si="24"/>
        <v>0</v>
      </c>
      <c r="BG8" s="21">
        <f t="shared" si="24"/>
        <v>0</v>
      </c>
      <c r="BH8" s="21">
        <f t="shared" si="24"/>
        <v>0</v>
      </c>
      <c r="BI8" s="21">
        <f t="shared" si="24"/>
        <v>0</v>
      </c>
      <c r="BJ8" s="21">
        <f t="shared" si="24"/>
        <v>0</v>
      </c>
      <c r="BK8" s="21">
        <f t="shared" si="24"/>
        <v>0</v>
      </c>
      <c r="BL8" s="21">
        <f t="shared" ref="BL8:BM8" si="26">SUM(BL9,BL18)</f>
        <v>10000</v>
      </c>
      <c r="BM8" s="21">
        <f t="shared" si="26"/>
        <v>0</v>
      </c>
      <c r="BN8" s="544">
        <f t="shared" ref="BN8:DY8" si="27">SUM(BN9,BN18)</f>
        <v>10000</v>
      </c>
      <c r="BO8" s="21">
        <f t="shared" si="27"/>
        <v>0</v>
      </c>
      <c r="BP8" s="21">
        <f t="shared" si="27"/>
        <v>0</v>
      </c>
      <c r="BQ8" s="21">
        <f t="shared" si="27"/>
        <v>0</v>
      </c>
      <c r="BR8" s="21">
        <f t="shared" si="27"/>
        <v>0</v>
      </c>
      <c r="BS8" s="21">
        <f t="shared" si="27"/>
        <v>0</v>
      </c>
      <c r="BT8" s="21">
        <f t="shared" si="27"/>
        <v>0</v>
      </c>
      <c r="BU8" s="21">
        <f t="shared" si="27"/>
        <v>0</v>
      </c>
      <c r="BV8" s="21">
        <f t="shared" si="27"/>
        <v>0</v>
      </c>
      <c r="BW8" s="21">
        <f t="shared" si="27"/>
        <v>0</v>
      </c>
      <c r="BX8" s="21">
        <f t="shared" si="27"/>
        <v>0</v>
      </c>
      <c r="BY8" s="21">
        <f t="shared" si="27"/>
        <v>10000</v>
      </c>
      <c r="BZ8" s="21">
        <f t="shared" si="27"/>
        <v>0</v>
      </c>
      <c r="CA8" s="544">
        <f t="shared" si="27"/>
        <v>10000</v>
      </c>
      <c r="CB8" s="21">
        <f t="shared" si="27"/>
        <v>0</v>
      </c>
      <c r="CC8" s="21">
        <f t="shared" si="27"/>
        <v>0</v>
      </c>
      <c r="CD8" s="21">
        <f t="shared" si="27"/>
        <v>0</v>
      </c>
      <c r="CE8" s="21">
        <f t="shared" si="27"/>
        <v>0</v>
      </c>
      <c r="CF8" s="21">
        <f t="shared" si="27"/>
        <v>0</v>
      </c>
      <c r="CG8" s="21">
        <f t="shared" si="27"/>
        <v>0</v>
      </c>
      <c r="CH8" s="21">
        <f t="shared" si="27"/>
        <v>0</v>
      </c>
      <c r="CI8" s="21">
        <f t="shared" si="27"/>
        <v>0</v>
      </c>
      <c r="CJ8" s="21">
        <f t="shared" si="27"/>
        <v>0</v>
      </c>
      <c r="CK8" s="21">
        <f t="shared" si="27"/>
        <v>0</v>
      </c>
      <c r="CL8" s="21">
        <f t="shared" si="27"/>
        <v>10000</v>
      </c>
      <c r="CM8" s="21">
        <f t="shared" si="27"/>
        <v>0</v>
      </c>
      <c r="CN8" s="544">
        <f t="shared" si="27"/>
        <v>10000</v>
      </c>
      <c r="CO8" s="21">
        <f t="shared" si="27"/>
        <v>0</v>
      </c>
      <c r="CP8" s="21">
        <f t="shared" si="27"/>
        <v>0</v>
      </c>
      <c r="CQ8" s="21">
        <f t="shared" si="27"/>
        <v>0</v>
      </c>
      <c r="CR8" s="21">
        <f t="shared" si="27"/>
        <v>0</v>
      </c>
      <c r="CS8" s="21">
        <f t="shared" si="27"/>
        <v>0</v>
      </c>
      <c r="CT8" s="21">
        <f t="shared" si="27"/>
        <v>0</v>
      </c>
      <c r="CU8" s="21">
        <f t="shared" si="27"/>
        <v>0</v>
      </c>
      <c r="CV8" s="21">
        <f t="shared" si="27"/>
        <v>0</v>
      </c>
      <c r="CW8" s="21">
        <f t="shared" si="27"/>
        <v>0</v>
      </c>
      <c r="CX8" s="21">
        <f t="shared" si="27"/>
        <v>0</v>
      </c>
      <c r="CY8" s="21">
        <f t="shared" si="27"/>
        <v>10000</v>
      </c>
      <c r="CZ8" s="21">
        <f t="shared" si="27"/>
        <v>0</v>
      </c>
      <c r="DA8" s="544">
        <f t="shared" si="27"/>
        <v>10000</v>
      </c>
      <c r="DB8" s="21">
        <f t="shared" si="27"/>
        <v>0</v>
      </c>
      <c r="DC8" s="21">
        <f t="shared" si="27"/>
        <v>0</v>
      </c>
      <c r="DD8" s="21">
        <f t="shared" si="27"/>
        <v>0</v>
      </c>
      <c r="DE8" s="21">
        <f t="shared" si="27"/>
        <v>0</v>
      </c>
      <c r="DF8" s="21">
        <f t="shared" si="27"/>
        <v>0</v>
      </c>
      <c r="DG8" s="21">
        <f t="shared" si="27"/>
        <v>0</v>
      </c>
      <c r="DH8" s="21">
        <f t="shared" si="27"/>
        <v>0</v>
      </c>
      <c r="DI8" s="21">
        <f t="shared" si="27"/>
        <v>0</v>
      </c>
      <c r="DJ8" s="21">
        <f t="shared" si="27"/>
        <v>0</v>
      </c>
      <c r="DK8" s="21">
        <f t="shared" si="27"/>
        <v>0</v>
      </c>
      <c r="DL8" s="21">
        <f t="shared" si="27"/>
        <v>10000</v>
      </c>
      <c r="DM8" s="21">
        <f t="shared" si="27"/>
        <v>0</v>
      </c>
      <c r="DN8" s="544">
        <f t="shared" si="27"/>
        <v>10000</v>
      </c>
      <c r="DO8" s="21">
        <f t="shared" si="27"/>
        <v>0</v>
      </c>
      <c r="DP8" s="21">
        <f t="shared" si="27"/>
        <v>0</v>
      </c>
      <c r="DQ8" s="21">
        <f t="shared" si="27"/>
        <v>0</v>
      </c>
      <c r="DR8" s="21">
        <f t="shared" si="27"/>
        <v>0</v>
      </c>
      <c r="DS8" s="21">
        <f t="shared" si="27"/>
        <v>0</v>
      </c>
      <c r="DT8" s="21">
        <f t="shared" si="27"/>
        <v>0</v>
      </c>
      <c r="DU8" s="21">
        <f t="shared" si="27"/>
        <v>0</v>
      </c>
      <c r="DV8" s="21">
        <f t="shared" si="27"/>
        <v>0</v>
      </c>
      <c r="DW8" s="21">
        <f t="shared" si="27"/>
        <v>0</v>
      </c>
      <c r="DX8" s="21">
        <f t="shared" si="27"/>
        <v>0</v>
      </c>
      <c r="DY8" s="21">
        <f t="shared" si="27"/>
        <v>10000</v>
      </c>
      <c r="DZ8" s="21">
        <f t="shared" ref="DZ8:GK8" si="28">SUM(DZ9,DZ18)</f>
        <v>0</v>
      </c>
      <c r="EA8" s="544">
        <f t="shared" si="28"/>
        <v>10000</v>
      </c>
      <c r="EB8" s="21">
        <f t="shared" si="28"/>
        <v>0</v>
      </c>
      <c r="EC8" s="21">
        <f t="shared" si="28"/>
        <v>0</v>
      </c>
      <c r="ED8" s="21">
        <f t="shared" si="28"/>
        <v>0</v>
      </c>
      <c r="EE8" s="21">
        <f t="shared" si="28"/>
        <v>0</v>
      </c>
      <c r="EF8" s="21">
        <f t="shared" si="28"/>
        <v>0</v>
      </c>
      <c r="EG8" s="21">
        <f t="shared" si="28"/>
        <v>0</v>
      </c>
      <c r="EH8" s="21">
        <f t="shared" si="28"/>
        <v>0</v>
      </c>
      <c r="EI8" s="21">
        <f t="shared" si="28"/>
        <v>0</v>
      </c>
      <c r="EJ8" s="21">
        <f t="shared" si="28"/>
        <v>0</v>
      </c>
      <c r="EK8" s="21">
        <f t="shared" si="28"/>
        <v>0</v>
      </c>
      <c r="EL8" s="21">
        <f t="shared" si="28"/>
        <v>10000</v>
      </c>
      <c r="EM8" s="21">
        <f t="shared" si="28"/>
        <v>0</v>
      </c>
      <c r="EN8" s="544">
        <f t="shared" si="28"/>
        <v>10000</v>
      </c>
      <c r="EO8" s="21">
        <f t="shared" si="28"/>
        <v>0</v>
      </c>
      <c r="EP8" s="21">
        <f t="shared" si="28"/>
        <v>0</v>
      </c>
      <c r="EQ8" s="21">
        <f t="shared" si="28"/>
        <v>0</v>
      </c>
      <c r="ER8" s="21">
        <f t="shared" si="28"/>
        <v>0</v>
      </c>
      <c r="ES8" s="21">
        <f t="shared" si="28"/>
        <v>0</v>
      </c>
      <c r="ET8" s="21">
        <f t="shared" si="28"/>
        <v>0</v>
      </c>
      <c r="EU8" s="21">
        <f t="shared" si="28"/>
        <v>0</v>
      </c>
      <c r="EV8" s="21">
        <f t="shared" si="28"/>
        <v>0</v>
      </c>
      <c r="EW8" s="21">
        <f t="shared" si="28"/>
        <v>0</v>
      </c>
      <c r="EX8" s="21">
        <f t="shared" si="28"/>
        <v>0</v>
      </c>
      <c r="EY8" s="21">
        <f t="shared" si="28"/>
        <v>10000</v>
      </c>
      <c r="EZ8" s="21">
        <f t="shared" si="28"/>
        <v>0</v>
      </c>
      <c r="FA8" s="544">
        <f t="shared" si="28"/>
        <v>10000</v>
      </c>
      <c r="FB8" s="21">
        <f t="shared" si="28"/>
        <v>0</v>
      </c>
      <c r="FC8" s="21">
        <f t="shared" si="28"/>
        <v>0</v>
      </c>
      <c r="FD8" s="21">
        <f t="shared" si="28"/>
        <v>0</v>
      </c>
      <c r="FE8" s="21">
        <f t="shared" si="28"/>
        <v>0</v>
      </c>
      <c r="FF8" s="21">
        <f t="shared" si="28"/>
        <v>0</v>
      </c>
      <c r="FG8" s="21">
        <f t="shared" si="28"/>
        <v>0</v>
      </c>
      <c r="FH8" s="21">
        <f t="shared" si="28"/>
        <v>0</v>
      </c>
      <c r="FI8" s="21">
        <f t="shared" si="28"/>
        <v>0</v>
      </c>
      <c r="FJ8" s="21">
        <f t="shared" si="28"/>
        <v>0</v>
      </c>
      <c r="FK8" s="21">
        <f t="shared" si="28"/>
        <v>0</v>
      </c>
      <c r="FL8" s="21">
        <f t="shared" si="28"/>
        <v>10000</v>
      </c>
      <c r="FM8" s="21">
        <f t="shared" si="28"/>
        <v>0</v>
      </c>
      <c r="FN8" s="544">
        <f t="shared" si="28"/>
        <v>10000</v>
      </c>
      <c r="FO8" s="21">
        <f t="shared" si="28"/>
        <v>0</v>
      </c>
      <c r="FP8" s="21">
        <f t="shared" si="28"/>
        <v>0</v>
      </c>
      <c r="FQ8" s="21">
        <f t="shared" si="28"/>
        <v>0</v>
      </c>
      <c r="FR8" s="21">
        <f t="shared" si="28"/>
        <v>0</v>
      </c>
      <c r="FS8" s="21">
        <f t="shared" si="28"/>
        <v>0</v>
      </c>
      <c r="FT8" s="21">
        <f t="shared" si="28"/>
        <v>0</v>
      </c>
      <c r="FU8" s="21">
        <f t="shared" si="28"/>
        <v>0</v>
      </c>
      <c r="FV8" s="21">
        <f t="shared" si="28"/>
        <v>0</v>
      </c>
      <c r="FW8" s="21">
        <f t="shared" si="28"/>
        <v>0</v>
      </c>
      <c r="FX8" s="21">
        <f t="shared" si="28"/>
        <v>0</v>
      </c>
      <c r="FY8" s="21">
        <f t="shared" si="28"/>
        <v>10000</v>
      </c>
      <c r="FZ8" s="21">
        <f t="shared" si="28"/>
        <v>0</v>
      </c>
      <c r="GA8" s="544">
        <f t="shared" si="28"/>
        <v>10000</v>
      </c>
      <c r="GB8" s="21">
        <f t="shared" si="28"/>
        <v>0</v>
      </c>
      <c r="GC8" s="21">
        <f t="shared" si="28"/>
        <v>0</v>
      </c>
      <c r="GD8" s="21">
        <f t="shared" si="28"/>
        <v>0</v>
      </c>
      <c r="GE8" s="21">
        <f t="shared" si="28"/>
        <v>0</v>
      </c>
      <c r="GF8" s="21">
        <f t="shared" si="28"/>
        <v>0</v>
      </c>
      <c r="GG8" s="21">
        <f t="shared" si="28"/>
        <v>0</v>
      </c>
      <c r="GH8" s="21">
        <f t="shared" si="28"/>
        <v>0</v>
      </c>
      <c r="GI8" s="21">
        <f t="shared" si="28"/>
        <v>0</v>
      </c>
      <c r="GJ8" s="21">
        <f t="shared" si="28"/>
        <v>0</v>
      </c>
      <c r="GK8" s="21">
        <f t="shared" si="28"/>
        <v>0</v>
      </c>
      <c r="GL8" s="21">
        <f t="shared" ref="GL8:IW8" si="29">SUM(GL9,GL18)</f>
        <v>10000</v>
      </c>
      <c r="GM8" s="21">
        <f t="shared" si="29"/>
        <v>0</v>
      </c>
      <c r="GN8" s="544">
        <f t="shared" si="29"/>
        <v>10000</v>
      </c>
      <c r="GO8" s="21">
        <f t="shared" si="29"/>
        <v>0</v>
      </c>
      <c r="GP8" s="21">
        <f t="shared" si="29"/>
        <v>0</v>
      </c>
      <c r="GQ8" s="21">
        <f t="shared" si="29"/>
        <v>0</v>
      </c>
      <c r="GR8" s="21">
        <f t="shared" si="29"/>
        <v>0</v>
      </c>
      <c r="GS8" s="21">
        <f t="shared" si="29"/>
        <v>0</v>
      </c>
      <c r="GT8" s="21">
        <f t="shared" si="29"/>
        <v>0</v>
      </c>
      <c r="GU8" s="21">
        <f t="shared" si="29"/>
        <v>0</v>
      </c>
      <c r="GV8" s="21">
        <f t="shared" si="29"/>
        <v>0</v>
      </c>
      <c r="GW8" s="21">
        <f t="shared" si="29"/>
        <v>0</v>
      </c>
      <c r="GX8" s="21">
        <f t="shared" si="29"/>
        <v>0</v>
      </c>
      <c r="GY8" s="21">
        <f t="shared" si="29"/>
        <v>0</v>
      </c>
      <c r="GZ8" s="21">
        <f t="shared" si="29"/>
        <v>0</v>
      </c>
      <c r="HA8" s="544">
        <f t="shared" si="29"/>
        <v>0</v>
      </c>
      <c r="HB8" s="21">
        <f t="shared" si="29"/>
        <v>0</v>
      </c>
      <c r="HC8" s="21">
        <f t="shared" si="29"/>
        <v>0</v>
      </c>
      <c r="HD8" s="21">
        <f t="shared" si="29"/>
        <v>0</v>
      </c>
      <c r="HE8" s="21">
        <f t="shared" si="29"/>
        <v>0</v>
      </c>
      <c r="HF8" s="21">
        <f t="shared" si="29"/>
        <v>0</v>
      </c>
      <c r="HG8" s="21">
        <f t="shared" si="29"/>
        <v>0</v>
      </c>
      <c r="HH8" s="21">
        <f t="shared" si="29"/>
        <v>0</v>
      </c>
      <c r="HI8" s="21">
        <f t="shared" si="29"/>
        <v>0</v>
      </c>
      <c r="HJ8" s="21">
        <f t="shared" si="29"/>
        <v>0</v>
      </c>
      <c r="HK8" s="21">
        <f t="shared" si="29"/>
        <v>0</v>
      </c>
      <c r="HL8" s="21">
        <f t="shared" si="29"/>
        <v>0</v>
      </c>
      <c r="HM8" s="21">
        <f t="shared" si="29"/>
        <v>0</v>
      </c>
      <c r="HN8" s="544">
        <f t="shared" si="29"/>
        <v>0</v>
      </c>
      <c r="HO8" s="21">
        <f t="shared" si="29"/>
        <v>0</v>
      </c>
      <c r="HP8" s="21">
        <f t="shared" si="29"/>
        <v>0</v>
      </c>
      <c r="HQ8" s="21">
        <f t="shared" si="29"/>
        <v>0</v>
      </c>
      <c r="HR8" s="21">
        <f t="shared" si="29"/>
        <v>0</v>
      </c>
      <c r="HS8" s="21">
        <f t="shared" si="29"/>
        <v>0</v>
      </c>
      <c r="HT8" s="21">
        <f t="shared" si="29"/>
        <v>0</v>
      </c>
      <c r="HU8" s="21">
        <f t="shared" si="29"/>
        <v>0</v>
      </c>
      <c r="HV8" s="21">
        <f t="shared" si="29"/>
        <v>0</v>
      </c>
      <c r="HW8" s="21">
        <f t="shared" si="29"/>
        <v>0</v>
      </c>
      <c r="HX8" s="21">
        <f t="shared" si="29"/>
        <v>0</v>
      </c>
      <c r="HY8" s="21">
        <f t="shared" si="29"/>
        <v>0</v>
      </c>
      <c r="HZ8" s="21">
        <f t="shared" si="29"/>
        <v>0</v>
      </c>
      <c r="IA8" s="544">
        <f t="shared" si="29"/>
        <v>0</v>
      </c>
      <c r="IB8" s="21">
        <f t="shared" si="29"/>
        <v>0</v>
      </c>
      <c r="IC8" s="21">
        <f t="shared" si="29"/>
        <v>0</v>
      </c>
      <c r="ID8" s="21">
        <f t="shared" si="29"/>
        <v>0</v>
      </c>
      <c r="IE8" s="21">
        <f t="shared" si="29"/>
        <v>0</v>
      </c>
      <c r="IF8" s="21">
        <f t="shared" si="29"/>
        <v>0</v>
      </c>
      <c r="IG8" s="21">
        <f t="shared" si="29"/>
        <v>0</v>
      </c>
      <c r="IH8" s="21">
        <f t="shared" si="29"/>
        <v>0</v>
      </c>
      <c r="II8" s="21">
        <f t="shared" si="29"/>
        <v>0</v>
      </c>
      <c r="IJ8" s="21">
        <f t="shared" si="29"/>
        <v>0</v>
      </c>
      <c r="IK8" s="21">
        <f t="shared" si="29"/>
        <v>0</v>
      </c>
      <c r="IL8" s="21">
        <f t="shared" si="29"/>
        <v>0</v>
      </c>
      <c r="IM8" s="21">
        <f t="shared" si="29"/>
        <v>0</v>
      </c>
      <c r="IN8" s="544">
        <f t="shared" si="29"/>
        <v>0</v>
      </c>
      <c r="IO8" s="21">
        <f t="shared" si="29"/>
        <v>0</v>
      </c>
      <c r="IP8" s="21">
        <f t="shared" si="29"/>
        <v>0</v>
      </c>
      <c r="IQ8" s="21">
        <f t="shared" si="29"/>
        <v>0</v>
      </c>
      <c r="IR8" s="21">
        <f t="shared" si="29"/>
        <v>0</v>
      </c>
      <c r="IS8" s="21">
        <f t="shared" si="29"/>
        <v>0</v>
      </c>
      <c r="IT8" s="21">
        <f t="shared" si="29"/>
        <v>0</v>
      </c>
      <c r="IU8" s="21">
        <f t="shared" si="29"/>
        <v>0</v>
      </c>
      <c r="IV8" s="21">
        <f t="shared" si="29"/>
        <v>0</v>
      </c>
      <c r="IW8" s="21">
        <f t="shared" si="29"/>
        <v>0</v>
      </c>
      <c r="IX8" s="21">
        <f t="shared" ref="IX8:LI8" si="30">SUM(IX9,IX18)</f>
        <v>0</v>
      </c>
      <c r="IY8" s="21">
        <f t="shared" si="30"/>
        <v>0</v>
      </c>
      <c r="IZ8" s="21">
        <f t="shared" si="30"/>
        <v>0</v>
      </c>
      <c r="JA8" s="544">
        <f t="shared" si="30"/>
        <v>0</v>
      </c>
      <c r="JB8" s="21">
        <f t="shared" si="30"/>
        <v>0</v>
      </c>
      <c r="JC8" s="21">
        <f t="shared" si="30"/>
        <v>0</v>
      </c>
      <c r="JD8" s="21">
        <f t="shared" si="30"/>
        <v>0</v>
      </c>
      <c r="JE8" s="21">
        <f t="shared" si="30"/>
        <v>0</v>
      </c>
      <c r="JF8" s="21">
        <f t="shared" si="30"/>
        <v>0</v>
      </c>
      <c r="JG8" s="21">
        <f t="shared" si="30"/>
        <v>0</v>
      </c>
      <c r="JH8" s="21">
        <f t="shared" si="30"/>
        <v>0</v>
      </c>
      <c r="JI8" s="21">
        <f t="shared" si="30"/>
        <v>0</v>
      </c>
      <c r="JJ8" s="21">
        <f t="shared" si="30"/>
        <v>0</v>
      </c>
      <c r="JK8" s="21">
        <f t="shared" si="30"/>
        <v>0</v>
      </c>
      <c r="JL8" s="21">
        <f t="shared" si="30"/>
        <v>0</v>
      </c>
      <c r="JM8" s="21">
        <f t="shared" si="30"/>
        <v>0</v>
      </c>
      <c r="JN8" s="544">
        <f t="shared" si="30"/>
        <v>0</v>
      </c>
      <c r="JO8" s="21">
        <f t="shared" si="30"/>
        <v>0</v>
      </c>
      <c r="JP8" s="21">
        <f t="shared" si="30"/>
        <v>0</v>
      </c>
      <c r="JQ8" s="21">
        <f t="shared" si="30"/>
        <v>0</v>
      </c>
      <c r="JR8" s="21">
        <f t="shared" si="30"/>
        <v>0</v>
      </c>
      <c r="JS8" s="21">
        <f t="shared" si="30"/>
        <v>0</v>
      </c>
      <c r="JT8" s="21">
        <f t="shared" si="30"/>
        <v>0</v>
      </c>
      <c r="JU8" s="21">
        <f t="shared" si="30"/>
        <v>0</v>
      </c>
      <c r="JV8" s="21">
        <f t="shared" si="30"/>
        <v>0</v>
      </c>
      <c r="JW8" s="21">
        <f t="shared" si="30"/>
        <v>0</v>
      </c>
      <c r="JX8" s="21">
        <f t="shared" si="30"/>
        <v>0</v>
      </c>
      <c r="JY8" s="21">
        <f t="shared" si="30"/>
        <v>0</v>
      </c>
      <c r="JZ8" s="21">
        <f t="shared" si="30"/>
        <v>0</v>
      </c>
      <c r="KA8" s="544">
        <f t="shared" si="30"/>
        <v>0</v>
      </c>
      <c r="KB8" s="21">
        <f t="shared" si="30"/>
        <v>0</v>
      </c>
      <c r="KC8" s="21">
        <f t="shared" si="30"/>
        <v>0</v>
      </c>
      <c r="KD8" s="21">
        <f t="shared" si="30"/>
        <v>0</v>
      </c>
      <c r="KE8" s="21">
        <f t="shared" si="30"/>
        <v>0</v>
      </c>
      <c r="KF8" s="21">
        <f t="shared" si="30"/>
        <v>0</v>
      </c>
      <c r="KG8" s="21">
        <f t="shared" si="30"/>
        <v>0</v>
      </c>
      <c r="KH8" s="21">
        <f t="shared" si="30"/>
        <v>0</v>
      </c>
      <c r="KI8" s="21">
        <f t="shared" si="30"/>
        <v>0</v>
      </c>
      <c r="KJ8" s="21">
        <f t="shared" si="30"/>
        <v>0</v>
      </c>
      <c r="KK8" s="21">
        <f t="shared" si="30"/>
        <v>0</v>
      </c>
      <c r="KL8" s="21">
        <f t="shared" si="30"/>
        <v>0</v>
      </c>
      <c r="KM8" s="21">
        <f t="shared" si="30"/>
        <v>0</v>
      </c>
      <c r="KN8" s="544">
        <f t="shared" si="30"/>
        <v>0</v>
      </c>
      <c r="KO8" s="21">
        <f t="shared" si="30"/>
        <v>0</v>
      </c>
      <c r="KP8" s="21">
        <f t="shared" si="30"/>
        <v>0</v>
      </c>
      <c r="KQ8" s="21">
        <f t="shared" si="30"/>
        <v>0</v>
      </c>
      <c r="KR8" s="21">
        <f t="shared" si="30"/>
        <v>0</v>
      </c>
      <c r="KS8" s="21">
        <f t="shared" si="30"/>
        <v>0</v>
      </c>
      <c r="KT8" s="21">
        <f t="shared" si="30"/>
        <v>0</v>
      </c>
      <c r="KU8" s="21">
        <f t="shared" si="30"/>
        <v>0</v>
      </c>
      <c r="KV8" s="21">
        <f t="shared" si="30"/>
        <v>0</v>
      </c>
      <c r="KW8" s="21">
        <f t="shared" si="30"/>
        <v>0</v>
      </c>
      <c r="KX8" s="21">
        <f t="shared" si="30"/>
        <v>0</v>
      </c>
      <c r="KY8" s="21">
        <f t="shared" si="30"/>
        <v>0</v>
      </c>
      <c r="KZ8" s="21">
        <f t="shared" si="30"/>
        <v>0</v>
      </c>
      <c r="LA8" s="544">
        <f t="shared" si="30"/>
        <v>0</v>
      </c>
      <c r="LB8" s="21">
        <f t="shared" si="30"/>
        <v>0</v>
      </c>
      <c r="LC8" s="21">
        <f t="shared" si="30"/>
        <v>0</v>
      </c>
      <c r="LD8" s="21">
        <f t="shared" si="30"/>
        <v>0</v>
      </c>
      <c r="LE8" s="21">
        <f t="shared" si="30"/>
        <v>0</v>
      </c>
      <c r="LF8" s="21">
        <f t="shared" si="30"/>
        <v>0</v>
      </c>
      <c r="LG8" s="21">
        <f t="shared" si="30"/>
        <v>0</v>
      </c>
      <c r="LH8" s="21">
        <f t="shared" si="30"/>
        <v>0</v>
      </c>
      <c r="LI8" s="21">
        <f t="shared" si="30"/>
        <v>0</v>
      </c>
      <c r="LJ8" s="21">
        <f t="shared" ref="LJ8:LN8" si="31">SUM(LJ9,LJ18)</f>
        <v>0</v>
      </c>
      <c r="LK8" s="21">
        <f t="shared" si="31"/>
        <v>0</v>
      </c>
      <c r="LL8" s="21">
        <f t="shared" si="31"/>
        <v>0</v>
      </c>
      <c r="LM8" s="21">
        <f t="shared" si="31"/>
        <v>0</v>
      </c>
      <c r="LN8" s="544">
        <f t="shared" si="31"/>
        <v>0</v>
      </c>
    </row>
    <row r="9" spans="1:326">
      <c r="A9" s="29" t="s">
        <v>46</v>
      </c>
      <c r="B9" s="30">
        <f>'Dalyvio prielaidos'!$E$23/12</f>
        <v>69633.55</v>
      </c>
      <c r="C9" s="30">
        <f>'Dalyvio prielaidos'!$E$23/12</f>
        <v>69633.55</v>
      </c>
      <c r="D9" s="30">
        <f>'Dalyvio prielaidos'!$E$23/12</f>
        <v>69633.55</v>
      </c>
      <c r="E9" s="30">
        <f>'Dalyvio prielaidos'!$E$23/12</f>
        <v>69633.55</v>
      </c>
      <c r="F9" s="30">
        <f>'Dalyvio prielaidos'!$E$23/12</f>
        <v>69633.55</v>
      </c>
      <c r="G9" s="30">
        <f>'Dalyvio prielaidos'!$E$23/12</f>
        <v>69633.55</v>
      </c>
      <c r="H9" s="30">
        <f>'Dalyvio prielaidos'!$E$23/12</f>
        <v>69633.55</v>
      </c>
      <c r="I9" s="30">
        <f>'Dalyvio prielaidos'!$E$23/12</f>
        <v>69633.55</v>
      </c>
      <c r="J9" s="30">
        <f>'Dalyvio prielaidos'!$E$23/12</f>
        <v>69633.55</v>
      </c>
      <c r="K9" s="30">
        <f>'Dalyvio prielaidos'!$E$23/12</f>
        <v>69633.55</v>
      </c>
      <c r="L9" s="30">
        <f>'Dalyvio prielaidos'!$E$23/12</f>
        <v>69633.55</v>
      </c>
      <c r="M9" s="30">
        <f>'Dalyvio prielaidos'!$E$23/12</f>
        <v>69633.55</v>
      </c>
      <c r="N9" s="31">
        <f>SUM(B9:M9)</f>
        <v>835602.60000000021</v>
      </c>
      <c r="O9" s="30">
        <f>'Dalyvio prielaidos'!$F$23/12</f>
        <v>394590.11666666664</v>
      </c>
      <c r="P9" s="30">
        <f>'Dalyvio prielaidos'!$F$23/12</f>
        <v>394590.11666666664</v>
      </c>
      <c r="Q9" s="30">
        <f>'Dalyvio prielaidos'!$F$23/12</f>
        <v>394590.11666666664</v>
      </c>
      <c r="R9" s="30">
        <f>'Dalyvio prielaidos'!$F$23/12</f>
        <v>394590.11666666664</v>
      </c>
      <c r="S9" s="30">
        <f>'Dalyvio prielaidos'!$F$23/12</f>
        <v>394590.11666666664</v>
      </c>
      <c r="T9" s="30">
        <f>'Dalyvio prielaidos'!$F$23/12</f>
        <v>394590.11666666664</v>
      </c>
      <c r="U9" s="30">
        <f>'Dalyvio prielaidos'!$F$23/12</f>
        <v>394590.11666666664</v>
      </c>
      <c r="V9" s="30">
        <f>'Dalyvio prielaidos'!$F$23/12</f>
        <v>394590.11666666664</v>
      </c>
      <c r="W9" s="30">
        <f>'Dalyvio prielaidos'!$F$23/12</f>
        <v>394590.11666666664</v>
      </c>
      <c r="X9" s="30">
        <f>'Dalyvio prielaidos'!$F$23/12</f>
        <v>394590.11666666664</v>
      </c>
      <c r="Y9" s="30">
        <f>'Dalyvio prielaidos'!$F$23/12</f>
        <v>394590.11666666664</v>
      </c>
      <c r="Z9" s="30">
        <f>'Dalyvio prielaidos'!$F$23/12</f>
        <v>394590.11666666664</v>
      </c>
      <c r="AA9" s="31">
        <f>SUM(O9:Z9)</f>
        <v>4735081.3999999994</v>
      </c>
      <c r="AB9" s="520">
        <f>'Dalyvio prielaidos'!$G$23/12</f>
        <v>0</v>
      </c>
      <c r="AC9" s="520">
        <f>'Dalyvio prielaidos'!$G$23/12</f>
        <v>0</v>
      </c>
      <c r="AD9" s="520">
        <f>'Dalyvio prielaidos'!$G$23/12</f>
        <v>0</v>
      </c>
      <c r="AE9" s="520">
        <f>'Dalyvio prielaidos'!$G$23/12</f>
        <v>0</v>
      </c>
      <c r="AF9" s="520">
        <f>'Dalyvio prielaidos'!$G$23/12</f>
        <v>0</v>
      </c>
      <c r="AG9" s="520">
        <f>'Dalyvio prielaidos'!$G$23/12</f>
        <v>0</v>
      </c>
      <c r="AH9" s="520">
        <f>'Dalyvio prielaidos'!$G$23/12</f>
        <v>0</v>
      </c>
      <c r="AI9" s="520">
        <f>'Dalyvio prielaidos'!$G$23/12</f>
        <v>0</v>
      </c>
      <c r="AJ9" s="520">
        <f>'Dalyvio prielaidos'!$G$23/12</f>
        <v>0</v>
      </c>
      <c r="AK9" s="520">
        <f>'Dalyvio prielaidos'!$G$23/12</f>
        <v>0</v>
      </c>
      <c r="AL9" s="520">
        <f>'Dalyvio prielaidos'!$G$23/12</f>
        <v>0</v>
      </c>
      <c r="AM9" s="520">
        <f>'Dalyvio prielaidos'!$G$23/12</f>
        <v>0</v>
      </c>
      <c r="AN9" s="31">
        <f>SUM(AB9:AM9)</f>
        <v>0</v>
      </c>
      <c r="AO9" s="30"/>
      <c r="AP9" s="30"/>
      <c r="AQ9" s="30"/>
      <c r="AR9" s="30"/>
      <c r="AS9" s="30"/>
      <c r="AT9" s="30"/>
      <c r="AU9" s="30"/>
      <c r="AV9" s="30"/>
      <c r="AW9" s="30"/>
      <c r="AX9" s="30"/>
      <c r="AY9" s="30"/>
      <c r="AZ9" s="30"/>
      <c r="BA9" s="31"/>
      <c r="BB9" s="30"/>
      <c r="BC9" s="30"/>
      <c r="BD9" s="30"/>
      <c r="BE9" s="30"/>
      <c r="BF9" s="30"/>
      <c r="BG9" s="30"/>
      <c r="BH9" s="30"/>
      <c r="BI9" s="30"/>
      <c r="BJ9" s="30"/>
      <c r="BK9" s="30"/>
      <c r="BL9" s="30"/>
      <c r="BM9" s="30"/>
      <c r="BN9" s="31"/>
      <c r="BO9" s="30"/>
      <c r="BP9" s="30"/>
      <c r="BQ9" s="30"/>
      <c r="BR9" s="30"/>
      <c r="BS9" s="30"/>
      <c r="BT9" s="30"/>
      <c r="BU9" s="30"/>
      <c r="BV9" s="30"/>
      <c r="BW9" s="30"/>
      <c r="BX9" s="30"/>
      <c r="BY9" s="30"/>
      <c r="BZ9" s="30"/>
      <c r="CA9" s="31"/>
      <c r="CB9" s="30"/>
      <c r="CC9" s="30"/>
      <c r="CD9" s="30"/>
      <c r="CE9" s="30"/>
      <c r="CF9" s="30"/>
      <c r="CG9" s="30"/>
      <c r="CH9" s="30"/>
      <c r="CI9" s="30"/>
      <c r="CJ9" s="30"/>
      <c r="CK9" s="30"/>
      <c r="CL9" s="30"/>
      <c r="CM9" s="30"/>
      <c r="CN9" s="31"/>
      <c r="CO9" s="30"/>
      <c r="CP9" s="30"/>
      <c r="CQ9" s="30"/>
      <c r="CR9" s="30"/>
      <c r="CS9" s="30"/>
      <c r="CT9" s="30"/>
      <c r="CU9" s="30"/>
      <c r="CV9" s="30"/>
      <c r="CW9" s="30"/>
      <c r="CX9" s="30"/>
      <c r="CY9" s="30"/>
      <c r="CZ9" s="30"/>
      <c r="DA9" s="31"/>
      <c r="DB9" s="30"/>
      <c r="DC9" s="30"/>
      <c r="DD9" s="30"/>
      <c r="DE9" s="30"/>
      <c r="DF9" s="30"/>
      <c r="DG9" s="30"/>
      <c r="DH9" s="30"/>
      <c r="DI9" s="30"/>
      <c r="DJ9" s="30"/>
      <c r="DK9" s="30"/>
      <c r="DL9" s="30"/>
      <c r="DM9" s="30"/>
      <c r="DN9" s="31"/>
      <c r="DO9" s="30"/>
      <c r="DP9" s="30"/>
      <c r="DQ9" s="30"/>
      <c r="DR9" s="30"/>
      <c r="DS9" s="30"/>
      <c r="DT9" s="30"/>
      <c r="DU9" s="30"/>
      <c r="DV9" s="30"/>
      <c r="DW9" s="30"/>
      <c r="DX9" s="30"/>
      <c r="DY9" s="30"/>
      <c r="DZ9" s="30"/>
      <c r="EA9" s="31"/>
      <c r="EB9" s="30"/>
      <c r="EC9" s="30"/>
      <c r="ED9" s="30"/>
      <c r="EE9" s="30"/>
      <c r="EF9" s="30"/>
      <c r="EG9" s="30"/>
      <c r="EH9" s="30"/>
      <c r="EI9" s="30"/>
      <c r="EJ9" s="30"/>
      <c r="EK9" s="30"/>
      <c r="EL9" s="30"/>
      <c r="EM9" s="30"/>
      <c r="EN9" s="31"/>
      <c r="EO9" s="30"/>
      <c r="EP9" s="30"/>
      <c r="EQ9" s="30"/>
      <c r="ER9" s="30"/>
      <c r="ES9" s="30"/>
      <c r="ET9" s="30"/>
      <c r="EU9" s="30"/>
      <c r="EV9" s="30"/>
      <c r="EW9" s="30"/>
      <c r="EX9" s="30"/>
      <c r="EY9" s="30"/>
      <c r="EZ9" s="30"/>
      <c r="FA9" s="31"/>
      <c r="FB9" s="30"/>
      <c r="FC9" s="30"/>
      <c r="FD9" s="30"/>
      <c r="FE9" s="30"/>
      <c r="FF9" s="30"/>
      <c r="FG9" s="30"/>
      <c r="FH9" s="30"/>
      <c r="FI9" s="30"/>
      <c r="FJ9" s="30"/>
      <c r="FK9" s="30"/>
      <c r="FL9" s="30"/>
      <c r="FM9" s="30"/>
      <c r="FN9" s="31"/>
      <c r="FO9" s="30"/>
      <c r="FP9" s="30"/>
      <c r="FQ9" s="30"/>
      <c r="FR9" s="30"/>
      <c r="FS9" s="30"/>
      <c r="FT9" s="30"/>
      <c r="FU9" s="30"/>
      <c r="FV9" s="30"/>
      <c r="FW9" s="30"/>
      <c r="FX9" s="30"/>
      <c r="FY9" s="30"/>
      <c r="FZ9" s="30"/>
      <c r="GA9" s="31"/>
      <c r="GB9" s="30"/>
      <c r="GC9" s="30"/>
      <c r="GD9" s="30"/>
      <c r="GE9" s="30"/>
      <c r="GF9" s="30"/>
      <c r="GG9" s="30"/>
      <c r="GH9" s="30"/>
      <c r="GI9" s="30"/>
      <c r="GJ9" s="30"/>
      <c r="GK9" s="30"/>
      <c r="GL9" s="30"/>
      <c r="GM9" s="30"/>
      <c r="GN9" s="31"/>
      <c r="GO9" s="30"/>
      <c r="GP9" s="30"/>
      <c r="GQ9" s="30"/>
      <c r="GR9" s="30"/>
      <c r="GS9" s="30"/>
      <c r="GT9" s="30"/>
      <c r="GU9" s="30"/>
      <c r="GV9" s="30"/>
      <c r="GW9" s="30"/>
      <c r="GX9" s="30"/>
      <c r="GY9" s="30"/>
      <c r="GZ9" s="30"/>
      <c r="HA9" s="31"/>
      <c r="HB9" s="30"/>
      <c r="HC9" s="30"/>
      <c r="HD9" s="30"/>
      <c r="HE9" s="30"/>
      <c r="HF9" s="30"/>
      <c r="HG9" s="30"/>
      <c r="HH9" s="30"/>
      <c r="HI9" s="30"/>
      <c r="HJ9" s="30"/>
      <c r="HK9" s="30"/>
      <c r="HL9" s="30"/>
      <c r="HM9" s="30"/>
      <c r="HN9" s="31"/>
      <c r="HO9" s="30"/>
      <c r="HP9" s="30"/>
      <c r="HQ9" s="30"/>
      <c r="HR9" s="30"/>
      <c r="HS9" s="30"/>
      <c r="HT9" s="30"/>
      <c r="HU9" s="30"/>
      <c r="HV9" s="30"/>
      <c r="HW9" s="30"/>
      <c r="HX9" s="30"/>
      <c r="HY9" s="30"/>
      <c r="HZ9" s="30"/>
      <c r="IA9" s="31"/>
      <c r="IB9" s="30"/>
      <c r="IC9" s="30"/>
      <c r="ID9" s="30"/>
      <c r="IE9" s="30"/>
      <c r="IF9" s="30"/>
      <c r="IG9" s="30"/>
      <c r="IH9" s="30"/>
      <c r="II9" s="30"/>
      <c r="IJ9" s="30"/>
      <c r="IK9" s="30"/>
      <c r="IL9" s="30"/>
      <c r="IM9" s="30"/>
      <c r="IN9" s="31"/>
      <c r="IO9" s="30"/>
      <c r="IP9" s="30"/>
      <c r="IQ9" s="30"/>
      <c r="IR9" s="30"/>
      <c r="IS9" s="30"/>
      <c r="IT9" s="30"/>
      <c r="IU9" s="30"/>
      <c r="IV9" s="30"/>
      <c r="IW9" s="30"/>
      <c r="IX9" s="30"/>
      <c r="IY9" s="30"/>
      <c r="IZ9" s="30"/>
      <c r="JA9" s="31"/>
      <c r="JB9" s="30"/>
      <c r="JC9" s="30"/>
      <c r="JD9" s="30"/>
      <c r="JE9" s="30"/>
      <c r="JF9" s="30"/>
      <c r="JG9" s="30"/>
      <c r="JH9" s="30"/>
      <c r="JI9" s="30"/>
      <c r="JJ9" s="30"/>
      <c r="JK9" s="30"/>
      <c r="JL9" s="30"/>
      <c r="JM9" s="30"/>
      <c r="JN9" s="31"/>
      <c r="JO9" s="30"/>
      <c r="JP9" s="30"/>
      <c r="JQ9" s="30"/>
      <c r="JR9" s="30"/>
      <c r="JS9" s="30"/>
      <c r="JT9" s="30"/>
      <c r="JU9" s="30"/>
      <c r="JV9" s="30"/>
      <c r="JW9" s="30"/>
      <c r="JX9" s="30"/>
      <c r="JY9" s="30"/>
      <c r="JZ9" s="30"/>
      <c r="KA9" s="31"/>
      <c r="KB9" s="30"/>
      <c r="KC9" s="30"/>
      <c r="KD9" s="30"/>
      <c r="KE9" s="30"/>
      <c r="KF9" s="30"/>
      <c r="KG9" s="30"/>
      <c r="KH9" s="30"/>
      <c r="KI9" s="30"/>
      <c r="KJ9" s="30"/>
      <c r="KK9" s="30"/>
      <c r="KL9" s="30"/>
      <c r="KM9" s="30"/>
      <c r="KN9" s="31"/>
      <c r="KO9" s="30"/>
      <c r="KP9" s="30"/>
      <c r="KQ9" s="30"/>
      <c r="KR9" s="30"/>
      <c r="KS9" s="30"/>
      <c r="KT9" s="30"/>
      <c r="KU9" s="30"/>
      <c r="KV9" s="30"/>
      <c r="KW9" s="30"/>
      <c r="KX9" s="30"/>
      <c r="KY9" s="30"/>
      <c r="KZ9" s="30"/>
      <c r="LA9" s="31"/>
      <c r="LB9" s="30"/>
      <c r="LC9" s="30"/>
      <c r="LD9" s="30"/>
      <c r="LE9" s="30"/>
      <c r="LF9" s="30"/>
      <c r="LG9" s="30"/>
      <c r="LH9" s="30"/>
      <c r="LI9" s="30"/>
      <c r="LJ9" s="30"/>
      <c r="LK9" s="30"/>
      <c r="LL9" s="30"/>
      <c r="LM9" s="30"/>
      <c r="LN9" s="32"/>
    </row>
    <row r="10" spans="1:326" ht="15.75" thickBot="1">
      <c r="A10" s="8" t="s">
        <v>136</v>
      </c>
      <c r="B10" s="26">
        <f>IF(B6&lt;='Bazinės prielaidos'!$E$11,B9,0)</f>
        <v>69633.55</v>
      </c>
      <c r="C10" s="26">
        <f>IF(C6&lt;='Bazinės prielaidos'!$E$11,B10+C9,0)</f>
        <v>139267.1</v>
      </c>
      <c r="D10" s="26">
        <f>IF(D6&lt;='Bazinės prielaidos'!$E$11,C10+D9,0)</f>
        <v>208900.65000000002</v>
      </c>
      <c r="E10" s="26">
        <f>IF(E6&lt;='Bazinės prielaidos'!$E$11,D10+E9,0)</f>
        <v>278534.2</v>
      </c>
      <c r="F10" s="26">
        <f>IF(F6&lt;='Bazinės prielaidos'!$E$11,E10+F9,0)</f>
        <v>348167.75</v>
      </c>
      <c r="G10" s="26">
        <f>IF(G6&lt;='Bazinės prielaidos'!$E$11,F10+G9,0)</f>
        <v>417801.3</v>
      </c>
      <c r="H10" s="26">
        <f>IF(H6&lt;='Bazinės prielaidos'!$E$11,G10+H9,0)</f>
        <v>487434.85</v>
      </c>
      <c r="I10" s="26">
        <f>IF(I6&lt;='Bazinės prielaidos'!$E$11,H10+I9,0)</f>
        <v>557068.4</v>
      </c>
      <c r="J10" s="26">
        <f>IF(J6&lt;='Bazinės prielaidos'!$E$11,I10+J9,0)</f>
        <v>626701.95000000007</v>
      </c>
      <c r="K10" s="26">
        <f>IF(K6&lt;='Bazinės prielaidos'!$E$11,J10+K9,0)</f>
        <v>696335.50000000012</v>
      </c>
      <c r="L10" s="26">
        <f>IF(L6&lt;='Bazinės prielaidos'!$E$11,K10+L9,0)</f>
        <v>765969.05000000016</v>
      </c>
      <c r="M10" s="26">
        <f>IF(M6&lt;='Bazinės prielaidos'!$E$11,L10+M9,0)</f>
        <v>835602.60000000021</v>
      </c>
      <c r="N10" s="27">
        <f>M10</f>
        <v>835602.60000000021</v>
      </c>
      <c r="O10" s="26">
        <f>IF(O6&lt;='Bazinės prielaidos'!$E$11,N10+O9,0)</f>
        <v>1230192.7166666668</v>
      </c>
      <c r="P10" s="26">
        <f>IF(P6&lt;='Bazinės prielaidos'!$E$11,O10+P9,0)</f>
        <v>1624782.8333333335</v>
      </c>
      <c r="Q10" s="26">
        <f>IF(Q6&lt;='Bazinės prielaidos'!$E$11,P10+Q9,0)</f>
        <v>2019372.9500000002</v>
      </c>
      <c r="R10" s="26">
        <f>IF(R6&lt;='Bazinės prielaidos'!$E$11,Q10+R9,0)</f>
        <v>2413963.0666666669</v>
      </c>
      <c r="S10" s="26">
        <f>IF(S6&lt;='Bazinės prielaidos'!$E$11,R10+S9,0)</f>
        <v>2808553.1833333336</v>
      </c>
      <c r="T10" s="26">
        <f>IF(T6&lt;='Bazinės prielaidos'!$E$11,S10+T9,0)</f>
        <v>3203143.3000000003</v>
      </c>
      <c r="U10" s="26">
        <f>IF(U6&lt;='Bazinės prielaidos'!$E$11,T10+U9,0)</f>
        <v>3597733.416666667</v>
      </c>
      <c r="V10" s="26">
        <f>IF(V6&lt;='Bazinės prielaidos'!$E$11,U10+V9,0)</f>
        <v>3992323.5333333337</v>
      </c>
      <c r="W10" s="26">
        <f>IF(W6&lt;='Bazinės prielaidos'!$E$11,V10+W9,0)</f>
        <v>4386913.6500000004</v>
      </c>
      <c r="X10" s="26">
        <f>IF(X6&lt;='Bazinės prielaidos'!$E$11,W10+X9,0)</f>
        <v>4781503.7666666666</v>
      </c>
      <c r="Y10" s="26">
        <f>IF(Y6&lt;='Bazinės prielaidos'!$E$11,X10+Y9,0)</f>
        <v>5176093.8833333328</v>
      </c>
      <c r="Z10" s="26">
        <f>IF(Z6&lt;='Bazinės prielaidos'!$E$11,Y10+Z9,0)</f>
        <v>5570683.9999999991</v>
      </c>
      <c r="AA10" s="27">
        <f>Z10</f>
        <v>5570683.9999999991</v>
      </c>
      <c r="AB10" s="26">
        <f>IF(AB6&lt;='Bazinės prielaidos'!$E$11,AA10+AB9,0)</f>
        <v>0</v>
      </c>
      <c r="AC10" s="26">
        <f>IF(AC6&lt;='Bazinės prielaidos'!$E$11,AB10+AC9,0)</f>
        <v>0</v>
      </c>
      <c r="AD10" s="26">
        <f>IF(AD6&lt;='Bazinės prielaidos'!$E$11,AC10+AD9,0)</f>
        <v>0</v>
      </c>
      <c r="AE10" s="26">
        <f>IF(AE6&lt;='Bazinės prielaidos'!$E$11,AD10+AE9,0)</f>
        <v>0</v>
      </c>
      <c r="AF10" s="26">
        <f>IF(AF6&lt;='Bazinės prielaidos'!$E$11,AE10+AF9,0)</f>
        <v>0</v>
      </c>
      <c r="AG10" s="26">
        <f>IF(AG6&lt;='Bazinės prielaidos'!$E$11,AF10+AG9,0)</f>
        <v>0</v>
      </c>
      <c r="AH10" s="26">
        <f>IF(AH6&lt;='Bazinės prielaidos'!$E$11,AG10+AH9,0)</f>
        <v>0</v>
      </c>
      <c r="AI10" s="26">
        <f>IF(AI6&lt;='Bazinės prielaidos'!$E$11,AH10+AI9,0)</f>
        <v>0</v>
      </c>
      <c r="AJ10" s="26">
        <f>IF(AJ6&lt;='Bazinės prielaidos'!$E$11,AI10+AJ9,0)</f>
        <v>0</v>
      </c>
      <c r="AK10" s="26">
        <f>IF(AK6&lt;='Bazinės prielaidos'!$E$11,AJ10+AK9,0)</f>
        <v>0</v>
      </c>
      <c r="AL10" s="26">
        <f>IF(AL6&lt;='Bazinės prielaidos'!$E$11,AK10+AL9,0)</f>
        <v>0</v>
      </c>
      <c r="AM10" s="26">
        <f>IF(AM6&lt;='Bazinės prielaidos'!$E$11,AL10+AM9,0)</f>
        <v>0</v>
      </c>
      <c r="AN10" s="27">
        <f>AM10</f>
        <v>0</v>
      </c>
      <c r="AO10" s="26"/>
      <c r="AP10" s="26"/>
      <c r="AQ10" s="26"/>
      <c r="AR10" s="26"/>
      <c r="AS10" s="26"/>
      <c r="AT10" s="26"/>
      <c r="AU10" s="26"/>
      <c r="AV10" s="26"/>
      <c r="AW10" s="26"/>
      <c r="AX10" s="26"/>
      <c r="AY10" s="26"/>
      <c r="AZ10" s="26"/>
      <c r="BA10" s="27"/>
      <c r="BB10" s="26"/>
      <c r="BC10" s="26"/>
      <c r="BD10" s="26"/>
      <c r="BE10" s="26"/>
      <c r="BF10" s="26"/>
      <c r="BG10" s="26"/>
      <c r="BH10" s="26"/>
      <c r="BI10" s="26"/>
      <c r="BJ10" s="26"/>
      <c r="BK10" s="26"/>
      <c r="BL10" s="26"/>
      <c r="BM10" s="26"/>
      <c r="BN10" s="27"/>
      <c r="BO10" s="26"/>
      <c r="BP10" s="26"/>
      <c r="BQ10" s="26"/>
      <c r="BR10" s="26"/>
      <c r="BS10" s="26"/>
      <c r="BT10" s="26"/>
      <c r="BU10" s="26"/>
      <c r="BV10" s="26"/>
      <c r="BW10" s="26"/>
      <c r="BX10" s="26"/>
      <c r="BY10" s="26"/>
      <c r="BZ10" s="26"/>
      <c r="CA10" s="27"/>
      <c r="CB10" s="26"/>
      <c r="CC10" s="26"/>
      <c r="CD10" s="26"/>
      <c r="CE10" s="26"/>
      <c r="CF10" s="26"/>
      <c r="CG10" s="26"/>
      <c r="CH10" s="26"/>
      <c r="CI10" s="26"/>
      <c r="CJ10" s="26"/>
      <c r="CK10" s="26"/>
      <c r="CL10" s="26"/>
      <c r="CM10" s="26"/>
      <c r="CN10" s="27"/>
      <c r="CO10" s="26"/>
      <c r="CP10" s="26"/>
      <c r="CQ10" s="26"/>
      <c r="CR10" s="26"/>
      <c r="CS10" s="26"/>
      <c r="CT10" s="26"/>
      <c r="CU10" s="26"/>
      <c r="CV10" s="26"/>
      <c r="CW10" s="26"/>
      <c r="CX10" s="26"/>
      <c r="CY10" s="26"/>
      <c r="CZ10" s="26"/>
      <c r="DA10" s="27"/>
      <c r="DB10" s="26"/>
      <c r="DC10" s="26"/>
      <c r="DD10" s="26"/>
      <c r="DE10" s="26"/>
      <c r="DF10" s="26"/>
      <c r="DG10" s="26"/>
      <c r="DH10" s="26"/>
      <c r="DI10" s="26"/>
      <c r="DJ10" s="26"/>
      <c r="DK10" s="26"/>
      <c r="DL10" s="26"/>
      <c r="DM10" s="26"/>
      <c r="DN10" s="27"/>
      <c r="DO10" s="26"/>
      <c r="DP10" s="26"/>
      <c r="DQ10" s="26"/>
      <c r="DR10" s="26"/>
      <c r="DS10" s="26"/>
      <c r="DT10" s="26"/>
      <c r="DU10" s="26"/>
      <c r="DV10" s="26"/>
      <c r="DW10" s="26"/>
      <c r="DX10" s="26"/>
      <c r="DY10" s="26"/>
      <c r="DZ10" s="26"/>
      <c r="EA10" s="27"/>
      <c r="EB10" s="26"/>
      <c r="EC10" s="26"/>
      <c r="ED10" s="26"/>
      <c r="EE10" s="26"/>
      <c r="EF10" s="26"/>
      <c r="EG10" s="26"/>
      <c r="EH10" s="26"/>
      <c r="EI10" s="26"/>
      <c r="EJ10" s="26"/>
      <c r="EK10" s="26"/>
      <c r="EL10" s="26"/>
      <c r="EM10" s="26"/>
      <c r="EN10" s="27"/>
      <c r="EO10" s="26"/>
      <c r="EP10" s="26"/>
      <c r="EQ10" s="26"/>
      <c r="ER10" s="26"/>
      <c r="ES10" s="26"/>
      <c r="ET10" s="26"/>
      <c r="EU10" s="26"/>
      <c r="EV10" s="26"/>
      <c r="EW10" s="26"/>
      <c r="EX10" s="26"/>
      <c r="EY10" s="26"/>
      <c r="EZ10" s="26"/>
      <c r="FA10" s="27"/>
      <c r="FB10" s="26"/>
      <c r="FC10" s="26"/>
      <c r="FD10" s="26"/>
      <c r="FE10" s="26"/>
      <c r="FF10" s="26"/>
      <c r="FG10" s="26"/>
      <c r="FH10" s="26"/>
      <c r="FI10" s="26"/>
      <c r="FJ10" s="26"/>
      <c r="FK10" s="26"/>
      <c r="FL10" s="26"/>
      <c r="FM10" s="26"/>
      <c r="FN10" s="27"/>
      <c r="FO10" s="26"/>
      <c r="FP10" s="26"/>
      <c r="FQ10" s="26"/>
      <c r="FR10" s="26"/>
      <c r="FS10" s="26"/>
      <c r="FT10" s="26"/>
      <c r="FU10" s="26"/>
      <c r="FV10" s="26"/>
      <c r="FW10" s="26"/>
      <c r="FX10" s="26"/>
      <c r="FY10" s="26"/>
      <c r="FZ10" s="26"/>
      <c r="GA10" s="27"/>
      <c r="GB10" s="26"/>
      <c r="GC10" s="26"/>
      <c r="GD10" s="26"/>
      <c r="GE10" s="26"/>
      <c r="GF10" s="26"/>
      <c r="GG10" s="26"/>
      <c r="GH10" s="26"/>
      <c r="GI10" s="26"/>
      <c r="GJ10" s="26"/>
      <c r="GK10" s="26"/>
      <c r="GL10" s="26"/>
      <c r="GM10" s="26"/>
      <c r="GN10" s="27"/>
      <c r="GO10" s="26"/>
      <c r="GP10" s="26"/>
      <c r="GQ10" s="26"/>
      <c r="GR10" s="26"/>
      <c r="GS10" s="26"/>
      <c r="GT10" s="26"/>
      <c r="GU10" s="26"/>
      <c r="GV10" s="26"/>
      <c r="GW10" s="26"/>
      <c r="GX10" s="26"/>
      <c r="GY10" s="26"/>
      <c r="GZ10" s="26"/>
      <c r="HA10" s="27"/>
      <c r="HB10" s="26"/>
      <c r="HC10" s="26"/>
      <c r="HD10" s="26"/>
      <c r="HE10" s="26"/>
      <c r="HF10" s="26"/>
      <c r="HG10" s="26"/>
      <c r="HH10" s="26"/>
      <c r="HI10" s="26"/>
      <c r="HJ10" s="26"/>
      <c r="HK10" s="26"/>
      <c r="HL10" s="26"/>
      <c r="HM10" s="26"/>
      <c r="HN10" s="27"/>
      <c r="HO10" s="26"/>
      <c r="HP10" s="26"/>
      <c r="HQ10" s="26"/>
      <c r="HR10" s="26"/>
      <c r="HS10" s="26"/>
      <c r="HT10" s="26"/>
      <c r="HU10" s="26"/>
      <c r="HV10" s="26"/>
      <c r="HW10" s="26"/>
      <c r="HX10" s="26"/>
      <c r="HY10" s="26"/>
      <c r="HZ10" s="26"/>
      <c r="IA10" s="27"/>
      <c r="IB10" s="26"/>
      <c r="IC10" s="26"/>
      <c r="ID10" s="26"/>
      <c r="IE10" s="26"/>
      <c r="IF10" s="26"/>
      <c r="IG10" s="26"/>
      <c r="IH10" s="26"/>
      <c r="II10" s="26"/>
      <c r="IJ10" s="26"/>
      <c r="IK10" s="26"/>
      <c r="IL10" s="26"/>
      <c r="IM10" s="26"/>
      <c r="IN10" s="27"/>
      <c r="IO10" s="26"/>
      <c r="IP10" s="26"/>
      <c r="IQ10" s="26"/>
      <c r="IR10" s="26"/>
      <c r="IS10" s="26"/>
      <c r="IT10" s="26"/>
      <c r="IU10" s="26"/>
      <c r="IV10" s="26"/>
      <c r="IW10" s="26"/>
      <c r="IX10" s="26"/>
      <c r="IY10" s="26"/>
      <c r="IZ10" s="26"/>
      <c r="JA10" s="27"/>
      <c r="JB10" s="26"/>
      <c r="JC10" s="26"/>
      <c r="JD10" s="26"/>
      <c r="JE10" s="26"/>
      <c r="JF10" s="26"/>
      <c r="JG10" s="26"/>
      <c r="JH10" s="26"/>
      <c r="JI10" s="26"/>
      <c r="JJ10" s="26"/>
      <c r="JK10" s="26"/>
      <c r="JL10" s="26"/>
      <c r="JM10" s="26"/>
      <c r="JN10" s="27"/>
      <c r="JO10" s="26"/>
      <c r="JP10" s="26"/>
      <c r="JQ10" s="26"/>
      <c r="JR10" s="26"/>
      <c r="JS10" s="26"/>
      <c r="JT10" s="26"/>
      <c r="JU10" s="26"/>
      <c r="JV10" s="26"/>
      <c r="JW10" s="26"/>
      <c r="JX10" s="26"/>
      <c r="JY10" s="26"/>
      <c r="JZ10" s="26"/>
      <c r="KA10" s="27"/>
      <c r="KB10" s="26"/>
      <c r="KC10" s="26"/>
      <c r="KD10" s="26"/>
      <c r="KE10" s="26"/>
      <c r="KF10" s="26"/>
      <c r="KG10" s="26"/>
      <c r="KH10" s="26"/>
      <c r="KI10" s="26"/>
      <c r="KJ10" s="26"/>
      <c r="KK10" s="26"/>
      <c r="KL10" s="26"/>
      <c r="KM10" s="26"/>
      <c r="KN10" s="27"/>
      <c r="KO10" s="26"/>
      <c r="KP10" s="26"/>
      <c r="KQ10" s="26"/>
      <c r="KR10" s="26"/>
      <c r="KS10" s="26"/>
      <c r="KT10" s="26"/>
      <c r="KU10" s="26"/>
      <c r="KV10" s="26"/>
      <c r="KW10" s="26"/>
      <c r="KX10" s="26"/>
      <c r="KY10" s="26"/>
      <c r="KZ10" s="26"/>
      <c r="LA10" s="27"/>
      <c r="LB10" s="26"/>
      <c r="LC10" s="26"/>
      <c r="LD10" s="26"/>
      <c r="LE10" s="26"/>
      <c r="LF10" s="26"/>
      <c r="LG10" s="26"/>
      <c r="LH10" s="26"/>
      <c r="LI10" s="26"/>
      <c r="LJ10" s="26"/>
      <c r="LK10" s="26"/>
      <c r="LL10" s="26"/>
      <c r="LM10" s="26"/>
      <c r="LN10" s="28"/>
    </row>
    <row r="11" spans="1:326" ht="15.75" thickBot="1"/>
    <row r="12" spans="1:326" ht="15.75" thickBot="1">
      <c r="A12" s="14" t="s">
        <v>137</v>
      </c>
      <c r="B12" s="21">
        <f>SUM(B13:B15)</f>
        <v>69633.55</v>
      </c>
      <c r="C12" s="22">
        <f>SUM(C13:C15)</f>
        <v>69633.55</v>
      </c>
      <c r="D12" s="22">
        <f>SUM(D13:D15)</f>
        <v>69633.55</v>
      </c>
      <c r="E12" s="22">
        <f t="shared" ref="E12:M12" si="32">SUM(E13:E15)</f>
        <v>69633.55</v>
      </c>
      <c r="F12" s="22">
        <f t="shared" si="32"/>
        <v>69633.55</v>
      </c>
      <c r="G12" s="22">
        <f t="shared" si="32"/>
        <v>69633.55</v>
      </c>
      <c r="H12" s="22">
        <f t="shared" si="32"/>
        <v>69633.55</v>
      </c>
      <c r="I12" s="22">
        <f t="shared" si="32"/>
        <v>69633.55</v>
      </c>
      <c r="J12" s="22">
        <f t="shared" si="32"/>
        <v>69633.55</v>
      </c>
      <c r="K12" s="22">
        <f t="shared" si="32"/>
        <v>69633.55</v>
      </c>
      <c r="L12" s="22">
        <f t="shared" si="32"/>
        <v>69633.55</v>
      </c>
      <c r="M12" s="22">
        <f t="shared" si="32"/>
        <v>69633.55</v>
      </c>
      <c r="N12" s="33">
        <f>SUM(B12:M12)</f>
        <v>835602.60000000021</v>
      </c>
      <c r="O12" s="21">
        <f>SUM(O13:O15)</f>
        <v>394590.11666666664</v>
      </c>
      <c r="P12" s="22">
        <f>SUM(P13:P15)</f>
        <v>394590.11666666664</v>
      </c>
      <c r="Q12" s="22">
        <f>SUM(Q13:Q15)</f>
        <v>394590.11666666664</v>
      </c>
      <c r="R12" s="22">
        <f t="shared" ref="R12" si="33">SUM(R13:R15)</f>
        <v>394590.11666666664</v>
      </c>
      <c r="S12" s="22">
        <f t="shared" ref="S12" si="34">SUM(S13:S15)</f>
        <v>394590.11666666664</v>
      </c>
      <c r="T12" s="22">
        <f t="shared" ref="T12" si="35">SUM(T13:T15)</f>
        <v>394590.11666666664</v>
      </c>
      <c r="U12" s="22">
        <f t="shared" ref="U12" si="36">SUM(U13:U15)</f>
        <v>394590.11666666664</v>
      </c>
      <c r="V12" s="22">
        <f t="shared" ref="V12" si="37">SUM(V13:V15)</f>
        <v>394590.11666666664</v>
      </c>
      <c r="W12" s="22">
        <f t="shared" ref="W12" si="38">SUM(W13:W15)</f>
        <v>394590.11666666664</v>
      </c>
      <c r="X12" s="22">
        <f t="shared" ref="X12" si="39">SUM(X13:X15)</f>
        <v>394590.11666666664</v>
      </c>
      <c r="Y12" s="22">
        <f t="shared" ref="Y12" si="40">SUM(Y13:Y15)</f>
        <v>394590.11666666664</v>
      </c>
      <c r="Z12" s="22">
        <f t="shared" ref="Z12:AM12" si="41">SUM(Z13:Z15)</f>
        <v>394590.11666666664</v>
      </c>
      <c r="AA12" s="33">
        <f>SUM(O12:Z12)</f>
        <v>4735081.3999999994</v>
      </c>
      <c r="AB12" s="22">
        <f t="shared" si="41"/>
        <v>0</v>
      </c>
      <c r="AC12" s="22">
        <f t="shared" si="41"/>
        <v>0</v>
      </c>
      <c r="AD12" s="22">
        <f t="shared" si="41"/>
        <v>0</v>
      </c>
      <c r="AE12" s="22">
        <f t="shared" si="41"/>
        <v>0</v>
      </c>
      <c r="AF12" s="22">
        <f t="shared" si="41"/>
        <v>0</v>
      </c>
      <c r="AG12" s="22">
        <f t="shared" si="41"/>
        <v>0</v>
      </c>
      <c r="AH12" s="22">
        <f t="shared" si="41"/>
        <v>0</v>
      </c>
      <c r="AI12" s="22">
        <f t="shared" si="41"/>
        <v>0</v>
      </c>
      <c r="AJ12" s="22">
        <f t="shared" si="41"/>
        <v>0</v>
      </c>
      <c r="AK12" s="22">
        <f t="shared" si="41"/>
        <v>0</v>
      </c>
      <c r="AL12" s="22">
        <f t="shared" si="41"/>
        <v>10000</v>
      </c>
      <c r="AM12" s="22">
        <f t="shared" si="41"/>
        <v>0</v>
      </c>
      <c r="AN12" s="33">
        <f>SUM(AB12:AM12)</f>
        <v>10000</v>
      </c>
      <c r="AO12" s="21"/>
      <c r="AP12" s="22"/>
      <c r="AQ12" s="22"/>
      <c r="AR12" s="22"/>
      <c r="AS12" s="22"/>
      <c r="AT12" s="22"/>
      <c r="AU12" s="22"/>
      <c r="AV12" s="22"/>
      <c r="AW12" s="22"/>
      <c r="AX12" s="22"/>
      <c r="AY12" s="22">
        <f t="shared" ref="AY12:AZ12" si="42">SUM(AY13:AY15)</f>
        <v>10000</v>
      </c>
      <c r="AZ12" s="22">
        <f t="shared" si="42"/>
        <v>0</v>
      </c>
      <c r="BA12" s="33"/>
      <c r="BB12" s="21"/>
      <c r="BC12" s="22"/>
      <c r="BD12" s="22"/>
      <c r="BE12" s="22"/>
      <c r="BF12" s="22"/>
      <c r="BG12" s="22"/>
      <c r="BH12" s="22"/>
      <c r="BI12" s="22"/>
      <c r="BJ12" s="22"/>
      <c r="BK12" s="22"/>
      <c r="BL12" s="22">
        <f t="shared" ref="BL12:BM12" si="43">SUM(BL13:BL15)</f>
        <v>10000</v>
      </c>
      <c r="BM12" s="22">
        <f t="shared" si="43"/>
        <v>0</v>
      </c>
      <c r="BN12" s="33"/>
      <c r="BO12" s="21"/>
      <c r="BP12" s="22"/>
      <c r="BQ12" s="22"/>
      <c r="BR12" s="22"/>
      <c r="BS12" s="22"/>
      <c r="BT12" s="22"/>
      <c r="BU12" s="22"/>
      <c r="BV12" s="22"/>
      <c r="BW12" s="22"/>
      <c r="BX12" s="22"/>
      <c r="BY12" s="22">
        <f t="shared" ref="BY12:BZ12" si="44">SUM(BY13:BY15)</f>
        <v>10000</v>
      </c>
      <c r="BZ12" s="22">
        <f t="shared" si="44"/>
        <v>0</v>
      </c>
      <c r="CA12" s="33"/>
      <c r="CB12" s="21"/>
      <c r="CC12" s="22"/>
      <c r="CD12" s="22"/>
      <c r="CE12" s="22"/>
      <c r="CF12" s="22"/>
      <c r="CG12" s="22"/>
      <c r="CH12" s="22"/>
      <c r="CI12" s="22"/>
      <c r="CJ12" s="22"/>
      <c r="CK12" s="22"/>
      <c r="CL12" s="22">
        <f t="shared" ref="CL12:CM12" si="45">SUM(CL13:CL15)</f>
        <v>10000</v>
      </c>
      <c r="CM12" s="22">
        <f t="shared" si="45"/>
        <v>0</v>
      </c>
      <c r="CN12" s="33"/>
      <c r="CO12" s="21"/>
      <c r="CP12" s="22"/>
      <c r="CQ12" s="22"/>
      <c r="CR12" s="22"/>
      <c r="CS12" s="22"/>
      <c r="CT12" s="22"/>
      <c r="CU12" s="22"/>
      <c r="CV12" s="22"/>
      <c r="CW12" s="22"/>
      <c r="CX12" s="22"/>
      <c r="CY12" s="22">
        <f t="shared" ref="CY12:CZ12" si="46">SUM(CY13:CY15)</f>
        <v>10000</v>
      </c>
      <c r="CZ12" s="22">
        <f t="shared" si="46"/>
        <v>0</v>
      </c>
      <c r="DA12" s="33"/>
      <c r="DB12" s="21"/>
      <c r="DC12" s="22"/>
      <c r="DD12" s="22"/>
      <c r="DE12" s="22"/>
      <c r="DF12" s="22"/>
      <c r="DG12" s="22"/>
      <c r="DH12" s="22"/>
      <c r="DI12" s="22"/>
      <c r="DJ12" s="22"/>
      <c r="DK12" s="22"/>
      <c r="DL12" s="22">
        <f t="shared" ref="DL12:DM12" si="47">SUM(DL13:DL15)</f>
        <v>10000</v>
      </c>
      <c r="DM12" s="22">
        <f t="shared" si="47"/>
        <v>0</v>
      </c>
      <c r="DN12" s="33"/>
      <c r="DO12" s="21"/>
      <c r="DP12" s="22"/>
      <c r="DQ12" s="22"/>
      <c r="DR12" s="22"/>
      <c r="DS12" s="22"/>
      <c r="DT12" s="22"/>
      <c r="DU12" s="22"/>
      <c r="DV12" s="22"/>
      <c r="DW12" s="22"/>
      <c r="DX12" s="22"/>
      <c r="DY12" s="22">
        <f t="shared" ref="DY12:DZ12" si="48">SUM(DY13:DY15)</f>
        <v>10000</v>
      </c>
      <c r="DZ12" s="22">
        <f t="shared" si="48"/>
        <v>0</v>
      </c>
      <c r="EA12" s="33"/>
      <c r="EB12" s="21"/>
      <c r="EC12" s="22"/>
      <c r="ED12" s="22"/>
      <c r="EE12" s="22"/>
      <c r="EF12" s="22"/>
      <c r="EG12" s="22"/>
      <c r="EH12" s="22"/>
      <c r="EI12" s="22"/>
      <c r="EJ12" s="22"/>
      <c r="EK12" s="22"/>
      <c r="EL12" s="22">
        <f t="shared" ref="EL12:EM12" si="49">SUM(EL13:EL15)</f>
        <v>10000</v>
      </c>
      <c r="EM12" s="22">
        <f t="shared" si="49"/>
        <v>0</v>
      </c>
      <c r="EN12" s="33"/>
      <c r="EO12" s="21"/>
      <c r="EP12" s="22"/>
      <c r="EQ12" s="22"/>
      <c r="ER12" s="22"/>
      <c r="ES12" s="22"/>
      <c r="ET12" s="22"/>
      <c r="EU12" s="22"/>
      <c r="EV12" s="22"/>
      <c r="EW12" s="22"/>
      <c r="EX12" s="22"/>
      <c r="EY12" s="22">
        <f t="shared" ref="EY12:EZ12" si="50">SUM(EY13:EY15)</f>
        <v>10000</v>
      </c>
      <c r="EZ12" s="22">
        <f t="shared" si="50"/>
        <v>0</v>
      </c>
      <c r="FA12" s="33"/>
      <c r="FB12" s="21"/>
      <c r="FC12" s="22"/>
      <c r="FD12" s="22"/>
      <c r="FE12" s="22"/>
      <c r="FF12" s="22"/>
      <c r="FG12" s="22"/>
      <c r="FH12" s="22"/>
      <c r="FI12" s="22"/>
      <c r="FJ12" s="22"/>
      <c r="FK12" s="22"/>
      <c r="FL12" s="22">
        <f t="shared" ref="FL12:FM12" si="51">SUM(FL13:FL15)</f>
        <v>10000</v>
      </c>
      <c r="FM12" s="22">
        <f t="shared" si="51"/>
        <v>0</v>
      </c>
      <c r="FN12" s="33"/>
      <c r="FO12" s="21"/>
      <c r="FP12" s="22"/>
      <c r="FQ12" s="22"/>
      <c r="FR12" s="22"/>
      <c r="FS12" s="22"/>
      <c r="FT12" s="22"/>
      <c r="FU12" s="22"/>
      <c r="FV12" s="22"/>
      <c r="FW12" s="22"/>
      <c r="FX12" s="22"/>
      <c r="FY12" s="22">
        <f t="shared" ref="FY12:FZ12" si="52">SUM(FY13:FY15)</f>
        <v>10000</v>
      </c>
      <c r="FZ12" s="22">
        <f t="shared" si="52"/>
        <v>0</v>
      </c>
      <c r="GA12" s="33"/>
      <c r="GB12" s="21"/>
      <c r="GC12" s="22"/>
      <c r="GD12" s="22"/>
      <c r="GE12" s="22"/>
      <c r="GF12" s="22"/>
      <c r="GG12" s="22"/>
      <c r="GH12" s="22"/>
      <c r="GI12" s="22"/>
      <c r="GJ12" s="22"/>
      <c r="GK12" s="22"/>
      <c r="GL12" s="22">
        <f t="shared" ref="GL12:GM12" si="53">SUM(GL13:GL15)</f>
        <v>10000</v>
      </c>
      <c r="GM12" s="22">
        <f t="shared" si="53"/>
        <v>0</v>
      </c>
      <c r="GN12" s="33"/>
      <c r="GO12" s="21"/>
      <c r="GP12" s="22"/>
      <c r="GQ12" s="22"/>
      <c r="GR12" s="22"/>
      <c r="GS12" s="22"/>
      <c r="GT12" s="22"/>
      <c r="GU12" s="22"/>
      <c r="GV12" s="22"/>
      <c r="GW12" s="22"/>
      <c r="GX12" s="22"/>
      <c r="GY12" s="22">
        <f t="shared" ref="GY12:GZ12" si="54">SUM(GY13:GY15)</f>
        <v>0</v>
      </c>
      <c r="GZ12" s="22">
        <f t="shared" si="54"/>
        <v>0</v>
      </c>
      <c r="HA12" s="33"/>
      <c r="HB12" s="21"/>
      <c r="HC12" s="22"/>
      <c r="HD12" s="22"/>
      <c r="HE12" s="22"/>
      <c r="HF12" s="22"/>
      <c r="HG12" s="22"/>
      <c r="HH12" s="22"/>
      <c r="HI12" s="22"/>
      <c r="HJ12" s="22"/>
      <c r="HK12" s="22"/>
      <c r="HL12" s="22">
        <f t="shared" ref="HL12:HM12" si="55">SUM(HL13:HL15)</f>
        <v>0</v>
      </c>
      <c r="HM12" s="22">
        <f t="shared" si="55"/>
        <v>0</v>
      </c>
      <c r="HN12" s="33"/>
      <c r="HO12" s="21"/>
      <c r="HP12" s="22"/>
      <c r="HQ12" s="22"/>
      <c r="HR12" s="22"/>
      <c r="HS12" s="22"/>
      <c r="HT12" s="22"/>
      <c r="HU12" s="22"/>
      <c r="HV12" s="22"/>
      <c r="HW12" s="22"/>
      <c r="HX12" s="22"/>
      <c r="HY12" s="22">
        <f t="shared" ref="HY12:HZ12" si="56">SUM(HY13:HY15)</f>
        <v>0</v>
      </c>
      <c r="HZ12" s="22">
        <f t="shared" si="56"/>
        <v>0</v>
      </c>
      <c r="IA12" s="33"/>
      <c r="IB12" s="21"/>
      <c r="IC12" s="22"/>
      <c r="ID12" s="22"/>
      <c r="IE12" s="22"/>
      <c r="IF12" s="22"/>
      <c r="IG12" s="22"/>
      <c r="IH12" s="22"/>
      <c r="II12" s="22"/>
      <c r="IJ12" s="22"/>
      <c r="IK12" s="22"/>
      <c r="IL12" s="22">
        <f t="shared" ref="IL12:IM12" si="57">SUM(IL13:IL15)</f>
        <v>0</v>
      </c>
      <c r="IM12" s="22">
        <f t="shared" si="57"/>
        <v>0</v>
      </c>
      <c r="IN12" s="33"/>
      <c r="IO12" s="21"/>
      <c r="IP12" s="22"/>
      <c r="IQ12" s="22"/>
      <c r="IR12" s="22"/>
      <c r="IS12" s="22"/>
      <c r="IT12" s="22"/>
      <c r="IU12" s="22"/>
      <c r="IV12" s="22"/>
      <c r="IW12" s="22"/>
      <c r="IX12" s="22"/>
      <c r="IY12" s="22">
        <f t="shared" ref="IY12:IZ12" si="58">SUM(IY13:IY15)</f>
        <v>0</v>
      </c>
      <c r="IZ12" s="22">
        <f t="shared" si="58"/>
        <v>0</v>
      </c>
      <c r="JA12" s="33"/>
      <c r="JB12" s="21"/>
      <c r="JC12" s="22"/>
      <c r="JD12" s="22"/>
      <c r="JE12" s="22"/>
      <c r="JF12" s="22"/>
      <c r="JG12" s="22"/>
      <c r="JH12" s="22"/>
      <c r="JI12" s="22"/>
      <c r="JJ12" s="22"/>
      <c r="JK12" s="22"/>
      <c r="JL12" s="22">
        <f t="shared" ref="JL12:JM12" si="59">SUM(JL13:JL15)</f>
        <v>0</v>
      </c>
      <c r="JM12" s="22">
        <f t="shared" si="59"/>
        <v>0</v>
      </c>
      <c r="JN12" s="33"/>
      <c r="JO12" s="21"/>
      <c r="JP12" s="22"/>
      <c r="JQ12" s="22"/>
      <c r="JR12" s="22"/>
      <c r="JS12" s="22"/>
      <c r="JT12" s="22"/>
      <c r="JU12" s="22"/>
      <c r="JV12" s="22"/>
      <c r="JW12" s="22"/>
      <c r="JX12" s="22"/>
      <c r="JY12" s="22">
        <f t="shared" ref="JY12:JZ12" si="60">SUM(JY13:JY15)</f>
        <v>0</v>
      </c>
      <c r="JZ12" s="22">
        <f t="shared" si="60"/>
        <v>0</v>
      </c>
      <c r="KA12" s="33"/>
      <c r="KB12" s="21"/>
      <c r="KC12" s="22"/>
      <c r="KD12" s="22"/>
      <c r="KE12" s="22"/>
      <c r="KF12" s="22"/>
      <c r="KG12" s="22"/>
      <c r="KH12" s="22"/>
      <c r="KI12" s="22"/>
      <c r="KJ12" s="22"/>
      <c r="KK12" s="22"/>
      <c r="KL12" s="22">
        <f t="shared" ref="KL12:KM12" si="61">SUM(KL13:KL15)</f>
        <v>0</v>
      </c>
      <c r="KM12" s="22">
        <f t="shared" si="61"/>
        <v>0</v>
      </c>
      <c r="KN12" s="33"/>
      <c r="KO12" s="21"/>
      <c r="KP12" s="22"/>
      <c r="KQ12" s="22"/>
      <c r="KR12" s="22"/>
      <c r="KS12" s="22"/>
      <c r="KT12" s="22"/>
      <c r="KU12" s="22"/>
      <c r="KV12" s="22"/>
      <c r="KW12" s="22"/>
      <c r="KX12" s="22"/>
      <c r="KY12" s="22">
        <f t="shared" ref="KY12:KZ12" si="62">SUM(KY13:KY15)</f>
        <v>0</v>
      </c>
      <c r="KZ12" s="22">
        <f t="shared" si="62"/>
        <v>0</v>
      </c>
      <c r="LA12" s="33"/>
      <c r="LB12" s="21"/>
      <c r="LC12" s="22"/>
      <c r="LD12" s="22"/>
      <c r="LE12" s="22"/>
      <c r="LF12" s="22"/>
      <c r="LG12" s="22"/>
      <c r="LH12" s="22"/>
      <c r="LI12" s="22"/>
      <c r="LJ12" s="22"/>
      <c r="LK12" s="22"/>
      <c r="LL12" s="22">
        <f t="shared" ref="LL12:LM12" si="63">SUM(LL13:LL15)</f>
        <v>0</v>
      </c>
      <c r="LM12" s="22">
        <f t="shared" si="63"/>
        <v>0</v>
      </c>
      <c r="LN12" s="34"/>
    </row>
    <row r="13" spans="1:326">
      <c r="A13" s="29" t="s">
        <v>143</v>
      </c>
      <c r="B13" s="30">
        <f>+B9</f>
        <v>69633.55</v>
      </c>
      <c r="C13" s="30">
        <f>+IF(C10&lt;'Dalyvio prielaidos'!$E$150,'Infrastruk. sukūrimo sąnaudos'!C9,'Dalyvio prielaidos'!$E$150-SUM('Infrastruk. sukūrimo sąnaudos'!$B$13:B13))</f>
        <v>69633.55</v>
      </c>
      <c r="D13" s="30">
        <f>+IF(D10&lt;'Dalyvio prielaidos'!$E$150,'Infrastruk. sukūrimo sąnaudos'!D9,'Dalyvio prielaidos'!$E$150-SUM('Infrastruk. sukūrimo sąnaudos'!$B$13:C13))</f>
        <v>69633.55</v>
      </c>
      <c r="E13" s="30">
        <f>+IF(E10&lt;'Dalyvio prielaidos'!$E$150,'Infrastruk. sukūrimo sąnaudos'!E9,'Dalyvio prielaidos'!$E$150-SUM('Infrastruk. sukūrimo sąnaudos'!$B$13:D13))</f>
        <v>69099.349999999977</v>
      </c>
      <c r="F13" s="30">
        <f>+IF(F10&lt;'Dalyvio prielaidos'!$E$150,'Infrastruk. sukūrimo sąnaudos'!F9,'Dalyvio prielaidos'!$E$150-SUM('Infrastruk. sukūrimo sąnaudos'!$B$13:E13))</f>
        <v>0</v>
      </c>
      <c r="G13" s="30">
        <f>+IF(G10&lt;'Dalyvio prielaidos'!$E$150,'Infrastruk. sukūrimo sąnaudos'!G9,'Dalyvio prielaidos'!$E$150-SUM('Infrastruk. sukūrimo sąnaudos'!$B$13:F13))</f>
        <v>0</v>
      </c>
      <c r="H13" s="30">
        <f>+IF(H10&lt;'Dalyvio prielaidos'!$E$150,'Infrastruk. sukūrimo sąnaudos'!H9,'Dalyvio prielaidos'!$E$150-SUM('Infrastruk. sukūrimo sąnaudos'!$B$13:G13))</f>
        <v>0</v>
      </c>
      <c r="I13" s="30">
        <f>+IF(I10&lt;'Dalyvio prielaidos'!$E$150,'Infrastruk. sukūrimo sąnaudos'!I9,'Dalyvio prielaidos'!$E$150-SUM('Infrastruk. sukūrimo sąnaudos'!$B$13:H13))</f>
        <v>0</v>
      </c>
      <c r="J13" s="30">
        <f>+IF(J10&lt;'Dalyvio prielaidos'!$E$150,'Infrastruk. sukūrimo sąnaudos'!J9,'Dalyvio prielaidos'!$E$150-SUM('Infrastruk. sukūrimo sąnaudos'!$B$13:I13))</f>
        <v>0</v>
      </c>
      <c r="K13" s="30">
        <f>+IF(K10&lt;'Dalyvio prielaidos'!$E$150,'Infrastruk. sukūrimo sąnaudos'!K9,'Dalyvio prielaidos'!$E$150-SUM('Infrastruk. sukūrimo sąnaudos'!$B$13:J13))</f>
        <v>0</v>
      </c>
      <c r="L13" s="30">
        <f>+IF(L10&lt;'Dalyvio prielaidos'!$E$150,'Infrastruk. sukūrimo sąnaudos'!L9,'Dalyvio prielaidos'!$E$150-SUM('Infrastruk. sukūrimo sąnaudos'!$B$13:K13))</f>
        <v>0</v>
      </c>
      <c r="M13" s="30">
        <f>+IF(M10&lt;'Dalyvio prielaidos'!$E$150,'Infrastruk. sukūrimo sąnaudos'!M9,'Dalyvio prielaidos'!$E$150-SUM('Infrastruk. sukūrimo sąnaudos'!$B$13:L13))</f>
        <v>0</v>
      </c>
      <c r="N13" s="31">
        <f>SUM(B13:M13)</f>
        <v>278000</v>
      </c>
      <c r="O13" s="30">
        <f>+IF(O10&lt;'Dalyvio prielaidos'!$E$150,'Infrastruk. sukūrimo sąnaudos'!O9,'Dalyvio prielaidos'!$E$150-SUM('Infrastruk. sukūrimo sąnaudos'!$N$13:N13))</f>
        <v>0</v>
      </c>
      <c r="P13" s="30">
        <f>+IF(P10&lt;'Dalyvio prielaidos'!$E$150,'Infrastruk. sukūrimo sąnaudos'!P9,'Dalyvio prielaidos'!$E$150-SUM('Infrastruk. sukūrimo sąnaudos'!$N$13:O13))</f>
        <v>0</v>
      </c>
      <c r="Q13" s="30">
        <f>+IF(Q10&lt;'Dalyvio prielaidos'!$E$150,'Infrastruk. sukūrimo sąnaudos'!Q9,'Dalyvio prielaidos'!$E$150-SUM('Infrastruk. sukūrimo sąnaudos'!$N$13:P13))</f>
        <v>0</v>
      </c>
      <c r="R13" s="30">
        <f>+IF(R10&lt;'Dalyvio prielaidos'!$E$150,'Infrastruk. sukūrimo sąnaudos'!R9,'Dalyvio prielaidos'!$E$150-SUM('Infrastruk. sukūrimo sąnaudos'!$N$13:Q13))</f>
        <v>0</v>
      </c>
      <c r="S13" s="30">
        <f>+IF(S10&lt;'Dalyvio prielaidos'!$E$150,'Infrastruk. sukūrimo sąnaudos'!S9,'Dalyvio prielaidos'!$E$150-SUM('Infrastruk. sukūrimo sąnaudos'!$N$13:R13))</f>
        <v>0</v>
      </c>
      <c r="T13" s="30">
        <f>+IF(T10&lt;'Dalyvio prielaidos'!$E$150,'Infrastruk. sukūrimo sąnaudos'!T9,'Dalyvio prielaidos'!$E$150-SUM('Infrastruk. sukūrimo sąnaudos'!$N$13:S13))</f>
        <v>0</v>
      </c>
      <c r="U13" s="30">
        <f>+IF(U10&lt;'Dalyvio prielaidos'!$E$150,'Infrastruk. sukūrimo sąnaudos'!U9,'Dalyvio prielaidos'!$E$150-SUM('Infrastruk. sukūrimo sąnaudos'!$N$13:T13))</f>
        <v>0</v>
      </c>
      <c r="V13" s="30">
        <f>+IF(V10&lt;'Dalyvio prielaidos'!$E$150,'Infrastruk. sukūrimo sąnaudos'!V9,'Dalyvio prielaidos'!$E$150-SUM('Infrastruk. sukūrimo sąnaudos'!$N$13:U13))</f>
        <v>0</v>
      </c>
      <c r="W13" s="30">
        <f>+IF(W10&lt;'Dalyvio prielaidos'!$E$150,'Infrastruk. sukūrimo sąnaudos'!W9,'Dalyvio prielaidos'!$E$150-SUM('Infrastruk. sukūrimo sąnaudos'!$N$13:V13))</f>
        <v>0</v>
      </c>
      <c r="X13" s="30">
        <f>+IF(X10&lt;'Dalyvio prielaidos'!$E$150,'Infrastruk. sukūrimo sąnaudos'!X9,'Dalyvio prielaidos'!$E$150-SUM('Infrastruk. sukūrimo sąnaudos'!$N$13:W13))</f>
        <v>0</v>
      </c>
      <c r="Y13" s="30">
        <f>+IF(Y10&lt;'Dalyvio prielaidos'!$E$150,'Infrastruk. sukūrimo sąnaudos'!Y9,'Dalyvio prielaidos'!$E$150-SUM('Infrastruk. sukūrimo sąnaudos'!$N$13:X13))</f>
        <v>0</v>
      </c>
      <c r="Z13" s="30">
        <f>+IF(Z10&lt;'Dalyvio prielaidos'!$E$150,'Infrastruk. sukūrimo sąnaudos'!Z9,'Dalyvio prielaidos'!$E$150-SUM('Infrastruk. sukūrimo sąnaudos'!$N$13:Y13))</f>
        <v>0</v>
      </c>
      <c r="AA13" s="31">
        <f>SUM(O13:Z13)</f>
        <v>0</v>
      </c>
      <c r="AB13" s="30"/>
      <c r="AC13" s="30"/>
      <c r="AD13" s="30"/>
      <c r="AE13" s="30"/>
      <c r="AF13" s="30"/>
      <c r="AG13" s="30"/>
      <c r="AH13" s="30"/>
      <c r="AI13" s="30"/>
      <c r="AJ13" s="30"/>
      <c r="AK13" s="30"/>
      <c r="AL13" s="30"/>
      <c r="AM13" s="30"/>
      <c r="AN13" s="31">
        <f>SUM(AB13:AM13)</f>
        <v>0</v>
      </c>
      <c r="AO13" s="30"/>
      <c r="AP13" s="30"/>
      <c r="AQ13" s="30"/>
      <c r="AR13" s="30"/>
      <c r="AS13" s="30"/>
      <c r="AT13" s="30"/>
      <c r="AU13" s="30"/>
      <c r="AV13" s="30"/>
      <c r="AW13" s="30"/>
      <c r="AX13" s="30"/>
      <c r="AY13" s="30"/>
      <c r="AZ13" s="30"/>
      <c r="BA13" s="31"/>
      <c r="BB13" s="30"/>
      <c r="BC13" s="30"/>
      <c r="BD13" s="30"/>
      <c r="BE13" s="30"/>
      <c r="BF13" s="30"/>
      <c r="BG13" s="30"/>
      <c r="BH13" s="30"/>
      <c r="BI13" s="30"/>
      <c r="BJ13" s="30"/>
      <c r="BK13" s="30"/>
      <c r="BL13" s="30"/>
      <c r="BM13" s="30"/>
      <c r="BN13" s="31"/>
      <c r="BO13" s="30"/>
      <c r="BP13" s="30"/>
      <c r="BQ13" s="30"/>
      <c r="BR13" s="30"/>
      <c r="BS13" s="30"/>
      <c r="BT13" s="30"/>
      <c r="BU13" s="30"/>
      <c r="BV13" s="30"/>
      <c r="BW13" s="30"/>
      <c r="BX13" s="30"/>
      <c r="BY13" s="30"/>
      <c r="BZ13" s="30"/>
      <c r="CA13" s="31"/>
      <c r="CB13" s="30"/>
      <c r="CC13" s="30"/>
      <c r="CD13" s="30"/>
      <c r="CE13" s="30"/>
      <c r="CF13" s="30"/>
      <c r="CG13" s="30"/>
      <c r="CH13" s="30"/>
      <c r="CI13" s="30"/>
      <c r="CJ13" s="30"/>
      <c r="CK13" s="30"/>
      <c r="CL13" s="30"/>
      <c r="CM13" s="30"/>
      <c r="CN13" s="31"/>
      <c r="CO13" s="30"/>
      <c r="CP13" s="30"/>
      <c r="CQ13" s="30"/>
      <c r="CR13" s="30"/>
      <c r="CS13" s="30"/>
      <c r="CT13" s="30"/>
      <c r="CU13" s="30"/>
      <c r="CV13" s="30"/>
      <c r="CW13" s="30"/>
      <c r="CX13" s="30"/>
      <c r="CY13" s="30"/>
      <c r="CZ13" s="30"/>
      <c r="DA13" s="31"/>
      <c r="DB13" s="30"/>
      <c r="DC13" s="30"/>
      <c r="DD13" s="30"/>
      <c r="DE13" s="30"/>
      <c r="DF13" s="30"/>
      <c r="DG13" s="30"/>
      <c r="DH13" s="30"/>
      <c r="DI13" s="30"/>
      <c r="DJ13" s="30"/>
      <c r="DK13" s="30"/>
      <c r="DL13" s="30"/>
      <c r="DM13" s="30"/>
      <c r="DN13" s="31"/>
      <c r="DO13" s="30"/>
      <c r="DP13" s="30"/>
      <c r="DQ13" s="30"/>
      <c r="DR13" s="30"/>
      <c r="DS13" s="30"/>
      <c r="DT13" s="30"/>
      <c r="DU13" s="30"/>
      <c r="DV13" s="30"/>
      <c r="DW13" s="30"/>
      <c r="DX13" s="30"/>
      <c r="DY13" s="30"/>
      <c r="DZ13" s="30"/>
      <c r="EA13" s="31"/>
      <c r="EB13" s="30"/>
      <c r="EC13" s="30"/>
      <c r="ED13" s="30"/>
      <c r="EE13" s="30"/>
      <c r="EF13" s="30"/>
      <c r="EG13" s="30"/>
      <c r="EH13" s="30"/>
      <c r="EI13" s="30"/>
      <c r="EJ13" s="30"/>
      <c r="EK13" s="30"/>
      <c r="EL13" s="30"/>
      <c r="EM13" s="30"/>
      <c r="EN13" s="31"/>
      <c r="EO13" s="30"/>
      <c r="EP13" s="30"/>
      <c r="EQ13" s="30"/>
      <c r="ER13" s="30"/>
      <c r="ES13" s="30"/>
      <c r="ET13" s="30"/>
      <c r="EU13" s="30"/>
      <c r="EV13" s="30"/>
      <c r="EW13" s="30"/>
      <c r="EX13" s="30"/>
      <c r="EY13" s="30"/>
      <c r="EZ13" s="30"/>
      <c r="FA13" s="31"/>
      <c r="FB13" s="30"/>
      <c r="FC13" s="30"/>
      <c r="FD13" s="30"/>
      <c r="FE13" s="30"/>
      <c r="FF13" s="30"/>
      <c r="FG13" s="30"/>
      <c r="FH13" s="30"/>
      <c r="FI13" s="30"/>
      <c r="FJ13" s="30"/>
      <c r="FK13" s="30"/>
      <c r="FL13" s="30"/>
      <c r="FM13" s="30"/>
      <c r="FN13" s="31"/>
      <c r="FO13" s="30"/>
      <c r="FP13" s="30"/>
      <c r="FQ13" s="30"/>
      <c r="FR13" s="30"/>
      <c r="FS13" s="30"/>
      <c r="FT13" s="30"/>
      <c r="FU13" s="30"/>
      <c r="FV13" s="30"/>
      <c r="FW13" s="30"/>
      <c r="FX13" s="30"/>
      <c r="FY13" s="30"/>
      <c r="FZ13" s="30"/>
      <c r="GA13" s="31"/>
      <c r="GB13" s="30"/>
      <c r="GC13" s="30"/>
      <c r="GD13" s="30"/>
      <c r="GE13" s="30"/>
      <c r="GF13" s="30"/>
      <c r="GG13" s="30"/>
      <c r="GH13" s="30"/>
      <c r="GI13" s="30"/>
      <c r="GJ13" s="30"/>
      <c r="GK13" s="30"/>
      <c r="GL13" s="30"/>
      <c r="GM13" s="30"/>
      <c r="GN13" s="31"/>
      <c r="GO13" s="30"/>
      <c r="GP13" s="30"/>
      <c r="GQ13" s="30"/>
      <c r="GR13" s="30"/>
      <c r="GS13" s="30"/>
      <c r="GT13" s="30"/>
      <c r="GU13" s="30"/>
      <c r="GV13" s="30"/>
      <c r="GW13" s="30"/>
      <c r="GX13" s="30"/>
      <c r="GY13" s="30"/>
      <c r="GZ13" s="30"/>
      <c r="HA13" s="31"/>
      <c r="HB13" s="30"/>
      <c r="HC13" s="30"/>
      <c r="HD13" s="30"/>
      <c r="HE13" s="30"/>
      <c r="HF13" s="30"/>
      <c r="HG13" s="30"/>
      <c r="HH13" s="30"/>
      <c r="HI13" s="30"/>
      <c r="HJ13" s="30"/>
      <c r="HK13" s="30"/>
      <c r="HL13" s="30"/>
      <c r="HM13" s="30"/>
      <c r="HN13" s="31"/>
      <c r="HO13" s="30"/>
      <c r="HP13" s="30"/>
      <c r="HQ13" s="30"/>
      <c r="HR13" s="30"/>
      <c r="HS13" s="30"/>
      <c r="HT13" s="30"/>
      <c r="HU13" s="30"/>
      <c r="HV13" s="30"/>
      <c r="HW13" s="30"/>
      <c r="HX13" s="30"/>
      <c r="HY13" s="30"/>
      <c r="HZ13" s="30"/>
      <c r="IA13" s="31"/>
      <c r="IB13" s="30"/>
      <c r="IC13" s="30"/>
      <c r="ID13" s="30"/>
      <c r="IE13" s="30"/>
      <c r="IF13" s="30"/>
      <c r="IG13" s="30"/>
      <c r="IH13" s="30"/>
      <c r="II13" s="30"/>
      <c r="IJ13" s="30"/>
      <c r="IK13" s="30"/>
      <c r="IL13" s="30"/>
      <c r="IM13" s="30"/>
      <c r="IN13" s="31"/>
      <c r="IO13" s="30"/>
      <c r="IP13" s="30"/>
      <c r="IQ13" s="30"/>
      <c r="IR13" s="30"/>
      <c r="IS13" s="30"/>
      <c r="IT13" s="30"/>
      <c r="IU13" s="30"/>
      <c r="IV13" s="30"/>
      <c r="IW13" s="30"/>
      <c r="IX13" s="30"/>
      <c r="IY13" s="30"/>
      <c r="IZ13" s="30"/>
      <c r="JA13" s="31"/>
      <c r="JB13" s="30"/>
      <c r="JC13" s="30"/>
      <c r="JD13" s="30"/>
      <c r="JE13" s="30"/>
      <c r="JF13" s="30"/>
      <c r="JG13" s="30"/>
      <c r="JH13" s="30"/>
      <c r="JI13" s="30"/>
      <c r="JJ13" s="30"/>
      <c r="JK13" s="30"/>
      <c r="JL13" s="30"/>
      <c r="JM13" s="30"/>
      <c r="JN13" s="31"/>
      <c r="JO13" s="30"/>
      <c r="JP13" s="30"/>
      <c r="JQ13" s="30"/>
      <c r="JR13" s="30"/>
      <c r="JS13" s="30"/>
      <c r="JT13" s="30"/>
      <c r="JU13" s="30"/>
      <c r="JV13" s="30"/>
      <c r="JW13" s="30"/>
      <c r="JX13" s="30"/>
      <c r="JY13" s="30"/>
      <c r="JZ13" s="30"/>
      <c r="KA13" s="31"/>
      <c r="KB13" s="30"/>
      <c r="KC13" s="30"/>
      <c r="KD13" s="30"/>
      <c r="KE13" s="30"/>
      <c r="KF13" s="30"/>
      <c r="KG13" s="30"/>
      <c r="KH13" s="30"/>
      <c r="KI13" s="30"/>
      <c r="KJ13" s="30"/>
      <c r="KK13" s="30"/>
      <c r="KL13" s="30"/>
      <c r="KM13" s="30"/>
      <c r="KN13" s="31"/>
      <c r="KO13" s="30"/>
      <c r="KP13" s="30"/>
      <c r="KQ13" s="30"/>
      <c r="KR13" s="30"/>
      <c r="KS13" s="30"/>
      <c r="KT13" s="30"/>
      <c r="KU13" s="30"/>
      <c r="KV13" s="30"/>
      <c r="KW13" s="30"/>
      <c r="KX13" s="30"/>
      <c r="KY13" s="30"/>
      <c r="KZ13" s="30"/>
      <c r="LA13" s="31"/>
      <c r="LB13" s="30"/>
      <c r="LC13" s="30"/>
      <c r="LD13" s="30"/>
      <c r="LE13" s="30"/>
      <c r="LF13" s="30"/>
      <c r="LG13" s="30"/>
      <c r="LH13" s="30"/>
      <c r="LI13" s="30"/>
      <c r="LJ13" s="30"/>
      <c r="LK13" s="30"/>
      <c r="LL13" s="30"/>
      <c r="LM13" s="30"/>
      <c r="LN13" s="32"/>
    </row>
    <row r="14" spans="1:326">
      <c r="A14" s="87" t="s">
        <v>144</v>
      </c>
      <c r="B14" s="88"/>
      <c r="C14" s="88">
        <f>+IF(C10&lt;SUM('Dalyvio prielaidos'!$E$23:$G$23,-'Dalyvio prielaidos'!$E$128),'Infrastruk. sukūrimo sąnaudos'!C9-'Infrastruk. sukūrimo sąnaudos'!C13,SUM('Dalyvio prielaidos'!$E$23:$G$23,-'Dalyvio prielaidos'!$E$128)-SUM('Infrastruk. sukūrimo sąnaudos'!$B$13:C13)-SUM('Infrastruk. sukūrimo sąnaudos'!$B$14:B14))</f>
        <v>0</v>
      </c>
      <c r="D14" s="88">
        <f>+IF(D10&lt;SUM('Dalyvio prielaidos'!$E$23:$G$23,-'Dalyvio prielaidos'!$E$128),'Infrastruk. sukūrimo sąnaudos'!D9-'Infrastruk. sukūrimo sąnaudos'!D13,SUM('Dalyvio prielaidos'!$E$23:$G$23,-'Dalyvio prielaidos'!$E$128)-SUM('Infrastruk. sukūrimo sąnaudos'!$B$13:D13)-SUM('Infrastruk. sukūrimo sąnaudos'!$B$14:C14))</f>
        <v>0</v>
      </c>
      <c r="E14" s="88">
        <f>+IF(E10&lt;SUM('Dalyvio prielaidos'!$E$23:$G$23,-'Dalyvio prielaidos'!$E$128),'Infrastruk. sukūrimo sąnaudos'!E9-'Infrastruk. sukūrimo sąnaudos'!E13,SUM('Dalyvio prielaidos'!$E$23:$G$23,-'Dalyvio prielaidos'!$E$128)-SUM('Infrastruk. sukūrimo sąnaudos'!$B$13:E13)-SUM('Infrastruk. sukūrimo sąnaudos'!$B$14:D14))</f>
        <v>534.20000000002619</v>
      </c>
      <c r="F14" s="88">
        <f>+IF(F10&lt;SUM('Dalyvio prielaidos'!$E$23:$G$23,-'Dalyvio prielaidos'!$E$128),'Infrastruk. sukūrimo sąnaudos'!F9-'Infrastruk. sukūrimo sąnaudos'!F13,SUM('Dalyvio prielaidos'!$E$23:$G$23,-'Dalyvio prielaidos'!$E$128)-SUM('Infrastruk. sukūrimo sąnaudos'!$B$13:F13)-SUM('Infrastruk. sukūrimo sąnaudos'!$B$14:E14))</f>
        <v>69633.55</v>
      </c>
      <c r="G14" s="88">
        <f>+IF(G10&lt;SUM('Dalyvio prielaidos'!$E$23:$G$23,-'Dalyvio prielaidos'!$E$128),'Infrastruk. sukūrimo sąnaudos'!G9-'Infrastruk. sukūrimo sąnaudos'!G13,SUM('Dalyvio prielaidos'!$E$23:$G$23,-'Dalyvio prielaidos'!$E$128)-SUM('Infrastruk. sukūrimo sąnaudos'!$B$13:G13)-SUM('Infrastruk. sukūrimo sąnaudos'!$B$14:F14))</f>
        <v>69633.55</v>
      </c>
      <c r="H14" s="88">
        <f>+IF(H10&lt;SUM('Dalyvio prielaidos'!$E$23:$G$23,-'Dalyvio prielaidos'!$E$128),'Infrastruk. sukūrimo sąnaudos'!H9-'Infrastruk. sukūrimo sąnaudos'!H13,SUM('Dalyvio prielaidos'!$E$23:$G$23,-'Dalyvio prielaidos'!$E$128)-SUM('Infrastruk. sukūrimo sąnaudos'!$B$13:H13)-SUM('Infrastruk. sukūrimo sąnaudos'!$B$14:G14))</f>
        <v>69633.55</v>
      </c>
      <c r="I14" s="88">
        <f>+IF(I10&lt;SUM('Dalyvio prielaidos'!$E$23:$G$23,-'Dalyvio prielaidos'!$E$128),'Infrastruk. sukūrimo sąnaudos'!I9-'Infrastruk. sukūrimo sąnaudos'!I13,SUM('Dalyvio prielaidos'!$E$23:$G$23,-'Dalyvio prielaidos'!$E$128)-SUM('Infrastruk. sukūrimo sąnaudos'!$B$13:I13)-SUM('Infrastruk. sukūrimo sąnaudos'!$B$14:H14))</f>
        <v>69633.55</v>
      </c>
      <c r="J14" s="88">
        <f>+IF(J10&lt;SUM('Dalyvio prielaidos'!$E$23:$G$23,-'Dalyvio prielaidos'!$E$128),'Infrastruk. sukūrimo sąnaudos'!J9-'Infrastruk. sukūrimo sąnaudos'!J13,SUM('Dalyvio prielaidos'!$E$23:$G$23,-'Dalyvio prielaidos'!$E$128)-SUM('Infrastruk. sukūrimo sąnaudos'!$B$13:J13)-SUM('Infrastruk. sukūrimo sąnaudos'!$B$14:I14))</f>
        <v>69633.55</v>
      </c>
      <c r="K14" s="88">
        <f>+IF(K10&lt;SUM('Dalyvio prielaidos'!$E$23:$G$23,-'Dalyvio prielaidos'!$E$128),'Infrastruk. sukūrimo sąnaudos'!K9-'Infrastruk. sukūrimo sąnaudos'!K13,SUM('Dalyvio prielaidos'!$E$23:$G$23,-'Dalyvio prielaidos'!$E$128)-SUM('Infrastruk. sukūrimo sąnaudos'!$B$13:K13)-SUM('Infrastruk. sukūrimo sąnaudos'!$B$14:J14))</f>
        <v>69633.55</v>
      </c>
      <c r="L14" s="88">
        <f>+IF(L10&lt;SUM('Dalyvio prielaidos'!$E$23:$G$23,-'Dalyvio prielaidos'!$E$128),'Infrastruk. sukūrimo sąnaudos'!L9-'Infrastruk. sukūrimo sąnaudos'!L13,SUM('Dalyvio prielaidos'!$E$23:$G$23,-'Dalyvio prielaidos'!$E$128)-SUM('Infrastruk. sukūrimo sąnaudos'!$B$13:L13)-SUM('Infrastruk. sukūrimo sąnaudos'!$B$14:K14))</f>
        <v>69633.55</v>
      </c>
      <c r="M14" s="88">
        <f>+IF(M10&lt;SUM('Dalyvio prielaidos'!$E$23:$G$23,-'Dalyvio prielaidos'!$E$128),'Infrastruk. sukūrimo sąnaudos'!M9-'Infrastruk. sukūrimo sąnaudos'!M13,SUM('Dalyvio prielaidos'!$E$23:$G$23,-'Dalyvio prielaidos'!$E$128)-SUM('Infrastruk. sukūrimo sąnaudos'!$B$13:M13)-SUM('Infrastruk. sukūrimo sąnaudos'!$B$14:L14))</f>
        <v>69633.55</v>
      </c>
      <c r="N14" s="89">
        <f>SUM(B14:M14)</f>
        <v>557602.6</v>
      </c>
      <c r="O14" s="88">
        <f>+IF(O10&lt;SUM('Dalyvio prielaidos'!$E$23:$G$23,-'Dalyvio prielaidos'!$E$128),'Infrastruk. sukūrimo sąnaudos'!O9-'Infrastruk. sukūrimo sąnaudos'!O13,SUM('Dalyvio prielaidos'!$E$23:$G$23,-'Dalyvio prielaidos'!$E$128)-SUM('Infrastruk. sukūrimo sąnaudos'!$N$13:O13)-SUM('Infrastruk. sukūrimo sąnaudos'!$N$14:N14))</f>
        <v>235081.39999999909</v>
      </c>
      <c r="P14" s="88">
        <f>+IF(P10&lt;SUM('Dalyvio prielaidos'!$E$23:$G$23,-'Dalyvio prielaidos'!$E$128),'Infrastruk. sukūrimo sąnaudos'!P9-'Infrastruk. sukūrimo sąnaudos'!P13,SUM('Dalyvio prielaidos'!$E$23:$G$23,-'Dalyvio prielaidos'!$E$128)-SUM('Infrastruk. sukūrimo sąnaudos'!$N$13:P13)-SUM('Infrastruk. sukūrimo sąnaudos'!$N$14:O14))</f>
        <v>0</v>
      </c>
      <c r="Q14" s="88">
        <f>+IF(Q10&lt;SUM('Dalyvio prielaidos'!$E$23:$G$23,-'Dalyvio prielaidos'!$E$128),'Infrastruk. sukūrimo sąnaudos'!Q9-'Infrastruk. sukūrimo sąnaudos'!Q13,SUM('Dalyvio prielaidos'!$E$23:$G$23,-'Dalyvio prielaidos'!$E$128)-SUM('Infrastruk. sukūrimo sąnaudos'!$N$13:Q13)-SUM('Infrastruk. sukūrimo sąnaudos'!$N$14:P14))</f>
        <v>0</v>
      </c>
      <c r="R14" s="88">
        <f>+IF(R10&lt;SUM('Dalyvio prielaidos'!$E$23:$G$23,-'Dalyvio prielaidos'!$E$128),'Infrastruk. sukūrimo sąnaudos'!R9-'Infrastruk. sukūrimo sąnaudos'!R13,SUM('Dalyvio prielaidos'!$E$23:$G$23,-'Dalyvio prielaidos'!$E$128)-SUM('Infrastruk. sukūrimo sąnaudos'!$N$13:R13)-SUM('Infrastruk. sukūrimo sąnaudos'!$N$14:Q14))</f>
        <v>0</v>
      </c>
      <c r="S14" s="88">
        <f>+IF(S10&lt;SUM('Dalyvio prielaidos'!$E$23:$G$23,-'Dalyvio prielaidos'!$E$128),'Infrastruk. sukūrimo sąnaudos'!S9-'Infrastruk. sukūrimo sąnaudos'!S13,SUM('Dalyvio prielaidos'!$E$23:$G$23,-'Dalyvio prielaidos'!$E$128)-SUM('Infrastruk. sukūrimo sąnaudos'!$N$13:S13)-SUM('Infrastruk. sukūrimo sąnaudos'!$N$14:R14))</f>
        <v>0</v>
      </c>
      <c r="T14" s="88">
        <f>+IF(T10&lt;SUM('Dalyvio prielaidos'!$E$23:$G$23,-'Dalyvio prielaidos'!$E$128),'Infrastruk. sukūrimo sąnaudos'!T9-'Infrastruk. sukūrimo sąnaudos'!T13,SUM('Dalyvio prielaidos'!$E$23:$G$23,-'Dalyvio prielaidos'!$E$128)-SUM('Infrastruk. sukūrimo sąnaudos'!$N$13:T13)-SUM('Infrastruk. sukūrimo sąnaudos'!$N$14:S14))</f>
        <v>0</v>
      </c>
      <c r="U14" s="88">
        <f>+IF(U10&lt;SUM('Dalyvio prielaidos'!$E$23:$G$23,-'Dalyvio prielaidos'!$E$128),'Infrastruk. sukūrimo sąnaudos'!U9-'Infrastruk. sukūrimo sąnaudos'!U13,SUM('Dalyvio prielaidos'!$E$23:$G$23,-'Dalyvio prielaidos'!$E$128)-SUM('Infrastruk. sukūrimo sąnaudos'!$N$13:U13)-SUM('Infrastruk. sukūrimo sąnaudos'!$N$14:T14))</f>
        <v>0</v>
      </c>
      <c r="V14" s="88">
        <f>+IF(V10&lt;SUM('Dalyvio prielaidos'!$E$23:$G$23,-'Dalyvio prielaidos'!$E$128),'Infrastruk. sukūrimo sąnaudos'!V9-'Infrastruk. sukūrimo sąnaudos'!V13,SUM('Dalyvio prielaidos'!$E$23:$G$23,-'Dalyvio prielaidos'!$E$128)-SUM('Infrastruk. sukūrimo sąnaudos'!$N$13:V13)-SUM('Infrastruk. sukūrimo sąnaudos'!$N$14:U14))</f>
        <v>0</v>
      </c>
      <c r="W14" s="88">
        <f>+IF(W10&lt;SUM('Dalyvio prielaidos'!$E$23:$G$23,-'Dalyvio prielaidos'!$E$128),'Infrastruk. sukūrimo sąnaudos'!W9-'Infrastruk. sukūrimo sąnaudos'!W13,SUM('Dalyvio prielaidos'!$E$23:$G$23,-'Dalyvio prielaidos'!$E$128)-SUM('Infrastruk. sukūrimo sąnaudos'!$N$13:W13)-SUM('Infrastruk. sukūrimo sąnaudos'!$N$14:V14))</f>
        <v>0</v>
      </c>
      <c r="X14" s="88">
        <f>+IF(X10&lt;SUM('Dalyvio prielaidos'!$E$23:$G$23,-'Dalyvio prielaidos'!$E$128),'Infrastruk. sukūrimo sąnaudos'!X9-'Infrastruk. sukūrimo sąnaudos'!X13,SUM('Dalyvio prielaidos'!$E$23:$G$23,-'Dalyvio prielaidos'!$E$128)-SUM('Infrastruk. sukūrimo sąnaudos'!$N$13:X13)-SUM('Infrastruk. sukūrimo sąnaudos'!$N$14:W14))</f>
        <v>0</v>
      </c>
      <c r="Y14" s="88">
        <f>+IF(Y10&lt;SUM('Dalyvio prielaidos'!$E$23:$G$23,-'Dalyvio prielaidos'!$E$128),'Infrastruk. sukūrimo sąnaudos'!Y9-'Infrastruk. sukūrimo sąnaudos'!Y13,SUM('Dalyvio prielaidos'!$E$23:$G$23,-'Dalyvio prielaidos'!$E$128)-SUM('Infrastruk. sukūrimo sąnaudos'!$N$13:Y13)-SUM('Infrastruk. sukūrimo sąnaudos'!$N$14:X14))</f>
        <v>0</v>
      </c>
      <c r="Z14" s="88">
        <f>+IF(Z10&lt;SUM('Dalyvio prielaidos'!$E$23:$G$23,-'Dalyvio prielaidos'!$E$128),'Infrastruk. sukūrimo sąnaudos'!Z9-'Infrastruk. sukūrimo sąnaudos'!Z13,SUM('Dalyvio prielaidos'!$E$23:$G$23,-'Dalyvio prielaidos'!$E$128)-SUM('Infrastruk. sukūrimo sąnaudos'!$N$13:Z13)-SUM('Infrastruk. sukūrimo sąnaudos'!$N$14:Y14))</f>
        <v>0</v>
      </c>
      <c r="AA14" s="89">
        <f>SUM(O14:Z14)</f>
        <v>235081.39999999909</v>
      </c>
      <c r="AB14" s="521">
        <f>-AB15</f>
        <v>0</v>
      </c>
      <c r="AC14" s="88"/>
      <c r="AD14" s="88"/>
      <c r="AE14" s="88"/>
      <c r="AF14" s="88"/>
      <c r="AG14" s="88"/>
      <c r="AH14" s="88"/>
      <c r="AI14" s="88"/>
      <c r="AJ14" s="88"/>
      <c r="AK14" s="88"/>
      <c r="AL14" s="88">
        <f>AN18</f>
        <v>10000</v>
      </c>
      <c r="AM14" s="88"/>
      <c r="AN14" s="31">
        <f t="shared" ref="AN14:AN15" si="64">SUM(AB14:AM14)</f>
        <v>10000</v>
      </c>
      <c r="AO14" s="88"/>
      <c r="AP14" s="88"/>
      <c r="AQ14" s="88"/>
      <c r="AR14" s="88"/>
      <c r="AS14" s="88"/>
      <c r="AT14" s="88"/>
      <c r="AU14" s="88"/>
      <c r="AV14" s="88"/>
      <c r="AW14" s="88"/>
      <c r="AX14" s="88"/>
      <c r="AY14" s="88">
        <f>BA18</f>
        <v>10000</v>
      </c>
      <c r="AZ14" s="88"/>
      <c r="BA14" s="31">
        <f t="shared" ref="BA14:BA15" si="65">SUM(AO14:AZ14)</f>
        <v>10000</v>
      </c>
      <c r="BB14" s="88"/>
      <c r="BC14" s="88"/>
      <c r="BD14" s="88"/>
      <c r="BE14" s="88"/>
      <c r="BF14" s="88"/>
      <c r="BG14" s="88"/>
      <c r="BH14" s="88"/>
      <c r="BI14" s="88"/>
      <c r="BJ14" s="88"/>
      <c r="BK14" s="88"/>
      <c r="BL14" s="88">
        <f>BN18</f>
        <v>10000</v>
      </c>
      <c r="BM14" s="88"/>
      <c r="BN14" s="89">
        <f>+BN18</f>
        <v>10000</v>
      </c>
      <c r="BO14" s="88"/>
      <c r="BP14" s="88"/>
      <c r="BQ14" s="88"/>
      <c r="BR14" s="88"/>
      <c r="BS14" s="88"/>
      <c r="BT14" s="88"/>
      <c r="BU14" s="88"/>
      <c r="BV14" s="88"/>
      <c r="BW14" s="88"/>
      <c r="BX14" s="88"/>
      <c r="BY14" s="88">
        <f>CA18</f>
        <v>10000</v>
      </c>
      <c r="BZ14" s="88"/>
      <c r="CA14" s="89">
        <f>+CA18</f>
        <v>10000</v>
      </c>
      <c r="CB14" s="88"/>
      <c r="CC14" s="88"/>
      <c r="CD14" s="88"/>
      <c r="CE14" s="88"/>
      <c r="CF14" s="88"/>
      <c r="CG14" s="88"/>
      <c r="CH14" s="88"/>
      <c r="CI14" s="88"/>
      <c r="CJ14" s="88"/>
      <c r="CK14" s="88"/>
      <c r="CL14" s="88">
        <f>CN18</f>
        <v>10000</v>
      </c>
      <c r="CM14" s="88"/>
      <c r="CN14" s="89">
        <f>+CN18</f>
        <v>10000</v>
      </c>
      <c r="CO14" s="88"/>
      <c r="CP14" s="88"/>
      <c r="CQ14" s="88"/>
      <c r="CR14" s="88"/>
      <c r="CS14" s="88"/>
      <c r="CT14" s="88"/>
      <c r="CU14" s="88"/>
      <c r="CV14" s="88"/>
      <c r="CW14" s="88"/>
      <c r="CX14" s="88"/>
      <c r="CY14" s="88">
        <f>DA18</f>
        <v>10000</v>
      </c>
      <c r="CZ14" s="88"/>
      <c r="DA14" s="89">
        <f>+DA18</f>
        <v>10000</v>
      </c>
      <c r="DB14" s="88"/>
      <c r="DC14" s="88"/>
      <c r="DD14" s="88"/>
      <c r="DE14" s="88"/>
      <c r="DF14" s="88"/>
      <c r="DG14" s="88"/>
      <c r="DH14" s="88"/>
      <c r="DI14" s="88"/>
      <c r="DJ14" s="88"/>
      <c r="DK14" s="88"/>
      <c r="DL14" s="88">
        <f>DN18</f>
        <v>10000</v>
      </c>
      <c r="DM14" s="88"/>
      <c r="DN14" s="89">
        <f>+DN18</f>
        <v>10000</v>
      </c>
      <c r="DO14" s="88"/>
      <c r="DP14" s="88"/>
      <c r="DQ14" s="88"/>
      <c r="DR14" s="88"/>
      <c r="DS14" s="88"/>
      <c r="DT14" s="88"/>
      <c r="DU14" s="88"/>
      <c r="DV14" s="88"/>
      <c r="DW14" s="88"/>
      <c r="DX14" s="88"/>
      <c r="DY14" s="88">
        <f>EA18</f>
        <v>10000</v>
      </c>
      <c r="DZ14" s="88"/>
      <c r="EA14" s="89">
        <f>+EA18</f>
        <v>10000</v>
      </c>
      <c r="EB14" s="88"/>
      <c r="EC14" s="88"/>
      <c r="ED14" s="88"/>
      <c r="EE14" s="88"/>
      <c r="EF14" s="88"/>
      <c r="EG14" s="88"/>
      <c r="EH14" s="88"/>
      <c r="EI14" s="88"/>
      <c r="EJ14" s="88"/>
      <c r="EK14" s="88"/>
      <c r="EL14" s="88">
        <f>EN18</f>
        <v>10000</v>
      </c>
      <c r="EM14" s="88"/>
      <c r="EN14" s="89">
        <f>+EN18</f>
        <v>10000</v>
      </c>
      <c r="EO14" s="88"/>
      <c r="EP14" s="88"/>
      <c r="EQ14" s="88"/>
      <c r="ER14" s="88"/>
      <c r="ES14" s="88"/>
      <c r="ET14" s="88"/>
      <c r="EU14" s="88"/>
      <c r="EV14" s="88"/>
      <c r="EW14" s="88"/>
      <c r="EX14" s="88"/>
      <c r="EY14" s="88">
        <f>FA18</f>
        <v>10000</v>
      </c>
      <c r="EZ14" s="88"/>
      <c r="FA14" s="89">
        <f>+FA18</f>
        <v>10000</v>
      </c>
      <c r="FB14" s="88"/>
      <c r="FC14" s="88"/>
      <c r="FD14" s="88"/>
      <c r="FE14" s="88"/>
      <c r="FF14" s="88"/>
      <c r="FG14" s="88"/>
      <c r="FH14" s="88"/>
      <c r="FI14" s="88"/>
      <c r="FJ14" s="88"/>
      <c r="FK14" s="88"/>
      <c r="FL14" s="88">
        <f>FN18</f>
        <v>10000</v>
      </c>
      <c r="FM14" s="88"/>
      <c r="FN14" s="89">
        <f>+FN18</f>
        <v>10000</v>
      </c>
      <c r="FO14" s="88"/>
      <c r="FP14" s="88"/>
      <c r="FQ14" s="88"/>
      <c r="FR14" s="88"/>
      <c r="FS14" s="88"/>
      <c r="FT14" s="88"/>
      <c r="FU14" s="88"/>
      <c r="FV14" s="88"/>
      <c r="FW14" s="88"/>
      <c r="FX14" s="88"/>
      <c r="FY14" s="88">
        <f>GA18</f>
        <v>10000</v>
      </c>
      <c r="FZ14" s="88"/>
      <c r="GA14" s="89">
        <f>+GA18</f>
        <v>10000</v>
      </c>
      <c r="GB14" s="88"/>
      <c r="GC14" s="88"/>
      <c r="GD14" s="88"/>
      <c r="GE14" s="88"/>
      <c r="GF14" s="88"/>
      <c r="GG14" s="88"/>
      <c r="GH14" s="88"/>
      <c r="GI14" s="88"/>
      <c r="GJ14" s="88"/>
      <c r="GK14" s="88"/>
      <c r="GL14" s="88">
        <f>GN18</f>
        <v>10000</v>
      </c>
      <c r="GM14" s="88"/>
      <c r="GN14" s="89">
        <f>+GN18</f>
        <v>10000</v>
      </c>
      <c r="GO14" s="88"/>
      <c r="GP14" s="88"/>
      <c r="GQ14" s="88"/>
      <c r="GR14" s="88"/>
      <c r="GS14" s="88"/>
      <c r="GT14" s="88"/>
      <c r="GU14" s="88"/>
      <c r="GV14" s="88"/>
      <c r="GW14" s="88"/>
      <c r="GX14" s="88"/>
      <c r="GY14" s="88">
        <f>HA18</f>
        <v>0</v>
      </c>
      <c r="GZ14" s="88"/>
      <c r="HA14" s="89">
        <f>+HA18</f>
        <v>0</v>
      </c>
      <c r="HB14" s="88"/>
      <c r="HC14" s="88"/>
      <c r="HD14" s="88"/>
      <c r="HE14" s="88"/>
      <c r="HF14" s="88"/>
      <c r="HG14" s="88"/>
      <c r="HH14" s="88"/>
      <c r="HI14" s="88"/>
      <c r="HJ14" s="88"/>
      <c r="HK14" s="88"/>
      <c r="HL14" s="88">
        <f>HN18</f>
        <v>0</v>
      </c>
      <c r="HM14" s="88"/>
      <c r="HN14" s="89">
        <f>+HN18</f>
        <v>0</v>
      </c>
      <c r="HO14" s="88"/>
      <c r="HP14" s="88"/>
      <c r="HQ14" s="88"/>
      <c r="HR14" s="88"/>
      <c r="HS14" s="88"/>
      <c r="HT14" s="88"/>
      <c r="HU14" s="88"/>
      <c r="HV14" s="88"/>
      <c r="HW14" s="88"/>
      <c r="HX14" s="88"/>
      <c r="HY14" s="88">
        <f>IA18</f>
        <v>0</v>
      </c>
      <c r="HZ14" s="88"/>
      <c r="IA14" s="89">
        <f>+IA18</f>
        <v>0</v>
      </c>
      <c r="IB14" s="88"/>
      <c r="IC14" s="88"/>
      <c r="ID14" s="88"/>
      <c r="IE14" s="88"/>
      <c r="IF14" s="88"/>
      <c r="IG14" s="88"/>
      <c r="IH14" s="88"/>
      <c r="II14" s="88"/>
      <c r="IJ14" s="88"/>
      <c r="IK14" s="88"/>
      <c r="IL14" s="88">
        <f>IN18</f>
        <v>0</v>
      </c>
      <c r="IM14" s="88"/>
      <c r="IN14" s="89">
        <f>+IN18</f>
        <v>0</v>
      </c>
      <c r="IO14" s="88"/>
      <c r="IP14" s="88"/>
      <c r="IQ14" s="88"/>
      <c r="IR14" s="88"/>
      <c r="IS14" s="88"/>
      <c r="IT14" s="88"/>
      <c r="IU14" s="88"/>
      <c r="IV14" s="88"/>
      <c r="IW14" s="88"/>
      <c r="IX14" s="88"/>
      <c r="IY14" s="88">
        <f>JA18</f>
        <v>0</v>
      </c>
      <c r="IZ14" s="88"/>
      <c r="JA14" s="89">
        <f>+JA18</f>
        <v>0</v>
      </c>
      <c r="JB14" s="88"/>
      <c r="JC14" s="88"/>
      <c r="JD14" s="88"/>
      <c r="JE14" s="88"/>
      <c r="JF14" s="88"/>
      <c r="JG14" s="88"/>
      <c r="JH14" s="88"/>
      <c r="JI14" s="88"/>
      <c r="JJ14" s="88"/>
      <c r="JK14" s="88"/>
      <c r="JL14" s="88">
        <f>JN18</f>
        <v>0</v>
      </c>
      <c r="JM14" s="88"/>
      <c r="JN14" s="89">
        <f>+JN18</f>
        <v>0</v>
      </c>
      <c r="JO14" s="88"/>
      <c r="JP14" s="88"/>
      <c r="JQ14" s="88"/>
      <c r="JR14" s="88"/>
      <c r="JS14" s="88"/>
      <c r="JT14" s="88"/>
      <c r="JU14" s="88"/>
      <c r="JV14" s="88"/>
      <c r="JW14" s="88"/>
      <c r="JX14" s="88"/>
      <c r="JY14" s="88">
        <f>KA18</f>
        <v>0</v>
      </c>
      <c r="JZ14" s="88"/>
      <c r="KA14" s="89">
        <f>+KA18</f>
        <v>0</v>
      </c>
      <c r="KB14" s="88"/>
      <c r="KC14" s="88"/>
      <c r="KD14" s="88"/>
      <c r="KE14" s="88"/>
      <c r="KF14" s="88"/>
      <c r="KG14" s="88"/>
      <c r="KH14" s="88"/>
      <c r="KI14" s="88"/>
      <c r="KJ14" s="88"/>
      <c r="KK14" s="88"/>
      <c r="KL14" s="88">
        <f>KN18</f>
        <v>0</v>
      </c>
      <c r="KM14" s="88"/>
      <c r="KN14" s="89">
        <f>+KN18</f>
        <v>0</v>
      </c>
      <c r="KO14" s="88"/>
      <c r="KP14" s="88"/>
      <c r="KQ14" s="88"/>
      <c r="KR14" s="88"/>
      <c r="KS14" s="88"/>
      <c r="KT14" s="88"/>
      <c r="KU14" s="88"/>
      <c r="KV14" s="88"/>
      <c r="KW14" s="88"/>
      <c r="KX14" s="88"/>
      <c r="KY14" s="88">
        <f>LA18</f>
        <v>0</v>
      </c>
      <c r="KZ14" s="88"/>
      <c r="LA14" s="89">
        <f>+LA18</f>
        <v>0</v>
      </c>
      <c r="LB14" s="88"/>
      <c r="LC14" s="88"/>
      <c r="LD14" s="88"/>
      <c r="LE14" s="88"/>
      <c r="LF14" s="88"/>
      <c r="LG14" s="88"/>
      <c r="LH14" s="88"/>
      <c r="LI14" s="88"/>
      <c r="LJ14" s="88"/>
      <c r="LK14" s="88"/>
      <c r="LL14" s="88">
        <f>LN18</f>
        <v>0</v>
      </c>
      <c r="LM14" s="88"/>
      <c r="LN14" s="89">
        <f>+LN18</f>
        <v>0</v>
      </c>
    </row>
    <row r="15" spans="1:326" ht="15.75" thickBot="1">
      <c r="A15" s="8" t="s">
        <v>142</v>
      </c>
      <c r="B15" s="26">
        <f t="shared" ref="B15:M15" si="66">+B9-B13-B14</f>
        <v>0</v>
      </c>
      <c r="C15" s="26">
        <f t="shared" si="66"/>
        <v>0</v>
      </c>
      <c r="D15" s="26">
        <f t="shared" si="66"/>
        <v>0</v>
      </c>
      <c r="E15" s="26">
        <f t="shared" si="66"/>
        <v>0</v>
      </c>
      <c r="F15" s="26">
        <f t="shared" si="66"/>
        <v>0</v>
      </c>
      <c r="G15" s="26">
        <f t="shared" si="66"/>
        <v>0</v>
      </c>
      <c r="H15" s="26">
        <f t="shared" si="66"/>
        <v>0</v>
      </c>
      <c r="I15" s="26">
        <f t="shared" si="66"/>
        <v>0</v>
      </c>
      <c r="J15" s="26">
        <f t="shared" si="66"/>
        <v>0</v>
      </c>
      <c r="K15" s="26">
        <f t="shared" si="66"/>
        <v>0</v>
      </c>
      <c r="L15" s="26">
        <f t="shared" si="66"/>
        <v>0</v>
      </c>
      <c r="M15" s="26">
        <f t="shared" si="66"/>
        <v>0</v>
      </c>
      <c r="N15" s="27">
        <f>SUM(B15:M15)</f>
        <v>0</v>
      </c>
      <c r="O15" s="26">
        <f t="shared" ref="O15:Z15" si="67">+O9-O13-O14</f>
        <v>159508.71666666755</v>
      </c>
      <c r="P15" s="26">
        <f t="shared" si="67"/>
        <v>394590.11666666664</v>
      </c>
      <c r="Q15" s="26">
        <f t="shared" si="67"/>
        <v>394590.11666666664</v>
      </c>
      <c r="R15" s="26">
        <f t="shared" si="67"/>
        <v>394590.11666666664</v>
      </c>
      <c r="S15" s="26">
        <f t="shared" si="67"/>
        <v>394590.11666666664</v>
      </c>
      <c r="T15" s="26">
        <f t="shared" si="67"/>
        <v>394590.11666666664</v>
      </c>
      <c r="U15" s="26">
        <f t="shared" si="67"/>
        <v>394590.11666666664</v>
      </c>
      <c r="V15" s="26">
        <f t="shared" si="67"/>
        <v>394590.11666666664</v>
      </c>
      <c r="W15" s="26">
        <f t="shared" si="67"/>
        <v>394590.11666666664</v>
      </c>
      <c r="X15" s="26">
        <f t="shared" si="67"/>
        <v>394590.11666666664</v>
      </c>
      <c r="Y15" s="26">
        <f t="shared" si="67"/>
        <v>394590.11666666664</v>
      </c>
      <c r="Z15" s="26">
        <f t="shared" si="67"/>
        <v>394590.11666666664</v>
      </c>
      <c r="AA15" s="27">
        <f>SUM(O15:Z15)</f>
        <v>4500000.0000000009</v>
      </c>
      <c r="AB15" s="26">
        <f>+'Dalyvio prielaidos'!E129-'Dalyvio prielaidos'!E128</f>
        <v>0</v>
      </c>
      <c r="AC15" s="26"/>
      <c r="AD15" s="26"/>
      <c r="AE15" s="26"/>
      <c r="AF15" s="26"/>
      <c r="AG15" s="26"/>
      <c r="AH15" s="26"/>
      <c r="AI15" s="26"/>
      <c r="AJ15" s="26"/>
      <c r="AK15" s="26"/>
      <c r="AL15" s="26"/>
      <c r="AM15" s="26"/>
      <c r="AN15" s="27">
        <f t="shared" si="64"/>
        <v>0</v>
      </c>
      <c r="AO15" s="26"/>
      <c r="AP15" s="26"/>
      <c r="AQ15" s="26"/>
      <c r="AR15" s="26"/>
      <c r="AS15" s="26"/>
      <c r="AT15" s="26"/>
      <c r="AU15" s="26"/>
      <c r="AV15" s="26"/>
      <c r="AW15" s="26"/>
      <c r="AX15" s="26"/>
      <c r="AY15" s="26"/>
      <c r="AZ15" s="26"/>
      <c r="BA15" s="27">
        <f t="shared" si="65"/>
        <v>0</v>
      </c>
      <c r="BB15" s="26"/>
      <c r="BC15" s="26"/>
      <c r="BD15" s="26"/>
      <c r="BE15" s="26"/>
      <c r="BF15" s="26"/>
      <c r="BG15" s="26"/>
      <c r="BH15" s="26"/>
      <c r="BI15" s="26"/>
      <c r="BJ15" s="26"/>
      <c r="BK15" s="26"/>
      <c r="BL15" s="26"/>
      <c r="BM15" s="26"/>
      <c r="BN15" s="27"/>
      <c r="BO15" s="26"/>
      <c r="BP15" s="26"/>
      <c r="BQ15" s="26"/>
      <c r="BR15" s="26"/>
      <c r="BS15" s="26"/>
      <c r="BT15" s="26"/>
      <c r="BU15" s="26"/>
      <c r="BV15" s="26"/>
      <c r="BW15" s="26"/>
      <c r="BX15" s="26"/>
      <c r="BY15" s="26"/>
      <c r="BZ15" s="26"/>
      <c r="CA15" s="27"/>
      <c r="CB15" s="26"/>
      <c r="CC15" s="26"/>
      <c r="CD15" s="26"/>
      <c r="CE15" s="26"/>
      <c r="CF15" s="26"/>
      <c r="CG15" s="26"/>
      <c r="CH15" s="26"/>
      <c r="CI15" s="26"/>
      <c r="CJ15" s="26"/>
      <c r="CK15" s="26"/>
      <c r="CL15" s="26"/>
      <c r="CM15" s="26"/>
      <c r="CN15" s="27"/>
      <c r="CO15" s="26"/>
      <c r="CP15" s="26"/>
      <c r="CQ15" s="26"/>
      <c r="CR15" s="26"/>
      <c r="CS15" s="26"/>
      <c r="CT15" s="26"/>
      <c r="CU15" s="26"/>
      <c r="CV15" s="26"/>
      <c r="CW15" s="26"/>
      <c r="CX15" s="26"/>
      <c r="CY15" s="26"/>
      <c r="CZ15" s="26"/>
      <c r="DA15" s="27"/>
      <c r="DB15" s="26"/>
      <c r="DC15" s="26"/>
      <c r="DD15" s="26"/>
      <c r="DE15" s="26"/>
      <c r="DF15" s="26"/>
      <c r="DG15" s="26"/>
      <c r="DH15" s="26"/>
      <c r="DI15" s="26"/>
      <c r="DJ15" s="26"/>
      <c r="DK15" s="26"/>
      <c r="DL15" s="26"/>
      <c r="DM15" s="26"/>
      <c r="DN15" s="27"/>
      <c r="DO15" s="26"/>
      <c r="DP15" s="26"/>
      <c r="DQ15" s="26"/>
      <c r="DR15" s="26"/>
      <c r="DS15" s="26"/>
      <c r="DT15" s="26"/>
      <c r="DU15" s="26"/>
      <c r="DV15" s="26"/>
      <c r="DW15" s="26"/>
      <c r="DX15" s="26"/>
      <c r="DY15" s="26"/>
      <c r="DZ15" s="26"/>
      <c r="EA15" s="27"/>
      <c r="EB15" s="26"/>
      <c r="EC15" s="26"/>
      <c r="ED15" s="26"/>
      <c r="EE15" s="26"/>
      <c r="EF15" s="26"/>
      <c r="EG15" s="26"/>
      <c r="EH15" s="26"/>
      <c r="EI15" s="26"/>
      <c r="EJ15" s="26"/>
      <c r="EK15" s="26"/>
      <c r="EL15" s="26"/>
      <c r="EM15" s="26"/>
      <c r="EN15" s="27"/>
      <c r="EO15" s="26"/>
      <c r="EP15" s="26"/>
      <c r="EQ15" s="26"/>
      <c r="ER15" s="26"/>
      <c r="ES15" s="26"/>
      <c r="ET15" s="26"/>
      <c r="EU15" s="26"/>
      <c r="EV15" s="26"/>
      <c r="EW15" s="26"/>
      <c r="EX15" s="26"/>
      <c r="EY15" s="26"/>
      <c r="EZ15" s="26"/>
      <c r="FA15" s="27"/>
      <c r="FB15" s="26"/>
      <c r="FC15" s="26"/>
      <c r="FD15" s="26"/>
      <c r="FE15" s="26"/>
      <c r="FF15" s="26"/>
      <c r="FG15" s="26"/>
      <c r="FH15" s="26"/>
      <c r="FI15" s="26"/>
      <c r="FJ15" s="26"/>
      <c r="FK15" s="26"/>
      <c r="FL15" s="26"/>
      <c r="FM15" s="26"/>
      <c r="FN15" s="27"/>
      <c r="FO15" s="26"/>
      <c r="FP15" s="26"/>
      <c r="FQ15" s="26"/>
      <c r="FR15" s="26"/>
      <c r="FS15" s="26"/>
      <c r="FT15" s="26"/>
      <c r="FU15" s="26"/>
      <c r="FV15" s="26"/>
      <c r="FW15" s="26"/>
      <c r="FX15" s="26"/>
      <c r="FY15" s="26"/>
      <c r="FZ15" s="26"/>
      <c r="GA15" s="27"/>
      <c r="GB15" s="26"/>
      <c r="GC15" s="26"/>
      <c r="GD15" s="26"/>
      <c r="GE15" s="26"/>
      <c r="GF15" s="26"/>
      <c r="GG15" s="26"/>
      <c r="GH15" s="26"/>
      <c r="GI15" s="26"/>
      <c r="GJ15" s="26"/>
      <c r="GK15" s="26"/>
      <c r="GL15" s="26"/>
      <c r="GM15" s="26"/>
      <c r="GN15" s="27"/>
      <c r="GO15" s="26"/>
      <c r="GP15" s="26"/>
      <c r="GQ15" s="26"/>
      <c r="GR15" s="26"/>
      <c r="GS15" s="26"/>
      <c r="GT15" s="26"/>
      <c r="GU15" s="26"/>
      <c r="GV15" s="26"/>
      <c r="GW15" s="26"/>
      <c r="GX15" s="26"/>
      <c r="GY15" s="26"/>
      <c r="GZ15" s="26"/>
      <c r="HA15" s="27"/>
      <c r="HB15" s="26"/>
      <c r="HC15" s="26"/>
      <c r="HD15" s="26"/>
      <c r="HE15" s="26"/>
      <c r="HF15" s="26"/>
      <c r="HG15" s="26"/>
      <c r="HH15" s="26"/>
      <c r="HI15" s="26"/>
      <c r="HJ15" s="26"/>
      <c r="HK15" s="26"/>
      <c r="HL15" s="26"/>
      <c r="HM15" s="26"/>
      <c r="HN15" s="27"/>
      <c r="HO15" s="26"/>
      <c r="HP15" s="26"/>
      <c r="HQ15" s="26"/>
      <c r="HR15" s="26"/>
      <c r="HS15" s="26"/>
      <c r="HT15" s="26"/>
      <c r="HU15" s="26"/>
      <c r="HV15" s="26"/>
      <c r="HW15" s="26"/>
      <c r="HX15" s="26"/>
      <c r="HY15" s="26"/>
      <c r="HZ15" s="26"/>
      <c r="IA15" s="27"/>
      <c r="IB15" s="26"/>
      <c r="IC15" s="26"/>
      <c r="ID15" s="26"/>
      <c r="IE15" s="26"/>
      <c r="IF15" s="26"/>
      <c r="IG15" s="26"/>
      <c r="IH15" s="26"/>
      <c r="II15" s="26"/>
      <c r="IJ15" s="26"/>
      <c r="IK15" s="26"/>
      <c r="IL15" s="26"/>
      <c r="IM15" s="26"/>
      <c r="IN15" s="27"/>
      <c r="IO15" s="26"/>
      <c r="IP15" s="26"/>
      <c r="IQ15" s="26"/>
      <c r="IR15" s="26"/>
      <c r="IS15" s="26"/>
      <c r="IT15" s="26"/>
      <c r="IU15" s="26"/>
      <c r="IV15" s="26"/>
      <c r="IW15" s="26"/>
      <c r="IX15" s="26"/>
      <c r="IY15" s="26"/>
      <c r="IZ15" s="26"/>
      <c r="JA15" s="27"/>
      <c r="JB15" s="26"/>
      <c r="JC15" s="26"/>
      <c r="JD15" s="26"/>
      <c r="JE15" s="26"/>
      <c r="JF15" s="26"/>
      <c r="JG15" s="26"/>
      <c r="JH15" s="26"/>
      <c r="JI15" s="26"/>
      <c r="JJ15" s="26"/>
      <c r="JK15" s="26"/>
      <c r="JL15" s="26"/>
      <c r="JM15" s="26"/>
      <c r="JN15" s="27"/>
      <c r="JO15" s="26"/>
      <c r="JP15" s="26"/>
      <c r="JQ15" s="26"/>
      <c r="JR15" s="26"/>
      <c r="JS15" s="26"/>
      <c r="JT15" s="26"/>
      <c r="JU15" s="26"/>
      <c r="JV15" s="26"/>
      <c r="JW15" s="26"/>
      <c r="JX15" s="26"/>
      <c r="JY15" s="26"/>
      <c r="JZ15" s="26"/>
      <c r="KA15" s="27"/>
      <c r="KB15" s="26"/>
      <c r="KC15" s="26"/>
      <c r="KD15" s="26"/>
      <c r="KE15" s="26"/>
      <c r="KF15" s="26"/>
      <c r="KG15" s="26"/>
      <c r="KH15" s="26"/>
      <c r="KI15" s="26"/>
      <c r="KJ15" s="26"/>
      <c r="KK15" s="26"/>
      <c r="KL15" s="26"/>
      <c r="KM15" s="26"/>
      <c r="KN15" s="27"/>
      <c r="KO15" s="26"/>
      <c r="KP15" s="26"/>
      <c r="KQ15" s="26"/>
      <c r="KR15" s="26"/>
      <c r="KS15" s="26"/>
      <c r="KT15" s="26"/>
      <c r="KU15" s="26"/>
      <c r="KV15" s="26"/>
      <c r="KW15" s="26"/>
      <c r="KX15" s="26"/>
      <c r="KY15" s="26"/>
      <c r="KZ15" s="26"/>
      <c r="LA15" s="27"/>
      <c r="LB15" s="26"/>
      <c r="LC15" s="26"/>
      <c r="LD15" s="26"/>
      <c r="LE15" s="26"/>
      <c r="LF15" s="26"/>
      <c r="LG15" s="26"/>
      <c r="LH15" s="26"/>
      <c r="LI15" s="26"/>
      <c r="LJ15" s="26"/>
      <c r="LK15" s="26"/>
      <c r="LL15" s="26"/>
      <c r="LM15" s="26"/>
      <c r="LN15" s="28"/>
    </row>
    <row r="16" spans="1:326" s="9" customFormat="1">
      <c r="A16" s="9" t="s">
        <v>344</v>
      </c>
      <c r="B16" s="50">
        <f>IF(B6&lt;='Bazinės prielaidos'!$E$11,B8-B12,0)</f>
        <v>0</v>
      </c>
      <c r="C16" s="50">
        <f>IF(C6&lt;='Bazinės prielaidos'!$E$11,C8-C12,0)</f>
        <v>0</v>
      </c>
      <c r="D16" s="50">
        <f>IF(D6&lt;='Bazinės prielaidos'!$E$11,D8-D12,0)</f>
        <v>0</v>
      </c>
      <c r="E16" s="50">
        <f>IF(E6&lt;='Bazinės prielaidos'!$E$11,E8-E12,0)</f>
        <v>0</v>
      </c>
      <c r="F16" s="50">
        <f>IF(F6&lt;='Bazinės prielaidos'!$E$11,F8-F12,0)</f>
        <v>0</v>
      </c>
      <c r="G16" s="50">
        <f>IF(G6&lt;='Bazinės prielaidos'!$E$11,G8-G12,0)</f>
        <v>0</v>
      </c>
      <c r="H16" s="50">
        <f>IF(H6&lt;='Bazinės prielaidos'!$E$11,H8-H12,0)</f>
        <v>0</v>
      </c>
      <c r="I16" s="50">
        <f>IF(I6&lt;='Bazinės prielaidos'!$E$11,I8-I12,0)</f>
        <v>0</v>
      </c>
      <c r="J16" s="50">
        <f>IF(J6&lt;='Bazinės prielaidos'!$E$11,J8-J12,0)</f>
        <v>0</v>
      </c>
      <c r="K16" s="50">
        <f>IF(K6&lt;='Bazinės prielaidos'!$E$11,K8-K12,0)</f>
        <v>0</v>
      </c>
      <c r="L16" s="50">
        <f>IF(L6&lt;='Bazinės prielaidos'!$E$11,L8-L12,0)</f>
        <v>0</v>
      </c>
      <c r="M16" s="50">
        <f>IF(M6&lt;='Bazinės prielaidos'!$E$11,M8-M12,0)</f>
        <v>0</v>
      </c>
      <c r="N16" s="50">
        <f>IF(N6&lt;='Bazinės prielaidos'!$E$11,N8-N12,0)</f>
        <v>0</v>
      </c>
      <c r="O16" s="50">
        <f>IF(O6&lt;='Bazinės prielaidos'!$E$11,O8-O12,0)</f>
        <v>0</v>
      </c>
      <c r="P16" s="50">
        <f>IF(P6&lt;='Bazinės prielaidos'!$E$11,P8-P12,0)</f>
        <v>0</v>
      </c>
      <c r="Q16" s="50">
        <f>IF(Q6&lt;='Bazinės prielaidos'!$E$11,Q8-Q12,0)</f>
        <v>0</v>
      </c>
      <c r="R16" s="50">
        <f>IF(R6&lt;='Bazinės prielaidos'!$E$11,R8-R12,0)</f>
        <v>0</v>
      </c>
      <c r="S16" s="50">
        <f>IF(S6&lt;='Bazinės prielaidos'!$E$11,S8-S12,0)</f>
        <v>0</v>
      </c>
      <c r="T16" s="50">
        <f>IF(T6&lt;='Bazinės prielaidos'!$E$11,T8-T12,0)</f>
        <v>0</v>
      </c>
      <c r="U16" s="50">
        <f>IF(U6&lt;='Bazinės prielaidos'!$E$11,U8-U12,0)</f>
        <v>0</v>
      </c>
      <c r="V16" s="50">
        <f>IF(V6&lt;='Bazinės prielaidos'!$E$11,V8-V12,0)</f>
        <v>0</v>
      </c>
      <c r="W16" s="50">
        <f>IF(W6&lt;='Bazinės prielaidos'!$E$11,W8-W12,0)</f>
        <v>0</v>
      </c>
      <c r="X16" s="50">
        <f>IF(X6&lt;='Bazinės prielaidos'!$E$11,X8-X12,0)</f>
        <v>0</v>
      </c>
      <c r="Y16" s="50">
        <f>IF(Y6&lt;='Bazinės prielaidos'!$E$11,Y8-Y12,0)</f>
        <v>0</v>
      </c>
      <c r="Z16" s="50">
        <f>IF(Z6&lt;='Bazinės prielaidos'!$E$11,Z8-Z12,0)</f>
        <v>0</v>
      </c>
      <c r="AA16" s="50">
        <f>IF(AA6&lt;='Bazinės prielaidos'!$E$11,AA8-AA12,0)</f>
        <v>0</v>
      </c>
      <c r="AB16" s="50">
        <f>IF(AB6&lt;='Bazinės prielaidos'!$E$11,AB8-AB12,0)</f>
        <v>0</v>
      </c>
      <c r="AC16" s="50">
        <f>IF(AC6&lt;='Bazinės prielaidos'!$E$11,AC8-AC12,0)</f>
        <v>0</v>
      </c>
      <c r="AD16" s="50">
        <f>IF(AD6&lt;='Bazinės prielaidos'!$E$11,AD8-AD12,0)</f>
        <v>0</v>
      </c>
      <c r="AE16" s="50">
        <f>IF(AE6&lt;='Bazinės prielaidos'!$E$11,AE8-AE12,0)</f>
        <v>0</v>
      </c>
      <c r="AF16" s="50">
        <f>IF(AF6&lt;='Bazinės prielaidos'!$E$11,AF8-AF12,0)</f>
        <v>0</v>
      </c>
      <c r="AG16" s="50">
        <f>IF(AG6&lt;='Bazinės prielaidos'!$E$11,AG8-AG12,0)</f>
        <v>0</v>
      </c>
      <c r="AH16" s="50">
        <f>IF(AH6&lt;='Bazinės prielaidos'!$E$11,AH8-AH12,0)</f>
        <v>0</v>
      </c>
      <c r="AI16" s="50">
        <f>IF(AI6&lt;='Bazinės prielaidos'!$E$11,AI8-AI12,0)</f>
        <v>0</v>
      </c>
      <c r="AJ16" s="50">
        <f>IF(AJ6&lt;='Bazinės prielaidos'!$E$11,AJ8-AJ12,0)</f>
        <v>0</v>
      </c>
      <c r="AK16" s="50">
        <f>IF(AK6&lt;='Bazinės prielaidos'!$E$11,AK8-AK12,0)</f>
        <v>0</v>
      </c>
      <c r="AL16" s="50">
        <f>IF(AL6&lt;='Bazinės prielaidos'!$E$11,AL8-AL12,0)</f>
        <v>0</v>
      </c>
      <c r="AM16" s="50">
        <f>IF(AM6&lt;='Bazinės prielaidos'!$E$11,AM8-AM12,0)</f>
        <v>0</v>
      </c>
      <c r="AN16" s="50">
        <f>IF(AN6&lt;='Bazinės prielaidos'!$E$11,AN8-AN12,0)</f>
        <v>0</v>
      </c>
      <c r="AO16" s="50"/>
      <c r="AP16" s="50"/>
      <c r="AQ16" s="50"/>
      <c r="AR16" s="50"/>
      <c r="AS16" s="50"/>
      <c r="AT16" s="50"/>
      <c r="AU16" s="50"/>
      <c r="AV16" s="50"/>
      <c r="AW16" s="50"/>
      <c r="AX16" s="50"/>
      <c r="AY16" s="50">
        <f>IF(AY6&lt;='Bazinės prielaidos'!$E$11,AY8-AY12,0)</f>
        <v>0</v>
      </c>
      <c r="AZ16" s="50">
        <f>IF(AZ6&lt;='Bazinės prielaidos'!$E$11,AZ8-AZ12,0)</f>
        <v>0</v>
      </c>
      <c r="BA16" s="50"/>
      <c r="BB16" s="50"/>
      <c r="BC16" s="50"/>
      <c r="BD16" s="50"/>
      <c r="BE16" s="50"/>
      <c r="BF16" s="50"/>
      <c r="BG16" s="50"/>
      <c r="BH16" s="50"/>
      <c r="BI16" s="50"/>
      <c r="BJ16" s="50"/>
      <c r="BK16" s="50"/>
      <c r="BL16" s="50">
        <f>IF(BL6&lt;='Bazinės prielaidos'!$E$11,BL8-BL12,0)</f>
        <v>0</v>
      </c>
      <c r="BM16" s="50">
        <f>IF(BM6&lt;='Bazinės prielaidos'!$E$11,BM8-BM12,0)</f>
        <v>0</v>
      </c>
      <c r="BN16" s="50"/>
      <c r="BO16" s="50"/>
      <c r="BP16" s="50"/>
      <c r="BQ16" s="50"/>
      <c r="BR16" s="50"/>
      <c r="BS16" s="50"/>
      <c r="BT16" s="50"/>
      <c r="BU16" s="50"/>
      <c r="BV16" s="50"/>
      <c r="BW16" s="50"/>
      <c r="BX16" s="50"/>
      <c r="BY16" s="50">
        <f>IF(BY6&lt;='Bazinės prielaidos'!$E$11,BY8-BY12,0)</f>
        <v>0</v>
      </c>
      <c r="BZ16" s="50">
        <f>IF(BZ6&lt;='Bazinės prielaidos'!$E$11,BZ8-BZ12,0)</f>
        <v>0</v>
      </c>
      <c r="CA16" s="50"/>
      <c r="CB16" s="50"/>
      <c r="CC16" s="50"/>
      <c r="CD16" s="50"/>
      <c r="CE16" s="50"/>
      <c r="CF16" s="50"/>
      <c r="CG16" s="50"/>
      <c r="CH16" s="50"/>
      <c r="CI16" s="50"/>
      <c r="CJ16" s="50"/>
      <c r="CK16" s="50"/>
      <c r="CL16" s="50">
        <f>IF(CL6&lt;='Bazinės prielaidos'!$E$11,CL8-CL12,0)</f>
        <v>0</v>
      </c>
      <c r="CM16" s="50">
        <f>IF(CM6&lt;='Bazinės prielaidos'!$E$11,CM8-CM12,0)</f>
        <v>0</v>
      </c>
      <c r="CN16" s="50"/>
      <c r="CO16" s="50"/>
      <c r="CP16" s="50"/>
      <c r="CQ16" s="50"/>
      <c r="CR16" s="50"/>
      <c r="CS16" s="50"/>
      <c r="CT16" s="50"/>
      <c r="CU16" s="50"/>
      <c r="CV16" s="50"/>
      <c r="CW16" s="50"/>
      <c r="CX16" s="50"/>
      <c r="CY16" s="50">
        <f>IF(CY6&lt;='Bazinės prielaidos'!$E$11,CY8-CY12,0)</f>
        <v>0</v>
      </c>
      <c r="CZ16" s="50">
        <f>IF(CZ6&lt;='Bazinės prielaidos'!$E$11,CZ8-CZ12,0)</f>
        <v>0</v>
      </c>
      <c r="DA16" s="50"/>
      <c r="DB16" s="50"/>
      <c r="DC16" s="50"/>
      <c r="DD16" s="50"/>
      <c r="DE16" s="50"/>
      <c r="DF16" s="50"/>
      <c r="DG16" s="50"/>
      <c r="DH16" s="50"/>
      <c r="DI16" s="50"/>
      <c r="DJ16" s="50"/>
      <c r="DK16" s="50"/>
      <c r="DL16" s="50">
        <f>IF(DL6&lt;='Bazinės prielaidos'!$E$11,DL8-DL12,0)</f>
        <v>0</v>
      </c>
      <c r="DM16" s="50">
        <f>IF(DM6&lt;='Bazinės prielaidos'!$E$11,DM8-DM12,0)</f>
        <v>0</v>
      </c>
      <c r="DN16" s="50"/>
      <c r="DO16" s="50"/>
      <c r="DP16" s="50"/>
      <c r="DQ16" s="50"/>
      <c r="DR16" s="50"/>
      <c r="DS16" s="50"/>
      <c r="DT16" s="50"/>
      <c r="DU16" s="50"/>
      <c r="DV16" s="50"/>
      <c r="DW16" s="50"/>
      <c r="DX16" s="50"/>
      <c r="DY16" s="50">
        <f>IF(DY6&lt;='Bazinės prielaidos'!$E$11,DY8-DY12,0)</f>
        <v>0</v>
      </c>
      <c r="DZ16" s="50">
        <f>IF(DZ6&lt;='Bazinės prielaidos'!$E$11,DZ8-DZ12,0)</f>
        <v>0</v>
      </c>
      <c r="EA16" s="50"/>
      <c r="EB16" s="50"/>
      <c r="EC16" s="50"/>
      <c r="ED16" s="50"/>
      <c r="EE16" s="50"/>
      <c r="EF16" s="50"/>
      <c r="EG16" s="50"/>
      <c r="EH16" s="50"/>
      <c r="EI16" s="50"/>
      <c r="EJ16" s="50"/>
      <c r="EK16" s="50"/>
      <c r="EL16" s="50">
        <f>IF(EL6&lt;='Bazinės prielaidos'!$E$11,EL8-EL12,0)</f>
        <v>0</v>
      </c>
      <c r="EM16" s="50">
        <f>IF(EM6&lt;='Bazinės prielaidos'!$E$11,EM8-EM12,0)</f>
        <v>0</v>
      </c>
      <c r="EN16" s="50"/>
      <c r="EO16" s="50"/>
      <c r="EP16" s="50"/>
      <c r="EQ16" s="50"/>
      <c r="ER16" s="50"/>
      <c r="ES16" s="50"/>
      <c r="ET16" s="50"/>
      <c r="EU16" s="50"/>
      <c r="EV16" s="50"/>
      <c r="EW16" s="50"/>
      <c r="EX16" s="50"/>
      <c r="EY16" s="50">
        <f>IF(EY6&lt;='Bazinės prielaidos'!$E$11,EY8-EY12,0)</f>
        <v>0</v>
      </c>
      <c r="EZ16" s="50">
        <f>IF(EZ6&lt;='Bazinės prielaidos'!$E$11,EZ8-EZ12,0)</f>
        <v>0</v>
      </c>
      <c r="FA16" s="50"/>
      <c r="FB16" s="50"/>
      <c r="FC16" s="50"/>
      <c r="FD16" s="50"/>
      <c r="FE16" s="50"/>
      <c r="FF16" s="50"/>
      <c r="FG16" s="50"/>
      <c r="FH16" s="50"/>
      <c r="FI16" s="50"/>
      <c r="FJ16" s="50"/>
      <c r="FK16" s="50"/>
      <c r="FL16" s="50">
        <f>IF(FL6&lt;='Bazinės prielaidos'!$E$11,FL8-FL12,0)</f>
        <v>0</v>
      </c>
      <c r="FM16" s="50">
        <f>IF(FM6&lt;='Bazinės prielaidos'!$E$11,FM8-FM12,0)</f>
        <v>0</v>
      </c>
      <c r="FN16" s="50"/>
      <c r="FO16" s="50"/>
      <c r="FP16" s="50"/>
      <c r="FQ16" s="50"/>
      <c r="FR16" s="50"/>
      <c r="FS16" s="50"/>
      <c r="FT16" s="50"/>
      <c r="FU16" s="50"/>
      <c r="FV16" s="50"/>
      <c r="FW16" s="50"/>
      <c r="FX16" s="50"/>
      <c r="FY16" s="50">
        <f>IF(FY6&lt;='Bazinės prielaidos'!$E$11,FY8-FY12,0)</f>
        <v>0</v>
      </c>
      <c r="FZ16" s="50">
        <f>IF(FZ6&lt;='Bazinės prielaidos'!$E$11,FZ8-FZ12,0)</f>
        <v>0</v>
      </c>
      <c r="GA16" s="50"/>
      <c r="GB16" s="50"/>
      <c r="GC16" s="50"/>
      <c r="GD16" s="50"/>
      <c r="GE16" s="50"/>
      <c r="GF16" s="50"/>
      <c r="GG16" s="50"/>
      <c r="GH16" s="50"/>
      <c r="GI16" s="50"/>
      <c r="GJ16" s="50"/>
      <c r="GK16" s="50"/>
      <c r="GL16" s="50">
        <f>IF(GL6&lt;='Bazinės prielaidos'!$E$11,GL8-GL12,0)</f>
        <v>0</v>
      </c>
      <c r="GM16" s="50">
        <f>IF(GM6&lt;='Bazinės prielaidos'!$E$11,GM8-GM12,0)</f>
        <v>0</v>
      </c>
      <c r="GN16" s="50"/>
      <c r="GO16" s="50"/>
      <c r="GP16" s="50"/>
      <c r="GQ16" s="50"/>
      <c r="GR16" s="50"/>
      <c r="GS16" s="50"/>
      <c r="GT16" s="50"/>
      <c r="GU16" s="50"/>
      <c r="GV16" s="50"/>
      <c r="GW16" s="50"/>
      <c r="GX16" s="50"/>
      <c r="GY16" s="50">
        <f>IF(GY6&lt;='Bazinės prielaidos'!$E$11,GY8-GY12,0)</f>
        <v>0</v>
      </c>
      <c r="GZ16" s="50">
        <f>IF(GZ6&lt;='Bazinės prielaidos'!$E$11,GZ8-GZ12,0)</f>
        <v>0</v>
      </c>
      <c r="HA16" s="50"/>
      <c r="HB16" s="50"/>
      <c r="HC16" s="50"/>
      <c r="HD16" s="50"/>
      <c r="HE16" s="50"/>
      <c r="HF16" s="50"/>
      <c r="HG16" s="50"/>
      <c r="HH16" s="50"/>
      <c r="HI16" s="50"/>
      <c r="HJ16" s="50"/>
      <c r="HK16" s="50"/>
      <c r="HL16" s="50">
        <f>IF(HL6&lt;='Bazinės prielaidos'!$E$11,HL8-HL12,0)</f>
        <v>0</v>
      </c>
      <c r="HM16" s="50">
        <f>IF(HM6&lt;='Bazinės prielaidos'!$E$11,HM8-HM12,0)</f>
        <v>0</v>
      </c>
      <c r="HN16" s="50"/>
      <c r="HO16" s="50"/>
      <c r="HP16" s="50"/>
      <c r="HQ16" s="50"/>
      <c r="HR16" s="50"/>
      <c r="HS16" s="50"/>
      <c r="HT16" s="50"/>
      <c r="HU16" s="50"/>
      <c r="HV16" s="50"/>
      <c r="HW16" s="50"/>
      <c r="HX16" s="50"/>
      <c r="HY16" s="50">
        <f>IF(HY6&lt;='Bazinės prielaidos'!$E$11,HY8-HY12,0)</f>
        <v>0</v>
      </c>
      <c r="HZ16" s="50">
        <f>IF(HZ6&lt;='Bazinės prielaidos'!$E$11,HZ8-HZ12,0)</f>
        <v>0</v>
      </c>
      <c r="IA16" s="50"/>
      <c r="IB16" s="50"/>
      <c r="IC16" s="50"/>
      <c r="ID16" s="50"/>
      <c r="IE16" s="50"/>
      <c r="IF16" s="50"/>
      <c r="IG16" s="50"/>
      <c r="IH16" s="50"/>
      <c r="II16" s="50"/>
      <c r="IJ16" s="50"/>
      <c r="IK16" s="50"/>
      <c r="IL16" s="50">
        <f>IF(IL6&lt;='Bazinės prielaidos'!$E$11,IL8-IL12,0)</f>
        <v>0</v>
      </c>
      <c r="IM16" s="50">
        <f>IF(IM6&lt;='Bazinės prielaidos'!$E$11,IM8-IM12,0)</f>
        <v>0</v>
      </c>
      <c r="IN16" s="50"/>
      <c r="IO16" s="50"/>
      <c r="IP16" s="50"/>
      <c r="IQ16" s="50"/>
      <c r="IR16" s="50"/>
      <c r="IS16" s="50"/>
      <c r="IT16" s="50"/>
      <c r="IU16" s="50"/>
      <c r="IV16" s="50"/>
      <c r="IW16" s="50"/>
      <c r="IX16" s="50"/>
      <c r="IY16" s="50">
        <f>IF(IY6&lt;='Bazinės prielaidos'!$E$11,IY8-IY12,0)</f>
        <v>0</v>
      </c>
      <c r="IZ16" s="50">
        <f>IF(IZ6&lt;='Bazinės prielaidos'!$E$11,IZ8-IZ12,0)</f>
        <v>0</v>
      </c>
      <c r="JA16" s="50"/>
      <c r="JB16" s="50"/>
      <c r="JC16" s="50"/>
      <c r="JD16" s="50"/>
      <c r="JE16" s="50"/>
      <c r="JF16" s="50"/>
      <c r="JG16" s="50"/>
      <c r="JH16" s="50"/>
      <c r="JI16" s="50"/>
      <c r="JJ16" s="50"/>
      <c r="JK16" s="50"/>
      <c r="JL16" s="50">
        <f>IF(JL6&lt;='Bazinės prielaidos'!$E$11,JL8-JL12,0)</f>
        <v>0</v>
      </c>
      <c r="JM16" s="50">
        <f>IF(JM6&lt;='Bazinės prielaidos'!$E$11,JM8-JM12,0)</f>
        <v>0</v>
      </c>
      <c r="JN16" s="50"/>
      <c r="JO16" s="50"/>
      <c r="JP16" s="50"/>
      <c r="JQ16" s="50"/>
      <c r="JR16" s="50"/>
      <c r="JS16" s="50"/>
      <c r="JT16" s="50"/>
      <c r="JU16" s="50"/>
      <c r="JV16" s="50"/>
      <c r="JW16" s="50"/>
      <c r="JX16" s="50"/>
      <c r="JY16" s="50">
        <f>IF(JY6&lt;='Bazinės prielaidos'!$E$11,JY8-JY12,0)</f>
        <v>0</v>
      </c>
      <c r="JZ16" s="50">
        <f>IF(JZ6&lt;='Bazinės prielaidos'!$E$11,JZ8-JZ12,0)</f>
        <v>0</v>
      </c>
      <c r="KA16" s="50"/>
      <c r="KB16" s="50"/>
      <c r="KC16" s="50"/>
      <c r="KD16" s="50"/>
      <c r="KE16" s="50"/>
      <c r="KF16" s="50"/>
      <c r="KG16" s="50"/>
      <c r="KH16" s="50"/>
      <c r="KI16" s="50"/>
      <c r="KJ16" s="50"/>
      <c r="KK16" s="50"/>
      <c r="KL16" s="50">
        <f>IF(KL6&lt;='Bazinės prielaidos'!$E$11,KL8-KL12,0)</f>
        <v>0</v>
      </c>
      <c r="KM16" s="50">
        <f>IF(KM6&lt;='Bazinės prielaidos'!$E$11,KM8-KM12,0)</f>
        <v>0</v>
      </c>
      <c r="KN16" s="50"/>
      <c r="KO16" s="50"/>
      <c r="KP16" s="50"/>
      <c r="KQ16" s="50"/>
      <c r="KR16" s="50"/>
      <c r="KS16" s="50"/>
      <c r="KT16" s="50"/>
      <c r="KU16" s="50"/>
      <c r="KV16" s="50"/>
      <c r="KW16" s="50"/>
      <c r="KX16" s="50"/>
      <c r="KY16" s="50">
        <f>IF(KY6&lt;='Bazinės prielaidos'!$E$11,KY8-KY12,0)</f>
        <v>0</v>
      </c>
      <c r="KZ16" s="50">
        <f>IF(KZ6&lt;='Bazinės prielaidos'!$E$11,KZ8-KZ12,0)</f>
        <v>0</v>
      </c>
      <c r="LA16" s="50"/>
      <c r="LB16" s="50"/>
      <c r="LC16" s="50"/>
      <c r="LD16" s="50"/>
      <c r="LE16" s="50"/>
      <c r="LF16" s="50"/>
      <c r="LG16" s="50"/>
      <c r="LH16" s="50"/>
      <c r="LI16" s="50"/>
      <c r="LJ16" s="50"/>
      <c r="LK16" s="50"/>
      <c r="LL16" s="50">
        <f>IF(LL6&lt;='Bazinės prielaidos'!$E$11,LL8-LL12,0)</f>
        <v>0</v>
      </c>
      <c r="LM16" s="50">
        <f>IF(LM6&lt;='Bazinės prielaidos'!$E$11,LM8-LM12,0)</f>
        <v>0</v>
      </c>
      <c r="LN16" s="50"/>
    </row>
    <row r="17" spans="1:326" ht="15.75" thickBot="1"/>
    <row r="18" spans="1:326" ht="15.75" thickBot="1">
      <c r="A18" s="14" t="s">
        <v>99</v>
      </c>
      <c r="B18" s="21"/>
      <c r="C18" s="22"/>
      <c r="D18" s="22"/>
      <c r="E18" s="22"/>
      <c r="F18" s="22"/>
      <c r="G18" s="22"/>
      <c r="H18" s="22"/>
      <c r="I18" s="22"/>
      <c r="J18" s="22"/>
      <c r="K18" s="22"/>
      <c r="L18" s="22"/>
      <c r="M18" s="22">
        <f>N18</f>
        <v>0</v>
      </c>
      <c r="N18" s="33">
        <f>+'Dalyvio prielaidos'!I73</f>
        <v>0</v>
      </c>
      <c r="O18" s="22"/>
      <c r="P18" s="22"/>
      <c r="Q18" s="22"/>
      <c r="R18" s="22"/>
      <c r="S18" s="22"/>
      <c r="T18" s="22"/>
      <c r="U18" s="22"/>
      <c r="V18" s="22"/>
      <c r="W18" s="22"/>
      <c r="X18" s="22"/>
      <c r="Y18" s="22"/>
      <c r="Z18" s="22">
        <f>AA18</f>
        <v>0</v>
      </c>
      <c r="AA18" s="33">
        <f>+'Dalyvio prielaidos'!J73</f>
        <v>0</v>
      </c>
      <c r="AB18" s="22"/>
      <c r="AC18" s="22"/>
      <c r="AD18" s="22"/>
      <c r="AE18" s="22"/>
      <c r="AF18" s="22"/>
      <c r="AG18" s="22"/>
      <c r="AH18" s="22"/>
      <c r="AI18" s="22"/>
      <c r="AJ18" s="22"/>
      <c r="AK18" s="22"/>
      <c r="AL18" s="22">
        <f>AN18</f>
        <v>10000</v>
      </c>
      <c r="AM18" s="22"/>
      <c r="AN18" s="33">
        <f>+'Dalyvio prielaidos'!K73</f>
        <v>10000</v>
      </c>
      <c r="AO18" s="21"/>
      <c r="AP18" s="22"/>
      <c r="AQ18" s="22"/>
      <c r="AR18" s="22"/>
      <c r="AS18" s="22"/>
      <c r="AT18" s="22"/>
      <c r="AU18" s="22"/>
      <c r="AV18" s="22"/>
      <c r="AW18" s="22"/>
      <c r="AX18" s="22"/>
      <c r="AY18" s="22">
        <f>BA18</f>
        <v>10000</v>
      </c>
      <c r="AZ18" s="22"/>
      <c r="BA18" s="33">
        <f>+'Dalyvio prielaidos'!L73</f>
        <v>10000</v>
      </c>
      <c r="BB18" s="21"/>
      <c r="BC18" s="22"/>
      <c r="BD18" s="22"/>
      <c r="BE18" s="22"/>
      <c r="BF18" s="22"/>
      <c r="BG18" s="22"/>
      <c r="BH18" s="22"/>
      <c r="BI18" s="22"/>
      <c r="BJ18" s="22"/>
      <c r="BK18" s="22"/>
      <c r="BL18" s="22">
        <f>BN18</f>
        <v>10000</v>
      </c>
      <c r="BM18" s="22"/>
      <c r="BN18" s="33">
        <f>+'Dalyvio prielaidos'!M73</f>
        <v>10000</v>
      </c>
      <c r="BO18" s="21"/>
      <c r="BP18" s="22"/>
      <c r="BQ18" s="22"/>
      <c r="BR18" s="22"/>
      <c r="BS18" s="22"/>
      <c r="BT18" s="22"/>
      <c r="BU18" s="22"/>
      <c r="BV18" s="22"/>
      <c r="BW18" s="22"/>
      <c r="BX18" s="22"/>
      <c r="BY18" s="22">
        <f>CA18</f>
        <v>10000</v>
      </c>
      <c r="BZ18" s="22"/>
      <c r="CA18" s="33">
        <f>+'Dalyvio prielaidos'!N73</f>
        <v>10000</v>
      </c>
      <c r="CB18" s="21"/>
      <c r="CC18" s="22"/>
      <c r="CD18" s="22"/>
      <c r="CE18" s="22"/>
      <c r="CF18" s="22"/>
      <c r="CG18" s="22"/>
      <c r="CH18" s="22"/>
      <c r="CI18" s="22"/>
      <c r="CJ18" s="22"/>
      <c r="CK18" s="22"/>
      <c r="CL18" s="22">
        <f>CN18</f>
        <v>10000</v>
      </c>
      <c r="CM18" s="22"/>
      <c r="CN18" s="33">
        <f>+'Dalyvio prielaidos'!O73</f>
        <v>10000</v>
      </c>
      <c r="CO18" s="21"/>
      <c r="CP18" s="22"/>
      <c r="CQ18" s="22"/>
      <c r="CR18" s="22"/>
      <c r="CS18" s="22"/>
      <c r="CT18" s="22"/>
      <c r="CU18" s="22"/>
      <c r="CV18" s="22"/>
      <c r="CW18" s="22"/>
      <c r="CX18" s="22"/>
      <c r="CY18" s="22">
        <f>DA18</f>
        <v>10000</v>
      </c>
      <c r="CZ18" s="22"/>
      <c r="DA18" s="33">
        <f>+'Dalyvio prielaidos'!P73</f>
        <v>10000</v>
      </c>
      <c r="DB18" s="21"/>
      <c r="DC18" s="22"/>
      <c r="DD18" s="22"/>
      <c r="DE18" s="22"/>
      <c r="DF18" s="22"/>
      <c r="DG18" s="22"/>
      <c r="DH18" s="22"/>
      <c r="DI18" s="22"/>
      <c r="DJ18" s="22"/>
      <c r="DK18" s="22"/>
      <c r="DL18" s="22">
        <f>DN18</f>
        <v>10000</v>
      </c>
      <c r="DM18" s="22"/>
      <c r="DN18" s="33">
        <f>+'Dalyvio prielaidos'!Q73</f>
        <v>10000</v>
      </c>
      <c r="DO18" s="21"/>
      <c r="DP18" s="22"/>
      <c r="DQ18" s="22"/>
      <c r="DR18" s="22"/>
      <c r="DS18" s="22"/>
      <c r="DT18" s="22"/>
      <c r="DU18" s="22"/>
      <c r="DV18" s="22"/>
      <c r="DW18" s="22"/>
      <c r="DX18" s="22"/>
      <c r="DY18" s="22">
        <f>EA18</f>
        <v>10000</v>
      </c>
      <c r="DZ18" s="22"/>
      <c r="EA18" s="33">
        <f>+'Dalyvio prielaidos'!R73</f>
        <v>10000</v>
      </c>
      <c r="EB18" s="21"/>
      <c r="EC18" s="22"/>
      <c r="ED18" s="22"/>
      <c r="EE18" s="22"/>
      <c r="EF18" s="22"/>
      <c r="EG18" s="22"/>
      <c r="EH18" s="22"/>
      <c r="EI18" s="22"/>
      <c r="EJ18" s="22"/>
      <c r="EK18" s="22"/>
      <c r="EL18" s="22">
        <f>EN18</f>
        <v>10000</v>
      </c>
      <c r="EM18" s="22"/>
      <c r="EN18" s="33">
        <f>+'Dalyvio prielaidos'!S73</f>
        <v>10000</v>
      </c>
      <c r="EO18" s="21"/>
      <c r="EP18" s="22"/>
      <c r="EQ18" s="22"/>
      <c r="ER18" s="22"/>
      <c r="ES18" s="22"/>
      <c r="ET18" s="22"/>
      <c r="EU18" s="22"/>
      <c r="EV18" s="22"/>
      <c r="EW18" s="22"/>
      <c r="EX18" s="22"/>
      <c r="EY18" s="22">
        <f>FA18</f>
        <v>10000</v>
      </c>
      <c r="EZ18" s="22"/>
      <c r="FA18" s="33">
        <f>+'Dalyvio prielaidos'!T73</f>
        <v>10000</v>
      </c>
      <c r="FB18" s="21"/>
      <c r="FC18" s="22"/>
      <c r="FD18" s="22"/>
      <c r="FE18" s="22"/>
      <c r="FF18" s="22"/>
      <c r="FG18" s="22"/>
      <c r="FH18" s="22"/>
      <c r="FI18" s="22"/>
      <c r="FJ18" s="22"/>
      <c r="FK18" s="22"/>
      <c r="FL18" s="22">
        <f>FN18</f>
        <v>10000</v>
      </c>
      <c r="FM18" s="22"/>
      <c r="FN18" s="33">
        <f>+'Dalyvio prielaidos'!U73</f>
        <v>10000</v>
      </c>
      <c r="FO18" s="21"/>
      <c r="FP18" s="22"/>
      <c r="FQ18" s="22"/>
      <c r="FR18" s="22"/>
      <c r="FS18" s="22"/>
      <c r="FT18" s="22"/>
      <c r="FU18" s="22"/>
      <c r="FV18" s="22"/>
      <c r="FW18" s="22"/>
      <c r="FX18" s="22"/>
      <c r="FY18" s="22">
        <f>GA18</f>
        <v>10000</v>
      </c>
      <c r="FZ18" s="22"/>
      <c r="GA18" s="33">
        <f>+'Dalyvio prielaidos'!V73</f>
        <v>10000</v>
      </c>
      <c r="GB18" s="21"/>
      <c r="GC18" s="22"/>
      <c r="GD18" s="22"/>
      <c r="GE18" s="22"/>
      <c r="GF18" s="22"/>
      <c r="GG18" s="22"/>
      <c r="GH18" s="22"/>
      <c r="GI18" s="22"/>
      <c r="GJ18" s="22"/>
      <c r="GK18" s="22"/>
      <c r="GL18" s="22">
        <f>GN18</f>
        <v>10000</v>
      </c>
      <c r="GM18" s="22"/>
      <c r="GN18" s="33">
        <f>+'Dalyvio prielaidos'!W73</f>
        <v>10000</v>
      </c>
      <c r="GO18" s="21"/>
      <c r="GP18" s="22"/>
      <c r="GQ18" s="22"/>
      <c r="GR18" s="22"/>
      <c r="GS18" s="22"/>
      <c r="GT18" s="22"/>
      <c r="GU18" s="22"/>
      <c r="GV18" s="22"/>
      <c r="GW18" s="22"/>
      <c r="GX18" s="22"/>
      <c r="GY18" s="22">
        <f>HA18</f>
        <v>0</v>
      </c>
      <c r="GZ18" s="22"/>
      <c r="HA18" s="33">
        <f>'Dalyvio prielaidos'!X73</f>
        <v>0</v>
      </c>
      <c r="HB18" s="21"/>
      <c r="HC18" s="22"/>
      <c r="HD18" s="22"/>
      <c r="HE18" s="22"/>
      <c r="HF18" s="22"/>
      <c r="HG18" s="22"/>
      <c r="HH18" s="22"/>
      <c r="HI18" s="22"/>
      <c r="HJ18" s="22"/>
      <c r="HK18" s="22"/>
      <c r="HL18" s="22">
        <f>HN18</f>
        <v>0</v>
      </c>
      <c r="HM18" s="22"/>
      <c r="HN18" s="33">
        <f>'Dalyvio prielaidos'!Y73</f>
        <v>0</v>
      </c>
      <c r="HO18" s="21"/>
      <c r="HP18" s="22"/>
      <c r="HQ18" s="22"/>
      <c r="HR18" s="22"/>
      <c r="HS18" s="22"/>
      <c r="HT18" s="22"/>
      <c r="HU18" s="22"/>
      <c r="HV18" s="22"/>
      <c r="HW18" s="22"/>
      <c r="HX18" s="22"/>
      <c r="HY18" s="22">
        <f>IA18</f>
        <v>0</v>
      </c>
      <c r="HZ18" s="22"/>
      <c r="IA18" s="33">
        <f>'Dalyvio prielaidos'!Z73</f>
        <v>0</v>
      </c>
      <c r="IB18" s="21"/>
      <c r="IC18" s="22"/>
      <c r="ID18" s="22"/>
      <c r="IE18" s="22"/>
      <c r="IF18" s="22"/>
      <c r="IG18" s="22"/>
      <c r="IH18" s="22"/>
      <c r="II18" s="22"/>
      <c r="IJ18" s="22"/>
      <c r="IK18" s="22"/>
      <c r="IL18" s="22">
        <f>IN18</f>
        <v>0</v>
      </c>
      <c r="IM18" s="22"/>
      <c r="IN18" s="33">
        <f>'Dalyvio prielaidos'!AA73</f>
        <v>0</v>
      </c>
      <c r="IO18" s="21"/>
      <c r="IP18" s="22"/>
      <c r="IQ18" s="22"/>
      <c r="IR18" s="22"/>
      <c r="IS18" s="22"/>
      <c r="IT18" s="22"/>
      <c r="IU18" s="22"/>
      <c r="IV18" s="22"/>
      <c r="IW18" s="22"/>
      <c r="IX18" s="22"/>
      <c r="IY18" s="22">
        <f>JA18</f>
        <v>0</v>
      </c>
      <c r="IZ18" s="22"/>
      <c r="JA18" s="33">
        <f>'Dalyvio prielaidos'!AB73</f>
        <v>0</v>
      </c>
      <c r="JB18" s="21"/>
      <c r="JC18" s="22"/>
      <c r="JD18" s="22"/>
      <c r="JE18" s="22"/>
      <c r="JF18" s="22"/>
      <c r="JG18" s="22"/>
      <c r="JH18" s="22"/>
      <c r="JI18" s="22"/>
      <c r="JJ18" s="22"/>
      <c r="JK18" s="22"/>
      <c r="JL18" s="22">
        <f>JN18</f>
        <v>0</v>
      </c>
      <c r="JM18" s="22"/>
      <c r="JN18" s="33">
        <f>'Dalyvio prielaidos'!AC73</f>
        <v>0</v>
      </c>
      <c r="JO18" s="21"/>
      <c r="JP18" s="22"/>
      <c r="JQ18" s="22"/>
      <c r="JR18" s="22"/>
      <c r="JS18" s="22"/>
      <c r="JT18" s="22"/>
      <c r="JU18" s="22"/>
      <c r="JV18" s="22"/>
      <c r="JW18" s="22"/>
      <c r="JX18" s="22"/>
      <c r="JY18" s="22">
        <f>KA18</f>
        <v>0</v>
      </c>
      <c r="JZ18" s="22"/>
      <c r="KA18" s="33">
        <f>'Dalyvio prielaidos'!AD73</f>
        <v>0</v>
      </c>
      <c r="KB18" s="21"/>
      <c r="KC18" s="22"/>
      <c r="KD18" s="22"/>
      <c r="KE18" s="22"/>
      <c r="KF18" s="22"/>
      <c r="KG18" s="22"/>
      <c r="KH18" s="22"/>
      <c r="KI18" s="22"/>
      <c r="KJ18" s="22"/>
      <c r="KK18" s="22"/>
      <c r="KL18" s="22">
        <f>KN18</f>
        <v>0</v>
      </c>
      <c r="KM18" s="22"/>
      <c r="KN18" s="33">
        <f>'Dalyvio prielaidos'!AE73</f>
        <v>0</v>
      </c>
      <c r="KO18" s="21"/>
      <c r="KP18" s="22"/>
      <c r="KQ18" s="22"/>
      <c r="KR18" s="22"/>
      <c r="KS18" s="22"/>
      <c r="KT18" s="22"/>
      <c r="KU18" s="22"/>
      <c r="KV18" s="22"/>
      <c r="KW18" s="22"/>
      <c r="KX18" s="22"/>
      <c r="KY18" s="22">
        <f>LA18</f>
        <v>0</v>
      </c>
      <c r="KZ18" s="22"/>
      <c r="LA18" s="33">
        <f>'Dalyvio prielaidos'!AF73</f>
        <v>0</v>
      </c>
      <c r="LB18" s="21"/>
      <c r="LC18" s="22"/>
      <c r="LD18" s="22"/>
      <c r="LE18" s="22"/>
      <c r="LF18" s="22"/>
      <c r="LG18" s="22"/>
      <c r="LH18" s="22"/>
      <c r="LI18" s="22"/>
      <c r="LJ18" s="22"/>
      <c r="LK18" s="22"/>
      <c r="LL18" s="22">
        <f>LN18</f>
        <v>0</v>
      </c>
      <c r="LM18" s="22"/>
      <c r="LN18" s="34">
        <f>'Dalyvio prielaidos'!AG73</f>
        <v>0</v>
      </c>
    </row>
  </sheetData>
  <hyperlinks>
    <hyperlink ref="A1" location="'Valdymo darbalaukis'!A1" display="Atgal į valdymo darbalaukį" xr:uid="{00000000-0004-0000-0900-000000000000}"/>
  </hyperlinks>
  <pageMargins left="0.7" right="0.7" top="0.75" bottom="0.75" header="0.3" footer="0.3"/>
  <pageSetup paperSize="9" orientation="portrait" r:id="rId1"/>
  <ignoredErrors>
    <ignoredError sqref="N12:AN12 N15:AA15 N14:AA14 AN14 AI15:AN15 AI14:AK14 N13:AA13 AH13:AN13"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LN13"/>
  <sheetViews>
    <sheetView zoomScale="80" zoomScaleNormal="80" workbookViewId="0">
      <selection activeCell="DA24" sqref="DA24"/>
    </sheetView>
  </sheetViews>
  <sheetFormatPr defaultRowHeight="15" outlineLevelCol="1"/>
  <cols>
    <col min="1" max="1" width="27" bestFit="1" customWidth="1"/>
    <col min="2" max="3" width="10.140625" hidden="1" customWidth="1" outlineLevel="1"/>
    <col min="4" max="13" width="9.85546875" hidden="1" customWidth="1" outlineLevel="1"/>
    <col min="14" max="14" width="13.42578125" style="16" customWidth="1" collapsed="1"/>
    <col min="15" max="26" width="10.42578125" hidden="1" customWidth="1" outlineLevel="1"/>
    <col min="27" max="27" width="10.5703125" style="16" bestFit="1" customWidth="1" collapsed="1"/>
    <col min="28" max="39" width="10.85546875" hidden="1" customWidth="1" outlineLevel="1"/>
    <col min="40" max="40" width="10.5703125" style="16" bestFit="1" customWidth="1" collapsed="1"/>
    <col min="41" max="51" width="9" hidden="1" customWidth="1" outlineLevel="1"/>
    <col min="52" max="52" width="7.42578125" hidden="1" customWidth="1" outlineLevel="1"/>
    <col min="53" max="53" width="7.42578125" style="16" bestFit="1" customWidth="1" collapsed="1"/>
    <col min="54" max="65" width="9" hidden="1" customWidth="1" outlineLevel="1"/>
    <col min="66" max="66" width="8" style="16" customWidth="1" collapsed="1"/>
    <col min="67" max="78" width="9" hidden="1" customWidth="1" outlineLevel="1"/>
    <col min="79" max="79" width="8.140625" style="16" customWidth="1" collapsed="1"/>
    <col min="80" max="90" width="9" hidden="1" customWidth="1" outlineLevel="1"/>
    <col min="91" max="91" width="1.42578125" hidden="1" customWidth="1" outlineLevel="1"/>
    <col min="92" max="92" width="8.140625" style="16" customWidth="1" collapsed="1"/>
    <col min="93" max="104" width="9" hidden="1" customWidth="1" outlineLevel="1"/>
    <col min="105" max="105" width="8.28515625" style="16" customWidth="1" collapsed="1"/>
    <col min="106" max="117" width="9" hidden="1" customWidth="1" outlineLevel="1"/>
    <col min="118" max="118" width="8.42578125" style="16" customWidth="1" collapsed="1"/>
    <col min="119" max="130" width="9" hidden="1" customWidth="1" outlineLevel="1"/>
    <col min="131" max="131" width="8.85546875" style="16" customWidth="1" collapsed="1"/>
    <col min="132" max="142" width="9" hidden="1" customWidth="1" outlineLevel="1"/>
    <col min="143" max="143" width="7.42578125" hidden="1" customWidth="1" outlineLevel="1"/>
    <col min="144" max="144" width="7.42578125" style="16" customWidth="1" collapsed="1"/>
    <col min="145" max="156" width="9" hidden="1" customWidth="1" outlineLevel="1"/>
    <col min="157" max="157" width="8.85546875" style="16" customWidth="1" collapsed="1"/>
    <col min="158" max="169" width="9" hidden="1" customWidth="1" outlineLevel="1"/>
    <col min="170" max="170" width="7.42578125" style="16" customWidth="1" collapsed="1"/>
    <col min="171" max="182" width="9" hidden="1" customWidth="1" outlineLevel="1"/>
    <col min="183" max="183" width="8" style="16" customWidth="1" collapsed="1"/>
    <col min="184" max="195" width="9" hidden="1" customWidth="1" outlineLevel="1"/>
    <col min="196" max="196" width="8" style="16" customWidth="1" collapsed="1"/>
    <col min="197" max="208" width="9" hidden="1" customWidth="1" outlineLevel="1"/>
    <col min="209" max="209" width="6.85546875" style="16" customWidth="1" collapsed="1"/>
    <col min="210" max="221" width="9" hidden="1" customWidth="1" outlineLevel="1"/>
    <col min="222" max="222" width="5.140625" style="16" bestFit="1" customWidth="1" collapsed="1"/>
    <col min="223" max="234" width="9" hidden="1" customWidth="1" outlineLevel="1"/>
    <col min="235" max="235" width="5.140625" style="16" bestFit="1" customWidth="1" collapsed="1"/>
    <col min="236" max="247" width="9" hidden="1" customWidth="1" outlineLevel="1"/>
    <col min="248" max="248" width="5.140625" style="16" bestFit="1" customWidth="1" collapsed="1"/>
    <col min="249" max="260" width="9" hidden="1" customWidth="1" outlineLevel="1"/>
    <col min="261" max="261" width="5.140625" style="16" bestFit="1" customWidth="1" collapsed="1"/>
    <col min="262" max="273" width="9" hidden="1" customWidth="1" outlineLevel="1"/>
    <col min="274" max="274" width="5.140625" style="16" bestFit="1" customWidth="1" collapsed="1"/>
    <col min="275" max="286" width="9" hidden="1" customWidth="1" outlineLevel="1"/>
    <col min="287" max="287" width="5.140625" style="16" bestFit="1" customWidth="1" collapsed="1"/>
    <col min="288" max="299" width="9" hidden="1" customWidth="1" outlineLevel="1"/>
    <col min="300" max="300" width="5.140625" style="16" bestFit="1" customWidth="1" collapsed="1"/>
    <col min="301" max="312" width="9" hidden="1" customWidth="1" outlineLevel="1"/>
    <col min="313" max="313" width="5.140625" style="16" bestFit="1" customWidth="1" collapsed="1"/>
    <col min="314" max="325" width="9" hidden="1" customWidth="1" outlineLevel="1"/>
    <col min="326" max="326" width="5.140625" style="16" bestFit="1" customWidth="1" collapsed="1"/>
  </cols>
  <sheetData>
    <row r="1" spans="1:326">
      <c r="A1" s="1" t="s">
        <v>0</v>
      </c>
    </row>
    <row r="3" spans="1:326" ht="18.75">
      <c r="A3" s="506" t="s">
        <v>356</v>
      </c>
    </row>
    <row r="4" spans="1:326" ht="15.75" thickBot="1"/>
    <row r="5" spans="1:326" ht="15.75" thickBot="1">
      <c r="A5" s="14" t="s">
        <v>8</v>
      </c>
      <c r="B5" s="12">
        <f>+'Metinis atlyginimas'!B7</f>
        <v>45322</v>
      </c>
      <c r="C5" s="12">
        <f>+'Metinis atlyginimas'!C7</f>
        <v>45351</v>
      </c>
      <c r="D5" s="12">
        <f>+'Metinis atlyginimas'!D7</f>
        <v>45382</v>
      </c>
      <c r="E5" s="12">
        <f>+'Metinis atlyginimas'!E7</f>
        <v>45412</v>
      </c>
      <c r="F5" s="12">
        <f>+'Metinis atlyginimas'!F7</f>
        <v>45443</v>
      </c>
      <c r="G5" s="12">
        <f>+'Metinis atlyginimas'!G7</f>
        <v>45473</v>
      </c>
      <c r="H5" s="12">
        <f>+'Metinis atlyginimas'!H7</f>
        <v>45504</v>
      </c>
      <c r="I5" s="12">
        <f>+'Metinis atlyginimas'!I7</f>
        <v>45535</v>
      </c>
      <c r="J5" s="12">
        <f>+'Metinis atlyginimas'!J7</f>
        <v>45565</v>
      </c>
      <c r="K5" s="12">
        <f>+'Metinis atlyginimas'!K7</f>
        <v>45596</v>
      </c>
      <c r="L5" s="12">
        <f>+'Metinis atlyginimas'!L7</f>
        <v>45626</v>
      </c>
      <c r="M5" s="12">
        <f>+'Metinis atlyginimas'!M7</f>
        <v>45657</v>
      </c>
      <c r="N5" s="17">
        <f>+'Metinis atlyginimas'!N7</f>
        <v>2024</v>
      </c>
      <c r="O5" s="12">
        <f>+'Metinis atlyginimas'!O7</f>
        <v>45688</v>
      </c>
      <c r="P5" s="12">
        <f>+'Metinis atlyginimas'!P7</f>
        <v>45716</v>
      </c>
      <c r="Q5" s="12">
        <f>+'Metinis atlyginimas'!Q7</f>
        <v>45747</v>
      </c>
      <c r="R5" s="12">
        <f>+'Metinis atlyginimas'!R7</f>
        <v>45777</v>
      </c>
      <c r="S5" s="12">
        <f>+'Metinis atlyginimas'!S7</f>
        <v>45808</v>
      </c>
      <c r="T5" s="12">
        <f>+'Metinis atlyginimas'!T7</f>
        <v>45838</v>
      </c>
      <c r="U5" s="12">
        <f>+'Metinis atlyginimas'!U7</f>
        <v>45869</v>
      </c>
      <c r="V5" s="12">
        <f>+'Metinis atlyginimas'!V7</f>
        <v>45900</v>
      </c>
      <c r="W5" s="12">
        <f>+'Metinis atlyginimas'!W7</f>
        <v>45930</v>
      </c>
      <c r="X5" s="12">
        <f>+'Metinis atlyginimas'!X7</f>
        <v>45961</v>
      </c>
      <c r="Y5" s="12">
        <f>+'Metinis atlyginimas'!Y7</f>
        <v>45991</v>
      </c>
      <c r="Z5" s="12">
        <f>+'Metinis atlyginimas'!Z7</f>
        <v>46022</v>
      </c>
      <c r="AA5" s="17">
        <f>+'Metinis atlyginimas'!AA7</f>
        <v>2025</v>
      </c>
      <c r="AB5" s="12">
        <f>+'Metinis atlyginimas'!AB7</f>
        <v>46053</v>
      </c>
      <c r="AC5" s="12">
        <f>+'Metinis atlyginimas'!AC7</f>
        <v>46081</v>
      </c>
      <c r="AD5" s="12">
        <f>+'Metinis atlyginimas'!AD7</f>
        <v>46112</v>
      </c>
      <c r="AE5" s="12">
        <f>+'Metinis atlyginimas'!AE7</f>
        <v>46142</v>
      </c>
      <c r="AF5" s="12">
        <f>+'Metinis atlyginimas'!AF7</f>
        <v>46173</v>
      </c>
      <c r="AG5" s="12">
        <f>+'Metinis atlyginimas'!AG7</f>
        <v>46203</v>
      </c>
      <c r="AH5" s="12">
        <f>+'Metinis atlyginimas'!AH7</f>
        <v>46234</v>
      </c>
      <c r="AI5" s="12">
        <f>+'Metinis atlyginimas'!AI7</f>
        <v>46265</v>
      </c>
      <c r="AJ5" s="12">
        <f>+'Metinis atlyginimas'!AJ7</f>
        <v>46295</v>
      </c>
      <c r="AK5" s="12">
        <f>+'Metinis atlyginimas'!AK7</f>
        <v>46326</v>
      </c>
      <c r="AL5" s="12">
        <f>+'Metinis atlyginimas'!AL7</f>
        <v>46356</v>
      </c>
      <c r="AM5" s="12">
        <f>+'Metinis atlyginimas'!AM7</f>
        <v>46387</v>
      </c>
      <c r="AN5" s="17">
        <f>+'Metinis atlyginimas'!AN7</f>
        <v>2026</v>
      </c>
      <c r="AO5" s="12">
        <f>+'Metinis atlyginimas'!AO7</f>
        <v>46418</v>
      </c>
      <c r="AP5" s="12">
        <f>+'Metinis atlyginimas'!AP7</f>
        <v>46446</v>
      </c>
      <c r="AQ5" s="12">
        <f>+'Metinis atlyginimas'!AQ7</f>
        <v>46477</v>
      </c>
      <c r="AR5" s="12">
        <f>+'Metinis atlyginimas'!AR7</f>
        <v>46507</v>
      </c>
      <c r="AS5" s="12">
        <f>+'Metinis atlyginimas'!AS7</f>
        <v>46538</v>
      </c>
      <c r="AT5" s="12">
        <f>+'Metinis atlyginimas'!AT7</f>
        <v>46568</v>
      </c>
      <c r="AU5" s="12">
        <f>+'Metinis atlyginimas'!AU7</f>
        <v>46599</v>
      </c>
      <c r="AV5" s="12">
        <f>+'Metinis atlyginimas'!AV7</f>
        <v>46630</v>
      </c>
      <c r="AW5" s="12">
        <f>+'Metinis atlyginimas'!AW7</f>
        <v>46660</v>
      </c>
      <c r="AX5" s="12">
        <f>+'Metinis atlyginimas'!AX7</f>
        <v>46691</v>
      </c>
      <c r="AY5" s="12">
        <f>+'Metinis atlyginimas'!AY7</f>
        <v>46721</v>
      </c>
      <c r="AZ5" s="12">
        <f>+'Metinis atlyginimas'!AZ7</f>
        <v>46752</v>
      </c>
      <c r="BA5" s="17">
        <f>+'Metinis atlyginimas'!BA7</f>
        <v>2027</v>
      </c>
      <c r="BB5" s="12">
        <f>+'Metinis atlyginimas'!BB7</f>
        <v>46783</v>
      </c>
      <c r="BC5" s="12">
        <f>+'Metinis atlyginimas'!BC7</f>
        <v>46812</v>
      </c>
      <c r="BD5" s="12">
        <f>+'Metinis atlyginimas'!BD7</f>
        <v>46843</v>
      </c>
      <c r="BE5" s="12">
        <f>+'Metinis atlyginimas'!BE7</f>
        <v>46873</v>
      </c>
      <c r="BF5" s="12">
        <f>+'Metinis atlyginimas'!BF7</f>
        <v>46904</v>
      </c>
      <c r="BG5" s="12">
        <f>+'Metinis atlyginimas'!BG7</f>
        <v>46934</v>
      </c>
      <c r="BH5" s="12">
        <f>+'Metinis atlyginimas'!BH7</f>
        <v>46965</v>
      </c>
      <c r="BI5" s="12">
        <f>+'Metinis atlyginimas'!BI7</f>
        <v>46996</v>
      </c>
      <c r="BJ5" s="12">
        <f>+'Metinis atlyginimas'!BJ7</f>
        <v>47026</v>
      </c>
      <c r="BK5" s="12">
        <f>+'Metinis atlyginimas'!BK7</f>
        <v>47057</v>
      </c>
      <c r="BL5" s="12">
        <f>+'Metinis atlyginimas'!BL7</f>
        <v>47087</v>
      </c>
      <c r="BM5" s="12">
        <f>+'Metinis atlyginimas'!BM7</f>
        <v>47118</v>
      </c>
      <c r="BN5" s="17">
        <f>+'Metinis atlyginimas'!BN7</f>
        <v>2028</v>
      </c>
      <c r="BO5" s="12">
        <f>+'Metinis atlyginimas'!BO7</f>
        <v>47149</v>
      </c>
      <c r="BP5" s="12">
        <f>+'Metinis atlyginimas'!BP7</f>
        <v>47177</v>
      </c>
      <c r="BQ5" s="12">
        <f>+'Metinis atlyginimas'!BQ7</f>
        <v>47208</v>
      </c>
      <c r="BR5" s="12">
        <f>+'Metinis atlyginimas'!BR7</f>
        <v>47238</v>
      </c>
      <c r="BS5" s="12">
        <f>+'Metinis atlyginimas'!BS7</f>
        <v>47269</v>
      </c>
      <c r="BT5" s="12">
        <f>+'Metinis atlyginimas'!BT7</f>
        <v>47299</v>
      </c>
      <c r="BU5" s="12">
        <f>+'Metinis atlyginimas'!BU7</f>
        <v>47330</v>
      </c>
      <c r="BV5" s="12">
        <f>+'Metinis atlyginimas'!BV7</f>
        <v>47361</v>
      </c>
      <c r="BW5" s="12">
        <f>+'Metinis atlyginimas'!BW7</f>
        <v>47391</v>
      </c>
      <c r="BX5" s="12">
        <f>+'Metinis atlyginimas'!BX7</f>
        <v>47422</v>
      </c>
      <c r="BY5" s="12">
        <f>+'Metinis atlyginimas'!BY7</f>
        <v>47452</v>
      </c>
      <c r="BZ5" s="12">
        <f>+'Metinis atlyginimas'!BZ7</f>
        <v>47483</v>
      </c>
      <c r="CA5" s="17">
        <f>+'Metinis atlyginimas'!CA7</f>
        <v>2029</v>
      </c>
      <c r="CB5" s="12">
        <f>+'Metinis atlyginimas'!CB7</f>
        <v>47514</v>
      </c>
      <c r="CC5" s="12">
        <f>+'Metinis atlyginimas'!CC7</f>
        <v>47542</v>
      </c>
      <c r="CD5" s="12">
        <f>+'Metinis atlyginimas'!CD7</f>
        <v>47573</v>
      </c>
      <c r="CE5" s="12">
        <f>+'Metinis atlyginimas'!CE7</f>
        <v>47603</v>
      </c>
      <c r="CF5" s="12">
        <f>+'Metinis atlyginimas'!CF7</f>
        <v>47634</v>
      </c>
      <c r="CG5" s="12">
        <f>+'Metinis atlyginimas'!CG7</f>
        <v>47664</v>
      </c>
      <c r="CH5" s="12">
        <f>+'Metinis atlyginimas'!CH7</f>
        <v>47695</v>
      </c>
      <c r="CI5" s="12">
        <f>+'Metinis atlyginimas'!CI7</f>
        <v>47726</v>
      </c>
      <c r="CJ5" s="12">
        <f>+'Metinis atlyginimas'!CJ7</f>
        <v>47756</v>
      </c>
      <c r="CK5" s="12">
        <f>+'Metinis atlyginimas'!CK7</f>
        <v>47787</v>
      </c>
      <c r="CL5" s="12">
        <f>+'Metinis atlyginimas'!CL7</f>
        <v>47817</v>
      </c>
      <c r="CM5" s="12">
        <f>+'Metinis atlyginimas'!CM7</f>
        <v>47848</v>
      </c>
      <c r="CN5" s="17">
        <f>+'Metinis atlyginimas'!CN7</f>
        <v>2030</v>
      </c>
      <c r="CO5" s="12">
        <f>+'Metinis atlyginimas'!CO7</f>
        <v>47879</v>
      </c>
      <c r="CP5" s="12">
        <f>+'Metinis atlyginimas'!CP7</f>
        <v>47907</v>
      </c>
      <c r="CQ5" s="12">
        <f>+'Metinis atlyginimas'!CQ7</f>
        <v>47938</v>
      </c>
      <c r="CR5" s="12">
        <f>+'Metinis atlyginimas'!CR7</f>
        <v>47968</v>
      </c>
      <c r="CS5" s="12">
        <f>+'Metinis atlyginimas'!CS7</f>
        <v>47999</v>
      </c>
      <c r="CT5" s="12">
        <f>+'Metinis atlyginimas'!CT7</f>
        <v>48029</v>
      </c>
      <c r="CU5" s="12">
        <f>+'Metinis atlyginimas'!CU7</f>
        <v>48060</v>
      </c>
      <c r="CV5" s="12">
        <f>+'Metinis atlyginimas'!CV7</f>
        <v>48091</v>
      </c>
      <c r="CW5" s="12">
        <f>+'Metinis atlyginimas'!CW7</f>
        <v>48121</v>
      </c>
      <c r="CX5" s="12">
        <f>+'Metinis atlyginimas'!CX7</f>
        <v>48152</v>
      </c>
      <c r="CY5" s="12">
        <f>+'Metinis atlyginimas'!CY7</f>
        <v>48182</v>
      </c>
      <c r="CZ5" s="12">
        <f>+'Metinis atlyginimas'!CZ7</f>
        <v>48213</v>
      </c>
      <c r="DA5" s="17">
        <f>+'Metinis atlyginimas'!DA7</f>
        <v>2031</v>
      </c>
      <c r="DB5" s="12">
        <f>+'Metinis atlyginimas'!DB7</f>
        <v>48244</v>
      </c>
      <c r="DC5" s="12">
        <f>+'Metinis atlyginimas'!DC7</f>
        <v>48273</v>
      </c>
      <c r="DD5" s="12">
        <f>+'Metinis atlyginimas'!DD7</f>
        <v>48304</v>
      </c>
      <c r="DE5" s="12">
        <f>+'Metinis atlyginimas'!DE7</f>
        <v>48334</v>
      </c>
      <c r="DF5" s="12">
        <f>+'Metinis atlyginimas'!DF7</f>
        <v>48365</v>
      </c>
      <c r="DG5" s="12">
        <f>+'Metinis atlyginimas'!DG7</f>
        <v>48395</v>
      </c>
      <c r="DH5" s="12">
        <f>+'Metinis atlyginimas'!DH7</f>
        <v>48426</v>
      </c>
      <c r="DI5" s="12">
        <f>+'Metinis atlyginimas'!DI7</f>
        <v>48457</v>
      </c>
      <c r="DJ5" s="12">
        <f>+'Metinis atlyginimas'!DJ7</f>
        <v>48487</v>
      </c>
      <c r="DK5" s="12">
        <f>+'Metinis atlyginimas'!DK7</f>
        <v>48518</v>
      </c>
      <c r="DL5" s="12">
        <f>+'Metinis atlyginimas'!DL7</f>
        <v>48548</v>
      </c>
      <c r="DM5" s="12">
        <f>+'Metinis atlyginimas'!DM7</f>
        <v>48579</v>
      </c>
      <c r="DN5" s="17">
        <f>+'Metinis atlyginimas'!DN7</f>
        <v>2032</v>
      </c>
      <c r="DO5" s="12">
        <f>+'Metinis atlyginimas'!DO7</f>
        <v>48610</v>
      </c>
      <c r="DP5" s="12">
        <f>+'Metinis atlyginimas'!DP7</f>
        <v>48638</v>
      </c>
      <c r="DQ5" s="12">
        <f>+'Metinis atlyginimas'!DQ7</f>
        <v>48669</v>
      </c>
      <c r="DR5" s="12">
        <f>+'Metinis atlyginimas'!DR7</f>
        <v>48699</v>
      </c>
      <c r="DS5" s="12">
        <f>+'Metinis atlyginimas'!DS7</f>
        <v>48730</v>
      </c>
      <c r="DT5" s="12">
        <f>+'Metinis atlyginimas'!DT7</f>
        <v>48760</v>
      </c>
      <c r="DU5" s="12">
        <f>+'Metinis atlyginimas'!DU7</f>
        <v>48791</v>
      </c>
      <c r="DV5" s="12">
        <f>+'Metinis atlyginimas'!DV7</f>
        <v>48822</v>
      </c>
      <c r="DW5" s="12">
        <f>+'Metinis atlyginimas'!DW7</f>
        <v>48852</v>
      </c>
      <c r="DX5" s="12">
        <f>+'Metinis atlyginimas'!DX7</f>
        <v>48883</v>
      </c>
      <c r="DY5" s="12">
        <f>+'Metinis atlyginimas'!DY7</f>
        <v>48913</v>
      </c>
      <c r="DZ5" s="12">
        <f>+'Metinis atlyginimas'!DZ7</f>
        <v>48944</v>
      </c>
      <c r="EA5" s="17">
        <f>+'Metinis atlyginimas'!EA7</f>
        <v>2033</v>
      </c>
      <c r="EB5" s="12">
        <f>+'Metinis atlyginimas'!EB7</f>
        <v>48975</v>
      </c>
      <c r="EC5" s="12">
        <f>+'Metinis atlyginimas'!EC7</f>
        <v>49003</v>
      </c>
      <c r="ED5" s="12">
        <f>+'Metinis atlyginimas'!ED7</f>
        <v>49034</v>
      </c>
      <c r="EE5" s="12">
        <f>+'Metinis atlyginimas'!EE7</f>
        <v>49064</v>
      </c>
      <c r="EF5" s="12">
        <f>+'Metinis atlyginimas'!EF7</f>
        <v>49095</v>
      </c>
      <c r="EG5" s="12">
        <f>+'Metinis atlyginimas'!EG7</f>
        <v>49125</v>
      </c>
      <c r="EH5" s="12">
        <f>+'Metinis atlyginimas'!EH7</f>
        <v>49156</v>
      </c>
      <c r="EI5" s="12">
        <f>+'Metinis atlyginimas'!EI7</f>
        <v>49187</v>
      </c>
      <c r="EJ5" s="12">
        <f>+'Metinis atlyginimas'!EJ7</f>
        <v>49217</v>
      </c>
      <c r="EK5" s="12">
        <f>+'Metinis atlyginimas'!EK7</f>
        <v>49248</v>
      </c>
      <c r="EL5" s="12">
        <f>+'Metinis atlyginimas'!EL7</f>
        <v>49278</v>
      </c>
      <c r="EM5" s="12">
        <f>+'Metinis atlyginimas'!EM7</f>
        <v>49309</v>
      </c>
      <c r="EN5" s="17">
        <f>+'Metinis atlyginimas'!EN7</f>
        <v>2034</v>
      </c>
      <c r="EO5" s="12">
        <f>+'Metinis atlyginimas'!EO7</f>
        <v>49340</v>
      </c>
      <c r="EP5" s="12">
        <f>+'Metinis atlyginimas'!EP7</f>
        <v>49368</v>
      </c>
      <c r="EQ5" s="12">
        <f>+'Metinis atlyginimas'!EQ7</f>
        <v>49399</v>
      </c>
      <c r="ER5" s="12">
        <f>+'Metinis atlyginimas'!ER7</f>
        <v>49429</v>
      </c>
      <c r="ES5" s="12">
        <f>+'Metinis atlyginimas'!ES7</f>
        <v>49460</v>
      </c>
      <c r="ET5" s="12">
        <f>+'Metinis atlyginimas'!ET7</f>
        <v>49490</v>
      </c>
      <c r="EU5" s="12">
        <f>+'Metinis atlyginimas'!EU7</f>
        <v>49521</v>
      </c>
      <c r="EV5" s="12">
        <f>+'Metinis atlyginimas'!EV7</f>
        <v>49552</v>
      </c>
      <c r="EW5" s="12">
        <f>+'Metinis atlyginimas'!EW7</f>
        <v>49582</v>
      </c>
      <c r="EX5" s="12">
        <f>+'Metinis atlyginimas'!EX7</f>
        <v>49613</v>
      </c>
      <c r="EY5" s="12">
        <f>+'Metinis atlyginimas'!EY7</f>
        <v>49643</v>
      </c>
      <c r="EZ5" s="12">
        <f>+'Metinis atlyginimas'!EZ7</f>
        <v>49674</v>
      </c>
      <c r="FA5" s="17">
        <f>+'Metinis atlyginimas'!FA7</f>
        <v>2035</v>
      </c>
      <c r="FB5" s="12">
        <f>+'Metinis atlyginimas'!FB7</f>
        <v>49705</v>
      </c>
      <c r="FC5" s="12">
        <f>+'Metinis atlyginimas'!FC7</f>
        <v>49734</v>
      </c>
      <c r="FD5" s="12">
        <f>+'Metinis atlyginimas'!FD7</f>
        <v>49765</v>
      </c>
      <c r="FE5" s="12">
        <f>+'Metinis atlyginimas'!FE7</f>
        <v>49795</v>
      </c>
      <c r="FF5" s="12">
        <f>+'Metinis atlyginimas'!FF7</f>
        <v>49826</v>
      </c>
      <c r="FG5" s="12">
        <f>+'Metinis atlyginimas'!FG7</f>
        <v>49856</v>
      </c>
      <c r="FH5" s="12">
        <f>+'Metinis atlyginimas'!FH7</f>
        <v>49887</v>
      </c>
      <c r="FI5" s="12">
        <f>+'Metinis atlyginimas'!FI7</f>
        <v>49918</v>
      </c>
      <c r="FJ5" s="12">
        <f>+'Metinis atlyginimas'!FJ7</f>
        <v>49948</v>
      </c>
      <c r="FK5" s="12">
        <f>+'Metinis atlyginimas'!FK7</f>
        <v>49979</v>
      </c>
      <c r="FL5" s="12">
        <f>+'Metinis atlyginimas'!FL7</f>
        <v>50009</v>
      </c>
      <c r="FM5" s="12">
        <f>+'Metinis atlyginimas'!FM7</f>
        <v>50040</v>
      </c>
      <c r="FN5" s="17">
        <f>+'Metinis atlyginimas'!FN7</f>
        <v>2036</v>
      </c>
      <c r="FO5" s="12">
        <f>+'Metinis atlyginimas'!FO7</f>
        <v>50071</v>
      </c>
      <c r="FP5" s="12">
        <f>+'Metinis atlyginimas'!FP7</f>
        <v>50099</v>
      </c>
      <c r="FQ5" s="12">
        <f>+'Metinis atlyginimas'!FQ7</f>
        <v>50130</v>
      </c>
      <c r="FR5" s="12">
        <f>+'Metinis atlyginimas'!FR7</f>
        <v>50160</v>
      </c>
      <c r="FS5" s="12">
        <f>+'Metinis atlyginimas'!FS7</f>
        <v>50191</v>
      </c>
      <c r="FT5" s="12">
        <f>+'Metinis atlyginimas'!FT7</f>
        <v>50221</v>
      </c>
      <c r="FU5" s="12">
        <f>+'Metinis atlyginimas'!FU7</f>
        <v>50252</v>
      </c>
      <c r="FV5" s="12">
        <f>+'Metinis atlyginimas'!FV7</f>
        <v>50283</v>
      </c>
      <c r="FW5" s="12">
        <f>+'Metinis atlyginimas'!FW7</f>
        <v>50313</v>
      </c>
      <c r="FX5" s="12">
        <f>+'Metinis atlyginimas'!FX7</f>
        <v>50344</v>
      </c>
      <c r="FY5" s="12">
        <f>+'Metinis atlyginimas'!FY7</f>
        <v>50374</v>
      </c>
      <c r="FZ5" s="12">
        <f>+'Metinis atlyginimas'!FZ7</f>
        <v>50405</v>
      </c>
      <c r="GA5" s="17">
        <f>+'Metinis atlyginimas'!GA7</f>
        <v>2037</v>
      </c>
      <c r="GB5" s="12">
        <f>+'Metinis atlyginimas'!GB7</f>
        <v>50436</v>
      </c>
      <c r="GC5" s="12">
        <f>+'Metinis atlyginimas'!GC7</f>
        <v>50464</v>
      </c>
      <c r="GD5" s="12">
        <f>+'Metinis atlyginimas'!GD7</f>
        <v>50495</v>
      </c>
      <c r="GE5" s="12">
        <f>+'Metinis atlyginimas'!GE7</f>
        <v>50525</v>
      </c>
      <c r="GF5" s="12">
        <f>+'Metinis atlyginimas'!GF7</f>
        <v>50556</v>
      </c>
      <c r="GG5" s="12">
        <f>+'Metinis atlyginimas'!GG7</f>
        <v>50586</v>
      </c>
      <c r="GH5" s="12">
        <f>+'Metinis atlyginimas'!GH7</f>
        <v>50617</v>
      </c>
      <c r="GI5" s="12">
        <f>+'Metinis atlyginimas'!GI7</f>
        <v>50648</v>
      </c>
      <c r="GJ5" s="12">
        <f>+'Metinis atlyginimas'!GJ7</f>
        <v>50678</v>
      </c>
      <c r="GK5" s="12">
        <f>+'Metinis atlyginimas'!GK7</f>
        <v>50709</v>
      </c>
      <c r="GL5" s="12">
        <f>+'Metinis atlyginimas'!GL7</f>
        <v>50739</v>
      </c>
      <c r="GM5" s="12">
        <f>+'Metinis atlyginimas'!GM7</f>
        <v>50770</v>
      </c>
      <c r="GN5" s="17">
        <f>+'Metinis atlyginimas'!GN7</f>
        <v>2038</v>
      </c>
      <c r="GO5" s="12">
        <f>+'Metinis atlyginimas'!GO7</f>
        <v>50801</v>
      </c>
      <c r="GP5" s="12">
        <f>+'Metinis atlyginimas'!GP7</f>
        <v>50829</v>
      </c>
      <c r="GQ5" s="12">
        <f>+'Metinis atlyginimas'!GQ7</f>
        <v>50860</v>
      </c>
      <c r="GR5" s="12">
        <f>+'Metinis atlyginimas'!GR7</f>
        <v>50890</v>
      </c>
      <c r="GS5" s="12">
        <f>+'Metinis atlyginimas'!GS7</f>
        <v>50921</v>
      </c>
      <c r="GT5" s="12">
        <f>+'Metinis atlyginimas'!GT7</f>
        <v>50951</v>
      </c>
      <c r="GU5" s="12">
        <f>+'Metinis atlyginimas'!GU7</f>
        <v>50982</v>
      </c>
      <c r="GV5" s="12">
        <f>+'Metinis atlyginimas'!GV7</f>
        <v>51013</v>
      </c>
      <c r="GW5" s="12">
        <f>+'Metinis atlyginimas'!GW7</f>
        <v>51043</v>
      </c>
      <c r="GX5" s="12">
        <f>+'Metinis atlyginimas'!GX7</f>
        <v>51074</v>
      </c>
      <c r="GY5" s="12">
        <f>+'Metinis atlyginimas'!GY7</f>
        <v>51104</v>
      </c>
      <c r="GZ5" s="12">
        <f>+'Metinis atlyginimas'!GZ7</f>
        <v>51135</v>
      </c>
      <c r="HA5" s="17">
        <f>+'Metinis atlyginimas'!HA7</f>
        <v>2039</v>
      </c>
      <c r="HB5" s="12">
        <f>+'Metinis atlyginimas'!HB7</f>
        <v>51166</v>
      </c>
      <c r="HC5" s="12">
        <f>+'Metinis atlyginimas'!HC7</f>
        <v>51195</v>
      </c>
      <c r="HD5" s="12">
        <f>+'Metinis atlyginimas'!HD7</f>
        <v>51226</v>
      </c>
      <c r="HE5" s="12">
        <f>+'Metinis atlyginimas'!HE7</f>
        <v>51256</v>
      </c>
      <c r="HF5" s="12">
        <f>+'Metinis atlyginimas'!HF7</f>
        <v>51287</v>
      </c>
      <c r="HG5" s="12">
        <f>+'Metinis atlyginimas'!HG7</f>
        <v>51317</v>
      </c>
      <c r="HH5" s="12">
        <f>+'Metinis atlyginimas'!HH7</f>
        <v>51348</v>
      </c>
      <c r="HI5" s="12">
        <f>+'Metinis atlyginimas'!HI7</f>
        <v>51379</v>
      </c>
      <c r="HJ5" s="12">
        <f>+'Metinis atlyginimas'!HJ7</f>
        <v>51409</v>
      </c>
      <c r="HK5" s="12">
        <f>+'Metinis atlyginimas'!HK7</f>
        <v>51440</v>
      </c>
      <c r="HL5" s="12">
        <f>+'Metinis atlyginimas'!HL7</f>
        <v>51470</v>
      </c>
      <c r="HM5" s="12">
        <f>+'Metinis atlyginimas'!HM7</f>
        <v>51501</v>
      </c>
      <c r="HN5" s="17">
        <f>+'Metinis atlyginimas'!HN7</f>
        <v>2040</v>
      </c>
      <c r="HO5" s="12">
        <f>+'Metinis atlyginimas'!HO7</f>
        <v>51532</v>
      </c>
      <c r="HP5" s="12">
        <f>+'Metinis atlyginimas'!HP7</f>
        <v>51560</v>
      </c>
      <c r="HQ5" s="12">
        <f>+'Metinis atlyginimas'!HQ7</f>
        <v>51591</v>
      </c>
      <c r="HR5" s="12">
        <f>+'Metinis atlyginimas'!HR7</f>
        <v>51621</v>
      </c>
      <c r="HS5" s="12">
        <f>+'Metinis atlyginimas'!HS7</f>
        <v>51652</v>
      </c>
      <c r="HT5" s="12">
        <f>+'Metinis atlyginimas'!HT7</f>
        <v>51682</v>
      </c>
      <c r="HU5" s="12">
        <f>+'Metinis atlyginimas'!HU7</f>
        <v>51713</v>
      </c>
      <c r="HV5" s="12">
        <f>+'Metinis atlyginimas'!HV7</f>
        <v>51744</v>
      </c>
      <c r="HW5" s="12">
        <f>+'Metinis atlyginimas'!HW7</f>
        <v>51774</v>
      </c>
      <c r="HX5" s="12">
        <f>+'Metinis atlyginimas'!HX7</f>
        <v>51805</v>
      </c>
      <c r="HY5" s="12">
        <f>+'Metinis atlyginimas'!HY7</f>
        <v>51835</v>
      </c>
      <c r="HZ5" s="12">
        <f>+'Metinis atlyginimas'!HZ7</f>
        <v>51866</v>
      </c>
      <c r="IA5" s="17">
        <f>+'Metinis atlyginimas'!IA7</f>
        <v>2041</v>
      </c>
      <c r="IB5" s="12">
        <f>+'Metinis atlyginimas'!IB7</f>
        <v>51897</v>
      </c>
      <c r="IC5" s="12">
        <f>+'Metinis atlyginimas'!IC7</f>
        <v>51925</v>
      </c>
      <c r="ID5" s="12">
        <f>+'Metinis atlyginimas'!ID7</f>
        <v>51956</v>
      </c>
      <c r="IE5" s="12">
        <f>+'Metinis atlyginimas'!IE7</f>
        <v>51986</v>
      </c>
      <c r="IF5" s="12">
        <f>+'Metinis atlyginimas'!IF7</f>
        <v>52017</v>
      </c>
      <c r="IG5" s="12">
        <f>+'Metinis atlyginimas'!IG7</f>
        <v>52047</v>
      </c>
      <c r="IH5" s="12">
        <f>+'Metinis atlyginimas'!IH7</f>
        <v>52078</v>
      </c>
      <c r="II5" s="12">
        <f>+'Metinis atlyginimas'!II7</f>
        <v>52109</v>
      </c>
      <c r="IJ5" s="12">
        <f>+'Metinis atlyginimas'!IJ7</f>
        <v>52139</v>
      </c>
      <c r="IK5" s="12">
        <f>+'Metinis atlyginimas'!IK7</f>
        <v>52170</v>
      </c>
      <c r="IL5" s="12">
        <f>+'Metinis atlyginimas'!IL7</f>
        <v>52200</v>
      </c>
      <c r="IM5" s="12">
        <f>+'Metinis atlyginimas'!IM7</f>
        <v>52231</v>
      </c>
      <c r="IN5" s="17">
        <f>+'Metinis atlyginimas'!IN7</f>
        <v>2042</v>
      </c>
      <c r="IO5" s="12">
        <f>+'Metinis atlyginimas'!IO7</f>
        <v>52262</v>
      </c>
      <c r="IP5" s="12">
        <f>+'Metinis atlyginimas'!IP7</f>
        <v>52290</v>
      </c>
      <c r="IQ5" s="12">
        <f>+'Metinis atlyginimas'!IQ7</f>
        <v>52321</v>
      </c>
      <c r="IR5" s="12">
        <f>+'Metinis atlyginimas'!IR7</f>
        <v>52351</v>
      </c>
      <c r="IS5" s="12">
        <f>+'Metinis atlyginimas'!IS7</f>
        <v>52382</v>
      </c>
      <c r="IT5" s="12">
        <f>+'Metinis atlyginimas'!IT7</f>
        <v>52412</v>
      </c>
      <c r="IU5" s="12">
        <f>+'Metinis atlyginimas'!IU7</f>
        <v>52443</v>
      </c>
      <c r="IV5" s="12">
        <f>+'Metinis atlyginimas'!IV7</f>
        <v>52474</v>
      </c>
      <c r="IW5" s="12">
        <f>+'Metinis atlyginimas'!IW7</f>
        <v>52504</v>
      </c>
      <c r="IX5" s="12">
        <f>+'Metinis atlyginimas'!IX7</f>
        <v>52535</v>
      </c>
      <c r="IY5" s="12">
        <f>+'Metinis atlyginimas'!IY7</f>
        <v>52565</v>
      </c>
      <c r="IZ5" s="12">
        <f>+'Metinis atlyginimas'!IZ7</f>
        <v>52596</v>
      </c>
      <c r="JA5" s="17">
        <f>+'Metinis atlyginimas'!JA7</f>
        <v>2043</v>
      </c>
      <c r="JB5" s="12">
        <f>+'Metinis atlyginimas'!JB7</f>
        <v>52627</v>
      </c>
      <c r="JC5" s="12">
        <f>+'Metinis atlyginimas'!JC7</f>
        <v>52656</v>
      </c>
      <c r="JD5" s="12">
        <f>+'Metinis atlyginimas'!JD7</f>
        <v>52687</v>
      </c>
      <c r="JE5" s="12">
        <f>+'Metinis atlyginimas'!JE7</f>
        <v>52717</v>
      </c>
      <c r="JF5" s="12">
        <f>+'Metinis atlyginimas'!JF7</f>
        <v>52748</v>
      </c>
      <c r="JG5" s="12">
        <f>+'Metinis atlyginimas'!JG7</f>
        <v>52778</v>
      </c>
      <c r="JH5" s="12">
        <f>+'Metinis atlyginimas'!JH7</f>
        <v>52809</v>
      </c>
      <c r="JI5" s="12">
        <f>+'Metinis atlyginimas'!JI7</f>
        <v>52840</v>
      </c>
      <c r="JJ5" s="12">
        <f>+'Metinis atlyginimas'!JJ7</f>
        <v>52870</v>
      </c>
      <c r="JK5" s="12">
        <f>+'Metinis atlyginimas'!JK7</f>
        <v>52901</v>
      </c>
      <c r="JL5" s="12">
        <f>+'Metinis atlyginimas'!JL7</f>
        <v>52931</v>
      </c>
      <c r="JM5" s="12">
        <f>+'Metinis atlyginimas'!JM7</f>
        <v>52962</v>
      </c>
      <c r="JN5" s="17">
        <f>+'Metinis atlyginimas'!JN7</f>
        <v>2044</v>
      </c>
      <c r="JO5" s="12">
        <f>+'Metinis atlyginimas'!JO7</f>
        <v>52993</v>
      </c>
      <c r="JP5" s="12">
        <f>+'Metinis atlyginimas'!JP7</f>
        <v>53021</v>
      </c>
      <c r="JQ5" s="12">
        <f>+'Metinis atlyginimas'!JQ7</f>
        <v>53052</v>
      </c>
      <c r="JR5" s="12">
        <f>+'Metinis atlyginimas'!JR7</f>
        <v>53082</v>
      </c>
      <c r="JS5" s="12">
        <f>+'Metinis atlyginimas'!JS7</f>
        <v>53113</v>
      </c>
      <c r="JT5" s="12">
        <f>+'Metinis atlyginimas'!JT7</f>
        <v>53143</v>
      </c>
      <c r="JU5" s="12">
        <f>+'Metinis atlyginimas'!JU7</f>
        <v>53174</v>
      </c>
      <c r="JV5" s="12">
        <f>+'Metinis atlyginimas'!JV7</f>
        <v>53205</v>
      </c>
      <c r="JW5" s="12">
        <f>+'Metinis atlyginimas'!JW7</f>
        <v>53235</v>
      </c>
      <c r="JX5" s="12">
        <f>+'Metinis atlyginimas'!JX7</f>
        <v>53266</v>
      </c>
      <c r="JY5" s="12">
        <f>+'Metinis atlyginimas'!JY7</f>
        <v>53296</v>
      </c>
      <c r="JZ5" s="12">
        <f>+'Metinis atlyginimas'!JZ7</f>
        <v>53327</v>
      </c>
      <c r="KA5" s="17">
        <f>+'Metinis atlyginimas'!KA7</f>
        <v>2045</v>
      </c>
      <c r="KB5" s="12">
        <f>+'Metinis atlyginimas'!KB7</f>
        <v>53358</v>
      </c>
      <c r="KC5" s="12">
        <f>+'Metinis atlyginimas'!KC7</f>
        <v>53386</v>
      </c>
      <c r="KD5" s="12">
        <f>+'Metinis atlyginimas'!KD7</f>
        <v>53417</v>
      </c>
      <c r="KE5" s="12">
        <f>+'Metinis atlyginimas'!KE7</f>
        <v>53447</v>
      </c>
      <c r="KF5" s="12">
        <f>+'Metinis atlyginimas'!KF7</f>
        <v>53478</v>
      </c>
      <c r="KG5" s="12">
        <f>+'Metinis atlyginimas'!KG7</f>
        <v>53508</v>
      </c>
      <c r="KH5" s="12">
        <f>+'Metinis atlyginimas'!KH7</f>
        <v>53539</v>
      </c>
      <c r="KI5" s="12">
        <f>+'Metinis atlyginimas'!KI7</f>
        <v>53570</v>
      </c>
      <c r="KJ5" s="12">
        <f>+'Metinis atlyginimas'!KJ7</f>
        <v>53600</v>
      </c>
      <c r="KK5" s="12">
        <f>+'Metinis atlyginimas'!KK7</f>
        <v>53631</v>
      </c>
      <c r="KL5" s="12">
        <f>+'Metinis atlyginimas'!KL7</f>
        <v>53661</v>
      </c>
      <c r="KM5" s="12">
        <f>+'Metinis atlyginimas'!KM7</f>
        <v>53692</v>
      </c>
      <c r="KN5" s="17">
        <f>+'Metinis atlyginimas'!KN7</f>
        <v>2046</v>
      </c>
      <c r="KO5" s="12">
        <f>+'Metinis atlyginimas'!KO7</f>
        <v>53723</v>
      </c>
      <c r="KP5" s="12">
        <f>+'Metinis atlyginimas'!KP7</f>
        <v>53751</v>
      </c>
      <c r="KQ5" s="12">
        <f>+'Metinis atlyginimas'!KQ7</f>
        <v>53782</v>
      </c>
      <c r="KR5" s="12">
        <f>+'Metinis atlyginimas'!KR7</f>
        <v>53812</v>
      </c>
      <c r="KS5" s="12">
        <f>+'Metinis atlyginimas'!KS7</f>
        <v>53843</v>
      </c>
      <c r="KT5" s="12">
        <f>+'Metinis atlyginimas'!KT7</f>
        <v>53873</v>
      </c>
      <c r="KU5" s="12">
        <f>+'Metinis atlyginimas'!KU7</f>
        <v>53904</v>
      </c>
      <c r="KV5" s="12">
        <f>+'Metinis atlyginimas'!KV7</f>
        <v>53935</v>
      </c>
      <c r="KW5" s="12">
        <f>+'Metinis atlyginimas'!KW7</f>
        <v>53965</v>
      </c>
      <c r="KX5" s="12">
        <f>+'Metinis atlyginimas'!KX7</f>
        <v>53996</v>
      </c>
      <c r="KY5" s="12">
        <f>+'Metinis atlyginimas'!KY7</f>
        <v>54026</v>
      </c>
      <c r="KZ5" s="12">
        <f>+'Metinis atlyginimas'!KZ7</f>
        <v>54057</v>
      </c>
      <c r="LA5" s="17">
        <f>+'Metinis atlyginimas'!LA7</f>
        <v>2047</v>
      </c>
      <c r="LB5" s="12">
        <f>+'Metinis atlyginimas'!LB7</f>
        <v>54088</v>
      </c>
      <c r="LC5" s="12">
        <f>+'Metinis atlyginimas'!LC7</f>
        <v>54117</v>
      </c>
      <c r="LD5" s="12">
        <f>+'Metinis atlyginimas'!LD7</f>
        <v>54148</v>
      </c>
      <c r="LE5" s="12">
        <f>+'Metinis atlyginimas'!LE7</f>
        <v>54178</v>
      </c>
      <c r="LF5" s="12">
        <f>+'Metinis atlyginimas'!LF7</f>
        <v>54209</v>
      </c>
      <c r="LG5" s="12">
        <f>+'Metinis atlyginimas'!LG7</f>
        <v>54239</v>
      </c>
      <c r="LH5" s="12">
        <f>+'Metinis atlyginimas'!LH7</f>
        <v>54270</v>
      </c>
      <c r="LI5" s="12">
        <f>+'Metinis atlyginimas'!LI7</f>
        <v>54301</v>
      </c>
      <c r="LJ5" s="12">
        <f>+'Metinis atlyginimas'!LJ7</f>
        <v>54331</v>
      </c>
      <c r="LK5" s="12">
        <f>+'Metinis atlyginimas'!LK7</f>
        <v>54362</v>
      </c>
      <c r="LL5" s="12">
        <f>+'Metinis atlyginimas'!LL7</f>
        <v>54392</v>
      </c>
      <c r="LM5" s="12">
        <f>+'Metinis atlyginimas'!LM7</f>
        <v>54423</v>
      </c>
      <c r="LN5" s="19">
        <f>+'Metinis atlyginimas'!LN7</f>
        <v>2048</v>
      </c>
    </row>
    <row r="6" spans="1:326" ht="15.75" thickBot="1">
      <c r="A6" s="15" t="s">
        <v>10</v>
      </c>
      <c r="B6" s="13">
        <v>1</v>
      </c>
      <c r="C6" s="11">
        <v>2</v>
      </c>
      <c r="D6" s="11">
        <v>3</v>
      </c>
      <c r="E6" s="11">
        <v>4</v>
      </c>
      <c r="F6" s="11">
        <v>5</v>
      </c>
      <c r="G6" s="11">
        <v>6</v>
      </c>
      <c r="H6" s="11">
        <v>7</v>
      </c>
      <c r="I6" s="11">
        <v>8</v>
      </c>
      <c r="J6" s="11">
        <v>9</v>
      </c>
      <c r="K6" s="11">
        <v>10</v>
      </c>
      <c r="L6" s="11">
        <v>11</v>
      </c>
      <c r="M6" s="11">
        <v>12</v>
      </c>
      <c r="N6" s="18">
        <v>1</v>
      </c>
      <c r="O6" s="11">
        <f>M6+1</f>
        <v>13</v>
      </c>
      <c r="P6" s="11">
        <f>O6+1</f>
        <v>14</v>
      </c>
      <c r="Q6" s="11">
        <f t="shared" ref="Q6:Z6" si="0">P6+1</f>
        <v>15</v>
      </c>
      <c r="R6" s="11">
        <f t="shared" si="0"/>
        <v>16</v>
      </c>
      <c r="S6" s="11">
        <f t="shared" si="0"/>
        <v>17</v>
      </c>
      <c r="T6" s="11">
        <f t="shared" si="0"/>
        <v>18</v>
      </c>
      <c r="U6" s="11">
        <f t="shared" si="0"/>
        <v>19</v>
      </c>
      <c r="V6" s="11">
        <f t="shared" si="0"/>
        <v>20</v>
      </c>
      <c r="W6" s="11">
        <f t="shared" si="0"/>
        <v>21</v>
      </c>
      <c r="X6" s="11">
        <f t="shared" si="0"/>
        <v>22</v>
      </c>
      <c r="Y6" s="11">
        <f t="shared" si="0"/>
        <v>23</v>
      </c>
      <c r="Z6" s="11">
        <f t="shared" si="0"/>
        <v>24</v>
      </c>
      <c r="AA6" s="18">
        <f>N6+1</f>
        <v>2</v>
      </c>
      <c r="AB6" s="11">
        <f>Z6+1</f>
        <v>25</v>
      </c>
      <c r="AC6" s="11">
        <f>AB6+1</f>
        <v>26</v>
      </c>
      <c r="AD6" s="11">
        <f t="shared" ref="AD6:AM6" si="1">AC6+1</f>
        <v>27</v>
      </c>
      <c r="AE6" s="11">
        <f t="shared" si="1"/>
        <v>28</v>
      </c>
      <c r="AF6" s="11">
        <f t="shared" si="1"/>
        <v>29</v>
      </c>
      <c r="AG6" s="11">
        <f t="shared" si="1"/>
        <v>30</v>
      </c>
      <c r="AH6" s="11">
        <f t="shared" si="1"/>
        <v>31</v>
      </c>
      <c r="AI6" s="11">
        <f t="shared" si="1"/>
        <v>32</v>
      </c>
      <c r="AJ6" s="11">
        <f t="shared" si="1"/>
        <v>33</v>
      </c>
      <c r="AK6" s="11">
        <f t="shared" si="1"/>
        <v>34</v>
      </c>
      <c r="AL6" s="11">
        <f t="shared" si="1"/>
        <v>35</v>
      </c>
      <c r="AM6" s="11">
        <f t="shared" si="1"/>
        <v>36</v>
      </c>
      <c r="AN6" s="18">
        <f>AA6+1</f>
        <v>3</v>
      </c>
      <c r="AO6" s="11">
        <f>AM6+1</f>
        <v>37</v>
      </c>
      <c r="AP6" s="11">
        <f>AO6+1</f>
        <v>38</v>
      </c>
      <c r="AQ6" s="11">
        <f t="shared" ref="AQ6:AZ6" si="2">AP6+1</f>
        <v>39</v>
      </c>
      <c r="AR6" s="11">
        <f t="shared" si="2"/>
        <v>40</v>
      </c>
      <c r="AS6" s="11">
        <f t="shared" si="2"/>
        <v>41</v>
      </c>
      <c r="AT6" s="11">
        <f t="shared" si="2"/>
        <v>42</v>
      </c>
      <c r="AU6" s="11">
        <f t="shared" si="2"/>
        <v>43</v>
      </c>
      <c r="AV6" s="11">
        <f t="shared" si="2"/>
        <v>44</v>
      </c>
      <c r="AW6" s="11">
        <f t="shared" si="2"/>
        <v>45</v>
      </c>
      <c r="AX6" s="11">
        <f t="shared" si="2"/>
        <v>46</v>
      </c>
      <c r="AY6" s="11">
        <f t="shared" si="2"/>
        <v>47</v>
      </c>
      <c r="AZ6" s="11">
        <f t="shared" si="2"/>
        <v>48</v>
      </c>
      <c r="BA6" s="18">
        <f>AN6+1</f>
        <v>4</v>
      </c>
      <c r="BB6" s="11">
        <f>AZ6+1</f>
        <v>49</v>
      </c>
      <c r="BC6" s="11">
        <f>BB6+1</f>
        <v>50</v>
      </c>
      <c r="BD6" s="11">
        <f t="shared" ref="BD6:BM6" si="3">BC6+1</f>
        <v>51</v>
      </c>
      <c r="BE6" s="11">
        <f t="shared" si="3"/>
        <v>52</v>
      </c>
      <c r="BF6" s="11">
        <f t="shared" si="3"/>
        <v>53</v>
      </c>
      <c r="BG6" s="11">
        <f t="shared" si="3"/>
        <v>54</v>
      </c>
      <c r="BH6" s="11">
        <f t="shared" si="3"/>
        <v>55</v>
      </c>
      <c r="BI6" s="11">
        <f t="shared" si="3"/>
        <v>56</v>
      </c>
      <c r="BJ6" s="11">
        <f t="shared" si="3"/>
        <v>57</v>
      </c>
      <c r="BK6" s="11">
        <f t="shared" si="3"/>
        <v>58</v>
      </c>
      <c r="BL6" s="11">
        <f t="shared" si="3"/>
        <v>59</v>
      </c>
      <c r="BM6" s="11">
        <f t="shared" si="3"/>
        <v>60</v>
      </c>
      <c r="BN6" s="18">
        <f>BA6+1</f>
        <v>5</v>
      </c>
      <c r="BO6" s="11">
        <f>BM6+1</f>
        <v>61</v>
      </c>
      <c r="BP6" s="11">
        <f>BO6+1</f>
        <v>62</v>
      </c>
      <c r="BQ6" s="11">
        <f t="shared" ref="BQ6:BZ6" si="4">BP6+1</f>
        <v>63</v>
      </c>
      <c r="BR6" s="11">
        <f t="shared" si="4"/>
        <v>64</v>
      </c>
      <c r="BS6" s="11">
        <f t="shared" si="4"/>
        <v>65</v>
      </c>
      <c r="BT6" s="11">
        <f t="shared" si="4"/>
        <v>66</v>
      </c>
      <c r="BU6" s="11">
        <f t="shared" si="4"/>
        <v>67</v>
      </c>
      <c r="BV6" s="11">
        <f t="shared" si="4"/>
        <v>68</v>
      </c>
      <c r="BW6" s="11">
        <f t="shared" si="4"/>
        <v>69</v>
      </c>
      <c r="BX6" s="11">
        <f t="shared" si="4"/>
        <v>70</v>
      </c>
      <c r="BY6" s="11">
        <f t="shared" si="4"/>
        <v>71</v>
      </c>
      <c r="BZ6" s="11">
        <f t="shared" si="4"/>
        <v>72</v>
      </c>
      <c r="CA6" s="18">
        <f>BN6+1</f>
        <v>6</v>
      </c>
      <c r="CB6" s="11">
        <f>BZ6+1</f>
        <v>73</v>
      </c>
      <c r="CC6" s="11">
        <f>CB6+1</f>
        <v>74</v>
      </c>
      <c r="CD6" s="11">
        <f t="shared" ref="CD6:CM6" si="5">CC6+1</f>
        <v>75</v>
      </c>
      <c r="CE6" s="11">
        <f t="shared" si="5"/>
        <v>76</v>
      </c>
      <c r="CF6" s="11">
        <f t="shared" si="5"/>
        <v>77</v>
      </c>
      <c r="CG6" s="11">
        <f t="shared" si="5"/>
        <v>78</v>
      </c>
      <c r="CH6" s="11">
        <f t="shared" si="5"/>
        <v>79</v>
      </c>
      <c r="CI6" s="11">
        <f t="shared" si="5"/>
        <v>80</v>
      </c>
      <c r="CJ6" s="11">
        <f t="shared" si="5"/>
        <v>81</v>
      </c>
      <c r="CK6" s="11">
        <f t="shared" si="5"/>
        <v>82</v>
      </c>
      <c r="CL6" s="11">
        <f t="shared" si="5"/>
        <v>83</v>
      </c>
      <c r="CM6" s="11">
        <f t="shared" si="5"/>
        <v>84</v>
      </c>
      <c r="CN6" s="18">
        <f>CA6+1</f>
        <v>7</v>
      </c>
      <c r="CO6" s="11">
        <f>CM6+1</f>
        <v>85</v>
      </c>
      <c r="CP6" s="11">
        <f>CO6+1</f>
        <v>86</v>
      </c>
      <c r="CQ6" s="11">
        <f t="shared" ref="CQ6:CZ6" si="6">CP6+1</f>
        <v>87</v>
      </c>
      <c r="CR6" s="11">
        <f t="shared" si="6"/>
        <v>88</v>
      </c>
      <c r="CS6" s="11">
        <f t="shared" si="6"/>
        <v>89</v>
      </c>
      <c r="CT6" s="11">
        <f t="shared" si="6"/>
        <v>90</v>
      </c>
      <c r="CU6" s="11">
        <f t="shared" si="6"/>
        <v>91</v>
      </c>
      <c r="CV6" s="11">
        <f t="shared" si="6"/>
        <v>92</v>
      </c>
      <c r="CW6" s="11">
        <f t="shared" si="6"/>
        <v>93</v>
      </c>
      <c r="CX6" s="11">
        <f t="shared" si="6"/>
        <v>94</v>
      </c>
      <c r="CY6" s="11">
        <f t="shared" si="6"/>
        <v>95</v>
      </c>
      <c r="CZ6" s="11">
        <f t="shared" si="6"/>
        <v>96</v>
      </c>
      <c r="DA6" s="18">
        <f>CN6+1</f>
        <v>8</v>
      </c>
      <c r="DB6" s="11">
        <f>CZ6+1</f>
        <v>97</v>
      </c>
      <c r="DC6" s="11">
        <f>DB6+1</f>
        <v>98</v>
      </c>
      <c r="DD6" s="11">
        <f t="shared" ref="DD6:DM6" si="7">DC6+1</f>
        <v>99</v>
      </c>
      <c r="DE6" s="11">
        <f t="shared" si="7"/>
        <v>100</v>
      </c>
      <c r="DF6" s="11">
        <f t="shared" si="7"/>
        <v>101</v>
      </c>
      <c r="DG6" s="11">
        <f t="shared" si="7"/>
        <v>102</v>
      </c>
      <c r="DH6" s="11">
        <f t="shared" si="7"/>
        <v>103</v>
      </c>
      <c r="DI6" s="11">
        <f t="shared" si="7"/>
        <v>104</v>
      </c>
      <c r="DJ6" s="11">
        <f t="shared" si="7"/>
        <v>105</v>
      </c>
      <c r="DK6" s="11">
        <f t="shared" si="7"/>
        <v>106</v>
      </c>
      <c r="DL6" s="11">
        <f t="shared" si="7"/>
        <v>107</v>
      </c>
      <c r="DM6" s="11">
        <f t="shared" si="7"/>
        <v>108</v>
      </c>
      <c r="DN6" s="18">
        <f>DA6+1</f>
        <v>9</v>
      </c>
      <c r="DO6" s="11">
        <f>DM6+1</f>
        <v>109</v>
      </c>
      <c r="DP6" s="11">
        <f>DO6+1</f>
        <v>110</v>
      </c>
      <c r="DQ6" s="11">
        <f t="shared" ref="DQ6:DZ6" si="8">DP6+1</f>
        <v>111</v>
      </c>
      <c r="DR6" s="11">
        <f t="shared" si="8"/>
        <v>112</v>
      </c>
      <c r="DS6" s="11">
        <f t="shared" si="8"/>
        <v>113</v>
      </c>
      <c r="DT6" s="11">
        <f t="shared" si="8"/>
        <v>114</v>
      </c>
      <c r="DU6" s="11">
        <f t="shared" si="8"/>
        <v>115</v>
      </c>
      <c r="DV6" s="11">
        <f t="shared" si="8"/>
        <v>116</v>
      </c>
      <c r="DW6" s="11">
        <f t="shared" si="8"/>
        <v>117</v>
      </c>
      <c r="DX6" s="11">
        <f t="shared" si="8"/>
        <v>118</v>
      </c>
      <c r="DY6" s="11">
        <f t="shared" si="8"/>
        <v>119</v>
      </c>
      <c r="DZ6" s="11">
        <f t="shared" si="8"/>
        <v>120</v>
      </c>
      <c r="EA6" s="18">
        <f>DN6+1</f>
        <v>10</v>
      </c>
      <c r="EB6" s="11">
        <f>DZ6+1</f>
        <v>121</v>
      </c>
      <c r="EC6" s="11">
        <f>EB6+1</f>
        <v>122</v>
      </c>
      <c r="ED6" s="11">
        <f t="shared" ref="ED6:EM6" si="9">EC6+1</f>
        <v>123</v>
      </c>
      <c r="EE6" s="11">
        <f t="shared" si="9"/>
        <v>124</v>
      </c>
      <c r="EF6" s="11">
        <f t="shared" si="9"/>
        <v>125</v>
      </c>
      <c r="EG6" s="11">
        <f t="shared" si="9"/>
        <v>126</v>
      </c>
      <c r="EH6" s="11">
        <f t="shared" si="9"/>
        <v>127</v>
      </c>
      <c r="EI6" s="11">
        <f t="shared" si="9"/>
        <v>128</v>
      </c>
      <c r="EJ6" s="11">
        <f t="shared" si="9"/>
        <v>129</v>
      </c>
      <c r="EK6" s="11">
        <f t="shared" si="9"/>
        <v>130</v>
      </c>
      <c r="EL6" s="11">
        <f t="shared" si="9"/>
        <v>131</v>
      </c>
      <c r="EM6" s="11">
        <f t="shared" si="9"/>
        <v>132</v>
      </c>
      <c r="EN6" s="18">
        <f>EA6+1</f>
        <v>11</v>
      </c>
      <c r="EO6" s="11">
        <f>EM6+1</f>
        <v>133</v>
      </c>
      <c r="EP6" s="11">
        <f>EO6+1</f>
        <v>134</v>
      </c>
      <c r="EQ6" s="11">
        <f t="shared" ref="EQ6:EZ6" si="10">EP6+1</f>
        <v>135</v>
      </c>
      <c r="ER6" s="11">
        <f t="shared" si="10"/>
        <v>136</v>
      </c>
      <c r="ES6" s="11">
        <f t="shared" si="10"/>
        <v>137</v>
      </c>
      <c r="ET6" s="11">
        <f t="shared" si="10"/>
        <v>138</v>
      </c>
      <c r="EU6" s="11">
        <f t="shared" si="10"/>
        <v>139</v>
      </c>
      <c r="EV6" s="11">
        <f t="shared" si="10"/>
        <v>140</v>
      </c>
      <c r="EW6" s="11">
        <f t="shared" si="10"/>
        <v>141</v>
      </c>
      <c r="EX6" s="11">
        <f t="shared" si="10"/>
        <v>142</v>
      </c>
      <c r="EY6" s="11">
        <f t="shared" si="10"/>
        <v>143</v>
      </c>
      <c r="EZ6" s="11">
        <f t="shared" si="10"/>
        <v>144</v>
      </c>
      <c r="FA6" s="18">
        <f>EN6+1</f>
        <v>12</v>
      </c>
      <c r="FB6" s="11">
        <f>EZ6+1</f>
        <v>145</v>
      </c>
      <c r="FC6" s="11">
        <f>FB6+1</f>
        <v>146</v>
      </c>
      <c r="FD6" s="11">
        <f t="shared" ref="FD6:FM6" si="11">FC6+1</f>
        <v>147</v>
      </c>
      <c r="FE6" s="11">
        <f t="shared" si="11"/>
        <v>148</v>
      </c>
      <c r="FF6" s="11">
        <f t="shared" si="11"/>
        <v>149</v>
      </c>
      <c r="FG6" s="11">
        <f t="shared" si="11"/>
        <v>150</v>
      </c>
      <c r="FH6" s="11">
        <f t="shared" si="11"/>
        <v>151</v>
      </c>
      <c r="FI6" s="11">
        <f t="shared" si="11"/>
        <v>152</v>
      </c>
      <c r="FJ6" s="11">
        <f t="shared" si="11"/>
        <v>153</v>
      </c>
      <c r="FK6" s="11">
        <f t="shared" si="11"/>
        <v>154</v>
      </c>
      <c r="FL6" s="11">
        <f t="shared" si="11"/>
        <v>155</v>
      </c>
      <c r="FM6" s="11">
        <f t="shared" si="11"/>
        <v>156</v>
      </c>
      <c r="FN6" s="18">
        <f>FA6+1</f>
        <v>13</v>
      </c>
      <c r="FO6" s="11">
        <f>FM6+1</f>
        <v>157</v>
      </c>
      <c r="FP6" s="11">
        <f>FO6+1</f>
        <v>158</v>
      </c>
      <c r="FQ6" s="11">
        <f t="shared" ref="FQ6:FZ6" si="12">FP6+1</f>
        <v>159</v>
      </c>
      <c r="FR6" s="11">
        <f t="shared" si="12"/>
        <v>160</v>
      </c>
      <c r="FS6" s="11">
        <f t="shared" si="12"/>
        <v>161</v>
      </c>
      <c r="FT6" s="11">
        <f t="shared" si="12"/>
        <v>162</v>
      </c>
      <c r="FU6" s="11">
        <f t="shared" si="12"/>
        <v>163</v>
      </c>
      <c r="FV6" s="11">
        <f t="shared" si="12"/>
        <v>164</v>
      </c>
      <c r="FW6" s="11">
        <f t="shared" si="12"/>
        <v>165</v>
      </c>
      <c r="FX6" s="11">
        <f t="shared" si="12"/>
        <v>166</v>
      </c>
      <c r="FY6" s="11">
        <f t="shared" si="12"/>
        <v>167</v>
      </c>
      <c r="FZ6" s="11">
        <f t="shared" si="12"/>
        <v>168</v>
      </c>
      <c r="GA6" s="18">
        <f>FN6+1</f>
        <v>14</v>
      </c>
      <c r="GB6" s="11">
        <f>FZ6+1</f>
        <v>169</v>
      </c>
      <c r="GC6" s="11">
        <f>GB6+1</f>
        <v>170</v>
      </c>
      <c r="GD6" s="11">
        <f t="shared" ref="GD6:GM6" si="13">GC6+1</f>
        <v>171</v>
      </c>
      <c r="GE6" s="11">
        <f t="shared" si="13"/>
        <v>172</v>
      </c>
      <c r="GF6" s="11">
        <f t="shared" si="13"/>
        <v>173</v>
      </c>
      <c r="GG6" s="11">
        <f t="shared" si="13"/>
        <v>174</v>
      </c>
      <c r="GH6" s="11">
        <f t="shared" si="13"/>
        <v>175</v>
      </c>
      <c r="GI6" s="11">
        <f t="shared" si="13"/>
        <v>176</v>
      </c>
      <c r="GJ6" s="11">
        <f t="shared" si="13"/>
        <v>177</v>
      </c>
      <c r="GK6" s="11">
        <f t="shared" si="13"/>
        <v>178</v>
      </c>
      <c r="GL6" s="11">
        <f t="shared" si="13"/>
        <v>179</v>
      </c>
      <c r="GM6" s="11">
        <f t="shared" si="13"/>
        <v>180</v>
      </c>
      <c r="GN6" s="18">
        <f>GA6+1</f>
        <v>15</v>
      </c>
      <c r="GO6" s="11">
        <f>GM6+1</f>
        <v>181</v>
      </c>
      <c r="GP6" s="11">
        <f>GO6+1</f>
        <v>182</v>
      </c>
      <c r="GQ6" s="11">
        <f t="shared" ref="GQ6:GZ6" si="14">GP6+1</f>
        <v>183</v>
      </c>
      <c r="GR6" s="11">
        <f t="shared" si="14"/>
        <v>184</v>
      </c>
      <c r="GS6" s="11">
        <f t="shared" si="14"/>
        <v>185</v>
      </c>
      <c r="GT6" s="11">
        <f t="shared" si="14"/>
        <v>186</v>
      </c>
      <c r="GU6" s="11">
        <f t="shared" si="14"/>
        <v>187</v>
      </c>
      <c r="GV6" s="11">
        <f t="shared" si="14"/>
        <v>188</v>
      </c>
      <c r="GW6" s="11">
        <f t="shared" si="14"/>
        <v>189</v>
      </c>
      <c r="GX6" s="11">
        <f t="shared" si="14"/>
        <v>190</v>
      </c>
      <c r="GY6" s="11">
        <f t="shared" si="14"/>
        <v>191</v>
      </c>
      <c r="GZ6" s="11">
        <f t="shared" si="14"/>
        <v>192</v>
      </c>
      <c r="HA6" s="18">
        <f>GN6+1</f>
        <v>16</v>
      </c>
      <c r="HB6" s="11">
        <f>GZ6+1</f>
        <v>193</v>
      </c>
      <c r="HC6" s="11">
        <f>HB6+1</f>
        <v>194</v>
      </c>
      <c r="HD6" s="11">
        <f t="shared" ref="HD6:HM6" si="15">HC6+1</f>
        <v>195</v>
      </c>
      <c r="HE6" s="11">
        <f t="shared" si="15"/>
        <v>196</v>
      </c>
      <c r="HF6" s="11">
        <f t="shared" si="15"/>
        <v>197</v>
      </c>
      <c r="HG6" s="11">
        <f t="shared" si="15"/>
        <v>198</v>
      </c>
      <c r="HH6" s="11">
        <f t="shared" si="15"/>
        <v>199</v>
      </c>
      <c r="HI6" s="11">
        <f t="shared" si="15"/>
        <v>200</v>
      </c>
      <c r="HJ6" s="11">
        <f t="shared" si="15"/>
        <v>201</v>
      </c>
      <c r="HK6" s="11">
        <f t="shared" si="15"/>
        <v>202</v>
      </c>
      <c r="HL6" s="11">
        <f t="shared" si="15"/>
        <v>203</v>
      </c>
      <c r="HM6" s="11">
        <f t="shared" si="15"/>
        <v>204</v>
      </c>
      <c r="HN6" s="18">
        <f>HA6+1</f>
        <v>17</v>
      </c>
      <c r="HO6" s="11">
        <f>HM6+1</f>
        <v>205</v>
      </c>
      <c r="HP6" s="11">
        <f>HO6+1</f>
        <v>206</v>
      </c>
      <c r="HQ6" s="11">
        <f t="shared" ref="HQ6:HZ6" si="16">HP6+1</f>
        <v>207</v>
      </c>
      <c r="HR6" s="11">
        <f t="shared" si="16"/>
        <v>208</v>
      </c>
      <c r="HS6" s="11">
        <f t="shared" si="16"/>
        <v>209</v>
      </c>
      <c r="HT6" s="11">
        <f t="shared" si="16"/>
        <v>210</v>
      </c>
      <c r="HU6" s="11">
        <f t="shared" si="16"/>
        <v>211</v>
      </c>
      <c r="HV6" s="11">
        <f t="shared" si="16"/>
        <v>212</v>
      </c>
      <c r="HW6" s="11">
        <f t="shared" si="16"/>
        <v>213</v>
      </c>
      <c r="HX6" s="11">
        <f t="shared" si="16"/>
        <v>214</v>
      </c>
      <c r="HY6" s="11">
        <f t="shared" si="16"/>
        <v>215</v>
      </c>
      <c r="HZ6" s="11">
        <f t="shared" si="16"/>
        <v>216</v>
      </c>
      <c r="IA6" s="18">
        <f>HN6+1</f>
        <v>18</v>
      </c>
      <c r="IB6" s="11">
        <f>HZ6+1</f>
        <v>217</v>
      </c>
      <c r="IC6" s="11">
        <f>IB6+1</f>
        <v>218</v>
      </c>
      <c r="ID6" s="11">
        <f t="shared" ref="ID6:IM6" si="17">IC6+1</f>
        <v>219</v>
      </c>
      <c r="IE6" s="11">
        <f t="shared" si="17"/>
        <v>220</v>
      </c>
      <c r="IF6" s="11">
        <f t="shared" si="17"/>
        <v>221</v>
      </c>
      <c r="IG6" s="11">
        <f t="shared" si="17"/>
        <v>222</v>
      </c>
      <c r="IH6" s="11">
        <f t="shared" si="17"/>
        <v>223</v>
      </c>
      <c r="II6" s="11">
        <f t="shared" si="17"/>
        <v>224</v>
      </c>
      <c r="IJ6" s="11">
        <f t="shared" si="17"/>
        <v>225</v>
      </c>
      <c r="IK6" s="11">
        <f t="shared" si="17"/>
        <v>226</v>
      </c>
      <c r="IL6" s="11">
        <f t="shared" si="17"/>
        <v>227</v>
      </c>
      <c r="IM6" s="11">
        <f t="shared" si="17"/>
        <v>228</v>
      </c>
      <c r="IN6" s="18">
        <f>IA6+1</f>
        <v>19</v>
      </c>
      <c r="IO6" s="11">
        <f>IM6+1</f>
        <v>229</v>
      </c>
      <c r="IP6" s="11">
        <f>IO6+1</f>
        <v>230</v>
      </c>
      <c r="IQ6" s="11">
        <f t="shared" ref="IQ6:IZ6" si="18">IP6+1</f>
        <v>231</v>
      </c>
      <c r="IR6" s="11">
        <f t="shared" si="18"/>
        <v>232</v>
      </c>
      <c r="IS6" s="11">
        <f t="shared" si="18"/>
        <v>233</v>
      </c>
      <c r="IT6" s="11">
        <f t="shared" si="18"/>
        <v>234</v>
      </c>
      <c r="IU6" s="11">
        <f t="shared" si="18"/>
        <v>235</v>
      </c>
      <c r="IV6" s="11">
        <f t="shared" si="18"/>
        <v>236</v>
      </c>
      <c r="IW6" s="11">
        <f t="shared" si="18"/>
        <v>237</v>
      </c>
      <c r="IX6" s="11">
        <f t="shared" si="18"/>
        <v>238</v>
      </c>
      <c r="IY6" s="11">
        <f t="shared" si="18"/>
        <v>239</v>
      </c>
      <c r="IZ6" s="11">
        <f t="shared" si="18"/>
        <v>240</v>
      </c>
      <c r="JA6" s="18">
        <f>IN6+1</f>
        <v>20</v>
      </c>
      <c r="JB6" s="11">
        <f>IZ6+1</f>
        <v>241</v>
      </c>
      <c r="JC6" s="11">
        <f>JB6+1</f>
        <v>242</v>
      </c>
      <c r="JD6" s="11">
        <f t="shared" ref="JD6:JM6" si="19">JC6+1</f>
        <v>243</v>
      </c>
      <c r="JE6" s="11">
        <f t="shared" si="19"/>
        <v>244</v>
      </c>
      <c r="JF6" s="11">
        <f t="shared" si="19"/>
        <v>245</v>
      </c>
      <c r="JG6" s="11">
        <f t="shared" si="19"/>
        <v>246</v>
      </c>
      <c r="JH6" s="11">
        <f t="shared" si="19"/>
        <v>247</v>
      </c>
      <c r="JI6" s="11">
        <f t="shared" si="19"/>
        <v>248</v>
      </c>
      <c r="JJ6" s="11">
        <f t="shared" si="19"/>
        <v>249</v>
      </c>
      <c r="JK6" s="11">
        <f t="shared" si="19"/>
        <v>250</v>
      </c>
      <c r="JL6" s="11">
        <f t="shared" si="19"/>
        <v>251</v>
      </c>
      <c r="JM6" s="11">
        <f t="shared" si="19"/>
        <v>252</v>
      </c>
      <c r="JN6" s="18">
        <f>JA6+1</f>
        <v>21</v>
      </c>
      <c r="JO6" s="11">
        <f>JM6+1</f>
        <v>253</v>
      </c>
      <c r="JP6" s="11">
        <f>JO6+1</f>
        <v>254</v>
      </c>
      <c r="JQ6" s="11">
        <f t="shared" ref="JQ6:JZ6" si="20">JP6+1</f>
        <v>255</v>
      </c>
      <c r="JR6" s="11">
        <f t="shared" si="20"/>
        <v>256</v>
      </c>
      <c r="JS6" s="11">
        <f t="shared" si="20"/>
        <v>257</v>
      </c>
      <c r="JT6" s="11">
        <f t="shared" si="20"/>
        <v>258</v>
      </c>
      <c r="JU6" s="11">
        <f t="shared" si="20"/>
        <v>259</v>
      </c>
      <c r="JV6" s="11">
        <f t="shared" si="20"/>
        <v>260</v>
      </c>
      <c r="JW6" s="11">
        <f t="shared" si="20"/>
        <v>261</v>
      </c>
      <c r="JX6" s="11">
        <f t="shared" si="20"/>
        <v>262</v>
      </c>
      <c r="JY6" s="11">
        <f t="shared" si="20"/>
        <v>263</v>
      </c>
      <c r="JZ6" s="11">
        <f t="shared" si="20"/>
        <v>264</v>
      </c>
      <c r="KA6" s="18">
        <f>JN6+1</f>
        <v>22</v>
      </c>
      <c r="KB6" s="11">
        <f>JZ6+1</f>
        <v>265</v>
      </c>
      <c r="KC6" s="11">
        <f>KB6+1</f>
        <v>266</v>
      </c>
      <c r="KD6" s="11">
        <f t="shared" ref="KD6:KM6" si="21">KC6+1</f>
        <v>267</v>
      </c>
      <c r="KE6" s="11">
        <f t="shared" si="21"/>
        <v>268</v>
      </c>
      <c r="KF6" s="11">
        <f t="shared" si="21"/>
        <v>269</v>
      </c>
      <c r="KG6" s="11">
        <f t="shared" si="21"/>
        <v>270</v>
      </c>
      <c r="KH6" s="11">
        <f t="shared" si="21"/>
        <v>271</v>
      </c>
      <c r="KI6" s="11">
        <f t="shared" si="21"/>
        <v>272</v>
      </c>
      <c r="KJ6" s="11">
        <f t="shared" si="21"/>
        <v>273</v>
      </c>
      <c r="KK6" s="11">
        <f t="shared" si="21"/>
        <v>274</v>
      </c>
      <c r="KL6" s="11">
        <f t="shared" si="21"/>
        <v>275</v>
      </c>
      <c r="KM6" s="11">
        <f t="shared" si="21"/>
        <v>276</v>
      </c>
      <c r="KN6" s="18">
        <f>KA6+1</f>
        <v>23</v>
      </c>
      <c r="KO6" s="11">
        <f>KM6+1</f>
        <v>277</v>
      </c>
      <c r="KP6" s="11">
        <f>KO6+1</f>
        <v>278</v>
      </c>
      <c r="KQ6" s="11">
        <f t="shared" ref="KQ6:KZ6" si="22">KP6+1</f>
        <v>279</v>
      </c>
      <c r="KR6" s="11">
        <f t="shared" si="22"/>
        <v>280</v>
      </c>
      <c r="KS6" s="11">
        <f t="shared" si="22"/>
        <v>281</v>
      </c>
      <c r="KT6" s="11">
        <f t="shared" si="22"/>
        <v>282</v>
      </c>
      <c r="KU6" s="11">
        <f t="shared" si="22"/>
        <v>283</v>
      </c>
      <c r="KV6" s="11">
        <f t="shared" si="22"/>
        <v>284</v>
      </c>
      <c r="KW6" s="11">
        <f t="shared" si="22"/>
        <v>285</v>
      </c>
      <c r="KX6" s="11">
        <f t="shared" si="22"/>
        <v>286</v>
      </c>
      <c r="KY6" s="11">
        <f t="shared" si="22"/>
        <v>287</v>
      </c>
      <c r="KZ6" s="11">
        <f t="shared" si="22"/>
        <v>288</v>
      </c>
      <c r="LA6" s="18">
        <f>KN6+1</f>
        <v>24</v>
      </c>
      <c r="LB6" s="11">
        <f>KZ6+1</f>
        <v>289</v>
      </c>
      <c r="LC6" s="11">
        <f>LB6+1</f>
        <v>290</v>
      </c>
      <c r="LD6" s="11">
        <f t="shared" ref="LD6:LM6" si="23">LC6+1</f>
        <v>291</v>
      </c>
      <c r="LE6" s="11">
        <f t="shared" si="23"/>
        <v>292</v>
      </c>
      <c r="LF6" s="11">
        <f t="shared" si="23"/>
        <v>293</v>
      </c>
      <c r="LG6" s="11">
        <f t="shared" si="23"/>
        <v>294</v>
      </c>
      <c r="LH6" s="11">
        <f t="shared" si="23"/>
        <v>295</v>
      </c>
      <c r="LI6" s="11">
        <f t="shared" si="23"/>
        <v>296</v>
      </c>
      <c r="LJ6" s="11">
        <f t="shared" si="23"/>
        <v>297</v>
      </c>
      <c r="LK6" s="11">
        <f t="shared" si="23"/>
        <v>298</v>
      </c>
      <c r="LL6" s="11">
        <f t="shared" si="23"/>
        <v>299</v>
      </c>
      <c r="LM6" s="11">
        <f t="shared" si="23"/>
        <v>300</v>
      </c>
      <c r="LN6" s="20">
        <f>LA6+1</f>
        <v>25</v>
      </c>
    </row>
    <row r="7" spans="1:326" s="60" customFormat="1">
      <c r="A7" s="63" t="s">
        <v>97</v>
      </c>
      <c r="B7" s="62"/>
      <c r="C7" s="94">
        <f>B12</f>
        <v>69633.55</v>
      </c>
      <c r="D7" s="94">
        <f>C12</f>
        <v>139267.1</v>
      </c>
      <c r="E7" s="94">
        <f t="shared" ref="E7:L7" si="24">D12</f>
        <v>208900.65000000002</v>
      </c>
      <c r="F7" s="94">
        <f t="shared" si="24"/>
        <v>278534.2</v>
      </c>
      <c r="G7" s="94">
        <f t="shared" si="24"/>
        <v>348167.75</v>
      </c>
      <c r="H7" s="94">
        <f t="shared" si="24"/>
        <v>417801.3</v>
      </c>
      <c r="I7" s="94">
        <f t="shared" si="24"/>
        <v>487434.85</v>
      </c>
      <c r="J7" s="94">
        <f t="shared" si="24"/>
        <v>557068.4</v>
      </c>
      <c r="K7" s="94">
        <f t="shared" si="24"/>
        <v>626701.95000000007</v>
      </c>
      <c r="L7" s="94">
        <f t="shared" si="24"/>
        <v>696335.50000000012</v>
      </c>
      <c r="M7" s="94">
        <f>L12</f>
        <v>765969.05000000016</v>
      </c>
      <c r="N7" s="92">
        <f>B7</f>
        <v>0</v>
      </c>
      <c r="O7" s="94">
        <f>N12</f>
        <v>0</v>
      </c>
      <c r="P7" s="94">
        <f>O12</f>
        <v>394590.11666666664</v>
      </c>
      <c r="Q7" s="94">
        <f>P12</f>
        <v>789180.23333333328</v>
      </c>
      <c r="R7" s="94">
        <f t="shared" ref="R7:Y7" si="25">Q12</f>
        <v>1183770.3499999999</v>
      </c>
      <c r="S7" s="94">
        <f t="shared" si="25"/>
        <v>1578360.4666666666</v>
      </c>
      <c r="T7" s="94">
        <f t="shared" si="25"/>
        <v>1972950.5833333333</v>
      </c>
      <c r="U7" s="94">
        <f t="shared" si="25"/>
        <v>2367540.6999999997</v>
      </c>
      <c r="V7" s="94">
        <f t="shared" si="25"/>
        <v>2762130.8166666664</v>
      </c>
      <c r="W7" s="94">
        <f t="shared" si="25"/>
        <v>3156720.9333333331</v>
      </c>
      <c r="X7" s="94">
        <f t="shared" si="25"/>
        <v>3551311.05</v>
      </c>
      <c r="Y7" s="94">
        <f t="shared" si="25"/>
        <v>3945901.1666666665</v>
      </c>
      <c r="Z7" s="94">
        <f>Y12</f>
        <v>4340491.2833333332</v>
      </c>
      <c r="AA7" s="92">
        <f>O7</f>
        <v>0</v>
      </c>
      <c r="AB7" s="94">
        <f>AA12</f>
        <v>0</v>
      </c>
      <c r="AC7" s="94">
        <f>AB12</f>
        <v>0</v>
      </c>
      <c r="AD7" s="94">
        <f>AC12</f>
        <v>0</v>
      </c>
      <c r="AE7" s="94">
        <f t="shared" ref="AE7:AL7" si="26">AD12</f>
        <v>0</v>
      </c>
      <c r="AF7" s="94">
        <f t="shared" si="26"/>
        <v>0</v>
      </c>
      <c r="AG7" s="94">
        <f t="shared" si="26"/>
        <v>0</v>
      </c>
      <c r="AH7" s="94">
        <f t="shared" si="26"/>
        <v>0</v>
      </c>
      <c r="AI7" s="94">
        <f t="shared" si="26"/>
        <v>0</v>
      </c>
      <c r="AJ7" s="94">
        <f t="shared" si="26"/>
        <v>0</v>
      </c>
      <c r="AK7" s="94">
        <f t="shared" si="26"/>
        <v>0</v>
      </c>
      <c r="AL7" s="94">
        <f t="shared" si="26"/>
        <v>0</v>
      </c>
      <c r="AM7" s="94">
        <f>AL12</f>
        <v>0</v>
      </c>
      <c r="AN7" s="92">
        <f>AB7</f>
        <v>0</v>
      </c>
      <c r="AO7" s="94">
        <f>AN12</f>
        <v>0</v>
      </c>
      <c r="AP7" s="94">
        <f>AO12</f>
        <v>0</v>
      </c>
      <c r="AQ7" s="94">
        <f>AP12</f>
        <v>0</v>
      </c>
      <c r="AR7" s="94">
        <f t="shared" ref="AR7:AY7" si="27">AQ12</f>
        <v>0</v>
      </c>
      <c r="AS7" s="94">
        <f t="shared" si="27"/>
        <v>0</v>
      </c>
      <c r="AT7" s="94">
        <f t="shared" si="27"/>
        <v>0</v>
      </c>
      <c r="AU7" s="94">
        <f t="shared" si="27"/>
        <v>0</v>
      </c>
      <c r="AV7" s="94">
        <f t="shared" si="27"/>
        <v>0</v>
      </c>
      <c r="AW7" s="94">
        <f t="shared" si="27"/>
        <v>0</v>
      </c>
      <c r="AX7" s="94">
        <f t="shared" si="27"/>
        <v>0</v>
      </c>
      <c r="AY7" s="94">
        <f t="shared" si="27"/>
        <v>0</v>
      </c>
      <c r="AZ7" s="94">
        <f>AY12</f>
        <v>0</v>
      </c>
      <c r="BA7" s="92">
        <f>AO7</f>
        <v>0</v>
      </c>
      <c r="BB7" s="94">
        <f>BA12</f>
        <v>0</v>
      </c>
      <c r="BC7" s="94">
        <f>BB12</f>
        <v>0</v>
      </c>
      <c r="BD7" s="94">
        <f>BC12</f>
        <v>0</v>
      </c>
      <c r="BE7" s="94">
        <f t="shared" ref="BE7" si="28">BD12</f>
        <v>0</v>
      </c>
      <c r="BF7" s="94">
        <f t="shared" ref="BF7" si="29">BE12</f>
        <v>0</v>
      </c>
      <c r="BG7" s="94">
        <f t="shared" ref="BG7" si="30">BF12</f>
        <v>0</v>
      </c>
      <c r="BH7" s="94">
        <f t="shared" ref="BH7" si="31">BG12</f>
        <v>0</v>
      </c>
      <c r="BI7" s="94">
        <f t="shared" ref="BI7" si="32">BH12</f>
        <v>0</v>
      </c>
      <c r="BJ7" s="94">
        <f t="shared" ref="BJ7" si="33">BI12</f>
        <v>0</v>
      </c>
      <c r="BK7" s="94">
        <f t="shared" ref="BK7" si="34">BJ12</f>
        <v>0</v>
      </c>
      <c r="BL7" s="94">
        <f t="shared" ref="BL7" si="35">BK12</f>
        <v>0</v>
      </c>
      <c r="BM7" s="94">
        <f>BL12</f>
        <v>0</v>
      </c>
      <c r="BN7" s="92">
        <f>BB7</f>
        <v>0</v>
      </c>
      <c r="BO7" s="94">
        <f>BN12</f>
        <v>0</v>
      </c>
      <c r="BP7" s="94">
        <f>BO12</f>
        <v>0</v>
      </c>
      <c r="BQ7" s="94">
        <f>BP12</f>
        <v>0</v>
      </c>
      <c r="BR7" s="94">
        <f t="shared" ref="BR7" si="36">BQ12</f>
        <v>0</v>
      </c>
      <c r="BS7" s="94">
        <f t="shared" ref="BS7" si="37">BR12</f>
        <v>0</v>
      </c>
      <c r="BT7" s="94">
        <f t="shared" ref="BT7" si="38">BS12</f>
        <v>0</v>
      </c>
      <c r="BU7" s="94">
        <f t="shared" ref="BU7" si="39">BT12</f>
        <v>0</v>
      </c>
      <c r="BV7" s="94">
        <f t="shared" ref="BV7" si="40">BU12</f>
        <v>0</v>
      </c>
      <c r="BW7" s="94">
        <f t="shared" ref="BW7" si="41">BV12</f>
        <v>0</v>
      </c>
      <c r="BX7" s="94">
        <f t="shared" ref="BX7" si="42">BW12</f>
        <v>0</v>
      </c>
      <c r="BY7" s="94">
        <f t="shared" ref="BY7" si="43">BX12</f>
        <v>0</v>
      </c>
      <c r="BZ7" s="94">
        <f>BY12</f>
        <v>0</v>
      </c>
      <c r="CA7" s="92">
        <f>BO7</f>
        <v>0</v>
      </c>
      <c r="CB7" s="94">
        <f>CA12</f>
        <v>0</v>
      </c>
      <c r="CC7" s="94">
        <f>CB12</f>
        <v>0</v>
      </c>
      <c r="CD7" s="94">
        <f>CC12</f>
        <v>0</v>
      </c>
      <c r="CE7" s="94">
        <f t="shared" ref="CE7" si="44">CD12</f>
        <v>0</v>
      </c>
      <c r="CF7" s="94">
        <f t="shared" ref="CF7" si="45">CE12</f>
        <v>0</v>
      </c>
      <c r="CG7" s="94">
        <f t="shared" ref="CG7" si="46">CF12</f>
        <v>0</v>
      </c>
      <c r="CH7" s="94">
        <f t="shared" ref="CH7" si="47">CG12</f>
        <v>0</v>
      </c>
      <c r="CI7" s="94">
        <f t="shared" ref="CI7" si="48">CH12</f>
        <v>0</v>
      </c>
      <c r="CJ7" s="94">
        <f t="shared" ref="CJ7" si="49">CI12</f>
        <v>0</v>
      </c>
      <c r="CK7" s="94">
        <f t="shared" ref="CK7" si="50">CJ12</f>
        <v>0</v>
      </c>
      <c r="CL7" s="94">
        <f t="shared" ref="CL7" si="51">CK12</f>
        <v>0</v>
      </c>
      <c r="CM7" s="94">
        <f>CL12</f>
        <v>0</v>
      </c>
      <c r="CN7" s="92">
        <f>CB7</f>
        <v>0</v>
      </c>
      <c r="CO7" s="94">
        <f>CN12</f>
        <v>0</v>
      </c>
      <c r="CP7" s="94">
        <f>CO12</f>
        <v>0</v>
      </c>
      <c r="CQ7" s="94">
        <f>CP12</f>
        <v>0</v>
      </c>
      <c r="CR7" s="94">
        <f t="shared" ref="CR7" si="52">CQ12</f>
        <v>0</v>
      </c>
      <c r="CS7" s="94">
        <f t="shared" ref="CS7" si="53">CR12</f>
        <v>0</v>
      </c>
      <c r="CT7" s="94">
        <f t="shared" ref="CT7" si="54">CS12</f>
        <v>0</v>
      </c>
      <c r="CU7" s="94">
        <f t="shared" ref="CU7" si="55">CT12</f>
        <v>0</v>
      </c>
      <c r="CV7" s="94">
        <f t="shared" ref="CV7" si="56">CU12</f>
        <v>0</v>
      </c>
      <c r="CW7" s="94">
        <f t="shared" ref="CW7" si="57">CV12</f>
        <v>0</v>
      </c>
      <c r="CX7" s="94">
        <f t="shared" ref="CX7" si="58">CW12</f>
        <v>0</v>
      </c>
      <c r="CY7" s="94">
        <f t="shared" ref="CY7" si="59">CX12</f>
        <v>0</v>
      </c>
      <c r="CZ7" s="94">
        <f>CY12</f>
        <v>0</v>
      </c>
      <c r="DA7" s="92">
        <f>CO7</f>
        <v>0</v>
      </c>
      <c r="DB7" s="94">
        <f>DA12</f>
        <v>0</v>
      </c>
      <c r="DC7" s="94">
        <f>DB12</f>
        <v>0</v>
      </c>
      <c r="DD7" s="94">
        <f>DC12</f>
        <v>0</v>
      </c>
      <c r="DE7" s="94">
        <f t="shared" ref="DE7" si="60">DD12</f>
        <v>0</v>
      </c>
      <c r="DF7" s="94">
        <f t="shared" ref="DF7" si="61">DE12</f>
        <v>0</v>
      </c>
      <c r="DG7" s="94">
        <f t="shared" ref="DG7" si="62">DF12</f>
        <v>0</v>
      </c>
      <c r="DH7" s="94">
        <f t="shared" ref="DH7" si="63">DG12</f>
        <v>0</v>
      </c>
      <c r="DI7" s="94">
        <f t="shared" ref="DI7" si="64">DH12</f>
        <v>0</v>
      </c>
      <c r="DJ7" s="94">
        <f t="shared" ref="DJ7" si="65">DI12</f>
        <v>0</v>
      </c>
      <c r="DK7" s="94">
        <f t="shared" ref="DK7" si="66">DJ12</f>
        <v>0</v>
      </c>
      <c r="DL7" s="94">
        <f t="shared" ref="DL7" si="67">DK12</f>
        <v>0</v>
      </c>
      <c r="DM7" s="94">
        <f>DL12</f>
        <v>0</v>
      </c>
      <c r="DN7" s="92">
        <f>DB7</f>
        <v>0</v>
      </c>
      <c r="DO7" s="94">
        <f>DN12</f>
        <v>0</v>
      </c>
      <c r="DP7" s="94">
        <f>DO12</f>
        <v>0</v>
      </c>
      <c r="DQ7" s="94">
        <f>DP12</f>
        <v>0</v>
      </c>
      <c r="DR7" s="94">
        <f t="shared" ref="DR7" si="68">DQ12</f>
        <v>0</v>
      </c>
      <c r="DS7" s="94">
        <f t="shared" ref="DS7" si="69">DR12</f>
        <v>0</v>
      </c>
      <c r="DT7" s="94">
        <f t="shared" ref="DT7" si="70">DS12</f>
        <v>0</v>
      </c>
      <c r="DU7" s="94">
        <f t="shared" ref="DU7" si="71">DT12</f>
        <v>0</v>
      </c>
      <c r="DV7" s="94">
        <f t="shared" ref="DV7" si="72">DU12</f>
        <v>0</v>
      </c>
      <c r="DW7" s="94">
        <f t="shared" ref="DW7" si="73">DV12</f>
        <v>0</v>
      </c>
      <c r="DX7" s="94">
        <f t="shared" ref="DX7" si="74">DW12</f>
        <v>0</v>
      </c>
      <c r="DY7" s="94">
        <f t="shared" ref="DY7" si="75">DX12</f>
        <v>0</v>
      </c>
      <c r="DZ7" s="94">
        <f>DY12</f>
        <v>0</v>
      </c>
      <c r="EA7" s="92">
        <f>DO7</f>
        <v>0</v>
      </c>
      <c r="EB7" s="94">
        <f>EA12</f>
        <v>0</v>
      </c>
      <c r="EC7" s="94">
        <f>EB12</f>
        <v>0</v>
      </c>
      <c r="ED7" s="94">
        <f>EC12</f>
        <v>0</v>
      </c>
      <c r="EE7" s="94">
        <f t="shared" ref="EE7" si="76">ED12</f>
        <v>0</v>
      </c>
      <c r="EF7" s="94">
        <f t="shared" ref="EF7" si="77">EE12</f>
        <v>0</v>
      </c>
      <c r="EG7" s="94">
        <f t="shared" ref="EG7" si="78">EF12</f>
        <v>0</v>
      </c>
      <c r="EH7" s="94">
        <f t="shared" ref="EH7" si="79">EG12</f>
        <v>0</v>
      </c>
      <c r="EI7" s="94">
        <f t="shared" ref="EI7" si="80">EH12</f>
        <v>0</v>
      </c>
      <c r="EJ7" s="94">
        <f t="shared" ref="EJ7" si="81">EI12</f>
        <v>0</v>
      </c>
      <c r="EK7" s="94">
        <f t="shared" ref="EK7" si="82">EJ12</f>
        <v>0</v>
      </c>
      <c r="EL7" s="94">
        <f t="shared" ref="EL7" si="83">EK12</f>
        <v>0</v>
      </c>
      <c r="EM7" s="94">
        <f>EL12</f>
        <v>0</v>
      </c>
      <c r="EN7" s="92">
        <f>EB7</f>
        <v>0</v>
      </c>
      <c r="EO7" s="94">
        <f>EN12</f>
        <v>0</v>
      </c>
      <c r="EP7" s="94">
        <f>EO12</f>
        <v>0</v>
      </c>
      <c r="EQ7" s="94">
        <f>EP12</f>
        <v>0</v>
      </c>
      <c r="ER7" s="94">
        <f t="shared" ref="ER7" si="84">EQ12</f>
        <v>0</v>
      </c>
      <c r="ES7" s="94">
        <f t="shared" ref="ES7" si="85">ER12</f>
        <v>0</v>
      </c>
      <c r="ET7" s="94">
        <f t="shared" ref="ET7" si="86">ES12</f>
        <v>0</v>
      </c>
      <c r="EU7" s="94">
        <f t="shared" ref="EU7" si="87">ET12</f>
        <v>0</v>
      </c>
      <c r="EV7" s="94">
        <f t="shared" ref="EV7" si="88">EU12</f>
        <v>0</v>
      </c>
      <c r="EW7" s="94">
        <f t="shared" ref="EW7" si="89">EV12</f>
        <v>0</v>
      </c>
      <c r="EX7" s="94">
        <f t="shared" ref="EX7" si="90">EW12</f>
        <v>0</v>
      </c>
      <c r="EY7" s="94">
        <f t="shared" ref="EY7" si="91">EX12</f>
        <v>0</v>
      </c>
      <c r="EZ7" s="94">
        <f>EY12</f>
        <v>0</v>
      </c>
      <c r="FA7" s="92">
        <f>EO7</f>
        <v>0</v>
      </c>
      <c r="FB7" s="94">
        <f>FA12</f>
        <v>0</v>
      </c>
      <c r="FC7" s="94">
        <f>FB12</f>
        <v>0</v>
      </c>
      <c r="FD7" s="94">
        <f>FC12</f>
        <v>0</v>
      </c>
      <c r="FE7" s="94">
        <f t="shared" ref="FE7" si="92">FD12</f>
        <v>0</v>
      </c>
      <c r="FF7" s="94">
        <f t="shared" ref="FF7" si="93">FE12</f>
        <v>0</v>
      </c>
      <c r="FG7" s="94">
        <f t="shared" ref="FG7" si="94">FF12</f>
        <v>0</v>
      </c>
      <c r="FH7" s="94">
        <f t="shared" ref="FH7" si="95">FG12</f>
        <v>0</v>
      </c>
      <c r="FI7" s="94">
        <f t="shared" ref="FI7" si="96">FH12</f>
        <v>0</v>
      </c>
      <c r="FJ7" s="94">
        <f t="shared" ref="FJ7" si="97">FI12</f>
        <v>0</v>
      </c>
      <c r="FK7" s="94">
        <f t="shared" ref="FK7" si="98">FJ12</f>
        <v>0</v>
      </c>
      <c r="FL7" s="94">
        <f t="shared" ref="FL7" si="99">FK12</f>
        <v>0</v>
      </c>
      <c r="FM7" s="94">
        <f>FL12</f>
        <v>0</v>
      </c>
      <c r="FN7" s="92">
        <f>FB7</f>
        <v>0</v>
      </c>
      <c r="FO7" s="94">
        <f>FN12</f>
        <v>0</v>
      </c>
      <c r="FP7" s="94">
        <f>FO12</f>
        <v>0</v>
      </c>
      <c r="FQ7" s="94">
        <f>FP12</f>
        <v>0</v>
      </c>
      <c r="FR7" s="94">
        <f t="shared" ref="FR7" si="100">FQ12</f>
        <v>0</v>
      </c>
      <c r="FS7" s="94">
        <f t="shared" ref="FS7" si="101">FR12</f>
        <v>0</v>
      </c>
      <c r="FT7" s="94">
        <f t="shared" ref="FT7" si="102">FS12</f>
        <v>0</v>
      </c>
      <c r="FU7" s="94">
        <f t="shared" ref="FU7" si="103">FT12</f>
        <v>0</v>
      </c>
      <c r="FV7" s="94">
        <f t="shared" ref="FV7" si="104">FU12</f>
        <v>0</v>
      </c>
      <c r="FW7" s="94">
        <f t="shared" ref="FW7" si="105">FV12</f>
        <v>0</v>
      </c>
      <c r="FX7" s="94">
        <f t="shared" ref="FX7" si="106">FW12</f>
        <v>0</v>
      </c>
      <c r="FY7" s="94">
        <f t="shared" ref="FY7" si="107">FX12</f>
        <v>0</v>
      </c>
      <c r="FZ7" s="94">
        <f>FY12</f>
        <v>0</v>
      </c>
      <c r="GA7" s="92">
        <f>FO7</f>
        <v>0</v>
      </c>
      <c r="GB7" s="94">
        <f>GA12</f>
        <v>0</v>
      </c>
      <c r="GC7" s="94">
        <f>GB12</f>
        <v>0</v>
      </c>
      <c r="GD7" s="94">
        <f>GC12</f>
        <v>0</v>
      </c>
      <c r="GE7" s="94">
        <f t="shared" ref="GE7" si="108">GD12</f>
        <v>0</v>
      </c>
      <c r="GF7" s="94">
        <f t="shared" ref="GF7" si="109">GE12</f>
        <v>0</v>
      </c>
      <c r="GG7" s="94">
        <f t="shared" ref="GG7" si="110">GF12</f>
        <v>0</v>
      </c>
      <c r="GH7" s="94">
        <f t="shared" ref="GH7" si="111">GG12</f>
        <v>0</v>
      </c>
      <c r="GI7" s="94">
        <f t="shared" ref="GI7" si="112">GH12</f>
        <v>0</v>
      </c>
      <c r="GJ7" s="94">
        <f t="shared" ref="GJ7" si="113">GI12</f>
        <v>0</v>
      </c>
      <c r="GK7" s="94">
        <f t="shared" ref="GK7" si="114">GJ12</f>
        <v>0</v>
      </c>
      <c r="GL7" s="94">
        <f t="shared" ref="GL7" si="115">GK12</f>
        <v>0</v>
      </c>
      <c r="GM7" s="94">
        <f>GL12</f>
        <v>0</v>
      </c>
      <c r="GN7" s="92">
        <f>GB7</f>
        <v>0</v>
      </c>
      <c r="GO7" s="94">
        <f>GN12</f>
        <v>0</v>
      </c>
      <c r="GP7" s="94">
        <f>GO12</f>
        <v>0</v>
      </c>
      <c r="GQ7" s="94">
        <f>GP12</f>
        <v>0</v>
      </c>
      <c r="GR7" s="94">
        <f t="shared" ref="GR7" si="116">GQ12</f>
        <v>0</v>
      </c>
      <c r="GS7" s="94">
        <f t="shared" ref="GS7" si="117">GR12</f>
        <v>0</v>
      </c>
      <c r="GT7" s="94">
        <f t="shared" ref="GT7" si="118">GS12</f>
        <v>0</v>
      </c>
      <c r="GU7" s="94">
        <f t="shared" ref="GU7" si="119">GT12</f>
        <v>0</v>
      </c>
      <c r="GV7" s="94">
        <f t="shared" ref="GV7" si="120">GU12</f>
        <v>0</v>
      </c>
      <c r="GW7" s="94">
        <f t="shared" ref="GW7" si="121">GV12</f>
        <v>0</v>
      </c>
      <c r="GX7" s="94">
        <f t="shared" ref="GX7" si="122">GW12</f>
        <v>0</v>
      </c>
      <c r="GY7" s="94">
        <f t="shared" ref="GY7" si="123">GX12</f>
        <v>0</v>
      </c>
      <c r="GZ7" s="94">
        <f>GY12</f>
        <v>0</v>
      </c>
      <c r="HA7" s="92">
        <f>GO7</f>
        <v>0</v>
      </c>
      <c r="HB7" s="94">
        <f>HA12</f>
        <v>0</v>
      </c>
      <c r="HC7" s="94">
        <f>HB12</f>
        <v>0</v>
      </c>
      <c r="HD7" s="94">
        <f>HC12</f>
        <v>0</v>
      </c>
      <c r="HE7" s="94">
        <f t="shared" ref="HE7" si="124">HD12</f>
        <v>0</v>
      </c>
      <c r="HF7" s="94">
        <f t="shared" ref="HF7" si="125">HE12</f>
        <v>0</v>
      </c>
      <c r="HG7" s="94">
        <f t="shared" ref="HG7" si="126">HF12</f>
        <v>0</v>
      </c>
      <c r="HH7" s="94">
        <f t="shared" ref="HH7" si="127">HG12</f>
        <v>0</v>
      </c>
      <c r="HI7" s="94">
        <f t="shared" ref="HI7" si="128">HH12</f>
        <v>0</v>
      </c>
      <c r="HJ7" s="94">
        <f t="shared" ref="HJ7" si="129">HI12</f>
        <v>0</v>
      </c>
      <c r="HK7" s="94">
        <f t="shared" ref="HK7" si="130">HJ12</f>
        <v>0</v>
      </c>
      <c r="HL7" s="94">
        <f t="shared" ref="HL7" si="131">HK12</f>
        <v>0</v>
      </c>
      <c r="HM7" s="94">
        <f>HL12</f>
        <v>0</v>
      </c>
      <c r="HN7" s="92">
        <f>HB7</f>
        <v>0</v>
      </c>
      <c r="HO7" s="94">
        <f>HN12</f>
        <v>0</v>
      </c>
      <c r="HP7" s="94">
        <f>HO12</f>
        <v>0</v>
      </c>
      <c r="HQ7" s="94">
        <f>HP12</f>
        <v>0</v>
      </c>
      <c r="HR7" s="94">
        <f t="shared" ref="HR7" si="132">HQ12</f>
        <v>0</v>
      </c>
      <c r="HS7" s="94">
        <f t="shared" ref="HS7" si="133">HR12</f>
        <v>0</v>
      </c>
      <c r="HT7" s="94">
        <f t="shared" ref="HT7" si="134">HS12</f>
        <v>0</v>
      </c>
      <c r="HU7" s="94">
        <f t="shared" ref="HU7" si="135">HT12</f>
        <v>0</v>
      </c>
      <c r="HV7" s="94">
        <f t="shared" ref="HV7" si="136">HU12</f>
        <v>0</v>
      </c>
      <c r="HW7" s="94">
        <f t="shared" ref="HW7" si="137">HV12</f>
        <v>0</v>
      </c>
      <c r="HX7" s="94">
        <f t="shared" ref="HX7" si="138">HW12</f>
        <v>0</v>
      </c>
      <c r="HY7" s="94">
        <f t="shared" ref="HY7" si="139">HX12</f>
        <v>0</v>
      </c>
      <c r="HZ7" s="94">
        <f>HY12</f>
        <v>0</v>
      </c>
      <c r="IA7" s="92">
        <f>HO7</f>
        <v>0</v>
      </c>
      <c r="IB7" s="94">
        <f>IA12</f>
        <v>0</v>
      </c>
      <c r="IC7" s="94">
        <f>IB12</f>
        <v>0</v>
      </c>
      <c r="ID7" s="94">
        <f>IC12</f>
        <v>0</v>
      </c>
      <c r="IE7" s="94">
        <f t="shared" ref="IE7" si="140">ID12</f>
        <v>0</v>
      </c>
      <c r="IF7" s="94">
        <f t="shared" ref="IF7" si="141">IE12</f>
        <v>0</v>
      </c>
      <c r="IG7" s="94">
        <f t="shared" ref="IG7" si="142">IF12</f>
        <v>0</v>
      </c>
      <c r="IH7" s="94">
        <f t="shared" ref="IH7" si="143">IG12</f>
        <v>0</v>
      </c>
      <c r="II7" s="94">
        <f t="shared" ref="II7" si="144">IH12</f>
        <v>0</v>
      </c>
      <c r="IJ7" s="94">
        <f t="shared" ref="IJ7" si="145">II12</f>
        <v>0</v>
      </c>
      <c r="IK7" s="94">
        <f t="shared" ref="IK7" si="146">IJ12</f>
        <v>0</v>
      </c>
      <c r="IL7" s="94">
        <f t="shared" ref="IL7" si="147">IK12</f>
        <v>0</v>
      </c>
      <c r="IM7" s="94">
        <f>IL12</f>
        <v>0</v>
      </c>
      <c r="IN7" s="92">
        <f>IB7</f>
        <v>0</v>
      </c>
      <c r="IO7" s="94">
        <f>IN12</f>
        <v>0</v>
      </c>
      <c r="IP7" s="94">
        <f>IO12</f>
        <v>0</v>
      </c>
      <c r="IQ7" s="94">
        <f>IP12</f>
        <v>0</v>
      </c>
      <c r="IR7" s="94">
        <f t="shared" ref="IR7" si="148">IQ12</f>
        <v>0</v>
      </c>
      <c r="IS7" s="94">
        <f t="shared" ref="IS7" si="149">IR12</f>
        <v>0</v>
      </c>
      <c r="IT7" s="94">
        <f t="shared" ref="IT7" si="150">IS12</f>
        <v>0</v>
      </c>
      <c r="IU7" s="94">
        <f t="shared" ref="IU7" si="151">IT12</f>
        <v>0</v>
      </c>
      <c r="IV7" s="94">
        <f t="shared" ref="IV7" si="152">IU12</f>
        <v>0</v>
      </c>
      <c r="IW7" s="94">
        <f t="shared" ref="IW7" si="153">IV12</f>
        <v>0</v>
      </c>
      <c r="IX7" s="94">
        <f t="shared" ref="IX7" si="154">IW12</f>
        <v>0</v>
      </c>
      <c r="IY7" s="94">
        <f t="shared" ref="IY7" si="155">IX12</f>
        <v>0</v>
      </c>
      <c r="IZ7" s="94">
        <f>IY12</f>
        <v>0</v>
      </c>
      <c r="JA7" s="92">
        <f>IO7</f>
        <v>0</v>
      </c>
      <c r="JB7" s="94">
        <f>JA12</f>
        <v>0</v>
      </c>
      <c r="JC7" s="94">
        <f>JB12</f>
        <v>0</v>
      </c>
      <c r="JD7" s="94">
        <f>JC12</f>
        <v>0</v>
      </c>
      <c r="JE7" s="94">
        <f t="shared" ref="JE7" si="156">JD12</f>
        <v>0</v>
      </c>
      <c r="JF7" s="94">
        <f t="shared" ref="JF7" si="157">JE12</f>
        <v>0</v>
      </c>
      <c r="JG7" s="94">
        <f t="shared" ref="JG7" si="158">JF12</f>
        <v>0</v>
      </c>
      <c r="JH7" s="94">
        <f t="shared" ref="JH7" si="159">JG12</f>
        <v>0</v>
      </c>
      <c r="JI7" s="94">
        <f t="shared" ref="JI7" si="160">JH12</f>
        <v>0</v>
      </c>
      <c r="JJ7" s="94">
        <f t="shared" ref="JJ7" si="161">JI12</f>
        <v>0</v>
      </c>
      <c r="JK7" s="94">
        <f t="shared" ref="JK7" si="162">JJ12</f>
        <v>0</v>
      </c>
      <c r="JL7" s="94">
        <f t="shared" ref="JL7" si="163">JK12</f>
        <v>0</v>
      </c>
      <c r="JM7" s="94">
        <f>JL12</f>
        <v>0</v>
      </c>
      <c r="JN7" s="92">
        <f>JB7</f>
        <v>0</v>
      </c>
      <c r="JO7" s="94">
        <f>JN12</f>
        <v>0</v>
      </c>
      <c r="JP7" s="94">
        <f>JO12</f>
        <v>0</v>
      </c>
      <c r="JQ7" s="94">
        <f>JP12</f>
        <v>0</v>
      </c>
      <c r="JR7" s="94">
        <f t="shared" ref="JR7" si="164">JQ12</f>
        <v>0</v>
      </c>
      <c r="JS7" s="94">
        <f t="shared" ref="JS7" si="165">JR12</f>
        <v>0</v>
      </c>
      <c r="JT7" s="94">
        <f t="shared" ref="JT7" si="166">JS12</f>
        <v>0</v>
      </c>
      <c r="JU7" s="94">
        <f t="shared" ref="JU7" si="167">JT12</f>
        <v>0</v>
      </c>
      <c r="JV7" s="94">
        <f t="shared" ref="JV7" si="168">JU12</f>
        <v>0</v>
      </c>
      <c r="JW7" s="94">
        <f t="shared" ref="JW7" si="169">JV12</f>
        <v>0</v>
      </c>
      <c r="JX7" s="94">
        <f t="shared" ref="JX7" si="170">JW12</f>
        <v>0</v>
      </c>
      <c r="JY7" s="94">
        <f t="shared" ref="JY7" si="171">JX12</f>
        <v>0</v>
      </c>
      <c r="JZ7" s="94">
        <f>JY12</f>
        <v>0</v>
      </c>
      <c r="KA7" s="92">
        <f>JO7</f>
        <v>0</v>
      </c>
      <c r="KB7" s="94">
        <f>KA12</f>
        <v>0</v>
      </c>
      <c r="KC7" s="94">
        <f>KB12</f>
        <v>0</v>
      </c>
      <c r="KD7" s="94">
        <f>KC12</f>
        <v>0</v>
      </c>
      <c r="KE7" s="94">
        <f t="shared" ref="KE7" si="172">KD12</f>
        <v>0</v>
      </c>
      <c r="KF7" s="94">
        <f t="shared" ref="KF7" si="173">KE12</f>
        <v>0</v>
      </c>
      <c r="KG7" s="94">
        <f t="shared" ref="KG7" si="174">KF12</f>
        <v>0</v>
      </c>
      <c r="KH7" s="94">
        <f t="shared" ref="KH7" si="175">KG12</f>
        <v>0</v>
      </c>
      <c r="KI7" s="94">
        <f t="shared" ref="KI7" si="176">KH12</f>
        <v>0</v>
      </c>
      <c r="KJ7" s="94">
        <f t="shared" ref="KJ7" si="177">KI12</f>
        <v>0</v>
      </c>
      <c r="KK7" s="94">
        <f t="shared" ref="KK7" si="178">KJ12</f>
        <v>0</v>
      </c>
      <c r="KL7" s="94">
        <f t="shared" ref="KL7" si="179">KK12</f>
        <v>0</v>
      </c>
      <c r="KM7" s="94">
        <f>KL12</f>
        <v>0</v>
      </c>
      <c r="KN7" s="92">
        <f>KB7</f>
        <v>0</v>
      </c>
      <c r="KO7" s="94">
        <f>KN12</f>
        <v>0</v>
      </c>
      <c r="KP7" s="94">
        <f>KO12</f>
        <v>0</v>
      </c>
      <c r="KQ7" s="94">
        <f>KP12</f>
        <v>0</v>
      </c>
      <c r="KR7" s="94">
        <f t="shared" ref="KR7" si="180">KQ12</f>
        <v>0</v>
      </c>
      <c r="KS7" s="94">
        <f t="shared" ref="KS7" si="181">KR12</f>
        <v>0</v>
      </c>
      <c r="KT7" s="94">
        <f t="shared" ref="KT7" si="182">KS12</f>
        <v>0</v>
      </c>
      <c r="KU7" s="94">
        <f t="shared" ref="KU7" si="183">KT12</f>
        <v>0</v>
      </c>
      <c r="KV7" s="94">
        <f t="shared" ref="KV7" si="184">KU12</f>
        <v>0</v>
      </c>
      <c r="KW7" s="94">
        <f t="shared" ref="KW7" si="185">KV12</f>
        <v>0</v>
      </c>
      <c r="KX7" s="94">
        <f t="shared" ref="KX7" si="186">KW12</f>
        <v>0</v>
      </c>
      <c r="KY7" s="94">
        <f t="shared" ref="KY7" si="187">KX12</f>
        <v>0</v>
      </c>
      <c r="KZ7" s="94">
        <f>KY12</f>
        <v>0</v>
      </c>
      <c r="LA7" s="92">
        <f>KO7</f>
        <v>0</v>
      </c>
      <c r="LB7" s="94">
        <f>LA12</f>
        <v>0</v>
      </c>
      <c r="LC7" s="94">
        <f>LB12</f>
        <v>0</v>
      </c>
      <c r="LD7" s="94">
        <f>LC12</f>
        <v>0</v>
      </c>
      <c r="LE7" s="94">
        <f t="shared" ref="LE7" si="188">LD12</f>
        <v>0</v>
      </c>
      <c r="LF7" s="94">
        <f t="shared" ref="LF7" si="189">LE12</f>
        <v>0</v>
      </c>
      <c r="LG7" s="94">
        <f t="shared" ref="LG7" si="190">LF12</f>
        <v>0</v>
      </c>
      <c r="LH7" s="94">
        <f t="shared" ref="LH7" si="191">LG12</f>
        <v>0</v>
      </c>
      <c r="LI7" s="94">
        <f t="shared" ref="LI7" si="192">LH12</f>
        <v>0</v>
      </c>
      <c r="LJ7" s="94">
        <f t="shared" ref="LJ7" si="193">LI12</f>
        <v>0</v>
      </c>
      <c r="LK7" s="94">
        <f t="shared" ref="LK7" si="194">LJ12</f>
        <v>0</v>
      </c>
      <c r="LL7" s="94">
        <f t="shared" ref="LL7" si="195">LK12</f>
        <v>0</v>
      </c>
      <c r="LM7" s="94">
        <f>LL12</f>
        <v>0</v>
      </c>
      <c r="LN7" s="92">
        <f>LB7</f>
        <v>0</v>
      </c>
    </row>
    <row r="8" spans="1:326" s="60" customFormat="1">
      <c r="A8" s="63" t="s">
        <v>48</v>
      </c>
      <c r="B8" s="91">
        <f>'Infrastruk. sukūrimo sąnaudos'!B9</f>
        <v>69633.55</v>
      </c>
      <c r="C8" s="91">
        <f>'Infrastruk. sukūrimo sąnaudos'!C9</f>
        <v>69633.55</v>
      </c>
      <c r="D8" s="91">
        <f>'Infrastruk. sukūrimo sąnaudos'!D9</f>
        <v>69633.55</v>
      </c>
      <c r="E8" s="91">
        <f>'Infrastruk. sukūrimo sąnaudos'!E9</f>
        <v>69633.55</v>
      </c>
      <c r="F8" s="91">
        <f>'Infrastruk. sukūrimo sąnaudos'!F9</f>
        <v>69633.55</v>
      </c>
      <c r="G8" s="91">
        <f>'Infrastruk. sukūrimo sąnaudos'!G9</f>
        <v>69633.55</v>
      </c>
      <c r="H8" s="91">
        <f>'Infrastruk. sukūrimo sąnaudos'!H9</f>
        <v>69633.55</v>
      </c>
      <c r="I8" s="91">
        <f>'Infrastruk. sukūrimo sąnaudos'!I9</f>
        <v>69633.55</v>
      </c>
      <c r="J8" s="91">
        <f>'Infrastruk. sukūrimo sąnaudos'!J9</f>
        <v>69633.55</v>
      </c>
      <c r="K8" s="91">
        <f>'Infrastruk. sukūrimo sąnaudos'!K9</f>
        <v>69633.55</v>
      </c>
      <c r="L8" s="91">
        <f>'Infrastruk. sukūrimo sąnaudos'!L9</f>
        <v>69633.55</v>
      </c>
      <c r="M8" s="91">
        <f>'Infrastruk. sukūrimo sąnaudos'!M9</f>
        <v>69633.55</v>
      </c>
      <c r="N8" s="92">
        <f>SUM(B8:M8)</f>
        <v>835602.60000000021</v>
      </c>
      <c r="O8" s="91">
        <f>'Infrastruk. sukūrimo sąnaudos'!O9</f>
        <v>394590.11666666664</v>
      </c>
      <c r="P8" s="91">
        <f>'Infrastruk. sukūrimo sąnaudos'!P9</f>
        <v>394590.11666666664</v>
      </c>
      <c r="Q8" s="91">
        <f>'Infrastruk. sukūrimo sąnaudos'!Q9</f>
        <v>394590.11666666664</v>
      </c>
      <c r="R8" s="91">
        <f>'Infrastruk. sukūrimo sąnaudos'!R9</f>
        <v>394590.11666666664</v>
      </c>
      <c r="S8" s="91">
        <f>'Infrastruk. sukūrimo sąnaudos'!S9</f>
        <v>394590.11666666664</v>
      </c>
      <c r="T8" s="91">
        <f>'Infrastruk. sukūrimo sąnaudos'!T9</f>
        <v>394590.11666666664</v>
      </c>
      <c r="U8" s="91">
        <f>'Infrastruk. sukūrimo sąnaudos'!U9</f>
        <v>394590.11666666664</v>
      </c>
      <c r="V8" s="91">
        <f>'Infrastruk. sukūrimo sąnaudos'!V9</f>
        <v>394590.11666666664</v>
      </c>
      <c r="W8" s="91">
        <f>'Infrastruk. sukūrimo sąnaudos'!W9</f>
        <v>394590.11666666664</v>
      </c>
      <c r="X8" s="91">
        <f>'Infrastruk. sukūrimo sąnaudos'!X9</f>
        <v>394590.11666666664</v>
      </c>
      <c r="Y8" s="91">
        <f>'Infrastruk. sukūrimo sąnaudos'!Y9</f>
        <v>394590.11666666664</v>
      </c>
      <c r="Z8" s="91">
        <f>'Infrastruk. sukūrimo sąnaudos'!Z9</f>
        <v>394590.11666666664</v>
      </c>
      <c r="AA8" s="92">
        <f>SUM(O8:Z8)</f>
        <v>4735081.3999999994</v>
      </c>
      <c r="AB8" s="91">
        <f>'Infrastruk. sukūrimo sąnaudos'!AB9</f>
        <v>0</v>
      </c>
      <c r="AC8" s="91">
        <f>'Infrastruk. sukūrimo sąnaudos'!AC9</f>
        <v>0</v>
      </c>
      <c r="AD8" s="91">
        <f>'Infrastruk. sukūrimo sąnaudos'!AD9</f>
        <v>0</v>
      </c>
      <c r="AE8" s="91">
        <f>'Infrastruk. sukūrimo sąnaudos'!AE9</f>
        <v>0</v>
      </c>
      <c r="AF8" s="91">
        <f>'Infrastruk. sukūrimo sąnaudos'!AF9</f>
        <v>0</v>
      </c>
      <c r="AG8" s="91">
        <f>'Infrastruk. sukūrimo sąnaudos'!AG9</f>
        <v>0</v>
      </c>
      <c r="AH8" s="91">
        <f>'Infrastruk. sukūrimo sąnaudos'!AH9</f>
        <v>0</v>
      </c>
      <c r="AI8" s="91">
        <f>'Infrastruk. sukūrimo sąnaudos'!AI9</f>
        <v>0</v>
      </c>
      <c r="AJ8" s="91">
        <f>'Infrastruk. sukūrimo sąnaudos'!AJ9</f>
        <v>0</v>
      </c>
      <c r="AK8" s="91">
        <f>'Infrastruk. sukūrimo sąnaudos'!AK9</f>
        <v>0</v>
      </c>
      <c r="AL8" s="91">
        <f>'Infrastruk. sukūrimo sąnaudos'!AL9</f>
        <v>0</v>
      </c>
      <c r="AM8" s="91">
        <f>'Infrastruk. sukūrimo sąnaudos'!AM9</f>
        <v>0</v>
      </c>
      <c r="AN8" s="92">
        <f>SUM(AB8:AM8)</f>
        <v>0</v>
      </c>
      <c r="AO8" s="61"/>
      <c r="AP8" s="61"/>
      <c r="AQ8" s="61"/>
      <c r="AR8" s="61"/>
      <c r="AS8" s="61"/>
      <c r="AT8" s="61"/>
      <c r="AU8" s="61"/>
      <c r="AV8" s="61"/>
      <c r="AW8" s="61"/>
      <c r="AX8" s="61"/>
      <c r="AY8" s="61"/>
      <c r="AZ8" s="61"/>
      <c r="BA8" s="92">
        <f>SUM(AO8:AZ8)</f>
        <v>0</v>
      </c>
      <c r="BB8" s="61"/>
      <c r="BC8" s="61"/>
      <c r="BD8" s="61"/>
      <c r="BE8" s="61"/>
      <c r="BF8" s="61"/>
      <c r="BG8" s="61"/>
      <c r="BH8" s="61"/>
      <c r="BI8" s="61"/>
      <c r="BJ8" s="61"/>
      <c r="BK8" s="61"/>
      <c r="BL8" s="61"/>
      <c r="BM8" s="61"/>
      <c r="BN8" s="92">
        <f>SUM(BB8:BM8)</f>
        <v>0</v>
      </c>
      <c r="BO8" s="61"/>
      <c r="BP8" s="61"/>
      <c r="BQ8" s="61"/>
      <c r="BR8" s="61"/>
      <c r="BS8" s="61"/>
      <c r="BT8" s="61"/>
      <c r="BU8" s="61"/>
      <c r="BV8" s="61"/>
      <c r="BW8" s="61"/>
      <c r="BX8" s="61"/>
      <c r="BY8" s="61"/>
      <c r="BZ8" s="61"/>
      <c r="CA8" s="92">
        <f>SUM(BO8:BZ8)</f>
        <v>0</v>
      </c>
      <c r="CB8" s="61"/>
      <c r="CC8" s="61"/>
      <c r="CD8" s="61"/>
      <c r="CE8" s="61"/>
      <c r="CF8" s="61"/>
      <c r="CG8" s="61"/>
      <c r="CH8" s="61"/>
      <c r="CI8" s="61"/>
      <c r="CJ8" s="61"/>
      <c r="CK8" s="61"/>
      <c r="CL8" s="61"/>
      <c r="CM8" s="61"/>
      <c r="CN8" s="92">
        <f>SUM(CB8:CM8)</f>
        <v>0</v>
      </c>
      <c r="CO8" s="61"/>
      <c r="CP8" s="61"/>
      <c r="CQ8" s="61"/>
      <c r="CR8" s="61"/>
      <c r="CS8" s="61"/>
      <c r="CT8" s="61"/>
      <c r="CU8" s="61"/>
      <c r="CV8" s="61"/>
      <c r="CW8" s="61"/>
      <c r="CX8" s="61"/>
      <c r="CY8" s="61"/>
      <c r="CZ8" s="61"/>
      <c r="DA8" s="92">
        <f>SUM(CO8:CZ8)</f>
        <v>0</v>
      </c>
      <c r="DB8" s="61"/>
      <c r="DC8" s="61"/>
      <c r="DD8" s="61"/>
      <c r="DE8" s="61"/>
      <c r="DF8" s="61"/>
      <c r="DG8" s="61"/>
      <c r="DH8" s="61"/>
      <c r="DI8" s="61"/>
      <c r="DJ8" s="61"/>
      <c r="DK8" s="61"/>
      <c r="DL8" s="61"/>
      <c r="DM8" s="61"/>
      <c r="DN8" s="92">
        <f>SUM(DB8:DM8)</f>
        <v>0</v>
      </c>
      <c r="DO8" s="61"/>
      <c r="DP8" s="61"/>
      <c r="DQ8" s="61"/>
      <c r="DR8" s="61"/>
      <c r="DS8" s="61"/>
      <c r="DT8" s="61"/>
      <c r="DU8" s="61"/>
      <c r="DV8" s="61"/>
      <c r="DW8" s="61"/>
      <c r="DX8" s="61"/>
      <c r="DY8" s="61"/>
      <c r="DZ8" s="61"/>
      <c r="EA8" s="92">
        <f>SUM(DO8:DZ8)</f>
        <v>0</v>
      </c>
      <c r="EB8" s="61"/>
      <c r="EC8" s="61"/>
      <c r="ED8" s="61"/>
      <c r="EE8" s="61"/>
      <c r="EF8" s="61"/>
      <c r="EG8" s="61"/>
      <c r="EH8" s="61"/>
      <c r="EI8" s="61"/>
      <c r="EJ8" s="61"/>
      <c r="EK8" s="61"/>
      <c r="EL8" s="61"/>
      <c r="EM8" s="61"/>
      <c r="EN8" s="92">
        <f>SUM(EB8:EM8)</f>
        <v>0</v>
      </c>
      <c r="EO8" s="61"/>
      <c r="EP8" s="61"/>
      <c r="EQ8" s="61"/>
      <c r="ER8" s="61"/>
      <c r="ES8" s="61"/>
      <c r="ET8" s="61"/>
      <c r="EU8" s="61"/>
      <c r="EV8" s="61"/>
      <c r="EW8" s="61"/>
      <c r="EX8" s="61"/>
      <c r="EY8" s="61"/>
      <c r="EZ8" s="61"/>
      <c r="FA8" s="92">
        <f>SUM(EO8:EZ8)</f>
        <v>0</v>
      </c>
      <c r="FB8" s="61"/>
      <c r="FC8" s="61"/>
      <c r="FD8" s="61"/>
      <c r="FE8" s="61"/>
      <c r="FF8" s="61"/>
      <c r="FG8" s="61"/>
      <c r="FH8" s="61"/>
      <c r="FI8" s="61"/>
      <c r="FJ8" s="61"/>
      <c r="FK8" s="61"/>
      <c r="FL8" s="61"/>
      <c r="FM8" s="61"/>
      <c r="FN8" s="92">
        <f>SUM(FB8:FM8)</f>
        <v>0</v>
      </c>
      <c r="FO8" s="61"/>
      <c r="FP8" s="61"/>
      <c r="FQ8" s="61"/>
      <c r="FR8" s="61"/>
      <c r="FS8" s="61"/>
      <c r="FT8" s="61"/>
      <c r="FU8" s="61"/>
      <c r="FV8" s="61"/>
      <c r="FW8" s="61"/>
      <c r="FX8" s="61"/>
      <c r="FY8" s="61"/>
      <c r="FZ8" s="61"/>
      <c r="GA8" s="92">
        <f>SUM(FO8:FZ8)</f>
        <v>0</v>
      </c>
      <c r="GB8" s="61"/>
      <c r="GC8" s="61"/>
      <c r="GD8" s="61"/>
      <c r="GE8" s="61"/>
      <c r="GF8" s="61"/>
      <c r="GG8" s="61"/>
      <c r="GH8" s="61"/>
      <c r="GI8" s="61"/>
      <c r="GJ8" s="61"/>
      <c r="GK8" s="61"/>
      <c r="GL8" s="61"/>
      <c r="GM8" s="61"/>
      <c r="GN8" s="92">
        <f>SUM(GB8:GM8)</f>
        <v>0</v>
      </c>
      <c r="GO8" s="61"/>
      <c r="GP8" s="61"/>
      <c r="GQ8" s="61"/>
      <c r="GR8" s="61"/>
      <c r="GS8" s="61"/>
      <c r="GT8" s="61"/>
      <c r="GU8" s="61"/>
      <c r="GV8" s="61"/>
      <c r="GW8" s="61"/>
      <c r="GX8" s="61"/>
      <c r="GY8" s="61"/>
      <c r="GZ8" s="61"/>
      <c r="HA8" s="92">
        <f>SUM(GO8:GZ8)</f>
        <v>0</v>
      </c>
      <c r="HB8" s="61"/>
      <c r="HC8" s="61"/>
      <c r="HD8" s="61"/>
      <c r="HE8" s="61"/>
      <c r="HF8" s="61"/>
      <c r="HG8" s="61"/>
      <c r="HH8" s="61"/>
      <c r="HI8" s="61"/>
      <c r="HJ8" s="61"/>
      <c r="HK8" s="61"/>
      <c r="HL8" s="61"/>
      <c r="HM8" s="61"/>
      <c r="HN8" s="92">
        <f>SUM(HB8:HM8)</f>
        <v>0</v>
      </c>
      <c r="HO8" s="61"/>
      <c r="HP8" s="61"/>
      <c r="HQ8" s="61"/>
      <c r="HR8" s="61"/>
      <c r="HS8" s="61"/>
      <c r="HT8" s="61"/>
      <c r="HU8" s="61"/>
      <c r="HV8" s="61"/>
      <c r="HW8" s="61"/>
      <c r="HX8" s="61"/>
      <c r="HY8" s="61"/>
      <c r="HZ8" s="61"/>
      <c r="IA8" s="92">
        <f>SUM(HO8:HZ8)</f>
        <v>0</v>
      </c>
      <c r="IB8" s="61"/>
      <c r="IC8" s="61"/>
      <c r="ID8" s="61"/>
      <c r="IE8" s="61"/>
      <c r="IF8" s="61"/>
      <c r="IG8" s="61"/>
      <c r="IH8" s="61"/>
      <c r="II8" s="61"/>
      <c r="IJ8" s="61"/>
      <c r="IK8" s="61"/>
      <c r="IL8" s="61"/>
      <c r="IM8" s="61"/>
      <c r="IN8" s="92">
        <f>SUM(IB8:IM8)</f>
        <v>0</v>
      </c>
      <c r="IO8" s="61"/>
      <c r="IP8" s="61"/>
      <c r="IQ8" s="61"/>
      <c r="IR8" s="61"/>
      <c r="IS8" s="61"/>
      <c r="IT8" s="61"/>
      <c r="IU8" s="61"/>
      <c r="IV8" s="61"/>
      <c r="IW8" s="61"/>
      <c r="IX8" s="61"/>
      <c r="IY8" s="61"/>
      <c r="IZ8" s="61"/>
      <c r="JA8" s="92">
        <f>SUM(IO8:IZ8)</f>
        <v>0</v>
      </c>
      <c r="JB8" s="61"/>
      <c r="JC8" s="61"/>
      <c r="JD8" s="61"/>
      <c r="JE8" s="61"/>
      <c r="JF8" s="61"/>
      <c r="JG8" s="61"/>
      <c r="JH8" s="61"/>
      <c r="JI8" s="61"/>
      <c r="JJ8" s="61"/>
      <c r="JK8" s="61"/>
      <c r="JL8" s="61"/>
      <c r="JM8" s="61"/>
      <c r="JN8" s="92">
        <f>SUM(JB8:JM8)</f>
        <v>0</v>
      </c>
      <c r="JO8" s="61"/>
      <c r="JP8" s="61"/>
      <c r="JQ8" s="61"/>
      <c r="JR8" s="61"/>
      <c r="JS8" s="61"/>
      <c r="JT8" s="61"/>
      <c r="JU8" s="61"/>
      <c r="JV8" s="61"/>
      <c r="JW8" s="61"/>
      <c r="JX8" s="61"/>
      <c r="JY8" s="61"/>
      <c r="JZ8" s="61"/>
      <c r="KA8" s="92">
        <f>SUM(JO8:JZ8)</f>
        <v>0</v>
      </c>
      <c r="KB8" s="61"/>
      <c r="KC8" s="61"/>
      <c r="KD8" s="61"/>
      <c r="KE8" s="61"/>
      <c r="KF8" s="61"/>
      <c r="KG8" s="61"/>
      <c r="KH8" s="61"/>
      <c r="KI8" s="61"/>
      <c r="KJ8" s="61"/>
      <c r="KK8" s="61"/>
      <c r="KL8" s="61"/>
      <c r="KM8" s="61"/>
      <c r="KN8" s="92">
        <f>SUM(KB8:KM8)</f>
        <v>0</v>
      </c>
      <c r="KO8" s="61"/>
      <c r="KP8" s="61"/>
      <c r="KQ8" s="61"/>
      <c r="KR8" s="61"/>
      <c r="KS8" s="61"/>
      <c r="KT8" s="61"/>
      <c r="KU8" s="61"/>
      <c r="KV8" s="61"/>
      <c r="KW8" s="61"/>
      <c r="KX8" s="61"/>
      <c r="KY8" s="61"/>
      <c r="KZ8" s="61"/>
      <c r="LA8" s="92">
        <f>SUM(KO8:KZ8)</f>
        <v>0</v>
      </c>
      <c r="LB8" s="61"/>
      <c r="LC8" s="61"/>
      <c r="LD8" s="61"/>
      <c r="LE8" s="61"/>
      <c r="LF8" s="61"/>
      <c r="LG8" s="61"/>
      <c r="LH8" s="61"/>
      <c r="LI8" s="61"/>
      <c r="LJ8" s="61"/>
      <c r="LK8" s="61"/>
      <c r="LL8" s="61"/>
      <c r="LM8" s="61"/>
      <c r="LN8" s="92">
        <f>SUM(LB8:LM8)</f>
        <v>0</v>
      </c>
    </row>
    <row r="9" spans="1:326" s="60" customFormat="1">
      <c r="A9" s="63" t="s">
        <v>98</v>
      </c>
      <c r="B9" s="62"/>
      <c r="C9" s="61"/>
      <c r="D9" s="61"/>
      <c r="E9" s="61"/>
      <c r="F9" s="61"/>
      <c r="G9" s="61"/>
      <c r="H9" s="61"/>
      <c r="I9" s="61"/>
      <c r="J9" s="61"/>
      <c r="K9" s="61"/>
      <c r="L9" s="61"/>
      <c r="M9" s="61"/>
      <c r="N9" s="92">
        <f>SUM(B9:M9)</f>
        <v>0</v>
      </c>
      <c r="O9" s="61"/>
      <c r="P9" s="61"/>
      <c r="Q9" s="61"/>
      <c r="R9" s="61"/>
      <c r="S9" s="61"/>
      <c r="T9" s="61"/>
      <c r="U9" s="61"/>
      <c r="V9" s="61"/>
      <c r="W9" s="61"/>
      <c r="X9" s="61"/>
      <c r="Y9" s="61"/>
      <c r="Z9" s="61"/>
      <c r="AA9" s="92">
        <f>SUM(O9:Z9)</f>
        <v>0</v>
      </c>
      <c r="AB9" s="94"/>
      <c r="AC9" s="94"/>
      <c r="AD9" s="94"/>
      <c r="AE9" s="94"/>
      <c r="AF9" s="94"/>
      <c r="AG9" s="94"/>
      <c r="AH9" s="94"/>
      <c r="AI9" s="94"/>
      <c r="AJ9" s="94"/>
      <c r="AK9" s="94"/>
      <c r="AL9" s="94"/>
      <c r="AM9" s="94"/>
      <c r="AN9" s="92">
        <f>SUM(AB9:AM9)</f>
        <v>0</v>
      </c>
      <c r="AO9" s="94"/>
      <c r="AP9" s="94"/>
      <c r="AQ9" s="94"/>
      <c r="AR9" s="94"/>
      <c r="AS9" s="94"/>
      <c r="AT9" s="94"/>
      <c r="AU9" s="94"/>
      <c r="AV9" s="94"/>
      <c r="AW9" s="94"/>
      <c r="AX9" s="94"/>
      <c r="AY9" s="94"/>
      <c r="AZ9" s="94"/>
      <c r="BA9" s="92">
        <f>SUM(AO9:AZ9)</f>
        <v>0</v>
      </c>
      <c r="BB9" s="94"/>
      <c r="BC9" s="94"/>
      <c r="BD9" s="94"/>
      <c r="BE9" s="94"/>
      <c r="BF9" s="94"/>
      <c r="BG9" s="94"/>
      <c r="BH9" s="94"/>
      <c r="BI9" s="94"/>
      <c r="BJ9" s="94"/>
      <c r="BK9" s="94"/>
      <c r="BL9" s="94"/>
      <c r="BM9" s="94"/>
      <c r="BN9" s="92">
        <f>SUM(BB9:BM9)</f>
        <v>0</v>
      </c>
      <c r="BO9" s="94"/>
      <c r="BP9" s="94"/>
      <c r="BQ9" s="94"/>
      <c r="BR9" s="94"/>
      <c r="BS9" s="94"/>
      <c r="BT9" s="94"/>
      <c r="BU9" s="94"/>
      <c r="BV9" s="94"/>
      <c r="BW9" s="94"/>
      <c r="BX9" s="94"/>
      <c r="BY9" s="94"/>
      <c r="BZ9" s="94"/>
      <c r="CA9" s="92">
        <f>SUM(BO9:BZ9)</f>
        <v>0</v>
      </c>
      <c r="CB9" s="94"/>
      <c r="CC9" s="94"/>
      <c r="CD9" s="94"/>
      <c r="CE9" s="94"/>
      <c r="CF9" s="94"/>
      <c r="CG9" s="94"/>
      <c r="CH9" s="94"/>
      <c r="CI9" s="94"/>
      <c r="CJ9" s="94"/>
      <c r="CK9" s="94"/>
      <c r="CL9" s="94"/>
      <c r="CM9" s="94"/>
      <c r="CN9" s="92">
        <f>SUM(CB9:CM9)</f>
        <v>0</v>
      </c>
      <c r="CO9" s="94"/>
      <c r="CP9" s="94"/>
      <c r="CQ9" s="94"/>
      <c r="CR9" s="94"/>
      <c r="CS9" s="94"/>
      <c r="CT9" s="94"/>
      <c r="CU9" s="94"/>
      <c r="CV9" s="94"/>
      <c r="CW9" s="94"/>
      <c r="CX9" s="94"/>
      <c r="CY9" s="94"/>
      <c r="CZ9" s="94"/>
      <c r="DA9" s="92">
        <f>SUM(CO9:CZ9)</f>
        <v>0</v>
      </c>
      <c r="DB9" s="94"/>
      <c r="DC9" s="94"/>
      <c r="DD9" s="94"/>
      <c r="DE9" s="94"/>
      <c r="DF9" s="94"/>
      <c r="DG9" s="94"/>
      <c r="DH9" s="94"/>
      <c r="DI9" s="94"/>
      <c r="DJ9" s="94"/>
      <c r="DK9" s="94"/>
      <c r="DL9" s="94"/>
      <c r="DM9" s="94"/>
      <c r="DN9" s="92">
        <f>SUM(DB9:DM9)</f>
        <v>0</v>
      </c>
      <c r="DO9" s="94"/>
      <c r="DP9" s="94"/>
      <c r="DQ9" s="94"/>
      <c r="DR9" s="94"/>
      <c r="DS9" s="94"/>
      <c r="DT9" s="94"/>
      <c r="DU9" s="94"/>
      <c r="DV9" s="94"/>
      <c r="DW9" s="94"/>
      <c r="DX9" s="94"/>
      <c r="DY9" s="94"/>
      <c r="DZ9" s="94"/>
      <c r="EA9" s="92">
        <f>SUM(DO9:DZ9)</f>
        <v>0</v>
      </c>
      <c r="EB9" s="94"/>
      <c r="EC9" s="94"/>
      <c r="ED9" s="94"/>
      <c r="EE9" s="94"/>
      <c r="EF9" s="94"/>
      <c r="EG9" s="94"/>
      <c r="EH9" s="94"/>
      <c r="EI9" s="94"/>
      <c r="EJ9" s="94"/>
      <c r="EK9" s="94"/>
      <c r="EL9" s="94"/>
      <c r="EM9" s="94"/>
      <c r="EN9" s="92">
        <f>SUM(EB9:EM9)</f>
        <v>0</v>
      </c>
      <c r="EO9" s="94"/>
      <c r="EP9" s="94"/>
      <c r="EQ9" s="94"/>
      <c r="ER9" s="94"/>
      <c r="ES9" s="94"/>
      <c r="ET9" s="94"/>
      <c r="EU9" s="94"/>
      <c r="EV9" s="94"/>
      <c r="EW9" s="94"/>
      <c r="EX9" s="94"/>
      <c r="EY9" s="94"/>
      <c r="EZ9" s="94"/>
      <c r="FA9" s="92">
        <f>SUM(EO9:EZ9)</f>
        <v>0</v>
      </c>
      <c r="FB9" s="94"/>
      <c r="FC9" s="94"/>
      <c r="FD9" s="94"/>
      <c r="FE9" s="94"/>
      <c r="FF9" s="94"/>
      <c r="FG9" s="94"/>
      <c r="FH9" s="94"/>
      <c r="FI9" s="94"/>
      <c r="FJ9" s="94"/>
      <c r="FK9" s="94"/>
      <c r="FL9" s="94"/>
      <c r="FM9" s="94"/>
      <c r="FN9" s="92">
        <f>SUM(FB9:FM9)</f>
        <v>0</v>
      </c>
      <c r="FO9" s="94"/>
      <c r="FP9" s="94"/>
      <c r="FQ9" s="94"/>
      <c r="FR9" s="94"/>
      <c r="FS9" s="94"/>
      <c r="FT9" s="94"/>
      <c r="FU9" s="94"/>
      <c r="FV9" s="94"/>
      <c r="FW9" s="94"/>
      <c r="FX9" s="94"/>
      <c r="FY9" s="94"/>
      <c r="FZ9" s="94"/>
      <c r="GA9" s="92">
        <f>SUM(FO9:FZ9)</f>
        <v>0</v>
      </c>
      <c r="GB9" s="94"/>
      <c r="GC9" s="94"/>
      <c r="GD9" s="94"/>
      <c r="GE9" s="94"/>
      <c r="GF9" s="94"/>
      <c r="GG9" s="94"/>
      <c r="GH9" s="94"/>
      <c r="GI9" s="94"/>
      <c r="GJ9" s="94"/>
      <c r="GK9" s="94"/>
      <c r="GL9" s="94"/>
      <c r="GM9" s="94"/>
      <c r="GN9" s="92">
        <f>SUM(GB9:GM9)</f>
        <v>0</v>
      </c>
      <c r="GO9" s="94"/>
      <c r="GP9" s="94"/>
      <c r="GQ9" s="94"/>
      <c r="GR9" s="94"/>
      <c r="GS9" s="94"/>
      <c r="GT9" s="94"/>
      <c r="GU9" s="94"/>
      <c r="GV9" s="94"/>
      <c r="GW9" s="94"/>
      <c r="GX9" s="94"/>
      <c r="GY9" s="94"/>
      <c r="GZ9" s="94"/>
      <c r="HA9" s="92">
        <f>SUM(GO9:GZ9)</f>
        <v>0</v>
      </c>
      <c r="HB9" s="94"/>
      <c r="HC9" s="94"/>
      <c r="HD9" s="94"/>
      <c r="HE9" s="94"/>
      <c r="HF9" s="94"/>
      <c r="HG9" s="94"/>
      <c r="HH9" s="94"/>
      <c r="HI9" s="94"/>
      <c r="HJ9" s="94"/>
      <c r="HK9" s="94"/>
      <c r="HL9" s="94"/>
      <c r="HM9" s="94"/>
      <c r="HN9" s="92">
        <f>SUM(HB9:HM9)</f>
        <v>0</v>
      </c>
      <c r="HO9" s="94"/>
      <c r="HP9" s="94"/>
      <c r="HQ9" s="94"/>
      <c r="HR9" s="94"/>
      <c r="HS9" s="94"/>
      <c r="HT9" s="94"/>
      <c r="HU9" s="94"/>
      <c r="HV9" s="94"/>
      <c r="HW9" s="94"/>
      <c r="HX9" s="94"/>
      <c r="HY9" s="94"/>
      <c r="HZ9" s="94"/>
      <c r="IA9" s="92">
        <f>SUM(HO9:HZ9)</f>
        <v>0</v>
      </c>
      <c r="IB9" s="94"/>
      <c r="IC9" s="94"/>
      <c r="ID9" s="94"/>
      <c r="IE9" s="94"/>
      <c r="IF9" s="94"/>
      <c r="IG9" s="94"/>
      <c r="IH9" s="94"/>
      <c r="II9" s="94"/>
      <c r="IJ9" s="94"/>
      <c r="IK9" s="94"/>
      <c r="IL9" s="94"/>
      <c r="IM9" s="94"/>
      <c r="IN9" s="92">
        <f>SUM(IB9:IM9)</f>
        <v>0</v>
      </c>
      <c r="IO9" s="94"/>
      <c r="IP9" s="94"/>
      <c r="IQ9" s="94"/>
      <c r="IR9" s="94"/>
      <c r="IS9" s="94"/>
      <c r="IT9" s="94"/>
      <c r="IU9" s="94"/>
      <c r="IV9" s="94"/>
      <c r="IW9" s="94"/>
      <c r="IX9" s="94"/>
      <c r="IY9" s="94"/>
      <c r="IZ9" s="94"/>
      <c r="JA9" s="92">
        <f>SUM(IO9:IZ9)</f>
        <v>0</v>
      </c>
      <c r="JB9" s="94"/>
      <c r="JC9" s="94"/>
      <c r="JD9" s="94"/>
      <c r="JE9" s="94"/>
      <c r="JF9" s="94"/>
      <c r="JG9" s="94"/>
      <c r="JH9" s="94"/>
      <c r="JI9" s="94"/>
      <c r="JJ9" s="94"/>
      <c r="JK9" s="94"/>
      <c r="JL9" s="94"/>
      <c r="JM9" s="94"/>
      <c r="JN9" s="92">
        <f>SUM(JB9:JM9)</f>
        <v>0</v>
      </c>
      <c r="JO9" s="94"/>
      <c r="JP9" s="94"/>
      <c r="JQ9" s="94"/>
      <c r="JR9" s="94"/>
      <c r="JS9" s="94"/>
      <c r="JT9" s="94"/>
      <c r="JU9" s="94"/>
      <c r="JV9" s="94"/>
      <c r="JW9" s="94"/>
      <c r="JX9" s="94"/>
      <c r="JY9" s="94"/>
      <c r="JZ9" s="94"/>
      <c r="KA9" s="92">
        <f>SUM(JO9:JZ9)</f>
        <v>0</v>
      </c>
      <c r="KB9" s="94"/>
      <c r="KC9" s="94"/>
      <c r="KD9" s="94"/>
      <c r="KE9" s="94"/>
      <c r="KF9" s="94"/>
      <c r="KG9" s="94"/>
      <c r="KH9" s="94"/>
      <c r="KI9" s="94"/>
      <c r="KJ9" s="94"/>
      <c r="KK9" s="94"/>
      <c r="KL9" s="94"/>
      <c r="KM9" s="94"/>
      <c r="KN9" s="92">
        <f>SUM(KB9:KM9)</f>
        <v>0</v>
      </c>
      <c r="KO9" s="94"/>
      <c r="KP9" s="94"/>
      <c r="KQ9" s="94"/>
      <c r="KR9" s="94"/>
      <c r="KS9" s="94"/>
      <c r="KT9" s="94"/>
      <c r="KU9" s="94"/>
      <c r="KV9" s="94"/>
      <c r="KW9" s="94"/>
      <c r="KX9" s="94"/>
      <c r="KY9" s="94"/>
      <c r="KZ9" s="94"/>
      <c r="LA9" s="92">
        <f>SUM(KO9:KZ9)</f>
        <v>0</v>
      </c>
      <c r="LB9" s="94"/>
      <c r="LC9" s="94"/>
      <c r="LD9" s="94"/>
      <c r="LE9" s="94"/>
      <c r="LF9" s="94"/>
      <c r="LG9" s="94"/>
      <c r="LH9" s="94"/>
      <c r="LI9" s="94"/>
      <c r="LJ9" s="94"/>
      <c r="LK9" s="94"/>
      <c r="LL9" s="94"/>
      <c r="LM9" s="94"/>
      <c r="LN9" s="92">
        <f>SUM(LB9:LM9)</f>
        <v>0</v>
      </c>
    </row>
    <row r="10" spans="1:326" s="60" customFormat="1">
      <c r="A10" s="63" t="s">
        <v>99</v>
      </c>
      <c r="B10" s="94">
        <f>'Infrastruk. sukūrimo sąnaudos'!B18</f>
        <v>0</v>
      </c>
      <c r="C10" s="94">
        <f>'Infrastruk. sukūrimo sąnaudos'!C18</f>
        <v>0</v>
      </c>
      <c r="D10" s="94">
        <f>'Infrastruk. sukūrimo sąnaudos'!D18</f>
        <v>0</v>
      </c>
      <c r="E10" s="94">
        <f>'Infrastruk. sukūrimo sąnaudos'!E18</f>
        <v>0</v>
      </c>
      <c r="F10" s="94">
        <f>'Infrastruk. sukūrimo sąnaudos'!F18</f>
        <v>0</v>
      </c>
      <c r="G10" s="94">
        <f>'Infrastruk. sukūrimo sąnaudos'!G18</f>
        <v>0</v>
      </c>
      <c r="H10" s="94">
        <f>'Infrastruk. sukūrimo sąnaudos'!H18</f>
        <v>0</v>
      </c>
      <c r="I10" s="94">
        <f>'Infrastruk. sukūrimo sąnaudos'!I18</f>
        <v>0</v>
      </c>
      <c r="J10" s="94">
        <f>'Infrastruk. sukūrimo sąnaudos'!J18</f>
        <v>0</v>
      </c>
      <c r="K10" s="94">
        <f>'Infrastruk. sukūrimo sąnaudos'!K18</f>
        <v>0</v>
      </c>
      <c r="L10" s="94">
        <f>'Infrastruk. sukūrimo sąnaudos'!L18</f>
        <v>0</v>
      </c>
      <c r="M10" s="94">
        <f>'Infrastruk. sukūrimo sąnaudos'!M18</f>
        <v>0</v>
      </c>
      <c r="N10" s="92">
        <f>SUM(B10:M10)</f>
        <v>0</v>
      </c>
      <c r="O10" s="94">
        <f>'Infrastruk. sukūrimo sąnaudos'!O18</f>
        <v>0</v>
      </c>
      <c r="P10" s="94">
        <f>'Infrastruk. sukūrimo sąnaudos'!P18</f>
        <v>0</v>
      </c>
      <c r="Q10" s="94">
        <f>'Infrastruk. sukūrimo sąnaudos'!Q18</f>
        <v>0</v>
      </c>
      <c r="R10" s="94">
        <f>'Infrastruk. sukūrimo sąnaudos'!R18</f>
        <v>0</v>
      </c>
      <c r="S10" s="94">
        <f>'Infrastruk. sukūrimo sąnaudos'!S18</f>
        <v>0</v>
      </c>
      <c r="T10" s="94">
        <f>'Infrastruk. sukūrimo sąnaudos'!T18</f>
        <v>0</v>
      </c>
      <c r="U10" s="94">
        <f>'Infrastruk. sukūrimo sąnaudos'!U18</f>
        <v>0</v>
      </c>
      <c r="V10" s="94">
        <f>'Infrastruk. sukūrimo sąnaudos'!V18</f>
        <v>0</v>
      </c>
      <c r="W10" s="94">
        <f>'Infrastruk. sukūrimo sąnaudos'!W18</f>
        <v>0</v>
      </c>
      <c r="X10" s="94">
        <f>'Infrastruk. sukūrimo sąnaudos'!X18</f>
        <v>0</v>
      </c>
      <c r="Y10" s="94">
        <f>'Infrastruk. sukūrimo sąnaudos'!Y18</f>
        <v>0</v>
      </c>
      <c r="Z10" s="94">
        <f>'Infrastruk. sukūrimo sąnaudos'!Z18</f>
        <v>0</v>
      </c>
      <c r="AA10" s="92">
        <f>SUM(O10:Z10)</f>
        <v>0</v>
      </c>
      <c r="AB10" s="94">
        <f>'Infrastruk. sukūrimo sąnaudos'!AB18</f>
        <v>0</v>
      </c>
      <c r="AC10" s="94">
        <f>'Infrastruk. sukūrimo sąnaudos'!AC18</f>
        <v>0</v>
      </c>
      <c r="AD10" s="94">
        <f>'Infrastruk. sukūrimo sąnaudos'!AD18</f>
        <v>0</v>
      </c>
      <c r="AE10" s="94">
        <f>'Infrastruk. sukūrimo sąnaudos'!AE18</f>
        <v>0</v>
      </c>
      <c r="AF10" s="94">
        <f>'Infrastruk. sukūrimo sąnaudos'!AF18</f>
        <v>0</v>
      </c>
      <c r="AG10" s="94">
        <f>'Infrastruk. sukūrimo sąnaudos'!AG18</f>
        <v>0</v>
      </c>
      <c r="AH10" s="94">
        <f>'Infrastruk. sukūrimo sąnaudos'!AH18</f>
        <v>0</v>
      </c>
      <c r="AI10" s="94">
        <f>'Infrastruk. sukūrimo sąnaudos'!AI18</f>
        <v>0</v>
      </c>
      <c r="AJ10" s="94">
        <f>'Infrastruk. sukūrimo sąnaudos'!AJ18</f>
        <v>0</v>
      </c>
      <c r="AK10" s="94">
        <f>'Infrastruk. sukūrimo sąnaudos'!AK18</f>
        <v>0</v>
      </c>
      <c r="AL10" s="94">
        <f>'Infrastruk. sukūrimo sąnaudos'!AL18</f>
        <v>10000</v>
      </c>
      <c r="AM10" s="94">
        <f>'Infrastruk. sukūrimo sąnaudos'!AM18</f>
        <v>0</v>
      </c>
      <c r="AN10" s="92">
        <f>SUM(AB10:AM10)</f>
        <v>10000</v>
      </c>
      <c r="AO10" s="94">
        <f>'Infrastruk. sukūrimo sąnaudos'!AO18</f>
        <v>0</v>
      </c>
      <c r="AP10" s="94">
        <f>'Infrastruk. sukūrimo sąnaudos'!AP18</f>
        <v>0</v>
      </c>
      <c r="AQ10" s="94">
        <f>'Infrastruk. sukūrimo sąnaudos'!AQ18</f>
        <v>0</v>
      </c>
      <c r="AR10" s="94">
        <f>'Infrastruk. sukūrimo sąnaudos'!AR18</f>
        <v>0</v>
      </c>
      <c r="AS10" s="94">
        <f>'Infrastruk. sukūrimo sąnaudos'!AS18</f>
        <v>0</v>
      </c>
      <c r="AT10" s="94">
        <f>'Infrastruk. sukūrimo sąnaudos'!AT18</f>
        <v>0</v>
      </c>
      <c r="AU10" s="94">
        <f>'Infrastruk. sukūrimo sąnaudos'!AU18</f>
        <v>0</v>
      </c>
      <c r="AV10" s="94">
        <f>'Infrastruk. sukūrimo sąnaudos'!AV18</f>
        <v>0</v>
      </c>
      <c r="AW10" s="94">
        <f>'Infrastruk. sukūrimo sąnaudos'!AW18</f>
        <v>0</v>
      </c>
      <c r="AX10" s="94">
        <f>'Infrastruk. sukūrimo sąnaudos'!AX18</f>
        <v>0</v>
      </c>
      <c r="AY10" s="94">
        <f>'Infrastruk. sukūrimo sąnaudos'!AY18</f>
        <v>10000</v>
      </c>
      <c r="AZ10" s="94">
        <f>'Infrastruk. sukūrimo sąnaudos'!AZ18</f>
        <v>0</v>
      </c>
      <c r="BA10" s="92">
        <f>SUM(AO10:AZ10)</f>
        <v>10000</v>
      </c>
      <c r="BB10" s="94">
        <f>'Infrastruk. sukūrimo sąnaudos'!BB18</f>
        <v>0</v>
      </c>
      <c r="BC10" s="94">
        <f>'Infrastruk. sukūrimo sąnaudos'!BC18</f>
        <v>0</v>
      </c>
      <c r="BD10" s="94">
        <f>'Infrastruk. sukūrimo sąnaudos'!BD18</f>
        <v>0</v>
      </c>
      <c r="BE10" s="94">
        <f>'Infrastruk. sukūrimo sąnaudos'!BE18</f>
        <v>0</v>
      </c>
      <c r="BF10" s="94">
        <f>'Infrastruk. sukūrimo sąnaudos'!BF18</f>
        <v>0</v>
      </c>
      <c r="BG10" s="94">
        <f>'Infrastruk. sukūrimo sąnaudos'!BG18</f>
        <v>0</v>
      </c>
      <c r="BH10" s="94">
        <f>'Infrastruk. sukūrimo sąnaudos'!BH18</f>
        <v>0</v>
      </c>
      <c r="BI10" s="94">
        <f>'Infrastruk. sukūrimo sąnaudos'!BI18</f>
        <v>0</v>
      </c>
      <c r="BJ10" s="94">
        <f>'Infrastruk. sukūrimo sąnaudos'!BJ18</f>
        <v>0</v>
      </c>
      <c r="BK10" s="94">
        <f>'Infrastruk. sukūrimo sąnaudos'!BK18</f>
        <v>0</v>
      </c>
      <c r="BL10" s="94">
        <f>'Infrastruk. sukūrimo sąnaudos'!BL18</f>
        <v>10000</v>
      </c>
      <c r="BM10" s="94">
        <f>'Infrastruk. sukūrimo sąnaudos'!BM18</f>
        <v>0</v>
      </c>
      <c r="BN10" s="92">
        <f>SUM(BB10:BM10)</f>
        <v>10000</v>
      </c>
      <c r="BO10" s="94">
        <f>'Infrastruk. sukūrimo sąnaudos'!BO18</f>
        <v>0</v>
      </c>
      <c r="BP10" s="94">
        <f>'Infrastruk. sukūrimo sąnaudos'!BP18</f>
        <v>0</v>
      </c>
      <c r="BQ10" s="94">
        <f>'Infrastruk. sukūrimo sąnaudos'!BQ18</f>
        <v>0</v>
      </c>
      <c r="BR10" s="94">
        <f>'Infrastruk. sukūrimo sąnaudos'!BR18</f>
        <v>0</v>
      </c>
      <c r="BS10" s="94">
        <f>'Infrastruk. sukūrimo sąnaudos'!BS18</f>
        <v>0</v>
      </c>
      <c r="BT10" s="94">
        <f>'Infrastruk. sukūrimo sąnaudos'!BT18</f>
        <v>0</v>
      </c>
      <c r="BU10" s="94">
        <f>'Infrastruk. sukūrimo sąnaudos'!BU18</f>
        <v>0</v>
      </c>
      <c r="BV10" s="94">
        <f>'Infrastruk. sukūrimo sąnaudos'!BV18</f>
        <v>0</v>
      </c>
      <c r="BW10" s="94">
        <f>'Infrastruk. sukūrimo sąnaudos'!BW18</f>
        <v>0</v>
      </c>
      <c r="BX10" s="94">
        <f>'Infrastruk. sukūrimo sąnaudos'!BX18</f>
        <v>0</v>
      </c>
      <c r="BY10" s="94">
        <f>'Infrastruk. sukūrimo sąnaudos'!BY18</f>
        <v>10000</v>
      </c>
      <c r="BZ10" s="94">
        <f>'Infrastruk. sukūrimo sąnaudos'!BZ18</f>
        <v>0</v>
      </c>
      <c r="CA10" s="92">
        <f>SUM(BO10:BZ10)</f>
        <v>10000</v>
      </c>
      <c r="CB10" s="94">
        <f>'Infrastruk. sukūrimo sąnaudos'!CB18</f>
        <v>0</v>
      </c>
      <c r="CC10" s="94">
        <f>'Infrastruk. sukūrimo sąnaudos'!CC18</f>
        <v>0</v>
      </c>
      <c r="CD10" s="94">
        <f>'Infrastruk. sukūrimo sąnaudos'!CD18</f>
        <v>0</v>
      </c>
      <c r="CE10" s="94">
        <f>'Infrastruk. sukūrimo sąnaudos'!CE18</f>
        <v>0</v>
      </c>
      <c r="CF10" s="94">
        <f>'Infrastruk. sukūrimo sąnaudos'!CF18</f>
        <v>0</v>
      </c>
      <c r="CG10" s="94">
        <f>'Infrastruk. sukūrimo sąnaudos'!CG18</f>
        <v>0</v>
      </c>
      <c r="CH10" s="94">
        <f>'Infrastruk. sukūrimo sąnaudos'!CH18</f>
        <v>0</v>
      </c>
      <c r="CI10" s="94">
        <f>'Infrastruk. sukūrimo sąnaudos'!CI18</f>
        <v>0</v>
      </c>
      <c r="CJ10" s="94">
        <f>'Infrastruk. sukūrimo sąnaudos'!CJ18</f>
        <v>0</v>
      </c>
      <c r="CK10" s="94">
        <f>'Infrastruk. sukūrimo sąnaudos'!CK18</f>
        <v>0</v>
      </c>
      <c r="CL10" s="94">
        <f>'Infrastruk. sukūrimo sąnaudos'!CL18</f>
        <v>10000</v>
      </c>
      <c r="CM10" s="94">
        <f>'Infrastruk. sukūrimo sąnaudos'!CM18</f>
        <v>0</v>
      </c>
      <c r="CN10" s="92">
        <f>SUM(CB10:CM10)</f>
        <v>10000</v>
      </c>
      <c r="CO10" s="94">
        <f>'Infrastruk. sukūrimo sąnaudos'!CO18</f>
        <v>0</v>
      </c>
      <c r="CP10" s="94">
        <f>'Infrastruk. sukūrimo sąnaudos'!CP18</f>
        <v>0</v>
      </c>
      <c r="CQ10" s="94">
        <f>'Infrastruk. sukūrimo sąnaudos'!CQ18</f>
        <v>0</v>
      </c>
      <c r="CR10" s="94">
        <f>'Infrastruk. sukūrimo sąnaudos'!CR18</f>
        <v>0</v>
      </c>
      <c r="CS10" s="94">
        <f>'Infrastruk. sukūrimo sąnaudos'!CS18</f>
        <v>0</v>
      </c>
      <c r="CT10" s="94">
        <f>'Infrastruk. sukūrimo sąnaudos'!CT18</f>
        <v>0</v>
      </c>
      <c r="CU10" s="94">
        <f>'Infrastruk. sukūrimo sąnaudos'!CU18</f>
        <v>0</v>
      </c>
      <c r="CV10" s="94">
        <f>'Infrastruk. sukūrimo sąnaudos'!CV18</f>
        <v>0</v>
      </c>
      <c r="CW10" s="94">
        <f>'Infrastruk. sukūrimo sąnaudos'!CW18</f>
        <v>0</v>
      </c>
      <c r="CX10" s="94">
        <f>'Infrastruk. sukūrimo sąnaudos'!CX18</f>
        <v>0</v>
      </c>
      <c r="CY10" s="94">
        <f>'Infrastruk. sukūrimo sąnaudos'!CY18</f>
        <v>10000</v>
      </c>
      <c r="CZ10" s="94">
        <f>'Infrastruk. sukūrimo sąnaudos'!CZ18</f>
        <v>0</v>
      </c>
      <c r="DA10" s="92">
        <f>SUM(CO10:CZ10)</f>
        <v>10000</v>
      </c>
      <c r="DB10" s="94">
        <f>'Infrastruk. sukūrimo sąnaudos'!DB18</f>
        <v>0</v>
      </c>
      <c r="DC10" s="94">
        <f>'Infrastruk. sukūrimo sąnaudos'!DC18</f>
        <v>0</v>
      </c>
      <c r="DD10" s="94">
        <f>'Infrastruk. sukūrimo sąnaudos'!DD18</f>
        <v>0</v>
      </c>
      <c r="DE10" s="94">
        <f>'Infrastruk. sukūrimo sąnaudos'!DE18</f>
        <v>0</v>
      </c>
      <c r="DF10" s="94">
        <f>'Infrastruk. sukūrimo sąnaudos'!DF18</f>
        <v>0</v>
      </c>
      <c r="DG10" s="94">
        <f>'Infrastruk. sukūrimo sąnaudos'!DG18</f>
        <v>0</v>
      </c>
      <c r="DH10" s="94">
        <f>'Infrastruk. sukūrimo sąnaudos'!DH18</f>
        <v>0</v>
      </c>
      <c r="DI10" s="94">
        <f>'Infrastruk. sukūrimo sąnaudos'!DI18</f>
        <v>0</v>
      </c>
      <c r="DJ10" s="94">
        <f>'Infrastruk. sukūrimo sąnaudos'!DJ18</f>
        <v>0</v>
      </c>
      <c r="DK10" s="94">
        <f>'Infrastruk. sukūrimo sąnaudos'!DK18</f>
        <v>0</v>
      </c>
      <c r="DL10" s="94">
        <f>'Infrastruk. sukūrimo sąnaudos'!DL18</f>
        <v>10000</v>
      </c>
      <c r="DM10" s="94">
        <f>'Infrastruk. sukūrimo sąnaudos'!DM18</f>
        <v>0</v>
      </c>
      <c r="DN10" s="92">
        <f>SUM(DB10:DM10)</f>
        <v>10000</v>
      </c>
      <c r="DO10" s="94">
        <f>'Infrastruk. sukūrimo sąnaudos'!DO18</f>
        <v>0</v>
      </c>
      <c r="DP10" s="94">
        <f>'Infrastruk. sukūrimo sąnaudos'!DP18</f>
        <v>0</v>
      </c>
      <c r="DQ10" s="94">
        <f>'Infrastruk. sukūrimo sąnaudos'!DQ18</f>
        <v>0</v>
      </c>
      <c r="DR10" s="94">
        <f>'Infrastruk. sukūrimo sąnaudos'!DR18</f>
        <v>0</v>
      </c>
      <c r="DS10" s="94">
        <f>'Infrastruk. sukūrimo sąnaudos'!DS18</f>
        <v>0</v>
      </c>
      <c r="DT10" s="94">
        <f>'Infrastruk. sukūrimo sąnaudos'!DT18</f>
        <v>0</v>
      </c>
      <c r="DU10" s="94">
        <f>'Infrastruk. sukūrimo sąnaudos'!DU18</f>
        <v>0</v>
      </c>
      <c r="DV10" s="94">
        <f>'Infrastruk. sukūrimo sąnaudos'!DV18</f>
        <v>0</v>
      </c>
      <c r="DW10" s="94">
        <f>'Infrastruk. sukūrimo sąnaudos'!DW18</f>
        <v>0</v>
      </c>
      <c r="DX10" s="94">
        <f>'Infrastruk. sukūrimo sąnaudos'!DX18</f>
        <v>0</v>
      </c>
      <c r="DY10" s="94">
        <f>'Infrastruk. sukūrimo sąnaudos'!DY18</f>
        <v>10000</v>
      </c>
      <c r="DZ10" s="94">
        <f>'Infrastruk. sukūrimo sąnaudos'!DZ18</f>
        <v>0</v>
      </c>
      <c r="EA10" s="92">
        <f>SUM(DO10:DZ10)</f>
        <v>10000</v>
      </c>
      <c r="EB10" s="94">
        <f>'Infrastruk. sukūrimo sąnaudos'!EB18</f>
        <v>0</v>
      </c>
      <c r="EC10" s="94">
        <f>'Infrastruk. sukūrimo sąnaudos'!EC18</f>
        <v>0</v>
      </c>
      <c r="ED10" s="94">
        <f>'Infrastruk. sukūrimo sąnaudos'!ED18</f>
        <v>0</v>
      </c>
      <c r="EE10" s="94">
        <f>'Infrastruk. sukūrimo sąnaudos'!EE18</f>
        <v>0</v>
      </c>
      <c r="EF10" s="94">
        <f>'Infrastruk. sukūrimo sąnaudos'!EF18</f>
        <v>0</v>
      </c>
      <c r="EG10" s="94">
        <f>'Infrastruk. sukūrimo sąnaudos'!EG18</f>
        <v>0</v>
      </c>
      <c r="EH10" s="94">
        <f>'Infrastruk. sukūrimo sąnaudos'!EH18</f>
        <v>0</v>
      </c>
      <c r="EI10" s="94">
        <f>'Infrastruk. sukūrimo sąnaudos'!EI18</f>
        <v>0</v>
      </c>
      <c r="EJ10" s="94">
        <f>'Infrastruk. sukūrimo sąnaudos'!EJ18</f>
        <v>0</v>
      </c>
      <c r="EK10" s="94">
        <f>'Infrastruk. sukūrimo sąnaudos'!EK18</f>
        <v>0</v>
      </c>
      <c r="EL10" s="94">
        <f>'Infrastruk. sukūrimo sąnaudos'!EL18</f>
        <v>10000</v>
      </c>
      <c r="EM10" s="94">
        <f>'Infrastruk. sukūrimo sąnaudos'!EM18</f>
        <v>0</v>
      </c>
      <c r="EN10" s="92">
        <f>SUM(EB10:EM10)</f>
        <v>10000</v>
      </c>
      <c r="EO10" s="94">
        <f>'Infrastruk. sukūrimo sąnaudos'!EO18</f>
        <v>0</v>
      </c>
      <c r="EP10" s="94">
        <f>'Infrastruk. sukūrimo sąnaudos'!EP18</f>
        <v>0</v>
      </c>
      <c r="EQ10" s="94">
        <f>'Infrastruk. sukūrimo sąnaudos'!EQ18</f>
        <v>0</v>
      </c>
      <c r="ER10" s="94">
        <f>'Infrastruk. sukūrimo sąnaudos'!ER18</f>
        <v>0</v>
      </c>
      <c r="ES10" s="94">
        <f>'Infrastruk. sukūrimo sąnaudos'!ES18</f>
        <v>0</v>
      </c>
      <c r="ET10" s="94">
        <f>'Infrastruk. sukūrimo sąnaudos'!ET18</f>
        <v>0</v>
      </c>
      <c r="EU10" s="94">
        <f>'Infrastruk. sukūrimo sąnaudos'!EU18</f>
        <v>0</v>
      </c>
      <c r="EV10" s="94">
        <f>'Infrastruk. sukūrimo sąnaudos'!EV18</f>
        <v>0</v>
      </c>
      <c r="EW10" s="94">
        <f>'Infrastruk. sukūrimo sąnaudos'!EW18</f>
        <v>0</v>
      </c>
      <c r="EX10" s="94">
        <f>'Infrastruk. sukūrimo sąnaudos'!EX18</f>
        <v>0</v>
      </c>
      <c r="EY10" s="94">
        <f>'Infrastruk. sukūrimo sąnaudos'!EY18</f>
        <v>10000</v>
      </c>
      <c r="EZ10" s="94">
        <f>'Infrastruk. sukūrimo sąnaudos'!EZ18</f>
        <v>0</v>
      </c>
      <c r="FA10" s="92">
        <f>SUM(EO10:EZ10)</f>
        <v>10000</v>
      </c>
      <c r="FB10" s="94">
        <f>'Infrastruk. sukūrimo sąnaudos'!FB18</f>
        <v>0</v>
      </c>
      <c r="FC10" s="94">
        <f>'Infrastruk. sukūrimo sąnaudos'!FC18</f>
        <v>0</v>
      </c>
      <c r="FD10" s="94">
        <f>'Infrastruk. sukūrimo sąnaudos'!FD18</f>
        <v>0</v>
      </c>
      <c r="FE10" s="94">
        <f>'Infrastruk. sukūrimo sąnaudos'!FE18</f>
        <v>0</v>
      </c>
      <c r="FF10" s="94">
        <f>'Infrastruk. sukūrimo sąnaudos'!FF18</f>
        <v>0</v>
      </c>
      <c r="FG10" s="94">
        <f>'Infrastruk. sukūrimo sąnaudos'!FG18</f>
        <v>0</v>
      </c>
      <c r="FH10" s="94">
        <f>'Infrastruk. sukūrimo sąnaudos'!FH18</f>
        <v>0</v>
      </c>
      <c r="FI10" s="94">
        <f>'Infrastruk. sukūrimo sąnaudos'!FI18</f>
        <v>0</v>
      </c>
      <c r="FJ10" s="94">
        <f>'Infrastruk. sukūrimo sąnaudos'!FJ18</f>
        <v>0</v>
      </c>
      <c r="FK10" s="94">
        <f>'Infrastruk. sukūrimo sąnaudos'!FK18</f>
        <v>0</v>
      </c>
      <c r="FL10" s="94">
        <f>'Infrastruk. sukūrimo sąnaudos'!FL18</f>
        <v>10000</v>
      </c>
      <c r="FM10" s="94">
        <f>'Infrastruk. sukūrimo sąnaudos'!FM18</f>
        <v>0</v>
      </c>
      <c r="FN10" s="92">
        <f>SUM(FB10:FM10)</f>
        <v>10000</v>
      </c>
      <c r="FO10" s="94">
        <f>'Infrastruk. sukūrimo sąnaudos'!FO18</f>
        <v>0</v>
      </c>
      <c r="FP10" s="94">
        <f>'Infrastruk. sukūrimo sąnaudos'!FP18</f>
        <v>0</v>
      </c>
      <c r="FQ10" s="94">
        <f>'Infrastruk. sukūrimo sąnaudos'!FQ18</f>
        <v>0</v>
      </c>
      <c r="FR10" s="94">
        <f>'Infrastruk. sukūrimo sąnaudos'!FR18</f>
        <v>0</v>
      </c>
      <c r="FS10" s="94">
        <f>'Infrastruk. sukūrimo sąnaudos'!FS18</f>
        <v>0</v>
      </c>
      <c r="FT10" s="94">
        <f>'Infrastruk. sukūrimo sąnaudos'!FT18</f>
        <v>0</v>
      </c>
      <c r="FU10" s="94">
        <f>'Infrastruk. sukūrimo sąnaudos'!FU18</f>
        <v>0</v>
      </c>
      <c r="FV10" s="94">
        <f>'Infrastruk. sukūrimo sąnaudos'!FV18</f>
        <v>0</v>
      </c>
      <c r="FW10" s="94">
        <f>'Infrastruk. sukūrimo sąnaudos'!FW18</f>
        <v>0</v>
      </c>
      <c r="FX10" s="94">
        <f>'Infrastruk. sukūrimo sąnaudos'!FX18</f>
        <v>0</v>
      </c>
      <c r="FY10" s="94">
        <f>'Infrastruk. sukūrimo sąnaudos'!FY18</f>
        <v>10000</v>
      </c>
      <c r="FZ10" s="94">
        <f>'Infrastruk. sukūrimo sąnaudos'!FZ18</f>
        <v>0</v>
      </c>
      <c r="GA10" s="92">
        <f>SUM(FO10:FZ10)</f>
        <v>10000</v>
      </c>
      <c r="GB10" s="94">
        <f>'Infrastruk. sukūrimo sąnaudos'!GB18</f>
        <v>0</v>
      </c>
      <c r="GC10" s="94">
        <f>'Infrastruk. sukūrimo sąnaudos'!GC18</f>
        <v>0</v>
      </c>
      <c r="GD10" s="94">
        <f>'Infrastruk. sukūrimo sąnaudos'!GD18</f>
        <v>0</v>
      </c>
      <c r="GE10" s="94">
        <f>'Infrastruk. sukūrimo sąnaudos'!GE18</f>
        <v>0</v>
      </c>
      <c r="GF10" s="94">
        <f>'Infrastruk. sukūrimo sąnaudos'!GF18</f>
        <v>0</v>
      </c>
      <c r="GG10" s="94">
        <f>'Infrastruk. sukūrimo sąnaudos'!GG18</f>
        <v>0</v>
      </c>
      <c r="GH10" s="94">
        <f>'Infrastruk. sukūrimo sąnaudos'!GH18</f>
        <v>0</v>
      </c>
      <c r="GI10" s="94">
        <f>'Infrastruk. sukūrimo sąnaudos'!GI18</f>
        <v>0</v>
      </c>
      <c r="GJ10" s="94">
        <f>'Infrastruk. sukūrimo sąnaudos'!GJ18</f>
        <v>0</v>
      </c>
      <c r="GK10" s="94">
        <f>'Infrastruk. sukūrimo sąnaudos'!GK18</f>
        <v>0</v>
      </c>
      <c r="GL10" s="94">
        <f>'Infrastruk. sukūrimo sąnaudos'!GL18</f>
        <v>10000</v>
      </c>
      <c r="GM10" s="94">
        <f>'Infrastruk. sukūrimo sąnaudos'!GM18</f>
        <v>0</v>
      </c>
      <c r="GN10" s="92">
        <f>SUM(GB10:GM10)</f>
        <v>10000</v>
      </c>
      <c r="GO10" s="94">
        <f>'Infrastruk. sukūrimo sąnaudos'!GO18</f>
        <v>0</v>
      </c>
      <c r="GP10" s="94">
        <f>'Infrastruk. sukūrimo sąnaudos'!GP18</f>
        <v>0</v>
      </c>
      <c r="GQ10" s="94">
        <f>'Infrastruk. sukūrimo sąnaudos'!GQ18</f>
        <v>0</v>
      </c>
      <c r="GR10" s="94">
        <f>'Infrastruk. sukūrimo sąnaudos'!GR18</f>
        <v>0</v>
      </c>
      <c r="GS10" s="94">
        <f>'Infrastruk. sukūrimo sąnaudos'!GS18</f>
        <v>0</v>
      </c>
      <c r="GT10" s="94">
        <f>'Infrastruk. sukūrimo sąnaudos'!GT18</f>
        <v>0</v>
      </c>
      <c r="GU10" s="94">
        <f>'Infrastruk. sukūrimo sąnaudos'!GU18</f>
        <v>0</v>
      </c>
      <c r="GV10" s="94">
        <f>'Infrastruk. sukūrimo sąnaudos'!GV18</f>
        <v>0</v>
      </c>
      <c r="GW10" s="94">
        <f>'Infrastruk. sukūrimo sąnaudos'!GW18</f>
        <v>0</v>
      </c>
      <c r="GX10" s="94">
        <f>'Infrastruk. sukūrimo sąnaudos'!GX18</f>
        <v>0</v>
      </c>
      <c r="GY10" s="94">
        <f>'Infrastruk. sukūrimo sąnaudos'!GY18</f>
        <v>0</v>
      </c>
      <c r="GZ10" s="94">
        <f>'Infrastruk. sukūrimo sąnaudos'!GZ18</f>
        <v>0</v>
      </c>
      <c r="HA10" s="92">
        <f>SUM(GO10:GZ10)</f>
        <v>0</v>
      </c>
      <c r="HB10" s="94">
        <f>'Infrastruk. sukūrimo sąnaudos'!HB18</f>
        <v>0</v>
      </c>
      <c r="HC10" s="94">
        <f>'Infrastruk. sukūrimo sąnaudos'!HC18</f>
        <v>0</v>
      </c>
      <c r="HD10" s="94">
        <f>'Infrastruk. sukūrimo sąnaudos'!HD18</f>
        <v>0</v>
      </c>
      <c r="HE10" s="94">
        <f>'Infrastruk. sukūrimo sąnaudos'!HE18</f>
        <v>0</v>
      </c>
      <c r="HF10" s="94">
        <f>'Infrastruk. sukūrimo sąnaudos'!HF18</f>
        <v>0</v>
      </c>
      <c r="HG10" s="94">
        <f>'Infrastruk. sukūrimo sąnaudos'!HG18</f>
        <v>0</v>
      </c>
      <c r="HH10" s="94">
        <f>'Infrastruk. sukūrimo sąnaudos'!HH18</f>
        <v>0</v>
      </c>
      <c r="HI10" s="94">
        <f>'Infrastruk. sukūrimo sąnaudos'!HI18</f>
        <v>0</v>
      </c>
      <c r="HJ10" s="94">
        <f>'Infrastruk. sukūrimo sąnaudos'!HJ18</f>
        <v>0</v>
      </c>
      <c r="HK10" s="94">
        <f>'Infrastruk. sukūrimo sąnaudos'!HK18</f>
        <v>0</v>
      </c>
      <c r="HL10" s="94">
        <f>'Infrastruk. sukūrimo sąnaudos'!HL18</f>
        <v>0</v>
      </c>
      <c r="HM10" s="94">
        <f>'Infrastruk. sukūrimo sąnaudos'!HM18</f>
        <v>0</v>
      </c>
      <c r="HN10" s="92">
        <f>SUM(HB10:HM10)</f>
        <v>0</v>
      </c>
      <c r="HO10" s="94">
        <f>'Infrastruk. sukūrimo sąnaudos'!HO18</f>
        <v>0</v>
      </c>
      <c r="HP10" s="94">
        <f>'Infrastruk. sukūrimo sąnaudos'!HP18</f>
        <v>0</v>
      </c>
      <c r="HQ10" s="94">
        <f>'Infrastruk. sukūrimo sąnaudos'!HQ18</f>
        <v>0</v>
      </c>
      <c r="HR10" s="94">
        <f>'Infrastruk. sukūrimo sąnaudos'!HR18</f>
        <v>0</v>
      </c>
      <c r="HS10" s="94">
        <f>'Infrastruk. sukūrimo sąnaudos'!HS18</f>
        <v>0</v>
      </c>
      <c r="HT10" s="94">
        <f>'Infrastruk. sukūrimo sąnaudos'!HT18</f>
        <v>0</v>
      </c>
      <c r="HU10" s="94">
        <f>'Infrastruk. sukūrimo sąnaudos'!HU18</f>
        <v>0</v>
      </c>
      <c r="HV10" s="94">
        <f>'Infrastruk. sukūrimo sąnaudos'!HV18</f>
        <v>0</v>
      </c>
      <c r="HW10" s="94">
        <f>'Infrastruk. sukūrimo sąnaudos'!HW18</f>
        <v>0</v>
      </c>
      <c r="HX10" s="94">
        <f>'Infrastruk. sukūrimo sąnaudos'!HX18</f>
        <v>0</v>
      </c>
      <c r="HY10" s="94">
        <f>'Infrastruk. sukūrimo sąnaudos'!HY18</f>
        <v>0</v>
      </c>
      <c r="HZ10" s="94">
        <f>'Infrastruk. sukūrimo sąnaudos'!HZ18</f>
        <v>0</v>
      </c>
      <c r="IA10" s="92">
        <f>SUM(HO10:HZ10)</f>
        <v>0</v>
      </c>
      <c r="IB10" s="94">
        <f>'Infrastruk. sukūrimo sąnaudos'!IB18</f>
        <v>0</v>
      </c>
      <c r="IC10" s="94">
        <f>'Infrastruk. sukūrimo sąnaudos'!IC18</f>
        <v>0</v>
      </c>
      <c r="ID10" s="94">
        <f>'Infrastruk. sukūrimo sąnaudos'!ID18</f>
        <v>0</v>
      </c>
      <c r="IE10" s="94">
        <f>'Infrastruk. sukūrimo sąnaudos'!IE18</f>
        <v>0</v>
      </c>
      <c r="IF10" s="94">
        <f>'Infrastruk. sukūrimo sąnaudos'!IF18</f>
        <v>0</v>
      </c>
      <c r="IG10" s="94">
        <f>'Infrastruk. sukūrimo sąnaudos'!IG18</f>
        <v>0</v>
      </c>
      <c r="IH10" s="94">
        <f>'Infrastruk. sukūrimo sąnaudos'!IH18</f>
        <v>0</v>
      </c>
      <c r="II10" s="94">
        <f>'Infrastruk. sukūrimo sąnaudos'!II18</f>
        <v>0</v>
      </c>
      <c r="IJ10" s="94">
        <f>'Infrastruk. sukūrimo sąnaudos'!IJ18</f>
        <v>0</v>
      </c>
      <c r="IK10" s="94">
        <f>'Infrastruk. sukūrimo sąnaudos'!IK18</f>
        <v>0</v>
      </c>
      <c r="IL10" s="94">
        <f>'Infrastruk. sukūrimo sąnaudos'!IL18</f>
        <v>0</v>
      </c>
      <c r="IM10" s="94">
        <f>'Infrastruk. sukūrimo sąnaudos'!IM18</f>
        <v>0</v>
      </c>
      <c r="IN10" s="92">
        <f>SUM(IB10:IM10)</f>
        <v>0</v>
      </c>
      <c r="IO10" s="94">
        <f>'Infrastruk. sukūrimo sąnaudos'!IO18</f>
        <v>0</v>
      </c>
      <c r="IP10" s="94">
        <f>'Infrastruk. sukūrimo sąnaudos'!IP18</f>
        <v>0</v>
      </c>
      <c r="IQ10" s="94">
        <f>'Infrastruk. sukūrimo sąnaudos'!IQ18</f>
        <v>0</v>
      </c>
      <c r="IR10" s="94">
        <f>'Infrastruk. sukūrimo sąnaudos'!IR18</f>
        <v>0</v>
      </c>
      <c r="IS10" s="94">
        <f>'Infrastruk. sukūrimo sąnaudos'!IS18</f>
        <v>0</v>
      </c>
      <c r="IT10" s="94">
        <f>'Infrastruk. sukūrimo sąnaudos'!IT18</f>
        <v>0</v>
      </c>
      <c r="IU10" s="94">
        <f>'Infrastruk. sukūrimo sąnaudos'!IU18</f>
        <v>0</v>
      </c>
      <c r="IV10" s="94">
        <f>'Infrastruk. sukūrimo sąnaudos'!IV18</f>
        <v>0</v>
      </c>
      <c r="IW10" s="94">
        <f>'Infrastruk. sukūrimo sąnaudos'!IW18</f>
        <v>0</v>
      </c>
      <c r="IX10" s="94">
        <f>'Infrastruk. sukūrimo sąnaudos'!IX18</f>
        <v>0</v>
      </c>
      <c r="IY10" s="94">
        <f>'Infrastruk. sukūrimo sąnaudos'!IY18</f>
        <v>0</v>
      </c>
      <c r="IZ10" s="94">
        <f>'Infrastruk. sukūrimo sąnaudos'!IZ18</f>
        <v>0</v>
      </c>
      <c r="JA10" s="92">
        <f>SUM(IO10:IZ10)</f>
        <v>0</v>
      </c>
      <c r="JB10" s="94">
        <f>'Infrastruk. sukūrimo sąnaudos'!JB18</f>
        <v>0</v>
      </c>
      <c r="JC10" s="94">
        <f>'Infrastruk. sukūrimo sąnaudos'!JC18</f>
        <v>0</v>
      </c>
      <c r="JD10" s="94">
        <f>'Infrastruk. sukūrimo sąnaudos'!JD18</f>
        <v>0</v>
      </c>
      <c r="JE10" s="94">
        <f>'Infrastruk. sukūrimo sąnaudos'!JE18</f>
        <v>0</v>
      </c>
      <c r="JF10" s="94">
        <f>'Infrastruk. sukūrimo sąnaudos'!JF18</f>
        <v>0</v>
      </c>
      <c r="JG10" s="94">
        <f>'Infrastruk. sukūrimo sąnaudos'!JG18</f>
        <v>0</v>
      </c>
      <c r="JH10" s="94">
        <f>'Infrastruk. sukūrimo sąnaudos'!JH18</f>
        <v>0</v>
      </c>
      <c r="JI10" s="94">
        <f>'Infrastruk. sukūrimo sąnaudos'!JI18</f>
        <v>0</v>
      </c>
      <c r="JJ10" s="94">
        <f>'Infrastruk. sukūrimo sąnaudos'!JJ18</f>
        <v>0</v>
      </c>
      <c r="JK10" s="94">
        <f>'Infrastruk. sukūrimo sąnaudos'!JK18</f>
        <v>0</v>
      </c>
      <c r="JL10" s="94">
        <f>'Infrastruk. sukūrimo sąnaudos'!JL18</f>
        <v>0</v>
      </c>
      <c r="JM10" s="94">
        <f>'Infrastruk. sukūrimo sąnaudos'!JM18</f>
        <v>0</v>
      </c>
      <c r="JN10" s="92">
        <f>SUM(JB10:JM10)</f>
        <v>0</v>
      </c>
      <c r="JO10" s="94">
        <f>'Infrastruk. sukūrimo sąnaudos'!JO18</f>
        <v>0</v>
      </c>
      <c r="JP10" s="94">
        <f>'Infrastruk. sukūrimo sąnaudos'!JP18</f>
        <v>0</v>
      </c>
      <c r="JQ10" s="94">
        <f>'Infrastruk. sukūrimo sąnaudos'!JQ18</f>
        <v>0</v>
      </c>
      <c r="JR10" s="94">
        <f>'Infrastruk. sukūrimo sąnaudos'!JR18</f>
        <v>0</v>
      </c>
      <c r="JS10" s="94">
        <f>'Infrastruk. sukūrimo sąnaudos'!JS18</f>
        <v>0</v>
      </c>
      <c r="JT10" s="94">
        <f>'Infrastruk. sukūrimo sąnaudos'!JT18</f>
        <v>0</v>
      </c>
      <c r="JU10" s="94">
        <f>'Infrastruk. sukūrimo sąnaudos'!JU18</f>
        <v>0</v>
      </c>
      <c r="JV10" s="94">
        <f>'Infrastruk. sukūrimo sąnaudos'!JV18</f>
        <v>0</v>
      </c>
      <c r="JW10" s="94">
        <f>'Infrastruk. sukūrimo sąnaudos'!JW18</f>
        <v>0</v>
      </c>
      <c r="JX10" s="94">
        <f>'Infrastruk. sukūrimo sąnaudos'!JX18</f>
        <v>0</v>
      </c>
      <c r="JY10" s="94">
        <f>'Infrastruk. sukūrimo sąnaudos'!JY18</f>
        <v>0</v>
      </c>
      <c r="JZ10" s="94">
        <f>'Infrastruk. sukūrimo sąnaudos'!JZ18</f>
        <v>0</v>
      </c>
      <c r="KA10" s="92">
        <f>SUM(JO10:JZ10)</f>
        <v>0</v>
      </c>
      <c r="KB10" s="94">
        <f>'Infrastruk. sukūrimo sąnaudos'!KB18</f>
        <v>0</v>
      </c>
      <c r="KC10" s="94">
        <f>'Infrastruk. sukūrimo sąnaudos'!KC18</f>
        <v>0</v>
      </c>
      <c r="KD10" s="94">
        <f>'Infrastruk. sukūrimo sąnaudos'!KD18</f>
        <v>0</v>
      </c>
      <c r="KE10" s="94">
        <f>'Infrastruk. sukūrimo sąnaudos'!KE18</f>
        <v>0</v>
      </c>
      <c r="KF10" s="94">
        <f>'Infrastruk. sukūrimo sąnaudos'!KF18</f>
        <v>0</v>
      </c>
      <c r="KG10" s="94">
        <f>'Infrastruk. sukūrimo sąnaudos'!KG18</f>
        <v>0</v>
      </c>
      <c r="KH10" s="94">
        <f>'Infrastruk. sukūrimo sąnaudos'!KH18</f>
        <v>0</v>
      </c>
      <c r="KI10" s="94">
        <f>'Infrastruk. sukūrimo sąnaudos'!KI18</f>
        <v>0</v>
      </c>
      <c r="KJ10" s="94">
        <f>'Infrastruk. sukūrimo sąnaudos'!KJ18</f>
        <v>0</v>
      </c>
      <c r="KK10" s="94">
        <f>'Infrastruk. sukūrimo sąnaudos'!KK18</f>
        <v>0</v>
      </c>
      <c r="KL10" s="94">
        <f>'Infrastruk. sukūrimo sąnaudos'!KL18</f>
        <v>0</v>
      </c>
      <c r="KM10" s="94">
        <f>'Infrastruk. sukūrimo sąnaudos'!KM18</f>
        <v>0</v>
      </c>
      <c r="KN10" s="92">
        <f>SUM(KB10:KM10)</f>
        <v>0</v>
      </c>
      <c r="KO10" s="94">
        <f>'Infrastruk. sukūrimo sąnaudos'!KO18</f>
        <v>0</v>
      </c>
      <c r="KP10" s="94">
        <f>'Infrastruk. sukūrimo sąnaudos'!KP18</f>
        <v>0</v>
      </c>
      <c r="KQ10" s="94">
        <f>'Infrastruk. sukūrimo sąnaudos'!KQ18</f>
        <v>0</v>
      </c>
      <c r="KR10" s="94">
        <f>'Infrastruk. sukūrimo sąnaudos'!KR18</f>
        <v>0</v>
      </c>
      <c r="KS10" s="94">
        <f>'Infrastruk. sukūrimo sąnaudos'!KS18</f>
        <v>0</v>
      </c>
      <c r="KT10" s="94">
        <f>'Infrastruk. sukūrimo sąnaudos'!KT18</f>
        <v>0</v>
      </c>
      <c r="KU10" s="94">
        <f>'Infrastruk. sukūrimo sąnaudos'!KU18</f>
        <v>0</v>
      </c>
      <c r="KV10" s="94">
        <f>'Infrastruk. sukūrimo sąnaudos'!KV18</f>
        <v>0</v>
      </c>
      <c r="KW10" s="94">
        <f>'Infrastruk. sukūrimo sąnaudos'!KW18</f>
        <v>0</v>
      </c>
      <c r="KX10" s="94">
        <f>'Infrastruk. sukūrimo sąnaudos'!KX18</f>
        <v>0</v>
      </c>
      <c r="KY10" s="94">
        <f>'Infrastruk. sukūrimo sąnaudos'!KY18</f>
        <v>0</v>
      </c>
      <c r="KZ10" s="94">
        <f>'Infrastruk. sukūrimo sąnaudos'!KZ18</f>
        <v>0</v>
      </c>
      <c r="LA10" s="92">
        <f>SUM(KO10:KZ10)</f>
        <v>0</v>
      </c>
      <c r="LB10" s="94">
        <f>'Infrastruk. sukūrimo sąnaudos'!LB18</f>
        <v>0</v>
      </c>
      <c r="LC10" s="94">
        <f>'Infrastruk. sukūrimo sąnaudos'!LC18</f>
        <v>0</v>
      </c>
      <c r="LD10" s="94">
        <f>'Infrastruk. sukūrimo sąnaudos'!LD18</f>
        <v>0</v>
      </c>
      <c r="LE10" s="94">
        <f>'Infrastruk. sukūrimo sąnaudos'!LE18</f>
        <v>0</v>
      </c>
      <c r="LF10" s="94">
        <f>'Infrastruk. sukūrimo sąnaudos'!LF18</f>
        <v>0</v>
      </c>
      <c r="LG10" s="94">
        <f>'Infrastruk. sukūrimo sąnaudos'!LG18</f>
        <v>0</v>
      </c>
      <c r="LH10" s="94">
        <f>'Infrastruk. sukūrimo sąnaudos'!LH18</f>
        <v>0</v>
      </c>
      <c r="LI10" s="94">
        <f>'Infrastruk. sukūrimo sąnaudos'!LI18</f>
        <v>0</v>
      </c>
      <c r="LJ10" s="94">
        <f>'Infrastruk. sukūrimo sąnaudos'!LJ18</f>
        <v>0</v>
      </c>
      <c r="LK10" s="94">
        <f>'Infrastruk. sukūrimo sąnaudos'!LK18</f>
        <v>0</v>
      </c>
      <c r="LL10" s="94">
        <f>'Infrastruk. sukūrimo sąnaudos'!LL18</f>
        <v>0</v>
      </c>
      <c r="LM10" s="94">
        <f>'Infrastruk. sukūrimo sąnaudos'!LM18</f>
        <v>0</v>
      </c>
      <c r="LN10" s="92">
        <f>SUM(LB10:LM10)</f>
        <v>0</v>
      </c>
    </row>
    <row r="11" spans="1:326" s="60" customFormat="1">
      <c r="A11" s="167" t="s">
        <v>169</v>
      </c>
      <c r="B11" s="168"/>
      <c r="C11" s="168"/>
      <c r="D11" s="168"/>
      <c r="E11" s="168"/>
      <c r="F11" s="168"/>
      <c r="G11" s="168"/>
      <c r="H11" s="168"/>
      <c r="I11" s="168"/>
      <c r="J11" s="168"/>
      <c r="K11" s="168"/>
      <c r="L11" s="168"/>
      <c r="M11" s="170">
        <f>-N8</f>
        <v>-835602.60000000021</v>
      </c>
      <c r="N11" s="169">
        <f>M11</f>
        <v>-835602.60000000021</v>
      </c>
      <c r="O11" s="168"/>
      <c r="P11" s="168"/>
      <c r="Q11" s="168"/>
      <c r="R11" s="168"/>
      <c r="S11" s="168"/>
      <c r="T11" s="168"/>
      <c r="U11" s="168"/>
      <c r="V11" s="168"/>
      <c r="W11" s="168"/>
      <c r="X11" s="168"/>
      <c r="Y11" s="168"/>
      <c r="Z11" s="170">
        <f>-AA8</f>
        <v>-4735081.3999999994</v>
      </c>
      <c r="AA11" s="92">
        <f>SUM(O11:Z11)</f>
        <v>-4735081.3999999994</v>
      </c>
      <c r="AB11" s="168"/>
      <c r="AC11" s="168"/>
      <c r="AD11" s="168"/>
      <c r="AE11" s="168"/>
      <c r="AF11" s="168"/>
      <c r="AG11" s="170"/>
      <c r="AH11" s="168"/>
      <c r="AI11" s="168"/>
      <c r="AJ11" s="168"/>
      <c r="AK11" s="168"/>
      <c r="AL11" s="170">
        <f>-AN10</f>
        <v>-10000</v>
      </c>
      <c r="AM11" s="170"/>
      <c r="AN11" s="92">
        <f>SUM(AB11:AM11)</f>
        <v>-10000</v>
      </c>
      <c r="AO11" s="168"/>
      <c r="AP11" s="168"/>
      <c r="AQ11" s="168"/>
      <c r="AR11" s="168"/>
      <c r="AS11" s="168"/>
      <c r="AT11" s="168"/>
      <c r="AU11" s="168"/>
      <c r="AV11" s="168"/>
      <c r="AW11" s="168"/>
      <c r="AX11" s="168"/>
      <c r="AY11" s="170">
        <f>-BA10</f>
        <v>-10000</v>
      </c>
      <c r="AZ11" s="170"/>
      <c r="BA11" s="92">
        <f>SUM(AO11:AZ11)</f>
        <v>-10000</v>
      </c>
      <c r="BB11" s="168"/>
      <c r="BC11" s="168"/>
      <c r="BD11" s="168"/>
      <c r="BE11" s="168"/>
      <c r="BF11" s="168"/>
      <c r="BG11" s="168"/>
      <c r="BH11" s="168"/>
      <c r="BI11" s="168"/>
      <c r="BJ11" s="168"/>
      <c r="BK11" s="168"/>
      <c r="BL11" s="170">
        <f>-BN10</f>
        <v>-10000</v>
      </c>
      <c r="BM11" s="170"/>
      <c r="BN11" s="92">
        <f>SUM(BB11:BM11)</f>
        <v>-10000</v>
      </c>
      <c r="BO11" s="168"/>
      <c r="BP11" s="168"/>
      <c r="BQ11" s="168"/>
      <c r="BR11" s="168"/>
      <c r="BS11" s="168"/>
      <c r="BT11" s="168"/>
      <c r="BU11" s="168"/>
      <c r="BV11" s="168"/>
      <c r="BW11" s="168"/>
      <c r="BX11" s="168"/>
      <c r="BY11" s="170">
        <f>-CA10</f>
        <v>-10000</v>
      </c>
      <c r="BZ11" s="170"/>
      <c r="CA11" s="92">
        <f>SUM(BO11:BZ11)</f>
        <v>-10000</v>
      </c>
      <c r="CB11" s="168"/>
      <c r="CC11" s="168"/>
      <c r="CD11" s="168"/>
      <c r="CE11" s="168"/>
      <c r="CF11" s="168"/>
      <c r="CG11" s="168"/>
      <c r="CH11" s="168"/>
      <c r="CI11" s="168"/>
      <c r="CJ11" s="168"/>
      <c r="CK11" s="168"/>
      <c r="CL11" s="170">
        <f>-CN10</f>
        <v>-10000</v>
      </c>
      <c r="CM11" s="170"/>
      <c r="CN11" s="92">
        <f>SUM(CB11:CM11)</f>
        <v>-10000</v>
      </c>
      <c r="CO11" s="168"/>
      <c r="CP11" s="168"/>
      <c r="CQ11" s="168"/>
      <c r="CR11" s="168"/>
      <c r="CS11" s="168"/>
      <c r="CT11" s="168"/>
      <c r="CU11" s="168"/>
      <c r="CV11" s="168"/>
      <c r="CW11" s="168"/>
      <c r="CX11" s="168"/>
      <c r="CY11" s="170">
        <f>-DA10</f>
        <v>-10000</v>
      </c>
      <c r="CZ11" s="170"/>
      <c r="DA11" s="92">
        <f>SUM(CO11:CZ11)</f>
        <v>-10000</v>
      </c>
      <c r="DB11" s="168"/>
      <c r="DC11" s="168"/>
      <c r="DD11" s="168"/>
      <c r="DE11" s="168"/>
      <c r="DF11" s="168"/>
      <c r="DG11" s="168"/>
      <c r="DH11" s="168"/>
      <c r="DI11" s="168"/>
      <c r="DJ11" s="168"/>
      <c r="DK11" s="168"/>
      <c r="DL11" s="170">
        <f>-DN10</f>
        <v>-10000</v>
      </c>
      <c r="DM11" s="170"/>
      <c r="DN11" s="92">
        <f>SUM(DB11:DM11)</f>
        <v>-10000</v>
      </c>
      <c r="DO11" s="168"/>
      <c r="DP11" s="168"/>
      <c r="DQ11" s="168"/>
      <c r="DR11" s="168"/>
      <c r="DS11" s="168"/>
      <c r="DT11" s="168"/>
      <c r="DU11" s="168"/>
      <c r="DV11" s="168"/>
      <c r="DW11" s="168"/>
      <c r="DX11" s="168"/>
      <c r="DY11" s="170">
        <f>-EA10</f>
        <v>-10000</v>
      </c>
      <c r="DZ11" s="170"/>
      <c r="EA11" s="92">
        <f>SUM(DO11:DZ11)</f>
        <v>-10000</v>
      </c>
      <c r="EB11" s="168"/>
      <c r="EC11" s="168"/>
      <c r="ED11" s="168"/>
      <c r="EE11" s="168"/>
      <c r="EF11" s="168"/>
      <c r="EG11" s="168"/>
      <c r="EH11" s="168"/>
      <c r="EI11" s="168"/>
      <c r="EJ11" s="168"/>
      <c r="EK11" s="168"/>
      <c r="EL11" s="170">
        <f>-EN10</f>
        <v>-10000</v>
      </c>
      <c r="EM11" s="170"/>
      <c r="EN11" s="92">
        <f>SUM(EB11:EM11)</f>
        <v>-10000</v>
      </c>
      <c r="EO11" s="168"/>
      <c r="EP11" s="168"/>
      <c r="EQ11" s="168"/>
      <c r="ER11" s="168"/>
      <c r="ES11" s="168"/>
      <c r="ET11" s="168"/>
      <c r="EU11" s="168"/>
      <c r="EV11" s="168"/>
      <c r="EW11" s="168"/>
      <c r="EX11" s="168"/>
      <c r="EY11" s="170">
        <f>-FA10</f>
        <v>-10000</v>
      </c>
      <c r="EZ11" s="170"/>
      <c r="FA11" s="92">
        <f>SUM(EO11:EZ11)</f>
        <v>-10000</v>
      </c>
      <c r="FB11" s="168"/>
      <c r="FC11" s="168"/>
      <c r="FD11" s="168"/>
      <c r="FE11" s="168"/>
      <c r="FF11" s="168"/>
      <c r="FG11" s="168"/>
      <c r="FH11" s="168"/>
      <c r="FI11" s="168"/>
      <c r="FJ11" s="168"/>
      <c r="FK11" s="168"/>
      <c r="FL11" s="170">
        <f>-FN10</f>
        <v>-10000</v>
      </c>
      <c r="FM11" s="170"/>
      <c r="FN11" s="92">
        <f>SUM(FB11:FM11)</f>
        <v>-10000</v>
      </c>
      <c r="FO11" s="168"/>
      <c r="FP11" s="168"/>
      <c r="FQ11" s="168"/>
      <c r="FR11" s="168"/>
      <c r="FS11" s="168"/>
      <c r="FT11" s="168"/>
      <c r="FU11" s="168"/>
      <c r="FV11" s="168"/>
      <c r="FW11" s="168"/>
      <c r="FX11" s="168"/>
      <c r="FY11" s="170">
        <f>-GA10</f>
        <v>-10000</v>
      </c>
      <c r="FZ11" s="170"/>
      <c r="GA11" s="92">
        <f>SUM(FO11:FZ11)</f>
        <v>-10000</v>
      </c>
      <c r="GB11" s="168"/>
      <c r="GC11" s="168"/>
      <c r="GD11" s="168"/>
      <c r="GE11" s="168"/>
      <c r="GF11" s="168"/>
      <c r="GG11" s="168"/>
      <c r="GH11" s="168"/>
      <c r="GI11" s="168"/>
      <c r="GJ11" s="168"/>
      <c r="GK11" s="168"/>
      <c r="GL11" s="170">
        <f>-GN10</f>
        <v>-10000</v>
      </c>
      <c r="GM11" s="170"/>
      <c r="GN11" s="92">
        <f>SUM(GB11:GM11)</f>
        <v>-10000</v>
      </c>
      <c r="GO11" s="168"/>
      <c r="GP11" s="168"/>
      <c r="GQ11" s="168"/>
      <c r="GR11" s="168"/>
      <c r="GS11" s="168"/>
      <c r="GT11" s="168"/>
      <c r="GU11" s="168"/>
      <c r="GV11" s="168"/>
      <c r="GW11" s="168"/>
      <c r="GX11" s="168"/>
      <c r="GY11" s="170">
        <f>-HA10</f>
        <v>0</v>
      </c>
      <c r="GZ11" s="170"/>
      <c r="HA11" s="92">
        <f>SUM(GO11:GZ11)</f>
        <v>0</v>
      </c>
      <c r="HB11" s="168"/>
      <c r="HC11" s="168"/>
      <c r="HD11" s="168"/>
      <c r="HE11" s="168"/>
      <c r="HF11" s="168"/>
      <c r="HG11" s="168"/>
      <c r="HH11" s="168"/>
      <c r="HI11" s="168"/>
      <c r="HJ11" s="168"/>
      <c r="HK11" s="168"/>
      <c r="HL11" s="170">
        <f>-HN10</f>
        <v>0</v>
      </c>
      <c r="HM11" s="170"/>
      <c r="HN11" s="92">
        <f>SUM(HB11:HM11)</f>
        <v>0</v>
      </c>
      <c r="HO11" s="168"/>
      <c r="HP11" s="168"/>
      <c r="HQ11" s="168"/>
      <c r="HR11" s="168"/>
      <c r="HS11" s="168"/>
      <c r="HT11" s="168"/>
      <c r="HU11" s="168"/>
      <c r="HV11" s="168"/>
      <c r="HW11" s="168"/>
      <c r="HX11" s="168"/>
      <c r="HY11" s="170">
        <f>-IA10</f>
        <v>0</v>
      </c>
      <c r="HZ11" s="170"/>
      <c r="IA11" s="92">
        <f>SUM(HO11:HZ11)</f>
        <v>0</v>
      </c>
      <c r="IB11" s="168"/>
      <c r="IC11" s="168"/>
      <c r="ID11" s="168"/>
      <c r="IE11" s="168"/>
      <c r="IF11" s="168"/>
      <c r="IG11" s="168"/>
      <c r="IH11" s="168"/>
      <c r="II11" s="168"/>
      <c r="IJ11" s="168"/>
      <c r="IK11" s="168"/>
      <c r="IL11" s="170">
        <f>-IN10</f>
        <v>0</v>
      </c>
      <c r="IM11" s="170"/>
      <c r="IN11" s="92">
        <f>SUM(IB11:IM11)</f>
        <v>0</v>
      </c>
      <c r="IO11" s="168"/>
      <c r="IP11" s="168"/>
      <c r="IQ11" s="168"/>
      <c r="IR11" s="168"/>
      <c r="IS11" s="168"/>
      <c r="IT11" s="168"/>
      <c r="IU11" s="168"/>
      <c r="IV11" s="168"/>
      <c r="IW11" s="168"/>
      <c r="IX11" s="168"/>
      <c r="IY11" s="170">
        <f>-JA10</f>
        <v>0</v>
      </c>
      <c r="IZ11" s="170"/>
      <c r="JA11" s="92">
        <f>SUM(IO11:IZ11)</f>
        <v>0</v>
      </c>
      <c r="JB11" s="168"/>
      <c r="JC11" s="168"/>
      <c r="JD11" s="168"/>
      <c r="JE11" s="168"/>
      <c r="JF11" s="168"/>
      <c r="JG11" s="168"/>
      <c r="JH11" s="168"/>
      <c r="JI11" s="168"/>
      <c r="JJ11" s="168"/>
      <c r="JK11" s="168"/>
      <c r="JL11" s="170">
        <f>-JN10</f>
        <v>0</v>
      </c>
      <c r="JM11" s="170"/>
      <c r="JN11" s="92">
        <f>SUM(JB11:JM11)</f>
        <v>0</v>
      </c>
      <c r="JO11" s="168"/>
      <c r="JP11" s="168"/>
      <c r="JQ11" s="168"/>
      <c r="JR11" s="168"/>
      <c r="JS11" s="168"/>
      <c r="JT11" s="168"/>
      <c r="JU11" s="168"/>
      <c r="JV11" s="168"/>
      <c r="JW11" s="168"/>
      <c r="JX11" s="168"/>
      <c r="JY11" s="170">
        <f>-KA10</f>
        <v>0</v>
      </c>
      <c r="JZ11" s="170"/>
      <c r="KA11" s="92">
        <f>SUM(JO11:JZ11)</f>
        <v>0</v>
      </c>
      <c r="KB11" s="168"/>
      <c r="KC11" s="168"/>
      <c r="KD11" s="168"/>
      <c r="KE11" s="168"/>
      <c r="KF11" s="168"/>
      <c r="KG11" s="168"/>
      <c r="KH11" s="168"/>
      <c r="KI11" s="168"/>
      <c r="KJ11" s="168"/>
      <c r="KK11" s="168"/>
      <c r="KL11" s="170">
        <f>-KN10</f>
        <v>0</v>
      </c>
      <c r="KM11" s="170"/>
      <c r="KN11" s="92">
        <f>SUM(KB11:KM11)</f>
        <v>0</v>
      </c>
      <c r="KO11" s="168"/>
      <c r="KP11" s="168"/>
      <c r="KQ11" s="168"/>
      <c r="KR11" s="168"/>
      <c r="KS11" s="168"/>
      <c r="KT11" s="168"/>
      <c r="KU11" s="168"/>
      <c r="KV11" s="168"/>
      <c r="KW11" s="168"/>
      <c r="KX11" s="168"/>
      <c r="KY11" s="170">
        <f>-LA10</f>
        <v>0</v>
      </c>
      <c r="KZ11" s="170"/>
      <c r="LA11" s="92">
        <f>SUM(KO11:KZ11)</f>
        <v>0</v>
      </c>
      <c r="LB11" s="168"/>
      <c r="LC11" s="168"/>
      <c r="LD11" s="168"/>
      <c r="LE11" s="168"/>
      <c r="LF11" s="168"/>
      <c r="LG11" s="168"/>
      <c r="LH11" s="168"/>
      <c r="LI11" s="168"/>
      <c r="LJ11" s="168"/>
      <c r="LK11" s="168"/>
      <c r="LL11" s="170">
        <f>-LN10</f>
        <v>0</v>
      </c>
      <c r="LM11" s="170"/>
      <c r="LN11" s="92">
        <f>SUM(LB11:LM11)</f>
        <v>0</v>
      </c>
    </row>
    <row r="12" spans="1:326" s="60" customFormat="1" ht="15.75" thickBot="1">
      <c r="A12" s="64" t="s">
        <v>100</v>
      </c>
      <c r="B12" s="93">
        <f>B7+B8+B9+B10+B11</f>
        <v>69633.55</v>
      </c>
      <c r="C12" s="93">
        <f>C7+C8+C9+C10+C11</f>
        <v>139267.1</v>
      </c>
      <c r="D12" s="93">
        <f t="shared" ref="D12:AZ12" si="196">D7+D8+D9+D10+D11</f>
        <v>208900.65000000002</v>
      </c>
      <c r="E12" s="93">
        <f t="shared" si="196"/>
        <v>278534.2</v>
      </c>
      <c r="F12" s="93">
        <f t="shared" si="196"/>
        <v>348167.75</v>
      </c>
      <c r="G12" s="93">
        <f t="shared" si="196"/>
        <v>417801.3</v>
      </c>
      <c r="H12" s="93">
        <f t="shared" si="196"/>
        <v>487434.85</v>
      </c>
      <c r="I12" s="93">
        <f t="shared" si="196"/>
        <v>557068.4</v>
      </c>
      <c r="J12" s="93">
        <f t="shared" si="196"/>
        <v>626701.95000000007</v>
      </c>
      <c r="K12" s="93">
        <f t="shared" si="196"/>
        <v>696335.50000000012</v>
      </c>
      <c r="L12" s="93">
        <f t="shared" si="196"/>
        <v>765969.05000000016</v>
      </c>
      <c r="M12" s="93">
        <f t="shared" si="196"/>
        <v>0</v>
      </c>
      <c r="N12" s="93">
        <f t="shared" si="196"/>
        <v>0</v>
      </c>
      <c r="O12" s="93">
        <f t="shared" si="196"/>
        <v>394590.11666666664</v>
      </c>
      <c r="P12" s="93">
        <f t="shared" si="196"/>
        <v>789180.23333333328</v>
      </c>
      <c r="Q12" s="93">
        <f t="shared" si="196"/>
        <v>1183770.3499999999</v>
      </c>
      <c r="R12" s="93">
        <f t="shared" si="196"/>
        <v>1578360.4666666666</v>
      </c>
      <c r="S12" s="93">
        <f t="shared" si="196"/>
        <v>1972950.5833333333</v>
      </c>
      <c r="T12" s="93">
        <f t="shared" si="196"/>
        <v>2367540.6999999997</v>
      </c>
      <c r="U12" s="93">
        <f t="shared" si="196"/>
        <v>2762130.8166666664</v>
      </c>
      <c r="V12" s="93">
        <f t="shared" si="196"/>
        <v>3156720.9333333331</v>
      </c>
      <c r="W12" s="93">
        <f t="shared" si="196"/>
        <v>3551311.05</v>
      </c>
      <c r="X12" s="93">
        <f t="shared" si="196"/>
        <v>3945901.1666666665</v>
      </c>
      <c r="Y12" s="93">
        <f t="shared" si="196"/>
        <v>4340491.2833333332</v>
      </c>
      <c r="Z12" s="93">
        <f t="shared" si="196"/>
        <v>0</v>
      </c>
      <c r="AA12" s="93">
        <f t="shared" si="196"/>
        <v>0</v>
      </c>
      <c r="AB12" s="93">
        <f t="shared" si="196"/>
        <v>0</v>
      </c>
      <c r="AC12" s="93">
        <f t="shared" si="196"/>
        <v>0</v>
      </c>
      <c r="AD12" s="93">
        <f t="shared" si="196"/>
        <v>0</v>
      </c>
      <c r="AE12" s="93">
        <f t="shared" si="196"/>
        <v>0</v>
      </c>
      <c r="AF12" s="93">
        <f t="shared" si="196"/>
        <v>0</v>
      </c>
      <c r="AG12" s="93">
        <f t="shared" si="196"/>
        <v>0</v>
      </c>
      <c r="AH12" s="93">
        <f t="shared" si="196"/>
        <v>0</v>
      </c>
      <c r="AI12" s="93">
        <f t="shared" si="196"/>
        <v>0</v>
      </c>
      <c r="AJ12" s="93">
        <f t="shared" si="196"/>
        <v>0</v>
      </c>
      <c r="AK12" s="93">
        <f t="shared" si="196"/>
        <v>0</v>
      </c>
      <c r="AL12" s="93">
        <f t="shared" si="196"/>
        <v>0</v>
      </c>
      <c r="AM12" s="93">
        <f t="shared" si="196"/>
        <v>0</v>
      </c>
      <c r="AN12" s="93">
        <f t="shared" si="196"/>
        <v>0</v>
      </c>
      <c r="AO12" s="93">
        <f t="shared" si="196"/>
        <v>0</v>
      </c>
      <c r="AP12" s="93">
        <f t="shared" si="196"/>
        <v>0</v>
      </c>
      <c r="AQ12" s="93">
        <f t="shared" si="196"/>
        <v>0</v>
      </c>
      <c r="AR12" s="93">
        <f t="shared" si="196"/>
        <v>0</v>
      </c>
      <c r="AS12" s="93">
        <f t="shared" si="196"/>
        <v>0</v>
      </c>
      <c r="AT12" s="93">
        <f t="shared" si="196"/>
        <v>0</v>
      </c>
      <c r="AU12" s="93">
        <f t="shared" si="196"/>
        <v>0</v>
      </c>
      <c r="AV12" s="93">
        <f t="shared" si="196"/>
        <v>0</v>
      </c>
      <c r="AW12" s="93">
        <f t="shared" si="196"/>
        <v>0</v>
      </c>
      <c r="AX12" s="93">
        <f t="shared" si="196"/>
        <v>0</v>
      </c>
      <c r="AY12" s="93">
        <f t="shared" si="196"/>
        <v>0</v>
      </c>
      <c r="AZ12" s="93">
        <f t="shared" si="196"/>
        <v>0</v>
      </c>
      <c r="BA12" s="93">
        <f t="shared" ref="BA12:DL12" si="197">BA7+BA8+BA9+BA10+BA11</f>
        <v>0</v>
      </c>
      <c r="BB12" s="93">
        <f t="shared" si="197"/>
        <v>0</v>
      </c>
      <c r="BC12" s="93">
        <f t="shared" si="197"/>
        <v>0</v>
      </c>
      <c r="BD12" s="93">
        <f t="shared" si="197"/>
        <v>0</v>
      </c>
      <c r="BE12" s="93">
        <f t="shared" si="197"/>
        <v>0</v>
      </c>
      <c r="BF12" s="93">
        <f t="shared" si="197"/>
        <v>0</v>
      </c>
      <c r="BG12" s="93">
        <f t="shared" si="197"/>
        <v>0</v>
      </c>
      <c r="BH12" s="93">
        <f t="shared" si="197"/>
        <v>0</v>
      </c>
      <c r="BI12" s="93">
        <f t="shared" si="197"/>
        <v>0</v>
      </c>
      <c r="BJ12" s="93">
        <f t="shared" si="197"/>
        <v>0</v>
      </c>
      <c r="BK12" s="93">
        <f t="shared" si="197"/>
        <v>0</v>
      </c>
      <c r="BL12" s="93">
        <f t="shared" si="197"/>
        <v>0</v>
      </c>
      <c r="BM12" s="93">
        <f t="shared" si="197"/>
        <v>0</v>
      </c>
      <c r="BN12" s="93">
        <f t="shared" si="197"/>
        <v>0</v>
      </c>
      <c r="BO12" s="93">
        <f t="shared" si="197"/>
        <v>0</v>
      </c>
      <c r="BP12" s="93">
        <f t="shared" si="197"/>
        <v>0</v>
      </c>
      <c r="BQ12" s="93">
        <f t="shared" si="197"/>
        <v>0</v>
      </c>
      <c r="BR12" s="93">
        <f t="shared" si="197"/>
        <v>0</v>
      </c>
      <c r="BS12" s="93">
        <f t="shared" si="197"/>
        <v>0</v>
      </c>
      <c r="BT12" s="93">
        <f t="shared" si="197"/>
        <v>0</v>
      </c>
      <c r="BU12" s="93">
        <f t="shared" si="197"/>
        <v>0</v>
      </c>
      <c r="BV12" s="93">
        <f t="shared" si="197"/>
        <v>0</v>
      </c>
      <c r="BW12" s="93">
        <f t="shared" si="197"/>
        <v>0</v>
      </c>
      <c r="BX12" s="93">
        <f t="shared" si="197"/>
        <v>0</v>
      </c>
      <c r="BY12" s="93">
        <f t="shared" si="197"/>
        <v>0</v>
      </c>
      <c r="BZ12" s="93">
        <f t="shared" si="197"/>
        <v>0</v>
      </c>
      <c r="CA12" s="93">
        <f t="shared" si="197"/>
        <v>0</v>
      </c>
      <c r="CB12" s="93">
        <f t="shared" si="197"/>
        <v>0</v>
      </c>
      <c r="CC12" s="93">
        <f t="shared" si="197"/>
        <v>0</v>
      </c>
      <c r="CD12" s="93">
        <f t="shared" si="197"/>
        <v>0</v>
      </c>
      <c r="CE12" s="93">
        <f t="shared" si="197"/>
        <v>0</v>
      </c>
      <c r="CF12" s="93">
        <f t="shared" si="197"/>
        <v>0</v>
      </c>
      <c r="CG12" s="93">
        <f t="shared" si="197"/>
        <v>0</v>
      </c>
      <c r="CH12" s="93">
        <f t="shared" si="197"/>
        <v>0</v>
      </c>
      <c r="CI12" s="93">
        <f t="shared" si="197"/>
        <v>0</v>
      </c>
      <c r="CJ12" s="93">
        <f t="shared" si="197"/>
        <v>0</v>
      </c>
      <c r="CK12" s="93">
        <f t="shared" si="197"/>
        <v>0</v>
      </c>
      <c r="CL12" s="93">
        <f t="shared" si="197"/>
        <v>0</v>
      </c>
      <c r="CM12" s="93">
        <f t="shared" si="197"/>
        <v>0</v>
      </c>
      <c r="CN12" s="93">
        <f t="shared" si="197"/>
        <v>0</v>
      </c>
      <c r="CO12" s="93">
        <f t="shared" si="197"/>
        <v>0</v>
      </c>
      <c r="CP12" s="93">
        <f t="shared" si="197"/>
        <v>0</v>
      </c>
      <c r="CQ12" s="93">
        <f t="shared" si="197"/>
        <v>0</v>
      </c>
      <c r="CR12" s="93">
        <f t="shared" si="197"/>
        <v>0</v>
      </c>
      <c r="CS12" s="93">
        <f t="shared" si="197"/>
        <v>0</v>
      </c>
      <c r="CT12" s="93">
        <f t="shared" si="197"/>
        <v>0</v>
      </c>
      <c r="CU12" s="93">
        <f t="shared" si="197"/>
        <v>0</v>
      </c>
      <c r="CV12" s="93">
        <f t="shared" si="197"/>
        <v>0</v>
      </c>
      <c r="CW12" s="93">
        <f t="shared" si="197"/>
        <v>0</v>
      </c>
      <c r="CX12" s="93">
        <f t="shared" si="197"/>
        <v>0</v>
      </c>
      <c r="CY12" s="93">
        <f t="shared" si="197"/>
        <v>0</v>
      </c>
      <c r="CZ12" s="93">
        <f t="shared" si="197"/>
        <v>0</v>
      </c>
      <c r="DA12" s="93">
        <f t="shared" si="197"/>
        <v>0</v>
      </c>
      <c r="DB12" s="93">
        <f t="shared" si="197"/>
        <v>0</v>
      </c>
      <c r="DC12" s="93">
        <f t="shared" si="197"/>
        <v>0</v>
      </c>
      <c r="DD12" s="93">
        <f t="shared" si="197"/>
        <v>0</v>
      </c>
      <c r="DE12" s="93">
        <f t="shared" si="197"/>
        <v>0</v>
      </c>
      <c r="DF12" s="93">
        <f t="shared" si="197"/>
        <v>0</v>
      </c>
      <c r="DG12" s="93">
        <f t="shared" si="197"/>
        <v>0</v>
      </c>
      <c r="DH12" s="93">
        <f t="shared" si="197"/>
        <v>0</v>
      </c>
      <c r="DI12" s="93">
        <f t="shared" si="197"/>
        <v>0</v>
      </c>
      <c r="DJ12" s="93">
        <f t="shared" si="197"/>
        <v>0</v>
      </c>
      <c r="DK12" s="93">
        <f t="shared" si="197"/>
        <v>0</v>
      </c>
      <c r="DL12" s="93">
        <f t="shared" si="197"/>
        <v>0</v>
      </c>
      <c r="DM12" s="93">
        <f t="shared" ref="DM12:FX12" si="198">DM7+DM8+DM9+DM10+DM11</f>
        <v>0</v>
      </c>
      <c r="DN12" s="93">
        <f t="shared" si="198"/>
        <v>0</v>
      </c>
      <c r="DO12" s="93">
        <f t="shared" si="198"/>
        <v>0</v>
      </c>
      <c r="DP12" s="93">
        <f t="shared" si="198"/>
        <v>0</v>
      </c>
      <c r="DQ12" s="93">
        <f t="shared" si="198"/>
        <v>0</v>
      </c>
      <c r="DR12" s="93">
        <f t="shared" si="198"/>
        <v>0</v>
      </c>
      <c r="DS12" s="93">
        <f t="shared" si="198"/>
        <v>0</v>
      </c>
      <c r="DT12" s="93">
        <f t="shared" si="198"/>
        <v>0</v>
      </c>
      <c r="DU12" s="93">
        <f t="shared" si="198"/>
        <v>0</v>
      </c>
      <c r="DV12" s="93">
        <f t="shared" si="198"/>
        <v>0</v>
      </c>
      <c r="DW12" s="93">
        <f t="shared" si="198"/>
        <v>0</v>
      </c>
      <c r="DX12" s="93">
        <f t="shared" si="198"/>
        <v>0</v>
      </c>
      <c r="DY12" s="93">
        <f t="shared" si="198"/>
        <v>0</v>
      </c>
      <c r="DZ12" s="93">
        <f t="shared" si="198"/>
        <v>0</v>
      </c>
      <c r="EA12" s="93">
        <f t="shared" si="198"/>
        <v>0</v>
      </c>
      <c r="EB12" s="93">
        <f t="shared" si="198"/>
        <v>0</v>
      </c>
      <c r="EC12" s="93">
        <f t="shared" si="198"/>
        <v>0</v>
      </c>
      <c r="ED12" s="93">
        <f t="shared" si="198"/>
        <v>0</v>
      </c>
      <c r="EE12" s="93">
        <f t="shared" si="198"/>
        <v>0</v>
      </c>
      <c r="EF12" s="93">
        <f t="shared" si="198"/>
        <v>0</v>
      </c>
      <c r="EG12" s="93">
        <f t="shared" si="198"/>
        <v>0</v>
      </c>
      <c r="EH12" s="93">
        <f t="shared" si="198"/>
        <v>0</v>
      </c>
      <c r="EI12" s="93">
        <f t="shared" si="198"/>
        <v>0</v>
      </c>
      <c r="EJ12" s="93">
        <f t="shared" si="198"/>
        <v>0</v>
      </c>
      <c r="EK12" s="93">
        <f t="shared" si="198"/>
        <v>0</v>
      </c>
      <c r="EL12" s="93">
        <f t="shared" si="198"/>
        <v>0</v>
      </c>
      <c r="EM12" s="93">
        <f t="shared" si="198"/>
        <v>0</v>
      </c>
      <c r="EN12" s="93">
        <f t="shared" si="198"/>
        <v>0</v>
      </c>
      <c r="EO12" s="93">
        <f t="shared" si="198"/>
        <v>0</v>
      </c>
      <c r="EP12" s="93">
        <f t="shared" si="198"/>
        <v>0</v>
      </c>
      <c r="EQ12" s="93">
        <f t="shared" si="198"/>
        <v>0</v>
      </c>
      <c r="ER12" s="93">
        <f t="shared" si="198"/>
        <v>0</v>
      </c>
      <c r="ES12" s="93">
        <f t="shared" si="198"/>
        <v>0</v>
      </c>
      <c r="ET12" s="93">
        <f t="shared" si="198"/>
        <v>0</v>
      </c>
      <c r="EU12" s="93">
        <f t="shared" si="198"/>
        <v>0</v>
      </c>
      <c r="EV12" s="93">
        <f t="shared" si="198"/>
        <v>0</v>
      </c>
      <c r="EW12" s="93">
        <f t="shared" si="198"/>
        <v>0</v>
      </c>
      <c r="EX12" s="93">
        <f t="shared" si="198"/>
        <v>0</v>
      </c>
      <c r="EY12" s="93">
        <f t="shared" si="198"/>
        <v>0</v>
      </c>
      <c r="EZ12" s="93">
        <f t="shared" si="198"/>
        <v>0</v>
      </c>
      <c r="FA12" s="93">
        <f t="shared" si="198"/>
        <v>0</v>
      </c>
      <c r="FB12" s="93">
        <f t="shared" si="198"/>
        <v>0</v>
      </c>
      <c r="FC12" s="93">
        <f t="shared" si="198"/>
        <v>0</v>
      </c>
      <c r="FD12" s="93">
        <f t="shared" si="198"/>
        <v>0</v>
      </c>
      <c r="FE12" s="93">
        <f t="shared" si="198"/>
        <v>0</v>
      </c>
      <c r="FF12" s="93">
        <f t="shared" si="198"/>
        <v>0</v>
      </c>
      <c r="FG12" s="93">
        <f t="shared" si="198"/>
        <v>0</v>
      </c>
      <c r="FH12" s="93">
        <f t="shared" si="198"/>
        <v>0</v>
      </c>
      <c r="FI12" s="93">
        <f t="shared" si="198"/>
        <v>0</v>
      </c>
      <c r="FJ12" s="93">
        <f t="shared" si="198"/>
        <v>0</v>
      </c>
      <c r="FK12" s="93">
        <f t="shared" si="198"/>
        <v>0</v>
      </c>
      <c r="FL12" s="93">
        <f t="shared" si="198"/>
        <v>0</v>
      </c>
      <c r="FM12" s="93">
        <f t="shared" si="198"/>
        <v>0</v>
      </c>
      <c r="FN12" s="93">
        <f t="shared" si="198"/>
        <v>0</v>
      </c>
      <c r="FO12" s="93">
        <f t="shared" si="198"/>
        <v>0</v>
      </c>
      <c r="FP12" s="93">
        <f t="shared" si="198"/>
        <v>0</v>
      </c>
      <c r="FQ12" s="93">
        <f t="shared" si="198"/>
        <v>0</v>
      </c>
      <c r="FR12" s="93">
        <f t="shared" si="198"/>
        <v>0</v>
      </c>
      <c r="FS12" s="93">
        <f t="shared" si="198"/>
        <v>0</v>
      </c>
      <c r="FT12" s="93">
        <f t="shared" si="198"/>
        <v>0</v>
      </c>
      <c r="FU12" s="93">
        <f t="shared" si="198"/>
        <v>0</v>
      </c>
      <c r="FV12" s="93">
        <f t="shared" si="198"/>
        <v>0</v>
      </c>
      <c r="FW12" s="93">
        <f t="shared" si="198"/>
        <v>0</v>
      </c>
      <c r="FX12" s="93">
        <f t="shared" si="198"/>
        <v>0</v>
      </c>
      <c r="FY12" s="93">
        <f t="shared" ref="FY12:IJ12" si="199">FY7+FY8+FY9+FY10+FY11</f>
        <v>0</v>
      </c>
      <c r="FZ12" s="93">
        <f t="shared" si="199"/>
        <v>0</v>
      </c>
      <c r="GA12" s="93">
        <f t="shared" si="199"/>
        <v>0</v>
      </c>
      <c r="GB12" s="93">
        <f t="shared" si="199"/>
        <v>0</v>
      </c>
      <c r="GC12" s="93">
        <f t="shared" si="199"/>
        <v>0</v>
      </c>
      <c r="GD12" s="93">
        <f t="shared" si="199"/>
        <v>0</v>
      </c>
      <c r="GE12" s="93">
        <f t="shared" si="199"/>
        <v>0</v>
      </c>
      <c r="GF12" s="93">
        <f t="shared" si="199"/>
        <v>0</v>
      </c>
      <c r="GG12" s="93">
        <f t="shared" si="199"/>
        <v>0</v>
      </c>
      <c r="GH12" s="93">
        <f t="shared" si="199"/>
        <v>0</v>
      </c>
      <c r="GI12" s="93">
        <f t="shared" si="199"/>
        <v>0</v>
      </c>
      <c r="GJ12" s="93">
        <f t="shared" si="199"/>
        <v>0</v>
      </c>
      <c r="GK12" s="93">
        <f t="shared" si="199"/>
        <v>0</v>
      </c>
      <c r="GL12" s="93">
        <f t="shared" si="199"/>
        <v>0</v>
      </c>
      <c r="GM12" s="93">
        <f t="shared" si="199"/>
        <v>0</v>
      </c>
      <c r="GN12" s="93">
        <f t="shared" si="199"/>
        <v>0</v>
      </c>
      <c r="GO12" s="93">
        <f t="shared" si="199"/>
        <v>0</v>
      </c>
      <c r="GP12" s="93">
        <f t="shared" si="199"/>
        <v>0</v>
      </c>
      <c r="GQ12" s="93">
        <f t="shared" si="199"/>
        <v>0</v>
      </c>
      <c r="GR12" s="93">
        <f t="shared" si="199"/>
        <v>0</v>
      </c>
      <c r="GS12" s="93">
        <f t="shared" si="199"/>
        <v>0</v>
      </c>
      <c r="GT12" s="93">
        <f t="shared" si="199"/>
        <v>0</v>
      </c>
      <c r="GU12" s="93">
        <f t="shared" si="199"/>
        <v>0</v>
      </c>
      <c r="GV12" s="93">
        <f t="shared" si="199"/>
        <v>0</v>
      </c>
      <c r="GW12" s="93">
        <f t="shared" si="199"/>
        <v>0</v>
      </c>
      <c r="GX12" s="93">
        <f t="shared" si="199"/>
        <v>0</v>
      </c>
      <c r="GY12" s="93">
        <f t="shared" si="199"/>
        <v>0</v>
      </c>
      <c r="GZ12" s="93">
        <f t="shared" si="199"/>
        <v>0</v>
      </c>
      <c r="HA12" s="93">
        <f t="shared" si="199"/>
        <v>0</v>
      </c>
      <c r="HB12" s="93">
        <f t="shared" si="199"/>
        <v>0</v>
      </c>
      <c r="HC12" s="93">
        <f t="shared" si="199"/>
        <v>0</v>
      </c>
      <c r="HD12" s="93">
        <f t="shared" si="199"/>
        <v>0</v>
      </c>
      <c r="HE12" s="93">
        <f t="shared" si="199"/>
        <v>0</v>
      </c>
      <c r="HF12" s="93">
        <f t="shared" si="199"/>
        <v>0</v>
      </c>
      <c r="HG12" s="93">
        <f t="shared" si="199"/>
        <v>0</v>
      </c>
      <c r="HH12" s="93">
        <f t="shared" si="199"/>
        <v>0</v>
      </c>
      <c r="HI12" s="93">
        <f t="shared" si="199"/>
        <v>0</v>
      </c>
      <c r="HJ12" s="93">
        <f t="shared" si="199"/>
        <v>0</v>
      </c>
      <c r="HK12" s="93">
        <f t="shared" si="199"/>
        <v>0</v>
      </c>
      <c r="HL12" s="93">
        <f t="shared" si="199"/>
        <v>0</v>
      </c>
      <c r="HM12" s="93">
        <f t="shared" si="199"/>
        <v>0</v>
      </c>
      <c r="HN12" s="93">
        <f t="shared" si="199"/>
        <v>0</v>
      </c>
      <c r="HO12" s="93">
        <f t="shared" si="199"/>
        <v>0</v>
      </c>
      <c r="HP12" s="93">
        <f t="shared" si="199"/>
        <v>0</v>
      </c>
      <c r="HQ12" s="93">
        <f t="shared" si="199"/>
        <v>0</v>
      </c>
      <c r="HR12" s="93">
        <f t="shared" si="199"/>
        <v>0</v>
      </c>
      <c r="HS12" s="93">
        <f t="shared" si="199"/>
        <v>0</v>
      </c>
      <c r="HT12" s="93">
        <f t="shared" si="199"/>
        <v>0</v>
      </c>
      <c r="HU12" s="93">
        <f t="shared" si="199"/>
        <v>0</v>
      </c>
      <c r="HV12" s="93">
        <f t="shared" si="199"/>
        <v>0</v>
      </c>
      <c r="HW12" s="93">
        <f t="shared" si="199"/>
        <v>0</v>
      </c>
      <c r="HX12" s="93">
        <f t="shared" si="199"/>
        <v>0</v>
      </c>
      <c r="HY12" s="93">
        <f t="shared" si="199"/>
        <v>0</v>
      </c>
      <c r="HZ12" s="93">
        <f t="shared" si="199"/>
        <v>0</v>
      </c>
      <c r="IA12" s="93">
        <f t="shared" si="199"/>
        <v>0</v>
      </c>
      <c r="IB12" s="93">
        <f t="shared" si="199"/>
        <v>0</v>
      </c>
      <c r="IC12" s="93">
        <f t="shared" si="199"/>
        <v>0</v>
      </c>
      <c r="ID12" s="93">
        <f t="shared" si="199"/>
        <v>0</v>
      </c>
      <c r="IE12" s="93">
        <f t="shared" si="199"/>
        <v>0</v>
      </c>
      <c r="IF12" s="93">
        <f t="shared" si="199"/>
        <v>0</v>
      </c>
      <c r="IG12" s="93">
        <f t="shared" si="199"/>
        <v>0</v>
      </c>
      <c r="IH12" s="93">
        <f t="shared" si="199"/>
        <v>0</v>
      </c>
      <c r="II12" s="93">
        <f t="shared" si="199"/>
        <v>0</v>
      </c>
      <c r="IJ12" s="93">
        <f t="shared" si="199"/>
        <v>0</v>
      </c>
      <c r="IK12" s="93">
        <f t="shared" ref="IK12:KV12" si="200">IK7+IK8+IK9+IK10+IK11</f>
        <v>0</v>
      </c>
      <c r="IL12" s="93">
        <f t="shared" si="200"/>
        <v>0</v>
      </c>
      <c r="IM12" s="93">
        <f t="shared" si="200"/>
        <v>0</v>
      </c>
      <c r="IN12" s="93">
        <f t="shared" si="200"/>
        <v>0</v>
      </c>
      <c r="IO12" s="93">
        <f t="shared" si="200"/>
        <v>0</v>
      </c>
      <c r="IP12" s="93">
        <f t="shared" si="200"/>
        <v>0</v>
      </c>
      <c r="IQ12" s="93">
        <f t="shared" si="200"/>
        <v>0</v>
      </c>
      <c r="IR12" s="93">
        <f t="shared" si="200"/>
        <v>0</v>
      </c>
      <c r="IS12" s="93">
        <f t="shared" si="200"/>
        <v>0</v>
      </c>
      <c r="IT12" s="93">
        <f t="shared" si="200"/>
        <v>0</v>
      </c>
      <c r="IU12" s="93">
        <f t="shared" si="200"/>
        <v>0</v>
      </c>
      <c r="IV12" s="93">
        <f t="shared" si="200"/>
        <v>0</v>
      </c>
      <c r="IW12" s="93">
        <f t="shared" si="200"/>
        <v>0</v>
      </c>
      <c r="IX12" s="93">
        <f t="shared" si="200"/>
        <v>0</v>
      </c>
      <c r="IY12" s="93">
        <f t="shared" si="200"/>
        <v>0</v>
      </c>
      <c r="IZ12" s="93">
        <f t="shared" si="200"/>
        <v>0</v>
      </c>
      <c r="JA12" s="93">
        <f t="shared" si="200"/>
        <v>0</v>
      </c>
      <c r="JB12" s="93">
        <f t="shared" si="200"/>
        <v>0</v>
      </c>
      <c r="JC12" s="93">
        <f t="shared" si="200"/>
        <v>0</v>
      </c>
      <c r="JD12" s="93">
        <f t="shared" si="200"/>
        <v>0</v>
      </c>
      <c r="JE12" s="93">
        <f t="shared" si="200"/>
        <v>0</v>
      </c>
      <c r="JF12" s="93">
        <f t="shared" si="200"/>
        <v>0</v>
      </c>
      <c r="JG12" s="93">
        <f t="shared" si="200"/>
        <v>0</v>
      </c>
      <c r="JH12" s="93">
        <f t="shared" si="200"/>
        <v>0</v>
      </c>
      <c r="JI12" s="93">
        <f t="shared" si="200"/>
        <v>0</v>
      </c>
      <c r="JJ12" s="93">
        <f t="shared" si="200"/>
        <v>0</v>
      </c>
      <c r="JK12" s="93">
        <f t="shared" si="200"/>
        <v>0</v>
      </c>
      <c r="JL12" s="93">
        <f t="shared" si="200"/>
        <v>0</v>
      </c>
      <c r="JM12" s="93">
        <f t="shared" si="200"/>
        <v>0</v>
      </c>
      <c r="JN12" s="93">
        <f t="shared" si="200"/>
        <v>0</v>
      </c>
      <c r="JO12" s="93">
        <f t="shared" si="200"/>
        <v>0</v>
      </c>
      <c r="JP12" s="93">
        <f t="shared" si="200"/>
        <v>0</v>
      </c>
      <c r="JQ12" s="93">
        <f t="shared" si="200"/>
        <v>0</v>
      </c>
      <c r="JR12" s="93">
        <f t="shared" si="200"/>
        <v>0</v>
      </c>
      <c r="JS12" s="93">
        <f t="shared" si="200"/>
        <v>0</v>
      </c>
      <c r="JT12" s="93">
        <f t="shared" si="200"/>
        <v>0</v>
      </c>
      <c r="JU12" s="93">
        <f t="shared" si="200"/>
        <v>0</v>
      </c>
      <c r="JV12" s="93">
        <f t="shared" si="200"/>
        <v>0</v>
      </c>
      <c r="JW12" s="93">
        <f t="shared" si="200"/>
        <v>0</v>
      </c>
      <c r="JX12" s="93">
        <f t="shared" si="200"/>
        <v>0</v>
      </c>
      <c r="JY12" s="93">
        <f t="shared" si="200"/>
        <v>0</v>
      </c>
      <c r="JZ12" s="93">
        <f t="shared" si="200"/>
        <v>0</v>
      </c>
      <c r="KA12" s="93">
        <f t="shared" si="200"/>
        <v>0</v>
      </c>
      <c r="KB12" s="93">
        <f t="shared" si="200"/>
        <v>0</v>
      </c>
      <c r="KC12" s="93">
        <f t="shared" si="200"/>
        <v>0</v>
      </c>
      <c r="KD12" s="93">
        <f t="shared" si="200"/>
        <v>0</v>
      </c>
      <c r="KE12" s="93">
        <f t="shared" si="200"/>
        <v>0</v>
      </c>
      <c r="KF12" s="93">
        <f t="shared" si="200"/>
        <v>0</v>
      </c>
      <c r="KG12" s="93">
        <f t="shared" si="200"/>
        <v>0</v>
      </c>
      <c r="KH12" s="93">
        <f t="shared" si="200"/>
        <v>0</v>
      </c>
      <c r="KI12" s="93">
        <f t="shared" si="200"/>
        <v>0</v>
      </c>
      <c r="KJ12" s="93">
        <f t="shared" si="200"/>
        <v>0</v>
      </c>
      <c r="KK12" s="93">
        <f t="shared" si="200"/>
        <v>0</v>
      </c>
      <c r="KL12" s="93">
        <f t="shared" si="200"/>
        <v>0</v>
      </c>
      <c r="KM12" s="93">
        <f t="shared" si="200"/>
        <v>0</v>
      </c>
      <c r="KN12" s="93">
        <f t="shared" si="200"/>
        <v>0</v>
      </c>
      <c r="KO12" s="93">
        <f t="shared" si="200"/>
        <v>0</v>
      </c>
      <c r="KP12" s="93">
        <f t="shared" si="200"/>
        <v>0</v>
      </c>
      <c r="KQ12" s="93">
        <f t="shared" si="200"/>
        <v>0</v>
      </c>
      <c r="KR12" s="93">
        <f t="shared" si="200"/>
        <v>0</v>
      </c>
      <c r="KS12" s="93">
        <f t="shared" si="200"/>
        <v>0</v>
      </c>
      <c r="KT12" s="93">
        <f t="shared" si="200"/>
        <v>0</v>
      </c>
      <c r="KU12" s="93">
        <f t="shared" si="200"/>
        <v>0</v>
      </c>
      <c r="KV12" s="93">
        <f t="shared" si="200"/>
        <v>0</v>
      </c>
      <c r="KW12" s="93">
        <f t="shared" ref="KW12:LM12" si="201">KW7+KW8+KW9+KW10+KW11</f>
        <v>0</v>
      </c>
      <c r="KX12" s="93">
        <f t="shared" si="201"/>
        <v>0</v>
      </c>
      <c r="KY12" s="93">
        <f t="shared" si="201"/>
        <v>0</v>
      </c>
      <c r="KZ12" s="93">
        <f t="shared" si="201"/>
        <v>0</v>
      </c>
      <c r="LA12" s="93">
        <f t="shared" si="201"/>
        <v>0</v>
      </c>
      <c r="LB12" s="93">
        <f t="shared" si="201"/>
        <v>0</v>
      </c>
      <c r="LC12" s="93">
        <f t="shared" si="201"/>
        <v>0</v>
      </c>
      <c r="LD12" s="93">
        <f t="shared" si="201"/>
        <v>0</v>
      </c>
      <c r="LE12" s="93">
        <f t="shared" si="201"/>
        <v>0</v>
      </c>
      <c r="LF12" s="93">
        <f t="shared" si="201"/>
        <v>0</v>
      </c>
      <c r="LG12" s="93">
        <f t="shared" si="201"/>
        <v>0</v>
      </c>
      <c r="LH12" s="93">
        <f t="shared" si="201"/>
        <v>0</v>
      </c>
      <c r="LI12" s="93">
        <f t="shared" si="201"/>
        <v>0</v>
      </c>
      <c r="LJ12" s="93">
        <f t="shared" si="201"/>
        <v>0</v>
      </c>
      <c r="LK12" s="93">
        <f t="shared" si="201"/>
        <v>0</v>
      </c>
      <c r="LL12" s="93">
        <f t="shared" si="201"/>
        <v>0</v>
      </c>
      <c r="LM12" s="93">
        <f t="shared" si="201"/>
        <v>0</v>
      </c>
      <c r="LN12" s="93">
        <f t="shared" ref="LN12" si="202">LN7+LN8+LN9+LN10+LN11</f>
        <v>0</v>
      </c>
    </row>
    <row r="13" spans="1:326" s="60" customFormat="1">
      <c r="B13" s="281"/>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c r="IZ13" s="281"/>
      <c r="JA13" s="281"/>
      <c r="JB13" s="281"/>
      <c r="JC13" s="281"/>
      <c r="JD13" s="281"/>
      <c r="JE13" s="281"/>
      <c r="JF13" s="281"/>
      <c r="JG13" s="281"/>
      <c r="JH13" s="281"/>
      <c r="JI13" s="281"/>
      <c r="JJ13" s="281"/>
      <c r="JK13" s="281"/>
      <c r="JL13" s="281"/>
      <c r="JM13" s="281"/>
      <c r="JN13" s="281"/>
      <c r="JO13" s="281"/>
      <c r="JP13" s="281"/>
      <c r="JQ13" s="281"/>
      <c r="JR13" s="281"/>
      <c r="JS13" s="281"/>
      <c r="JT13" s="281"/>
      <c r="JU13" s="281"/>
      <c r="JV13" s="281"/>
      <c r="JW13" s="281"/>
      <c r="JX13" s="281"/>
      <c r="JY13" s="281"/>
      <c r="JZ13" s="281"/>
      <c r="KA13" s="281"/>
      <c r="KB13" s="281"/>
      <c r="KC13" s="281"/>
      <c r="KD13" s="281"/>
      <c r="KE13" s="281"/>
      <c r="KF13" s="281"/>
      <c r="KG13" s="281"/>
      <c r="KH13" s="281"/>
      <c r="KI13" s="281"/>
      <c r="KJ13" s="281"/>
      <c r="KK13" s="281"/>
      <c r="KL13" s="281"/>
      <c r="KM13" s="281"/>
      <c r="KN13" s="281"/>
      <c r="KO13" s="281"/>
      <c r="KP13" s="281"/>
      <c r="KQ13" s="281"/>
      <c r="KR13" s="281"/>
      <c r="KS13" s="281"/>
      <c r="KT13" s="281"/>
      <c r="KU13" s="281"/>
      <c r="KV13" s="281"/>
      <c r="KW13" s="281"/>
      <c r="KX13" s="281"/>
      <c r="KY13" s="281"/>
      <c r="KZ13" s="281"/>
      <c r="LA13" s="281"/>
      <c r="LB13" s="281"/>
      <c r="LC13" s="281"/>
      <c r="LD13" s="281"/>
      <c r="LE13" s="281"/>
      <c r="LF13" s="281"/>
      <c r="LG13" s="281"/>
      <c r="LH13" s="281"/>
      <c r="LI13" s="281"/>
      <c r="LJ13" s="281"/>
      <c r="LK13" s="281"/>
      <c r="LL13" s="281"/>
      <c r="LM13" s="281"/>
      <c r="LN13" s="281"/>
    </row>
  </sheetData>
  <hyperlinks>
    <hyperlink ref="A1" location="'Valdymo darbalaukis'!A1" display="Atgal į valdymo darbalaukį" xr:uid="{00000000-0004-0000-0A00-000000000000}"/>
  </hyperlinks>
  <pageMargins left="0.7" right="0.7" top="0.75" bottom="0.75" header="0.3" footer="0.3"/>
  <pageSetup paperSize="9" orientation="portrait" r:id="rId1"/>
  <ignoredErrors>
    <ignoredError sqref="N7:AZ7" 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LN107"/>
  <sheetViews>
    <sheetView topLeftCell="A84" zoomScale="66" zoomScaleNormal="85" workbookViewId="0">
      <selection activeCell="A34" sqref="A34"/>
    </sheetView>
  </sheetViews>
  <sheetFormatPr defaultRowHeight="15" outlineLevelRow="1" outlineLevelCol="1"/>
  <cols>
    <col min="1" max="1" width="69.5703125" style="53" bestFit="1" customWidth="1"/>
    <col min="2" max="4" width="8.85546875" hidden="1" customWidth="1" outlineLevel="1"/>
    <col min="5" max="11" width="10.42578125" hidden="1" customWidth="1" outlineLevel="1"/>
    <col min="12" max="13" width="11" hidden="1" customWidth="1" outlineLevel="1"/>
    <col min="14" max="14" width="10.42578125" style="16" bestFit="1" customWidth="1" collapsed="1"/>
    <col min="15" max="26" width="10.42578125" hidden="1" customWidth="1" outlineLevel="1"/>
    <col min="27" max="27" width="10.42578125" style="16" bestFit="1" customWidth="1" collapsed="1"/>
    <col min="28" max="28" width="11.5703125" hidden="1" customWidth="1" outlineLevel="1"/>
    <col min="29" max="32" width="10.42578125" hidden="1" customWidth="1" outlineLevel="1"/>
    <col min="33" max="39" width="11.5703125" hidden="1" customWidth="1" outlineLevel="1"/>
    <col min="40" max="40" width="11.5703125" style="16" bestFit="1" customWidth="1" collapsed="1"/>
    <col min="41" max="52" width="11.5703125" hidden="1" customWidth="1" outlineLevel="1"/>
    <col min="53" max="53" width="11.5703125" style="16" bestFit="1" customWidth="1" collapsed="1"/>
    <col min="54" max="64" width="11.5703125" hidden="1" customWidth="1" outlineLevel="1"/>
    <col min="65" max="65" width="10.42578125" hidden="1" customWidth="1" outlineLevel="1"/>
    <col min="66" max="66" width="11.5703125" style="16" bestFit="1" customWidth="1" collapsed="1"/>
    <col min="67" max="78" width="10.140625" hidden="1" customWidth="1" outlineLevel="1"/>
    <col min="79" max="79" width="11.5703125" style="16" bestFit="1" customWidth="1" collapsed="1"/>
    <col min="80" max="91" width="10.140625" hidden="1" customWidth="1" outlineLevel="1"/>
    <col min="92" max="92" width="11.5703125" style="16" bestFit="1" customWidth="1" collapsed="1"/>
    <col min="93" max="101" width="10.140625" hidden="1" customWidth="1" outlineLevel="1"/>
    <col min="102" max="104" width="10.85546875" hidden="1" customWidth="1" outlineLevel="1"/>
    <col min="105" max="105" width="11.5703125" style="16" bestFit="1" customWidth="1" collapsed="1"/>
    <col min="106" max="117" width="10.85546875" hidden="1" customWidth="1" outlineLevel="1"/>
    <col min="118" max="118" width="10.85546875" style="16" bestFit="1" customWidth="1" collapsed="1"/>
    <col min="119" max="130" width="10.85546875" hidden="1" customWidth="1" outlineLevel="1"/>
    <col min="131" max="131" width="10.85546875" style="16" bestFit="1" customWidth="1" collapsed="1"/>
    <col min="132" max="143" width="10.85546875" hidden="1" customWidth="1" outlineLevel="1"/>
    <col min="144" max="144" width="12.140625" style="16" bestFit="1" customWidth="1" collapsed="1"/>
    <col min="145" max="156" width="10.85546875" hidden="1" customWidth="1" outlineLevel="1"/>
    <col min="157" max="157" width="12.140625" style="16" bestFit="1" customWidth="1" collapsed="1"/>
    <col min="158" max="169" width="10.85546875" hidden="1" customWidth="1" outlineLevel="1"/>
    <col min="170" max="170" width="12.140625" style="16" bestFit="1" customWidth="1" collapsed="1"/>
    <col min="171" max="182" width="10.85546875" hidden="1" customWidth="1" outlineLevel="1"/>
    <col min="183" max="183" width="23.7109375" style="16" customWidth="1" collapsed="1"/>
    <col min="184" max="195" width="10.85546875" hidden="1" customWidth="1" outlineLevel="1"/>
    <col min="196" max="196" width="24.28515625" style="16" bestFit="1" customWidth="1" collapsed="1"/>
    <col min="197" max="208" width="10.85546875" hidden="1" customWidth="1" outlineLevel="1"/>
    <col min="209" max="209" width="10.85546875" style="16" bestFit="1" customWidth="1" collapsed="1"/>
    <col min="210" max="221" width="10.85546875" hidden="1" customWidth="1" outlineLevel="1"/>
    <col min="222" max="222" width="10.85546875" style="16" bestFit="1" customWidth="1" collapsed="1"/>
    <col min="223" max="234" width="10.85546875" hidden="1" customWidth="1" outlineLevel="1"/>
    <col min="235" max="235" width="10.85546875" style="16" bestFit="1" customWidth="1" collapsed="1"/>
    <col min="236" max="247" width="10.85546875" hidden="1" customWidth="1" outlineLevel="1"/>
    <col min="248" max="248" width="10.85546875" style="16" bestFit="1" customWidth="1" collapsed="1"/>
    <col min="249" max="260" width="10.85546875" hidden="1" customWidth="1" outlineLevel="1"/>
    <col min="261" max="261" width="10.85546875" style="16" bestFit="1" customWidth="1" collapsed="1"/>
    <col min="262" max="273" width="10.85546875" hidden="1" customWidth="1" outlineLevel="1"/>
    <col min="274" max="274" width="10.85546875" style="16" bestFit="1" customWidth="1" collapsed="1"/>
    <col min="275" max="286" width="10.85546875" hidden="1" customWidth="1" outlineLevel="1"/>
    <col min="287" max="287" width="10.85546875" style="16" bestFit="1" customWidth="1" collapsed="1"/>
    <col min="288" max="299" width="10.85546875" hidden="1" customWidth="1" outlineLevel="1"/>
    <col min="300" max="300" width="10.85546875" style="16" bestFit="1" customWidth="1" collapsed="1"/>
    <col min="301" max="312" width="10.85546875" hidden="1" customWidth="1" outlineLevel="1"/>
    <col min="313" max="313" width="10.85546875" style="16" bestFit="1" customWidth="1" collapsed="1"/>
    <col min="314" max="325" width="10.85546875" hidden="1" customWidth="1" outlineLevel="1"/>
    <col min="326" max="326" width="10.85546875" style="16" bestFit="1" customWidth="1" collapsed="1"/>
    <col min="327" max="327" width="9" customWidth="1"/>
  </cols>
  <sheetData>
    <row r="1" spans="1:326">
      <c r="A1" s="52" t="s">
        <v>0</v>
      </c>
      <c r="AC1" s="23"/>
      <c r="AE1" s="23"/>
    </row>
    <row r="2" spans="1:326">
      <c r="AZ2" s="23"/>
    </row>
    <row r="3" spans="1:326" ht="18.75">
      <c r="A3" s="506" t="s">
        <v>357</v>
      </c>
      <c r="AG3" t="s">
        <v>396</v>
      </c>
      <c r="AZ3" s="23"/>
    </row>
    <row r="4" spans="1:326" collapsed="1">
      <c r="AG4" s="580" t="s">
        <v>397</v>
      </c>
    </row>
    <row r="5" spans="1:326" hidden="1" outlineLevel="1">
      <c r="A5" s="187" t="s">
        <v>344</v>
      </c>
    </row>
    <row r="6" spans="1:326" hidden="1" outlineLevel="1">
      <c r="A6" s="523">
        <f>ROUND(SUM(B62:LN62),1)</f>
        <v>73501346.200000003</v>
      </c>
    </row>
    <row r="8" spans="1:326" outlineLevel="1">
      <c r="A8" t="s">
        <v>342</v>
      </c>
      <c r="B8" t="b">
        <f>'Investuotojas ir Finansuotojas'!B12</f>
        <v>1</v>
      </c>
      <c r="C8" t="b">
        <f>'Investuotojas ir Finansuotojas'!C12</f>
        <v>1</v>
      </c>
      <c r="D8" t="b">
        <f>'Investuotojas ir Finansuotojas'!D12</f>
        <v>1</v>
      </c>
      <c r="E8" t="b">
        <f>'Investuotojas ir Finansuotojas'!E12</f>
        <v>1</v>
      </c>
      <c r="F8" t="b">
        <f>'Investuotojas ir Finansuotojas'!F12</f>
        <v>1</v>
      </c>
      <c r="G8" t="b">
        <f>'Investuotojas ir Finansuotojas'!G12</f>
        <v>1</v>
      </c>
      <c r="H8" t="b">
        <f>'Investuotojas ir Finansuotojas'!H12</f>
        <v>1</v>
      </c>
      <c r="I8" t="b">
        <f>'Investuotojas ir Finansuotojas'!I12</f>
        <v>1</v>
      </c>
      <c r="J8" t="b">
        <f>'Investuotojas ir Finansuotojas'!J12</f>
        <v>1</v>
      </c>
      <c r="K8" t="b">
        <f>'Investuotojas ir Finansuotojas'!K12</f>
        <v>1</v>
      </c>
      <c r="L8" t="b">
        <f>'Investuotojas ir Finansuotojas'!L12</f>
        <v>1</v>
      </c>
      <c r="M8" t="b">
        <f>'Investuotojas ir Finansuotojas'!M12</f>
        <v>1</v>
      </c>
      <c r="N8">
        <f>'Investuotojas ir Finansuotojas'!N12</f>
        <v>0</v>
      </c>
      <c r="O8" t="b">
        <f>'Investuotojas ir Finansuotojas'!O12</f>
        <v>1</v>
      </c>
      <c r="P8" t="b">
        <f>'Investuotojas ir Finansuotojas'!P12</f>
        <v>1</v>
      </c>
      <c r="Q8" t="b">
        <f>'Investuotojas ir Finansuotojas'!Q12</f>
        <v>1</v>
      </c>
      <c r="R8" t="b">
        <f>'Investuotojas ir Finansuotojas'!R12</f>
        <v>1</v>
      </c>
      <c r="S8" t="b">
        <f>'Investuotojas ir Finansuotojas'!S12</f>
        <v>1</v>
      </c>
      <c r="T8" t="b">
        <f>'Investuotojas ir Finansuotojas'!T12</f>
        <v>1</v>
      </c>
      <c r="U8" t="b">
        <f>'Investuotojas ir Finansuotojas'!U12</f>
        <v>1</v>
      </c>
      <c r="V8" t="b">
        <f>'Investuotojas ir Finansuotojas'!V12</f>
        <v>1</v>
      </c>
      <c r="W8" t="b">
        <f>'Investuotojas ir Finansuotojas'!W12</f>
        <v>1</v>
      </c>
      <c r="X8" t="b">
        <f>'Investuotojas ir Finansuotojas'!X12</f>
        <v>1</v>
      </c>
      <c r="Y8" t="b">
        <f>'Investuotojas ir Finansuotojas'!Y12</f>
        <v>1</v>
      </c>
      <c r="Z8" t="b">
        <f>'Investuotojas ir Finansuotojas'!Z12</f>
        <v>1</v>
      </c>
      <c r="AA8">
        <f>'Investuotojas ir Finansuotojas'!AA12</f>
        <v>0</v>
      </c>
      <c r="AB8" t="b">
        <f>'Investuotojas ir Finansuotojas'!AB12</f>
        <v>1</v>
      </c>
      <c r="AC8" t="b">
        <f>'Investuotojas ir Finansuotojas'!AC12</f>
        <v>1</v>
      </c>
      <c r="AD8" t="b">
        <f>'Investuotojas ir Finansuotojas'!AD12</f>
        <v>1</v>
      </c>
      <c r="AE8" t="b">
        <f>'Investuotojas ir Finansuotojas'!AE12</f>
        <v>1</v>
      </c>
      <c r="AF8" t="b">
        <f>'Investuotojas ir Finansuotojas'!AF12</f>
        <v>1</v>
      </c>
      <c r="AG8" t="b">
        <f>'Investuotojas ir Finansuotojas'!AG12</f>
        <v>1</v>
      </c>
      <c r="AH8" t="b">
        <f>'Investuotojas ir Finansuotojas'!AH12</f>
        <v>1</v>
      </c>
      <c r="AI8" t="b">
        <f>'Investuotojas ir Finansuotojas'!AI12</f>
        <v>1</v>
      </c>
      <c r="AJ8" t="b">
        <f>'Investuotojas ir Finansuotojas'!AJ12</f>
        <v>1</v>
      </c>
      <c r="AK8" t="b">
        <f>'Investuotojas ir Finansuotojas'!AK12</f>
        <v>1</v>
      </c>
      <c r="AL8" t="b">
        <f>'Investuotojas ir Finansuotojas'!AL12</f>
        <v>1</v>
      </c>
      <c r="AM8" t="b">
        <f>'Investuotojas ir Finansuotojas'!AM12</f>
        <v>1</v>
      </c>
      <c r="AN8">
        <f>'Investuotojas ir Finansuotojas'!AN12</f>
        <v>0</v>
      </c>
      <c r="AO8" t="b">
        <f>'Investuotojas ir Finansuotojas'!AO12</f>
        <v>1</v>
      </c>
      <c r="AP8" t="b">
        <f>'Investuotojas ir Finansuotojas'!AP12</f>
        <v>1</v>
      </c>
      <c r="AQ8" t="b">
        <f>'Investuotojas ir Finansuotojas'!AQ12</f>
        <v>1</v>
      </c>
      <c r="AR8" t="b">
        <f>'Investuotojas ir Finansuotojas'!AR12</f>
        <v>1</v>
      </c>
      <c r="AS8" t="b">
        <f>'Investuotojas ir Finansuotojas'!AS12</f>
        <v>1</v>
      </c>
      <c r="AT8" t="b">
        <f>'Investuotojas ir Finansuotojas'!AT12</f>
        <v>1</v>
      </c>
      <c r="AU8" t="b">
        <f>'Investuotojas ir Finansuotojas'!AU12</f>
        <v>1</v>
      </c>
      <c r="AV8" t="b">
        <f>'Investuotojas ir Finansuotojas'!AV12</f>
        <v>1</v>
      </c>
      <c r="AW8" t="b">
        <f>'Investuotojas ir Finansuotojas'!AW12</f>
        <v>1</v>
      </c>
      <c r="AX8" t="b">
        <f>'Investuotojas ir Finansuotojas'!AX12</f>
        <v>1</v>
      </c>
      <c r="AY8" t="b">
        <f>'Investuotojas ir Finansuotojas'!AY12</f>
        <v>1</v>
      </c>
      <c r="AZ8" t="b">
        <f>'Investuotojas ir Finansuotojas'!AZ12</f>
        <v>1</v>
      </c>
      <c r="BA8">
        <f>'Investuotojas ir Finansuotojas'!BA12</f>
        <v>0</v>
      </c>
      <c r="BB8" t="b">
        <f>'Investuotojas ir Finansuotojas'!BB12</f>
        <v>1</v>
      </c>
      <c r="BC8" t="b">
        <f>'Investuotojas ir Finansuotojas'!BC12</f>
        <v>1</v>
      </c>
      <c r="BD8" t="b">
        <f>'Investuotojas ir Finansuotojas'!BD12</f>
        <v>1</v>
      </c>
      <c r="BE8" t="b">
        <f>'Investuotojas ir Finansuotojas'!BE12</f>
        <v>1</v>
      </c>
      <c r="BF8" t="b">
        <f>'Investuotojas ir Finansuotojas'!BF12</f>
        <v>1</v>
      </c>
      <c r="BG8" t="b">
        <f>'Investuotojas ir Finansuotojas'!BG12</f>
        <v>1</v>
      </c>
      <c r="BH8" t="b">
        <f>'Investuotojas ir Finansuotojas'!BH12</f>
        <v>1</v>
      </c>
      <c r="BI8" t="b">
        <f>'Investuotojas ir Finansuotojas'!BI12</f>
        <v>1</v>
      </c>
      <c r="BJ8" t="b">
        <f>'Investuotojas ir Finansuotojas'!BJ12</f>
        <v>1</v>
      </c>
      <c r="BK8" t="b">
        <f>'Investuotojas ir Finansuotojas'!BK12</f>
        <v>1</v>
      </c>
      <c r="BL8" t="b">
        <f>'Investuotojas ir Finansuotojas'!BL12</f>
        <v>1</v>
      </c>
      <c r="BM8" t="b">
        <f>'Investuotojas ir Finansuotojas'!BM12</f>
        <v>1</v>
      </c>
      <c r="BN8">
        <f>'Investuotojas ir Finansuotojas'!BN12</f>
        <v>0</v>
      </c>
      <c r="BO8" t="b">
        <f>'Investuotojas ir Finansuotojas'!BO12</f>
        <v>1</v>
      </c>
      <c r="BP8" t="b">
        <f>'Investuotojas ir Finansuotojas'!BP12</f>
        <v>1</v>
      </c>
      <c r="BQ8" t="b">
        <f>'Investuotojas ir Finansuotojas'!BQ12</f>
        <v>1</v>
      </c>
      <c r="BR8" t="b">
        <f>'Investuotojas ir Finansuotojas'!BR12</f>
        <v>1</v>
      </c>
      <c r="BS8" t="b">
        <f>'Investuotojas ir Finansuotojas'!BS12</f>
        <v>1</v>
      </c>
      <c r="BT8" t="b">
        <f>'Investuotojas ir Finansuotojas'!BT12</f>
        <v>1</v>
      </c>
      <c r="BU8" t="b">
        <f>'Investuotojas ir Finansuotojas'!BU12</f>
        <v>1</v>
      </c>
      <c r="BV8" t="b">
        <f>'Investuotojas ir Finansuotojas'!BV12</f>
        <v>1</v>
      </c>
      <c r="BW8" t="b">
        <f>'Investuotojas ir Finansuotojas'!BW12</f>
        <v>1</v>
      </c>
      <c r="BX8" t="b">
        <f>'Investuotojas ir Finansuotojas'!BX12</f>
        <v>1</v>
      </c>
      <c r="BY8" t="b">
        <f>'Investuotojas ir Finansuotojas'!BY12</f>
        <v>1</v>
      </c>
      <c r="BZ8" t="b">
        <f>'Investuotojas ir Finansuotojas'!BZ12</f>
        <v>1</v>
      </c>
      <c r="CA8">
        <f>'Investuotojas ir Finansuotojas'!CA12</f>
        <v>0</v>
      </c>
      <c r="CB8" t="b">
        <f>'Investuotojas ir Finansuotojas'!CB12</f>
        <v>1</v>
      </c>
      <c r="CC8" t="b">
        <f>'Investuotojas ir Finansuotojas'!CC12</f>
        <v>1</v>
      </c>
      <c r="CD8" t="b">
        <f>'Investuotojas ir Finansuotojas'!CD12</f>
        <v>1</v>
      </c>
      <c r="CE8" t="b">
        <f>'Investuotojas ir Finansuotojas'!CE12</f>
        <v>1</v>
      </c>
      <c r="CF8" t="b">
        <f>'Investuotojas ir Finansuotojas'!CF12</f>
        <v>1</v>
      </c>
      <c r="CG8" t="b">
        <f>'Investuotojas ir Finansuotojas'!CG12</f>
        <v>1</v>
      </c>
      <c r="CH8" t="b">
        <f>'Investuotojas ir Finansuotojas'!CH12</f>
        <v>1</v>
      </c>
      <c r="CI8" t="b">
        <f>'Investuotojas ir Finansuotojas'!CI12</f>
        <v>1</v>
      </c>
      <c r="CJ8" t="b">
        <f>'Investuotojas ir Finansuotojas'!CJ12</f>
        <v>1</v>
      </c>
      <c r="CK8" t="b">
        <f>'Investuotojas ir Finansuotojas'!CK12</f>
        <v>1</v>
      </c>
      <c r="CL8" t="b">
        <f>'Investuotojas ir Finansuotojas'!CL12</f>
        <v>1</v>
      </c>
      <c r="CM8" t="b">
        <f>'Investuotojas ir Finansuotojas'!CM12</f>
        <v>1</v>
      </c>
      <c r="CN8">
        <f>'Investuotojas ir Finansuotojas'!CN12</f>
        <v>0</v>
      </c>
      <c r="CO8" t="b">
        <f>'Investuotojas ir Finansuotojas'!CO12</f>
        <v>1</v>
      </c>
      <c r="CP8" t="b">
        <f>'Investuotojas ir Finansuotojas'!CP12</f>
        <v>1</v>
      </c>
      <c r="CQ8" t="b">
        <f>'Investuotojas ir Finansuotojas'!CQ12</f>
        <v>1</v>
      </c>
      <c r="CR8" t="b">
        <f>'Investuotojas ir Finansuotojas'!CR12</f>
        <v>1</v>
      </c>
      <c r="CS8" t="b">
        <f>'Investuotojas ir Finansuotojas'!CS12</f>
        <v>1</v>
      </c>
      <c r="CT8" t="b">
        <f>'Investuotojas ir Finansuotojas'!CT12</f>
        <v>1</v>
      </c>
      <c r="CU8" t="b">
        <f>'Investuotojas ir Finansuotojas'!CU12</f>
        <v>1</v>
      </c>
      <c r="CV8" t="b">
        <f>'Investuotojas ir Finansuotojas'!CV12</f>
        <v>1</v>
      </c>
      <c r="CW8" t="b">
        <f>'Investuotojas ir Finansuotojas'!CW12</f>
        <v>1</v>
      </c>
      <c r="CX8" t="b">
        <f>'Investuotojas ir Finansuotojas'!CX12</f>
        <v>1</v>
      </c>
      <c r="CY8" t="b">
        <f>'Investuotojas ir Finansuotojas'!CY12</f>
        <v>1</v>
      </c>
      <c r="CZ8" t="b">
        <f>'Investuotojas ir Finansuotojas'!CZ12</f>
        <v>1</v>
      </c>
      <c r="DA8">
        <f>'Investuotojas ir Finansuotojas'!DA12</f>
        <v>0</v>
      </c>
      <c r="DB8" t="b">
        <f>'Investuotojas ir Finansuotojas'!DB12</f>
        <v>1</v>
      </c>
      <c r="DC8" t="b">
        <f>'Investuotojas ir Finansuotojas'!DC12</f>
        <v>1</v>
      </c>
      <c r="DD8" t="b">
        <f>'Investuotojas ir Finansuotojas'!DD12</f>
        <v>1</v>
      </c>
      <c r="DE8" t="b">
        <f>'Investuotojas ir Finansuotojas'!DE12</f>
        <v>1</v>
      </c>
      <c r="DF8" t="b">
        <f>'Investuotojas ir Finansuotojas'!DF12</f>
        <v>1</v>
      </c>
      <c r="DG8" t="b">
        <f>'Investuotojas ir Finansuotojas'!DG12</f>
        <v>1</v>
      </c>
      <c r="DH8" t="b">
        <f>'Investuotojas ir Finansuotojas'!DH12</f>
        <v>1</v>
      </c>
      <c r="DI8" t="b">
        <f>'Investuotojas ir Finansuotojas'!DI12</f>
        <v>1</v>
      </c>
      <c r="DJ8" t="b">
        <f>'Investuotojas ir Finansuotojas'!DJ12</f>
        <v>1</v>
      </c>
      <c r="DK8" t="b">
        <f>'Investuotojas ir Finansuotojas'!DK12</f>
        <v>1</v>
      </c>
      <c r="DL8" t="b">
        <f>'Investuotojas ir Finansuotojas'!DL12</f>
        <v>1</v>
      </c>
      <c r="DM8" t="b">
        <f>'Investuotojas ir Finansuotojas'!DM12</f>
        <v>1</v>
      </c>
      <c r="DN8">
        <f>'Investuotojas ir Finansuotojas'!DN12</f>
        <v>0</v>
      </c>
      <c r="DO8" t="b">
        <f>'Investuotojas ir Finansuotojas'!DO12</f>
        <v>1</v>
      </c>
      <c r="DP8" t="b">
        <f>'Investuotojas ir Finansuotojas'!DP12</f>
        <v>1</v>
      </c>
      <c r="DQ8" t="b">
        <f>'Investuotojas ir Finansuotojas'!DQ12</f>
        <v>1</v>
      </c>
      <c r="DR8" t="b">
        <f>'Investuotojas ir Finansuotojas'!DR12</f>
        <v>1</v>
      </c>
      <c r="DS8" t="b">
        <f>'Investuotojas ir Finansuotojas'!DS12</f>
        <v>1</v>
      </c>
      <c r="DT8" t="b">
        <f>'Investuotojas ir Finansuotojas'!DT12</f>
        <v>1</v>
      </c>
      <c r="DU8" t="b">
        <f>'Investuotojas ir Finansuotojas'!DU12</f>
        <v>1</v>
      </c>
      <c r="DV8" t="b">
        <f>'Investuotojas ir Finansuotojas'!DV12</f>
        <v>1</v>
      </c>
      <c r="DW8" t="b">
        <f>'Investuotojas ir Finansuotojas'!DW12</f>
        <v>1</v>
      </c>
      <c r="DX8" t="b">
        <f>'Investuotojas ir Finansuotojas'!DX12</f>
        <v>1</v>
      </c>
      <c r="DY8" t="b">
        <f>'Investuotojas ir Finansuotojas'!DY12</f>
        <v>1</v>
      </c>
      <c r="DZ8" t="b">
        <f>'Investuotojas ir Finansuotojas'!DZ12</f>
        <v>1</v>
      </c>
      <c r="EA8">
        <f>'Investuotojas ir Finansuotojas'!EA12</f>
        <v>0</v>
      </c>
      <c r="EB8" t="b">
        <f>'Investuotojas ir Finansuotojas'!EB12</f>
        <v>1</v>
      </c>
      <c r="EC8" t="b">
        <f>'Investuotojas ir Finansuotojas'!EC12</f>
        <v>1</v>
      </c>
      <c r="ED8" t="b">
        <f>'Investuotojas ir Finansuotojas'!ED12</f>
        <v>1</v>
      </c>
      <c r="EE8" t="b">
        <f>'Investuotojas ir Finansuotojas'!EE12</f>
        <v>1</v>
      </c>
      <c r="EF8" t="b">
        <f>'Investuotojas ir Finansuotojas'!EF12</f>
        <v>1</v>
      </c>
      <c r="EG8" t="b">
        <f>'Investuotojas ir Finansuotojas'!EG12</f>
        <v>1</v>
      </c>
      <c r="EH8" t="b">
        <f>'Investuotojas ir Finansuotojas'!EH12</f>
        <v>1</v>
      </c>
      <c r="EI8" t="b">
        <f>'Investuotojas ir Finansuotojas'!EI12</f>
        <v>1</v>
      </c>
      <c r="EJ8" t="b">
        <f>'Investuotojas ir Finansuotojas'!EJ12</f>
        <v>1</v>
      </c>
      <c r="EK8" t="b">
        <f>'Investuotojas ir Finansuotojas'!EK12</f>
        <v>1</v>
      </c>
      <c r="EL8" t="b">
        <f>'Investuotojas ir Finansuotojas'!EL12</f>
        <v>1</v>
      </c>
      <c r="EM8" t="b">
        <f>'Investuotojas ir Finansuotojas'!EM12</f>
        <v>1</v>
      </c>
      <c r="EN8">
        <f>'Investuotojas ir Finansuotojas'!EN12</f>
        <v>0</v>
      </c>
      <c r="EO8" t="b">
        <f>'Investuotojas ir Finansuotojas'!EO12</f>
        <v>1</v>
      </c>
      <c r="EP8" t="b">
        <f>'Investuotojas ir Finansuotojas'!EP12</f>
        <v>1</v>
      </c>
      <c r="EQ8" t="b">
        <f>'Investuotojas ir Finansuotojas'!EQ12</f>
        <v>1</v>
      </c>
      <c r="ER8" t="b">
        <f>'Investuotojas ir Finansuotojas'!ER12</f>
        <v>1</v>
      </c>
      <c r="ES8" t="b">
        <f>'Investuotojas ir Finansuotojas'!ES12</f>
        <v>1</v>
      </c>
      <c r="ET8" t="b">
        <f>'Investuotojas ir Finansuotojas'!ET12</f>
        <v>1</v>
      </c>
      <c r="EU8" t="b">
        <f>'Investuotojas ir Finansuotojas'!EU12</f>
        <v>1</v>
      </c>
      <c r="EV8" t="b">
        <f>'Investuotojas ir Finansuotojas'!EV12</f>
        <v>1</v>
      </c>
      <c r="EW8" t="b">
        <f>'Investuotojas ir Finansuotojas'!EW12</f>
        <v>1</v>
      </c>
      <c r="EX8" t="b">
        <f>'Investuotojas ir Finansuotojas'!EX12</f>
        <v>1</v>
      </c>
      <c r="EY8" t="b">
        <f>'Investuotojas ir Finansuotojas'!EY12</f>
        <v>1</v>
      </c>
      <c r="EZ8" t="b">
        <f>'Investuotojas ir Finansuotojas'!EZ12</f>
        <v>1</v>
      </c>
      <c r="FA8">
        <f>'Investuotojas ir Finansuotojas'!FA12</f>
        <v>0</v>
      </c>
      <c r="FB8" t="b">
        <f>'Investuotojas ir Finansuotojas'!FB12</f>
        <v>1</v>
      </c>
      <c r="FC8" t="b">
        <f>'Investuotojas ir Finansuotojas'!FC12</f>
        <v>1</v>
      </c>
      <c r="FD8" t="b">
        <f>'Investuotojas ir Finansuotojas'!FD12</f>
        <v>1</v>
      </c>
      <c r="FE8" t="b">
        <f>'Investuotojas ir Finansuotojas'!FE12</f>
        <v>1</v>
      </c>
      <c r="FF8" t="b">
        <f>'Investuotojas ir Finansuotojas'!FF12</f>
        <v>1</v>
      </c>
      <c r="FG8" t="b">
        <f>'Investuotojas ir Finansuotojas'!FG12</f>
        <v>1</v>
      </c>
      <c r="FH8" t="b">
        <f>'Investuotojas ir Finansuotojas'!FH12</f>
        <v>1</v>
      </c>
      <c r="FI8" t="b">
        <f>'Investuotojas ir Finansuotojas'!FI12</f>
        <v>1</v>
      </c>
      <c r="FJ8" t="b">
        <f>'Investuotojas ir Finansuotojas'!FJ12</f>
        <v>1</v>
      </c>
      <c r="FK8" t="b">
        <f>'Investuotojas ir Finansuotojas'!FK12</f>
        <v>1</v>
      </c>
      <c r="FL8" t="b">
        <f>'Investuotojas ir Finansuotojas'!FL12</f>
        <v>1</v>
      </c>
      <c r="FM8" t="b">
        <f>'Investuotojas ir Finansuotojas'!FM12</f>
        <v>1</v>
      </c>
      <c r="FN8">
        <f>'Investuotojas ir Finansuotojas'!FN12</f>
        <v>0</v>
      </c>
      <c r="FO8" t="b">
        <f>'Investuotojas ir Finansuotojas'!FO12</f>
        <v>1</v>
      </c>
      <c r="FP8" t="b">
        <f>'Investuotojas ir Finansuotojas'!FP12</f>
        <v>1</v>
      </c>
      <c r="FQ8" t="b">
        <f>'Investuotojas ir Finansuotojas'!FQ12</f>
        <v>1</v>
      </c>
      <c r="FR8" t="b">
        <f>'Investuotojas ir Finansuotojas'!FR12</f>
        <v>1</v>
      </c>
      <c r="FS8" t="b">
        <f>'Investuotojas ir Finansuotojas'!FS12</f>
        <v>1</v>
      </c>
      <c r="FT8" t="b">
        <f>'Investuotojas ir Finansuotojas'!FT12</f>
        <v>1</v>
      </c>
      <c r="FU8" t="b">
        <f>'Investuotojas ir Finansuotojas'!FU12</f>
        <v>1</v>
      </c>
      <c r="FV8" t="b">
        <f>'Investuotojas ir Finansuotojas'!FV12</f>
        <v>1</v>
      </c>
      <c r="FW8" t="b">
        <f>'Investuotojas ir Finansuotojas'!FW12</f>
        <v>1</v>
      </c>
      <c r="FX8" t="b">
        <f>'Investuotojas ir Finansuotojas'!FX12</f>
        <v>1</v>
      </c>
      <c r="FY8" t="b">
        <f>'Investuotojas ir Finansuotojas'!FY12</f>
        <v>1</v>
      </c>
      <c r="FZ8" t="b">
        <f>'Investuotojas ir Finansuotojas'!FZ12</f>
        <v>1</v>
      </c>
      <c r="GA8">
        <f>'Investuotojas ir Finansuotojas'!GA12</f>
        <v>0</v>
      </c>
      <c r="GB8" t="b">
        <f>'Investuotojas ir Finansuotojas'!GB12</f>
        <v>1</v>
      </c>
      <c r="GC8" t="b">
        <f>'Investuotojas ir Finansuotojas'!GC12</f>
        <v>1</v>
      </c>
      <c r="GD8" t="b">
        <f>'Investuotojas ir Finansuotojas'!GD12</f>
        <v>1</v>
      </c>
      <c r="GE8" t="b">
        <f>'Investuotojas ir Finansuotojas'!GE12</f>
        <v>1</v>
      </c>
      <c r="GF8" t="b">
        <f>'Investuotojas ir Finansuotojas'!GF12</f>
        <v>1</v>
      </c>
      <c r="GG8" t="b">
        <f>'Investuotojas ir Finansuotojas'!GG12</f>
        <v>1</v>
      </c>
      <c r="GH8" t="b">
        <f>'Investuotojas ir Finansuotojas'!GH12</f>
        <v>1</v>
      </c>
      <c r="GI8" t="b">
        <f>'Investuotojas ir Finansuotojas'!GI12</f>
        <v>1</v>
      </c>
      <c r="GJ8" t="b">
        <f>'Investuotojas ir Finansuotojas'!GJ12</f>
        <v>1</v>
      </c>
      <c r="GK8" t="b">
        <f>'Investuotojas ir Finansuotojas'!GK12</f>
        <v>1</v>
      </c>
      <c r="GL8" t="b">
        <f>'Investuotojas ir Finansuotojas'!GL12</f>
        <v>1</v>
      </c>
      <c r="GM8" t="b">
        <f>'Investuotojas ir Finansuotojas'!GM12</f>
        <v>1</v>
      </c>
      <c r="GN8">
        <f>'Investuotojas ir Finansuotojas'!GN12</f>
        <v>0</v>
      </c>
      <c r="GO8" t="b">
        <f>'Investuotojas ir Finansuotojas'!GO12</f>
        <v>0</v>
      </c>
      <c r="GP8" t="b">
        <f>'Investuotojas ir Finansuotojas'!GP12</f>
        <v>0</v>
      </c>
      <c r="GQ8" t="b">
        <f>'Investuotojas ir Finansuotojas'!GQ12</f>
        <v>0</v>
      </c>
      <c r="GR8" t="b">
        <f>'Investuotojas ir Finansuotojas'!GR12</f>
        <v>0</v>
      </c>
      <c r="GS8" t="b">
        <f>'Investuotojas ir Finansuotojas'!GS12</f>
        <v>0</v>
      </c>
      <c r="GT8" t="b">
        <f>'Investuotojas ir Finansuotojas'!GT12</f>
        <v>0</v>
      </c>
      <c r="GU8" t="b">
        <f>'Investuotojas ir Finansuotojas'!GU12</f>
        <v>0</v>
      </c>
      <c r="GV8" t="b">
        <f>'Investuotojas ir Finansuotojas'!GV12</f>
        <v>0</v>
      </c>
      <c r="GW8" t="b">
        <f>'Investuotojas ir Finansuotojas'!GW12</f>
        <v>0</v>
      </c>
      <c r="GX8" t="b">
        <f>'Investuotojas ir Finansuotojas'!GX12</f>
        <v>0</v>
      </c>
      <c r="GY8" t="b">
        <f>'Investuotojas ir Finansuotojas'!GY12</f>
        <v>0</v>
      </c>
      <c r="GZ8" t="b">
        <f>'Investuotojas ir Finansuotojas'!GZ12</f>
        <v>0</v>
      </c>
      <c r="HA8">
        <f>'Investuotojas ir Finansuotojas'!HA12</f>
        <v>0</v>
      </c>
      <c r="HB8" t="b">
        <f>'Investuotojas ir Finansuotojas'!HB12</f>
        <v>0</v>
      </c>
      <c r="HC8" t="b">
        <f>'Investuotojas ir Finansuotojas'!HC12</f>
        <v>0</v>
      </c>
      <c r="HD8" t="b">
        <f>'Investuotojas ir Finansuotojas'!HD12</f>
        <v>0</v>
      </c>
      <c r="HE8" t="b">
        <f>'Investuotojas ir Finansuotojas'!HE12</f>
        <v>0</v>
      </c>
      <c r="HF8" t="b">
        <f>'Investuotojas ir Finansuotojas'!HF12</f>
        <v>0</v>
      </c>
      <c r="HG8" t="b">
        <f>'Investuotojas ir Finansuotojas'!HG12</f>
        <v>0</v>
      </c>
      <c r="HH8" t="b">
        <f>'Investuotojas ir Finansuotojas'!HH12</f>
        <v>0</v>
      </c>
      <c r="HI8" t="b">
        <f>'Investuotojas ir Finansuotojas'!HI12</f>
        <v>0</v>
      </c>
      <c r="HJ8" t="b">
        <f>'Investuotojas ir Finansuotojas'!HJ12</f>
        <v>0</v>
      </c>
      <c r="HK8" t="b">
        <f>'Investuotojas ir Finansuotojas'!HK12</f>
        <v>0</v>
      </c>
      <c r="HL8" t="b">
        <f>'Investuotojas ir Finansuotojas'!HL12</f>
        <v>0</v>
      </c>
      <c r="HM8" t="b">
        <f>'Investuotojas ir Finansuotojas'!HM12</f>
        <v>0</v>
      </c>
      <c r="HN8">
        <f>'Investuotojas ir Finansuotojas'!HN12</f>
        <v>0</v>
      </c>
      <c r="HO8" t="b">
        <f>'Investuotojas ir Finansuotojas'!HO12</f>
        <v>0</v>
      </c>
      <c r="HP8" t="b">
        <f>'Investuotojas ir Finansuotojas'!HP12</f>
        <v>0</v>
      </c>
      <c r="HQ8" t="b">
        <f>'Investuotojas ir Finansuotojas'!HQ12</f>
        <v>0</v>
      </c>
      <c r="HR8" t="b">
        <f>'Investuotojas ir Finansuotojas'!HR12</f>
        <v>0</v>
      </c>
      <c r="HS8" t="b">
        <f>'Investuotojas ir Finansuotojas'!HS12</f>
        <v>0</v>
      </c>
      <c r="HT8" t="b">
        <f>'Investuotojas ir Finansuotojas'!HT12</f>
        <v>0</v>
      </c>
      <c r="HU8" t="b">
        <f>'Investuotojas ir Finansuotojas'!HU12</f>
        <v>0</v>
      </c>
      <c r="HV8" t="b">
        <f>'Investuotojas ir Finansuotojas'!HV12</f>
        <v>0</v>
      </c>
      <c r="HW8" t="b">
        <f>'Investuotojas ir Finansuotojas'!HW12</f>
        <v>0</v>
      </c>
      <c r="HX8" t="b">
        <f>'Investuotojas ir Finansuotojas'!HX12</f>
        <v>0</v>
      </c>
      <c r="HY8" t="b">
        <f>'Investuotojas ir Finansuotojas'!HY12</f>
        <v>0</v>
      </c>
      <c r="HZ8" t="b">
        <f>'Investuotojas ir Finansuotojas'!HZ12</f>
        <v>0</v>
      </c>
      <c r="IA8">
        <f>'Investuotojas ir Finansuotojas'!IA12</f>
        <v>0</v>
      </c>
      <c r="IB8" t="b">
        <f>'Investuotojas ir Finansuotojas'!IB12</f>
        <v>0</v>
      </c>
      <c r="IC8" t="b">
        <f>'Investuotojas ir Finansuotojas'!IC12</f>
        <v>0</v>
      </c>
      <c r="ID8" t="b">
        <f>'Investuotojas ir Finansuotojas'!ID12</f>
        <v>0</v>
      </c>
      <c r="IE8" t="b">
        <f>'Investuotojas ir Finansuotojas'!IE12</f>
        <v>0</v>
      </c>
      <c r="IF8" t="b">
        <f>'Investuotojas ir Finansuotojas'!IF12</f>
        <v>0</v>
      </c>
      <c r="IG8" t="b">
        <f>'Investuotojas ir Finansuotojas'!IG12</f>
        <v>0</v>
      </c>
      <c r="IH8" t="b">
        <f>'Investuotojas ir Finansuotojas'!IH12</f>
        <v>0</v>
      </c>
      <c r="II8" t="b">
        <f>'Investuotojas ir Finansuotojas'!II12</f>
        <v>0</v>
      </c>
      <c r="IJ8" t="b">
        <f>'Investuotojas ir Finansuotojas'!IJ12</f>
        <v>0</v>
      </c>
      <c r="IK8" t="b">
        <f>'Investuotojas ir Finansuotojas'!IK12</f>
        <v>0</v>
      </c>
      <c r="IL8" t="b">
        <f>'Investuotojas ir Finansuotojas'!IL12</f>
        <v>0</v>
      </c>
      <c r="IM8" t="b">
        <f>'Investuotojas ir Finansuotojas'!IM12</f>
        <v>0</v>
      </c>
      <c r="IN8">
        <f>'Investuotojas ir Finansuotojas'!IN12</f>
        <v>0</v>
      </c>
      <c r="IO8" t="b">
        <f>'Investuotojas ir Finansuotojas'!IO12</f>
        <v>0</v>
      </c>
      <c r="IP8" t="b">
        <f>'Investuotojas ir Finansuotojas'!IP12</f>
        <v>0</v>
      </c>
      <c r="IQ8" t="b">
        <f>'Investuotojas ir Finansuotojas'!IQ12</f>
        <v>0</v>
      </c>
      <c r="IR8" t="b">
        <f>'Investuotojas ir Finansuotojas'!IR12</f>
        <v>0</v>
      </c>
      <c r="IS8" t="b">
        <f>'Investuotojas ir Finansuotojas'!IS12</f>
        <v>0</v>
      </c>
      <c r="IT8" t="b">
        <f>'Investuotojas ir Finansuotojas'!IT12</f>
        <v>0</v>
      </c>
      <c r="IU8" t="b">
        <f>'Investuotojas ir Finansuotojas'!IU12</f>
        <v>0</v>
      </c>
      <c r="IV8" t="b">
        <f>'Investuotojas ir Finansuotojas'!IV12</f>
        <v>0</v>
      </c>
      <c r="IW8" t="b">
        <f>'Investuotojas ir Finansuotojas'!IW12</f>
        <v>0</v>
      </c>
      <c r="IX8" t="b">
        <f>'Investuotojas ir Finansuotojas'!IX12</f>
        <v>0</v>
      </c>
      <c r="IY8" t="b">
        <f>'Investuotojas ir Finansuotojas'!IY12</f>
        <v>0</v>
      </c>
      <c r="IZ8" t="b">
        <f>'Investuotojas ir Finansuotojas'!IZ12</f>
        <v>0</v>
      </c>
      <c r="JA8">
        <f>'Investuotojas ir Finansuotojas'!JA12</f>
        <v>0</v>
      </c>
      <c r="JB8" t="b">
        <f>'Investuotojas ir Finansuotojas'!JB12</f>
        <v>0</v>
      </c>
      <c r="JC8" t="b">
        <f>'Investuotojas ir Finansuotojas'!JC12</f>
        <v>0</v>
      </c>
      <c r="JD8" t="b">
        <f>'Investuotojas ir Finansuotojas'!JD12</f>
        <v>0</v>
      </c>
      <c r="JE8" t="b">
        <f>'Investuotojas ir Finansuotojas'!JE12</f>
        <v>0</v>
      </c>
      <c r="JF8" t="b">
        <f>'Investuotojas ir Finansuotojas'!JF12</f>
        <v>0</v>
      </c>
      <c r="JG8" t="b">
        <f>'Investuotojas ir Finansuotojas'!JG12</f>
        <v>0</v>
      </c>
      <c r="JH8" t="b">
        <f>'Investuotojas ir Finansuotojas'!JH12</f>
        <v>0</v>
      </c>
      <c r="JI8" t="b">
        <f>'Investuotojas ir Finansuotojas'!JI12</f>
        <v>0</v>
      </c>
      <c r="JJ8" t="b">
        <f>'Investuotojas ir Finansuotojas'!JJ12</f>
        <v>0</v>
      </c>
      <c r="JK8" t="b">
        <f>'Investuotojas ir Finansuotojas'!JK12</f>
        <v>0</v>
      </c>
      <c r="JL8" t="b">
        <f>'Investuotojas ir Finansuotojas'!JL12</f>
        <v>0</v>
      </c>
      <c r="JM8" t="b">
        <f>'Investuotojas ir Finansuotojas'!JM12</f>
        <v>0</v>
      </c>
      <c r="JN8">
        <f>'Investuotojas ir Finansuotojas'!JN12</f>
        <v>0</v>
      </c>
      <c r="JO8" t="b">
        <f>'Investuotojas ir Finansuotojas'!JO12</f>
        <v>0</v>
      </c>
      <c r="JP8" t="b">
        <f>'Investuotojas ir Finansuotojas'!JP12</f>
        <v>0</v>
      </c>
      <c r="JQ8" t="b">
        <f>'Investuotojas ir Finansuotojas'!JQ12</f>
        <v>0</v>
      </c>
      <c r="JR8" t="b">
        <f>'Investuotojas ir Finansuotojas'!JR12</f>
        <v>0</v>
      </c>
      <c r="JS8" t="b">
        <f>'Investuotojas ir Finansuotojas'!JS12</f>
        <v>0</v>
      </c>
      <c r="JT8" t="b">
        <f>'Investuotojas ir Finansuotojas'!JT12</f>
        <v>0</v>
      </c>
      <c r="JU8" t="b">
        <f>'Investuotojas ir Finansuotojas'!JU12</f>
        <v>0</v>
      </c>
      <c r="JV8" t="b">
        <f>'Investuotojas ir Finansuotojas'!JV12</f>
        <v>0</v>
      </c>
      <c r="JW8" t="b">
        <f>'Investuotojas ir Finansuotojas'!JW12</f>
        <v>0</v>
      </c>
      <c r="JX8" t="b">
        <f>'Investuotojas ir Finansuotojas'!JX12</f>
        <v>0</v>
      </c>
      <c r="JY8" t="b">
        <f>'Investuotojas ir Finansuotojas'!JY12</f>
        <v>0</v>
      </c>
      <c r="JZ8" t="b">
        <f>'Investuotojas ir Finansuotojas'!JZ12</f>
        <v>0</v>
      </c>
      <c r="KA8">
        <f>'Investuotojas ir Finansuotojas'!KA12</f>
        <v>0</v>
      </c>
      <c r="KB8" t="b">
        <f>'Investuotojas ir Finansuotojas'!KB12</f>
        <v>0</v>
      </c>
      <c r="KC8" t="b">
        <f>'Investuotojas ir Finansuotojas'!KC12</f>
        <v>0</v>
      </c>
      <c r="KD8" t="b">
        <f>'Investuotojas ir Finansuotojas'!KD12</f>
        <v>0</v>
      </c>
      <c r="KE8" t="b">
        <f>'Investuotojas ir Finansuotojas'!KE12</f>
        <v>0</v>
      </c>
      <c r="KF8" t="b">
        <f>'Investuotojas ir Finansuotojas'!KF12</f>
        <v>0</v>
      </c>
      <c r="KG8" t="b">
        <f>'Investuotojas ir Finansuotojas'!KG12</f>
        <v>0</v>
      </c>
      <c r="KH8" t="b">
        <f>'Investuotojas ir Finansuotojas'!KH12</f>
        <v>0</v>
      </c>
      <c r="KI8" t="b">
        <f>'Investuotojas ir Finansuotojas'!KI12</f>
        <v>0</v>
      </c>
      <c r="KJ8" t="b">
        <f>'Investuotojas ir Finansuotojas'!KJ12</f>
        <v>0</v>
      </c>
      <c r="KK8" t="b">
        <f>'Investuotojas ir Finansuotojas'!KK12</f>
        <v>0</v>
      </c>
      <c r="KL8" t="b">
        <f>'Investuotojas ir Finansuotojas'!KL12</f>
        <v>0</v>
      </c>
      <c r="KM8" t="b">
        <f>'Investuotojas ir Finansuotojas'!KM12</f>
        <v>0</v>
      </c>
      <c r="KN8">
        <f>'Investuotojas ir Finansuotojas'!KN12</f>
        <v>0</v>
      </c>
      <c r="KO8" t="b">
        <f>'Investuotojas ir Finansuotojas'!KO12</f>
        <v>0</v>
      </c>
      <c r="KP8" t="b">
        <f>'Investuotojas ir Finansuotojas'!KP12</f>
        <v>0</v>
      </c>
      <c r="KQ8" t="b">
        <f>'Investuotojas ir Finansuotojas'!KQ12</f>
        <v>0</v>
      </c>
      <c r="KR8" t="b">
        <f>'Investuotojas ir Finansuotojas'!KR12</f>
        <v>0</v>
      </c>
      <c r="KS8" t="b">
        <f>'Investuotojas ir Finansuotojas'!KS12</f>
        <v>0</v>
      </c>
      <c r="KT8" t="b">
        <f>'Investuotojas ir Finansuotojas'!KT12</f>
        <v>0</v>
      </c>
      <c r="KU8" t="b">
        <f>'Investuotojas ir Finansuotojas'!KU12</f>
        <v>0</v>
      </c>
      <c r="KV8" t="b">
        <f>'Investuotojas ir Finansuotojas'!KV12</f>
        <v>0</v>
      </c>
      <c r="KW8" t="b">
        <f>'Investuotojas ir Finansuotojas'!KW12</f>
        <v>0</v>
      </c>
      <c r="KX8" t="b">
        <f>'Investuotojas ir Finansuotojas'!KX12</f>
        <v>0</v>
      </c>
      <c r="KY8" t="b">
        <f>'Investuotojas ir Finansuotojas'!KY12</f>
        <v>0</v>
      </c>
      <c r="KZ8" t="b">
        <f>'Investuotojas ir Finansuotojas'!KZ12</f>
        <v>0</v>
      </c>
      <c r="LA8">
        <f>'Investuotojas ir Finansuotojas'!LA12</f>
        <v>0</v>
      </c>
      <c r="LB8" t="b">
        <f>'Investuotojas ir Finansuotojas'!LB12</f>
        <v>0</v>
      </c>
      <c r="LC8" t="b">
        <f>'Investuotojas ir Finansuotojas'!LC12</f>
        <v>0</v>
      </c>
      <c r="LD8" t="b">
        <f>'Investuotojas ir Finansuotojas'!LD12</f>
        <v>0</v>
      </c>
      <c r="LE8" t="b">
        <f>'Investuotojas ir Finansuotojas'!LE12</f>
        <v>0</v>
      </c>
      <c r="LF8" t="b">
        <f>'Investuotojas ir Finansuotojas'!LF12</f>
        <v>0</v>
      </c>
      <c r="LG8" t="b">
        <f>'Investuotojas ir Finansuotojas'!LG12</f>
        <v>0</v>
      </c>
      <c r="LH8" t="b">
        <f>'Investuotojas ir Finansuotojas'!LH12</f>
        <v>0</v>
      </c>
      <c r="LI8" t="b">
        <f>'Investuotojas ir Finansuotojas'!LI12</f>
        <v>0</v>
      </c>
      <c r="LJ8" t="b">
        <f>'Investuotojas ir Finansuotojas'!LJ12</f>
        <v>0</v>
      </c>
      <c r="LK8" t="b">
        <f>'Investuotojas ir Finansuotojas'!LK12</f>
        <v>0</v>
      </c>
      <c r="LL8" t="b">
        <f>'Investuotojas ir Finansuotojas'!LL12</f>
        <v>0</v>
      </c>
      <c r="LM8" t="b">
        <f>'Investuotojas ir Finansuotojas'!LM12</f>
        <v>0</v>
      </c>
      <c r="LN8">
        <f>'Investuotojas ir Finansuotojas'!LN12</f>
        <v>0</v>
      </c>
    </row>
    <row r="9" spans="1:326" ht="15.75" outlineLevel="1" thickBot="1">
      <c r="A9"/>
      <c r="B9" s="524"/>
      <c r="C9" s="524"/>
      <c r="D9" s="524"/>
      <c r="E9" s="524"/>
      <c r="F9" s="524"/>
      <c r="G9" s="524"/>
      <c r="H9" s="524"/>
      <c r="I9" s="524"/>
      <c r="J9" s="524"/>
      <c r="K9" s="524"/>
      <c r="L9" s="524"/>
      <c r="M9" s="524"/>
      <c r="N9" s="525"/>
      <c r="O9" s="524"/>
      <c r="P9" s="524"/>
      <c r="Q9" s="524"/>
      <c r="R9" s="524"/>
      <c r="S9" s="524"/>
      <c r="T9" s="524"/>
      <c r="U9" s="524"/>
      <c r="V9" s="524"/>
      <c r="W9" s="524"/>
      <c r="X9" s="524"/>
      <c r="Y9" s="524"/>
      <c r="Z9" s="524"/>
      <c r="AA9" s="525"/>
      <c r="AB9" s="524"/>
      <c r="AC9" s="524"/>
      <c r="AD9" s="524"/>
      <c r="AE9" s="524"/>
      <c r="AF9" s="524"/>
      <c r="AG9" s="524"/>
      <c r="AH9" s="524"/>
      <c r="AI9" s="524"/>
      <c r="AJ9" s="524"/>
      <c r="AK9" s="524"/>
      <c r="AL9" s="524"/>
      <c r="AM9" s="524"/>
      <c r="AN9" s="525"/>
      <c r="AO9" s="524"/>
      <c r="AP9" s="524"/>
      <c r="AQ9" s="524"/>
      <c r="AR9" s="524"/>
      <c r="AS9" s="524"/>
      <c r="AT9" s="524"/>
      <c r="AU9" s="524"/>
      <c r="AV9" s="524"/>
      <c r="AW9" s="524"/>
      <c r="AX9" s="524"/>
      <c r="AY9" s="524"/>
      <c r="AZ9" s="524"/>
      <c r="BA9" s="525"/>
      <c r="BB9" s="524"/>
      <c r="BC9" s="524"/>
      <c r="BD9" s="524"/>
      <c r="BE9" s="524"/>
      <c r="BF9" s="524"/>
      <c r="BG9" s="524"/>
      <c r="BH9" s="524"/>
      <c r="BI9" s="524"/>
      <c r="BJ9" s="524"/>
      <c r="BK9" s="524"/>
      <c r="BL9" s="524"/>
      <c r="BM9" s="524"/>
      <c r="BN9" s="525"/>
      <c r="BO9" s="524"/>
      <c r="BP9" s="524"/>
      <c r="BQ9" s="524"/>
      <c r="BR9" s="524"/>
      <c r="BS9" s="524"/>
      <c r="BT9" s="524"/>
      <c r="BU9" s="524"/>
      <c r="BV9" s="524"/>
      <c r="BW9" s="524"/>
      <c r="BX9" s="524"/>
      <c r="BY9" s="524"/>
      <c r="BZ9" s="524"/>
      <c r="CA9" s="525"/>
      <c r="CB9" s="524"/>
      <c r="CC9" s="524"/>
      <c r="CD9" s="524"/>
      <c r="CE9" s="524"/>
      <c r="CF9" s="524"/>
      <c r="CG9" s="524"/>
      <c r="CH9" s="524"/>
      <c r="CI9" s="524"/>
      <c r="CJ9" s="524"/>
      <c r="CK9" s="524"/>
      <c r="CL9" s="524"/>
      <c r="CM9" s="524"/>
      <c r="CN9" s="525"/>
      <c r="CO9" s="524"/>
      <c r="CP9" s="524"/>
      <c r="CQ9" s="524"/>
      <c r="CR9" s="524"/>
      <c r="CS9" s="524"/>
      <c r="CT9" s="524"/>
      <c r="CU9" s="524"/>
      <c r="CV9" s="524"/>
      <c r="CW9" s="524"/>
      <c r="CX9" s="524"/>
      <c r="CY9" s="524"/>
      <c r="CZ9" s="524"/>
      <c r="DA9" s="525"/>
      <c r="DB9" s="524"/>
      <c r="DC9" s="524"/>
      <c r="DD9" s="524"/>
      <c r="DE9" s="524"/>
      <c r="DF9" s="524"/>
      <c r="DG9" s="524"/>
      <c r="DH9" s="524"/>
      <c r="DI9" s="524"/>
      <c r="DJ9" s="524"/>
      <c r="DK9" s="524"/>
      <c r="DL9" s="524"/>
      <c r="DM9" s="524"/>
      <c r="DN9" s="525"/>
      <c r="DO9" s="524"/>
      <c r="DP9" s="524"/>
      <c r="DQ9" s="524"/>
      <c r="DR9" s="524"/>
      <c r="DS9" s="524"/>
      <c r="DT9" s="524"/>
      <c r="DU9" s="524"/>
      <c r="DV9" s="524"/>
      <c r="DW9" s="524"/>
      <c r="DX9" s="524"/>
      <c r="DY9" s="524"/>
      <c r="DZ9" s="524"/>
      <c r="EA9" s="525"/>
      <c r="EB9" s="524"/>
      <c r="EC9" s="524"/>
      <c r="ED9" s="524"/>
      <c r="EE9" s="524"/>
      <c r="EF9" s="524"/>
      <c r="EG9" s="524"/>
      <c r="EH9" s="524"/>
      <c r="EI9" s="524"/>
      <c r="EJ9" s="524"/>
      <c r="EK9" s="524"/>
      <c r="EL9" s="524"/>
      <c r="EM9" s="524"/>
      <c r="EN9" s="525"/>
      <c r="EO9" s="524"/>
      <c r="EP9" s="524"/>
      <c r="EQ9" s="524"/>
      <c r="ER9" s="524"/>
      <c r="ES9" s="524"/>
      <c r="ET9" s="524"/>
      <c r="EU9" s="524"/>
      <c r="EV9" s="524"/>
      <c r="EW9" s="524"/>
      <c r="EX9" s="524"/>
      <c r="EY9" s="524"/>
      <c r="EZ9" s="524"/>
      <c r="FA9" s="525"/>
      <c r="FB9" s="524"/>
      <c r="FC9" s="524"/>
      <c r="FD9" s="524"/>
      <c r="FE9" s="524"/>
      <c r="FF9" s="524"/>
      <c r="FG9" s="524"/>
      <c r="FH9" s="524"/>
      <c r="FI9" s="524"/>
      <c r="FJ9" s="524"/>
      <c r="FK9" s="524"/>
      <c r="FL9" s="524"/>
      <c r="FM9" s="524"/>
      <c r="FN9" s="525"/>
      <c r="FO9" s="524"/>
      <c r="FP9" s="524"/>
      <c r="FQ9" s="524"/>
      <c r="FR9" s="524"/>
      <c r="FS9" s="524"/>
      <c r="FT9" s="524"/>
      <c r="FU9" s="524"/>
      <c r="FV9" s="524"/>
      <c r="FW9" s="524"/>
      <c r="FX9" s="524"/>
      <c r="FY9" s="524"/>
      <c r="FZ9" s="524"/>
      <c r="GA9" s="525"/>
      <c r="GB9" s="524"/>
      <c r="GC9" s="524"/>
      <c r="GD9" s="524"/>
      <c r="GE9" s="524"/>
      <c r="GF9" s="524"/>
      <c r="GG9" s="524"/>
      <c r="GH9" s="524"/>
      <c r="GI9" s="524"/>
      <c r="GJ9" s="524"/>
      <c r="GK9" s="524"/>
      <c r="GL9" s="524"/>
      <c r="GM9" s="524"/>
      <c r="GN9" s="525"/>
      <c r="GO9" s="524"/>
      <c r="GP9" s="524"/>
      <c r="GQ9" s="524"/>
      <c r="GR9" s="524"/>
      <c r="GS9" s="524"/>
      <c r="GT9" s="524"/>
      <c r="GU9" s="524"/>
      <c r="GV9" s="524"/>
      <c r="GW9" s="524"/>
      <c r="GX9" s="524"/>
      <c r="GY9" s="524"/>
      <c r="GZ9" s="524"/>
      <c r="HA9" s="525"/>
      <c r="HB9" s="524"/>
      <c r="HC9" s="524"/>
      <c r="HD9" s="524"/>
      <c r="HE9" s="524"/>
      <c r="HF9" s="524"/>
      <c r="HG9" s="524"/>
      <c r="HH9" s="524"/>
      <c r="HI9" s="524"/>
      <c r="HJ9" s="524"/>
      <c r="HK9" s="524"/>
      <c r="HL9" s="524"/>
      <c r="HM9" s="524"/>
      <c r="HN9" s="525"/>
      <c r="HO9" s="524"/>
      <c r="HP9" s="524"/>
      <c r="HQ9" s="524"/>
      <c r="HR9" s="524"/>
      <c r="HS9" s="524"/>
      <c r="HT9" s="524"/>
      <c r="HU9" s="524"/>
      <c r="HV9" s="524"/>
      <c r="HW9" s="524"/>
      <c r="HX9" s="524"/>
      <c r="HY9" s="524"/>
      <c r="HZ9" s="524"/>
      <c r="IA9" s="525"/>
      <c r="IB9" s="524"/>
      <c r="IC9" s="524"/>
      <c r="ID9" s="524"/>
      <c r="IE9" s="524"/>
      <c r="IF9" s="524"/>
      <c r="IG9" s="524"/>
      <c r="IH9" s="524"/>
      <c r="II9" s="524"/>
      <c r="IJ9" s="524"/>
      <c r="IK9" s="524"/>
      <c r="IL9" s="524"/>
      <c r="IM9" s="524"/>
      <c r="IN9" s="525"/>
      <c r="IO9" s="524"/>
      <c r="IP9" s="524"/>
      <c r="IQ9" s="524"/>
      <c r="IR9" s="524"/>
      <c r="IS9" s="524"/>
      <c r="IT9" s="524"/>
      <c r="IU9" s="524"/>
      <c r="IV9" s="524"/>
      <c r="IW9" s="524"/>
      <c r="IX9" s="524"/>
      <c r="IY9" s="524"/>
      <c r="IZ9" s="524"/>
      <c r="JA9" s="525"/>
      <c r="JB9" s="524"/>
      <c r="JC9" s="524"/>
      <c r="JD9" s="524"/>
      <c r="JE9" s="524"/>
      <c r="JF9" s="524"/>
      <c r="JG9" s="524"/>
      <c r="JH9" s="524"/>
      <c r="JI9" s="524"/>
      <c r="JJ9" s="524"/>
      <c r="JK9" s="524"/>
      <c r="JL9" s="524"/>
      <c r="JM9" s="524"/>
      <c r="JN9" s="525"/>
      <c r="JO9" s="524"/>
      <c r="JP9" s="524"/>
      <c r="JQ9" s="524"/>
      <c r="JR9" s="524"/>
      <c r="JS9" s="524"/>
      <c r="JT9" s="524"/>
      <c r="JU9" s="524"/>
      <c r="JV9" s="524"/>
      <c r="JW9" s="524"/>
      <c r="JX9" s="524"/>
      <c r="JY9" s="524"/>
      <c r="JZ9" s="524"/>
      <c r="KA9" s="525"/>
      <c r="KB9" s="524"/>
      <c r="KC9" s="524"/>
      <c r="KD9" s="524"/>
      <c r="KE9" s="524"/>
      <c r="KF9" s="524"/>
      <c r="KG9" s="524"/>
      <c r="KH9" s="524"/>
      <c r="KI9" s="524"/>
      <c r="KJ9" s="524"/>
      <c r="KK9" s="524"/>
      <c r="KL9" s="524"/>
      <c r="KM9" s="524"/>
      <c r="KN9" s="525"/>
      <c r="KO9" s="524"/>
      <c r="KP9" s="524"/>
      <c r="KQ9" s="524"/>
      <c r="KR9" s="524"/>
      <c r="KS9" s="524"/>
      <c r="KT9" s="524"/>
      <c r="KU9" s="524"/>
      <c r="KV9" s="524"/>
      <c r="KW9" s="524"/>
      <c r="KX9" s="524"/>
      <c r="KY9" s="524"/>
      <c r="KZ9" s="524"/>
      <c r="LA9" s="525"/>
      <c r="LB9" s="524"/>
      <c r="LC9" s="524"/>
      <c r="LD9" s="524"/>
      <c r="LE9" s="524"/>
      <c r="LF9" s="524"/>
      <c r="LG9" s="524"/>
      <c r="LH9" s="524"/>
      <c r="LI9" s="524"/>
      <c r="LJ9" s="524"/>
      <c r="LK9" s="524"/>
      <c r="LL9" s="524"/>
      <c r="LM9" s="524"/>
      <c r="LN9" s="526"/>
    </row>
    <row r="10" spans="1:326" ht="15.75" thickBot="1">
      <c r="A10" s="14" t="s">
        <v>8</v>
      </c>
      <c r="B10" s="12">
        <f>+'Metinis atlyginimas'!B7</f>
        <v>45322</v>
      </c>
      <c r="C10" s="12">
        <f>+'Metinis atlyginimas'!C7</f>
        <v>45351</v>
      </c>
      <c r="D10" s="12">
        <f>+'Metinis atlyginimas'!D7</f>
        <v>45382</v>
      </c>
      <c r="E10" s="12">
        <f>+'Metinis atlyginimas'!E7</f>
        <v>45412</v>
      </c>
      <c r="F10" s="12">
        <f>+'Metinis atlyginimas'!F7</f>
        <v>45443</v>
      </c>
      <c r="G10" s="12">
        <f>+'Metinis atlyginimas'!G7</f>
        <v>45473</v>
      </c>
      <c r="H10" s="12">
        <f>+'Metinis atlyginimas'!H7</f>
        <v>45504</v>
      </c>
      <c r="I10" s="12">
        <f>+'Metinis atlyginimas'!I7</f>
        <v>45535</v>
      </c>
      <c r="J10" s="12">
        <f>+'Metinis atlyginimas'!J7</f>
        <v>45565</v>
      </c>
      <c r="K10" s="12">
        <f>+'Metinis atlyginimas'!K7</f>
        <v>45596</v>
      </c>
      <c r="L10" s="12">
        <f>+'Metinis atlyginimas'!L7</f>
        <v>45626</v>
      </c>
      <c r="M10" s="12">
        <f>+'Metinis atlyginimas'!M7</f>
        <v>45657</v>
      </c>
      <c r="N10" s="17">
        <f>+'Metinis atlyginimas'!N7</f>
        <v>2024</v>
      </c>
      <c r="O10" s="12">
        <f>+'Metinis atlyginimas'!O7</f>
        <v>45688</v>
      </c>
      <c r="P10" s="12">
        <f>+'Metinis atlyginimas'!P7</f>
        <v>45716</v>
      </c>
      <c r="Q10" s="12">
        <f>+'Metinis atlyginimas'!Q7</f>
        <v>45747</v>
      </c>
      <c r="R10" s="12">
        <f>+'Metinis atlyginimas'!R7</f>
        <v>45777</v>
      </c>
      <c r="S10" s="12">
        <f>+'Metinis atlyginimas'!S7</f>
        <v>45808</v>
      </c>
      <c r="T10" s="12">
        <f>+'Metinis atlyginimas'!T7</f>
        <v>45838</v>
      </c>
      <c r="U10" s="12">
        <f>+'Metinis atlyginimas'!U7</f>
        <v>45869</v>
      </c>
      <c r="V10" s="12">
        <f>+'Metinis atlyginimas'!V7</f>
        <v>45900</v>
      </c>
      <c r="W10" s="12">
        <f>+'Metinis atlyginimas'!W7</f>
        <v>45930</v>
      </c>
      <c r="X10" s="12">
        <f>+'Metinis atlyginimas'!X7</f>
        <v>45961</v>
      </c>
      <c r="Y10" s="12">
        <f>+'Metinis atlyginimas'!Y7</f>
        <v>45991</v>
      </c>
      <c r="Z10" s="12">
        <f>+'Metinis atlyginimas'!Z7</f>
        <v>46022</v>
      </c>
      <c r="AA10" s="17">
        <f>+'Metinis atlyginimas'!AA7</f>
        <v>2025</v>
      </c>
      <c r="AB10" s="12">
        <f>+'Metinis atlyginimas'!AB7</f>
        <v>46053</v>
      </c>
      <c r="AC10" s="12">
        <f>+'Metinis atlyginimas'!AC7</f>
        <v>46081</v>
      </c>
      <c r="AD10" s="12">
        <f>+'Metinis atlyginimas'!AD7</f>
        <v>46112</v>
      </c>
      <c r="AE10" s="12">
        <f>+'Metinis atlyginimas'!AE7</f>
        <v>46142</v>
      </c>
      <c r="AF10" s="12">
        <f>+'Metinis atlyginimas'!AF7</f>
        <v>46173</v>
      </c>
      <c r="AG10" s="12">
        <f>+'Metinis atlyginimas'!AG7</f>
        <v>46203</v>
      </c>
      <c r="AH10" s="12">
        <f>+'Metinis atlyginimas'!AH7</f>
        <v>46234</v>
      </c>
      <c r="AI10" s="12">
        <f>+'Metinis atlyginimas'!AI7</f>
        <v>46265</v>
      </c>
      <c r="AJ10" s="12">
        <f>+'Metinis atlyginimas'!AJ7</f>
        <v>46295</v>
      </c>
      <c r="AK10" s="12">
        <f>+'Metinis atlyginimas'!AK7</f>
        <v>46326</v>
      </c>
      <c r="AL10" s="12">
        <f>+'Metinis atlyginimas'!AL7</f>
        <v>46356</v>
      </c>
      <c r="AM10" s="12">
        <f>+'Metinis atlyginimas'!AM7</f>
        <v>46387</v>
      </c>
      <c r="AN10" s="17">
        <f>+'Metinis atlyginimas'!AN7</f>
        <v>2026</v>
      </c>
      <c r="AO10" s="12">
        <f>+'Metinis atlyginimas'!AO7</f>
        <v>46418</v>
      </c>
      <c r="AP10" s="12">
        <f>+'Metinis atlyginimas'!AP7</f>
        <v>46446</v>
      </c>
      <c r="AQ10" s="12">
        <f>+'Metinis atlyginimas'!AQ7</f>
        <v>46477</v>
      </c>
      <c r="AR10" s="12">
        <f>+'Metinis atlyginimas'!AR7</f>
        <v>46507</v>
      </c>
      <c r="AS10" s="12">
        <f>+'Metinis atlyginimas'!AS7</f>
        <v>46538</v>
      </c>
      <c r="AT10" s="12">
        <f>+'Metinis atlyginimas'!AT7</f>
        <v>46568</v>
      </c>
      <c r="AU10" s="12">
        <f>+'Metinis atlyginimas'!AU7</f>
        <v>46599</v>
      </c>
      <c r="AV10" s="12">
        <f>+'Metinis atlyginimas'!AV7</f>
        <v>46630</v>
      </c>
      <c r="AW10" s="12">
        <f>+'Metinis atlyginimas'!AW7</f>
        <v>46660</v>
      </c>
      <c r="AX10" s="12">
        <f>+'Metinis atlyginimas'!AX7</f>
        <v>46691</v>
      </c>
      <c r="AY10" s="12">
        <f>+'Metinis atlyginimas'!AY7</f>
        <v>46721</v>
      </c>
      <c r="AZ10" s="12">
        <f>+'Metinis atlyginimas'!AZ7</f>
        <v>46752</v>
      </c>
      <c r="BA10" s="17">
        <f>+'Metinis atlyginimas'!BA7</f>
        <v>2027</v>
      </c>
      <c r="BB10" s="12">
        <f>+'Metinis atlyginimas'!BB7</f>
        <v>46783</v>
      </c>
      <c r="BC10" s="12">
        <f>+'Metinis atlyginimas'!BC7</f>
        <v>46812</v>
      </c>
      <c r="BD10" s="12">
        <f>+'Metinis atlyginimas'!BD7</f>
        <v>46843</v>
      </c>
      <c r="BE10" s="12">
        <f>+'Metinis atlyginimas'!BE7</f>
        <v>46873</v>
      </c>
      <c r="BF10" s="12">
        <f>+'Metinis atlyginimas'!BF7</f>
        <v>46904</v>
      </c>
      <c r="BG10" s="12">
        <f>+'Metinis atlyginimas'!BG7</f>
        <v>46934</v>
      </c>
      <c r="BH10" s="12">
        <f>+'Metinis atlyginimas'!BH7</f>
        <v>46965</v>
      </c>
      <c r="BI10" s="12">
        <f>+'Metinis atlyginimas'!BI7</f>
        <v>46996</v>
      </c>
      <c r="BJ10" s="12">
        <f>+'Metinis atlyginimas'!BJ7</f>
        <v>47026</v>
      </c>
      <c r="BK10" s="12">
        <f>+'Metinis atlyginimas'!BK7</f>
        <v>47057</v>
      </c>
      <c r="BL10" s="12">
        <f>+'Metinis atlyginimas'!BL7</f>
        <v>47087</v>
      </c>
      <c r="BM10" s="12">
        <f>+'Metinis atlyginimas'!BM7</f>
        <v>47118</v>
      </c>
      <c r="BN10" s="17">
        <f>+'Metinis atlyginimas'!BN7</f>
        <v>2028</v>
      </c>
      <c r="BO10" s="12">
        <f>+'Metinis atlyginimas'!BO7</f>
        <v>47149</v>
      </c>
      <c r="BP10" s="12">
        <f>+'Metinis atlyginimas'!BP7</f>
        <v>47177</v>
      </c>
      <c r="BQ10" s="12">
        <f>+'Metinis atlyginimas'!BQ7</f>
        <v>47208</v>
      </c>
      <c r="BR10" s="12">
        <f>+'Metinis atlyginimas'!BR7</f>
        <v>47238</v>
      </c>
      <c r="BS10" s="12">
        <f>+'Metinis atlyginimas'!BS7</f>
        <v>47269</v>
      </c>
      <c r="BT10" s="12">
        <f>+'Metinis atlyginimas'!BT7</f>
        <v>47299</v>
      </c>
      <c r="BU10" s="12">
        <f>+'Metinis atlyginimas'!BU7</f>
        <v>47330</v>
      </c>
      <c r="BV10" s="12">
        <f>+'Metinis atlyginimas'!BV7</f>
        <v>47361</v>
      </c>
      <c r="BW10" s="12">
        <f>+'Metinis atlyginimas'!BW7</f>
        <v>47391</v>
      </c>
      <c r="BX10" s="12">
        <f>+'Metinis atlyginimas'!BX7</f>
        <v>47422</v>
      </c>
      <c r="BY10" s="12">
        <f>+'Metinis atlyginimas'!BY7</f>
        <v>47452</v>
      </c>
      <c r="BZ10" s="12">
        <f>+'Metinis atlyginimas'!BZ7</f>
        <v>47483</v>
      </c>
      <c r="CA10" s="17">
        <f>+'Metinis atlyginimas'!CA7</f>
        <v>2029</v>
      </c>
      <c r="CB10" s="12">
        <f>+'Metinis atlyginimas'!CB7</f>
        <v>47514</v>
      </c>
      <c r="CC10" s="12">
        <f>+'Metinis atlyginimas'!CC7</f>
        <v>47542</v>
      </c>
      <c r="CD10" s="12">
        <f>+'Metinis atlyginimas'!CD7</f>
        <v>47573</v>
      </c>
      <c r="CE10" s="12">
        <f>+'Metinis atlyginimas'!CE7</f>
        <v>47603</v>
      </c>
      <c r="CF10" s="12">
        <f>+'Metinis atlyginimas'!CF7</f>
        <v>47634</v>
      </c>
      <c r="CG10" s="12">
        <f>+'Metinis atlyginimas'!CG7</f>
        <v>47664</v>
      </c>
      <c r="CH10" s="12">
        <f>+'Metinis atlyginimas'!CH7</f>
        <v>47695</v>
      </c>
      <c r="CI10" s="12">
        <f>+'Metinis atlyginimas'!CI7</f>
        <v>47726</v>
      </c>
      <c r="CJ10" s="12">
        <f>+'Metinis atlyginimas'!CJ7</f>
        <v>47756</v>
      </c>
      <c r="CK10" s="12">
        <f>+'Metinis atlyginimas'!CK7</f>
        <v>47787</v>
      </c>
      <c r="CL10" s="12">
        <f>+'Metinis atlyginimas'!CL7</f>
        <v>47817</v>
      </c>
      <c r="CM10" s="12">
        <f>+'Metinis atlyginimas'!CM7</f>
        <v>47848</v>
      </c>
      <c r="CN10" s="17">
        <f>+'Metinis atlyginimas'!CN7</f>
        <v>2030</v>
      </c>
      <c r="CO10" s="12">
        <f>+'Metinis atlyginimas'!CO7</f>
        <v>47879</v>
      </c>
      <c r="CP10" s="12">
        <f>+'Metinis atlyginimas'!CP7</f>
        <v>47907</v>
      </c>
      <c r="CQ10" s="12">
        <f>+'Metinis atlyginimas'!CQ7</f>
        <v>47938</v>
      </c>
      <c r="CR10" s="12">
        <f>+'Metinis atlyginimas'!CR7</f>
        <v>47968</v>
      </c>
      <c r="CS10" s="12">
        <f>+'Metinis atlyginimas'!CS7</f>
        <v>47999</v>
      </c>
      <c r="CT10" s="12">
        <f>+'Metinis atlyginimas'!CT7</f>
        <v>48029</v>
      </c>
      <c r="CU10" s="12">
        <f>+'Metinis atlyginimas'!CU7</f>
        <v>48060</v>
      </c>
      <c r="CV10" s="12">
        <f>+'Metinis atlyginimas'!CV7</f>
        <v>48091</v>
      </c>
      <c r="CW10" s="12">
        <f>+'Metinis atlyginimas'!CW7</f>
        <v>48121</v>
      </c>
      <c r="CX10" s="12">
        <f>+'Metinis atlyginimas'!CX7</f>
        <v>48152</v>
      </c>
      <c r="CY10" s="12">
        <f>+'Metinis atlyginimas'!CY7</f>
        <v>48182</v>
      </c>
      <c r="CZ10" s="12">
        <f>+'Metinis atlyginimas'!CZ7</f>
        <v>48213</v>
      </c>
      <c r="DA10" s="17">
        <f>+'Metinis atlyginimas'!DA7</f>
        <v>2031</v>
      </c>
      <c r="DB10" s="12">
        <f>+'Metinis atlyginimas'!DB7</f>
        <v>48244</v>
      </c>
      <c r="DC10" s="12">
        <f>+'Metinis atlyginimas'!DC7</f>
        <v>48273</v>
      </c>
      <c r="DD10" s="12">
        <f>+'Metinis atlyginimas'!DD7</f>
        <v>48304</v>
      </c>
      <c r="DE10" s="12">
        <f>+'Metinis atlyginimas'!DE7</f>
        <v>48334</v>
      </c>
      <c r="DF10" s="12">
        <f>+'Metinis atlyginimas'!DF7</f>
        <v>48365</v>
      </c>
      <c r="DG10" s="12">
        <f>+'Metinis atlyginimas'!DG7</f>
        <v>48395</v>
      </c>
      <c r="DH10" s="12">
        <f>+'Metinis atlyginimas'!DH7</f>
        <v>48426</v>
      </c>
      <c r="DI10" s="12">
        <f>+'Metinis atlyginimas'!DI7</f>
        <v>48457</v>
      </c>
      <c r="DJ10" s="12">
        <f>+'Metinis atlyginimas'!DJ7</f>
        <v>48487</v>
      </c>
      <c r="DK10" s="12">
        <f>+'Metinis atlyginimas'!DK7</f>
        <v>48518</v>
      </c>
      <c r="DL10" s="12">
        <f>+'Metinis atlyginimas'!DL7</f>
        <v>48548</v>
      </c>
      <c r="DM10" s="12">
        <f>+'Metinis atlyginimas'!DM7</f>
        <v>48579</v>
      </c>
      <c r="DN10" s="17">
        <f>+'Metinis atlyginimas'!DN7</f>
        <v>2032</v>
      </c>
      <c r="DO10" s="12">
        <f>+'Metinis atlyginimas'!DO7</f>
        <v>48610</v>
      </c>
      <c r="DP10" s="12">
        <f>+'Metinis atlyginimas'!DP7</f>
        <v>48638</v>
      </c>
      <c r="DQ10" s="12">
        <f>+'Metinis atlyginimas'!DQ7</f>
        <v>48669</v>
      </c>
      <c r="DR10" s="12">
        <f>+'Metinis atlyginimas'!DR7</f>
        <v>48699</v>
      </c>
      <c r="DS10" s="12">
        <f>+'Metinis atlyginimas'!DS7</f>
        <v>48730</v>
      </c>
      <c r="DT10" s="12">
        <f>+'Metinis atlyginimas'!DT7</f>
        <v>48760</v>
      </c>
      <c r="DU10" s="12">
        <f>+'Metinis atlyginimas'!DU7</f>
        <v>48791</v>
      </c>
      <c r="DV10" s="12">
        <f>+'Metinis atlyginimas'!DV7</f>
        <v>48822</v>
      </c>
      <c r="DW10" s="12">
        <f>+'Metinis atlyginimas'!DW7</f>
        <v>48852</v>
      </c>
      <c r="DX10" s="12">
        <f>+'Metinis atlyginimas'!DX7</f>
        <v>48883</v>
      </c>
      <c r="DY10" s="12">
        <f>+'Metinis atlyginimas'!DY7</f>
        <v>48913</v>
      </c>
      <c r="DZ10" s="12">
        <f>+'Metinis atlyginimas'!DZ7</f>
        <v>48944</v>
      </c>
      <c r="EA10" s="17">
        <f>+'Metinis atlyginimas'!EA7</f>
        <v>2033</v>
      </c>
      <c r="EB10" s="12">
        <f>+'Metinis atlyginimas'!EB7</f>
        <v>48975</v>
      </c>
      <c r="EC10" s="12">
        <f>+'Metinis atlyginimas'!EC7</f>
        <v>49003</v>
      </c>
      <c r="ED10" s="12">
        <f>+'Metinis atlyginimas'!ED7</f>
        <v>49034</v>
      </c>
      <c r="EE10" s="12">
        <f>+'Metinis atlyginimas'!EE7</f>
        <v>49064</v>
      </c>
      <c r="EF10" s="12">
        <f>+'Metinis atlyginimas'!EF7</f>
        <v>49095</v>
      </c>
      <c r="EG10" s="12">
        <f>+'Metinis atlyginimas'!EG7</f>
        <v>49125</v>
      </c>
      <c r="EH10" s="12">
        <f>+'Metinis atlyginimas'!EH7</f>
        <v>49156</v>
      </c>
      <c r="EI10" s="12">
        <f>+'Metinis atlyginimas'!EI7</f>
        <v>49187</v>
      </c>
      <c r="EJ10" s="12">
        <f>+'Metinis atlyginimas'!EJ7</f>
        <v>49217</v>
      </c>
      <c r="EK10" s="12">
        <f>+'Metinis atlyginimas'!EK7</f>
        <v>49248</v>
      </c>
      <c r="EL10" s="12">
        <f>+'Metinis atlyginimas'!EL7</f>
        <v>49278</v>
      </c>
      <c r="EM10" s="12">
        <f>+'Metinis atlyginimas'!EM7</f>
        <v>49309</v>
      </c>
      <c r="EN10" s="17">
        <f>+'Metinis atlyginimas'!EN7</f>
        <v>2034</v>
      </c>
      <c r="EO10" s="12">
        <f>+'Metinis atlyginimas'!EO7</f>
        <v>49340</v>
      </c>
      <c r="EP10" s="12">
        <f>+'Metinis atlyginimas'!EP7</f>
        <v>49368</v>
      </c>
      <c r="EQ10" s="12">
        <f>+'Metinis atlyginimas'!EQ7</f>
        <v>49399</v>
      </c>
      <c r="ER10" s="12">
        <f>+'Metinis atlyginimas'!ER7</f>
        <v>49429</v>
      </c>
      <c r="ES10" s="12">
        <f>+'Metinis atlyginimas'!ES7</f>
        <v>49460</v>
      </c>
      <c r="ET10" s="12">
        <f>+'Metinis atlyginimas'!ET7</f>
        <v>49490</v>
      </c>
      <c r="EU10" s="12">
        <f>+'Metinis atlyginimas'!EU7</f>
        <v>49521</v>
      </c>
      <c r="EV10" s="12">
        <f>+'Metinis atlyginimas'!EV7</f>
        <v>49552</v>
      </c>
      <c r="EW10" s="12">
        <f>+'Metinis atlyginimas'!EW7</f>
        <v>49582</v>
      </c>
      <c r="EX10" s="12">
        <f>+'Metinis atlyginimas'!EX7</f>
        <v>49613</v>
      </c>
      <c r="EY10" s="12">
        <f>+'Metinis atlyginimas'!EY7</f>
        <v>49643</v>
      </c>
      <c r="EZ10" s="12">
        <f>+'Metinis atlyginimas'!EZ7</f>
        <v>49674</v>
      </c>
      <c r="FA10" s="17">
        <f>+'Metinis atlyginimas'!FA7</f>
        <v>2035</v>
      </c>
      <c r="FB10" s="12">
        <f>+'Metinis atlyginimas'!FB7</f>
        <v>49705</v>
      </c>
      <c r="FC10" s="12">
        <f>+'Metinis atlyginimas'!FC7</f>
        <v>49734</v>
      </c>
      <c r="FD10" s="12">
        <f>+'Metinis atlyginimas'!FD7</f>
        <v>49765</v>
      </c>
      <c r="FE10" s="12">
        <f>+'Metinis atlyginimas'!FE7</f>
        <v>49795</v>
      </c>
      <c r="FF10" s="12">
        <f>+'Metinis atlyginimas'!FF7</f>
        <v>49826</v>
      </c>
      <c r="FG10" s="12">
        <f>+'Metinis atlyginimas'!FG7</f>
        <v>49856</v>
      </c>
      <c r="FH10" s="12">
        <f>+'Metinis atlyginimas'!FH7</f>
        <v>49887</v>
      </c>
      <c r="FI10" s="12">
        <f>+'Metinis atlyginimas'!FI7</f>
        <v>49918</v>
      </c>
      <c r="FJ10" s="12">
        <f>+'Metinis atlyginimas'!FJ7</f>
        <v>49948</v>
      </c>
      <c r="FK10" s="12">
        <f>+'Metinis atlyginimas'!FK7</f>
        <v>49979</v>
      </c>
      <c r="FL10" s="12">
        <f>+'Metinis atlyginimas'!FL7</f>
        <v>50009</v>
      </c>
      <c r="FM10" s="12">
        <f>+'Metinis atlyginimas'!FM7</f>
        <v>50040</v>
      </c>
      <c r="FN10" s="17">
        <f>+'Metinis atlyginimas'!FN7</f>
        <v>2036</v>
      </c>
      <c r="FO10" s="12">
        <f>+'Metinis atlyginimas'!FO7</f>
        <v>50071</v>
      </c>
      <c r="FP10" s="12">
        <f>+'Metinis atlyginimas'!FP7</f>
        <v>50099</v>
      </c>
      <c r="FQ10" s="12">
        <f>+'Metinis atlyginimas'!FQ7</f>
        <v>50130</v>
      </c>
      <c r="FR10" s="12">
        <f>+'Metinis atlyginimas'!FR7</f>
        <v>50160</v>
      </c>
      <c r="FS10" s="12">
        <f>+'Metinis atlyginimas'!FS7</f>
        <v>50191</v>
      </c>
      <c r="FT10" s="12">
        <f>+'Metinis atlyginimas'!FT7</f>
        <v>50221</v>
      </c>
      <c r="FU10" s="12">
        <f>+'Metinis atlyginimas'!FU7</f>
        <v>50252</v>
      </c>
      <c r="FV10" s="12">
        <f>+'Metinis atlyginimas'!FV7</f>
        <v>50283</v>
      </c>
      <c r="FW10" s="12">
        <f>+'Metinis atlyginimas'!FW7</f>
        <v>50313</v>
      </c>
      <c r="FX10" s="12">
        <f>+'Metinis atlyginimas'!FX7</f>
        <v>50344</v>
      </c>
      <c r="FY10" s="12">
        <f>+'Metinis atlyginimas'!FY7</f>
        <v>50374</v>
      </c>
      <c r="FZ10" s="12">
        <f>+'Metinis atlyginimas'!FZ7</f>
        <v>50405</v>
      </c>
      <c r="GA10" s="17">
        <f>+'Metinis atlyginimas'!GA7</f>
        <v>2037</v>
      </c>
      <c r="GB10" s="12">
        <f>+'Metinis atlyginimas'!GB7</f>
        <v>50436</v>
      </c>
      <c r="GC10" s="12">
        <f>+'Metinis atlyginimas'!GC7</f>
        <v>50464</v>
      </c>
      <c r="GD10" s="12">
        <f>+'Metinis atlyginimas'!GD7</f>
        <v>50495</v>
      </c>
      <c r="GE10" s="12">
        <f>+'Metinis atlyginimas'!GE7</f>
        <v>50525</v>
      </c>
      <c r="GF10" s="12">
        <f>+'Metinis atlyginimas'!GF7</f>
        <v>50556</v>
      </c>
      <c r="GG10" s="12">
        <f>+'Metinis atlyginimas'!GG7</f>
        <v>50586</v>
      </c>
      <c r="GH10" s="12">
        <f>+'Metinis atlyginimas'!GH7</f>
        <v>50617</v>
      </c>
      <c r="GI10" s="12">
        <f>+'Metinis atlyginimas'!GI7</f>
        <v>50648</v>
      </c>
      <c r="GJ10" s="12">
        <f>+'Metinis atlyginimas'!GJ7</f>
        <v>50678</v>
      </c>
      <c r="GK10" s="12">
        <f>+'Metinis atlyginimas'!GK7</f>
        <v>50709</v>
      </c>
      <c r="GL10" s="12">
        <f>+'Metinis atlyginimas'!GL7</f>
        <v>50739</v>
      </c>
      <c r="GM10" s="12">
        <f>+'Metinis atlyginimas'!GM7</f>
        <v>50770</v>
      </c>
      <c r="GN10" s="17">
        <f>+'Metinis atlyginimas'!GN7</f>
        <v>2038</v>
      </c>
      <c r="GO10" s="12">
        <f>+'Metinis atlyginimas'!GO7</f>
        <v>50801</v>
      </c>
      <c r="GP10" s="12">
        <f>+'Metinis atlyginimas'!GP7</f>
        <v>50829</v>
      </c>
      <c r="GQ10" s="12">
        <f>+'Metinis atlyginimas'!GQ7</f>
        <v>50860</v>
      </c>
      <c r="GR10" s="12">
        <f>+'Metinis atlyginimas'!GR7</f>
        <v>50890</v>
      </c>
      <c r="GS10" s="12">
        <f>+'Metinis atlyginimas'!GS7</f>
        <v>50921</v>
      </c>
      <c r="GT10" s="12">
        <f>+'Metinis atlyginimas'!GT7</f>
        <v>50951</v>
      </c>
      <c r="GU10" s="12">
        <f>+'Metinis atlyginimas'!GU7</f>
        <v>50982</v>
      </c>
      <c r="GV10" s="12">
        <f>+'Metinis atlyginimas'!GV7</f>
        <v>51013</v>
      </c>
      <c r="GW10" s="12">
        <f>+'Metinis atlyginimas'!GW7</f>
        <v>51043</v>
      </c>
      <c r="GX10" s="12">
        <f>+'Metinis atlyginimas'!GX7</f>
        <v>51074</v>
      </c>
      <c r="GY10" s="12">
        <f>+'Metinis atlyginimas'!GY7</f>
        <v>51104</v>
      </c>
      <c r="GZ10" s="12">
        <f>+'Metinis atlyginimas'!GZ7</f>
        <v>51135</v>
      </c>
      <c r="HA10" s="17">
        <f>+'Metinis atlyginimas'!HA7</f>
        <v>2039</v>
      </c>
      <c r="HB10" s="12">
        <f>+'Metinis atlyginimas'!HB7</f>
        <v>51166</v>
      </c>
      <c r="HC10" s="12">
        <f>+'Metinis atlyginimas'!HC7</f>
        <v>51195</v>
      </c>
      <c r="HD10" s="12">
        <f>+'Metinis atlyginimas'!HD7</f>
        <v>51226</v>
      </c>
      <c r="HE10" s="12">
        <f>+'Metinis atlyginimas'!HE7</f>
        <v>51256</v>
      </c>
      <c r="HF10" s="12">
        <f>+'Metinis atlyginimas'!HF7</f>
        <v>51287</v>
      </c>
      <c r="HG10" s="12">
        <f>+'Metinis atlyginimas'!HG7</f>
        <v>51317</v>
      </c>
      <c r="HH10" s="12">
        <f>+'Metinis atlyginimas'!HH7</f>
        <v>51348</v>
      </c>
      <c r="HI10" s="12">
        <f>+'Metinis atlyginimas'!HI7</f>
        <v>51379</v>
      </c>
      <c r="HJ10" s="12">
        <f>+'Metinis atlyginimas'!HJ7</f>
        <v>51409</v>
      </c>
      <c r="HK10" s="12">
        <f>+'Metinis atlyginimas'!HK7</f>
        <v>51440</v>
      </c>
      <c r="HL10" s="12">
        <f>+'Metinis atlyginimas'!HL7</f>
        <v>51470</v>
      </c>
      <c r="HM10" s="12">
        <f>+'Metinis atlyginimas'!HM7</f>
        <v>51501</v>
      </c>
      <c r="HN10" s="17">
        <f>+'Metinis atlyginimas'!HN7</f>
        <v>2040</v>
      </c>
      <c r="HO10" s="12">
        <f>+'Metinis atlyginimas'!HO7</f>
        <v>51532</v>
      </c>
      <c r="HP10" s="12">
        <f>+'Metinis atlyginimas'!HP7</f>
        <v>51560</v>
      </c>
      <c r="HQ10" s="12">
        <f>+'Metinis atlyginimas'!HQ7</f>
        <v>51591</v>
      </c>
      <c r="HR10" s="12">
        <f>+'Metinis atlyginimas'!HR7</f>
        <v>51621</v>
      </c>
      <c r="HS10" s="12">
        <f>+'Metinis atlyginimas'!HS7</f>
        <v>51652</v>
      </c>
      <c r="HT10" s="12">
        <f>+'Metinis atlyginimas'!HT7</f>
        <v>51682</v>
      </c>
      <c r="HU10" s="12">
        <f>+'Metinis atlyginimas'!HU7</f>
        <v>51713</v>
      </c>
      <c r="HV10" s="12">
        <f>+'Metinis atlyginimas'!HV7</f>
        <v>51744</v>
      </c>
      <c r="HW10" s="12">
        <f>+'Metinis atlyginimas'!HW7</f>
        <v>51774</v>
      </c>
      <c r="HX10" s="12">
        <f>+'Metinis atlyginimas'!HX7</f>
        <v>51805</v>
      </c>
      <c r="HY10" s="12">
        <f>+'Metinis atlyginimas'!HY7</f>
        <v>51835</v>
      </c>
      <c r="HZ10" s="12">
        <f>+'Metinis atlyginimas'!HZ7</f>
        <v>51866</v>
      </c>
      <c r="IA10" s="17">
        <f>+'Metinis atlyginimas'!IA7</f>
        <v>2041</v>
      </c>
      <c r="IB10" s="12">
        <f>+'Metinis atlyginimas'!IB7</f>
        <v>51897</v>
      </c>
      <c r="IC10" s="12">
        <f>+'Metinis atlyginimas'!IC7</f>
        <v>51925</v>
      </c>
      <c r="ID10" s="12">
        <f>+'Metinis atlyginimas'!ID7</f>
        <v>51956</v>
      </c>
      <c r="IE10" s="12">
        <f>+'Metinis atlyginimas'!IE7</f>
        <v>51986</v>
      </c>
      <c r="IF10" s="12">
        <f>+'Metinis atlyginimas'!IF7</f>
        <v>52017</v>
      </c>
      <c r="IG10" s="12">
        <f>+'Metinis atlyginimas'!IG7</f>
        <v>52047</v>
      </c>
      <c r="IH10" s="12">
        <f>+'Metinis atlyginimas'!IH7</f>
        <v>52078</v>
      </c>
      <c r="II10" s="12">
        <f>+'Metinis atlyginimas'!II7</f>
        <v>52109</v>
      </c>
      <c r="IJ10" s="12">
        <f>+'Metinis atlyginimas'!IJ7</f>
        <v>52139</v>
      </c>
      <c r="IK10" s="12">
        <f>+'Metinis atlyginimas'!IK7</f>
        <v>52170</v>
      </c>
      <c r="IL10" s="12">
        <f>+'Metinis atlyginimas'!IL7</f>
        <v>52200</v>
      </c>
      <c r="IM10" s="12">
        <f>+'Metinis atlyginimas'!IM7</f>
        <v>52231</v>
      </c>
      <c r="IN10" s="17">
        <f>+'Metinis atlyginimas'!IN7</f>
        <v>2042</v>
      </c>
      <c r="IO10" s="12">
        <f>+'Metinis atlyginimas'!IO7</f>
        <v>52262</v>
      </c>
      <c r="IP10" s="12">
        <f>+'Metinis atlyginimas'!IP7</f>
        <v>52290</v>
      </c>
      <c r="IQ10" s="12">
        <f>+'Metinis atlyginimas'!IQ7</f>
        <v>52321</v>
      </c>
      <c r="IR10" s="12">
        <f>+'Metinis atlyginimas'!IR7</f>
        <v>52351</v>
      </c>
      <c r="IS10" s="12">
        <f>+'Metinis atlyginimas'!IS7</f>
        <v>52382</v>
      </c>
      <c r="IT10" s="12">
        <f>+'Metinis atlyginimas'!IT7</f>
        <v>52412</v>
      </c>
      <c r="IU10" s="12">
        <f>+'Metinis atlyginimas'!IU7</f>
        <v>52443</v>
      </c>
      <c r="IV10" s="12">
        <f>+'Metinis atlyginimas'!IV7</f>
        <v>52474</v>
      </c>
      <c r="IW10" s="12">
        <f>+'Metinis atlyginimas'!IW7</f>
        <v>52504</v>
      </c>
      <c r="IX10" s="12">
        <f>+'Metinis atlyginimas'!IX7</f>
        <v>52535</v>
      </c>
      <c r="IY10" s="12">
        <f>+'Metinis atlyginimas'!IY7</f>
        <v>52565</v>
      </c>
      <c r="IZ10" s="12">
        <f>+'Metinis atlyginimas'!IZ7</f>
        <v>52596</v>
      </c>
      <c r="JA10" s="17">
        <f>+'Metinis atlyginimas'!JA7</f>
        <v>2043</v>
      </c>
      <c r="JB10" s="12">
        <f>+'Metinis atlyginimas'!JB7</f>
        <v>52627</v>
      </c>
      <c r="JC10" s="12">
        <f>+'Metinis atlyginimas'!JC7</f>
        <v>52656</v>
      </c>
      <c r="JD10" s="12">
        <f>+'Metinis atlyginimas'!JD7</f>
        <v>52687</v>
      </c>
      <c r="JE10" s="12">
        <f>+'Metinis atlyginimas'!JE7</f>
        <v>52717</v>
      </c>
      <c r="JF10" s="12">
        <f>+'Metinis atlyginimas'!JF7</f>
        <v>52748</v>
      </c>
      <c r="JG10" s="12">
        <f>+'Metinis atlyginimas'!JG7</f>
        <v>52778</v>
      </c>
      <c r="JH10" s="12">
        <f>+'Metinis atlyginimas'!JH7</f>
        <v>52809</v>
      </c>
      <c r="JI10" s="12">
        <f>+'Metinis atlyginimas'!JI7</f>
        <v>52840</v>
      </c>
      <c r="JJ10" s="12">
        <f>+'Metinis atlyginimas'!JJ7</f>
        <v>52870</v>
      </c>
      <c r="JK10" s="12">
        <f>+'Metinis atlyginimas'!JK7</f>
        <v>52901</v>
      </c>
      <c r="JL10" s="12">
        <f>+'Metinis atlyginimas'!JL7</f>
        <v>52931</v>
      </c>
      <c r="JM10" s="12">
        <f>+'Metinis atlyginimas'!JM7</f>
        <v>52962</v>
      </c>
      <c r="JN10" s="17">
        <f>+'Metinis atlyginimas'!JN7</f>
        <v>2044</v>
      </c>
      <c r="JO10" s="12">
        <f>+'Metinis atlyginimas'!JO7</f>
        <v>52993</v>
      </c>
      <c r="JP10" s="12">
        <f>+'Metinis atlyginimas'!JP7</f>
        <v>53021</v>
      </c>
      <c r="JQ10" s="12">
        <f>+'Metinis atlyginimas'!JQ7</f>
        <v>53052</v>
      </c>
      <c r="JR10" s="12">
        <f>+'Metinis atlyginimas'!JR7</f>
        <v>53082</v>
      </c>
      <c r="JS10" s="12">
        <f>+'Metinis atlyginimas'!JS7</f>
        <v>53113</v>
      </c>
      <c r="JT10" s="12">
        <f>+'Metinis atlyginimas'!JT7</f>
        <v>53143</v>
      </c>
      <c r="JU10" s="12">
        <f>+'Metinis atlyginimas'!JU7</f>
        <v>53174</v>
      </c>
      <c r="JV10" s="12">
        <f>+'Metinis atlyginimas'!JV7</f>
        <v>53205</v>
      </c>
      <c r="JW10" s="12">
        <f>+'Metinis atlyginimas'!JW7</f>
        <v>53235</v>
      </c>
      <c r="JX10" s="12">
        <f>+'Metinis atlyginimas'!JX7</f>
        <v>53266</v>
      </c>
      <c r="JY10" s="12">
        <f>+'Metinis atlyginimas'!JY7</f>
        <v>53296</v>
      </c>
      <c r="JZ10" s="12">
        <f>+'Metinis atlyginimas'!JZ7</f>
        <v>53327</v>
      </c>
      <c r="KA10" s="17">
        <f>+'Metinis atlyginimas'!KA7</f>
        <v>2045</v>
      </c>
      <c r="KB10" s="12">
        <f>+'Metinis atlyginimas'!KB7</f>
        <v>53358</v>
      </c>
      <c r="KC10" s="12">
        <f>+'Metinis atlyginimas'!KC7</f>
        <v>53386</v>
      </c>
      <c r="KD10" s="12">
        <f>+'Metinis atlyginimas'!KD7</f>
        <v>53417</v>
      </c>
      <c r="KE10" s="12">
        <f>+'Metinis atlyginimas'!KE7</f>
        <v>53447</v>
      </c>
      <c r="KF10" s="12">
        <f>+'Metinis atlyginimas'!KF7</f>
        <v>53478</v>
      </c>
      <c r="KG10" s="12">
        <f>+'Metinis atlyginimas'!KG7</f>
        <v>53508</v>
      </c>
      <c r="KH10" s="12">
        <f>+'Metinis atlyginimas'!KH7</f>
        <v>53539</v>
      </c>
      <c r="KI10" s="12">
        <f>+'Metinis atlyginimas'!KI7</f>
        <v>53570</v>
      </c>
      <c r="KJ10" s="12">
        <f>+'Metinis atlyginimas'!KJ7</f>
        <v>53600</v>
      </c>
      <c r="KK10" s="12">
        <f>+'Metinis atlyginimas'!KK7</f>
        <v>53631</v>
      </c>
      <c r="KL10" s="12">
        <f>+'Metinis atlyginimas'!KL7</f>
        <v>53661</v>
      </c>
      <c r="KM10" s="12">
        <f>+'Metinis atlyginimas'!KM7</f>
        <v>53692</v>
      </c>
      <c r="KN10" s="17">
        <f>+'Metinis atlyginimas'!KN7</f>
        <v>2046</v>
      </c>
      <c r="KO10" s="12">
        <f>+'Metinis atlyginimas'!KO7</f>
        <v>53723</v>
      </c>
      <c r="KP10" s="12">
        <f>+'Metinis atlyginimas'!KP7</f>
        <v>53751</v>
      </c>
      <c r="KQ10" s="12">
        <f>+'Metinis atlyginimas'!KQ7</f>
        <v>53782</v>
      </c>
      <c r="KR10" s="12">
        <f>+'Metinis atlyginimas'!KR7</f>
        <v>53812</v>
      </c>
      <c r="KS10" s="12">
        <f>+'Metinis atlyginimas'!KS7</f>
        <v>53843</v>
      </c>
      <c r="KT10" s="12">
        <f>+'Metinis atlyginimas'!KT7</f>
        <v>53873</v>
      </c>
      <c r="KU10" s="12">
        <f>+'Metinis atlyginimas'!KU7</f>
        <v>53904</v>
      </c>
      <c r="KV10" s="12">
        <f>+'Metinis atlyginimas'!KV7</f>
        <v>53935</v>
      </c>
      <c r="KW10" s="12">
        <f>+'Metinis atlyginimas'!KW7</f>
        <v>53965</v>
      </c>
      <c r="KX10" s="12">
        <f>+'Metinis atlyginimas'!KX7</f>
        <v>53996</v>
      </c>
      <c r="KY10" s="12">
        <f>+'Metinis atlyginimas'!KY7</f>
        <v>54026</v>
      </c>
      <c r="KZ10" s="12">
        <f>+'Metinis atlyginimas'!KZ7</f>
        <v>54057</v>
      </c>
      <c r="LA10" s="17">
        <f>+'Metinis atlyginimas'!LA7</f>
        <v>2047</v>
      </c>
      <c r="LB10" s="12">
        <f>+'Metinis atlyginimas'!LB7</f>
        <v>54088</v>
      </c>
      <c r="LC10" s="12">
        <f>+'Metinis atlyginimas'!LC7</f>
        <v>54117</v>
      </c>
      <c r="LD10" s="12">
        <f>+'Metinis atlyginimas'!LD7</f>
        <v>54148</v>
      </c>
      <c r="LE10" s="12">
        <f>+'Metinis atlyginimas'!LE7</f>
        <v>54178</v>
      </c>
      <c r="LF10" s="12">
        <f>+'Metinis atlyginimas'!LF7</f>
        <v>54209</v>
      </c>
      <c r="LG10" s="12">
        <f>+'Metinis atlyginimas'!LG7</f>
        <v>54239</v>
      </c>
      <c r="LH10" s="12">
        <f>+'Metinis atlyginimas'!LH7</f>
        <v>54270</v>
      </c>
      <c r="LI10" s="12">
        <f>+'Metinis atlyginimas'!LI7</f>
        <v>54301</v>
      </c>
      <c r="LJ10" s="12">
        <f>+'Metinis atlyginimas'!LJ7</f>
        <v>54331</v>
      </c>
      <c r="LK10" s="12">
        <f>+'Metinis atlyginimas'!LK7</f>
        <v>54362</v>
      </c>
      <c r="LL10" s="12">
        <f>+'Metinis atlyginimas'!LL7</f>
        <v>54392</v>
      </c>
      <c r="LM10" s="12">
        <f>+'Metinis atlyginimas'!LM7</f>
        <v>54423</v>
      </c>
      <c r="LN10" s="19">
        <f>+'Metinis atlyginimas'!LN7</f>
        <v>2048</v>
      </c>
    </row>
    <row r="11" spans="1:326" ht="15.75" thickBot="1">
      <c r="A11" s="15" t="s">
        <v>10</v>
      </c>
      <c r="B11" s="13">
        <v>1</v>
      </c>
      <c r="C11" s="11">
        <v>2</v>
      </c>
      <c r="D11" s="11">
        <v>3</v>
      </c>
      <c r="E11" s="11">
        <v>4</v>
      </c>
      <c r="F11" s="11">
        <v>5</v>
      </c>
      <c r="G11" s="11">
        <v>6</v>
      </c>
      <c r="H11" s="11">
        <v>7</v>
      </c>
      <c r="I11" s="11">
        <v>8</v>
      </c>
      <c r="J11" s="11">
        <v>9</v>
      </c>
      <c r="K11" s="11">
        <v>10</v>
      </c>
      <c r="L11" s="11">
        <v>11</v>
      </c>
      <c r="M11" s="11">
        <v>12</v>
      </c>
      <c r="N11" s="18">
        <v>1</v>
      </c>
      <c r="O11" s="11">
        <f>M11+1</f>
        <v>13</v>
      </c>
      <c r="P11" s="11">
        <f>O11+1</f>
        <v>14</v>
      </c>
      <c r="Q11" s="11">
        <f t="shared" ref="Q11:Z11" si="0">P11+1</f>
        <v>15</v>
      </c>
      <c r="R11" s="11">
        <f t="shared" si="0"/>
        <v>16</v>
      </c>
      <c r="S11" s="11">
        <f t="shared" si="0"/>
        <v>17</v>
      </c>
      <c r="T11" s="11">
        <f t="shared" si="0"/>
        <v>18</v>
      </c>
      <c r="U11" s="11">
        <f t="shared" si="0"/>
        <v>19</v>
      </c>
      <c r="V11" s="11">
        <f t="shared" si="0"/>
        <v>20</v>
      </c>
      <c r="W11" s="11">
        <f t="shared" si="0"/>
        <v>21</v>
      </c>
      <c r="X11" s="11">
        <f t="shared" si="0"/>
        <v>22</v>
      </c>
      <c r="Y11" s="11">
        <f t="shared" si="0"/>
        <v>23</v>
      </c>
      <c r="Z11" s="11">
        <f t="shared" si="0"/>
        <v>24</v>
      </c>
      <c r="AA11" s="18">
        <f>N11+1</f>
        <v>2</v>
      </c>
      <c r="AB11" s="11">
        <f>Z11+1</f>
        <v>25</v>
      </c>
      <c r="AC11" s="11">
        <f>AB11+1</f>
        <v>26</v>
      </c>
      <c r="AD11" s="11">
        <f t="shared" ref="AD11:AM11" si="1">AC11+1</f>
        <v>27</v>
      </c>
      <c r="AE11" s="11">
        <f t="shared" si="1"/>
        <v>28</v>
      </c>
      <c r="AF11" s="11">
        <f t="shared" si="1"/>
        <v>29</v>
      </c>
      <c r="AG11" s="11">
        <f t="shared" si="1"/>
        <v>30</v>
      </c>
      <c r="AH11" s="11">
        <f t="shared" si="1"/>
        <v>31</v>
      </c>
      <c r="AI11" s="11">
        <f t="shared" si="1"/>
        <v>32</v>
      </c>
      <c r="AJ11" s="11">
        <f t="shared" si="1"/>
        <v>33</v>
      </c>
      <c r="AK11" s="11">
        <f t="shared" si="1"/>
        <v>34</v>
      </c>
      <c r="AL11" s="11">
        <f t="shared" si="1"/>
        <v>35</v>
      </c>
      <c r="AM11" s="11">
        <f t="shared" si="1"/>
        <v>36</v>
      </c>
      <c r="AN11" s="18">
        <f>AA11+1</f>
        <v>3</v>
      </c>
      <c r="AO11" s="11">
        <f>AM11+1</f>
        <v>37</v>
      </c>
      <c r="AP11" s="11">
        <f>AO11+1</f>
        <v>38</v>
      </c>
      <c r="AQ11" s="11">
        <f t="shared" ref="AQ11:AZ11" si="2">AP11+1</f>
        <v>39</v>
      </c>
      <c r="AR11" s="11">
        <f t="shared" si="2"/>
        <v>40</v>
      </c>
      <c r="AS11" s="11">
        <f t="shared" si="2"/>
        <v>41</v>
      </c>
      <c r="AT11" s="11">
        <f t="shared" si="2"/>
        <v>42</v>
      </c>
      <c r="AU11" s="11">
        <f t="shared" si="2"/>
        <v>43</v>
      </c>
      <c r="AV11" s="11">
        <f t="shared" si="2"/>
        <v>44</v>
      </c>
      <c r="AW11" s="11">
        <f t="shared" si="2"/>
        <v>45</v>
      </c>
      <c r="AX11" s="11">
        <f t="shared" si="2"/>
        <v>46</v>
      </c>
      <c r="AY11" s="11">
        <f t="shared" si="2"/>
        <v>47</v>
      </c>
      <c r="AZ11" s="11">
        <f t="shared" si="2"/>
        <v>48</v>
      </c>
      <c r="BA11" s="18">
        <f>AN11+1</f>
        <v>4</v>
      </c>
      <c r="BB11" s="11">
        <f>AZ11+1</f>
        <v>49</v>
      </c>
      <c r="BC11" s="11">
        <f>BB11+1</f>
        <v>50</v>
      </c>
      <c r="BD11" s="11">
        <f t="shared" ref="BD11:BM11" si="3">BC11+1</f>
        <v>51</v>
      </c>
      <c r="BE11" s="11">
        <f t="shared" si="3"/>
        <v>52</v>
      </c>
      <c r="BF11" s="11">
        <f t="shared" si="3"/>
        <v>53</v>
      </c>
      <c r="BG11" s="11">
        <f t="shared" si="3"/>
        <v>54</v>
      </c>
      <c r="BH11" s="11">
        <f t="shared" si="3"/>
        <v>55</v>
      </c>
      <c r="BI11" s="11">
        <f t="shared" si="3"/>
        <v>56</v>
      </c>
      <c r="BJ11" s="11">
        <f t="shared" si="3"/>
        <v>57</v>
      </c>
      <c r="BK11" s="11">
        <f t="shared" si="3"/>
        <v>58</v>
      </c>
      <c r="BL11" s="11">
        <f t="shared" si="3"/>
        <v>59</v>
      </c>
      <c r="BM11" s="11">
        <f t="shared" si="3"/>
        <v>60</v>
      </c>
      <c r="BN11" s="18">
        <f>BA11+1</f>
        <v>5</v>
      </c>
      <c r="BO11" s="11">
        <f>BM11+1</f>
        <v>61</v>
      </c>
      <c r="BP11" s="11">
        <f>BO11+1</f>
        <v>62</v>
      </c>
      <c r="BQ11" s="11">
        <f t="shared" ref="BQ11:BZ11" si="4">BP11+1</f>
        <v>63</v>
      </c>
      <c r="BR11" s="11">
        <f t="shared" si="4"/>
        <v>64</v>
      </c>
      <c r="BS11" s="11">
        <f t="shared" si="4"/>
        <v>65</v>
      </c>
      <c r="BT11" s="11">
        <f t="shared" si="4"/>
        <v>66</v>
      </c>
      <c r="BU11" s="11">
        <f t="shared" si="4"/>
        <v>67</v>
      </c>
      <c r="BV11" s="11">
        <f t="shared" si="4"/>
        <v>68</v>
      </c>
      <c r="BW11" s="11">
        <f t="shared" si="4"/>
        <v>69</v>
      </c>
      <c r="BX11" s="11">
        <f t="shared" si="4"/>
        <v>70</v>
      </c>
      <c r="BY11" s="11">
        <f t="shared" si="4"/>
        <v>71</v>
      </c>
      <c r="BZ11" s="11">
        <f t="shared" si="4"/>
        <v>72</v>
      </c>
      <c r="CA11" s="18">
        <f>BN11+1</f>
        <v>6</v>
      </c>
      <c r="CB11" s="11">
        <f>BZ11+1</f>
        <v>73</v>
      </c>
      <c r="CC11" s="11">
        <f>CB11+1</f>
        <v>74</v>
      </c>
      <c r="CD11" s="11">
        <f t="shared" ref="CD11:CM11" si="5">CC11+1</f>
        <v>75</v>
      </c>
      <c r="CE11" s="11">
        <f t="shared" si="5"/>
        <v>76</v>
      </c>
      <c r="CF11" s="11">
        <f t="shared" si="5"/>
        <v>77</v>
      </c>
      <c r="CG11" s="11">
        <f t="shared" si="5"/>
        <v>78</v>
      </c>
      <c r="CH11" s="11">
        <f t="shared" si="5"/>
        <v>79</v>
      </c>
      <c r="CI11" s="11">
        <f t="shared" si="5"/>
        <v>80</v>
      </c>
      <c r="CJ11" s="11">
        <f t="shared" si="5"/>
        <v>81</v>
      </c>
      <c r="CK11" s="11">
        <f t="shared" si="5"/>
        <v>82</v>
      </c>
      <c r="CL11" s="11">
        <f t="shared" si="5"/>
        <v>83</v>
      </c>
      <c r="CM11" s="11">
        <f t="shared" si="5"/>
        <v>84</v>
      </c>
      <c r="CN11" s="18">
        <f>CA11+1</f>
        <v>7</v>
      </c>
      <c r="CO11" s="11">
        <f>CM11+1</f>
        <v>85</v>
      </c>
      <c r="CP11" s="11">
        <f>CO11+1</f>
        <v>86</v>
      </c>
      <c r="CQ11" s="11">
        <f t="shared" ref="CQ11:CZ11" si="6">CP11+1</f>
        <v>87</v>
      </c>
      <c r="CR11" s="11">
        <f t="shared" si="6"/>
        <v>88</v>
      </c>
      <c r="CS11" s="11">
        <f t="shared" si="6"/>
        <v>89</v>
      </c>
      <c r="CT11" s="11">
        <f t="shared" si="6"/>
        <v>90</v>
      </c>
      <c r="CU11" s="11">
        <f t="shared" si="6"/>
        <v>91</v>
      </c>
      <c r="CV11" s="11">
        <f t="shared" si="6"/>
        <v>92</v>
      </c>
      <c r="CW11" s="11">
        <f t="shared" si="6"/>
        <v>93</v>
      </c>
      <c r="CX11" s="11">
        <f t="shared" si="6"/>
        <v>94</v>
      </c>
      <c r="CY11" s="11">
        <f t="shared" si="6"/>
        <v>95</v>
      </c>
      <c r="CZ11" s="11">
        <f t="shared" si="6"/>
        <v>96</v>
      </c>
      <c r="DA11" s="18">
        <f>CN11+1</f>
        <v>8</v>
      </c>
      <c r="DB11" s="11">
        <f>CZ11+1</f>
        <v>97</v>
      </c>
      <c r="DC11" s="11">
        <f>DB11+1</f>
        <v>98</v>
      </c>
      <c r="DD11" s="11">
        <f t="shared" ref="DD11:DM11" si="7">DC11+1</f>
        <v>99</v>
      </c>
      <c r="DE11" s="11">
        <f t="shared" si="7"/>
        <v>100</v>
      </c>
      <c r="DF11" s="11">
        <f t="shared" si="7"/>
        <v>101</v>
      </c>
      <c r="DG11" s="11">
        <f t="shared" si="7"/>
        <v>102</v>
      </c>
      <c r="DH11" s="11">
        <f t="shared" si="7"/>
        <v>103</v>
      </c>
      <c r="DI11" s="11">
        <f t="shared" si="7"/>
        <v>104</v>
      </c>
      <c r="DJ11" s="11">
        <f t="shared" si="7"/>
        <v>105</v>
      </c>
      <c r="DK11" s="11">
        <f t="shared" si="7"/>
        <v>106</v>
      </c>
      <c r="DL11" s="11">
        <f t="shared" si="7"/>
        <v>107</v>
      </c>
      <c r="DM11" s="11">
        <f t="shared" si="7"/>
        <v>108</v>
      </c>
      <c r="DN11" s="18">
        <f>DA11+1</f>
        <v>9</v>
      </c>
      <c r="DO11" s="11">
        <f>DM11+1</f>
        <v>109</v>
      </c>
      <c r="DP11" s="11">
        <f>DO11+1</f>
        <v>110</v>
      </c>
      <c r="DQ11" s="11">
        <f t="shared" ref="DQ11:DZ11" si="8">DP11+1</f>
        <v>111</v>
      </c>
      <c r="DR11" s="11">
        <f t="shared" si="8"/>
        <v>112</v>
      </c>
      <c r="DS11" s="11">
        <f t="shared" si="8"/>
        <v>113</v>
      </c>
      <c r="DT11" s="11">
        <f t="shared" si="8"/>
        <v>114</v>
      </c>
      <c r="DU11" s="11">
        <f t="shared" si="8"/>
        <v>115</v>
      </c>
      <c r="DV11" s="11">
        <f t="shared" si="8"/>
        <v>116</v>
      </c>
      <c r="DW11" s="11">
        <f t="shared" si="8"/>
        <v>117</v>
      </c>
      <c r="DX11" s="11">
        <f t="shared" si="8"/>
        <v>118</v>
      </c>
      <c r="DY11" s="11">
        <f t="shared" si="8"/>
        <v>119</v>
      </c>
      <c r="DZ11" s="11">
        <f t="shared" si="8"/>
        <v>120</v>
      </c>
      <c r="EA11" s="18">
        <f>DN11+1</f>
        <v>10</v>
      </c>
      <c r="EB11" s="11">
        <f>DZ11+1</f>
        <v>121</v>
      </c>
      <c r="EC11" s="11">
        <f>EB11+1</f>
        <v>122</v>
      </c>
      <c r="ED11" s="11">
        <f t="shared" ref="ED11:EM11" si="9">EC11+1</f>
        <v>123</v>
      </c>
      <c r="EE11" s="11">
        <f t="shared" si="9"/>
        <v>124</v>
      </c>
      <c r="EF11" s="11">
        <f t="shared" si="9"/>
        <v>125</v>
      </c>
      <c r="EG11" s="11">
        <f t="shared" si="9"/>
        <v>126</v>
      </c>
      <c r="EH11" s="11">
        <f t="shared" si="9"/>
        <v>127</v>
      </c>
      <c r="EI11" s="11">
        <f t="shared" si="9"/>
        <v>128</v>
      </c>
      <c r="EJ11" s="11">
        <f t="shared" si="9"/>
        <v>129</v>
      </c>
      <c r="EK11" s="11">
        <f t="shared" si="9"/>
        <v>130</v>
      </c>
      <c r="EL11" s="11">
        <f t="shared" si="9"/>
        <v>131</v>
      </c>
      <c r="EM11" s="11">
        <f t="shared" si="9"/>
        <v>132</v>
      </c>
      <c r="EN11" s="18">
        <f>EA11+1</f>
        <v>11</v>
      </c>
      <c r="EO11" s="11">
        <f>EM11+1</f>
        <v>133</v>
      </c>
      <c r="EP11" s="11">
        <f>EO11+1</f>
        <v>134</v>
      </c>
      <c r="EQ11" s="11">
        <f t="shared" ref="EQ11:EZ11" si="10">EP11+1</f>
        <v>135</v>
      </c>
      <c r="ER11" s="11">
        <f t="shared" si="10"/>
        <v>136</v>
      </c>
      <c r="ES11" s="11">
        <f t="shared" si="10"/>
        <v>137</v>
      </c>
      <c r="ET11" s="11">
        <f t="shared" si="10"/>
        <v>138</v>
      </c>
      <c r="EU11" s="11">
        <f t="shared" si="10"/>
        <v>139</v>
      </c>
      <c r="EV11" s="11">
        <f t="shared" si="10"/>
        <v>140</v>
      </c>
      <c r="EW11" s="11">
        <f t="shared" si="10"/>
        <v>141</v>
      </c>
      <c r="EX11" s="11">
        <f t="shared" si="10"/>
        <v>142</v>
      </c>
      <c r="EY11" s="11">
        <f t="shared" si="10"/>
        <v>143</v>
      </c>
      <c r="EZ11" s="11">
        <f t="shared" si="10"/>
        <v>144</v>
      </c>
      <c r="FA11" s="18">
        <f>EN11+1</f>
        <v>12</v>
      </c>
      <c r="FB11" s="11">
        <f>EZ11+1</f>
        <v>145</v>
      </c>
      <c r="FC11" s="11">
        <f>FB11+1</f>
        <v>146</v>
      </c>
      <c r="FD11" s="11">
        <f t="shared" ref="FD11:FM11" si="11">FC11+1</f>
        <v>147</v>
      </c>
      <c r="FE11" s="11">
        <f t="shared" si="11"/>
        <v>148</v>
      </c>
      <c r="FF11" s="11">
        <f t="shared" si="11"/>
        <v>149</v>
      </c>
      <c r="FG11" s="11">
        <f t="shared" si="11"/>
        <v>150</v>
      </c>
      <c r="FH11" s="11">
        <f t="shared" si="11"/>
        <v>151</v>
      </c>
      <c r="FI11" s="11">
        <f t="shared" si="11"/>
        <v>152</v>
      </c>
      <c r="FJ11" s="11">
        <f t="shared" si="11"/>
        <v>153</v>
      </c>
      <c r="FK11" s="11">
        <f t="shared" si="11"/>
        <v>154</v>
      </c>
      <c r="FL11" s="11">
        <f t="shared" si="11"/>
        <v>155</v>
      </c>
      <c r="FM11" s="11">
        <f t="shared" si="11"/>
        <v>156</v>
      </c>
      <c r="FN11" s="18">
        <f>FA11+1</f>
        <v>13</v>
      </c>
      <c r="FO11" s="11">
        <f>FM11+1</f>
        <v>157</v>
      </c>
      <c r="FP11" s="11">
        <f>FO11+1</f>
        <v>158</v>
      </c>
      <c r="FQ11" s="11">
        <f t="shared" ref="FQ11:FZ11" si="12">FP11+1</f>
        <v>159</v>
      </c>
      <c r="FR11" s="11">
        <f t="shared" si="12"/>
        <v>160</v>
      </c>
      <c r="FS11" s="11">
        <f t="shared" si="12"/>
        <v>161</v>
      </c>
      <c r="FT11" s="11">
        <f t="shared" si="12"/>
        <v>162</v>
      </c>
      <c r="FU11" s="11">
        <f t="shared" si="12"/>
        <v>163</v>
      </c>
      <c r="FV11" s="11">
        <f t="shared" si="12"/>
        <v>164</v>
      </c>
      <c r="FW11" s="11">
        <f t="shared" si="12"/>
        <v>165</v>
      </c>
      <c r="FX11" s="11">
        <f t="shared" si="12"/>
        <v>166</v>
      </c>
      <c r="FY11" s="11">
        <f t="shared" si="12"/>
        <v>167</v>
      </c>
      <c r="FZ11" s="11">
        <f t="shared" si="12"/>
        <v>168</v>
      </c>
      <c r="GA11" s="18">
        <f>FN11+1</f>
        <v>14</v>
      </c>
      <c r="GB11" s="11">
        <f>FZ11+1</f>
        <v>169</v>
      </c>
      <c r="GC11" s="11">
        <f>GB11+1</f>
        <v>170</v>
      </c>
      <c r="GD11" s="11">
        <f t="shared" ref="GD11:GM11" si="13">GC11+1</f>
        <v>171</v>
      </c>
      <c r="GE11" s="11">
        <f t="shared" si="13"/>
        <v>172</v>
      </c>
      <c r="GF11" s="11">
        <f t="shared" si="13"/>
        <v>173</v>
      </c>
      <c r="GG11" s="11">
        <f t="shared" si="13"/>
        <v>174</v>
      </c>
      <c r="GH11" s="11">
        <f t="shared" si="13"/>
        <v>175</v>
      </c>
      <c r="GI11" s="11">
        <f t="shared" si="13"/>
        <v>176</v>
      </c>
      <c r="GJ11" s="11">
        <f t="shared" si="13"/>
        <v>177</v>
      </c>
      <c r="GK11" s="11">
        <f t="shared" si="13"/>
        <v>178</v>
      </c>
      <c r="GL11" s="11">
        <f t="shared" si="13"/>
        <v>179</v>
      </c>
      <c r="GM11" s="11">
        <f t="shared" si="13"/>
        <v>180</v>
      </c>
      <c r="GN11" s="18">
        <f>GA11+1</f>
        <v>15</v>
      </c>
      <c r="GO11" s="11">
        <f>GM11+1</f>
        <v>181</v>
      </c>
      <c r="GP11" s="11">
        <f>GO11+1</f>
        <v>182</v>
      </c>
      <c r="GQ11" s="11">
        <f t="shared" ref="GQ11:GZ11" si="14">GP11+1</f>
        <v>183</v>
      </c>
      <c r="GR11" s="11">
        <f t="shared" si="14"/>
        <v>184</v>
      </c>
      <c r="GS11" s="11">
        <f t="shared" si="14"/>
        <v>185</v>
      </c>
      <c r="GT11" s="11">
        <f t="shared" si="14"/>
        <v>186</v>
      </c>
      <c r="GU11" s="11">
        <f t="shared" si="14"/>
        <v>187</v>
      </c>
      <c r="GV11" s="11">
        <f t="shared" si="14"/>
        <v>188</v>
      </c>
      <c r="GW11" s="11">
        <f t="shared" si="14"/>
        <v>189</v>
      </c>
      <c r="GX11" s="11">
        <f t="shared" si="14"/>
        <v>190</v>
      </c>
      <c r="GY11" s="11">
        <f t="shared" si="14"/>
        <v>191</v>
      </c>
      <c r="GZ11" s="11">
        <f t="shared" si="14"/>
        <v>192</v>
      </c>
      <c r="HA11" s="18">
        <f>GN11+1</f>
        <v>16</v>
      </c>
      <c r="HB11" s="11">
        <f>GZ11+1</f>
        <v>193</v>
      </c>
      <c r="HC11" s="11">
        <f>HB11+1</f>
        <v>194</v>
      </c>
      <c r="HD11" s="11">
        <f t="shared" ref="HD11:HM11" si="15">HC11+1</f>
        <v>195</v>
      </c>
      <c r="HE11" s="11">
        <f t="shared" si="15"/>
        <v>196</v>
      </c>
      <c r="HF11" s="11">
        <f t="shared" si="15"/>
        <v>197</v>
      </c>
      <c r="HG11" s="11">
        <f t="shared" si="15"/>
        <v>198</v>
      </c>
      <c r="HH11" s="11">
        <f t="shared" si="15"/>
        <v>199</v>
      </c>
      <c r="HI11" s="11">
        <f t="shared" si="15"/>
        <v>200</v>
      </c>
      <c r="HJ11" s="11">
        <f t="shared" si="15"/>
        <v>201</v>
      </c>
      <c r="HK11" s="11">
        <f t="shared" si="15"/>
        <v>202</v>
      </c>
      <c r="HL11" s="11">
        <f t="shared" si="15"/>
        <v>203</v>
      </c>
      <c r="HM11" s="11">
        <f t="shared" si="15"/>
        <v>204</v>
      </c>
      <c r="HN11" s="18">
        <f>HA11+1</f>
        <v>17</v>
      </c>
      <c r="HO11" s="11">
        <f>HM11+1</f>
        <v>205</v>
      </c>
      <c r="HP11" s="11">
        <f>HO11+1</f>
        <v>206</v>
      </c>
      <c r="HQ11" s="11">
        <f t="shared" ref="HQ11:HZ11" si="16">HP11+1</f>
        <v>207</v>
      </c>
      <c r="HR11" s="11">
        <f t="shared" si="16"/>
        <v>208</v>
      </c>
      <c r="HS11" s="11">
        <f t="shared" si="16"/>
        <v>209</v>
      </c>
      <c r="HT11" s="11">
        <f t="shared" si="16"/>
        <v>210</v>
      </c>
      <c r="HU11" s="11">
        <f t="shared" si="16"/>
        <v>211</v>
      </c>
      <c r="HV11" s="11">
        <f t="shared" si="16"/>
        <v>212</v>
      </c>
      <c r="HW11" s="11">
        <f t="shared" si="16"/>
        <v>213</v>
      </c>
      <c r="HX11" s="11">
        <f t="shared" si="16"/>
        <v>214</v>
      </c>
      <c r="HY11" s="11">
        <f t="shared" si="16"/>
        <v>215</v>
      </c>
      <c r="HZ11" s="11">
        <f t="shared" si="16"/>
        <v>216</v>
      </c>
      <c r="IA11" s="18">
        <f>HN11+1</f>
        <v>18</v>
      </c>
      <c r="IB11" s="11">
        <f>HZ11+1</f>
        <v>217</v>
      </c>
      <c r="IC11" s="11">
        <f>IB11+1</f>
        <v>218</v>
      </c>
      <c r="ID11" s="11">
        <f t="shared" ref="ID11:IM11" si="17">IC11+1</f>
        <v>219</v>
      </c>
      <c r="IE11" s="11">
        <f t="shared" si="17"/>
        <v>220</v>
      </c>
      <c r="IF11" s="11">
        <f t="shared" si="17"/>
        <v>221</v>
      </c>
      <c r="IG11" s="11">
        <f t="shared" si="17"/>
        <v>222</v>
      </c>
      <c r="IH11" s="11">
        <f t="shared" si="17"/>
        <v>223</v>
      </c>
      <c r="II11" s="11">
        <f t="shared" si="17"/>
        <v>224</v>
      </c>
      <c r="IJ11" s="11">
        <f t="shared" si="17"/>
        <v>225</v>
      </c>
      <c r="IK11" s="11">
        <f t="shared" si="17"/>
        <v>226</v>
      </c>
      <c r="IL11" s="11">
        <f t="shared" si="17"/>
        <v>227</v>
      </c>
      <c r="IM11" s="11">
        <f t="shared" si="17"/>
        <v>228</v>
      </c>
      <c r="IN11" s="18">
        <f>IA11+1</f>
        <v>19</v>
      </c>
      <c r="IO11" s="11">
        <f>IM11+1</f>
        <v>229</v>
      </c>
      <c r="IP11" s="11">
        <f>IO11+1</f>
        <v>230</v>
      </c>
      <c r="IQ11" s="11">
        <f t="shared" ref="IQ11:IZ11" si="18">IP11+1</f>
        <v>231</v>
      </c>
      <c r="IR11" s="11">
        <f t="shared" si="18"/>
        <v>232</v>
      </c>
      <c r="IS11" s="11">
        <f t="shared" si="18"/>
        <v>233</v>
      </c>
      <c r="IT11" s="11">
        <f t="shared" si="18"/>
        <v>234</v>
      </c>
      <c r="IU11" s="11">
        <f t="shared" si="18"/>
        <v>235</v>
      </c>
      <c r="IV11" s="11">
        <f t="shared" si="18"/>
        <v>236</v>
      </c>
      <c r="IW11" s="11">
        <f t="shared" si="18"/>
        <v>237</v>
      </c>
      <c r="IX11" s="11">
        <f t="shared" si="18"/>
        <v>238</v>
      </c>
      <c r="IY11" s="11">
        <f t="shared" si="18"/>
        <v>239</v>
      </c>
      <c r="IZ11" s="11">
        <f t="shared" si="18"/>
        <v>240</v>
      </c>
      <c r="JA11" s="18">
        <f>IN11+1</f>
        <v>20</v>
      </c>
      <c r="JB11" s="11">
        <f>IZ11+1</f>
        <v>241</v>
      </c>
      <c r="JC11" s="11">
        <f>JB11+1</f>
        <v>242</v>
      </c>
      <c r="JD11" s="11">
        <f t="shared" ref="JD11:JM11" si="19">JC11+1</f>
        <v>243</v>
      </c>
      <c r="JE11" s="11">
        <f t="shared" si="19"/>
        <v>244</v>
      </c>
      <c r="JF11" s="11">
        <f t="shared" si="19"/>
        <v>245</v>
      </c>
      <c r="JG11" s="11">
        <f t="shared" si="19"/>
        <v>246</v>
      </c>
      <c r="JH11" s="11">
        <f t="shared" si="19"/>
        <v>247</v>
      </c>
      <c r="JI11" s="11">
        <f t="shared" si="19"/>
        <v>248</v>
      </c>
      <c r="JJ11" s="11">
        <f t="shared" si="19"/>
        <v>249</v>
      </c>
      <c r="JK11" s="11">
        <f t="shared" si="19"/>
        <v>250</v>
      </c>
      <c r="JL11" s="11">
        <f t="shared" si="19"/>
        <v>251</v>
      </c>
      <c r="JM11" s="11">
        <f t="shared" si="19"/>
        <v>252</v>
      </c>
      <c r="JN11" s="18">
        <f>JA11+1</f>
        <v>21</v>
      </c>
      <c r="JO11" s="11">
        <f>JM11+1</f>
        <v>253</v>
      </c>
      <c r="JP11" s="11">
        <f>JO11+1</f>
        <v>254</v>
      </c>
      <c r="JQ11" s="11">
        <f t="shared" ref="JQ11:JZ11" si="20">JP11+1</f>
        <v>255</v>
      </c>
      <c r="JR11" s="11">
        <f t="shared" si="20"/>
        <v>256</v>
      </c>
      <c r="JS11" s="11">
        <f t="shared" si="20"/>
        <v>257</v>
      </c>
      <c r="JT11" s="11">
        <f t="shared" si="20"/>
        <v>258</v>
      </c>
      <c r="JU11" s="11">
        <f t="shared" si="20"/>
        <v>259</v>
      </c>
      <c r="JV11" s="11">
        <f t="shared" si="20"/>
        <v>260</v>
      </c>
      <c r="JW11" s="11">
        <f t="shared" si="20"/>
        <v>261</v>
      </c>
      <c r="JX11" s="11">
        <f t="shared" si="20"/>
        <v>262</v>
      </c>
      <c r="JY11" s="11">
        <f t="shared" si="20"/>
        <v>263</v>
      </c>
      <c r="JZ11" s="11">
        <f t="shared" si="20"/>
        <v>264</v>
      </c>
      <c r="KA11" s="18">
        <f>JN11+1</f>
        <v>22</v>
      </c>
      <c r="KB11" s="11">
        <f>JZ11+1</f>
        <v>265</v>
      </c>
      <c r="KC11" s="11">
        <f>KB11+1</f>
        <v>266</v>
      </c>
      <c r="KD11" s="11">
        <f t="shared" ref="KD11:KM11" si="21">KC11+1</f>
        <v>267</v>
      </c>
      <c r="KE11" s="11">
        <f t="shared" si="21"/>
        <v>268</v>
      </c>
      <c r="KF11" s="11">
        <f t="shared" si="21"/>
        <v>269</v>
      </c>
      <c r="KG11" s="11">
        <f t="shared" si="21"/>
        <v>270</v>
      </c>
      <c r="KH11" s="11">
        <f t="shared" si="21"/>
        <v>271</v>
      </c>
      <c r="KI11" s="11">
        <f t="shared" si="21"/>
        <v>272</v>
      </c>
      <c r="KJ11" s="11">
        <f t="shared" si="21"/>
        <v>273</v>
      </c>
      <c r="KK11" s="11">
        <f t="shared" si="21"/>
        <v>274</v>
      </c>
      <c r="KL11" s="11">
        <f t="shared" si="21"/>
        <v>275</v>
      </c>
      <c r="KM11" s="11">
        <f t="shared" si="21"/>
        <v>276</v>
      </c>
      <c r="KN11" s="18">
        <f>KA11+1</f>
        <v>23</v>
      </c>
      <c r="KO11" s="11">
        <f>KM11+1</f>
        <v>277</v>
      </c>
      <c r="KP11" s="11">
        <f>KO11+1</f>
        <v>278</v>
      </c>
      <c r="KQ11" s="11">
        <f t="shared" ref="KQ11:KZ11" si="22">KP11+1</f>
        <v>279</v>
      </c>
      <c r="KR11" s="11">
        <f t="shared" si="22"/>
        <v>280</v>
      </c>
      <c r="KS11" s="11">
        <f t="shared" si="22"/>
        <v>281</v>
      </c>
      <c r="KT11" s="11">
        <f t="shared" si="22"/>
        <v>282</v>
      </c>
      <c r="KU11" s="11">
        <f t="shared" si="22"/>
        <v>283</v>
      </c>
      <c r="KV11" s="11">
        <f t="shared" si="22"/>
        <v>284</v>
      </c>
      <c r="KW11" s="11">
        <f t="shared" si="22"/>
        <v>285</v>
      </c>
      <c r="KX11" s="11">
        <f t="shared" si="22"/>
        <v>286</v>
      </c>
      <c r="KY11" s="11">
        <f t="shared" si="22"/>
        <v>287</v>
      </c>
      <c r="KZ11" s="11">
        <f t="shared" si="22"/>
        <v>288</v>
      </c>
      <c r="LA11" s="18">
        <f>KN11+1</f>
        <v>24</v>
      </c>
      <c r="LB11" s="11">
        <f>KZ11+1</f>
        <v>289</v>
      </c>
      <c r="LC11" s="11">
        <f>LB11+1</f>
        <v>290</v>
      </c>
      <c r="LD11" s="11">
        <f t="shared" ref="LD11:LM11" si="23">LC11+1</f>
        <v>291</v>
      </c>
      <c r="LE11" s="11">
        <f t="shared" si="23"/>
        <v>292</v>
      </c>
      <c r="LF11" s="11">
        <f t="shared" si="23"/>
        <v>293</v>
      </c>
      <c r="LG11" s="11">
        <f t="shared" si="23"/>
        <v>294</v>
      </c>
      <c r="LH11" s="11">
        <f t="shared" si="23"/>
        <v>295</v>
      </c>
      <c r="LI11" s="11">
        <f t="shared" si="23"/>
        <v>296</v>
      </c>
      <c r="LJ11" s="11">
        <f t="shared" si="23"/>
        <v>297</v>
      </c>
      <c r="LK11" s="11">
        <f t="shared" si="23"/>
        <v>298</v>
      </c>
      <c r="LL11" s="11">
        <f t="shared" si="23"/>
        <v>299</v>
      </c>
      <c r="LM11" s="11">
        <f t="shared" si="23"/>
        <v>300</v>
      </c>
      <c r="LN11" s="20">
        <f>LA11+1</f>
        <v>25</v>
      </c>
    </row>
    <row r="12" spans="1:326" ht="15.75" thickBot="1">
      <c r="FB12" s="195">
        <f>'Metinis atlyginimas'!FB12+'Metinis atlyginimas'!FB13+'Metinis atlyginimas'!FB14+'Metinis atlyginimas'!FB17</f>
        <v>43245.402103272521</v>
      </c>
      <c r="FC12" s="195">
        <f>'Metinis atlyginimas'!FC12+'Metinis atlyginimas'!FC13+'Metinis atlyginimas'!FC14+'Metinis atlyginimas'!FC17</f>
        <v>41225.296502635239</v>
      </c>
      <c r="FD12" s="195">
        <f>'Metinis atlyginimas'!FD12+'Metinis atlyginimas'!FD13+'Metinis atlyginimas'!FD14+'Metinis atlyginimas'!FD17</f>
        <v>40828.427024644123</v>
      </c>
      <c r="FE12" s="195">
        <f>'Metinis atlyginimas'!FE12+'Metinis atlyginimas'!FE13+'Metinis atlyginimas'!FE14+'Metinis atlyginimas'!FE17</f>
        <v>40427.588851873086</v>
      </c>
      <c r="FF12" s="195">
        <f>'Metinis atlyginimas'!FF12+'Metinis atlyginimas'!FF13+'Metinis atlyginimas'!FF14+'Metinis atlyginimas'!FF17</f>
        <v>40022.742297374345</v>
      </c>
      <c r="FG12" s="195">
        <f>'Metinis atlyginimas'!FG12+'Metinis atlyginimas'!FG13+'Metinis atlyginimas'!FG14+'Metinis atlyginimas'!FG17</f>
        <v>39613.84727733062</v>
      </c>
      <c r="FH12" s="195">
        <f>'Metinis atlyginimas'!FH12+'Metinis atlyginimas'!FH13+'Metinis atlyginimas'!FH14+'Metinis atlyginimas'!FH17</f>
        <v>39200.863307086445</v>
      </c>
      <c r="FI12" s="195">
        <f>'Metinis atlyginimas'!FI12+'Metinis atlyginimas'!FI13+'Metinis atlyginimas'!FI14+'Metinis atlyginimas'!FI17</f>
        <v>38783.749497139834</v>
      </c>
      <c r="FJ12" s="195">
        <f>'Metinis atlyginimas'!FJ12+'Metinis atlyginimas'!FJ13+'Metinis atlyginimas'!FJ14+'Metinis atlyginimas'!FJ17</f>
        <v>38362.464549093762</v>
      </c>
      <c r="FK12" s="195">
        <f>'Metinis atlyginimas'!FK12+'Metinis atlyginimas'!FK13+'Metinis atlyginimas'!FK14+'Metinis atlyginimas'!FK17</f>
        <v>37936.966751567226</v>
      </c>
      <c r="FL12" s="195">
        <f>'Metinis atlyginimas'!FL12+'Metinis atlyginimas'!FL13+'Metinis atlyginimas'!FL14+'Metinis atlyginimas'!FL17</f>
        <v>37507.213976065425</v>
      </c>
      <c r="FM12" s="195">
        <f>'Metinis atlyginimas'!FM12+'Metinis atlyginimas'!FM13+'Metinis atlyginimas'!FM14+'Metinis atlyginimas'!FM17</f>
        <v>37173.163672808609</v>
      </c>
      <c r="FN12" s="195"/>
    </row>
    <row r="13" spans="1:326" s="16" customFormat="1">
      <c r="A13" s="194" t="s">
        <v>11</v>
      </c>
      <c r="B13" s="195">
        <f>'Metinis atlyginimas'!B14+'Metinis atlyginimas'!B17</f>
        <v>0</v>
      </c>
      <c r="C13" s="195">
        <f>'Metinis atlyginimas'!C14+'Metinis atlyginimas'!C17</f>
        <v>0</v>
      </c>
      <c r="D13" s="195">
        <f>'Metinis atlyginimas'!D14+'Metinis atlyginimas'!D17</f>
        <v>0</v>
      </c>
      <c r="E13" s="195">
        <f>'Metinis atlyginimas'!E14+'Metinis atlyginimas'!E17</f>
        <v>0</v>
      </c>
      <c r="F13" s="195">
        <f>'Metinis atlyginimas'!F14+'Metinis atlyginimas'!F17</f>
        <v>0</v>
      </c>
      <c r="G13" s="195">
        <f>'Metinis atlyginimas'!G14+'Metinis atlyginimas'!G17</f>
        <v>0</v>
      </c>
      <c r="H13" s="195">
        <f>'Metinis atlyginimas'!H14+'Metinis atlyginimas'!H17</f>
        <v>0</v>
      </c>
      <c r="I13" s="195">
        <f>'Metinis atlyginimas'!I14+'Metinis atlyginimas'!I17</f>
        <v>0</v>
      </c>
      <c r="J13" s="195">
        <f>'Metinis atlyginimas'!J14+'Metinis atlyginimas'!J17</f>
        <v>0</v>
      </c>
      <c r="K13" s="195">
        <f>'Metinis atlyginimas'!K14+'Metinis atlyginimas'!K17</f>
        <v>0</v>
      </c>
      <c r="L13" s="195">
        <f>'Metinis atlyginimas'!L14+'Metinis atlyginimas'!L17</f>
        <v>0</v>
      </c>
      <c r="M13" s="211">
        <f>'Metinis atlyginimas'!M14+'Metinis atlyginimas'!M17+'27 VAS skaičiavimai'!B22</f>
        <v>752042.3400000002</v>
      </c>
      <c r="N13" s="195">
        <f>SUM(B13:M13)</f>
        <v>752042.3400000002</v>
      </c>
      <c r="O13" s="195">
        <f>'Metinis atlyginimas'!O14+'Metinis atlyginimas'!O17</f>
        <v>0</v>
      </c>
      <c r="P13" s="195">
        <f>'Metinis atlyginimas'!P14+'Metinis atlyginimas'!P17</f>
        <v>0</v>
      </c>
      <c r="Q13" s="195">
        <f>'Metinis atlyginimas'!Q14+'Metinis atlyginimas'!Q17</f>
        <v>0</v>
      </c>
      <c r="R13" s="195">
        <f>'Metinis atlyginimas'!R14+'Metinis atlyginimas'!R17</f>
        <v>0</v>
      </c>
      <c r="S13" s="195">
        <f>'Metinis atlyginimas'!S14+'Metinis atlyginimas'!S17</f>
        <v>0</v>
      </c>
      <c r="T13" s="195">
        <f>'Metinis atlyginimas'!T14+'Metinis atlyginimas'!T17</f>
        <v>0</v>
      </c>
      <c r="U13" s="195">
        <f>'Metinis atlyginimas'!U14+'Metinis atlyginimas'!U17</f>
        <v>0</v>
      </c>
      <c r="V13" s="195">
        <f>'Metinis atlyginimas'!V14+'Metinis atlyginimas'!V17</f>
        <v>0</v>
      </c>
      <c r="W13" s="195">
        <f>'Metinis atlyginimas'!W14+'Metinis atlyginimas'!W17</f>
        <v>0</v>
      </c>
      <c r="X13" s="195">
        <f>'Metinis atlyginimas'!X14+'Metinis atlyginimas'!X17</f>
        <v>0</v>
      </c>
      <c r="Y13" s="195">
        <f>'Metinis atlyginimas'!Y14+'Metinis atlyginimas'!Y17</f>
        <v>0</v>
      </c>
      <c r="Z13" s="195">
        <f>'Metinis atlyginimas'!Z14+'Metinis atlyginimas'!Z17+'27 VAS skaičiavimai'!C23</f>
        <v>4261573.26</v>
      </c>
      <c r="AA13" s="195">
        <f>SUM(O13:Z13)</f>
        <v>4261573.26</v>
      </c>
      <c r="AB13" s="195">
        <f>'Metinis atlyginimas'!AB14+'Metinis atlyginimas'!AB17</f>
        <v>22323.104166666664</v>
      </c>
      <c r="AC13" s="195">
        <f>'Metinis atlyginimas'!AC14+'Metinis atlyginimas'!AC17</f>
        <v>22323.104166666664</v>
      </c>
      <c r="AD13" s="195">
        <f>'Metinis atlyginimas'!AD14+'Metinis atlyginimas'!AD17</f>
        <v>22323.104166666664</v>
      </c>
      <c r="AE13" s="195">
        <f>'Metinis atlyginimas'!AE14+'Metinis atlyginimas'!AE17</f>
        <v>22323.104166666664</v>
      </c>
      <c r="AF13" s="195">
        <f>'Metinis atlyginimas'!AF14+'Metinis atlyginimas'!AF17</f>
        <v>22323.104166666664</v>
      </c>
      <c r="AG13" s="195">
        <f>'Metinis atlyginimas'!AG14+'Metinis atlyginimas'!AG17</f>
        <v>22323.104166666664</v>
      </c>
      <c r="AH13" s="195">
        <f>'Metinis atlyginimas'!AH14+'Metinis atlyginimas'!AH17</f>
        <v>22323.104166666664</v>
      </c>
      <c r="AI13" s="195">
        <f>'Metinis atlyginimas'!AI14+'Metinis atlyginimas'!AI17</f>
        <v>22323.104166666664</v>
      </c>
      <c r="AJ13" s="195">
        <f>'Metinis atlyginimas'!AJ14+'Metinis atlyginimas'!AJ17</f>
        <v>22323.104166666664</v>
      </c>
      <c r="AK13" s="195">
        <f>'Metinis atlyginimas'!AK14+'Metinis atlyginimas'!AK17</f>
        <v>22323.104166666664</v>
      </c>
      <c r="AL13" s="545">
        <f>'Metinis atlyginimas'!AL14+'Metinis atlyginimas'!AL17-'Ilgalaikio turto apskaita'!AL11</f>
        <v>32323.104166666664</v>
      </c>
      <c r="AM13" s="195">
        <f>'Metinis atlyginimas'!AM14+'Metinis atlyginimas'!AM17</f>
        <v>22323.104166666664</v>
      </c>
      <c r="AN13" s="195">
        <f>SUM(AB13:AM13)</f>
        <v>277877.24999999994</v>
      </c>
      <c r="AO13" s="195">
        <f>'Metinis atlyginimas'!AO14+'Metinis atlyginimas'!AO17</f>
        <v>22992.797291666666</v>
      </c>
      <c r="AP13" s="195">
        <f>'Metinis atlyginimas'!AP14+'Metinis atlyginimas'!AP17</f>
        <v>22992.797291666666</v>
      </c>
      <c r="AQ13" s="195">
        <f>'Metinis atlyginimas'!AQ14+'Metinis atlyginimas'!AQ17</f>
        <v>22992.797291666666</v>
      </c>
      <c r="AR13" s="195">
        <f>'Metinis atlyginimas'!AR14+'Metinis atlyginimas'!AR17</f>
        <v>22992.797291666666</v>
      </c>
      <c r="AS13" s="195">
        <f>'Metinis atlyginimas'!AS14+'Metinis atlyginimas'!AS17</f>
        <v>22992.797291666666</v>
      </c>
      <c r="AT13" s="195">
        <f>'Metinis atlyginimas'!AT14+'Metinis atlyginimas'!AT17</f>
        <v>22992.797291666666</v>
      </c>
      <c r="AU13" s="195">
        <f>'Metinis atlyginimas'!AU14+'Metinis atlyginimas'!AU17</f>
        <v>22992.797291666666</v>
      </c>
      <c r="AV13" s="195">
        <f>'Metinis atlyginimas'!AV14+'Metinis atlyginimas'!AV17</f>
        <v>22992.797291666666</v>
      </c>
      <c r="AW13" s="195">
        <f>'Metinis atlyginimas'!AW14+'Metinis atlyginimas'!AW17</f>
        <v>22992.797291666666</v>
      </c>
      <c r="AX13" s="195">
        <f>'Metinis atlyginimas'!AX14+'Metinis atlyginimas'!AX17</f>
        <v>22992.797291666666</v>
      </c>
      <c r="AY13" s="545">
        <f>'Metinis atlyginimas'!AY14+'Metinis atlyginimas'!AY17-'Ilgalaikio turto apskaita'!AY11</f>
        <v>32992.797291666662</v>
      </c>
      <c r="AZ13" s="195">
        <f>'Metinis atlyginimas'!AZ14+'Metinis atlyginimas'!AZ17</f>
        <v>22992.797291666666</v>
      </c>
      <c r="BA13" s="195">
        <f>SUM(AO13:AZ13)</f>
        <v>285913.56750000006</v>
      </c>
      <c r="BB13" s="195">
        <f>'Metinis atlyginimas'!BB14+'Metinis atlyginimas'!BB17</f>
        <v>23682.581210416665</v>
      </c>
      <c r="BC13" s="195">
        <f>'Metinis atlyginimas'!BC14+'Metinis atlyginimas'!BC17</f>
        <v>23682.581210416665</v>
      </c>
      <c r="BD13" s="195">
        <f>'Metinis atlyginimas'!BD14+'Metinis atlyginimas'!BD17</f>
        <v>23682.581210416665</v>
      </c>
      <c r="BE13" s="195">
        <f>'Metinis atlyginimas'!BE14+'Metinis atlyginimas'!BE17</f>
        <v>23682.581210416665</v>
      </c>
      <c r="BF13" s="195">
        <f>'Metinis atlyginimas'!BF14+'Metinis atlyginimas'!BF17</f>
        <v>23682.581210416665</v>
      </c>
      <c r="BG13" s="195">
        <f>'Metinis atlyginimas'!BG14+'Metinis atlyginimas'!BG17</f>
        <v>23682.581210416665</v>
      </c>
      <c r="BH13" s="195">
        <f>'Metinis atlyginimas'!BH14+'Metinis atlyginimas'!BH17</f>
        <v>23682.581210416665</v>
      </c>
      <c r="BI13" s="195">
        <f>'Metinis atlyginimas'!BI14+'Metinis atlyginimas'!BI17</f>
        <v>23682.581210416665</v>
      </c>
      <c r="BJ13" s="195">
        <f>'Metinis atlyginimas'!BJ14+'Metinis atlyginimas'!BJ17</f>
        <v>23682.581210416665</v>
      </c>
      <c r="BK13" s="195">
        <f>'Metinis atlyginimas'!BK14+'Metinis atlyginimas'!BK17</f>
        <v>23682.581210416665</v>
      </c>
      <c r="BL13" s="545">
        <f>'Metinis atlyginimas'!BL14+'Metinis atlyginimas'!BL17-'Ilgalaikio turto apskaita'!BL11</f>
        <v>33682.581210416669</v>
      </c>
      <c r="BM13" s="195">
        <f>'Metinis atlyginimas'!BM14+'Metinis atlyginimas'!BM17</f>
        <v>23682.581210416665</v>
      </c>
      <c r="BN13" s="195">
        <f>SUM(BB13:BM13)</f>
        <v>294190.97452499997</v>
      </c>
      <c r="BO13" s="195">
        <f>'Metinis atlyginimas'!BO14+'Metinis atlyginimas'!BO17</f>
        <v>24393.058646729165</v>
      </c>
      <c r="BP13" s="195">
        <f>'Metinis atlyginimas'!BP14+'Metinis atlyginimas'!BP17</f>
        <v>24393.058646729165</v>
      </c>
      <c r="BQ13" s="195">
        <f>'Metinis atlyginimas'!BQ14+'Metinis atlyginimas'!BQ17</f>
        <v>24393.058646729165</v>
      </c>
      <c r="BR13" s="195">
        <f>'Metinis atlyginimas'!BR14+'Metinis atlyginimas'!BR17</f>
        <v>24393.058646729165</v>
      </c>
      <c r="BS13" s="195">
        <f>'Metinis atlyginimas'!BS14+'Metinis atlyginimas'!BS17</f>
        <v>24393.058646729165</v>
      </c>
      <c r="BT13" s="195">
        <f>'Metinis atlyginimas'!BT14+'Metinis atlyginimas'!BT17</f>
        <v>24393.058646729165</v>
      </c>
      <c r="BU13" s="195">
        <f>'Metinis atlyginimas'!BU14+'Metinis atlyginimas'!BU17</f>
        <v>24393.058646729165</v>
      </c>
      <c r="BV13" s="195">
        <f>'Metinis atlyginimas'!BV14+'Metinis atlyginimas'!BV17</f>
        <v>24393.058646729165</v>
      </c>
      <c r="BW13" s="195">
        <f>'Metinis atlyginimas'!BW14+'Metinis atlyginimas'!BW17</f>
        <v>24393.058646729165</v>
      </c>
      <c r="BX13" s="195">
        <f>'Metinis atlyginimas'!BX14+'Metinis atlyginimas'!BX17</f>
        <v>24393.058646729165</v>
      </c>
      <c r="BY13" s="545">
        <f>'Metinis atlyginimas'!BY14+'Metinis atlyginimas'!BY17-'Ilgalaikio turto apskaita'!BY11</f>
        <v>34393.058646729165</v>
      </c>
      <c r="BZ13" s="195">
        <f>'Metinis atlyginimas'!BZ14+'Metinis atlyginimas'!BZ17</f>
        <v>24393.058646729165</v>
      </c>
      <c r="CA13" s="195">
        <f>SUM(BO13:BZ13)</f>
        <v>302716.70376074995</v>
      </c>
      <c r="CB13" s="195">
        <f>'Metinis atlyginimas'!CB14+'Metinis atlyginimas'!CB17</f>
        <v>25124.850406131038</v>
      </c>
      <c r="CC13" s="195">
        <f>'Metinis atlyginimas'!CC14+'Metinis atlyginimas'!CC17</f>
        <v>25124.850406131038</v>
      </c>
      <c r="CD13" s="195">
        <f>'Metinis atlyginimas'!CD14+'Metinis atlyginimas'!CD17</f>
        <v>25124.850406131038</v>
      </c>
      <c r="CE13" s="195">
        <f>'Metinis atlyginimas'!CE14+'Metinis atlyginimas'!CE17</f>
        <v>25124.850406131038</v>
      </c>
      <c r="CF13" s="195">
        <f>'Metinis atlyginimas'!CF14+'Metinis atlyginimas'!CF17</f>
        <v>25124.850406131038</v>
      </c>
      <c r="CG13" s="195">
        <f>'Metinis atlyginimas'!CG14+'Metinis atlyginimas'!CG17</f>
        <v>25124.850406131038</v>
      </c>
      <c r="CH13" s="195">
        <f>'Metinis atlyginimas'!CH14+'Metinis atlyginimas'!CH17</f>
        <v>25124.850406131038</v>
      </c>
      <c r="CI13" s="195">
        <f>'Metinis atlyginimas'!CI14+'Metinis atlyginimas'!CI17</f>
        <v>25124.850406131038</v>
      </c>
      <c r="CJ13" s="195">
        <f>'Metinis atlyginimas'!CJ14+'Metinis atlyginimas'!CJ17</f>
        <v>25124.850406131038</v>
      </c>
      <c r="CK13" s="195">
        <f>'Metinis atlyginimas'!CK14+'Metinis atlyginimas'!CK17</f>
        <v>25124.850406131038</v>
      </c>
      <c r="CL13" s="545">
        <f>'Metinis atlyginimas'!CL14+'Metinis atlyginimas'!CL17-'Ilgalaikio turto apskaita'!CL11</f>
        <v>35124.850406131038</v>
      </c>
      <c r="CM13" s="195">
        <f>'Metinis atlyginimas'!CM14+'Metinis atlyginimas'!CM17</f>
        <v>25124.850406131038</v>
      </c>
      <c r="CN13" s="195">
        <f>SUM(CB13:CM13)</f>
        <v>311498.20487357245</v>
      </c>
      <c r="CO13" s="195">
        <f>'Metinis atlyginimas'!CO14+'Metinis atlyginimas'!CO17</f>
        <v>25878.595918314975</v>
      </c>
      <c r="CP13" s="195">
        <f>'Metinis atlyginimas'!CP14+'Metinis atlyginimas'!CP17</f>
        <v>25878.595918314975</v>
      </c>
      <c r="CQ13" s="195">
        <f>'Metinis atlyginimas'!CQ14+'Metinis atlyginimas'!CQ17</f>
        <v>25878.595918314975</v>
      </c>
      <c r="CR13" s="195">
        <f>'Metinis atlyginimas'!CR14+'Metinis atlyginimas'!CR17</f>
        <v>25878.595918314975</v>
      </c>
      <c r="CS13" s="195">
        <f>'Metinis atlyginimas'!CS14+'Metinis atlyginimas'!CS17</f>
        <v>25878.595918314975</v>
      </c>
      <c r="CT13" s="195">
        <f>'Metinis atlyginimas'!CT14+'Metinis atlyginimas'!CT17</f>
        <v>25878.595918314975</v>
      </c>
      <c r="CU13" s="195">
        <f>'Metinis atlyginimas'!CU14+'Metinis atlyginimas'!CU17</f>
        <v>25878.595918314975</v>
      </c>
      <c r="CV13" s="195">
        <f>'Metinis atlyginimas'!CV14+'Metinis atlyginimas'!CV17</f>
        <v>25878.595918314975</v>
      </c>
      <c r="CW13" s="195">
        <f>'Metinis atlyginimas'!CW14+'Metinis atlyginimas'!CW17</f>
        <v>25878.595918314975</v>
      </c>
      <c r="CX13" s="195">
        <f>'Metinis atlyginimas'!CX14+'Metinis atlyginimas'!CX17</f>
        <v>25878.595918314975</v>
      </c>
      <c r="CY13" s="545">
        <f>'Metinis atlyginimas'!CY14+'Metinis atlyginimas'!CY17-'Ilgalaikio turto apskaita'!CY11</f>
        <v>35878.595918314975</v>
      </c>
      <c r="CZ13" s="195">
        <f>'Metinis atlyginimas'!CZ14+'Metinis atlyginimas'!CZ17</f>
        <v>25878.595918314975</v>
      </c>
      <c r="DA13" s="195">
        <f>SUM(CO13:CZ13)</f>
        <v>320543.15101977967</v>
      </c>
      <c r="DB13" s="195">
        <f>'Metinis atlyginimas'!DB14+'Metinis atlyginimas'!DB17</f>
        <v>26654.953795864421</v>
      </c>
      <c r="DC13" s="195">
        <f>'Metinis atlyginimas'!DC14+'Metinis atlyginimas'!DC17</f>
        <v>26654.953795864421</v>
      </c>
      <c r="DD13" s="195">
        <f>'Metinis atlyginimas'!DD14+'Metinis atlyginimas'!DD17</f>
        <v>26654.953795864421</v>
      </c>
      <c r="DE13" s="195">
        <f>'Metinis atlyginimas'!DE14+'Metinis atlyginimas'!DE17</f>
        <v>26654.953795864421</v>
      </c>
      <c r="DF13" s="195">
        <f>'Metinis atlyginimas'!DF14+'Metinis atlyginimas'!DF17</f>
        <v>26654.953795864421</v>
      </c>
      <c r="DG13" s="195">
        <f>'Metinis atlyginimas'!DG14+'Metinis atlyginimas'!DG17</f>
        <v>26654.953795864421</v>
      </c>
      <c r="DH13" s="195">
        <f>'Metinis atlyginimas'!DH14+'Metinis atlyginimas'!DH17</f>
        <v>26654.953795864421</v>
      </c>
      <c r="DI13" s="195">
        <f>'Metinis atlyginimas'!DI14+'Metinis atlyginimas'!DI17</f>
        <v>26654.953795864421</v>
      </c>
      <c r="DJ13" s="195">
        <f>'Metinis atlyginimas'!DJ14+'Metinis atlyginimas'!DJ17</f>
        <v>26654.953795864421</v>
      </c>
      <c r="DK13" s="195">
        <f>'Metinis atlyginimas'!DK14+'Metinis atlyginimas'!DK17</f>
        <v>26654.953795864421</v>
      </c>
      <c r="DL13" s="545">
        <f>'Metinis atlyginimas'!DL14+'Metinis atlyginimas'!DL17-'Ilgalaikio turto apskaita'!DL11</f>
        <v>36654.953795864421</v>
      </c>
      <c r="DM13" s="195">
        <f>'Metinis atlyginimas'!DM14+'Metinis atlyginimas'!DM17</f>
        <v>26654.953795864421</v>
      </c>
      <c r="DN13" s="195">
        <f>SUM(DB13:DM13)</f>
        <v>329859.44555037306</v>
      </c>
      <c r="DO13" s="195">
        <f>'Metinis atlyginimas'!DO14+'Metinis atlyginimas'!DO17</f>
        <v>27454.60240974035</v>
      </c>
      <c r="DP13" s="195">
        <f>'Metinis atlyginimas'!DP14+'Metinis atlyginimas'!DP17</f>
        <v>27454.60240974035</v>
      </c>
      <c r="DQ13" s="195">
        <f>'Metinis atlyginimas'!DQ14+'Metinis atlyginimas'!DQ17</f>
        <v>27454.60240974035</v>
      </c>
      <c r="DR13" s="195">
        <f>'Metinis atlyginimas'!DR14+'Metinis atlyginimas'!DR17</f>
        <v>27454.60240974035</v>
      </c>
      <c r="DS13" s="195">
        <f>'Metinis atlyginimas'!DS14+'Metinis atlyginimas'!DS17</f>
        <v>27454.60240974035</v>
      </c>
      <c r="DT13" s="195">
        <f>'Metinis atlyginimas'!DT14+'Metinis atlyginimas'!DT17</f>
        <v>27454.60240974035</v>
      </c>
      <c r="DU13" s="195">
        <f>'Metinis atlyginimas'!DU14+'Metinis atlyginimas'!DU17</f>
        <v>27454.60240974035</v>
      </c>
      <c r="DV13" s="195">
        <f>'Metinis atlyginimas'!DV14+'Metinis atlyginimas'!DV17</f>
        <v>27454.60240974035</v>
      </c>
      <c r="DW13" s="195">
        <f>'Metinis atlyginimas'!DW14+'Metinis atlyginimas'!DW17</f>
        <v>27454.60240974035</v>
      </c>
      <c r="DX13" s="195">
        <f>'Metinis atlyginimas'!DX14+'Metinis atlyginimas'!DX17</f>
        <v>27454.60240974035</v>
      </c>
      <c r="DY13" s="545">
        <f>'Metinis atlyginimas'!DY14+'Metinis atlyginimas'!DY17-'Ilgalaikio turto apskaita'!DY11</f>
        <v>37454.60240974035</v>
      </c>
      <c r="DZ13" s="195">
        <f>'Metinis atlyginimas'!DZ14+'Metinis atlyginimas'!DZ17</f>
        <v>27454.60240974035</v>
      </c>
      <c r="EA13" s="195">
        <f>SUM(DO13:DZ13)</f>
        <v>339455.22891688417</v>
      </c>
      <c r="EB13" s="195">
        <f>'Metinis atlyginimas'!EB14+'Metinis atlyginimas'!EB17</f>
        <v>28278.240482032561</v>
      </c>
      <c r="EC13" s="195">
        <f>'Metinis atlyginimas'!EC14+'Metinis atlyginimas'!EC17</f>
        <v>28278.240482032561</v>
      </c>
      <c r="ED13" s="195">
        <f>'Metinis atlyginimas'!ED14+'Metinis atlyginimas'!ED17</f>
        <v>28278.240482032561</v>
      </c>
      <c r="EE13" s="195">
        <f>'Metinis atlyginimas'!EE14+'Metinis atlyginimas'!EE17</f>
        <v>28278.240482032561</v>
      </c>
      <c r="EF13" s="195">
        <f>'Metinis atlyginimas'!EF14+'Metinis atlyginimas'!EF17</f>
        <v>28278.240482032561</v>
      </c>
      <c r="EG13" s="195">
        <f>'Metinis atlyginimas'!EG14+'Metinis atlyginimas'!EG17</f>
        <v>28278.240482032561</v>
      </c>
      <c r="EH13" s="195">
        <f>'Metinis atlyginimas'!EH14+'Metinis atlyginimas'!EH17</f>
        <v>28278.240482032561</v>
      </c>
      <c r="EI13" s="195">
        <f>'Metinis atlyginimas'!EI14+'Metinis atlyginimas'!EI17</f>
        <v>28278.240482032561</v>
      </c>
      <c r="EJ13" s="195">
        <f>'Metinis atlyginimas'!EJ14+'Metinis atlyginimas'!EJ17</f>
        <v>28278.240482032561</v>
      </c>
      <c r="EK13" s="195">
        <f>'Metinis atlyginimas'!EK14+'Metinis atlyginimas'!EK17</f>
        <v>28278.240482032561</v>
      </c>
      <c r="EL13" s="545">
        <f>'Metinis atlyginimas'!EL14+'Metinis atlyginimas'!EL17-'Ilgalaikio turto apskaita'!EL11</f>
        <v>38278.240482032561</v>
      </c>
      <c r="EM13" s="195">
        <f>'Metinis atlyginimas'!EM14+'Metinis atlyginimas'!EM17</f>
        <v>28278.240482032561</v>
      </c>
      <c r="EN13" s="195">
        <f>SUM(EB13:EM13)</f>
        <v>349338.88578439073</v>
      </c>
      <c r="EO13" s="195">
        <f>'Metinis atlyginimas'!EO14+'Metinis atlyginimas'!EO17</f>
        <v>29126.587696493541</v>
      </c>
      <c r="EP13" s="195">
        <f>'Metinis atlyginimas'!EP14+'Metinis atlyginimas'!EP17</f>
        <v>29126.587696493541</v>
      </c>
      <c r="EQ13" s="195">
        <f>'Metinis atlyginimas'!EQ14+'Metinis atlyginimas'!EQ17</f>
        <v>29126.587696493541</v>
      </c>
      <c r="ER13" s="195">
        <f>'Metinis atlyginimas'!ER14+'Metinis atlyginimas'!ER17</f>
        <v>29126.587696493541</v>
      </c>
      <c r="ES13" s="195">
        <f>'Metinis atlyginimas'!ES14+'Metinis atlyginimas'!ES17</f>
        <v>29126.587696493541</v>
      </c>
      <c r="ET13" s="195">
        <f>'Metinis atlyginimas'!ET14+'Metinis atlyginimas'!ET17</f>
        <v>29126.587696493541</v>
      </c>
      <c r="EU13" s="195">
        <f>'Metinis atlyginimas'!EU14+'Metinis atlyginimas'!EU17</f>
        <v>29126.587696493541</v>
      </c>
      <c r="EV13" s="195">
        <f>'Metinis atlyginimas'!EV14+'Metinis atlyginimas'!EV17</f>
        <v>29126.587696493541</v>
      </c>
      <c r="EW13" s="195">
        <f>'Metinis atlyginimas'!EW14+'Metinis atlyginimas'!EW17</f>
        <v>29126.587696493541</v>
      </c>
      <c r="EX13" s="195">
        <f>'Metinis atlyginimas'!EX14+'Metinis atlyginimas'!EX17</f>
        <v>29126.587696493541</v>
      </c>
      <c r="EY13" s="545">
        <f>'Metinis atlyginimas'!EY14+'Metinis atlyginimas'!EY17-'Ilgalaikio turto apskaita'!EY11</f>
        <v>39126.587696493545</v>
      </c>
      <c r="EZ13" s="195">
        <f>'Metinis atlyginimas'!EZ14+'Metinis atlyginimas'!EZ17</f>
        <v>29126.587696493541</v>
      </c>
      <c r="FA13" s="195">
        <f>SUM(EO13:EZ13)</f>
        <v>359519.05235792248</v>
      </c>
      <c r="FB13" s="195">
        <f>'Metinis atlyginimas'!FB14+'Metinis atlyginimas'!FB17</f>
        <v>30000.385327388343</v>
      </c>
      <c r="FC13" s="195">
        <f>'Metinis atlyginimas'!FC14+'Metinis atlyginimas'!FC17</f>
        <v>30000.385327388343</v>
      </c>
      <c r="FD13" s="195">
        <f>'Metinis atlyginimas'!FD14+'Metinis atlyginimas'!FD17</f>
        <v>30000.385327388343</v>
      </c>
      <c r="FE13" s="195">
        <f>'Metinis atlyginimas'!FE14+'Metinis atlyginimas'!FE17</f>
        <v>30000.385327388343</v>
      </c>
      <c r="FF13" s="195">
        <f>'Metinis atlyginimas'!FF14+'Metinis atlyginimas'!FF17</f>
        <v>30000.385327388343</v>
      </c>
      <c r="FG13" s="195">
        <f>'Metinis atlyginimas'!FG14+'Metinis atlyginimas'!FG17</f>
        <v>30000.385327388343</v>
      </c>
      <c r="FH13" s="195">
        <f>'Metinis atlyginimas'!FH14+'Metinis atlyginimas'!FH17</f>
        <v>30000.385327388343</v>
      </c>
      <c r="FI13" s="195">
        <f>'Metinis atlyginimas'!FI14+'Metinis atlyginimas'!FI17</f>
        <v>30000.385327388343</v>
      </c>
      <c r="FJ13" s="195">
        <f>'Metinis atlyginimas'!FJ14+'Metinis atlyginimas'!FJ17</f>
        <v>30000.385327388343</v>
      </c>
      <c r="FK13" s="195">
        <f>'Metinis atlyginimas'!FK14+'Metinis atlyginimas'!FK17</f>
        <v>30000.385327388343</v>
      </c>
      <c r="FL13" s="545">
        <f>'Metinis atlyginimas'!FL14+'Metinis atlyginimas'!FL17-'Ilgalaikio turto apskaita'!FL11</f>
        <v>40000.385327388343</v>
      </c>
      <c r="FM13" s="195">
        <f>'Metinis atlyginimas'!FM14+'Metinis atlyginimas'!FM17</f>
        <v>30000.385327388343</v>
      </c>
      <c r="FN13" s="195">
        <f>SUM(FB13:FM13)</f>
        <v>370004.62392866024</v>
      </c>
      <c r="FO13" s="195">
        <f>'Metinis atlyginimas'!FO14+'Metinis atlyginimas'!FO17</f>
        <v>30900.39688720999</v>
      </c>
      <c r="FP13" s="195">
        <f>'Metinis atlyginimas'!FP14+'Metinis atlyginimas'!FP17</f>
        <v>30900.39688720999</v>
      </c>
      <c r="FQ13" s="195">
        <f>'Metinis atlyginimas'!FQ14+'Metinis atlyginimas'!FQ17</f>
        <v>30900.39688720999</v>
      </c>
      <c r="FR13" s="195">
        <f>'Metinis atlyginimas'!FR14+'Metinis atlyginimas'!FR17</f>
        <v>30900.39688720999</v>
      </c>
      <c r="FS13" s="195">
        <f>'Metinis atlyginimas'!FS14+'Metinis atlyginimas'!FS17</f>
        <v>30900.39688720999</v>
      </c>
      <c r="FT13" s="195">
        <f>'Metinis atlyginimas'!FT14+'Metinis atlyginimas'!FT17</f>
        <v>30900.39688720999</v>
      </c>
      <c r="FU13" s="195">
        <f>'Metinis atlyginimas'!FU14+'Metinis atlyginimas'!FU17</f>
        <v>30900.39688720999</v>
      </c>
      <c r="FV13" s="195">
        <f>'Metinis atlyginimas'!FV14+'Metinis atlyginimas'!FV17</f>
        <v>30900.39688720999</v>
      </c>
      <c r="FW13" s="195">
        <f>'Metinis atlyginimas'!FW14+'Metinis atlyginimas'!FW17</f>
        <v>30900.39688720999</v>
      </c>
      <c r="FX13" s="195">
        <f>'Metinis atlyginimas'!FX14+'Metinis atlyginimas'!FX17</f>
        <v>30900.39688720999</v>
      </c>
      <c r="FY13" s="545">
        <f>'Metinis atlyginimas'!FY14+'Metinis atlyginimas'!FY17-'Ilgalaikio turto apskaita'!FY11</f>
        <v>40900.396887209994</v>
      </c>
      <c r="FZ13" s="195">
        <f>'Metinis atlyginimas'!FZ14+'Metinis atlyginimas'!FZ17</f>
        <v>30900.39688720999</v>
      </c>
      <c r="GA13" s="195">
        <f>SUM(FO13:FZ13)</f>
        <v>380804.76264651981</v>
      </c>
      <c r="GB13" s="195">
        <f>'Metinis atlyginimas'!GB14+'Metinis atlyginimas'!GB17</f>
        <v>31827.408793826296</v>
      </c>
      <c r="GC13" s="195">
        <f>'Metinis atlyginimas'!GC14+'Metinis atlyginimas'!GC17</f>
        <v>31827.408793826296</v>
      </c>
      <c r="GD13" s="195">
        <f>'Metinis atlyginimas'!GD14+'Metinis atlyginimas'!GD17</f>
        <v>31827.408793826296</v>
      </c>
      <c r="GE13" s="195">
        <f>'Metinis atlyginimas'!GE14+'Metinis atlyginimas'!GE17</f>
        <v>31827.408793826296</v>
      </c>
      <c r="GF13" s="195">
        <f>'Metinis atlyginimas'!GF14+'Metinis atlyginimas'!GF17</f>
        <v>31827.408793826296</v>
      </c>
      <c r="GG13" s="195">
        <f>'Metinis atlyginimas'!GG14+'Metinis atlyginimas'!GG17</f>
        <v>31827.408793826296</v>
      </c>
      <c r="GH13" s="195">
        <f>'Metinis atlyginimas'!GH14+'Metinis atlyginimas'!GH17</f>
        <v>31827.408793826296</v>
      </c>
      <c r="GI13" s="195">
        <f>'Metinis atlyginimas'!GI14+'Metinis atlyginimas'!GI17</f>
        <v>31827.408793826296</v>
      </c>
      <c r="GJ13" s="195">
        <f>'Metinis atlyginimas'!GJ14+'Metinis atlyginimas'!GJ17</f>
        <v>31827.408793826296</v>
      </c>
      <c r="GK13" s="195">
        <f>'Metinis atlyginimas'!GK14+'Metinis atlyginimas'!GK17</f>
        <v>31827.408793826296</v>
      </c>
      <c r="GL13" s="545">
        <f>'Metinis atlyginimas'!GL14+'Metinis atlyginimas'!GL17-'Ilgalaikio turto apskaita'!GL11</f>
        <v>41827.408793826296</v>
      </c>
      <c r="GM13" s="195">
        <f>'Metinis atlyginimas'!GM14+'Metinis atlyginimas'!GM17</f>
        <v>31827.408793826296</v>
      </c>
      <c r="GN13" s="195">
        <f>SUM(GB13:GM13)</f>
        <v>391928.90552591556</v>
      </c>
      <c r="GO13" s="195">
        <f>'Metinis atlyginimas'!GO14+'Metinis atlyginimas'!GO17</f>
        <v>0</v>
      </c>
      <c r="GP13" s="195">
        <f>'Metinis atlyginimas'!GP14+'Metinis atlyginimas'!GP17</f>
        <v>0</v>
      </c>
      <c r="GQ13" s="195">
        <f>'Metinis atlyginimas'!GQ14+'Metinis atlyginimas'!GQ17</f>
        <v>0</v>
      </c>
      <c r="GR13" s="195">
        <f>'Metinis atlyginimas'!GR14+'Metinis atlyginimas'!GR17</f>
        <v>0</v>
      </c>
      <c r="GS13" s="195">
        <f>'Metinis atlyginimas'!GS14+'Metinis atlyginimas'!GS17</f>
        <v>0</v>
      </c>
      <c r="GT13" s="195">
        <f>'Metinis atlyginimas'!GT14+'Metinis atlyginimas'!GT17</f>
        <v>0</v>
      </c>
      <c r="GU13" s="195">
        <f>'Metinis atlyginimas'!GU14+'Metinis atlyginimas'!GU17</f>
        <v>0</v>
      </c>
      <c r="GV13" s="195">
        <f>'Metinis atlyginimas'!GV14+'Metinis atlyginimas'!GV17</f>
        <v>0</v>
      </c>
      <c r="GW13" s="195">
        <f>'Metinis atlyginimas'!GW14+'Metinis atlyginimas'!GW17</f>
        <v>0</v>
      </c>
      <c r="GX13" s="195">
        <f>'Metinis atlyginimas'!GX14+'Metinis atlyginimas'!GX17</f>
        <v>0</v>
      </c>
      <c r="GY13" s="545">
        <f>'Metinis atlyginimas'!GY14+'Metinis atlyginimas'!GY17-'Ilgalaikio turto apskaita'!GY11</f>
        <v>0</v>
      </c>
      <c r="GZ13" s="195">
        <f>'Metinis atlyginimas'!GZ14+'Metinis atlyginimas'!GZ17</f>
        <v>0</v>
      </c>
      <c r="HA13" s="195">
        <f>SUM(GO13:GZ13)</f>
        <v>0</v>
      </c>
      <c r="HB13" s="195">
        <f>'Metinis atlyginimas'!HB14+'Metinis atlyginimas'!HB17</f>
        <v>0</v>
      </c>
      <c r="HC13" s="195">
        <f>'Metinis atlyginimas'!HC14+'Metinis atlyginimas'!HC17</f>
        <v>0</v>
      </c>
      <c r="HD13" s="195">
        <f>'Metinis atlyginimas'!HD14+'Metinis atlyginimas'!HD17</f>
        <v>0</v>
      </c>
      <c r="HE13" s="195">
        <f>'Metinis atlyginimas'!HE14+'Metinis atlyginimas'!HE17</f>
        <v>0</v>
      </c>
      <c r="HF13" s="195">
        <f>'Metinis atlyginimas'!HF14+'Metinis atlyginimas'!HF17</f>
        <v>0</v>
      </c>
      <c r="HG13" s="195">
        <f>'Metinis atlyginimas'!HG14+'Metinis atlyginimas'!HG17</f>
        <v>0</v>
      </c>
      <c r="HH13" s="195">
        <f>'Metinis atlyginimas'!HH14+'Metinis atlyginimas'!HH17</f>
        <v>0</v>
      </c>
      <c r="HI13" s="195">
        <f>'Metinis atlyginimas'!HI14+'Metinis atlyginimas'!HI17</f>
        <v>0</v>
      </c>
      <c r="HJ13" s="195">
        <f>'Metinis atlyginimas'!HJ14+'Metinis atlyginimas'!HJ17</f>
        <v>0</v>
      </c>
      <c r="HK13" s="195">
        <f>'Metinis atlyginimas'!HK14+'Metinis atlyginimas'!HK17</f>
        <v>0</v>
      </c>
      <c r="HL13" s="545">
        <f>'Metinis atlyginimas'!HL14+'Metinis atlyginimas'!HL17-'Ilgalaikio turto apskaita'!HL11</f>
        <v>0</v>
      </c>
      <c r="HM13" s="195">
        <f>'Metinis atlyginimas'!HM14+'Metinis atlyginimas'!HM17</f>
        <v>0</v>
      </c>
      <c r="HN13" s="195">
        <f>SUM(HB13:HM13)</f>
        <v>0</v>
      </c>
      <c r="HO13" s="195">
        <f>'Metinis atlyginimas'!HO14+'Metinis atlyginimas'!HO17</f>
        <v>0</v>
      </c>
      <c r="HP13" s="195">
        <f>'Metinis atlyginimas'!HP14+'Metinis atlyginimas'!HP17</f>
        <v>0</v>
      </c>
      <c r="HQ13" s="195">
        <f>'Metinis atlyginimas'!HQ14+'Metinis atlyginimas'!HQ17</f>
        <v>0</v>
      </c>
      <c r="HR13" s="195">
        <f>'Metinis atlyginimas'!HR14+'Metinis atlyginimas'!HR17</f>
        <v>0</v>
      </c>
      <c r="HS13" s="195">
        <f>'Metinis atlyginimas'!HS14+'Metinis atlyginimas'!HS17</f>
        <v>0</v>
      </c>
      <c r="HT13" s="195">
        <f>'Metinis atlyginimas'!HT14+'Metinis atlyginimas'!HT17</f>
        <v>0</v>
      </c>
      <c r="HU13" s="195">
        <f>'Metinis atlyginimas'!HU14+'Metinis atlyginimas'!HU17</f>
        <v>0</v>
      </c>
      <c r="HV13" s="195">
        <f>'Metinis atlyginimas'!HV14+'Metinis atlyginimas'!HV17</f>
        <v>0</v>
      </c>
      <c r="HW13" s="195">
        <f>'Metinis atlyginimas'!HW14+'Metinis atlyginimas'!HW17</f>
        <v>0</v>
      </c>
      <c r="HX13" s="195">
        <f>'Metinis atlyginimas'!HX14+'Metinis atlyginimas'!HX17</f>
        <v>0</v>
      </c>
      <c r="HY13" s="545">
        <f>'Metinis atlyginimas'!HY14+'Metinis atlyginimas'!HY17-'Ilgalaikio turto apskaita'!HY11</f>
        <v>0</v>
      </c>
      <c r="HZ13" s="195">
        <f>'Metinis atlyginimas'!HZ14+'Metinis atlyginimas'!HZ17</f>
        <v>0</v>
      </c>
      <c r="IA13" s="195">
        <f>SUM(HO13:HZ13)</f>
        <v>0</v>
      </c>
      <c r="IB13" s="195">
        <f>'Metinis atlyginimas'!IB14+'Metinis atlyginimas'!IB17</f>
        <v>0</v>
      </c>
      <c r="IC13" s="195">
        <f>'Metinis atlyginimas'!IC14+'Metinis atlyginimas'!IC17</f>
        <v>0</v>
      </c>
      <c r="ID13" s="195">
        <f>'Metinis atlyginimas'!ID14+'Metinis atlyginimas'!ID17</f>
        <v>0</v>
      </c>
      <c r="IE13" s="195">
        <f>'Metinis atlyginimas'!IE14+'Metinis atlyginimas'!IE17</f>
        <v>0</v>
      </c>
      <c r="IF13" s="195">
        <f>'Metinis atlyginimas'!IF14+'Metinis atlyginimas'!IF17</f>
        <v>0</v>
      </c>
      <c r="IG13" s="195">
        <f>'Metinis atlyginimas'!IG14+'Metinis atlyginimas'!IG17</f>
        <v>0</v>
      </c>
      <c r="IH13" s="195">
        <f>'Metinis atlyginimas'!IH14+'Metinis atlyginimas'!IH17</f>
        <v>0</v>
      </c>
      <c r="II13" s="195">
        <f>'Metinis atlyginimas'!II14+'Metinis atlyginimas'!II17</f>
        <v>0</v>
      </c>
      <c r="IJ13" s="195">
        <f>'Metinis atlyginimas'!IJ14+'Metinis atlyginimas'!IJ17</f>
        <v>0</v>
      </c>
      <c r="IK13" s="195">
        <f>'Metinis atlyginimas'!IK14+'Metinis atlyginimas'!IK17</f>
        <v>0</v>
      </c>
      <c r="IL13" s="545">
        <f>'Metinis atlyginimas'!IL14+'Metinis atlyginimas'!IL17-'Ilgalaikio turto apskaita'!IL11</f>
        <v>0</v>
      </c>
      <c r="IM13" s="195">
        <f>'Metinis atlyginimas'!IM14+'Metinis atlyginimas'!IM17</f>
        <v>0</v>
      </c>
      <c r="IN13" s="195">
        <f>SUM(IB13:IM13)</f>
        <v>0</v>
      </c>
      <c r="IO13" s="195">
        <f>'Metinis atlyginimas'!IO14+'Metinis atlyginimas'!IO17</f>
        <v>0</v>
      </c>
      <c r="IP13" s="195">
        <f>'Metinis atlyginimas'!IP14+'Metinis atlyginimas'!IP17</f>
        <v>0</v>
      </c>
      <c r="IQ13" s="195">
        <f>'Metinis atlyginimas'!IQ14+'Metinis atlyginimas'!IQ17</f>
        <v>0</v>
      </c>
      <c r="IR13" s="195">
        <f>'Metinis atlyginimas'!IR14+'Metinis atlyginimas'!IR17</f>
        <v>0</v>
      </c>
      <c r="IS13" s="195">
        <f>'Metinis atlyginimas'!IS14+'Metinis atlyginimas'!IS17</f>
        <v>0</v>
      </c>
      <c r="IT13" s="195">
        <f>'Metinis atlyginimas'!IT14+'Metinis atlyginimas'!IT17</f>
        <v>0</v>
      </c>
      <c r="IU13" s="195">
        <f>'Metinis atlyginimas'!IU14+'Metinis atlyginimas'!IU17</f>
        <v>0</v>
      </c>
      <c r="IV13" s="195">
        <f>'Metinis atlyginimas'!IV14+'Metinis atlyginimas'!IV17</f>
        <v>0</v>
      </c>
      <c r="IW13" s="195">
        <f>'Metinis atlyginimas'!IW14+'Metinis atlyginimas'!IW17</f>
        <v>0</v>
      </c>
      <c r="IX13" s="195">
        <f>'Metinis atlyginimas'!IX14+'Metinis atlyginimas'!IX17</f>
        <v>0</v>
      </c>
      <c r="IY13" s="545">
        <f>'Metinis atlyginimas'!IY14+'Metinis atlyginimas'!IY17-'Ilgalaikio turto apskaita'!IY11</f>
        <v>0</v>
      </c>
      <c r="IZ13" s="195">
        <f>'Metinis atlyginimas'!IZ14+'Metinis atlyginimas'!IZ17</f>
        <v>0</v>
      </c>
      <c r="JA13" s="195">
        <f>SUM(IO13:IZ13)</f>
        <v>0</v>
      </c>
      <c r="JB13" s="195">
        <f>'Metinis atlyginimas'!JB14+'Metinis atlyginimas'!JB17</f>
        <v>0</v>
      </c>
      <c r="JC13" s="195">
        <f>'Metinis atlyginimas'!JC14+'Metinis atlyginimas'!JC17</f>
        <v>0</v>
      </c>
      <c r="JD13" s="195">
        <f>'Metinis atlyginimas'!JD14+'Metinis atlyginimas'!JD17</f>
        <v>0</v>
      </c>
      <c r="JE13" s="195">
        <f>'Metinis atlyginimas'!JE14+'Metinis atlyginimas'!JE17</f>
        <v>0</v>
      </c>
      <c r="JF13" s="195">
        <f>'Metinis atlyginimas'!JF14+'Metinis atlyginimas'!JF17</f>
        <v>0</v>
      </c>
      <c r="JG13" s="195">
        <f>'Metinis atlyginimas'!JG14+'Metinis atlyginimas'!JG17</f>
        <v>0</v>
      </c>
      <c r="JH13" s="195">
        <f>'Metinis atlyginimas'!JH14+'Metinis atlyginimas'!JH17</f>
        <v>0</v>
      </c>
      <c r="JI13" s="195">
        <f>'Metinis atlyginimas'!JI14+'Metinis atlyginimas'!JI17</f>
        <v>0</v>
      </c>
      <c r="JJ13" s="195">
        <f>'Metinis atlyginimas'!JJ14+'Metinis atlyginimas'!JJ17</f>
        <v>0</v>
      </c>
      <c r="JK13" s="195">
        <f>'Metinis atlyginimas'!JK14+'Metinis atlyginimas'!JK17</f>
        <v>0</v>
      </c>
      <c r="JL13" s="545">
        <f>'Metinis atlyginimas'!JL14+'Metinis atlyginimas'!JL17-'Ilgalaikio turto apskaita'!JL11</f>
        <v>0</v>
      </c>
      <c r="JM13" s="195">
        <f>'Metinis atlyginimas'!JM14+'Metinis atlyginimas'!JM17</f>
        <v>0</v>
      </c>
      <c r="JN13" s="195">
        <f>SUM(JB13:JM13)</f>
        <v>0</v>
      </c>
      <c r="JO13" s="195">
        <f>'Metinis atlyginimas'!JO14+'Metinis atlyginimas'!JO17</f>
        <v>0</v>
      </c>
      <c r="JP13" s="195">
        <f>'Metinis atlyginimas'!JP14+'Metinis atlyginimas'!JP17</f>
        <v>0</v>
      </c>
      <c r="JQ13" s="195">
        <f>'Metinis atlyginimas'!JQ14+'Metinis atlyginimas'!JQ17</f>
        <v>0</v>
      </c>
      <c r="JR13" s="195">
        <f>'Metinis atlyginimas'!JR14+'Metinis atlyginimas'!JR17</f>
        <v>0</v>
      </c>
      <c r="JS13" s="195">
        <f>'Metinis atlyginimas'!JS14+'Metinis atlyginimas'!JS17</f>
        <v>0</v>
      </c>
      <c r="JT13" s="195">
        <f>'Metinis atlyginimas'!JT14+'Metinis atlyginimas'!JT17</f>
        <v>0</v>
      </c>
      <c r="JU13" s="195">
        <f>'Metinis atlyginimas'!JU14+'Metinis atlyginimas'!JU17</f>
        <v>0</v>
      </c>
      <c r="JV13" s="195">
        <f>'Metinis atlyginimas'!JV14+'Metinis atlyginimas'!JV17</f>
        <v>0</v>
      </c>
      <c r="JW13" s="195">
        <f>'Metinis atlyginimas'!JW14+'Metinis atlyginimas'!JW17</f>
        <v>0</v>
      </c>
      <c r="JX13" s="195">
        <f>'Metinis atlyginimas'!JX14+'Metinis atlyginimas'!JX17</f>
        <v>0</v>
      </c>
      <c r="JY13" s="545">
        <f>'Metinis atlyginimas'!JY14+'Metinis atlyginimas'!JY17-'Ilgalaikio turto apskaita'!JY11</f>
        <v>0</v>
      </c>
      <c r="JZ13" s="195">
        <f>'Metinis atlyginimas'!JZ14+'Metinis atlyginimas'!JZ17</f>
        <v>0</v>
      </c>
      <c r="KA13" s="195">
        <f>SUM(JO13:JZ13)</f>
        <v>0</v>
      </c>
      <c r="KB13" s="195">
        <f>'Metinis atlyginimas'!KB14+'Metinis atlyginimas'!KB17</f>
        <v>0</v>
      </c>
      <c r="KC13" s="195">
        <f>'Metinis atlyginimas'!KC14+'Metinis atlyginimas'!KC17</f>
        <v>0</v>
      </c>
      <c r="KD13" s="195">
        <f>'Metinis atlyginimas'!KD14+'Metinis atlyginimas'!KD17</f>
        <v>0</v>
      </c>
      <c r="KE13" s="195">
        <f>'Metinis atlyginimas'!KE14+'Metinis atlyginimas'!KE17</f>
        <v>0</v>
      </c>
      <c r="KF13" s="195">
        <f>'Metinis atlyginimas'!KF14+'Metinis atlyginimas'!KF17</f>
        <v>0</v>
      </c>
      <c r="KG13" s="195">
        <f>'Metinis atlyginimas'!KG14+'Metinis atlyginimas'!KG17</f>
        <v>0</v>
      </c>
      <c r="KH13" s="195">
        <f>'Metinis atlyginimas'!KH14+'Metinis atlyginimas'!KH17</f>
        <v>0</v>
      </c>
      <c r="KI13" s="195">
        <f>'Metinis atlyginimas'!KI14+'Metinis atlyginimas'!KI17</f>
        <v>0</v>
      </c>
      <c r="KJ13" s="195">
        <f>'Metinis atlyginimas'!KJ14+'Metinis atlyginimas'!KJ17</f>
        <v>0</v>
      </c>
      <c r="KK13" s="195">
        <f>'Metinis atlyginimas'!KK14+'Metinis atlyginimas'!KK17</f>
        <v>0</v>
      </c>
      <c r="KL13" s="545">
        <f>'Metinis atlyginimas'!KL14+'Metinis atlyginimas'!KL17-'Ilgalaikio turto apskaita'!KL11</f>
        <v>0</v>
      </c>
      <c r="KM13" s="195">
        <f>'Metinis atlyginimas'!KM14+'Metinis atlyginimas'!KM17</f>
        <v>0</v>
      </c>
      <c r="KN13" s="195">
        <f>SUM(KB13:KM13)</f>
        <v>0</v>
      </c>
      <c r="KO13" s="195">
        <f>'Metinis atlyginimas'!KO14+'Metinis atlyginimas'!KO17</f>
        <v>0</v>
      </c>
      <c r="KP13" s="195">
        <f>'Metinis atlyginimas'!KP14+'Metinis atlyginimas'!KP17</f>
        <v>0</v>
      </c>
      <c r="KQ13" s="195">
        <f>'Metinis atlyginimas'!KQ14+'Metinis atlyginimas'!KQ17</f>
        <v>0</v>
      </c>
      <c r="KR13" s="195">
        <f>'Metinis atlyginimas'!KR14+'Metinis atlyginimas'!KR17</f>
        <v>0</v>
      </c>
      <c r="KS13" s="195">
        <f>'Metinis atlyginimas'!KS14+'Metinis atlyginimas'!KS17</f>
        <v>0</v>
      </c>
      <c r="KT13" s="195">
        <f>'Metinis atlyginimas'!KT14+'Metinis atlyginimas'!KT17</f>
        <v>0</v>
      </c>
      <c r="KU13" s="195">
        <f>'Metinis atlyginimas'!KU14+'Metinis atlyginimas'!KU17</f>
        <v>0</v>
      </c>
      <c r="KV13" s="195">
        <f>'Metinis atlyginimas'!KV14+'Metinis atlyginimas'!KV17</f>
        <v>0</v>
      </c>
      <c r="KW13" s="195">
        <f>'Metinis atlyginimas'!KW14+'Metinis atlyginimas'!KW17</f>
        <v>0</v>
      </c>
      <c r="KX13" s="195">
        <f>'Metinis atlyginimas'!KX14+'Metinis atlyginimas'!KX17</f>
        <v>0</v>
      </c>
      <c r="KY13" s="545">
        <f>'Metinis atlyginimas'!KY14+'Metinis atlyginimas'!KY17-'Ilgalaikio turto apskaita'!KY11</f>
        <v>0</v>
      </c>
      <c r="KZ13" s="195">
        <f>'Metinis atlyginimas'!KZ14+'Metinis atlyginimas'!KZ17</f>
        <v>0</v>
      </c>
      <c r="LA13" s="195">
        <f>SUM(KO13:KZ13)</f>
        <v>0</v>
      </c>
      <c r="LB13" s="195">
        <f>'Metinis atlyginimas'!LB14+'Metinis atlyginimas'!LB17</f>
        <v>0</v>
      </c>
      <c r="LC13" s="195">
        <f>'Metinis atlyginimas'!LC14+'Metinis atlyginimas'!LC17</f>
        <v>0</v>
      </c>
      <c r="LD13" s="195">
        <f>'Metinis atlyginimas'!LD14+'Metinis atlyginimas'!LD17</f>
        <v>0</v>
      </c>
      <c r="LE13" s="195">
        <f>'Metinis atlyginimas'!LE14+'Metinis atlyginimas'!LE17</f>
        <v>0</v>
      </c>
      <c r="LF13" s="195">
        <f>'Metinis atlyginimas'!LF14+'Metinis atlyginimas'!LF17</f>
        <v>0</v>
      </c>
      <c r="LG13" s="195">
        <f>'Metinis atlyginimas'!LG14+'Metinis atlyginimas'!LG17</f>
        <v>0</v>
      </c>
      <c r="LH13" s="195">
        <f>'Metinis atlyginimas'!LH14+'Metinis atlyginimas'!LH17</f>
        <v>0</v>
      </c>
      <c r="LI13" s="195">
        <f>'Metinis atlyginimas'!LI14+'Metinis atlyginimas'!LI17</f>
        <v>0</v>
      </c>
      <c r="LJ13" s="195">
        <f>'Metinis atlyginimas'!LJ14+'Metinis atlyginimas'!LJ17</f>
        <v>0</v>
      </c>
      <c r="LK13" s="195">
        <f>'Metinis atlyginimas'!LK14+'Metinis atlyginimas'!LK17</f>
        <v>0</v>
      </c>
      <c r="LL13" s="545">
        <f>'Metinis atlyginimas'!LL14+'Metinis atlyginimas'!LL17-'Ilgalaikio turto apskaita'!LL11</f>
        <v>0</v>
      </c>
      <c r="LM13" s="195">
        <f>'Metinis atlyginimas'!LM14+'Metinis atlyginimas'!LM17</f>
        <v>0</v>
      </c>
      <c r="LN13" s="195">
        <f>SUM(LB13:LM13)</f>
        <v>0</v>
      </c>
    </row>
    <row r="14" spans="1:326" s="16" customFormat="1">
      <c r="A14" s="196" t="s">
        <v>12</v>
      </c>
      <c r="B14" s="310">
        <f>'Metinis atlyginimas'!B24</f>
        <v>0</v>
      </c>
      <c r="C14" s="310">
        <f>'Metinis atlyginimas'!C24</f>
        <v>0</v>
      </c>
      <c r="D14" s="310">
        <f>'Metinis atlyginimas'!D24</f>
        <v>0</v>
      </c>
      <c r="E14" s="310">
        <f>'Metinis atlyginimas'!E24</f>
        <v>0</v>
      </c>
      <c r="F14" s="310">
        <f>'Metinis atlyginimas'!F24</f>
        <v>0</v>
      </c>
      <c r="G14" s="310">
        <f>'Metinis atlyginimas'!G24</f>
        <v>0</v>
      </c>
      <c r="H14" s="310">
        <f>'Metinis atlyginimas'!H24</f>
        <v>0</v>
      </c>
      <c r="I14" s="310">
        <f>'Metinis atlyginimas'!I24</f>
        <v>0</v>
      </c>
      <c r="J14" s="310">
        <f>'Metinis atlyginimas'!J24</f>
        <v>0</v>
      </c>
      <c r="K14" s="310">
        <f>'Metinis atlyginimas'!K24</f>
        <v>0</v>
      </c>
      <c r="L14" s="310">
        <f>'Metinis atlyginimas'!L24</f>
        <v>0</v>
      </c>
      <c r="M14" s="200">
        <f>'Metinis atlyginimas'!M24-'Ilgalaikio turto apskaita'!N11</f>
        <v>835602.60000000021</v>
      </c>
      <c r="N14" s="310">
        <f>SUM(B14:M14)</f>
        <v>835602.60000000021</v>
      </c>
      <c r="O14" s="310">
        <f>'Metinis atlyginimas'!O24</f>
        <v>0</v>
      </c>
      <c r="P14" s="310">
        <f>'Metinis atlyginimas'!P24</f>
        <v>0</v>
      </c>
      <c r="Q14" s="310">
        <f>'Metinis atlyginimas'!Q24</f>
        <v>0</v>
      </c>
      <c r="R14" s="310">
        <f>'Metinis atlyginimas'!R24</f>
        <v>0</v>
      </c>
      <c r="S14" s="310">
        <f>'Metinis atlyginimas'!S24</f>
        <v>0</v>
      </c>
      <c r="T14" s="310">
        <f>'Metinis atlyginimas'!T24</f>
        <v>0</v>
      </c>
      <c r="U14" s="310">
        <f>'Metinis atlyginimas'!U24</f>
        <v>0</v>
      </c>
      <c r="V14" s="310">
        <f>'Metinis atlyginimas'!V24</f>
        <v>0</v>
      </c>
      <c r="W14" s="310">
        <f>'Metinis atlyginimas'!W24</f>
        <v>0</v>
      </c>
      <c r="X14" s="310">
        <f>'Metinis atlyginimas'!X24</f>
        <v>0</v>
      </c>
      <c r="Y14" s="310">
        <f>'Metinis atlyginimas'!Y24</f>
        <v>0</v>
      </c>
      <c r="Z14" s="310">
        <f>'Metinis atlyginimas'!Z24-'Ilgalaikio turto apskaita'!Z11</f>
        <v>4735081.3999999994</v>
      </c>
      <c r="AA14" s="310">
        <f>SUM(O14:Z14)</f>
        <v>4735081.3999999994</v>
      </c>
      <c r="AB14" s="310">
        <f>'Metinis atlyginimas'!AB24</f>
        <v>3182.7</v>
      </c>
      <c r="AC14" s="310">
        <f>'Metinis atlyginimas'!AC24</f>
        <v>3182.7</v>
      </c>
      <c r="AD14" s="310">
        <f>'Metinis atlyginimas'!AD24</f>
        <v>3182.7</v>
      </c>
      <c r="AE14" s="310">
        <f>'Metinis atlyginimas'!AE24</f>
        <v>3182.7</v>
      </c>
      <c r="AF14" s="310">
        <f>'Metinis atlyginimas'!AF24</f>
        <v>3182.7</v>
      </c>
      <c r="AG14" s="310">
        <f>'Metinis atlyginimas'!AG24</f>
        <v>3182.7</v>
      </c>
      <c r="AH14" s="310">
        <f>'Metinis atlyginimas'!AH24</f>
        <v>3182.7</v>
      </c>
      <c r="AI14" s="310">
        <f>'Metinis atlyginimas'!AI24</f>
        <v>3182.7</v>
      </c>
      <c r="AJ14" s="310">
        <f>'Metinis atlyginimas'!AJ24</f>
        <v>3182.7</v>
      </c>
      <c r="AK14" s="310">
        <f>'Metinis atlyginimas'!AK24</f>
        <v>3182.7</v>
      </c>
      <c r="AL14" s="546">
        <f>'Metinis atlyginimas'!AL24-'Ilgalaikio turto apskaita'!AL11</f>
        <v>13182.7</v>
      </c>
      <c r="AM14" s="310">
        <f>'Metinis atlyginimas'!AM24</f>
        <v>3182.7</v>
      </c>
      <c r="AN14" s="310">
        <f>SUM(AB14:AM14)</f>
        <v>48192.4</v>
      </c>
      <c r="AO14" s="310">
        <f>'Metinis atlyginimas'!AO24</f>
        <v>3278.181</v>
      </c>
      <c r="AP14" s="310">
        <f>'Metinis atlyginimas'!AP24</f>
        <v>3278.181</v>
      </c>
      <c r="AQ14" s="310">
        <f>'Metinis atlyginimas'!AQ24</f>
        <v>3278.181</v>
      </c>
      <c r="AR14" s="310">
        <f>'Metinis atlyginimas'!AR24</f>
        <v>3278.181</v>
      </c>
      <c r="AS14" s="310">
        <f>'Metinis atlyginimas'!AS24</f>
        <v>3278.181</v>
      </c>
      <c r="AT14" s="310">
        <f>'Metinis atlyginimas'!AT24</f>
        <v>3278.181</v>
      </c>
      <c r="AU14" s="310">
        <f>'Metinis atlyginimas'!AU24</f>
        <v>3278.181</v>
      </c>
      <c r="AV14" s="310">
        <f>'Metinis atlyginimas'!AV24</f>
        <v>3278.181</v>
      </c>
      <c r="AW14" s="310">
        <f>'Metinis atlyginimas'!AW24</f>
        <v>3278.181</v>
      </c>
      <c r="AX14" s="310">
        <f>'Metinis atlyginimas'!AX24</f>
        <v>3278.181</v>
      </c>
      <c r="AY14" s="546">
        <f>'Metinis atlyginimas'!AY24-'Ilgalaikio turto apskaita'!AY11</f>
        <v>13278.181</v>
      </c>
      <c r="AZ14" s="310">
        <f>'Metinis atlyginimas'!AZ24</f>
        <v>8278.1810000000005</v>
      </c>
      <c r="BA14" s="310">
        <f>SUM(AO14:AZ14)</f>
        <v>54338.171999999991</v>
      </c>
      <c r="BB14" s="310">
        <f>'Metinis atlyginimas'!BB24</f>
        <v>3376.5264299999999</v>
      </c>
      <c r="BC14" s="310">
        <f>'Metinis atlyginimas'!BC24</f>
        <v>3376.5264299999999</v>
      </c>
      <c r="BD14" s="310">
        <f>'Metinis atlyginimas'!BD24</f>
        <v>3376.5264299999999</v>
      </c>
      <c r="BE14" s="310">
        <f>'Metinis atlyginimas'!BE24</f>
        <v>3376.5264299999999</v>
      </c>
      <c r="BF14" s="310">
        <f>'Metinis atlyginimas'!BF24</f>
        <v>3376.5264299999999</v>
      </c>
      <c r="BG14" s="310">
        <f>'Metinis atlyginimas'!BG24</f>
        <v>3376.5264299999999</v>
      </c>
      <c r="BH14" s="310">
        <f>'Metinis atlyginimas'!BH24</f>
        <v>3376.5264299999999</v>
      </c>
      <c r="BI14" s="310">
        <f>'Metinis atlyginimas'!BI24</f>
        <v>3376.5264299999999</v>
      </c>
      <c r="BJ14" s="310">
        <f>'Metinis atlyginimas'!BJ24</f>
        <v>3376.5264299999999</v>
      </c>
      <c r="BK14" s="310">
        <f>'Metinis atlyginimas'!BK24</f>
        <v>3376.5264299999999</v>
      </c>
      <c r="BL14" s="546">
        <f>'Metinis atlyginimas'!BL24-'Ilgalaikio turto apskaita'!BL11</f>
        <v>13376.52643</v>
      </c>
      <c r="BM14" s="310">
        <f>'Metinis atlyginimas'!BM24</f>
        <v>27376.526429999998</v>
      </c>
      <c r="BN14" s="310">
        <f>SUM(BB14:BM14)</f>
        <v>74518.317159999977</v>
      </c>
      <c r="BO14" s="310">
        <f>'Metinis atlyginimas'!BO24</f>
        <v>3477.8222228999994</v>
      </c>
      <c r="BP14" s="310">
        <f>'Metinis atlyginimas'!BP24</f>
        <v>3477.8222228999994</v>
      </c>
      <c r="BQ14" s="310">
        <f>'Metinis atlyginimas'!BQ24</f>
        <v>3477.8222228999994</v>
      </c>
      <c r="BR14" s="310">
        <f>'Metinis atlyginimas'!BR24</f>
        <v>3477.8222228999994</v>
      </c>
      <c r="BS14" s="310">
        <f>'Metinis atlyginimas'!BS24</f>
        <v>3477.8222228999994</v>
      </c>
      <c r="BT14" s="310">
        <f>'Metinis atlyginimas'!BT24</f>
        <v>3477.8222228999994</v>
      </c>
      <c r="BU14" s="310">
        <f>'Metinis atlyginimas'!BU24</f>
        <v>3477.8222228999994</v>
      </c>
      <c r="BV14" s="310">
        <f>'Metinis atlyginimas'!BV24</f>
        <v>3477.8222228999994</v>
      </c>
      <c r="BW14" s="310">
        <f>'Metinis atlyginimas'!BW24</f>
        <v>3477.8222228999994</v>
      </c>
      <c r="BX14" s="310">
        <f>'Metinis atlyginimas'!BX24</f>
        <v>3477.8222228999994</v>
      </c>
      <c r="BY14" s="546">
        <f>'Metinis atlyginimas'!BY24-'Ilgalaikio turto apskaita'!BY11</f>
        <v>13477.822222899998</v>
      </c>
      <c r="BZ14" s="310">
        <f>'Metinis atlyginimas'!BZ24</f>
        <v>48477.822222900002</v>
      </c>
      <c r="CA14" s="310">
        <f>SUM(BO14:BZ14)</f>
        <v>96733.866674799996</v>
      </c>
      <c r="CB14" s="310">
        <f>'Metinis atlyginimas'!CB24</f>
        <v>3582.1568895869996</v>
      </c>
      <c r="CC14" s="310">
        <f>'Metinis atlyginimas'!CC24</f>
        <v>3582.1568895869996</v>
      </c>
      <c r="CD14" s="310">
        <f>'Metinis atlyginimas'!CD24</f>
        <v>3582.1568895869996</v>
      </c>
      <c r="CE14" s="310">
        <f>'Metinis atlyginimas'!CE24</f>
        <v>3582.1568895869996</v>
      </c>
      <c r="CF14" s="310">
        <f>'Metinis atlyginimas'!CF24</f>
        <v>3582.1568895869996</v>
      </c>
      <c r="CG14" s="310">
        <f>'Metinis atlyginimas'!CG24</f>
        <v>3582.1568895869996</v>
      </c>
      <c r="CH14" s="310">
        <f>'Metinis atlyginimas'!CH24</f>
        <v>3582.1568895869996</v>
      </c>
      <c r="CI14" s="310">
        <f>'Metinis atlyginimas'!CI24</f>
        <v>3582.1568895869996</v>
      </c>
      <c r="CJ14" s="310">
        <f>'Metinis atlyginimas'!CJ24</f>
        <v>3582.1568895869996</v>
      </c>
      <c r="CK14" s="310">
        <f>'Metinis atlyginimas'!CK24</f>
        <v>3582.1568895869996</v>
      </c>
      <c r="CL14" s="546">
        <f>'Metinis atlyginimas'!CL24-'Ilgalaikio turto apskaita'!CL11</f>
        <v>13582.156889587</v>
      </c>
      <c r="CM14" s="310">
        <f>'Metinis atlyginimas'!CM24</f>
        <v>97582.156889587</v>
      </c>
      <c r="CN14" s="310">
        <f>SUM(CB14:CM14)</f>
        <v>146985.88267504401</v>
      </c>
      <c r="CO14" s="310">
        <f>'Metinis atlyginimas'!CO24</f>
        <v>3689.6215962746101</v>
      </c>
      <c r="CP14" s="310">
        <f>'Metinis atlyginimas'!CP24</f>
        <v>3689.6215962746101</v>
      </c>
      <c r="CQ14" s="310">
        <f>'Metinis atlyginimas'!CQ24</f>
        <v>3689.6215962746101</v>
      </c>
      <c r="CR14" s="310">
        <f>'Metinis atlyginimas'!CR24</f>
        <v>3689.6215962746101</v>
      </c>
      <c r="CS14" s="310">
        <f>'Metinis atlyginimas'!CS24</f>
        <v>3689.6215962746101</v>
      </c>
      <c r="CT14" s="310">
        <f>'Metinis atlyginimas'!CT24</f>
        <v>3689.6215962746101</v>
      </c>
      <c r="CU14" s="310">
        <f>'Metinis atlyginimas'!CU24</f>
        <v>3689.6215962746101</v>
      </c>
      <c r="CV14" s="310">
        <f>'Metinis atlyginimas'!CV24</f>
        <v>3689.6215962746101</v>
      </c>
      <c r="CW14" s="310">
        <f>'Metinis atlyginimas'!CW24</f>
        <v>3689.6215962746101</v>
      </c>
      <c r="CX14" s="310">
        <f>'Metinis atlyginimas'!CX24</f>
        <v>3689.6215962746101</v>
      </c>
      <c r="CY14" s="546">
        <f>'Metinis atlyginimas'!CY24-'Ilgalaikio turto apskaita'!CY11</f>
        <v>13689.62159627461</v>
      </c>
      <c r="CZ14" s="310">
        <f>'Metinis atlyginimas'!CZ24</f>
        <v>28689.62159627461</v>
      </c>
      <c r="DA14" s="310">
        <f>SUM(CO14:CZ14)</f>
        <v>79275.459155295306</v>
      </c>
      <c r="DB14" s="310">
        <f>'Metinis atlyginimas'!DB24</f>
        <v>3800.310244162848</v>
      </c>
      <c r="DC14" s="310">
        <f>'Metinis atlyginimas'!DC24</f>
        <v>3800.310244162848</v>
      </c>
      <c r="DD14" s="310">
        <f>'Metinis atlyginimas'!DD24</f>
        <v>3800.310244162848</v>
      </c>
      <c r="DE14" s="310">
        <f>'Metinis atlyginimas'!DE24</f>
        <v>3800.310244162848</v>
      </c>
      <c r="DF14" s="310">
        <f>'Metinis atlyginimas'!DF24</f>
        <v>3800.310244162848</v>
      </c>
      <c r="DG14" s="310">
        <f>'Metinis atlyginimas'!DG24</f>
        <v>3800.310244162848</v>
      </c>
      <c r="DH14" s="310">
        <f>'Metinis atlyginimas'!DH24</f>
        <v>3800.310244162848</v>
      </c>
      <c r="DI14" s="310">
        <f>'Metinis atlyginimas'!DI24</f>
        <v>3800.310244162848</v>
      </c>
      <c r="DJ14" s="310">
        <f>'Metinis atlyginimas'!DJ24</f>
        <v>3800.310244162848</v>
      </c>
      <c r="DK14" s="310">
        <f>'Metinis atlyginimas'!DK24</f>
        <v>3800.310244162848</v>
      </c>
      <c r="DL14" s="546">
        <f>'Metinis atlyginimas'!DL24-'Ilgalaikio turto apskaita'!DL11</f>
        <v>13800.310244162847</v>
      </c>
      <c r="DM14" s="310">
        <f>'Metinis atlyginimas'!DM24</f>
        <v>127800.31024416284</v>
      </c>
      <c r="DN14" s="310">
        <f>SUM(DB14:DM14)</f>
        <v>179603.72292995418</v>
      </c>
      <c r="DO14" s="310">
        <f>'Metinis atlyginimas'!DO24</f>
        <v>3914.3195514877334</v>
      </c>
      <c r="DP14" s="310">
        <f>'Metinis atlyginimas'!DP24</f>
        <v>3914.3195514877334</v>
      </c>
      <c r="DQ14" s="310">
        <f>'Metinis atlyginimas'!DQ24</f>
        <v>3914.3195514877334</v>
      </c>
      <c r="DR14" s="310">
        <f>'Metinis atlyginimas'!DR24</f>
        <v>3914.3195514877334</v>
      </c>
      <c r="DS14" s="310">
        <f>'Metinis atlyginimas'!DS24</f>
        <v>3914.3195514877334</v>
      </c>
      <c r="DT14" s="310">
        <f>'Metinis atlyginimas'!DT24</f>
        <v>3914.3195514877334</v>
      </c>
      <c r="DU14" s="310">
        <f>'Metinis atlyginimas'!DU24</f>
        <v>3914.3195514877334</v>
      </c>
      <c r="DV14" s="310">
        <f>'Metinis atlyginimas'!DV24</f>
        <v>3914.3195514877334</v>
      </c>
      <c r="DW14" s="310">
        <f>'Metinis atlyginimas'!DW24</f>
        <v>3914.3195514877334</v>
      </c>
      <c r="DX14" s="310">
        <f>'Metinis atlyginimas'!DX24</f>
        <v>3914.3195514877334</v>
      </c>
      <c r="DY14" s="546">
        <f>'Metinis atlyginimas'!DY24-'Ilgalaikio turto apskaita'!DY11</f>
        <v>13914.319551487733</v>
      </c>
      <c r="DZ14" s="310">
        <f>'Metinis atlyginimas'!DZ24</f>
        <v>28914.319551487733</v>
      </c>
      <c r="EA14" s="310">
        <f>SUM(DO14:DZ14)</f>
        <v>81971.834617852786</v>
      </c>
      <c r="EB14" s="310">
        <f>'Metinis atlyginimas'!EB24</f>
        <v>4031.7491380323654</v>
      </c>
      <c r="EC14" s="310">
        <f>'Metinis atlyginimas'!EC24</f>
        <v>4031.7491380323654</v>
      </c>
      <c r="ED14" s="310">
        <f>'Metinis atlyginimas'!ED24</f>
        <v>4031.7491380323654</v>
      </c>
      <c r="EE14" s="310">
        <f>'Metinis atlyginimas'!EE24</f>
        <v>4031.7491380323654</v>
      </c>
      <c r="EF14" s="310">
        <f>'Metinis atlyginimas'!EF24</f>
        <v>4031.7491380323654</v>
      </c>
      <c r="EG14" s="310">
        <f>'Metinis atlyginimas'!EG24</f>
        <v>4031.7491380323654</v>
      </c>
      <c r="EH14" s="310">
        <f>'Metinis atlyginimas'!EH24</f>
        <v>4031.7491380323654</v>
      </c>
      <c r="EI14" s="310">
        <f>'Metinis atlyginimas'!EI24</f>
        <v>4031.7491380323654</v>
      </c>
      <c r="EJ14" s="310">
        <f>'Metinis atlyginimas'!EJ24</f>
        <v>4031.7491380323654</v>
      </c>
      <c r="EK14" s="310">
        <f>'Metinis atlyginimas'!EK24</f>
        <v>4031.7491380323654</v>
      </c>
      <c r="EL14" s="546">
        <f>'Metinis atlyginimas'!EL24-'Ilgalaikio turto apskaita'!EL11</f>
        <v>14031.749138032366</v>
      </c>
      <c r="EM14" s="310">
        <f>'Metinis atlyginimas'!EM24</f>
        <v>98031.749138032363</v>
      </c>
      <c r="EN14" s="310">
        <f>SUM(EB14:EM14)</f>
        <v>152380.98965638838</v>
      </c>
      <c r="EO14" s="310">
        <f>'Metinis atlyginimas'!EO24</f>
        <v>4152.7016121733368</v>
      </c>
      <c r="EP14" s="310">
        <f>'Metinis atlyginimas'!EP24</f>
        <v>4152.7016121733368</v>
      </c>
      <c r="EQ14" s="310">
        <f>'Metinis atlyginimas'!EQ24</f>
        <v>4152.7016121733368</v>
      </c>
      <c r="ER14" s="310">
        <f>'Metinis atlyginimas'!ER24</f>
        <v>4152.7016121733368</v>
      </c>
      <c r="ES14" s="310">
        <f>'Metinis atlyginimas'!ES24</f>
        <v>4152.7016121733368</v>
      </c>
      <c r="ET14" s="310">
        <f>'Metinis atlyginimas'!ET24</f>
        <v>4152.7016121733368</v>
      </c>
      <c r="EU14" s="310">
        <f>'Metinis atlyginimas'!EU24</f>
        <v>4152.7016121733368</v>
      </c>
      <c r="EV14" s="310">
        <f>'Metinis atlyginimas'!EV24</f>
        <v>4152.7016121733368</v>
      </c>
      <c r="EW14" s="310">
        <f>'Metinis atlyginimas'!EW24</f>
        <v>4152.7016121733368</v>
      </c>
      <c r="EX14" s="310">
        <f>'Metinis atlyginimas'!EX24</f>
        <v>4152.7016121733368</v>
      </c>
      <c r="EY14" s="546">
        <f>'Metinis atlyginimas'!EY24-'Ilgalaikio turto apskaita'!EY11</f>
        <v>14152.701612173336</v>
      </c>
      <c r="EZ14" s="310">
        <f>'Metinis atlyginimas'!EZ24</f>
        <v>69152.701612173332</v>
      </c>
      <c r="FA14" s="310">
        <f>SUM(EO14:EZ14)</f>
        <v>124832.41934608005</v>
      </c>
      <c r="FB14" s="310">
        <f>'Metinis atlyginimas'!FB24</f>
        <v>4277.2826605385362</v>
      </c>
      <c r="FC14" s="310">
        <f>'Metinis atlyginimas'!FC24</f>
        <v>4277.2826605385362</v>
      </c>
      <c r="FD14" s="310">
        <f>'Metinis atlyginimas'!FD24</f>
        <v>4277.2826605385362</v>
      </c>
      <c r="FE14" s="310">
        <f>'Metinis atlyginimas'!FE24</f>
        <v>4277.2826605385362</v>
      </c>
      <c r="FF14" s="310">
        <f>'Metinis atlyginimas'!FF24</f>
        <v>4277.2826605385362</v>
      </c>
      <c r="FG14" s="310">
        <f>'Metinis atlyginimas'!FG24</f>
        <v>4277.2826605385362</v>
      </c>
      <c r="FH14" s="310">
        <f>'Metinis atlyginimas'!FH24</f>
        <v>4277.2826605385362</v>
      </c>
      <c r="FI14" s="310">
        <f>'Metinis atlyginimas'!FI24</f>
        <v>4277.2826605385362</v>
      </c>
      <c r="FJ14" s="310">
        <f>'Metinis atlyginimas'!FJ24</f>
        <v>4277.2826605385362</v>
      </c>
      <c r="FK14" s="310">
        <f>'Metinis atlyginimas'!FK24</f>
        <v>4277.2826605385362</v>
      </c>
      <c r="FL14" s="546">
        <f>'Metinis atlyginimas'!FL24-'Ilgalaikio turto apskaita'!FL11</f>
        <v>14277.282660538536</v>
      </c>
      <c r="FM14" s="310">
        <f>'Metinis atlyginimas'!FM24</f>
        <v>108277.28266053853</v>
      </c>
      <c r="FN14" s="310">
        <f>SUM(FB14:FM14)</f>
        <v>165327.39192646241</v>
      </c>
      <c r="FO14" s="310">
        <f>'Metinis atlyginimas'!FO24</f>
        <v>4405.6011403546918</v>
      </c>
      <c r="FP14" s="310">
        <f>'Metinis atlyginimas'!FP24</f>
        <v>4405.6011403546918</v>
      </c>
      <c r="FQ14" s="310">
        <f>'Metinis atlyginimas'!FQ24</f>
        <v>4405.6011403546918</v>
      </c>
      <c r="FR14" s="310">
        <f>'Metinis atlyginimas'!FR24</f>
        <v>4405.6011403546918</v>
      </c>
      <c r="FS14" s="310">
        <f>'Metinis atlyginimas'!FS24</f>
        <v>4405.6011403546918</v>
      </c>
      <c r="FT14" s="310">
        <f>'Metinis atlyginimas'!FT24</f>
        <v>4405.6011403546918</v>
      </c>
      <c r="FU14" s="310">
        <f>'Metinis atlyginimas'!FU24</f>
        <v>4405.6011403546918</v>
      </c>
      <c r="FV14" s="310">
        <f>'Metinis atlyginimas'!FV24</f>
        <v>4405.6011403546918</v>
      </c>
      <c r="FW14" s="310">
        <f>'Metinis atlyginimas'!FW24</f>
        <v>4405.6011403546918</v>
      </c>
      <c r="FX14" s="310">
        <f>'Metinis atlyginimas'!FX24</f>
        <v>4405.6011403546918</v>
      </c>
      <c r="FY14" s="546">
        <f>'Metinis atlyginimas'!FY24-'Ilgalaikio turto apskaita'!FY11</f>
        <v>14405.601140354691</v>
      </c>
      <c r="FZ14" s="310">
        <f>'Metinis atlyginimas'!FZ24</f>
        <v>48405.601140354695</v>
      </c>
      <c r="GA14" s="310">
        <f>SUM(FO14:FZ14)</f>
        <v>106867.2136842563</v>
      </c>
      <c r="GB14" s="310">
        <f>'Metinis atlyginimas'!GB24</f>
        <v>4537.7691745653328</v>
      </c>
      <c r="GC14" s="310">
        <f>'Metinis atlyginimas'!GC24</f>
        <v>4537.7691745653328</v>
      </c>
      <c r="GD14" s="310">
        <f>'Metinis atlyginimas'!GD24</f>
        <v>4537.7691745653328</v>
      </c>
      <c r="GE14" s="310">
        <f>'Metinis atlyginimas'!GE24</f>
        <v>4537.7691745653328</v>
      </c>
      <c r="GF14" s="310">
        <f>'Metinis atlyginimas'!GF24</f>
        <v>4537.7691745653328</v>
      </c>
      <c r="GG14" s="310">
        <f>'Metinis atlyginimas'!GG24</f>
        <v>4537.7691745653328</v>
      </c>
      <c r="GH14" s="310">
        <f>'Metinis atlyginimas'!GH24</f>
        <v>4537.7691745653328</v>
      </c>
      <c r="GI14" s="310">
        <f>'Metinis atlyginimas'!GI24</f>
        <v>4537.7691745653328</v>
      </c>
      <c r="GJ14" s="310">
        <f>'Metinis atlyginimas'!GJ24</f>
        <v>4537.7691745653328</v>
      </c>
      <c r="GK14" s="310">
        <f>'Metinis atlyginimas'!GK24</f>
        <v>4537.7691745653328</v>
      </c>
      <c r="GL14" s="546">
        <f>'Metinis atlyginimas'!GL24-'Ilgalaikio turto apskaita'!GL11</f>
        <v>14537.769174565332</v>
      </c>
      <c r="GM14" s="310">
        <f>'Metinis atlyginimas'!GM24</f>
        <v>129037.76917456533</v>
      </c>
      <c r="GN14" s="310">
        <f>SUM(GB14:GM14)</f>
        <v>188953.230094784</v>
      </c>
      <c r="GO14" s="310">
        <f>'Metinis atlyginimas'!GO24</f>
        <v>0</v>
      </c>
      <c r="GP14" s="310">
        <f>'Metinis atlyginimas'!GP24</f>
        <v>0</v>
      </c>
      <c r="GQ14" s="310">
        <f>'Metinis atlyginimas'!GQ24</f>
        <v>0</v>
      </c>
      <c r="GR14" s="310">
        <f>'Metinis atlyginimas'!GR24</f>
        <v>0</v>
      </c>
      <c r="GS14" s="310">
        <f>'Metinis atlyginimas'!GS24</f>
        <v>0</v>
      </c>
      <c r="GT14" s="310">
        <f>'Metinis atlyginimas'!GT24</f>
        <v>0</v>
      </c>
      <c r="GU14" s="310">
        <f>'Metinis atlyginimas'!GU24</f>
        <v>0</v>
      </c>
      <c r="GV14" s="310">
        <f>'Metinis atlyginimas'!GV24</f>
        <v>0</v>
      </c>
      <c r="GW14" s="310">
        <f>'Metinis atlyginimas'!GW24</f>
        <v>0</v>
      </c>
      <c r="GX14" s="310">
        <f>'Metinis atlyginimas'!GX24</f>
        <v>0</v>
      </c>
      <c r="GY14" s="546">
        <f>'Metinis atlyginimas'!GY24-'Ilgalaikio turto apskaita'!GY11</f>
        <v>0</v>
      </c>
      <c r="GZ14" s="310">
        <f>'Metinis atlyginimas'!GZ24</f>
        <v>0</v>
      </c>
      <c r="HA14" s="310">
        <f>SUM(GO14:GZ14)</f>
        <v>0</v>
      </c>
      <c r="HB14" s="310">
        <f>'Metinis atlyginimas'!HB24</f>
        <v>0</v>
      </c>
      <c r="HC14" s="310">
        <f>'Metinis atlyginimas'!HC24</f>
        <v>0</v>
      </c>
      <c r="HD14" s="310">
        <f>'Metinis atlyginimas'!HD24</f>
        <v>0</v>
      </c>
      <c r="HE14" s="310">
        <f>'Metinis atlyginimas'!HE24</f>
        <v>0</v>
      </c>
      <c r="HF14" s="310">
        <f>'Metinis atlyginimas'!HF24</f>
        <v>0</v>
      </c>
      <c r="HG14" s="310">
        <f>'Metinis atlyginimas'!HG24</f>
        <v>0</v>
      </c>
      <c r="HH14" s="310">
        <f>'Metinis atlyginimas'!HH24</f>
        <v>0</v>
      </c>
      <c r="HI14" s="310">
        <f>'Metinis atlyginimas'!HI24</f>
        <v>0</v>
      </c>
      <c r="HJ14" s="310">
        <f>'Metinis atlyginimas'!HJ24</f>
        <v>0</v>
      </c>
      <c r="HK14" s="310">
        <f>'Metinis atlyginimas'!HK24</f>
        <v>0</v>
      </c>
      <c r="HL14" s="546">
        <f>'Metinis atlyginimas'!HL24-'Ilgalaikio turto apskaita'!HL11</f>
        <v>0</v>
      </c>
      <c r="HM14" s="310">
        <f>'Metinis atlyginimas'!HM24</f>
        <v>0</v>
      </c>
      <c r="HN14" s="310">
        <f>SUM(HB14:HM14)</f>
        <v>0</v>
      </c>
      <c r="HO14" s="310">
        <f>'Metinis atlyginimas'!HO24</f>
        <v>0</v>
      </c>
      <c r="HP14" s="310">
        <f>'Metinis atlyginimas'!HP24</f>
        <v>0</v>
      </c>
      <c r="HQ14" s="310">
        <f>'Metinis atlyginimas'!HQ24</f>
        <v>0</v>
      </c>
      <c r="HR14" s="310">
        <f>'Metinis atlyginimas'!HR24</f>
        <v>0</v>
      </c>
      <c r="HS14" s="310">
        <f>'Metinis atlyginimas'!HS24</f>
        <v>0</v>
      </c>
      <c r="HT14" s="310">
        <f>'Metinis atlyginimas'!HT24</f>
        <v>0</v>
      </c>
      <c r="HU14" s="310">
        <f>'Metinis atlyginimas'!HU24</f>
        <v>0</v>
      </c>
      <c r="HV14" s="310">
        <f>'Metinis atlyginimas'!HV24</f>
        <v>0</v>
      </c>
      <c r="HW14" s="310">
        <f>'Metinis atlyginimas'!HW24</f>
        <v>0</v>
      </c>
      <c r="HX14" s="310">
        <f>'Metinis atlyginimas'!HX24</f>
        <v>0</v>
      </c>
      <c r="HY14" s="546">
        <f>'Metinis atlyginimas'!HY24-'Ilgalaikio turto apskaita'!HY11</f>
        <v>0</v>
      </c>
      <c r="HZ14" s="310">
        <f>'Metinis atlyginimas'!HZ24</f>
        <v>0</v>
      </c>
      <c r="IA14" s="310">
        <f>SUM(HO14:HZ14)</f>
        <v>0</v>
      </c>
      <c r="IB14" s="310">
        <f>'Metinis atlyginimas'!IB24</f>
        <v>0</v>
      </c>
      <c r="IC14" s="310">
        <f>'Metinis atlyginimas'!IC24</f>
        <v>0</v>
      </c>
      <c r="ID14" s="310">
        <f>'Metinis atlyginimas'!ID24</f>
        <v>0</v>
      </c>
      <c r="IE14" s="310">
        <f>'Metinis atlyginimas'!IE24</f>
        <v>0</v>
      </c>
      <c r="IF14" s="310">
        <f>'Metinis atlyginimas'!IF24</f>
        <v>0</v>
      </c>
      <c r="IG14" s="310">
        <f>'Metinis atlyginimas'!IG24</f>
        <v>0</v>
      </c>
      <c r="IH14" s="310">
        <f>'Metinis atlyginimas'!IH24</f>
        <v>0</v>
      </c>
      <c r="II14" s="310">
        <f>'Metinis atlyginimas'!II24</f>
        <v>0</v>
      </c>
      <c r="IJ14" s="310">
        <f>'Metinis atlyginimas'!IJ24</f>
        <v>0</v>
      </c>
      <c r="IK14" s="310">
        <f>'Metinis atlyginimas'!IK24</f>
        <v>0</v>
      </c>
      <c r="IL14" s="546">
        <f>'Metinis atlyginimas'!IL24-'Ilgalaikio turto apskaita'!IL11</f>
        <v>0</v>
      </c>
      <c r="IM14" s="310">
        <f>'Metinis atlyginimas'!IM24</f>
        <v>0</v>
      </c>
      <c r="IN14" s="310">
        <f>SUM(IB14:IM14)</f>
        <v>0</v>
      </c>
      <c r="IO14" s="310">
        <f>'Metinis atlyginimas'!IO24</f>
        <v>0</v>
      </c>
      <c r="IP14" s="310">
        <f>'Metinis atlyginimas'!IP24</f>
        <v>0</v>
      </c>
      <c r="IQ14" s="310">
        <f>'Metinis atlyginimas'!IQ24</f>
        <v>0</v>
      </c>
      <c r="IR14" s="310">
        <f>'Metinis atlyginimas'!IR24</f>
        <v>0</v>
      </c>
      <c r="IS14" s="310">
        <f>'Metinis atlyginimas'!IS24</f>
        <v>0</v>
      </c>
      <c r="IT14" s="310">
        <f>'Metinis atlyginimas'!IT24</f>
        <v>0</v>
      </c>
      <c r="IU14" s="310">
        <f>'Metinis atlyginimas'!IU24</f>
        <v>0</v>
      </c>
      <c r="IV14" s="310">
        <f>'Metinis atlyginimas'!IV24</f>
        <v>0</v>
      </c>
      <c r="IW14" s="310">
        <f>'Metinis atlyginimas'!IW24</f>
        <v>0</v>
      </c>
      <c r="IX14" s="310">
        <f>'Metinis atlyginimas'!IX24</f>
        <v>0</v>
      </c>
      <c r="IY14" s="546">
        <f>'Metinis atlyginimas'!IY24-'Ilgalaikio turto apskaita'!IY11</f>
        <v>0</v>
      </c>
      <c r="IZ14" s="310">
        <f>'Metinis atlyginimas'!IZ24</f>
        <v>0</v>
      </c>
      <c r="JA14" s="310">
        <f>SUM(IO14:IZ14)</f>
        <v>0</v>
      </c>
      <c r="JB14" s="310">
        <f>'Metinis atlyginimas'!JB24</f>
        <v>0</v>
      </c>
      <c r="JC14" s="310">
        <f>'Metinis atlyginimas'!JC24</f>
        <v>0</v>
      </c>
      <c r="JD14" s="310">
        <f>'Metinis atlyginimas'!JD24</f>
        <v>0</v>
      </c>
      <c r="JE14" s="310">
        <f>'Metinis atlyginimas'!JE24</f>
        <v>0</v>
      </c>
      <c r="JF14" s="310">
        <f>'Metinis atlyginimas'!JF24</f>
        <v>0</v>
      </c>
      <c r="JG14" s="310">
        <f>'Metinis atlyginimas'!JG24</f>
        <v>0</v>
      </c>
      <c r="JH14" s="310">
        <f>'Metinis atlyginimas'!JH24</f>
        <v>0</v>
      </c>
      <c r="JI14" s="310">
        <f>'Metinis atlyginimas'!JI24</f>
        <v>0</v>
      </c>
      <c r="JJ14" s="310">
        <f>'Metinis atlyginimas'!JJ24</f>
        <v>0</v>
      </c>
      <c r="JK14" s="310">
        <f>'Metinis atlyginimas'!JK24</f>
        <v>0</v>
      </c>
      <c r="JL14" s="546">
        <f>'Metinis atlyginimas'!JL24-'Ilgalaikio turto apskaita'!JL11</f>
        <v>0</v>
      </c>
      <c r="JM14" s="310">
        <f>'Metinis atlyginimas'!JM24</f>
        <v>0</v>
      </c>
      <c r="JN14" s="310">
        <f>SUM(JB14:JM14)</f>
        <v>0</v>
      </c>
      <c r="JO14" s="310">
        <f>'Metinis atlyginimas'!JO24</f>
        <v>0</v>
      </c>
      <c r="JP14" s="310">
        <f>'Metinis atlyginimas'!JP24</f>
        <v>0</v>
      </c>
      <c r="JQ14" s="310">
        <f>'Metinis atlyginimas'!JQ24</f>
        <v>0</v>
      </c>
      <c r="JR14" s="310">
        <f>'Metinis atlyginimas'!JR24</f>
        <v>0</v>
      </c>
      <c r="JS14" s="310">
        <f>'Metinis atlyginimas'!JS24</f>
        <v>0</v>
      </c>
      <c r="JT14" s="310">
        <f>'Metinis atlyginimas'!JT24</f>
        <v>0</v>
      </c>
      <c r="JU14" s="310">
        <f>'Metinis atlyginimas'!JU24</f>
        <v>0</v>
      </c>
      <c r="JV14" s="310">
        <f>'Metinis atlyginimas'!JV24</f>
        <v>0</v>
      </c>
      <c r="JW14" s="310">
        <f>'Metinis atlyginimas'!JW24</f>
        <v>0</v>
      </c>
      <c r="JX14" s="310">
        <f>'Metinis atlyginimas'!JX24</f>
        <v>0</v>
      </c>
      <c r="JY14" s="546">
        <f>'Metinis atlyginimas'!JY24-'Ilgalaikio turto apskaita'!JY11</f>
        <v>0</v>
      </c>
      <c r="JZ14" s="310">
        <f>'Metinis atlyginimas'!JZ24</f>
        <v>0</v>
      </c>
      <c r="KA14" s="310">
        <f>SUM(JO14:JZ14)</f>
        <v>0</v>
      </c>
      <c r="KB14" s="310">
        <f>'Metinis atlyginimas'!KB24</f>
        <v>0</v>
      </c>
      <c r="KC14" s="310">
        <f>'Metinis atlyginimas'!KC24</f>
        <v>0</v>
      </c>
      <c r="KD14" s="310">
        <f>'Metinis atlyginimas'!KD24</f>
        <v>0</v>
      </c>
      <c r="KE14" s="310">
        <f>'Metinis atlyginimas'!KE24</f>
        <v>0</v>
      </c>
      <c r="KF14" s="310">
        <f>'Metinis atlyginimas'!KF24</f>
        <v>0</v>
      </c>
      <c r="KG14" s="310">
        <f>'Metinis atlyginimas'!KG24</f>
        <v>0</v>
      </c>
      <c r="KH14" s="310">
        <f>'Metinis atlyginimas'!KH24</f>
        <v>0</v>
      </c>
      <c r="KI14" s="310">
        <f>'Metinis atlyginimas'!KI24</f>
        <v>0</v>
      </c>
      <c r="KJ14" s="310">
        <f>'Metinis atlyginimas'!KJ24</f>
        <v>0</v>
      </c>
      <c r="KK14" s="310">
        <f>'Metinis atlyginimas'!KK24</f>
        <v>0</v>
      </c>
      <c r="KL14" s="546">
        <f>'Metinis atlyginimas'!KL24-'Ilgalaikio turto apskaita'!KL11</f>
        <v>0</v>
      </c>
      <c r="KM14" s="310">
        <f>'Metinis atlyginimas'!KM24</f>
        <v>0</v>
      </c>
      <c r="KN14" s="310">
        <f>SUM(KB14:KM14)</f>
        <v>0</v>
      </c>
      <c r="KO14" s="310">
        <f>'Metinis atlyginimas'!KO24</f>
        <v>0</v>
      </c>
      <c r="KP14" s="310">
        <f>'Metinis atlyginimas'!KP24</f>
        <v>0</v>
      </c>
      <c r="KQ14" s="310">
        <f>'Metinis atlyginimas'!KQ24</f>
        <v>0</v>
      </c>
      <c r="KR14" s="310">
        <f>'Metinis atlyginimas'!KR24</f>
        <v>0</v>
      </c>
      <c r="KS14" s="310">
        <f>'Metinis atlyginimas'!KS24</f>
        <v>0</v>
      </c>
      <c r="KT14" s="310">
        <f>'Metinis atlyginimas'!KT24</f>
        <v>0</v>
      </c>
      <c r="KU14" s="310">
        <f>'Metinis atlyginimas'!KU24</f>
        <v>0</v>
      </c>
      <c r="KV14" s="310">
        <f>'Metinis atlyginimas'!KV24</f>
        <v>0</v>
      </c>
      <c r="KW14" s="310">
        <f>'Metinis atlyginimas'!KW24</f>
        <v>0</v>
      </c>
      <c r="KX14" s="310">
        <f>'Metinis atlyginimas'!KX24</f>
        <v>0</v>
      </c>
      <c r="KY14" s="546">
        <f>'Metinis atlyginimas'!KY24-'Ilgalaikio turto apskaita'!KY11</f>
        <v>0</v>
      </c>
      <c r="KZ14" s="310">
        <f>'Metinis atlyginimas'!KZ24</f>
        <v>0</v>
      </c>
      <c r="LA14" s="310">
        <f>SUM(KO14:KZ14)</f>
        <v>0</v>
      </c>
      <c r="LB14" s="310">
        <f>'Metinis atlyginimas'!LB24</f>
        <v>0</v>
      </c>
      <c r="LC14" s="310">
        <f>'Metinis atlyginimas'!LC24</f>
        <v>0</v>
      </c>
      <c r="LD14" s="310">
        <f>'Metinis atlyginimas'!LD24</f>
        <v>0</v>
      </c>
      <c r="LE14" s="310">
        <f>'Metinis atlyginimas'!LE24</f>
        <v>0</v>
      </c>
      <c r="LF14" s="310">
        <f>'Metinis atlyginimas'!LF24</f>
        <v>0</v>
      </c>
      <c r="LG14" s="310">
        <f>'Metinis atlyginimas'!LG24</f>
        <v>0</v>
      </c>
      <c r="LH14" s="310">
        <f>'Metinis atlyginimas'!LH24</f>
        <v>0</v>
      </c>
      <c r="LI14" s="310">
        <f>'Metinis atlyginimas'!LI24</f>
        <v>0</v>
      </c>
      <c r="LJ14" s="310">
        <f>'Metinis atlyginimas'!LJ24</f>
        <v>0</v>
      </c>
      <c r="LK14" s="310">
        <f>'Metinis atlyginimas'!LK24</f>
        <v>0</v>
      </c>
      <c r="LL14" s="546">
        <f>'Metinis atlyginimas'!LL24-'Ilgalaikio turto apskaita'!LL11</f>
        <v>0</v>
      </c>
      <c r="LM14" s="310">
        <f>'Metinis atlyginimas'!LM24</f>
        <v>0</v>
      </c>
      <c r="LN14" s="310">
        <f>SUM(LB14:LM14)</f>
        <v>0</v>
      </c>
    </row>
    <row r="15" spans="1:326">
      <c r="A15" s="196" t="s">
        <v>13</v>
      </c>
      <c r="B15" s="197">
        <f>B13-B14</f>
        <v>0</v>
      </c>
      <c r="C15" s="199">
        <f>C13-C14</f>
        <v>0</v>
      </c>
      <c r="D15" s="199">
        <f t="shared" ref="D15:M15" si="24">D13-D14</f>
        <v>0</v>
      </c>
      <c r="E15" s="199">
        <f t="shared" si="24"/>
        <v>0</v>
      </c>
      <c r="F15" s="199">
        <f t="shared" si="24"/>
        <v>0</v>
      </c>
      <c r="G15" s="199">
        <f t="shared" si="24"/>
        <v>0</v>
      </c>
      <c r="H15" s="199">
        <f t="shared" si="24"/>
        <v>0</v>
      </c>
      <c r="I15" s="199">
        <f t="shared" si="24"/>
        <v>0</v>
      </c>
      <c r="J15" s="199">
        <f t="shared" si="24"/>
        <v>0</v>
      </c>
      <c r="K15" s="199">
        <f t="shared" si="24"/>
        <v>0</v>
      </c>
      <c r="L15" s="199">
        <f t="shared" si="24"/>
        <v>0</v>
      </c>
      <c r="M15" s="199">
        <f t="shared" si="24"/>
        <v>-83560.260000000009</v>
      </c>
      <c r="N15" s="310">
        <f t="shared" ref="N15:N28" si="25">SUM(B15:M15)</f>
        <v>-83560.260000000009</v>
      </c>
      <c r="O15" s="199">
        <f>O13-O14</f>
        <v>0</v>
      </c>
      <c r="P15" s="199">
        <f>P13-P14</f>
        <v>0</v>
      </c>
      <c r="Q15" s="199">
        <f t="shared" ref="Q15" si="26">Q13-Q14</f>
        <v>0</v>
      </c>
      <c r="R15" s="199">
        <f t="shared" ref="R15" si="27">R13-R14</f>
        <v>0</v>
      </c>
      <c r="S15" s="199">
        <f t="shared" ref="S15" si="28">S13-S14</f>
        <v>0</v>
      </c>
      <c r="T15" s="199">
        <f t="shared" ref="T15" si="29">T13-T14</f>
        <v>0</v>
      </c>
      <c r="U15" s="199">
        <f t="shared" ref="U15" si="30">U13-U14</f>
        <v>0</v>
      </c>
      <c r="V15" s="199">
        <f t="shared" ref="V15" si="31">V13-V14</f>
        <v>0</v>
      </c>
      <c r="W15" s="199">
        <f t="shared" ref="W15" si="32">W13-W14</f>
        <v>0</v>
      </c>
      <c r="X15" s="199">
        <f t="shared" ref="X15" si="33">X13-X14</f>
        <v>0</v>
      </c>
      <c r="Y15" s="199">
        <f t="shared" ref="Y15" si="34">Y13-Y14</f>
        <v>0</v>
      </c>
      <c r="Z15" s="199">
        <f t="shared" ref="Z15" si="35">Z13-Z14</f>
        <v>-473508.13999999966</v>
      </c>
      <c r="AA15" s="200">
        <f t="shared" ref="AA15:AA26" si="36">SUM(O15:Z15)</f>
        <v>-473508.13999999966</v>
      </c>
      <c r="AB15" s="199">
        <f>AB13-AB14</f>
        <v>19140.404166666664</v>
      </c>
      <c r="AC15" s="199">
        <f>AC13-AC14</f>
        <v>19140.404166666664</v>
      </c>
      <c r="AD15" s="199">
        <f t="shared" ref="AD15" si="37">AD13-AD14</f>
        <v>19140.404166666664</v>
      </c>
      <c r="AE15" s="199">
        <f t="shared" ref="AE15" si="38">AE13-AE14</f>
        <v>19140.404166666664</v>
      </c>
      <c r="AF15" s="199">
        <f t="shared" ref="AF15" si="39">AF13-AF14</f>
        <v>19140.404166666664</v>
      </c>
      <c r="AG15" s="199">
        <f t="shared" ref="AG15" si="40">AG13-AG14</f>
        <v>19140.404166666664</v>
      </c>
      <c r="AH15" s="199">
        <f t="shared" ref="AH15" si="41">AH13-AH14</f>
        <v>19140.404166666664</v>
      </c>
      <c r="AI15" s="199">
        <f t="shared" ref="AI15" si="42">AI13-AI14</f>
        <v>19140.404166666664</v>
      </c>
      <c r="AJ15" s="199">
        <f t="shared" ref="AJ15" si="43">AJ13-AJ14</f>
        <v>19140.404166666664</v>
      </c>
      <c r="AK15" s="199">
        <f t="shared" ref="AK15" si="44">AK13-AK14</f>
        <v>19140.404166666664</v>
      </c>
      <c r="AL15" s="199">
        <f t="shared" ref="AL15" si="45">AL13-AL14</f>
        <v>19140.404166666664</v>
      </c>
      <c r="AM15" s="199">
        <f t="shared" ref="AM15" si="46">AM13-AM14</f>
        <v>19140.404166666664</v>
      </c>
      <c r="AN15" s="200">
        <f t="shared" ref="AN15:AN26" si="47">SUM(AB15:AM15)</f>
        <v>229684.85</v>
      </c>
      <c r="AO15" s="199">
        <f>AO13-AO14</f>
        <v>19714.616291666665</v>
      </c>
      <c r="AP15" s="199">
        <f>AP13-AP14</f>
        <v>19714.616291666665</v>
      </c>
      <c r="AQ15" s="199">
        <f t="shared" ref="AQ15" si="48">AQ13-AQ14</f>
        <v>19714.616291666665</v>
      </c>
      <c r="AR15" s="199">
        <f t="shared" ref="AR15" si="49">AR13-AR14</f>
        <v>19714.616291666665</v>
      </c>
      <c r="AS15" s="199">
        <f t="shared" ref="AS15" si="50">AS13-AS14</f>
        <v>19714.616291666665</v>
      </c>
      <c r="AT15" s="199">
        <f t="shared" ref="AT15" si="51">AT13-AT14</f>
        <v>19714.616291666665</v>
      </c>
      <c r="AU15" s="199">
        <f t="shared" ref="AU15" si="52">AU13-AU14</f>
        <v>19714.616291666665</v>
      </c>
      <c r="AV15" s="199">
        <f t="shared" ref="AV15" si="53">AV13-AV14</f>
        <v>19714.616291666665</v>
      </c>
      <c r="AW15" s="199">
        <f t="shared" ref="AW15" si="54">AW13-AW14</f>
        <v>19714.616291666665</v>
      </c>
      <c r="AX15" s="199">
        <f t="shared" ref="AX15" si="55">AX13-AX14</f>
        <v>19714.616291666665</v>
      </c>
      <c r="AY15" s="199">
        <f t="shared" ref="AY15" si="56">AY13-AY14</f>
        <v>19714.616291666662</v>
      </c>
      <c r="AZ15" s="199">
        <f t="shared" ref="AZ15" si="57">AZ13-AZ14</f>
        <v>14714.616291666665</v>
      </c>
      <c r="BA15" s="200">
        <f t="shared" ref="BA15:BA26" si="58">SUM(AO15:AZ15)</f>
        <v>231575.39549999998</v>
      </c>
      <c r="BB15" s="199">
        <f>BB13-BB14</f>
        <v>20306.054780416664</v>
      </c>
      <c r="BC15" s="199">
        <f>BC13-BC14</f>
        <v>20306.054780416664</v>
      </c>
      <c r="BD15" s="199">
        <f t="shared" ref="BD15" si="59">BD13-BD14</f>
        <v>20306.054780416664</v>
      </c>
      <c r="BE15" s="199">
        <f t="shared" ref="BE15" si="60">BE13-BE14</f>
        <v>20306.054780416664</v>
      </c>
      <c r="BF15" s="199">
        <f t="shared" ref="BF15" si="61">BF13-BF14</f>
        <v>20306.054780416664</v>
      </c>
      <c r="BG15" s="199">
        <f t="shared" ref="BG15" si="62">BG13-BG14</f>
        <v>20306.054780416664</v>
      </c>
      <c r="BH15" s="199">
        <f t="shared" ref="BH15" si="63">BH13-BH14</f>
        <v>20306.054780416664</v>
      </c>
      <c r="BI15" s="199">
        <f t="shared" ref="BI15" si="64">BI13-BI14</f>
        <v>20306.054780416664</v>
      </c>
      <c r="BJ15" s="199">
        <f t="shared" ref="BJ15" si="65">BJ13-BJ14</f>
        <v>20306.054780416664</v>
      </c>
      <c r="BK15" s="199">
        <f t="shared" ref="BK15" si="66">BK13-BK14</f>
        <v>20306.054780416664</v>
      </c>
      <c r="BL15" s="199">
        <f t="shared" ref="BL15" si="67">BL13-BL14</f>
        <v>20306.054780416671</v>
      </c>
      <c r="BM15" s="199">
        <f t="shared" ref="BM15" si="68">BM13-BM14</f>
        <v>-3693.9452195833328</v>
      </c>
      <c r="BN15" s="200">
        <f t="shared" ref="BN15:BN26" si="69">SUM(BB15:BM15)</f>
        <v>219672.65736499993</v>
      </c>
      <c r="BO15" s="199">
        <f>BO13-BO14</f>
        <v>20915.236423829167</v>
      </c>
      <c r="BP15" s="199">
        <f>BP13-BP14</f>
        <v>20915.236423829167</v>
      </c>
      <c r="BQ15" s="199">
        <f t="shared" ref="BQ15" si="70">BQ13-BQ14</f>
        <v>20915.236423829167</v>
      </c>
      <c r="BR15" s="199">
        <f t="shared" ref="BR15" si="71">BR13-BR14</f>
        <v>20915.236423829167</v>
      </c>
      <c r="BS15" s="199">
        <f t="shared" ref="BS15" si="72">BS13-BS14</f>
        <v>20915.236423829167</v>
      </c>
      <c r="BT15" s="199">
        <f t="shared" ref="BT15" si="73">BT13-BT14</f>
        <v>20915.236423829167</v>
      </c>
      <c r="BU15" s="199">
        <f t="shared" ref="BU15" si="74">BU13-BU14</f>
        <v>20915.236423829167</v>
      </c>
      <c r="BV15" s="199">
        <f t="shared" ref="BV15" si="75">BV13-BV14</f>
        <v>20915.236423829167</v>
      </c>
      <c r="BW15" s="199">
        <f t="shared" ref="BW15" si="76">BW13-BW14</f>
        <v>20915.236423829167</v>
      </c>
      <c r="BX15" s="199">
        <f t="shared" ref="BX15" si="77">BX13-BX14</f>
        <v>20915.236423829167</v>
      </c>
      <c r="BY15" s="199">
        <f t="shared" ref="BY15" si="78">BY13-BY14</f>
        <v>20915.236423829167</v>
      </c>
      <c r="BZ15" s="199">
        <f t="shared" ref="BZ15" si="79">BZ13-BZ14</f>
        <v>-24084.763576170837</v>
      </c>
      <c r="CA15" s="200">
        <f t="shared" ref="CA15:CA26" si="80">SUM(BO15:BZ15)</f>
        <v>205982.83708594998</v>
      </c>
      <c r="CB15" s="199">
        <f>CB13-CB14</f>
        <v>21542.693516544037</v>
      </c>
      <c r="CC15" s="199">
        <f>CC13-CC14</f>
        <v>21542.693516544037</v>
      </c>
      <c r="CD15" s="199">
        <f t="shared" ref="CD15" si="81">CD13-CD14</f>
        <v>21542.693516544037</v>
      </c>
      <c r="CE15" s="199">
        <f t="shared" ref="CE15" si="82">CE13-CE14</f>
        <v>21542.693516544037</v>
      </c>
      <c r="CF15" s="199">
        <f t="shared" ref="CF15" si="83">CF13-CF14</f>
        <v>21542.693516544037</v>
      </c>
      <c r="CG15" s="199">
        <f t="shared" ref="CG15" si="84">CG13-CG14</f>
        <v>21542.693516544037</v>
      </c>
      <c r="CH15" s="199">
        <f t="shared" ref="CH15" si="85">CH13-CH14</f>
        <v>21542.693516544037</v>
      </c>
      <c r="CI15" s="199">
        <f t="shared" ref="CI15" si="86">CI13-CI14</f>
        <v>21542.693516544037</v>
      </c>
      <c r="CJ15" s="199">
        <f t="shared" ref="CJ15" si="87">CJ13-CJ14</f>
        <v>21542.693516544037</v>
      </c>
      <c r="CK15" s="199">
        <f t="shared" ref="CK15" si="88">CK13-CK14</f>
        <v>21542.693516544037</v>
      </c>
      <c r="CL15" s="199">
        <f t="shared" ref="CL15" si="89">CL13-CL14</f>
        <v>21542.693516544037</v>
      </c>
      <c r="CM15" s="199">
        <f t="shared" ref="CM15" si="90">CM13-CM14</f>
        <v>-72457.306483455963</v>
      </c>
      <c r="CN15" s="200">
        <f t="shared" ref="CN15:CN26" si="91">SUM(CB15:CM15)</f>
        <v>164512.32219852845</v>
      </c>
      <c r="CO15" s="199">
        <f>CO13-CO14</f>
        <v>22188.974322040365</v>
      </c>
      <c r="CP15" s="199">
        <f>CP13-CP14</f>
        <v>22188.974322040365</v>
      </c>
      <c r="CQ15" s="199">
        <f t="shared" ref="CQ15" si="92">CQ13-CQ14</f>
        <v>22188.974322040365</v>
      </c>
      <c r="CR15" s="199">
        <f t="shared" ref="CR15" si="93">CR13-CR14</f>
        <v>22188.974322040365</v>
      </c>
      <c r="CS15" s="199">
        <f t="shared" ref="CS15" si="94">CS13-CS14</f>
        <v>22188.974322040365</v>
      </c>
      <c r="CT15" s="199">
        <f t="shared" ref="CT15" si="95">CT13-CT14</f>
        <v>22188.974322040365</v>
      </c>
      <c r="CU15" s="199">
        <f t="shared" ref="CU15" si="96">CU13-CU14</f>
        <v>22188.974322040365</v>
      </c>
      <c r="CV15" s="199">
        <f t="shared" ref="CV15" si="97">CV13-CV14</f>
        <v>22188.974322040365</v>
      </c>
      <c r="CW15" s="199">
        <f t="shared" ref="CW15" si="98">CW13-CW14</f>
        <v>22188.974322040365</v>
      </c>
      <c r="CX15" s="199">
        <f t="shared" ref="CX15" si="99">CX13-CX14</f>
        <v>22188.974322040365</v>
      </c>
      <c r="CY15" s="199">
        <f t="shared" ref="CY15" si="100">CY13-CY14</f>
        <v>22188.974322040365</v>
      </c>
      <c r="CZ15" s="199">
        <f t="shared" ref="CZ15" si="101">CZ13-CZ14</f>
        <v>-2811.0256779596348</v>
      </c>
      <c r="DA15" s="200">
        <f t="shared" ref="DA15:DA26" si="102">SUM(CO15:CZ15)</f>
        <v>241267.69186448437</v>
      </c>
      <c r="DB15" s="199">
        <f>DB13-DB14</f>
        <v>22854.643551701574</v>
      </c>
      <c r="DC15" s="199">
        <f>DC13-DC14</f>
        <v>22854.643551701574</v>
      </c>
      <c r="DD15" s="199">
        <f t="shared" ref="DD15" si="103">DD13-DD14</f>
        <v>22854.643551701574</v>
      </c>
      <c r="DE15" s="199">
        <f t="shared" ref="DE15" si="104">DE13-DE14</f>
        <v>22854.643551701574</v>
      </c>
      <c r="DF15" s="199">
        <f t="shared" ref="DF15" si="105">DF13-DF14</f>
        <v>22854.643551701574</v>
      </c>
      <c r="DG15" s="199">
        <f t="shared" ref="DG15" si="106">DG13-DG14</f>
        <v>22854.643551701574</v>
      </c>
      <c r="DH15" s="199">
        <f t="shared" ref="DH15" si="107">DH13-DH14</f>
        <v>22854.643551701574</v>
      </c>
      <c r="DI15" s="199">
        <f t="shared" ref="DI15" si="108">DI13-DI14</f>
        <v>22854.643551701574</v>
      </c>
      <c r="DJ15" s="199">
        <f t="shared" ref="DJ15" si="109">DJ13-DJ14</f>
        <v>22854.643551701574</v>
      </c>
      <c r="DK15" s="199">
        <f t="shared" ref="DK15" si="110">DK13-DK14</f>
        <v>22854.643551701574</v>
      </c>
      <c r="DL15" s="199">
        <f t="shared" ref="DL15" si="111">DL13-DL14</f>
        <v>22854.643551701574</v>
      </c>
      <c r="DM15" s="199">
        <f t="shared" ref="DM15" si="112">DM13-DM14</f>
        <v>-101145.35644829842</v>
      </c>
      <c r="DN15" s="200">
        <f t="shared" ref="DN15:DN26" si="113">SUM(DB15:DM15)</f>
        <v>150255.72262041882</v>
      </c>
      <c r="DO15" s="199">
        <f>DO13-DO14</f>
        <v>23540.282858252616</v>
      </c>
      <c r="DP15" s="199">
        <f>DP13-DP14</f>
        <v>23540.282858252616</v>
      </c>
      <c r="DQ15" s="199">
        <f t="shared" ref="DQ15" si="114">DQ13-DQ14</f>
        <v>23540.282858252616</v>
      </c>
      <c r="DR15" s="199">
        <f t="shared" ref="DR15" si="115">DR13-DR14</f>
        <v>23540.282858252616</v>
      </c>
      <c r="DS15" s="199">
        <f t="shared" ref="DS15" si="116">DS13-DS14</f>
        <v>23540.282858252616</v>
      </c>
      <c r="DT15" s="199">
        <f t="shared" ref="DT15" si="117">DT13-DT14</f>
        <v>23540.282858252616</v>
      </c>
      <c r="DU15" s="199">
        <f t="shared" ref="DU15" si="118">DU13-DU14</f>
        <v>23540.282858252616</v>
      </c>
      <c r="DV15" s="199">
        <f t="shared" ref="DV15" si="119">DV13-DV14</f>
        <v>23540.282858252616</v>
      </c>
      <c r="DW15" s="199">
        <f t="shared" ref="DW15" si="120">DW13-DW14</f>
        <v>23540.282858252616</v>
      </c>
      <c r="DX15" s="199">
        <f t="shared" ref="DX15" si="121">DX13-DX14</f>
        <v>23540.282858252616</v>
      </c>
      <c r="DY15" s="199">
        <f t="shared" ref="DY15" si="122">DY13-DY14</f>
        <v>23540.282858252616</v>
      </c>
      <c r="DZ15" s="199">
        <f t="shared" ref="DZ15" si="123">DZ13-DZ14</f>
        <v>-1459.7171417473837</v>
      </c>
      <c r="EA15" s="200">
        <f t="shared" ref="EA15:EA26" si="124">SUM(DO15:DZ15)</f>
        <v>257483.39429903138</v>
      </c>
      <c r="EB15" s="199">
        <f>EB13-EB14</f>
        <v>24246.491344000195</v>
      </c>
      <c r="EC15" s="199">
        <f>EC13-EC14</f>
        <v>24246.491344000195</v>
      </c>
      <c r="ED15" s="199">
        <f t="shared" ref="ED15" si="125">ED13-ED14</f>
        <v>24246.491344000195</v>
      </c>
      <c r="EE15" s="199">
        <f t="shared" ref="EE15" si="126">EE13-EE14</f>
        <v>24246.491344000195</v>
      </c>
      <c r="EF15" s="199">
        <f t="shared" ref="EF15" si="127">EF13-EF14</f>
        <v>24246.491344000195</v>
      </c>
      <c r="EG15" s="199">
        <f t="shared" ref="EG15" si="128">EG13-EG14</f>
        <v>24246.491344000195</v>
      </c>
      <c r="EH15" s="199">
        <f t="shared" ref="EH15" si="129">EH13-EH14</f>
        <v>24246.491344000195</v>
      </c>
      <c r="EI15" s="199">
        <f t="shared" ref="EI15" si="130">EI13-EI14</f>
        <v>24246.491344000195</v>
      </c>
      <c r="EJ15" s="199">
        <f t="shared" ref="EJ15" si="131">EJ13-EJ14</f>
        <v>24246.491344000195</v>
      </c>
      <c r="EK15" s="199">
        <f t="shared" ref="EK15" si="132">EK13-EK14</f>
        <v>24246.491344000195</v>
      </c>
      <c r="EL15" s="199">
        <f t="shared" ref="EL15" si="133">EL13-EL14</f>
        <v>24246.491344000195</v>
      </c>
      <c r="EM15" s="199">
        <f t="shared" ref="EM15" si="134">EM13-EM14</f>
        <v>-69753.508655999802</v>
      </c>
      <c r="EN15" s="200">
        <f t="shared" ref="EN15:EN26" si="135">SUM(EB15:EM15)</f>
        <v>196957.89612800232</v>
      </c>
      <c r="EO15" s="199">
        <f>EO13-EO14</f>
        <v>24973.886084320206</v>
      </c>
      <c r="EP15" s="199">
        <f>EP13-EP14</f>
        <v>24973.886084320206</v>
      </c>
      <c r="EQ15" s="199">
        <f t="shared" ref="EQ15" si="136">EQ13-EQ14</f>
        <v>24973.886084320206</v>
      </c>
      <c r="ER15" s="199">
        <f t="shared" ref="ER15" si="137">ER13-ER14</f>
        <v>24973.886084320206</v>
      </c>
      <c r="ES15" s="199">
        <f t="shared" ref="ES15" si="138">ES13-ES14</f>
        <v>24973.886084320206</v>
      </c>
      <c r="ET15" s="199">
        <f t="shared" ref="ET15" si="139">ET13-ET14</f>
        <v>24973.886084320206</v>
      </c>
      <c r="EU15" s="199">
        <f t="shared" ref="EU15" si="140">EU13-EU14</f>
        <v>24973.886084320206</v>
      </c>
      <c r="EV15" s="199">
        <f t="shared" ref="EV15" si="141">EV13-EV14</f>
        <v>24973.886084320206</v>
      </c>
      <c r="EW15" s="199">
        <f t="shared" ref="EW15" si="142">EW13-EW14</f>
        <v>24973.886084320206</v>
      </c>
      <c r="EX15" s="199">
        <f t="shared" ref="EX15" si="143">EX13-EX14</f>
        <v>24973.886084320206</v>
      </c>
      <c r="EY15" s="199">
        <f t="shared" ref="EY15" si="144">EY13-EY14</f>
        <v>24973.886084320209</v>
      </c>
      <c r="EZ15" s="199">
        <f t="shared" ref="EZ15" si="145">EZ13-EZ14</f>
        <v>-40026.113915679787</v>
      </c>
      <c r="FA15" s="200">
        <f t="shared" ref="FA15:FA26" si="146">SUM(EO15:EZ15)</f>
        <v>234686.63301184244</v>
      </c>
      <c r="FB15" s="199">
        <f>FB13-FB14</f>
        <v>25723.102666849809</v>
      </c>
      <c r="FC15" s="199">
        <f>FC13-FC14</f>
        <v>25723.102666849809</v>
      </c>
      <c r="FD15" s="199">
        <f t="shared" ref="FD15" si="147">FD13-FD14</f>
        <v>25723.102666849809</v>
      </c>
      <c r="FE15" s="199">
        <f t="shared" ref="FE15" si="148">FE13-FE14</f>
        <v>25723.102666849809</v>
      </c>
      <c r="FF15" s="199">
        <f t="shared" ref="FF15" si="149">FF13-FF14</f>
        <v>25723.102666849809</v>
      </c>
      <c r="FG15" s="199">
        <f t="shared" ref="FG15" si="150">FG13-FG14</f>
        <v>25723.102666849809</v>
      </c>
      <c r="FH15" s="199">
        <f t="shared" ref="FH15" si="151">FH13-FH14</f>
        <v>25723.102666849809</v>
      </c>
      <c r="FI15" s="199">
        <f t="shared" ref="FI15" si="152">FI13-FI14</f>
        <v>25723.102666849809</v>
      </c>
      <c r="FJ15" s="199">
        <f t="shared" ref="FJ15" si="153">FJ13-FJ14</f>
        <v>25723.102666849809</v>
      </c>
      <c r="FK15" s="199">
        <f t="shared" ref="FK15" si="154">FK13-FK14</f>
        <v>25723.102666849809</v>
      </c>
      <c r="FL15" s="199">
        <f t="shared" ref="FL15" si="155">FL13-FL14</f>
        <v>25723.102666849809</v>
      </c>
      <c r="FM15" s="199">
        <f t="shared" ref="FM15" si="156">FM13-FM14</f>
        <v>-78276.897333150191</v>
      </c>
      <c r="FN15" s="200">
        <f t="shared" ref="FN15:FN26" si="157">SUM(FB15:FM15)</f>
        <v>204677.23200219765</v>
      </c>
      <c r="FO15" s="199">
        <f>FO13-FO14</f>
        <v>26494.7957468553</v>
      </c>
      <c r="FP15" s="199">
        <f>FP13-FP14</f>
        <v>26494.7957468553</v>
      </c>
      <c r="FQ15" s="199">
        <f t="shared" ref="FQ15" si="158">FQ13-FQ14</f>
        <v>26494.7957468553</v>
      </c>
      <c r="FR15" s="199">
        <f t="shared" ref="FR15" si="159">FR13-FR14</f>
        <v>26494.7957468553</v>
      </c>
      <c r="FS15" s="199">
        <f t="shared" ref="FS15" si="160">FS13-FS14</f>
        <v>26494.7957468553</v>
      </c>
      <c r="FT15" s="199">
        <f t="shared" ref="FT15" si="161">FT13-FT14</f>
        <v>26494.7957468553</v>
      </c>
      <c r="FU15" s="199">
        <f t="shared" ref="FU15" si="162">FU13-FU14</f>
        <v>26494.7957468553</v>
      </c>
      <c r="FV15" s="199">
        <f t="shared" ref="FV15" si="163">FV13-FV14</f>
        <v>26494.7957468553</v>
      </c>
      <c r="FW15" s="199">
        <f t="shared" ref="FW15" si="164">FW13-FW14</f>
        <v>26494.7957468553</v>
      </c>
      <c r="FX15" s="199">
        <f t="shared" ref="FX15" si="165">FX13-FX14</f>
        <v>26494.7957468553</v>
      </c>
      <c r="FY15" s="199">
        <f t="shared" ref="FY15" si="166">FY13-FY14</f>
        <v>26494.795746855303</v>
      </c>
      <c r="FZ15" s="199">
        <f t="shared" ref="FZ15" si="167">FZ13-FZ14</f>
        <v>-17505.204253144704</v>
      </c>
      <c r="GA15" s="200">
        <f t="shared" ref="GA15:GA26" si="168">SUM(FO15:FZ15)</f>
        <v>273937.54896226362</v>
      </c>
      <c r="GB15" s="199">
        <f>GB13-GB14</f>
        <v>27289.639619260965</v>
      </c>
      <c r="GC15" s="199">
        <f>GC13-GC14</f>
        <v>27289.639619260965</v>
      </c>
      <c r="GD15" s="199">
        <f t="shared" ref="GD15" si="169">GD13-GD14</f>
        <v>27289.639619260965</v>
      </c>
      <c r="GE15" s="199">
        <f t="shared" ref="GE15" si="170">GE13-GE14</f>
        <v>27289.639619260965</v>
      </c>
      <c r="GF15" s="199">
        <f t="shared" ref="GF15" si="171">GF13-GF14</f>
        <v>27289.639619260965</v>
      </c>
      <c r="GG15" s="199">
        <f t="shared" ref="GG15" si="172">GG13-GG14</f>
        <v>27289.639619260965</v>
      </c>
      <c r="GH15" s="199">
        <f t="shared" ref="GH15" si="173">GH13-GH14</f>
        <v>27289.639619260965</v>
      </c>
      <c r="GI15" s="199">
        <f t="shared" ref="GI15" si="174">GI13-GI14</f>
        <v>27289.639619260965</v>
      </c>
      <c r="GJ15" s="199">
        <f t="shared" ref="GJ15" si="175">GJ13-GJ14</f>
        <v>27289.639619260965</v>
      </c>
      <c r="GK15" s="199">
        <f t="shared" ref="GK15" si="176">GK13-GK14</f>
        <v>27289.639619260965</v>
      </c>
      <c r="GL15" s="199">
        <f t="shared" ref="GL15" si="177">GL13-GL14</f>
        <v>27289.639619260965</v>
      </c>
      <c r="GM15" s="199">
        <f t="shared" ref="GM15" si="178">GM13-GM14</f>
        <v>-97210.360380739032</v>
      </c>
      <c r="GN15" s="200">
        <f t="shared" ref="GN15:GN26" si="179">SUM(GB15:GM15)</f>
        <v>202975.67543113156</v>
      </c>
      <c r="GO15" s="199">
        <f>GO13-GO14</f>
        <v>0</v>
      </c>
      <c r="GP15" s="199">
        <f>GP13-GP14</f>
        <v>0</v>
      </c>
      <c r="GQ15" s="199">
        <f t="shared" ref="GQ15" si="180">GQ13-GQ14</f>
        <v>0</v>
      </c>
      <c r="GR15" s="199">
        <f t="shared" ref="GR15" si="181">GR13-GR14</f>
        <v>0</v>
      </c>
      <c r="GS15" s="199">
        <f t="shared" ref="GS15" si="182">GS13-GS14</f>
        <v>0</v>
      </c>
      <c r="GT15" s="199">
        <f t="shared" ref="GT15" si="183">GT13-GT14</f>
        <v>0</v>
      </c>
      <c r="GU15" s="199">
        <f t="shared" ref="GU15" si="184">GU13-GU14</f>
        <v>0</v>
      </c>
      <c r="GV15" s="199">
        <f t="shared" ref="GV15" si="185">GV13-GV14</f>
        <v>0</v>
      </c>
      <c r="GW15" s="199">
        <f t="shared" ref="GW15" si="186">GW13-GW14</f>
        <v>0</v>
      </c>
      <c r="GX15" s="199">
        <f t="shared" ref="GX15" si="187">GX13-GX14</f>
        <v>0</v>
      </c>
      <c r="GY15" s="199">
        <f t="shared" ref="GY15" si="188">GY13-GY14</f>
        <v>0</v>
      </c>
      <c r="GZ15" s="199">
        <f t="shared" ref="GZ15" si="189">GZ13-GZ14</f>
        <v>0</v>
      </c>
      <c r="HA15" s="200">
        <f t="shared" ref="HA15:HA26" si="190">SUM(GO15:GZ15)</f>
        <v>0</v>
      </c>
      <c r="HB15" s="199">
        <f>HB13-HB14</f>
        <v>0</v>
      </c>
      <c r="HC15" s="199">
        <f>HC13-HC14</f>
        <v>0</v>
      </c>
      <c r="HD15" s="199">
        <f t="shared" ref="HD15" si="191">HD13-HD14</f>
        <v>0</v>
      </c>
      <c r="HE15" s="199">
        <f t="shared" ref="HE15" si="192">HE13-HE14</f>
        <v>0</v>
      </c>
      <c r="HF15" s="199">
        <f t="shared" ref="HF15" si="193">HF13-HF14</f>
        <v>0</v>
      </c>
      <c r="HG15" s="199">
        <f t="shared" ref="HG15" si="194">HG13-HG14</f>
        <v>0</v>
      </c>
      <c r="HH15" s="199">
        <f t="shared" ref="HH15" si="195">HH13-HH14</f>
        <v>0</v>
      </c>
      <c r="HI15" s="199">
        <f t="shared" ref="HI15" si="196">HI13-HI14</f>
        <v>0</v>
      </c>
      <c r="HJ15" s="199">
        <f t="shared" ref="HJ15" si="197">HJ13-HJ14</f>
        <v>0</v>
      </c>
      <c r="HK15" s="199">
        <f t="shared" ref="HK15" si="198">HK13-HK14</f>
        <v>0</v>
      </c>
      <c r="HL15" s="199">
        <f t="shared" ref="HL15" si="199">HL13-HL14</f>
        <v>0</v>
      </c>
      <c r="HM15" s="199">
        <f t="shared" ref="HM15" si="200">HM13-HM14</f>
        <v>0</v>
      </c>
      <c r="HN15" s="200">
        <f t="shared" ref="HN15:HN26" si="201">SUM(HB15:HM15)</f>
        <v>0</v>
      </c>
      <c r="HO15" s="199">
        <f>HO13-HO14</f>
        <v>0</v>
      </c>
      <c r="HP15" s="199">
        <f>HP13-HP14</f>
        <v>0</v>
      </c>
      <c r="HQ15" s="199">
        <f t="shared" ref="HQ15" si="202">HQ13-HQ14</f>
        <v>0</v>
      </c>
      <c r="HR15" s="199">
        <f t="shared" ref="HR15" si="203">HR13-HR14</f>
        <v>0</v>
      </c>
      <c r="HS15" s="199">
        <f t="shared" ref="HS15" si="204">HS13-HS14</f>
        <v>0</v>
      </c>
      <c r="HT15" s="199">
        <f t="shared" ref="HT15" si="205">HT13-HT14</f>
        <v>0</v>
      </c>
      <c r="HU15" s="199">
        <f t="shared" ref="HU15" si="206">HU13-HU14</f>
        <v>0</v>
      </c>
      <c r="HV15" s="199">
        <f t="shared" ref="HV15" si="207">HV13-HV14</f>
        <v>0</v>
      </c>
      <c r="HW15" s="199">
        <f t="shared" ref="HW15" si="208">HW13-HW14</f>
        <v>0</v>
      </c>
      <c r="HX15" s="199">
        <f t="shared" ref="HX15" si="209">HX13-HX14</f>
        <v>0</v>
      </c>
      <c r="HY15" s="199">
        <f t="shared" ref="HY15" si="210">HY13-HY14</f>
        <v>0</v>
      </c>
      <c r="HZ15" s="199">
        <f t="shared" ref="HZ15" si="211">HZ13-HZ14</f>
        <v>0</v>
      </c>
      <c r="IA15" s="200">
        <f t="shared" ref="IA15:IA26" si="212">SUM(HO15:HZ15)</f>
        <v>0</v>
      </c>
      <c r="IB15" s="199">
        <f>IB13-IB14</f>
        <v>0</v>
      </c>
      <c r="IC15" s="199">
        <f>IC13-IC14</f>
        <v>0</v>
      </c>
      <c r="ID15" s="199">
        <f t="shared" ref="ID15" si="213">ID13-ID14</f>
        <v>0</v>
      </c>
      <c r="IE15" s="199">
        <f t="shared" ref="IE15" si="214">IE13-IE14</f>
        <v>0</v>
      </c>
      <c r="IF15" s="199">
        <f t="shared" ref="IF15" si="215">IF13-IF14</f>
        <v>0</v>
      </c>
      <c r="IG15" s="199">
        <f t="shared" ref="IG15" si="216">IG13-IG14</f>
        <v>0</v>
      </c>
      <c r="IH15" s="199">
        <f t="shared" ref="IH15" si="217">IH13-IH14</f>
        <v>0</v>
      </c>
      <c r="II15" s="199">
        <f t="shared" ref="II15" si="218">II13-II14</f>
        <v>0</v>
      </c>
      <c r="IJ15" s="199">
        <f t="shared" ref="IJ15" si="219">IJ13-IJ14</f>
        <v>0</v>
      </c>
      <c r="IK15" s="199">
        <f t="shared" ref="IK15" si="220">IK13-IK14</f>
        <v>0</v>
      </c>
      <c r="IL15" s="199">
        <f t="shared" ref="IL15" si="221">IL13-IL14</f>
        <v>0</v>
      </c>
      <c r="IM15" s="199">
        <f t="shared" ref="IM15" si="222">IM13-IM14</f>
        <v>0</v>
      </c>
      <c r="IN15" s="200">
        <f t="shared" ref="IN15:IN26" si="223">SUM(IB15:IM15)</f>
        <v>0</v>
      </c>
      <c r="IO15" s="199">
        <f>IO13-IO14</f>
        <v>0</v>
      </c>
      <c r="IP15" s="199">
        <f>IP13-IP14</f>
        <v>0</v>
      </c>
      <c r="IQ15" s="199">
        <f t="shared" ref="IQ15" si="224">IQ13-IQ14</f>
        <v>0</v>
      </c>
      <c r="IR15" s="199">
        <f t="shared" ref="IR15" si="225">IR13-IR14</f>
        <v>0</v>
      </c>
      <c r="IS15" s="199">
        <f t="shared" ref="IS15" si="226">IS13-IS14</f>
        <v>0</v>
      </c>
      <c r="IT15" s="199">
        <f t="shared" ref="IT15" si="227">IT13-IT14</f>
        <v>0</v>
      </c>
      <c r="IU15" s="199">
        <f t="shared" ref="IU15" si="228">IU13-IU14</f>
        <v>0</v>
      </c>
      <c r="IV15" s="199">
        <f t="shared" ref="IV15" si="229">IV13-IV14</f>
        <v>0</v>
      </c>
      <c r="IW15" s="199">
        <f t="shared" ref="IW15" si="230">IW13-IW14</f>
        <v>0</v>
      </c>
      <c r="IX15" s="199">
        <f t="shared" ref="IX15" si="231">IX13-IX14</f>
        <v>0</v>
      </c>
      <c r="IY15" s="199">
        <f t="shared" ref="IY15" si="232">IY13-IY14</f>
        <v>0</v>
      </c>
      <c r="IZ15" s="199">
        <f t="shared" ref="IZ15" si="233">IZ13-IZ14</f>
        <v>0</v>
      </c>
      <c r="JA15" s="200">
        <f t="shared" ref="JA15:JA26" si="234">SUM(IO15:IZ15)</f>
        <v>0</v>
      </c>
      <c r="JB15" s="199">
        <f>JB13-JB14</f>
        <v>0</v>
      </c>
      <c r="JC15" s="199">
        <f>JC13-JC14</f>
        <v>0</v>
      </c>
      <c r="JD15" s="199">
        <f t="shared" ref="JD15" si="235">JD13-JD14</f>
        <v>0</v>
      </c>
      <c r="JE15" s="199">
        <f t="shared" ref="JE15" si="236">JE13-JE14</f>
        <v>0</v>
      </c>
      <c r="JF15" s="199">
        <f t="shared" ref="JF15" si="237">JF13-JF14</f>
        <v>0</v>
      </c>
      <c r="JG15" s="199">
        <f t="shared" ref="JG15" si="238">JG13-JG14</f>
        <v>0</v>
      </c>
      <c r="JH15" s="199">
        <f t="shared" ref="JH15" si="239">JH13-JH14</f>
        <v>0</v>
      </c>
      <c r="JI15" s="199">
        <f t="shared" ref="JI15" si="240">JI13-JI14</f>
        <v>0</v>
      </c>
      <c r="JJ15" s="199">
        <f t="shared" ref="JJ15" si="241">JJ13-JJ14</f>
        <v>0</v>
      </c>
      <c r="JK15" s="199">
        <f t="shared" ref="JK15" si="242">JK13-JK14</f>
        <v>0</v>
      </c>
      <c r="JL15" s="199">
        <f t="shared" ref="JL15" si="243">JL13-JL14</f>
        <v>0</v>
      </c>
      <c r="JM15" s="199">
        <f t="shared" ref="JM15" si="244">JM13-JM14</f>
        <v>0</v>
      </c>
      <c r="JN15" s="200">
        <f t="shared" ref="JN15:JN26" si="245">SUM(JB15:JM15)</f>
        <v>0</v>
      </c>
      <c r="JO15" s="199">
        <f>JO13-JO14</f>
        <v>0</v>
      </c>
      <c r="JP15" s="199">
        <f>JP13-JP14</f>
        <v>0</v>
      </c>
      <c r="JQ15" s="199">
        <f t="shared" ref="JQ15" si="246">JQ13-JQ14</f>
        <v>0</v>
      </c>
      <c r="JR15" s="199">
        <f t="shared" ref="JR15" si="247">JR13-JR14</f>
        <v>0</v>
      </c>
      <c r="JS15" s="199">
        <f t="shared" ref="JS15" si="248">JS13-JS14</f>
        <v>0</v>
      </c>
      <c r="JT15" s="199">
        <f t="shared" ref="JT15" si="249">JT13-JT14</f>
        <v>0</v>
      </c>
      <c r="JU15" s="199">
        <f t="shared" ref="JU15" si="250">JU13-JU14</f>
        <v>0</v>
      </c>
      <c r="JV15" s="199">
        <f t="shared" ref="JV15" si="251">JV13-JV14</f>
        <v>0</v>
      </c>
      <c r="JW15" s="199">
        <f t="shared" ref="JW15" si="252">JW13-JW14</f>
        <v>0</v>
      </c>
      <c r="JX15" s="199">
        <f t="shared" ref="JX15" si="253">JX13-JX14</f>
        <v>0</v>
      </c>
      <c r="JY15" s="199">
        <f t="shared" ref="JY15" si="254">JY13-JY14</f>
        <v>0</v>
      </c>
      <c r="JZ15" s="199">
        <f t="shared" ref="JZ15" si="255">JZ13-JZ14</f>
        <v>0</v>
      </c>
      <c r="KA15" s="200">
        <f t="shared" ref="KA15:KA26" si="256">SUM(JO15:JZ15)</f>
        <v>0</v>
      </c>
      <c r="KB15" s="199">
        <f>KB13-KB14</f>
        <v>0</v>
      </c>
      <c r="KC15" s="199">
        <f>KC13-KC14</f>
        <v>0</v>
      </c>
      <c r="KD15" s="199">
        <f t="shared" ref="KD15" si="257">KD13-KD14</f>
        <v>0</v>
      </c>
      <c r="KE15" s="199">
        <f t="shared" ref="KE15" si="258">KE13-KE14</f>
        <v>0</v>
      </c>
      <c r="KF15" s="199">
        <f t="shared" ref="KF15" si="259">KF13-KF14</f>
        <v>0</v>
      </c>
      <c r="KG15" s="199">
        <f t="shared" ref="KG15" si="260">KG13-KG14</f>
        <v>0</v>
      </c>
      <c r="KH15" s="199">
        <f t="shared" ref="KH15" si="261">KH13-KH14</f>
        <v>0</v>
      </c>
      <c r="KI15" s="199">
        <f t="shared" ref="KI15" si="262">KI13-KI14</f>
        <v>0</v>
      </c>
      <c r="KJ15" s="199">
        <f t="shared" ref="KJ15" si="263">KJ13-KJ14</f>
        <v>0</v>
      </c>
      <c r="KK15" s="199">
        <f t="shared" ref="KK15" si="264">KK13-KK14</f>
        <v>0</v>
      </c>
      <c r="KL15" s="199">
        <f t="shared" ref="KL15" si="265">KL13-KL14</f>
        <v>0</v>
      </c>
      <c r="KM15" s="199">
        <f t="shared" ref="KM15" si="266">KM13-KM14</f>
        <v>0</v>
      </c>
      <c r="KN15" s="200">
        <f t="shared" ref="KN15:KN26" si="267">SUM(KB15:KM15)</f>
        <v>0</v>
      </c>
      <c r="KO15" s="199">
        <f>KO13-KO14</f>
        <v>0</v>
      </c>
      <c r="KP15" s="199">
        <f>KP13-KP14</f>
        <v>0</v>
      </c>
      <c r="KQ15" s="199">
        <f t="shared" ref="KQ15" si="268">KQ13-KQ14</f>
        <v>0</v>
      </c>
      <c r="KR15" s="199">
        <f t="shared" ref="KR15" si="269">KR13-KR14</f>
        <v>0</v>
      </c>
      <c r="KS15" s="199">
        <f t="shared" ref="KS15" si="270">KS13-KS14</f>
        <v>0</v>
      </c>
      <c r="KT15" s="199">
        <f t="shared" ref="KT15" si="271">KT13-KT14</f>
        <v>0</v>
      </c>
      <c r="KU15" s="199">
        <f t="shared" ref="KU15" si="272">KU13-KU14</f>
        <v>0</v>
      </c>
      <c r="KV15" s="199">
        <f t="shared" ref="KV15" si="273">KV13-KV14</f>
        <v>0</v>
      </c>
      <c r="KW15" s="199">
        <f t="shared" ref="KW15" si="274">KW13-KW14</f>
        <v>0</v>
      </c>
      <c r="KX15" s="199">
        <f t="shared" ref="KX15" si="275">KX13-KX14</f>
        <v>0</v>
      </c>
      <c r="KY15" s="199">
        <f t="shared" ref="KY15" si="276">KY13-KY14</f>
        <v>0</v>
      </c>
      <c r="KZ15" s="199">
        <f t="shared" ref="KZ15" si="277">KZ13-KZ14</f>
        <v>0</v>
      </c>
      <c r="LA15" s="200">
        <f t="shared" ref="LA15:LA26" si="278">SUM(KO15:KZ15)</f>
        <v>0</v>
      </c>
      <c r="LB15" s="199">
        <f>LB13-LB14</f>
        <v>0</v>
      </c>
      <c r="LC15" s="199">
        <f>LC13-LC14</f>
        <v>0</v>
      </c>
      <c r="LD15" s="199">
        <f t="shared" ref="LD15" si="279">LD13-LD14</f>
        <v>0</v>
      </c>
      <c r="LE15" s="199">
        <f t="shared" ref="LE15" si="280">LE13-LE14</f>
        <v>0</v>
      </c>
      <c r="LF15" s="199">
        <f t="shared" ref="LF15" si="281">LF13-LF14</f>
        <v>0</v>
      </c>
      <c r="LG15" s="199">
        <f t="shared" ref="LG15" si="282">LG13-LG14</f>
        <v>0</v>
      </c>
      <c r="LH15" s="199">
        <f t="shared" ref="LH15" si="283">LH13-LH14</f>
        <v>0</v>
      </c>
      <c r="LI15" s="199">
        <f t="shared" ref="LI15" si="284">LI13-LI14</f>
        <v>0</v>
      </c>
      <c r="LJ15" s="199">
        <f t="shared" ref="LJ15" si="285">LJ13-LJ14</f>
        <v>0</v>
      </c>
      <c r="LK15" s="199">
        <f t="shared" ref="LK15" si="286">LK13-LK14</f>
        <v>0</v>
      </c>
      <c r="LL15" s="199">
        <f t="shared" ref="LL15" si="287">LL13-LL14</f>
        <v>0</v>
      </c>
      <c r="LM15" s="199">
        <f t="shared" ref="LM15" si="288">LM13-LM14</f>
        <v>0</v>
      </c>
      <c r="LN15" s="201">
        <f t="shared" ref="LN15:LN26" si="289">SUM(LB15:LM15)</f>
        <v>0</v>
      </c>
    </row>
    <row r="16" spans="1:326">
      <c r="A16" s="196" t="s">
        <v>14</v>
      </c>
      <c r="B16" s="197">
        <f>B17+B18</f>
        <v>0</v>
      </c>
      <c r="C16" s="199">
        <f t="shared" ref="C16:BM16" si="290">C17+C18</f>
        <v>0</v>
      </c>
      <c r="D16" s="199">
        <f t="shared" si="290"/>
        <v>0</v>
      </c>
      <c r="E16" s="199">
        <f t="shared" si="290"/>
        <v>0</v>
      </c>
      <c r="F16" s="199">
        <f t="shared" si="290"/>
        <v>0</v>
      </c>
      <c r="G16" s="199">
        <f t="shared" si="290"/>
        <v>0</v>
      </c>
      <c r="H16" s="199">
        <f t="shared" si="290"/>
        <v>0</v>
      </c>
      <c r="I16" s="199">
        <f t="shared" si="290"/>
        <v>0</v>
      </c>
      <c r="J16" s="199">
        <f t="shared" si="290"/>
        <v>0</v>
      </c>
      <c r="K16" s="199">
        <f t="shared" si="290"/>
        <v>0</v>
      </c>
      <c r="L16" s="199">
        <f t="shared" si="290"/>
        <v>0</v>
      </c>
      <c r="M16" s="199">
        <f t="shared" si="290"/>
        <v>0</v>
      </c>
      <c r="N16" s="310">
        <f t="shared" si="25"/>
        <v>0</v>
      </c>
      <c r="O16" s="199">
        <f t="shared" si="290"/>
        <v>0</v>
      </c>
      <c r="P16" s="199">
        <f t="shared" si="290"/>
        <v>0</v>
      </c>
      <c r="Q16" s="199">
        <f t="shared" si="290"/>
        <v>0</v>
      </c>
      <c r="R16" s="199">
        <f t="shared" si="290"/>
        <v>0</v>
      </c>
      <c r="S16" s="199">
        <f t="shared" si="290"/>
        <v>0</v>
      </c>
      <c r="T16" s="199">
        <f t="shared" si="290"/>
        <v>0</v>
      </c>
      <c r="U16" s="199">
        <f t="shared" si="290"/>
        <v>0</v>
      </c>
      <c r="V16" s="199">
        <f t="shared" si="290"/>
        <v>0</v>
      </c>
      <c r="W16" s="199">
        <f t="shared" si="290"/>
        <v>0</v>
      </c>
      <c r="X16" s="199">
        <f t="shared" si="290"/>
        <v>0</v>
      </c>
      <c r="Y16" s="199">
        <f t="shared" si="290"/>
        <v>0</v>
      </c>
      <c r="Z16" s="199">
        <f t="shared" si="290"/>
        <v>0</v>
      </c>
      <c r="AA16" s="200">
        <f t="shared" si="36"/>
        <v>0</v>
      </c>
      <c r="AB16" s="199">
        <f t="shared" si="290"/>
        <v>12677.754999999999</v>
      </c>
      <c r="AC16" s="199">
        <f t="shared" si="290"/>
        <v>12677.754999999999</v>
      </c>
      <c r="AD16" s="199">
        <f t="shared" si="290"/>
        <v>12677.754999999999</v>
      </c>
      <c r="AE16" s="199">
        <f t="shared" si="290"/>
        <v>12677.754999999999</v>
      </c>
      <c r="AF16" s="199">
        <f t="shared" si="290"/>
        <v>12677.754999999999</v>
      </c>
      <c r="AG16" s="199">
        <f t="shared" si="290"/>
        <v>12677.754999999999</v>
      </c>
      <c r="AH16" s="199">
        <f t="shared" si="290"/>
        <v>12677.754999999999</v>
      </c>
      <c r="AI16" s="199">
        <f t="shared" si="290"/>
        <v>12677.754999999999</v>
      </c>
      <c r="AJ16" s="199">
        <f t="shared" si="290"/>
        <v>12677.754999999999</v>
      </c>
      <c r="AK16" s="199">
        <f t="shared" si="290"/>
        <v>12677.754999999999</v>
      </c>
      <c r="AL16" s="199">
        <f t="shared" si="290"/>
        <v>12677.754999999999</v>
      </c>
      <c r="AM16" s="199">
        <f t="shared" si="290"/>
        <v>12677.754999999999</v>
      </c>
      <c r="AN16" s="200">
        <f t="shared" si="47"/>
        <v>152133.06000000003</v>
      </c>
      <c r="AO16" s="199">
        <f t="shared" si="290"/>
        <v>13058.087649999999</v>
      </c>
      <c r="AP16" s="199">
        <f t="shared" si="290"/>
        <v>13058.087649999999</v>
      </c>
      <c r="AQ16" s="199">
        <f t="shared" si="290"/>
        <v>13058.087649999999</v>
      </c>
      <c r="AR16" s="199">
        <f t="shared" si="290"/>
        <v>13058.087649999999</v>
      </c>
      <c r="AS16" s="199">
        <f t="shared" si="290"/>
        <v>13058.087649999999</v>
      </c>
      <c r="AT16" s="199">
        <f t="shared" si="290"/>
        <v>13058.087649999999</v>
      </c>
      <c r="AU16" s="199">
        <f t="shared" si="290"/>
        <v>13058.087649999999</v>
      </c>
      <c r="AV16" s="199">
        <f t="shared" si="290"/>
        <v>13058.087649999999</v>
      </c>
      <c r="AW16" s="199">
        <f t="shared" si="290"/>
        <v>13058.087649999999</v>
      </c>
      <c r="AX16" s="199">
        <f t="shared" si="290"/>
        <v>13058.087649999999</v>
      </c>
      <c r="AY16" s="199">
        <f t="shared" si="290"/>
        <v>13058.087649999999</v>
      </c>
      <c r="AZ16" s="199">
        <f t="shared" si="290"/>
        <v>13058.087649999999</v>
      </c>
      <c r="BA16" s="200">
        <f t="shared" si="58"/>
        <v>156697.05179999999</v>
      </c>
      <c r="BB16" s="199">
        <f t="shared" si="290"/>
        <v>13449.830279499998</v>
      </c>
      <c r="BC16" s="199">
        <f t="shared" si="290"/>
        <v>13449.830279499998</v>
      </c>
      <c r="BD16" s="199">
        <f t="shared" si="290"/>
        <v>13449.830279499998</v>
      </c>
      <c r="BE16" s="199">
        <f t="shared" si="290"/>
        <v>13449.830279499998</v>
      </c>
      <c r="BF16" s="199">
        <f t="shared" si="290"/>
        <v>13449.830279499998</v>
      </c>
      <c r="BG16" s="199">
        <f t="shared" si="290"/>
        <v>13449.830279499998</v>
      </c>
      <c r="BH16" s="199">
        <f t="shared" si="290"/>
        <v>13449.830279499998</v>
      </c>
      <c r="BI16" s="199">
        <f t="shared" si="290"/>
        <v>13449.830279499998</v>
      </c>
      <c r="BJ16" s="199">
        <f t="shared" si="290"/>
        <v>13449.830279499998</v>
      </c>
      <c r="BK16" s="199">
        <f t="shared" si="290"/>
        <v>13449.830279499998</v>
      </c>
      <c r="BL16" s="199">
        <f t="shared" si="290"/>
        <v>13449.830279499998</v>
      </c>
      <c r="BM16" s="199">
        <f t="shared" si="290"/>
        <v>13449.830279499998</v>
      </c>
      <c r="BN16" s="200">
        <f t="shared" si="69"/>
        <v>161397.96335399992</v>
      </c>
      <c r="BO16" s="199">
        <f t="shared" ref="BO16:DZ16" si="291">BO17+BO18</f>
        <v>13853.325187884999</v>
      </c>
      <c r="BP16" s="199">
        <f t="shared" si="291"/>
        <v>13853.325187884999</v>
      </c>
      <c r="BQ16" s="199">
        <f t="shared" si="291"/>
        <v>13853.325187884999</v>
      </c>
      <c r="BR16" s="199">
        <f t="shared" si="291"/>
        <v>13853.325187884999</v>
      </c>
      <c r="BS16" s="199">
        <f t="shared" si="291"/>
        <v>13853.325187884999</v>
      </c>
      <c r="BT16" s="199">
        <f t="shared" si="291"/>
        <v>13853.325187884999</v>
      </c>
      <c r="BU16" s="199">
        <f t="shared" si="291"/>
        <v>13853.325187884999</v>
      </c>
      <c r="BV16" s="199">
        <f t="shared" si="291"/>
        <v>13853.325187884999</v>
      </c>
      <c r="BW16" s="199">
        <f t="shared" si="291"/>
        <v>13853.325187884999</v>
      </c>
      <c r="BX16" s="199">
        <f t="shared" si="291"/>
        <v>13853.325187884999</v>
      </c>
      <c r="BY16" s="199">
        <f t="shared" si="291"/>
        <v>13853.325187884999</v>
      </c>
      <c r="BZ16" s="199">
        <f t="shared" si="291"/>
        <v>13853.325187884999</v>
      </c>
      <c r="CA16" s="200">
        <f t="shared" si="80"/>
        <v>166239.90225461998</v>
      </c>
      <c r="CB16" s="199">
        <f t="shared" si="291"/>
        <v>14268.92494352155</v>
      </c>
      <c r="CC16" s="199">
        <f t="shared" si="291"/>
        <v>14268.92494352155</v>
      </c>
      <c r="CD16" s="199">
        <f t="shared" si="291"/>
        <v>14268.92494352155</v>
      </c>
      <c r="CE16" s="199">
        <f t="shared" si="291"/>
        <v>14268.92494352155</v>
      </c>
      <c r="CF16" s="199">
        <f t="shared" si="291"/>
        <v>14268.92494352155</v>
      </c>
      <c r="CG16" s="199">
        <f t="shared" si="291"/>
        <v>14268.92494352155</v>
      </c>
      <c r="CH16" s="199">
        <f t="shared" si="291"/>
        <v>14268.92494352155</v>
      </c>
      <c r="CI16" s="199">
        <f t="shared" si="291"/>
        <v>14268.92494352155</v>
      </c>
      <c r="CJ16" s="199">
        <f t="shared" si="291"/>
        <v>14268.92494352155</v>
      </c>
      <c r="CK16" s="199">
        <f t="shared" si="291"/>
        <v>14268.92494352155</v>
      </c>
      <c r="CL16" s="199">
        <f t="shared" si="291"/>
        <v>14268.92494352155</v>
      </c>
      <c r="CM16" s="199">
        <f t="shared" si="291"/>
        <v>14268.92494352155</v>
      </c>
      <c r="CN16" s="200">
        <f t="shared" si="91"/>
        <v>171227.09932225861</v>
      </c>
      <c r="CO16" s="199">
        <f t="shared" si="291"/>
        <v>14696.992691827196</v>
      </c>
      <c r="CP16" s="199">
        <f t="shared" si="291"/>
        <v>14696.992691827196</v>
      </c>
      <c r="CQ16" s="199">
        <f t="shared" si="291"/>
        <v>14696.992691827196</v>
      </c>
      <c r="CR16" s="199">
        <f t="shared" si="291"/>
        <v>14696.992691827196</v>
      </c>
      <c r="CS16" s="199">
        <f t="shared" si="291"/>
        <v>14696.992691827196</v>
      </c>
      <c r="CT16" s="199">
        <f t="shared" si="291"/>
        <v>14696.992691827196</v>
      </c>
      <c r="CU16" s="199">
        <f t="shared" si="291"/>
        <v>14696.992691827196</v>
      </c>
      <c r="CV16" s="199">
        <f t="shared" si="291"/>
        <v>14696.992691827196</v>
      </c>
      <c r="CW16" s="199">
        <f t="shared" si="291"/>
        <v>14696.992691827196</v>
      </c>
      <c r="CX16" s="199">
        <f t="shared" si="291"/>
        <v>14696.992691827196</v>
      </c>
      <c r="CY16" s="199">
        <f t="shared" si="291"/>
        <v>14696.992691827196</v>
      </c>
      <c r="CZ16" s="199">
        <f t="shared" si="291"/>
        <v>14696.992691827196</v>
      </c>
      <c r="DA16" s="200">
        <f t="shared" si="102"/>
        <v>176363.91230192629</v>
      </c>
      <c r="DB16" s="199">
        <f t="shared" si="291"/>
        <v>15137.902472582011</v>
      </c>
      <c r="DC16" s="199">
        <f t="shared" si="291"/>
        <v>15137.902472582011</v>
      </c>
      <c r="DD16" s="199">
        <f t="shared" si="291"/>
        <v>15137.902472582011</v>
      </c>
      <c r="DE16" s="199">
        <f t="shared" si="291"/>
        <v>15137.902472582011</v>
      </c>
      <c r="DF16" s="199">
        <f t="shared" si="291"/>
        <v>15137.902472582011</v>
      </c>
      <c r="DG16" s="199">
        <f t="shared" si="291"/>
        <v>15137.902472582011</v>
      </c>
      <c r="DH16" s="199">
        <f t="shared" si="291"/>
        <v>15137.902472582011</v>
      </c>
      <c r="DI16" s="199">
        <f t="shared" si="291"/>
        <v>15137.902472582011</v>
      </c>
      <c r="DJ16" s="199">
        <f t="shared" si="291"/>
        <v>15137.902472582011</v>
      </c>
      <c r="DK16" s="199">
        <f t="shared" si="291"/>
        <v>15137.902472582011</v>
      </c>
      <c r="DL16" s="199">
        <f t="shared" si="291"/>
        <v>15137.902472582011</v>
      </c>
      <c r="DM16" s="199">
        <f t="shared" si="291"/>
        <v>15137.902472582011</v>
      </c>
      <c r="DN16" s="200">
        <f t="shared" si="113"/>
        <v>181654.82967098409</v>
      </c>
      <c r="DO16" s="199">
        <f t="shared" si="291"/>
        <v>15592.039546759472</v>
      </c>
      <c r="DP16" s="199">
        <f t="shared" si="291"/>
        <v>15592.039546759472</v>
      </c>
      <c r="DQ16" s="199">
        <f t="shared" si="291"/>
        <v>15592.039546759472</v>
      </c>
      <c r="DR16" s="199">
        <f t="shared" si="291"/>
        <v>15592.039546759472</v>
      </c>
      <c r="DS16" s="199">
        <f t="shared" si="291"/>
        <v>15592.039546759472</v>
      </c>
      <c r="DT16" s="199">
        <f t="shared" si="291"/>
        <v>15592.039546759472</v>
      </c>
      <c r="DU16" s="199">
        <f t="shared" si="291"/>
        <v>15592.039546759472</v>
      </c>
      <c r="DV16" s="199">
        <f t="shared" si="291"/>
        <v>15592.039546759472</v>
      </c>
      <c r="DW16" s="199">
        <f t="shared" si="291"/>
        <v>15592.039546759472</v>
      </c>
      <c r="DX16" s="199">
        <f t="shared" si="291"/>
        <v>15592.039546759472</v>
      </c>
      <c r="DY16" s="199">
        <f t="shared" si="291"/>
        <v>15592.039546759472</v>
      </c>
      <c r="DZ16" s="199">
        <f t="shared" si="291"/>
        <v>15592.039546759472</v>
      </c>
      <c r="EA16" s="200">
        <f t="shared" si="124"/>
        <v>187104.47456111372</v>
      </c>
      <c r="EB16" s="199">
        <f t="shared" ref="EB16:GL16" si="292">EB17+EB18</f>
        <v>16059.800733162256</v>
      </c>
      <c r="EC16" s="199">
        <f t="shared" si="292"/>
        <v>16059.800733162256</v>
      </c>
      <c r="ED16" s="199">
        <f t="shared" si="292"/>
        <v>16059.800733162256</v>
      </c>
      <c r="EE16" s="199">
        <f t="shared" si="292"/>
        <v>16059.800733162256</v>
      </c>
      <c r="EF16" s="199">
        <f t="shared" si="292"/>
        <v>16059.800733162256</v>
      </c>
      <c r="EG16" s="199">
        <f t="shared" si="292"/>
        <v>16059.800733162256</v>
      </c>
      <c r="EH16" s="199">
        <f t="shared" si="292"/>
        <v>16059.800733162256</v>
      </c>
      <c r="EI16" s="199">
        <f t="shared" si="292"/>
        <v>16059.800733162256</v>
      </c>
      <c r="EJ16" s="199">
        <f t="shared" si="292"/>
        <v>16059.800733162256</v>
      </c>
      <c r="EK16" s="199">
        <f t="shared" si="292"/>
        <v>16059.800733162256</v>
      </c>
      <c r="EL16" s="199">
        <f t="shared" si="292"/>
        <v>16059.800733162256</v>
      </c>
      <c r="EM16" s="199">
        <f t="shared" si="292"/>
        <v>16059.800733162256</v>
      </c>
      <c r="EN16" s="200">
        <f t="shared" si="135"/>
        <v>192717.60879794709</v>
      </c>
      <c r="EO16" s="199">
        <f t="shared" si="292"/>
        <v>16541.594755157123</v>
      </c>
      <c r="EP16" s="199">
        <f t="shared" si="292"/>
        <v>16541.594755157123</v>
      </c>
      <c r="EQ16" s="199">
        <f t="shared" si="292"/>
        <v>16541.594755157123</v>
      </c>
      <c r="ER16" s="199">
        <f t="shared" si="292"/>
        <v>16541.594755157123</v>
      </c>
      <c r="ES16" s="199">
        <f t="shared" si="292"/>
        <v>16541.594755157123</v>
      </c>
      <c r="ET16" s="199">
        <f t="shared" si="292"/>
        <v>16541.594755157123</v>
      </c>
      <c r="EU16" s="199">
        <f t="shared" si="292"/>
        <v>16541.594755157123</v>
      </c>
      <c r="EV16" s="199">
        <f t="shared" si="292"/>
        <v>16541.594755157123</v>
      </c>
      <c r="EW16" s="199">
        <f t="shared" si="292"/>
        <v>16541.594755157123</v>
      </c>
      <c r="EX16" s="199">
        <f t="shared" si="292"/>
        <v>16541.594755157123</v>
      </c>
      <c r="EY16" s="199">
        <f t="shared" si="292"/>
        <v>16541.594755157123</v>
      </c>
      <c r="EZ16" s="199">
        <f t="shared" si="292"/>
        <v>16541.594755157123</v>
      </c>
      <c r="FA16" s="200">
        <f t="shared" si="146"/>
        <v>198499.13706188553</v>
      </c>
      <c r="FB16" s="199">
        <f t="shared" si="292"/>
        <v>17037.842597811836</v>
      </c>
      <c r="FC16" s="199">
        <f t="shared" si="292"/>
        <v>17037.842597811836</v>
      </c>
      <c r="FD16" s="199">
        <f t="shared" si="292"/>
        <v>17037.842597811836</v>
      </c>
      <c r="FE16" s="199">
        <f t="shared" si="292"/>
        <v>17037.842597811836</v>
      </c>
      <c r="FF16" s="199">
        <f t="shared" si="292"/>
        <v>17037.842597811836</v>
      </c>
      <c r="FG16" s="199">
        <f t="shared" si="292"/>
        <v>17037.842597811836</v>
      </c>
      <c r="FH16" s="199">
        <f t="shared" si="292"/>
        <v>17037.842597811836</v>
      </c>
      <c r="FI16" s="199">
        <f t="shared" si="292"/>
        <v>17037.842597811836</v>
      </c>
      <c r="FJ16" s="199">
        <f t="shared" si="292"/>
        <v>17037.842597811836</v>
      </c>
      <c r="FK16" s="199">
        <f t="shared" si="292"/>
        <v>17037.842597811836</v>
      </c>
      <c r="FL16" s="199">
        <f t="shared" si="292"/>
        <v>17037.842597811836</v>
      </c>
      <c r="FM16" s="199">
        <f t="shared" si="292"/>
        <v>17037.842597811836</v>
      </c>
      <c r="FN16" s="200">
        <f t="shared" si="157"/>
        <v>204454.11117374201</v>
      </c>
      <c r="FO16" s="199">
        <f t="shared" si="292"/>
        <v>17548.97787574619</v>
      </c>
      <c r="FP16" s="199">
        <f t="shared" si="292"/>
        <v>17548.97787574619</v>
      </c>
      <c r="FQ16" s="199">
        <f t="shared" si="292"/>
        <v>17548.97787574619</v>
      </c>
      <c r="FR16" s="199">
        <f t="shared" si="292"/>
        <v>17548.97787574619</v>
      </c>
      <c r="FS16" s="199">
        <f t="shared" si="292"/>
        <v>17548.97787574619</v>
      </c>
      <c r="FT16" s="199">
        <f t="shared" si="292"/>
        <v>17548.97787574619</v>
      </c>
      <c r="FU16" s="199">
        <f t="shared" si="292"/>
        <v>17548.97787574619</v>
      </c>
      <c r="FV16" s="199">
        <f t="shared" si="292"/>
        <v>17548.97787574619</v>
      </c>
      <c r="FW16" s="199">
        <f t="shared" si="292"/>
        <v>17548.97787574619</v>
      </c>
      <c r="FX16" s="199">
        <f t="shared" si="292"/>
        <v>17548.97787574619</v>
      </c>
      <c r="FY16" s="199">
        <f t="shared" si="292"/>
        <v>17548.97787574619</v>
      </c>
      <c r="FZ16" s="199">
        <f t="shared" si="292"/>
        <v>17548.97787574619</v>
      </c>
      <c r="GA16" s="200">
        <f t="shared" si="168"/>
        <v>210587.73450895434</v>
      </c>
      <c r="GB16" s="199">
        <f t="shared" si="292"/>
        <v>18075.447212018578</v>
      </c>
      <c r="GC16" s="199">
        <f t="shared" si="292"/>
        <v>18075.447212018578</v>
      </c>
      <c r="GD16" s="199">
        <f t="shared" si="292"/>
        <v>18075.447212018578</v>
      </c>
      <c r="GE16" s="199">
        <f t="shared" si="292"/>
        <v>18075.447212018578</v>
      </c>
      <c r="GF16" s="199">
        <f t="shared" si="292"/>
        <v>18075.447212018578</v>
      </c>
      <c r="GG16" s="199">
        <f t="shared" si="292"/>
        <v>18075.447212018578</v>
      </c>
      <c r="GH16" s="199">
        <f t="shared" si="292"/>
        <v>18075.447212018578</v>
      </c>
      <c r="GI16" s="199">
        <f t="shared" si="292"/>
        <v>18075.447212018578</v>
      </c>
      <c r="GJ16" s="199">
        <f t="shared" si="292"/>
        <v>18075.447212018578</v>
      </c>
      <c r="GK16" s="199">
        <f t="shared" si="292"/>
        <v>18075.447212018578</v>
      </c>
      <c r="GL16" s="199">
        <f t="shared" si="292"/>
        <v>18075.447212018578</v>
      </c>
      <c r="GM16" s="199">
        <f t="shared" ref="GM16:IX16" si="293">GM17+GM18</f>
        <v>18075.447212018578</v>
      </c>
      <c r="GN16" s="200">
        <f t="shared" si="179"/>
        <v>216905.3665442229</v>
      </c>
      <c r="GO16" s="199">
        <f t="shared" si="293"/>
        <v>0</v>
      </c>
      <c r="GP16" s="199">
        <f t="shared" si="293"/>
        <v>0</v>
      </c>
      <c r="GQ16" s="199">
        <f t="shared" si="293"/>
        <v>0</v>
      </c>
      <c r="GR16" s="199">
        <f t="shared" si="293"/>
        <v>0</v>
      </c>
      <c r="GS16" s="199">
        <f t="shared" si="293"/>
        <v>0</v>
      </c>
      <c r="GT16" s="199">
        <f t="shared" si="293"/>
        <v>0</v>
      </c>
      <c r="GU16" s="199">
        <f t="shared" si="293"/>
        <v>0</v>
      </c>
      <c r="GV16" s="199">
        <f t="shared" si="293"/>
        <v>0</v>
      </c>
      <c r="GW16" s="199">
        <f t="shared" si="293"/>
        <v>0</v>
      </c>
      <c r="GX16" s="199">
        <f t="shared" si="293"/>
        <v>0</v>
      </c>
      <c r="GY16" s="199">
        <f t="shared" si="293"/>
        <v>0</v>
      </c>
      <c r="GZ16" s="199">
        <f t="shared" si="293"/>
        <v>0</v>
      </c>
      <c r="HA16" s="200">
        <f t="shared" si="190"/>
        <v>0</v>
      </c>
      <c r="HB16" s="199">
        <f t="shared" si="293"/>
        <v>0</v>
      </c>
      <c r="HC16" s="199">
        <f t="shared" si="293"/>
        <v>0</v>
      </c>
      <c r="HD16" s="199">
        <f t="shared" si="293"/>
        <v>0</v>
      </c>
      <c r="HE16" s="199">
        <f t="shared" si="293"/>
        <v>0</v>
      </c>
      <c r="HF16" s="199">
        <f t="shared" si="293"/>
        <v>0</v>
      </c>
      <c r="HG16" s="199">
        <f t="shared" si="293"/>
        <v>0</v>
      </c>
      <c r="HH16" s="199">
        <f t="shared" si="293"/>
        <v>0</v>
      </c>
      <c r="HI16" s="199">
        <f t="shared" si="293"/>
        <v>0</v>
      </c>
      <c r="HJ16" s="199">
        <f t="shared" si="293"/>
        <v>0</v>
      </c>
      <c r="HK16" s="199">
        <f t="shared" si="293"/>
        <v>0</v>
      </c>
      <c r="HL16" s="199">
        <f t="shared" si="293"/>
        <v>0</v>
      </c>
      <c r="HM16" s="199">
        <f t="shared" si="293"/>
        <v>0</v>
      </c>
      <c r="HN16" s="200">
        <f t="shared" si="201"/>
        <v>0</v>
      </c>
      <c r="HO16" s="199">
        <f t="shared" si="293"/>
        <v>0</v>
      </c>
      <c r="HP16" s="199">
        <f t="shared" si="293"/>
        <v>0</v>
      </c>
      <c r="HQ16" s="199">
        <f t="shared" si="293"/>
        <v>0</v>
      </c>
      <c r="HR16" s="199">
        <f t="shared" si="293"/>
        <v>0</v>
      </c>
      <c r="HS16" s="199">
        <f t="shared" si="293"/>
        <v>0</v>
      </c>
      <c r="HT16" s="199">
        <f t="shared" si="293"/>
        <v>0</v>
      </c>
      <c r="HU16" s="199">
        <f t="shared" si="293"/>
        <v>0</v>
      </c>
      <c r="HV16" s="199">
        <f t="shared" si="293"/>
        <v>0</v>
      </c>
      <c r="HW16" s="199">
        <f t="shared" si="293"/>
        <v>0</v>
      </c>
      <c r="HX16" s="199">
        <f t="shared" si="293"/>
        <v>0</v>
      </c>
      <c r="HY16" s="199">
        <f t="shared" si="293"/>
        <v>0</v>
      </c>
      <c r="HZ16" s="199">
        <f t="shared" si="293"/>
        <v>0</v>
      </c>
      <c r="IA16" s="200">
        <f t="shared" si="212"/>
        <v>0</v>
      </c>
      <c r="IB16" s="199">
        <f t="shared" si="293"/>
        <v>0</v>
      </c>
      <c r="IC16" s="199">
        <f t="shared" si="293"/>
        <v>0</v>
      </c>
      <c r="ID16" s="199">
        <f t="shared" si="293"/>
        <v>0</v>
      </c>
      <c r="IE16" s="199">
        <f t="shared" si="293"/>
        <v>0</v>
      </c>
      <c r="IF16" s="199">
        <f t="shared" si="293"/>
        <v>0</v>
      </c>
      <c r="IG16" s="199">
        <f t="shared" si="293"/>
        <v>0</v>
      </c>
      <c r="IH16" s="199">
        <f t="shared" si="293"/>
        <v>0</v>
      </c>
      <c r="II16" s="199">
        <f t="shared" si="293"/>
        <v>0</v>
      </c>
      <c r="IJ16" s="199">
        <f t="shared" si="293"/>
        <v>0</v>
      </c>
      <c r="IK16" s="199">
        <f t="shared" si="293"/>
        <v>0</v>
      </c>
      <c r="IL16" s="199">
        <f t="shared" si="293"/>
        <v>0</v>
      </c>
      <c r="IM16" s="199">
        <f t="shared" si="293"/>
        <v>0</v>
      </c>
      <c r="IN16" s="200">
        <f t="shared" si="223"/>
        <v>0</v>
      </c>
      <c r="IO16" s="199">
        <f t="shared" si="293"/>
        <v>0</v>
      </c>
      <c r="IP16" s="199">
        <f t="shared" si="293"/>
        <v>0</v>
      </c>
      <c r="IQ16" s="199">
        <f t="shared" si="293"/>
        <v>0</v>
      </c>
      <c r="IR16" s="199">
        <f t="shared" si="293"/>
        <v>0</v>
      </c>
      <c r="IS16" s="199">
        <f t="shared" si="293"/>
        <v>0</v>
      </c>
      <c r="IT16" s="199">
        <f t="shared" si="293"/>
        <v>0</v>
      </c>
      <c r="IU16" s="199">
        <f t="shared" si="293"/>
        <v>0</v>
      </c>
      <c r="IV16" s="199">
        <f t="shared" si="293"/>
        <v>0</v>
      </c>
      <c r="IW16" s="199">
        <f t="shared" si="293"/>
        <v>0</v>
      </c>
      <c r="IX16" s="199">
        <f t="shared" si="293"/>
        <v>0</v>
      </c>
      <c r="IY16" s="199">
        <f t="shared" ref="IY16:LJ16" si="294">IY17+IY18</f>
        <v>0</v>
      </c>
      <c r="IZ16" s="199">
        <f t="shared" si="294"/>
        <v>0</v>
      </c>
      <c r="JA16" s="200">
        <f t="shared" si="234"/>
        <v>0</v>
      </c>
      <c r="JB16" s="199">
        <f t="shared" si="294"/>
        <v>0</v>
      </c>
      <c r="JC16" s="199">
        <f t="shared" si="294"/>
        <v>0</v>
      </c>
      <c r="JD16" s="199">
        <f t="shared" si="294"/>
        <v>0</v>
      </c>
      <c r="JE16" s="199">
        <f t="shared" si="294"/>
        <v>0</v>
      </c>
      <c r="JF16" s="199">
        <f t="shared" si="294"/>
        <v>0</v>
      </c>
      <c r="JG16" s="199">
        <f t="shared" si="294"/>
        <v>0</v>
      </c>
      <c r="JH16" s="199">
        <f t="shared" si="294"/>
        <v>0</v>
      </c>
      <c r="JI16" s="199">
        <f t="shared" si="294"/>
        <v>0</v>
      </c>
      <c r="JJ16" s="199">
        <f t="shared" si="294"/>
        <v>0</v>
      </c>
      <c r="JK16" s="199">
        <f t="shared" si="294"/>
        <v>0</v>
      </c>
      <c r="JL16" s="199">
        <f t="shared" si="294"/>
        <v>0</v>
      </c>
      <c r="JM16" s="199">
        <f t="shared" si="294"/>
        <v>0</v>
      </c>
      <c r="JN16" s="200">
        <f t="shared" si="245"/>
        <v>0</v>
      </c>
      <c r="JO16" s="199">
        <f t="shared" si="294"/>
        <v>0</v>
      </c>
      <c r="JP16" s="199">
        <f t="shared" si="294"/>
        <v>0</v>
      </c>
      <c r="JQ16" s="199">
        <f t="shared" si="294"/>
        <v>0</v>
      </c>
      <c r="JR16" s="199">
        <f t="shared" si="294"/>
        <v>0</v>
      </c>
      <c r="JS16" s="199">
        <f t="shared" si="294"/>
        <v>0</v>
      </c>
      <c r="JT16" s="199">
        <f t="shared" si="294"/>
        <v>0</v>
      </c>
      <c r="JU16" s="199">
        <f t="shared" si="294"/>
        <v>0</v>
      </c>
      <c r="JV16" s="199">
        <f t="shared" si="294"/>
        <v>0</v>
      </c>
      <c r="JW16" s="199">
        <f t="shared" si="294"/>
        <v>0</v>
      </c>
      <c r="JX16" s="199">
        <f t="shared" si="294"/>
        <v>0</v>
      </c>
      <c r="JY16" s="199">
        <f t="shared" si="294"/>
        <v>0</v>
      </c>
      <c r="JZ16" s="199">
        <f t="shared" si="294"/>
        <v>0</v>
      </c>
      <c r="KA16" s="200">
        <f t="shared" si="256"/>
        <v>0</v>
      </c>
      <c r="KB16" s="199">
        <f t="shared" si="294"/>
        <v>0</v>
      </c>
      <c r="KC16" s="199">
        <f t="shared" si="294"/>
        <v>0</v>
      </c>
      <c r="KD16" s="199">
        <f t="shared" si="294"/>
        <v>0</v>
      </c>
      <c r="KE16" s="199">
        <f t="shared" si="294"/>
        <v>0</v>
      </c>
      <c r="KF16" s="199">
        <f t="shared" si="294"/>
        <v>0</v>
      </c>
      <c r="KG16" s="199">
        <f t="shared" si="294"/>
        <v>0</v>
      </c>
      <c r="KH16" s="199">
        <f t="shared" si="294"/>
        <v>0</v>
      </c>
      <c r="KI16" s="199">
        <f t="shared" si="294"/>
        <v>0</v>
      </c>
      <c r="KJ16" s="199">
        <f t="shared" si="294"/>
        <v>0</v>
      </c>
      <c r="KK16" s="199">
        <f t="shared" si="294"/>
        <v>0</v>
      </c>
      <c r="KL16" s="199">
        <f t="shared" si="294"/>
        <v>0</v>
      </c>
      <c r="KM16" s="199">
        <f t="shared" si="294"/>
        <v>0</v>
      </c>
      <c r="KN16" s="200">
        <f t="shared" si="267"/>
        <v>0</v>
      </c>
      <c r="KO16" s="199">
        <f t="shared" si="294"/>
        <v>0</v>
      </c>
      <c r="KP16" s="199">
        <f t="shared" si="294"/>
        <v>0</v>
      </c>
      <c r="KQ16" s="199">
        <f t="shared" si="294"/>
        <v>0</v>
      </c>
      <c r="KR16" s="199">
        <f t="shared" si="294"/>
        <v>0</v>
      </c>
      <c r="KS16" s="199">
        <f t="shared" si="294"/>
        <v>0</v>
      </c>
      <c r="KT16" s="199">
        <f t="shared" si="294"/>
        <v>0</v>
      </c>
      <c r="KU16" s="199">
        <f t="shared" si="294"/>
        <v>0</v>
      </c>
      <c r="KV16" s="199">
        <f t="shared" si="294"/>
        <v>0</v>
      </c>
      <c r="KW16" s="199">
        <f t="shared" si="294"/>
        <v>0</v>
      </c>
      <c r="KX16" s="199">
        <f t="shared" si="294"/>
        <v>0</v>
      </c>
      <c r="KY16" s="199">
        <f t="shared" si="294"/>
        <v>0</v>
      </c>
      <c r="KZ16" s="199">
        <f t="shared" si="294"/>
        <v>0</v>
      </c>
      <c r="LA16" s="200">
        <f t="shared" si="278"/>
        <v>0</v>
      </c>
      <c r="LB16" s="199">
        <f t="shared" si="294"/>
        <v>0</v>
      </c>
      <c r="LC16" s="199">
        <f t="shared" si="294"/>
        <v>0</v>
      </c>
      <c r="LD16" s="199">
        <f t="shared" si="294"/>
        <v>0</v>
      </c>
      <c r="LE16" s="199">
        <f t="shared" si="294"/>
        <v>0</v>
      </c>
      <c r="LF16" s="199">
        <f t="shared" si="294"/>
        <v>0</v>
      </c>
      <c r="LG16" s="199">
        <f t="shared" si="294"/>
        <v>0</v>
      </c>
      <c r="LH16" s="199">
        <f t="shared" si="294"/>
        <v>0</v>
      </c>
      <c r="LI16" s="199">
        <f t="shared" si="294"/>
        <v>0</v>
      </c>
      <c r="LJ16" s="199">
        <f t="shared" si="294"/>
        <v>0</v>
      </c>
      <c r="LK16" s="199">
        <f>LK17+LK18</f>
        <v>0</v>
      </c>
      <c r="LL16" s="199">
        <f>LL17+LL18</f>
        <v>0</v>
      </c>
      <c r="LM16" s="199">
        <f>LM17+LM18</f>
        <v>0</v>
      </c>
      <c r="LN16" s="201">
        <f t="shared" si="289"/>
        <v>0</v>
      </c>
    </row>
    <row r="17" spans="1:326" s="9" customFormat="1" outlineLevel="1">
      <c r="A17" s="202" t="s">
        <v>21</v>
      </c>
      <c r="B17" s="203"/>
      <c r="C17" s="204"/>
      <c r="D17" s="204"/>
      <c r="E17" s="204"/>
      <c r="F17" s="204"/>
      <c r="G17" s="204"/>
      <c r="H17" s="204"/>
      <c r="I17" s="204"/>
      <c r="J17" s="204"/>
      <c r="K17" s="204"/>
      <c r="L17" s="204"/>
      <c r="M17" s="204"/>
      <c r="N17" s="213">
        <f t="shared" si="25"/>
        <v>0</v>
      </c>
      <c r="O17" s="204"/>
      <c r="P17" s="204"/>
      <c r="Q17" s="204"/>
      <c r="R17" s="204"/>
      <c r="S17" s="204"/>
      <c r="T17" s="204"/>
      <c r="U17" s="204"/>
      <c r="V17" s="204"/>
      <c r="W17" s="204"/>
      <c r="X17" s="204"/>
      <c r="Y17" s="204"/>
      <c r="Z17" s="204"/>
      <c r="AA17" s="204">
        <f t="shared" si="36"/>
        <v>0</v>
      </c>
      <c r="AB17" s="204"/>
      <c r="AC17" s="204"/>
      <c r="AD17" s="204"/>
      <c r="AE17" s="204"/>
      <c r="AF17" s="204"/>
      <c r="AG17" s="204"/>
      <c r="AH17" s="204"/>
      <c r="AI17" s="204"/>
      <c r="AJ17" s="204"/>
      <c r="AK17" s="204"/>
      <c r="AL17" s="204"/>
      <c r="AM17" s="204"/>
      <c r="AN17" s="204">
        <f t="shared" si="47"/>
        <v>0</v>
      </c>
      <c r="AO17" s="204"/>
      <c r="AP17" s="204"/>
      <c r="AQ17" s="204"/>
      <c r="AR17" s="204"/>
      <c r="AS17" s="204"/>
      <c r="AT17" s="204"/>
      <c r="AU17" s="204"/>
      <c r="AV17" s="204"/>
      <c r="AW17" s="204"/>
      <c r="AX17" s="204"/>
      <c r="AY17" s="204"/>
      <c r="AZ17" s="204"/>
      <c r="BA17" s="204">
        <f t="shared" si="58"/>
        <v>0</v>
      </c>
      <c r="BB17" s="204"/>
      <c r="BC17" s="204"/>
      <c r="BD17" s="204"/>
      <c r="BE17" s="204"/>
      <c r="BF17" s="204"/>
      <c r="BG17" s="204"/>
      <c r="BH17" s="204"/>
      <c r="BI17" s="204"/>
      <c r="BJ17" s="204"/>
      <c r="BK17" s="204"/>
      <c r="BL17" s="204"/>
      <c r="BM17" s="204"/>
      <c r="BN17" s="204">
        <f t="shared" si="69"/>
        <v>0</v>
      </c>
      <c r="BO17" s="204"/>
      <c r="BP17" s="204"/>
      <c r="BQ17" s="204"/>
      <c r="BR17" s="204"/>
      <c r="BS17" s="204"/>
      <c r="BT17" s="204"/>
      <c r="BU17" s="204"/>
      <c r="BV17" s="204"/>
      <c r="BW17" s="204"/>
      <c r="BX17" s="204"/>
      <c r="BY17" s="204"/>
      <c r="BZ17" s="204"/>
      <c r="CA17" s="204">
        <f t="shared" si="80"/>
        <v>0</v>
      </c>
      <c r="CB17" s="204"/>
      <c r="CC17" s="204"/>
      <c r="CD17" s="204"/>
      <c r="CE17" s="204"/>
      <c r="CF17" s="204"/>
      <c r="CG17" s="204"/>
      <c r="CH17" s="204"/>
      <c r="CI17" s="204"/>
      <c r="CJ17" s="204"/>
      <c r="CK17" s="204"/>
      <c r="CL17" s="204"/>
      <c r="CM17" s="204"/>
      <c r="CN17" s="204">
        <f t="shared" si="91"/>
        <v>0</v>
      </c>
      <c r="CO17" s="204"/>
      <c r="CP17" s="204"/>
      <c r="CQ17" s="204"/>
      <c r="CR17" s="204"/>
      <c r="CS17" s="204"/>
      <c r="CT17" s="204"/>
      <c r="CU17" s="204"/>
      <c r="CV17" s="204"/>
      <c r="CW17" s="204"/>
      <c r="CX17" s="204"/>
      <c r="CY17" s="204"/>
      <c r="CZ17" s="204"/>
      <c r="DA17" s="204">
        <f t="shared" si="102"/>
        <v>0</v>
      </c>
      <c r="DB17" s="204"/>
      <c r="DC17" s="204"/>
      <c r="DD17" s="204"/>
      <c r="DE17" s="204"/>
      <c r="DF17" s="204"/>
      <c r="DG17" s="204"/>
      <c r="DH17" s="204"/>
      <c r="DI17" s="204"/>
      <c r="DJ17" s="204"/>
      <c r="DK17" s="204"/>
      <c r="DL17" s="204"/>
      <c r="DM17" s="204"/>
      <c r="DN17" s="204">
        <f t="shared" si="113"/>
        <v>0</v>
      </c>
      <c r="DO17" s="204"/>
      <c r="DP17" s="204"/>
      <c r="DQ17" s="204"/>
      <c r="DR17" s="204"/>
      <c r="DS17" s="204"/>
      <c r="DT17" s="204"/>
      <c r="DU17" s="204"/>
      <c r="DV17" s="204"/>
      <c r="DW17" s="204"/>
      <c r="DX17" s="204"/>
      <c r="DY17" s="204"/>
      <c r="DZ17" s="204"/>
      <c r="EA17" s="204">
        <f t="shared" si="124"/>
        <v>0</v>
      </c>
      <c r="EB17" s="204"/>
      <c r="EC17" s="204"/>
      <c r="ED17" s="204"/>
      <c r="EE17" s="204"/>
      <c r="EF17" s="204"/>
      <c r="EG17" s="204"/>
      <c r="EH17" s="204"/>
      <c r="EI17" s="204"/>
      <c r="EJ17" s="204"/>
      <c r="EK17" s="204"/>
      <c r="EL17" s="204"/>
      <c r="EM17" s="204"/>
      <c r="EN17" s="204">
        <f t="shared" si="135"/>
        <v>0</v>
      </c>
      <c r="EO17" s="204"/>
      <c r="EP17" s="204"/>
      <c r="EQ17" s="204"/>
      <c r="ER17" s="204"/>
      <c r="ES17" s="204"/>
      <c r="ET17" s="204"/>
      <c r="EU17" s="204"/>
      <c r="EV17" s="204"/>
      <c r="EW17" s="204"/>
      <c r="EX17" s="204"/>
      <c r="EY17" s="204"/>
      <c r="EZ17" s="204"/>
      <c r="FA17" s="204">
        <f t="shared" si="146"/>
        <v>0</v>
      </c>
      <c r="FB17" s="204"/>
      <c r="FC17" s="204"/>
      <c r="FD17" s="204"/>
      <c r="FE17" s="204"/>
      <c r="FF17" s="204"/>
      <c r="FG17" s="204"/>
      <c r="FH17" s="204"/>
      <c r="FI17" s="204"/>
      <c r="FJ17" s="204"/>
      <c r="FK17" s="204"/>
      <c r="FL17" s="204"/>
      <c r="FM17" s="204"/>
      <c r="FN17" s="204">
        <f t="shared" si="157"/>
        <v>0</v>
      </c>
      <c r="FO17" s="204"/>
      <c r="FP17" s="204"/>
      <c r="FQ17" s="204"/>
      <c r="FR17" s="204"/>
      <c r="FS17" s="204"/>
      <c r="FT17" s="204"/>
      <c r="FU17" s="204"/>
      <c r="FV17" s="204"/>
      <c r="FW17" s="204"/>
      <c r="FX17" s="204"/>
      <c r="FY17" s="204"/>
      <c r="FZ17" s="204"/>
      <c r="GA17" s="204">
        <f t="shared" si="168"/>
        <v>0</v>
      </c>
      <c r="GB17" s="204"/>
      <c r="GC17" s="204"/>
      <c r="GD17" s="204"/>
      <c r="GE17" s="204"/>
      <c r="GF17" s="204"/>
      <c r="GG17" s="204"/>
      <c r="GH17" s="204"/>
      <c r="GI17" s="204"/>
      <c r="GJ17" s="204"/>
      <c r="GK17" s="204"/>
      <c r="GL17" s="204"/>
      <c r="GM17" s="204"/>
      <c r="GN17" s="204">
        <f t="shared" si="179"/>
        <v>0</v>
      </c>
      <c r="GO17" s="204"/>
      <c r="GP17" s="204"/>
      <c r="GQ17" s="204"/>
      <c r="GR17" s="204"/>
      <c r="GS17" s="204"/>
      <c r="GT17" s="204"/>
      <c r="GU17" s="204"/>
      <c r="GV17" s="204"/>
      <c r="GW17" s="204"/>
      <c r="GX17" s="204"/>
      <c r="GY17" s="204"/>
      <c r="GZ17" s="204"/>
      <c r="HA17" s="204">
        <f t="shared" si="190"/>
        <v>0</v>
      </c>
      <c r="HB17" s="204"/>
      <c r="HC17" s="204"/>
      <c r="HD17" s="204"/>
      <c r="HE17" s="204"/>
      <c r="HF17" s="204"/>
      <c r="HG17" s="204"/>
      <c r="HH17" s="204"/>
      <c r="HI17" s="204"/>
      <c r="HJ17" s="204"/>
      <c r="HK17" s="204"/>
      <c r="HL17" s="204"/>
      <c r="HM17" s="204"/>
      <c r="HN17" s="204">
        <f t="shared" si="201"/>
        <v>0</v>
      </c>
      <c r="HO17" s="204"/>
      <c r="HP17" s="204"/>
      <c r="HQ17" s="204"/>
      <c r="HR17" s="204"/>
      <c r="HS17" s="204"/>
      <c r="HT17" s="204"/>
      <c r="HU17" s="204"/>
      <c r="HV17" s="204"/>
      <c r="HW17" s="204"/>
      <c r="HX17" s="204"/>
      <c r="HY17" s="204"/>
      <c r="HZ17" s="204"/>
      <c r="IA17" s="204">
        <f t="shared" si="212"/>
        <v>0</v>
      </c>
      <c r="IB17" s="204"/>
      <c r="IC17" s="204"/>
      <c r="ID17" s="204"/>
      <c r="IE17" s="204"/>
      <c r="IF17" s="204"/>
      <c r="IG17" s="204"/>
      <c r="IH17" s="204"/>
      <c r="II17" s="204"/>
      <c r="IJ17" s="204"/>
      <c r="IK17" s="204"/>
      <c r="IL17" s="204"/>
      <c r="IM17" s="204"/>
      <c r="IN17" s="204">
        <f t="shared" si="223"/>
        <v>0</v>
      </c>
      <c r="IO17" s="204"/>
      <c r="IP17" s="204"/>
      <c r="IQ17" s="204"/>
      <c r="IR17" s="204"/>
      <c r="IS17" s="204"/>
      <c r="IT17" s="204"/>
      <c r="IU17" s="204"/>
      <c r="IV17" s="204"/>
      <c r="IW17" s="204"/>
      <c r="IX17" s="204"/>
      <c r="IY17" s="204"/>
      <c r="IZ17" s="204"/>
      <c r="JA17" s="204">
        <f t="shared" si="234"/>
        <v>0</v>
      </c>
      <c r="JB17" s="204"/>
      <c r="JC17" s="204"/>
      <c r="JD17" s="204"/>
      <c r="JE17" s="204"/>
      <c r="JF17" s="204"/>
      <c r="JG17" s="204"/>
      <c r="JH17" s="204"/>
      <c r="JI17" s="204"/>
      <c r="JJ17" s="204"/>
      <c r="JK17" s="204"/>
      <c r="JL17" s="204"/>
      <c r="JM17" s="204"/>
      <c r="JN17" s="204">
        <f t="shared" si="245"/>
        <v>0</v>
      </c>
      <c r="JO17" s="204"/>
      <c r="JP17" s="204"/>
      <c r="JQ17" s="204"/>
      <c r="JR17" s="204"/>
      <c r="JS17" s="204"/>
      <c r="JT17" s="204"/>
      <c r="JU17" s="204"/>
      <c r="JV17" s="204"/>
      <c r="JW17" s="204"/>
      <c r="JX17" s="204"/>
      <c r="JY17" s="204"/>
      <c r="JZ17" s="204"/>
      <c r="KA17" s="204">
        <f t="shared" si="256"/>
        <v>0</v>
      </c>
      <c r="KB17" s="204"/>
      <c r="KC17" s="204"/>
      <c r="KD17" s="204"/>
      <c r="KE17" s="204"/>
      <c r="KF17" s="204"/>
      <c r="KG17" s="204"/>
      <c r="KH17" s="204"/>
      <c r="KI17" s="204"/>
      <c r="KJ17" s="204"/>
      <c r="KK17" s="204"/>
      <c r="KL17" s="204"/>
      <c r="KM17" s="204"/>
      <c r="KN17" s="204">
        <f t="shared" si="267"/>
        <v>0</v>
      </c>
      <c r="KO17" s="204"/>
      <c r="KP17" s="204"/>
      <c r="KQ17" s="204"/>
      <c r="KR17" s="204"/>
      <c r="KS17" s="204"/>
      <c r="KT17" s="204"/>
      <c r="KU17" s="204"/>
      <c r="KV17" s="204"/>
      <c r="KW17" s="204"/>
      <c r="KX17" s="204"/>
      <c r="KY17" s="204"/>
      <c r="KZ17" s="204"/>
      <c r="LA17" s="204">
        <f t="shared" si="278"/>
        <v>0</v>
      </c>
      <c r="LB17" s="204"/>
      <c r="LC17" s="204"/>
      <c r="LD17" s="204"/>
      <c r="LE17" s="204"/>
      <c r="LF17" s="204"/>
      <c r="LG17" s="204"/>
      <c r="LH17" s="204"/>
      <c r="LI17" s="204"/>
      <c r="LJ17" s="204"/>
      <c r="LK17" s="204"/>
      <c r="LL17" s="204"/>
      <c r="LM17" s="204"/>
      <c r="LN17" s="205">
        <f t="shared" si="289"/>
        <v>0</v>
      </c>
    </row>
    <row r="18" spans="1:326" s="9" customFormat="1" outlineLevel="1">
      <c r="A18" s="202" t="s">
        <v>22</v>
      </c>
      <c r="B18" s="204">
        <f>'Metinis atlyginimas'!B27</f>
        <v>0</v>
      </c>
      <c r="C18" s="204">
        <f>'Metinis atlyginimas'!C27</f>
        <v>0</v>
      </c>
      <c r="D18" s="204">
        <f>'Metinis atlyginimas'!D27</f>
        <v>0</v>
      </c>
      <c r="E18" s="204">
        <f>'Metinis atlyginimas'!E27</f>
        <v>0</v>
      </c>
      <c r="F18" s="204">
        <f>'Metinis atlyginimas'!F27</f>
        <v>0</v>
      </c>
      <c r="G18" s="204">
        <f>'Metinis atlyginimas'!G27</f>
        <v>0</v>
      </c>
      <c r="H18" s="204">
        <f>'Metinis atlyginimas'!H27</f>
        <v>0</v>
      </c>
      <c r="I18" s="204">
        <f>'Metinis atlyginimas'!I27</f>
        <v>0</v>
      </c>
      <c r="J18" s="204">
        <f>'Metinis atlyginimas'!J27</f>
        <v>0</v>
      </c>
      <c r="K18" s="204">
        <f>'Metinis atlyginimas'!K27</f>
        <v>0</v>
      </c>
      <c r="L18" s="204">
        <f>'Metinis atlyginimas'!L27</f>
        <v>0</v>
      </c>
      <c r="M18" s="204">
        <f>'Metinis atlyginimas'!M27</f>
        <v>0</v>
      </c>
      <c r="N18" s="213">
        <f t="shared" si="25"/>
        <v>0</v>
      </c>
      <c r="O18" s="204">
        <f>'Metinis atlyginimas'!O27</f>
        <v>0</v>
      </c>
      <c r="P18" s="204">
        <f>'Metinis atlyginimas'!P27</f>
        <v>0</v>
      </c>
      <c r="Q18" s="204">
        <f>'Metinis atlyginimas'!Q27</f>
        <v>0</v>
      </c>
      <c r="R18" s="204">
        <f>'Metinis atlyginimas'!R27</f>
        <v>0</v>
      </c>
      <c r="S18" s="204">
        <f>'Metinis atlyginimas'!S27</f>
        <v>0</v>
      </c>
      <c r="T18" s="204">
        <f>'Metinis atlyginimas'!T27</f>
        <v>0</v>
      </c>
      <c r="U18" s="204">
        <f>'Metinis atlyginimas'!U27</f>
        <v>0</v>
      </c>
      <c r="V18" s="204">
        <f>'Metinis atlyginimas'!V27</f>
        <v>0</v>
      </c>
      <c r="W18" s="204">
        <f>'Metinis atlyginimas'!W27</f>
        <v>0</v>
      </c>
      <c r="X18" s="204">
        <f>'Metinis atlyginimas'!X27</f>
        <v>0</v>
      </c>
      <c r="Y18" s="204">
        <f>'Metinis atlyginimas'!Y27</f>
        <v>0</v>
      </c>
      <c r="Z18" s="204">
        <f>'Metinis atlyginimas'!Z27</f>
        <v>0</v>
      </c>
      <c r="AA18" s="204">
        <f t="shared" si="36"/>
        <v>0</v>
      </c>
      <c r="AB18" s="204">
        <f>'Metinis atlyginimas'!AB27</f>
        <v>12677.754999999999</v>
      </c>
      <c r="AC18" s="204">
        <f>'Metinis atlyginimas'!AC27</f>
        <v>12677.754999999999</v>
      </c>
      <c r="AD18" s="204">
        <f>'Metinis atlyginimas'!AD27</f>
        <v>12677.754999999999</v>
      </c>
      <c r="AE18" s="204">
        <f>'Metinis atlyginimas'!AE27</f>
        <v>12677.754999999999</v>
      </c>
      <c r="AF18" s="204">
        <f>'Metinis atlyginimas'!AF27</f>
        <v>12677.754999999999</v>
      </c>
      <c r="AG18" s="204">
        <f>'Metinis atlyginimas'!AG27</f>
        <v>12677.754999999999</v>
      </c>
      <c r="AH18" s="204">
        <f>'Metinis atlyginimas'!AH27</f>
        <v>12677.754999999999</v>
      </c>
      <c r="AI18" s="204">
        <f>'Metinis atlyginimas'!AI27</f>
        <v>12677.754999999999</v>
      </c>
      <c r="AJ18" s="204">
        <f>'Metinis atlyginimas'!AJ27</f>
        <v>12677.754999999999</v>
      </c>
      <c r="AK18" s="204">
        <f>'Metinis atlyginimas'!AK27</f>
        <v>12677.754999999999</v>
      </c>
      <c r="AL18" s="204">
        <f>'Metinis atlyginimas'!AL27</f>
        <v>12677.754999999999</v>
      </c>
      <c r="AM18" s="204">
        <f>'Metinis atlyginimas'!AM27</f>
        <v>12677.754999999999</v>
      </c>
      <c r="AN18" s="204">
        <f t="shared" si="47"/>
        <v>152133.06000000003</v>
      </c>
      <c r="AO18" s="204">
        <f>'Metinis atlyginimas'!AO27</f>
        <v>13058.087649999999</v>
      </c>
      <c r="AP18" s="204">
        <f>'Metinis atlyginimas'!AP27</f>
        <v>13058.087649999999</v>
      </c>
      <c r="AQ18" s="204">
        <f>'Metinis atlyginimas'!AQ27</f>
        <v>13058.087649999999</v>
      </c>
      <c r="AR18" s="204">
        <f>'Metinis atlyginimas'!AR27</f>
        <v>13058.087649999999</v>
      </c>
      <c r="AS18" s="204">
        <f>'Metinis atlyginimas'!AS27</f>
        <v>13058.087649999999</v>
      </c>
      <c r="AT18" s="204">
        <f>'Metinis atlyginimas'!AT27</f>
        <v>13058.087649999999</v>
      </c>
      <c r="AU18" s="204">
        <f>'Metinis atlyginimas'!AU27</f>
        <v>13058.087649999999</v>
      </c>
      <c r="AV18" s="204">
        <f>'Metinis atlyginimas'!AV27</f>
        <v>13058.087649999999</v>
      </c>
      <c r="AW18" s="204">
        <f>'Metinis atlyginimas'!AW27</f>
        <v>13058.087649999999</v>
      </c>
      <c r="AX18" s="204">
        <f>'Metinis atlyginimas'!AX27</f>
        <v>13058.087649999999</v>
      </c>
      <c r="AY18" s="204">
        <f>'Metinis atlyginimas'!AY27</f>
        <v>13058.087649999999</v>
      </c>
      <c r="AZ18" s="204">
        <f>'Metinis atlyginimas'!AZ27</f>
        <v>13058.087649999999</v>
      </c>
      <c r="BA18" s="204">
        <f t="shared" si="58"/>
        <v>156697.05179999999</v>
      </c>
      <c r="BB18" s="204">
        <f>'Metinis atlyginimas'!BB27</f>
        <v>13449.830279499998</v>
      </c>
      <c r="BC18" s="204">
        <f>'Metinis atlyginimas'!BC27</f>
        <v>13449.830279499998</v>
      </c>
      <c r="BD18" s="204">
        <f>'Metinis atlyginimas'!BD27</f>
        <v>13449.830279499998</v>
      </c>
      <c r="BE18" s="204">
        <f>'Metinis atlyginimas'!BE27</f>
        <v>13449.830279499998</v>
      </c>
      <c r="BF18" s="204">
        <f>'Metinis atlyginimas'!BF27</f>
        <v>13449.830279499998</v>
      </c>
      <c r="BG18" s="204">
        <f>'Metinis atlyginimas'!BG27</f>
        <v>13449.830279499998</v>
      </c>
      <c r="BH18" s="204">
        <f>'Metinis atlyginimas'!BH27</f>
        <v>13449.830279499998</v>
      </c>
      <c r="BI18" s="204">
        <f>'Metinis atlyginimas'!BI27</f>
        <v>13449.830279499998</v>
      </c>
      <c r="BJ18" s="204">
        <f>'Metinis atlyginimas'!BJ27</f>
        <v>13449.830279499998</v>
      </c>
      <c r="BK18" s="204">
        <f>'Metinis atlyginimas'!BK27</f>
        <v>13449.830279499998</v>
      </c>
      <c r="BL18" s="204">
        <f>'Metinis atlyginimas'!BL27</f>
        <v>13449.830279499998</v>
      </c>
      <c r="BM18" s="204">
        <f>'Metinis atlyginimas'!BM27</f>
        <v>13449.830279499998</v>
      </c>
      <c r="BN18" s="204">
        <f t="shared" si="69"/>
        <v>161397.96335399992</v>
      </c>
      <c r="BO18" s="204">
        <f>'Metinis atlyginimas'!BO27</f>
        <v>13853.325187884999</v>
      </c>
      <c r="BP18" s="204">
        <f>'Metinis atlyginimas'!BP27</f>
        <v>13853.325187884999</v>
      </c>
      <c r="BQ18" s="204">
        <f>'Metinis atlyginimas'!BQ27</f>
        <v>13853.325187884999</v>
      </c>
      <c r="BR18" s="204">
        <f>'Metinis atlyginimas'!BR27</f>
        <v>13853.325187884999</v>
      </c>
      <c r="BS18" s="204">
        <f>'Metinis atlyginimas'!BS27</f>
        <v>13853.325187884999</v>
      </c>
      <c r="BT18" s="204">
        <f>'Metinis atlyginimas'!BT27</f>
        <v>13853.325187884999</v>
      </c>
      <c r="BU18" s="204">
        <f>'Metinis atlyginimas'!BU27</f>
        <v>13853.325187884999</v>
      </c>
      <c r="BV18" s="204">
        <f>'Metinis atlyginimas'!BV27</f>
        <v>13853.325187884999</v>
      </c>
      <c r="BW18" s="204">
        <f>'Metinis atlyginimas'!BW27</f>
        <v>13853.325187884999</v>
      </c>
      <c r="BX18" s="204">
        <f>'Metinis atlyginimas'!BX27</f>
        <v>13853.325187884999</v>
      </c>
      <c r="BY18" s="204">
        <f>'Metinis atlyginimas'!BY27</f>
        <v>13853.325187884999</v>
      </c>
      <c r="BZ18" s="204">
        <f>'Metinis atlyginimas'!BZ27</f>
        <v>13853.325187884999</v>
      </c>
      <c r="CA18" s="204">
        <f t="shared" si="80"/>
        <v>166239.90225461998</v>
      </c>
      <c r="CB18" s="204">
        <f>'Metinis atlyginimas'!CB27</f>
        <v>14268.92494352155</v>
      </c>
      <c r="CC18" s="204">
        <f>'Metinis atlyginimas'!CC27</f>
        <v>14268.92494352155</v>
      </c>
      <c r="CD18" s="204">
        <f>'Metinis atlyginimas'!CD27</f>
        <v>14268.92494352155</v>
      </c>
      <c r="CE18" s="204">
        <f>'Metinis atlyginimas'!CE27</f>
        <v>14268.92494352155</v>
      </c>
      <c r="CF18" s="204">
        <f>'Metinis atlyginimas'!CF27</f>
        <v>14268.92494352155</v>
      </c>
      <c r="CG18" s="204">
        <f>'Metinis atlyginimas'!CG27</f>
        <v>14268.92494352155</v>
      </c>
      <c r="CH18" s="204">
        <f>'Metinis atlyginimas'!CH27</f>
        <v>14268.92494352155</v>
      </c>
      <c r="CI18" s="204">
        <f>'Metinis atlyginimas'!CI27</f>
        <v>14268.92494352155</v>
      </c>
      <c r="CJ18" s="204">
        <f>'Metinis atlyginimas'!CJ27</f>
        <v>14268.92494352155</v>
      </c>
      <c r="CK18" s="204">
        <f>'Metinis atlyginimas'!CK27</f>
        <v>14268.92494352155</v>
      </c>
      <c r="CL18" s="204">
        <f>'Metinis atlyginimas'!CL27</f>
        <v>14268.92494352155</v>
      </c>
      <c r="CM18" s="204">
        <f>'Metinis atlyginimas'!CM27</f>
        <v>14268.92494352155</v>
      </c>
      <c r="CN18" s="204">
        <f t="shared" si="91"/>
        <v>171227.09932225861</v>
      </c>
      <c r="CO18" s="204">
        <f>'Metinis atlyginimas'!CO27</f>
        <v>14696.992691827196</v>
      </c>
      <c r="CP18" s="204">
        <f>'Metinis atlyginimas'!CP27</f>
        <v>14696.992691827196</v>
      </c>
      <c r="CQ18" s="204">
        <f>'Metinis atlyginimas'!CQ27</f>
        <v>14696.992691827196</v>
      </c>
      <c r="CR18" s="204">
        <f>'Metinis atlyginimas'!CR27</f>
        <v>14696.992691827196</v>
      </c>
      <c r="CS18" s="204">
        <f>'Metinis atlyginimas'!CS27</f>
        <v>14696.992691827196</v>
      </c>
      <c r="CT18" s="204">
        <f>'Metinis atlyginimas'!CT27</f>
        <v>14696.992691827196</v>
      </c>
      <c r="CU18" s="204">
        <f>'Metinis atlyginimas'!CU27</f>
        <v>14696.992691827196</v>
      </c>
      <c r="CV18" s="204">
        <f>'Metinis atlyginimas'!CV27</f>
        <v>14696.992691827196</v>
      </c>
      <c r="CW18" s="204">
        <f>'Metinis atlyginimas'!CW27</f>
        <v>14696.992691827196</v>
      </c>
      <c r="CX18" s="204">
        <f>'Metinis atlyginimas'!CX27</f>
        <v>14696.992691827196</v>
      </c>
      <c r="CY18" s="204">
        <f>'Metinis atlyginimas'!CY27</f>
        <v>14696.992691827196</v>
      </c>
      <c r="CZ18" s="204">
        <f>'Metinis atlyginimas'!CZ27</f>
        <v>14696.992691827196</v>
      </c>
      <c r="DA18" s="204">
        <f t="shared" si="102"/>
        <v>176363.91230192629</v>
      </c>
      <c r="DB18" s="204">
        <f>'Metinis atlyginimas'!DB27</f>
        <v>15137.902472582011</v>
      </c>
      <c r="DC18" s="204">
        <f>'Metinis atlyginimas'!DC27</f>
        <v>15137.902472582011</v>
      </c>
      <c r="DD18" s="204">
        <f>'Metinis atlyginimas'!DD27</f>
        <v>15137.902472582011</v>
      </c>
      <c r="DE18" s="204">
        <f>'Metinis atlyginimas'!DE27</f>
        <v>15137.902472582011</v>
      </c>
      <c r="DF18" s="204">
        <f>'Metinis atlyginimas'!DF27</f>
        <v>15137.902472582011</v>
      </c>
      <c r="DG18" s="204">
        <f>'Metinis atlyginimas'!DG27</f>
        <v>15137.902472582011</v>
      </c>
      <c r="DH18" s="204">
        <f>'Metinis atlyginimas'!DH27</f>
        <v>15137.902472582011</v>
      </c>
      <c r="DI18" s="204">
        <f>'Metinis atlyginimas'!DI27</f>
        <v>15137.902472582011</v>
      </c>
      <c r="DJ18" s="204">
        <f>'Metinis atlyginimas'!DJ27</f>
        <v>15137.902472582011</v>
      </c>
      <c r="DK18" s="204">
        <f>'Metinis atlyginimas'!DK27</f>
        <v>15137.902472582011</v>
      </c>
      <c r="DL18" s="204">
        <f>'Metinis atlyginimas'!DL27</f>
        <v>15137.902472582011</v>
      </c>
      <c r="DM18" s="204">
        <f>'Metinis atlyginimas'!DM27</f>
        <v>15137.902472582011</v>
      </c>
      <c r="DN18" s="204">
        <f t="shared" si="113"/>
        <v>181654.82967098409</v>
      </c>
      <c r="DO18" s="204">
        <f>'Metinis atlyginimas'!DO27</f>
        <v>15592.039546759472</v>
      </c>
      <c r="DP18" s="204">
        <f>'Metinis atlyginimas'!DP27</f>
        <v>15592.039546759472</v>
      </c>
      <c r="DQ18" s="204">
        <f>'Metinis atlyginimas'!DQ27</f>
        <v>15592.039546759472</v>
      </c>
      <c r="DR18" s="204">
        <f>'Metinis atlyginimas'!DR27</f>
        <v>15592.039546759472</v>
      </c>
      <c r="DS18" s="204">
        <f>'Metinis atlyginimas'!DS27</f>
        <v>15592.039546759472</v>
      </c>
      <c r="DT18" s="204">
        <f>'Metinis atlyginimas'!DT27</f>
        <v>15592.039546759472</v>
      </c>
      <c r="DU18" s="204">
        <f>'Metinis atlyginimas'!DU27</f>
        <v>15592.039546759472</v>
      </c>
      <c r="DV18" s="204">
        <f>'Metinis atlyginimas'!DV27</f>
        <v>15592.039546759472</v>
      </c>
      <c r="DW18" s="204">
        <f>'Metinis atlyginimas'!DW27</f>
        <v>15592.039546759472</v>
      </c>
      <c r="DX18" s="204">
        <f>'Metinis atlyginimas'!DX27</f>
        <v>15592.039546759472</v>
      </c>
      <c r="DY18" s="204">
        <f>'Metinis atlyginimas'!DY27</f>
        <v>15592.039546759472</v>
      </c>
      <c r="DZ18" s="204">
        <f>'Metinis atlyginimas'!DZ27</f>
        <v>15592.039546759472</v>
      </c>
      <c r="EA18" s="204">
        <f t="shared" si="124"/>
        <v>187104.47456111372</v>
      </c>
      <c r="EB18" s="204">
        <f>'Metinis atlyginimas'!EB27</f>
        <v>16059.800733162256</v>
      </c>
      <c r="EC18" s="204">
        <f>'Metinis atlyginimas'!EC27</f>
        <v>16059.800733162256</v>
      </c>
      <c r="ED18" s="204">
        <f>'Metinis atlyginimas'!ED27</f>
        <v>16059.800733162256</v>
      </c>
      <c r="EE18" s="204">
        <f>'Metinis atlyginimas'!EE27</f>
        <v>16059.800733162256</v>
      </c>
      <c r="EF18" s="204">
        <f>'Metinis atlyginimas'!EF27</f>
        <v>16059.800733162256</v>
      </c>
      <c r="EG18" s="204">
        <f>'Metinis atlyginimas'!EG27</f>
        <v>16059.800733162256</v>
      </c>
      <c r="EH18" s="204">
        <f>'Metinis atlyginimas'!EH27</f>
        <v>16059.800733162256</v>
      </c>
      <c r="EI18" s="204">
        <f>'Metinis atlyginimas'!EI27</f>
        <v>16059.800733162256</v>
      </c>
      <c r="EJ18" s="204">
        <f>'Metinis atlyginimas'!EJ27</f>
        <v>16059.800733162256</v>
      </c>
      <c r="EK18" s="204">
        <f>'Metinis atlyginimas'!EK27</f>
        <v>16059.800733162256</v>
      </c>
      <c r="EL18" s="204">
        <f>'Metinis atlyginimas'!EL27</f>
        <v>16059.800733162256</v>
      </c>
      <c r="EM18" s="204">
        <f>'Metinis atlyginimas'!EM27</f>
        <v>16059.800733162256</v>
      </c>
      <c r="EN18" s="204">
        <f t="shared" si="135"/>
        <v>192717.60879794709</v>
      </c>
      <c r="EO18" s="204">
        <f>'Metinis atlyginimas'!EO27</f>
        <v>16541.594755157123</v>
      </c>
      <c r="EP18" s="204">
        <f>'Metinis atlyginimas'!EP27</f>
        <v>16541.594755157123</v>
      </c>
      <c r="EQ18" s="204">
        <f>'Metinis atlyginimas'!EQ27</f>
        <v>16541.594755157123</v>
      </c>
      <c r="ER18" s="204">
        <f>'Metinis atlyginimas'!ER27</f>
        <v>16541.594755157123</v>
      </c>
      <c r="ES18" s="204">
        <f>'Metinis atlyginimas'!ES27</f>
        <v>16541.594755157123</v>
      </c>
      <c r="ET18" s="204">
        <f>'Metinis atlyginimas'!ET27</f>
        <v>16541.594755157123</v>
      </c>
      <c r="EU18" s="204">
        <f>'Metinis atlyginimas'!EU27</f>
        <v>16541.594755157123</v>
      </c>
      <c r="EV18" s="204">
        <f>'Metinis atlyginimas'!EV27</f>
        <v>16541.594755157123</v>
      </c>
      <c r="EW18" s="204">
        <f>'Metinis atlyginimas'!EW27</f>
        <v>16541.594755157123</v>
      </c>
      <c r="EX18" s="204">
        <f>'Metinis atlyginimas'!EX27</f>
        <v>16541.594755157123</v>
      </c>
      <c r="EY18" s="204">
        <f>'Metinis atlyginimas'!EY27</f>
        <v>16541.594755157123</v>
      </c>
      <c r="EZ18" s="204">
        <f>'Metinis atlyginimas'!EZ27</f>
        <v>16541.594755157123</v>
      </c>
      <c r="FA18" s="204">
        <f t="shared" si="146"/>
        <v>198499.13706188553</v>
      </c>
      <c r="FB18" s="204">
        <f>'Metinis atlyginimas'!FB27</f>
        <v>17037.842597811836</v>
      </c>
      <c r="FC18" s="204">
        <f>'Metinis atlyginimas'!FC27</f>
        <v>17037.842597811836</v>
      </c>
      <c r="FD18" s="204">
        <f>'Metinis atlyginimas'!FD27</f>
        <v>17037.842597811836</v>
      </c>
      <c r="FE18" s="204">
        <f>'Metinis atlyginimas'!FE27</f>
        <v>17037.842597811836</v>
      </c>
      <c r="FF18" s="204">
        <f>'Metinis atlyginimas'!FF27</f>
        <v>17037.842597811836</v>
      </c>
      <c r="FG18" s="204">
        <f>'Metinis atlyginimas'!FG27</f>
        <v>17037.842597811836</v>
      </c>
      <c r="FH18" s="204">
        <f>'Metinis atlyginimas'!FH27</f>
        <v>17037.842597811836</v>
      </c>
      <c r="FI18" s="204">
        <f>'Metinis atlyginimas'!FI27</f>
        <v>17037.842597811836</v>
      </c>
      <c r="FJ18" s="204">
        <f>'Metinis atlyginimas'!FJ27</f>
        <v>17037.842597811836</v>
      </c>
      <c r="FK18" s="204">
        <f>'Metinis atlyginimas'!FK27</f>
        <v>17037.842597811836</v>
      </c>
      <c r="FL18" s="204">
        <f>'Metinis atlyginimas'!FL27</f>
        <v>17037.842597811836</v>
      </c>
      <c r="FM18" s="204">
        <f>'Metinis atlyginimas'!FM27</f>
        <v>17037.842597811836</v>
      </c>
      <c r="FN18" s="204">
        <f t="shared" si="157"/>
        <v>204454.11117374201</v>
      </c>
      <c r="FO18" s="204">
        <f>'Metinis atlyginimas'!FO27</f>
        <v>17548.97787574619</v>
      </c>
      <c r="FP18" s="204">
        <f>'Metinis atlyginimas'!FP27</f>
        <v>17548.97787574619</v>
      </c>
      <c r="FQ18" s="204">
        <f>'Metinis atlyginimas'!FQ27</f>
        <v>17548.97787574619</v>
      </c>
      <c r="FR18" s="204">
        <f>'Metinis atlyginimas'!FR27</f>
        <v>17548.97787574619</v>
      </c>
      <c r="FS18" s="204">
        <f>'Metinis atlyginimas'!FS27</f>
        <v>17548.97787574619</v>
      </c>
      <c r="FT18" s="204">
        <f>'Metinis atlyginimas'!FT27</f>
        <v>17548.97787574619</v>
      </c>
      <c r="FU18" s="204">
        <f>'Metinis atlyginimas'!FU27</f>
        <v>17548.97787574619</v>
      </c>
      <c r="FV18" s="204">
        <f>'Metinis atlyginimas'!FV27</f>
        <v>17548.97787574619</v>
      </c>
      <c r="FW18" s="204">
        <f>'Metinis atlyginimas'!FW27</f>
        <v>17548.97787574619</v>
      </c>
      <c r="FX18" s="204">
        <f>'Metinis atlyginimas'!FX27</f>
        <v>17548.97787574619</v>
      </c>
      <c r="FY18" s="204">
        <f>'Metinis atlyginimas'!FY27</f>
        <v>17548.97787574619</v>
      </c>
      <c r="FZ18" s="204">
        <f>'Metinis atlyginimas'!FZ27</f>
        <v>17548.97787574619</v>
      </c>
      <c r="GA18" s="204">
        <f t="shared" si="168"/>
        <v>210587.73450895434</v>
      </c>
      <c r="GB18" s="204">
        <f>'Metinis atlyginimas'!GB27</f>
        <v>18075.447212018578</v>
      </c>
      <c r="GC18" s="204">
        <f>'Metinis atlyginimas'!GC27</f>
        <v>18075.447212018578</v>
      </c>
      <c r="GD18" s="204">
        <f>'Metinis atlyginimas'!GD27</f>
        <v>18075.447212018578</v>
      </c>
      <c r="GE18" s="204">
        <f>'Metinis atlyginimas'!GE27</f>
        <v>18075.447212018578</v>
      </c>
      <c r="GF18" s="204">
        <f>'Metinis atlyginimas'!GF27</f>
        <v>18075.447212018578</v>
      </c>
      <c r="GG18" s="204">
        <f>'Metinis atlyginimas'!GG27</f>
        <v>18075.447212018578</v>
      </c>
      <c r="GH18" s="204">
        <f>'Metinis atlyginimas'!GH27</f>
        <v>18075.447212018578</v>
      </c>
      <c r="GI18" s="204">
        <f>'Metinis atlyginimas'!GI27</f>
        <v>18075.447212018578</v>
      </c>
      <c r="GJ18" s="204">
        <f>'Metinis atlyginimas'!GJ27</f>
        <v>18075.447212018578</v>
      </c>
      <c r="GK18" s="204">
        <f>'Metinis atlyginimas'!GK27</f>
        <v>18075.447212018578</v>
      </c>
      <c r="GL18" s="204">
        <f>'Metinis atlyginimas'!GL27</f>
        <v>18075.447212018578</v>
      </c>
      <c r="GM18" s="204">
        <f>'Metinis atlyginimas'!GM27</f>
        <v>18075.447212018578</v>
      </c>
      <c r="GN18" s="204">
        <f t="shared" si="179"/>
        <v>216905.3665442229</v>
      </c>
      <c r="GO18" s="204">
        <f>'Metinis atlyginimas'!GO23</f>
        <v>0</v>
      </c>
      <c r="GP18" s="204">
        <f>'Metinis atlyginimas'!GP23</f>
        <v>0</v>
      </c>
      <c r="GQ18" s="204">
        <f>'Metinis atlyginimas'!GQ23</f>
        <v>0</v>
      </c>
      <c r="GR18" s="204">
        <f>'Metinis atlyginimas'!GR23</f>
        <v>0</v>
      </c>
      <c r="GS18" s="204">
        <f>'Metinis atlyginimas'!GS23</f>
        <v>0</v>
      </c>
      <c r="GT18" s="204">
        <f>'Metinis atlyginimas'!GT23</f>
        <v>0</v>
      </c>
      <c r="GU18" s="204">
        <f>'Metinis atlyginimas'!GU23</f>
        <v>0</v>
      </c>
      <c r="GV18" s="204">
        <f>'Metinis atlyginimas'!GV23</f>
        <v>0</v>
      </c>
      <c r="GW18" s="204">
        <f>'Metinis atlyginimas'!GW23</f>
        <v>0</v>
      </c>
      <c r="GX18" s="204">
        <f>'Metinis atlyginimas'!GX23</f>
        <v>0</v>
      </c>
      <c r="GY18" s="204">
        <f>'Metinis atlyginimas'!GY23</f>
        <v>0</v>
      </c>
      <c r="GZ18" s="204">
        <f>'Metinis atlyginimas'!GZ23</f>
        <v>0</v>
      </c>
      <c r="HA18" s="204">
        <f t="shared" si="190"/>
        <v>0</v>
      </c>
      <c r="HB18" s="204">
        <f>'Metinis atlyginimas'!HB23</f>
        <v>0</v>
      </c>
      <c r="HC18" s="204">
        <f>'Metinis atlyginimas'!HC23</f>
        <v>0</v>
      </c>
      <c r="HD18" s="204">
        <f>'Metinis atlyginimas'!HD23</f>
        <v>0</v>
      </c>
      <c r="HE18" s="204">
        <f>'Metinis atlyginimas'!HE23</f>
        <v>0</v>
      </c>
      <c r="HF18" s="204">
        <f>'Metinis atlyginimas'!HF23</f>
        <v>0</v>
      </c>
      <c r="HG18" s="204">
        <f>'Metinis atlyginimas'!HG23</f>
        <v>0</v>
      </c>
      <c r="HH18" s="204">
        <f>'Metinis atlyginimas'!HH23</f>
        <v>0</v>
      </c>
      <c r="HI18" s="204">
        <f>'Metinis atlyginimas'!HI23</f>
        <v>0</v>
      </c>
      <c r="HJ18" s="204">
        <f>'Metinis atlyginimas'!HJ23</f>
        <v>0</v>
      </c>
      <c r="HK18" s="204">
        <f>'Metinis atlyginimas'!HK23</f>
        <v>0</v>
      </c>
      <c r="HL18" s="204">
        <f>'Metinis atlyginimas'!HL23</f>
        <v>0</v>
      </c>
      <c r="HM18" s="204">
        <f>'Metinis atlyginimas'!HM23</f>
        <v>0</v>
      </c>
      <c r="HN18" s="204">
        <f t="shared" si="201"/>
        <v>0</v>
      </c>
      <c r="HO18" s="204">
        <f>'Metinis atlyginimas'!HO23</f>
        <v>0</v>
      </c>
      <c r="HP18" s="204">
        <f>'Metinis atlyginimas'!HP23</f>
        <v>0</v>
      </c>
      <c r="HQ18" s="204">
        <f>'Metinis atlyginimas'!HQ23</f>
        <v>0</v>
      </c>
      <c r="HR18" s="204">
        <f>'Metinis atlyginimas'!HR23</f>
        <v>0</v>
      </c>
      <c r="HS18" s="204">
        <f>'Metinis atlyginimas'!HS23</f>
        <v>0</v>
      </c>
      <c r="HT18" s="204">
        <f>'Metinis atlyginimas'!HT23</f>
        <v>0</v>
      </c>
      <c r="HU18" s="204">
        <f>'Metinis atlyginimas'!HU23</f>
        <v>0</v>
      </c>
      <c r="HV18" s="204">
        <f>'Metinis atlyginimas'!HV23</f>
        <v>0</v>
      </c>
      <c r="HW18" s="204">
        <f>'Metinis atlyginimas'!HW23</f>
        <v>0</v>
      </c>
      <c r="HX18" s="204">
        <f>'Metinis atlyginimas'!HX23</f>
        <v>0</v>
      </c>
      <c r="HY18" s="204">
        <f>'Metinis atlyginimas'!HY23</f>
        <v>0</v>
      </c>
      <c r="HZ18" s="204">
        <f>'Metinis atlyginimas'!HZ23</f>
        <v>0</v>
      </c>
      <c r="IA18" s="204">
        <f t="shared" si="212"/>
        <v>0</v>
      </c>
      <c r="IB18" s="204">
        <f>'Metinis atlyginimas'!IB23</f>
        <v>0</v>
      </c>
      <c r="IC18" s="204">
        <f>'Metinis atlyginimas'!IC23</f>
        <v>0</v>
      </c>
      <c r="ID18" s="204">
        <f>'Metinis atlyginimas'!ID23</f>
        <v>0</v>
      </c>
      <c r="IE18" s="204">
        <f>'Metinis atlyginimas'!IE23</f>
        <v>0</v>
      </c>
      <c r="IF18" s="204">
        <f>'Metinis atlyginimas'!IF23</f>
        <v>0</v>
      </c>
      <c r="IG18" s="204">
        <f>'Metinis atlyginimas'!IG23</f>
        <v>0</v>
      </c>
      <c r="IH18" s="204">
        <f>'Metinis atlyginimas'!IH23</f>
        <v>0</v>
      </c>
      <c r="II18" s="204">
        <f>'Metinis atlyginimas'!II23</f>
        <v>0</v>
      </c>
      <c r="IJ18" s="204">
        <f>'Metinis atlyginimas'!IJ23</f>
        <v>0</v>
      </c>
      <c r="IK18" s="204">
        <f>'Metinis atlyginimas'!IK23</f>
        <v>0</v>
      </c>
      <c r="IL18" s="204">
        <f>'Metinis atlyginimas'!IL23</f>
        <v>0</v>
      </c>
      <c r="IM18" s="204">
        <f>'Metinis atlyginimas'!IM23</f>
        <v>0</v>
      </c>
      <c r="IN18" s="204">
        <f t="shared" si="223"/>
        <v>0</v>
      </c>
      <c r="IO18" s="204">
        <f>'Metinis atlyginimas'!IO23</f>
        <v>0</v>
      </c>
      <c r="IP18" s="204">
        <f>'Metinis atlyginimas'!IP23</f>
        <v>0</v>
      </c>
      <c r="IQ18" s="204">
        <f>'Metinis atlyginimas'!IQ23</f>
        <v>0</v>
      </c>
      <c r="IR18" s="204">
        <f>'Metinis atlyginimas'!IR23</f>
        <v>0</v>
      </c>
      <c r="IS18" s="204">
        <f>'Metinis atlyginimas'!IS23</f>
        <v>0</v>
      </c>
      <c r="IT18" s="204">
        <f>'Metinis atlyginimas'!IT23</f>
        <v>0</v>
      </c>
      <c r="IU18" s="204">
        <f>'Metinis atlyginimas'!IU23</f>
        <v>0</v>
      </c>
      <c r="IV18" s="204">
        <f>'Metinis atlyginimas'!IV23</f>
        <v>0</v>
      </c>
      <c r="IW18" s="204">
        <f>'Metinis atlyginimas'!IW23</f>
        <v>0</v>
      </c>
      <c r="IX18" s="204">
        <f>'Metinis atlyginimas'!IX23</f>
        <v>0</v>
      </c>
      <c r="IY18" s="204">
        <f>'Metinis atlyginimas'!IY23</f>
        <v>0</v>
      </c>
      <c r="IZ18" s="204">
        <f>'Metinis atlyginimas'!IZ23</f>
        <v>0</v>
      </c>
      <c r="JA18" s="204">
        <f t="shared" si="234"/>
        <v>0</v>
      </c>
      <c r="JB18" s="204">
        <f>'Metinis atlyginimas'!JB23</f>
        <v>0</v>
      </c>
      <c r="JC18" s="204">
        <f>'Metinis atlyginimas'!JC23</f>
        <v>0</v>
      </c>
      <c r="JD18" s="204">
        <f>'Metinis atlyginimas'!JD23</f>
        <v>0</v>
      </c>
      <c r="JE18" s="204">
        <f>'Metinis atlyginimas'!JE23</f>
        <v>0</v>
      </c>
      <c r="JF18" s="204">
        <f>'Metinis atlyginimas'!JF23</f>
        <v>0</v>
      </c>
      <c r="JG18" s="204">
        <f>'Metinis atlyginimas'!JG23</f>
        <v>0</v>
      </c>
      <c r="JH18" s="204">
        <f>'Metinis atlyginimas'!JH23</f>
        <v>0</v>
      </c>
      <c r="JI18" s="204">
        <f>'Metinis atlyginimas'!JI23</f>
        <v>0</v>
      </c>
      <c r="JJ18" s="204">
        <f>'Metinis atlyginimas'!JJ23</f>
        <v>0</v>
      </c>
      <c r="JK18" s="204">
        <f>'Metinis atlyginimas'!JK23</f>
        <v>0</v>
      </c>
      <c r="JL18" s="204">
        <f>'Metinis atlyginimas'!JL23</f>
        <v>0</v>
      </c>
      <c r="JM18" s="204">
        <f>'Metinis atlyginimas'!JM23</f>
        <v>0</v>
      </c>
      <c r="JN18" s="204">
        <f t="shared" si="245"/>
        <v>0</v>
      </c>
      <c r="JO18" s="204">
        <f>'Metinis atlyginimas'!JO23</f>
        <v>0</v>
      </c>
      <c r="JP18" s="204">
        <f>'Metinis atlyginimas'!JP23</f>
        <v>0</v>
      </c>
      <c r="JQ18" s="204">
        <f>'Metinis atlyginimas'!JQ23</f>
        <v>0</v>
      </c>
      <c r="JR18" s="204">
        <f>'Metinis atlyginimas'!JR23</f>
        <v>0</v>
      </c>
      <c r="JS18" s="204">
        <f>'Metinis atlyginimas'!JS23</f>
        <v>0</v>
      </c>
      <c r="JT18" s="204">
        <f>'Metinis atlyginimas'!JT23</f>
        <v>0</v>
      </c>
      <c r="JU18" s="204">
        <f>'Metinis atlyginimas'!JU23</f>
        <v>0</v>
      </c>
      <c r="JV18" s="204">
        <f>'Metinis atlyginimas'!JV23</f>
        <v>0</v>
      </c>
      <c r="JW18" s="204">
        <f>'Metinis atlyginimas'!JW23</f>
        <v>0</v>
      </c>
      <c r="JX18" s="204">
        <f>'Metinis atlyginimas'!JX23</f>
        <v>0</v>
      </c>
      <c r="JY18" s="204">
        <f>'Metinis atlyginimas'!JY23</f>
        <v>0</v>
      </c>
      <c r="JZ18" s="204">
        <f>'Metinis atlyginimas'!JZ23</f>
        <v>0</v>
      </c>
      <c r="KA18" s="204">
        <f t="shared" si="256"/>
        <v>0</v>
      </c>
      <c r="KB18" s="204">
        <f>'Metinis atlyginimas'!KB23</f>
        <v>0</v>
      </c>
      <c r="KC18" s="204">
        <f>'Metinis atlyginimas'!KC23</f>
        <v>0</v>
      </c>
      <c r="KD18" s="204">
        <f>'Metinis atlyginimas'!KD23</f>
        <v>0</v>
      </c>
      <c r="KE18" s="204">
        <f>'Metinis atlyginimas'!KE23</f>
        <v>0</v>
      </c>
      <c r="KF18" s="204">
        <f>'Metinis atlyginimas'!KF23</f>
        <v>0</v>
      </c>
      <c r="KG18" s="204">
        <f>'Metinis atlyginimas'!KG23</f>
        <v>0</v>
      </c>
      <c r="KH18" s="204">
        <f>'Metinis atlyginimas'!KH23</f>
        <v>0</v>
      </c>
      <c r="KI18" s="204">
        <f>'Metinis atlyginimas'!KI23</f>
        <v>0</v>
      </c>
      <c r="KJ18" s="204">
        <f>'Metinis atlyginimas'!KJ23</f>
        <v>0</v>
      </c>
      <c r="KK18" s="204">
        <f>'Metinis atlyginimas'!KK23</f>
        <v>0</v>
      </c>
      <c r="KL18" s="204">
        <f>'Metinis atlyginimas'!KL23</f>
        <v>0</v>
      </c>
      <c r="KM18" s="204">
        <f>'Metinis atlyginimas'!KM23</f>
        <v>0</v>
      </c>
      <c r="KN18" s="204">
        <f t="shared" si="267"/>
        <v>0</v>
      </c>
      <c r="KO18" s="204">
        <f>'Metinis atlyginimas'!KO23</f>
        <v>0</v>
      </c>
      <c r="KP18" s="204">
        <f>'Metinis atlyginimas'!KP23</f>
        <v>0</v>
      </c>
      <c r="KQ18" s="204">
        <f>'Metinis atlyginimas'!KQ23</f>
        <v>0</v>
      </c>
      <c r="KR18" s="204">
        <f>'Metinis atlyginimas'!KR23</f>
        <v>0</v>
      </c>
      <c r="KS18" s="204">
        <f>'Metinis atlyginimas'!KS23</f>
        <v>0</v>
      </c>
      <c r="KT18" s="204">
        <f>'Metinis atlyginimas'!KT23</f>
        <v>0</v>
      </c>
      <c r="KU18" s="204">
        <f>'Metinis atlyginimas'!KU23</f>
        <v>0</v>
      </c>
      <c r="KV18" s="204">
        <f>'Metinis atlyginimas'!KV23</f>
        <v>0</v>
      </c>
      <c r="KW18" s="204">
        <f>'Metinis atlyginimas'!KW23</f>
        <v>0</v>
      </c>
      <c r="KX18" s="204">
        <f>'Metinis atlyginimas'!KX23</f>
        <v>0</v>
      </c>
      <c r="KY18" s="204">
        <f>'Metinis atlyginimas'!KY23</f>
        <v>0</v>
      </c>
      <c r="KZ18" s="204">
        <f>'Metinis atlyginimas'!KZ23</f>
        <v>0</v>
      </c>
      <c r="LA18" s="204">
        <f t="shared" si="278"/>
        <v>0</v>
      </c>
      <c r="LB18" s="204">
        <f>'Metinis atlyginimas'!LB23</f>
        <v>0</v>
      </c>
      <c r="LC18" s="204">
        <f>'Metinis atlyginimas'!LC23</f>
        <v>0</v>
      </c>
      <c r="LD18" s="204">
        <f>'Metinis atlyginimas'!LD23</f>
        <v>0</v>
      </c>
      <c r="LE18" s="204">
        <f>'Metinis atlyginimas'!LE23</f>
        <v>0</v>
      </c>
      <c r="LF18" s="204">
        <f>'Metinis atlyginimas'!LF23</f>
        <v>0</v>
      </c>
      <c r="LG18" s="204">
        <f>'Metinis atlyginimas'!LG23</f>
        <v>0</v>
      </c>
      <c r="LH18" s="204">
        <f>'Metinis atlyginimas'!LH23</f>
        <v>0</v>
      </c>
      <c r="LI18" s="204">
        <f>'Metinis atlyginimas'!LI23</f>
        <v>0</v>
      </c>
      <c r="LJ18" s="204">
        <f>'Metinis atlyginimas'!LJ23</f>
        <v>0</v>
      </c>
      <c r="LK18" s="204">
        <f>'Metinis atlyginimas'!LK23</f>
        <v>0</v>
      </c>
      <c r="LL18" s="204">
        <f>'Metinis atlyginimas'!LL23</f>
        <v>0</v>
      </c>
      <c r="LM18" s="204">
        <f>'Metinis atlyginimas'!LM23</f>
        <v>0</v>
      </c>
      <c r="LN18" s="205">
        <f t="shared" si="289"/>
        <v>0</v>
      </c>
    </row>
    <row r="19" spans="1:326" ht="15.75" thickBot="1">
      <c r="A19" s="206" t="s">
        <v>15</v>
      </c>
      <c r="B19" s="207">
        <f>B15-B16</f>
        <v>0</v>
      </c>
      <c r="C19" s="208">
        <f>C15-C16</f>
        <v>0</v>
      </c>
      <c r="D19" s="208">
        <f t="shared" ref="D19:M19" si="295">D15-D16</f>
        <v>0</v>
      </c>
      <c r="E19" s="208">
        <f t="shared" si="295"/>
        <v>0</v>
      </c>
      <c r="F19" s="208">
        <f t="shared" si="295"/>
        <v>0</v>
      </c>
      <c r="G19" s="208">
        <f t="shared" si="295"/>
        <v>0</v>
      </c>
      <c r="H19" s="208">
        <f t="shared" si="295"/>
        <v>0</v>
      </c>
      <c r="I19" s="208">
        <f t="shared" si="295"/>
        <v>0</v>
      </c>
      <c r="J19" s="208">
        <f t="shared" si="295"/>
        <v>0</v>
      </c>
      <c r="K19" s="208">
        <f t="shared" si="295"/>
        <v>0</v>
      </c>
      <c r="L19" s="208">
        <f t="shared" si="295"/>
        <v>0</v>
      </c>
      <c r="M19" s="208">
        <f t="shared" si="295"/>
        <v>-83560.260000000009</v>
      </c>
      <c r="N19" s="339">
        <f t="shared" si="25"/>
        <v>-83560.260000000009</v>
      </c>
      <c r="O19" s="208">
        <f>O15-O16</f>
        <v>0</v>
      </c>
      <c r="P19" s="208">
        <f t="shared" ref="P19:Z19" si="296">P15-P16</f>
        <v>0</v>
      </c>
      <c r="Q19" s="208">
        <f t="shared" si="296"/>
        <v>0</v>
      </c>
      <c r="R19" s="208">
        <f t="shared" si="296"/>
        <v>0</v>
      </c>
      <c r="S19" s="208">
        <f t="shared" si="296"/>
        <v>0</v>
      </c>
      <c r="T19" s="208">
        <f t="shared" si="296"/>
        <v>0</v>
      </c>
      <c r="U19" s="208">
        <f t="shared" si="296"/>
        <v>0</v>
      </c>
      <c r="V19" s="208">
        <f t="shared" si="296"/>
        <v>0</v>
      </c>
      <c r="W19" s="208">
        <f t="shared" si="296"/>
        <v>0</v>
      </c>
      <c r="X19" s="208">
        <f t="shared" si="296"/>
        <v>0</v>
      </c>
      <c r="Y19" s="208">
        <f t="shared" si="296"/>
        <v>0</v>
      </c>
      <c r="Z19" s="208">
        <f t="shared" si="296"/>
        <v>-473508.13999999966</v>
      </c>
      <c r="AA19" s="24">
        <f t="shared" si="36"/>
        <v>-473508.13999999966</v>
      </c>
      <c r="AB19" s="208">
        <f>AB15-AB16</f>
        <v>6462.6491666666643</v>
      </c>
      <c r="AC19" s="208">
        <f t="shared" ref="AC19:AM19" si="297">AC15-AC16</f>
        <v>6462.6491666666643</v>
      </c>
      <c r="AD19" s="208">
        <f t="shared" si="297"/>
        <v>6462.6491666666643</v>
      </c>
      <c r="AE19" s="208">
        <f t="shared" si="297"/>
        <v>6462.6491666666643</v>
      </c>
      <c r="AF19" s="208">
        <f t="shared" si="297"/>
        <v>6462.6491666666643</v>
      </c>
      <c r="AG19" s="208">
        <f t="shared" si="297"/>
        <v>6462.6491666666643</v>
      </c>
      <c r="AH19" s="208">
        <f t="shared" si="297"/>
        <v>6462.6491666666643</v>
      </c>
      <c r="AI19" s="208">
        <f t="shared" si="297"/>
        <v>6462.6491666666643</v>
      </c>
      <c r="AJ19" s="208">
        <f t="shared" si="297"/>
        <v>6462.6491666666643</v>
      </c>
      <c r="AK19" s="208">
        <f t="shared" si="297"/>
        <v>6462.6491666666643</v>
      </c>
      <c r="AL19" s="208">
        <f t="shared" si="297"/>
        <v>6462.6491666666643</v>
      </c>
      <c r="AM19" s="208">
        <f t="shared" si="297"/>
        <v>6462.6491666666643</v>
      </c>
      <c r="AN19" s="24">
        <f t="shared" si="47"/>
        <v>77551.789999999964</v>
      </c>
      <c r="AO19" s="208">
        <f>AO15-AO16</f>
        <v>6656.5286416666659</v>
      </c>
      <c r="AP19" s="208">
        <f t="shared" ref="AP19:AZ19" si="298">AP15-AP16</f>
        <v>6656.5286416666659</v>
      </c>
      <c r="AQ19" s="208">
        <f t="shared" si="298"/>
        <v>6656.5286416666659</v>
      </c>
      <c r="AR19" s="208">
        <f t="shared" si="298"/>
        <v>6656.5286416666659</v>
      </c>
      <c r="AS19" s="208">
        <f t="shared" si="298"/>
        <v>6656.5286416666659</v>
      </c>
      <c r="AT19" s="208">
        <f t="shared" si="298"/>
        <v>6656.5286416666659</v>
      </c>
      <c r="AU19" s="208">
        <f t="shared" si="298"/>
        <v>6656.5286416666659</v>
      </c>
      <c r="AV19" s="208">
        <f t="shared" si="298"/>
        <v>6656.5286416666659</v>
      </c>
      <c r="AW19" s="208">
        <f t="shared" si="298"/>
        <v>6656.5286416666659</v>
      </c>
      <c r="AX19" s="208">
        <f t="shared" si="298"/>
        <v>6656.5286416666659</v>
      </c>
      <c r="AY19" s="208">
        <f t="shared" si="298"/>
        <v>6656.5286416666622</v>
      </c>
      <c r="AZ19" s="208">
        <f t="shared" si="298"/>
        <v>1656.5286416666659</v>
      </c>
      <c r="BA19" s="24">
        <f t="shared" si="58"/>
        <v>74878.343699999983</v>
      </c>
      <c r="BB19" s="208">
        <f>BB15-BB16</f>
        <v>6856.2245009166654</v>
      </c>
      <c r="BC19" s="208">
        <f t="shared" ref="BC19:BM19" si="299">BC15-BC16</f>
        <v>6856.2245009166654</v>
      </c>
      <c r="BD19" s="208">
        <f t="shared" si="299"/>
        <v>6856.2245009166654</v>
      </c>
      <c r="BE19" s="208">
        <f t="shared" si="299"/>
        <v>6856.2245009166654</v>
      </c>
      <c r="BF19" s="208">
        <f t="shared" si="299"/>
        <v>6856.2245009166654</v>
      </c>
      <c r="BG19" s="208">
        <f t="shared" si="299"/>
        <v>6856.2245009166654</v>
      </c>
      <c r="BH19" s="208">
        <f t="shared" si="299"/>
        <v>6856.2245009166654</v>
      </c>
      <c r="BI19" s="208">
        <f t="shared" si="299"/>
        <v>6856.2245009166654</v>
      </c>
      <c r="BJ19" s="208">
        <f t="shared" si="299"/>
        <v>6856.2245009166654</v>
      </c>
      <c r="BK19" s="208">
        <f t="shared" si="299"/>
        <v>6856.2245009166654</v>
      </c>
      <c r="BL19" s="208">
        <f t="shared" si="299"/>
        <v>6856.2245009166727</v>
      </c>
      <c r="BM19" s="208">
        <f t="shared" si="299"/>
        <v>-17143.775499083331</v>
      </c>
      <c r="BN19" s="24">
        <f t="shared" si="69"/>
        <v>58274.694010999985</v>
      </c>
      <c r="BO19" s="208">
        <f>BO15-BO16</f>
        <v>7061.9112359441679</v>
      </c>
      <c r="BP19" s="208">
        <f t="shared" ref="BP19:BZ19" si="300">BP15-BP16</f>
        <v>7061.9112359441679</v>
      </c>
      <c r="BQ19" s="208">
        <f t="shared" si="300"/>
        <v>7061.9112359441679</v>
      </c>
      <c r="BR19" s="208">
        <f t="shared" si="300"/>
        <v>7061.9112359441679</v>
      </c>
      <c r="BS19" s="208">
        <f t="shared" si="300"/>
        <v>7061.9112359441679</v>
      </c>
      <c r="BT19" s="208">
        <f t="shared" si="300"/>
        <v>7061.9112359441679</v>
      </c>
      <c r="BU19" s="208">
        <f t="shared" si="300"/>
        <v>7061.9112359441679</v>
      </c>
      <c r="BV19" s="208">
        <f t="shared" si="300"/>
        <v>7061.9112359441679</v>
      </c>
      <c r="BW19" s="208">
        <f t="shared" si="300"/>
        <v>7061.9112359441679</v>
      </c>
      <c r="BX19" s="208">
        <f t="shared" si="300"/>
        <v>7061.9112359441679</v>
      </c>
      <c r="BY19" s="208">
        <f t="shared" si="300"/>
        <v>7061.9112359441679</v>
      </c>
      <c r="BZ19" s="208">
        <f t="shared" si="300"/>
        <v>-37938.088764055836</v>
      </c>
      <c r="CA19" s="24">
        <f t="shared" si="80"/>
        <v>39742.934831329985</v>
      </c>
      <c r="CB19" s="208">
        <f>CB15-CB16</f>
        <v>7273.7685730224875</v>
      </c>
      <c r="CC19" s="208">
        <f t="shared" ref="CC19:CM19" si="301">CC15-CC16</f>
        <v>7273.7685730224875</v>
      </c>
      <c r="CD19" s="208">
        <f t="shared" si="301"/>
        <v>7273.7685730224875</v>
      </c>
      <c r="CE19" s="208">
        <f t="shared" si="301"/>
        <v>7273.7685730224875</v>
      </c>
      <c r="CF19" s="208">
        <f t="shared" si="301"/>
        <v>7273.7685730224875</v>
      </c>
      <c r="CG19" s="208">
        <f t="shared" si="301"/>
        <v>7273.7685730224875</v>
      </c>
      <c r="CH19" s="208">
        <f t="shared" si="301"/>
        <v>7273.7685730224875</v>
      </c>
      <c r="CI19" s="208">
        <f t="shared" si="301"/>
        <v>7273.7685730224875</v>
      </c>
      <c r="CJ19" s="208">
        <f t="shared" si="301"/>
        <v>7273.7685730224875</v>
      </c>
      <c r="CK19" s="208">
        <f t="shared" si="301"/>
        <v>7273.7685730224875</v>
      </c>
      <c r="CL19" s="208">
        <f t="shared" si="301"/>
        <v>7273.7685730224875</v>
      </c>
      <c r="CM19" s="208">
        <f t="shared" si="301"/>
        <v>-86726.231426977509</v>
      </c>
      <c r="CN19" s="24">
        <f t="shared" si="91"/>
        <v>-6714.7771237301204</v>
      </c>
      <c r="CO19" s="208">
        <f>CO15-CO16</f>
        <v>7491.9816302131694</v>
      </c>
      <c r="CP19" s="208">
        <f t="shared" ref="CP19:CZ19" si="302">CP15-CP16</f>
        <v>7491.9816302131694</v>
      </c>
      <c r="CQ19" s="208">
        <f t="shared" si="302"/>
        <v>7491.9816302131694</v>
      </c>
      <c r="CR19" s="208">
        <f t="shared" si="302"/>
        <v>7491.9816302131694</v>
      </c>
      <c r="CS19" s="208">
        <f t="shared" si="302"/>
        <v>7491.9816302131694</v>
      </c>
      <c r="CT19" s="208">
        <f t="shared" si="302"/>
        <v>7491.9816302131694</v>
      </c>
      <c r="CU19" s="208">
        <f t="shared" si="302"/>
        <v>7491.9816302131694</v>
      </c>
      <c r="CV19" s="208">
        <f t="shared" si="302"/>
        <v>7491.9816302131694</v>
      </c>
      <c r="CW19" s="208">
        <f t="shared" si="302"/>
        <v>7491.9816302131694</v>
      </c>
      <c r="CX19" s="208">
        <f t="shared" si="302"/>
        <v>7491.9816302131694</v>
      </c>
      <c r="CY19" s="208">
        <f t="shared" si="302"/>
        <v>7491.9816302131694</v>
      </c>
      <c r="CZ19" s="208">
        <f t="shared" si="302"/>
        <v>-17508.018369786831</v>
      </c>
      <c r="DA19" s="24">
        <f t="shared" si="102"/>
        <v>64903.779562558004</v>
      </c>
      <c r="DB19" s="208">
        <f>DB15-DB16</f>
        <v>7716.7410791195634</v>
      </c>
      <c r="DC19" s="208">
        <f t="shared" ref="DC19:DM19" si="303">DC15-DC16</f>
        <v>7716.7410791195634</v>
      </c>
      <c r="DD19" s="208">
        <f t="shared" si="303"/>
        <v>7716.7410791195634</v>
      </c>
      <c r="DE19" s="208">
        <f t="shared" si="303"/>
        <v>7716.7410791195634</v>
      </c>
      <c r="DF19" s="208">
        <f t="shared" si="303"/>
        <v>7716.7410791195634</v>
      </c>
      <c r="DG19" s="208">
        <f t="shared" si="303"/>
        <v>7716.7410791195634</v>
      </c>
      <c r="DH19" s="208">
        <f t="shared" si="303"/>
        <v>7716.7410791195634</v>
      </c>
      <c r="DI19" s="208">
        <f t="shared" si="303"/>
        <v>7716.7410791195634</v>
      </c>
      <c r="DJ19" s="208">
        <f t="shared" si="303"/>
        <v>7716.7410791195634</v>
      </c>
      <c r="DK19" s="208">
        <f t="shared" si="303"/>
        <v>7716.7410791195634</v>
      </c>
      <c r="DL19" s="208">
        <f t="shared" si="303"/>
        <v>7716.7410791195634</v>
      </c>
      <c r="DM19" s="208">
        <f t="shared" si="303"/>
        <v>-116283.25892088043</v>
      </c>
      <c r="DN19" s="24">
        <f t="shared" si="113"/>
        <v>-31399.107050565231</v>
      </c>
      <c r="DO19" s="208">
        <f>DO15-DO16</f>
        <v>7948.2433114931446</v>
      </c>
      <c r="DP19" s="208">
        <f t="shared" ref="DP19:DZ19" si="304">DP15-DP16</f>
        <v>7948.2433114931446</v>
      </c>
      <c r="DQ19" s="208">
        <f t="shared" si="304"/>
        <v>7948.2433114931446</v>
      </c>
      <c r="DR19" s="208">
        <f t="shared" si="304"/>
        <v>7948.2433114931446</v>
      </c>
      <c r="DS19" s="208">
        <f t="shared" si="304"/>
        <v>7948.2433114931446</v>
      </c>
      <c r="DT19" s="208">
        <f t="shared" si="304"/>
        <v>7948.2433114931446</v>
      </c>
      <c r="DU19" s="208">
        <f t="shared" si="304"/>
        <v>7948.2433114931446</v>
      </c>
      <c r="DV19" s="208">
        <f t="shared" si="304"/>
        <v>7948.2433114931446</v>
      </c>
      <c r="DW19" s="208">
        <f t="shared" si="304"/>
        <v>7948.2433114931446</v>
      </c>
      <c r="DX19" s="208">
        <f t="shared" si="304"/>
        <v>7948.2433114931446</v>
      </c>
      <c r="DY19" s="208">
        <f t="shared" si="304"/>
        <v>7948.2433114931446</v>
      </c>
      <c r="DZ19" s="208">
        <f t="shared" si="304"/>
        <v>-17051.756688506855</v>
      </c>
      <c r="EA19" s="24">
        <f t="shared" si="124"/>
        <v>70378.919737917764</v>
      </c>
      <c r="EB19" s="208">
        <f>EB15-EB16</f>
        <v>8186.6906108379389</v>
      </c>
      <c r="EC19" s="208">
        <f t="shared" ref="EC19:EM19" si="305">EC15-EC16</f>
        <v>8186.6906108379389</v>
      </c>
      <c r="ED19" s="208">
        <f t="shared" si="305"/>
        <v>8186.6906108379389</v>
      </c>
      <c r="EE19" s="208">
        <f t="shared" si="305"/>
        <v>8186.6906108379389</v>
      </c>
      <c r="EF19" s="208">
        <f t="shared" si="305"/>
        <v>8186.6906108379389</v>
      </c>
      <c r="EG19" s="208">
        <f t="shared" si="305"/>
        <v>8186.6906108379389</v>
      </c>
      <c r="EH19" s="208">
        <f t="shared" si="305"/>
        <v>8186.6906108379389</v>
      </c>
      <c r="EI19" s="208">
        <f t="shared" si="305"/>
        <v>8186.6906108379389</v>
      </c>
      <c r="EJ19" s="208">
        <f t="shared" si="305"/>
        <v>8186.6906108379389</v>
      </c>
      <c r="EK19" s="208">
        <f t="shared" si="305"/>
        <v>8186.6906108379389</v>
      </c>
      <c r="EL19" s="208">
        <f t="shared" si="305"/>
        <v>8186.6906108379389</v>
      </c>
      <c r="EM19" s="208">
        <f t="shared" si="305"/>
        <v>-85813.309389162052</v>
      </c>
      <c r="EN19" s="24">
        <f t="shared" si="135"/>
        <v>4240.2873300552747</v>
      </c>
      <c r="EO19" s="208">
        <f>EO15-EO16</f>
        <v>8432.291329163083</v>
      </c>
      <c r="EP19" s="208">
        <f t="shared" ref="EP19:EZ19" si="306">EP15-EP16</f>
        <v>8432.291329163083</v>
      </c>
      <c r="EQ19" s="208">
        <f t="shared" si="306"/>
        <v>8432.291329163083</v>
      </c>
      <c r="ER19" s="208">
        <f t="shared" si="306"/>
        <v>8432.291329163083</v>
      </c>
      <c r="ES19" s="208">
        <f t="shared" si="306"/>
        <v>8432.291329163083</v>
      </c>
      <c r="ET19" s="208">
        <f t="shared" si="306"/>
        <v>8432.291329163083</v>
      </c>
      <c r="EU19" s="208">
        <f t="shared" si="306"/>
        <v>8432.291329163083</v>
      </c>
      <c r="EV19" s="208">
        <f t="shared" si="306"/>
        <v>8432.291329163083</v>
      </c>
      <c r="EW19" s="208">
        <f t="shared" si="306"/>
        <v>8432.291329163083</v>
      </c>
      <c r="EX19" s="208">
        <f t="shared" si="306"/>
        <v>8432.291329163083</v>
      </c>
      <c r="EY19" s="208">
        <f t="shared" si="306"/>
        <v>8432.2913291630866</v>
      </c>
      <c r="EZ19" s="208">
        <f t="shared" si="306"/>
        <v>-56567.70867083691</v>
      </c>
      <c r="FA19" s="24">
        <f t="shared" si="146"/>
        <v>36187.495949957003</v>
      </c>
      <c r="FB19" s="208">
        <f>FB15-FB16</f>
        <v>8685.2600690379732</v>
      </c>
      <c r="FC19" s="208">
        <f t="shared" ref="FC19:FM19" si="307">FC15-FC16</f>
        <v>8685.2600690379732</v>
      </c>
      <c r="FD19" s="208">
        <f t="shared" si="307"/>
        <v>8685.2600690379732</v>
      </c>
      <c r="FE19" s="208">
        <f t="shared" si="307"/>
        <v>8685.2600690379732</v>
      </c>
      <c r="FF19" s="208">
        <f t="shared" si="307"/>
        <v>8685.2600690379732</v>
      </c>
      <c r="FG19" s="208">
        <f t="shared" si="307"/>
        <v>8685.2600690379732</v>
      </c>
      <c r="FH19" s="208">
        <f t="shared" si="307"/>
        <v>8685.2600690379732</v>
      </c>
      <c r="FI19" s="208">
        <f t="shared" si="307"/>
        <v>8685.2600690379732</v>
      </c>
      <c r="FJ19" s="208">
        <f t="shared" si="307"/>
        <v>8685.2600690379732</v>
      </c>
      <c r="FK19" s="208">
        <f t="shared" si="307"/>
        <v>8685.2600690379732</v>
      </c>
      <c r="FL19" s="208">
        <f t="shared" si="307"/>
        <v>8685.2600690379732</v>
      </c>
      <c r="FM19" s="208">
        <f t="shared" si="307"/>
        <v>-95314.739930962023</v>
      </c>
      <c r="FN19" s="24">
        <f t="shared" si="157"/>
        <v>223.12082845570694</v>
      </c>
      <c r="FO19" s="208">
        <f>FO15-FO16</f>
        <v>8945.8178711091095</v>
      </c>
      <c r="FP19" s="208">
        <f t="shared" ref="FP19:FZ19" si="308">FP15-FP16</f>
        <v>8945.8178711091095</v>
      </c>
      <c r="FQ19" s="208">
        <f t="shared" si="308"/>
        <v>8945.8178711091095</v>
      </c>
      <c r="FR19" s="208">
        <f t="shared" si="308"/>
        <v>8945.8178711091095</v>
      </c>
      <c r="FS19" s="208">
        <f t="shared" si="308"/>
        <v>8945.8178711091095</v>
      </c>
      <c r="FT19" s="208">
        <f t="shared" si="308"/>
        <v>8945.8178711091095</v>
      </c>
      <c r="FU19" s="208">
        <f t="shared" si="308"/>
        <v>8945.8178711091095</v>
      </c>
      <c r="FV19" s="208">
        <f t="shared" si="308"/>
        <v>8945.8178711091095</v>
      </c>
      <c r="FW19" s="208">
        <f t="shared" si="308"/>
        <v>8945.8178711091095</v>
      </c>
      <c r="FX19" s="208">
        <f t="shared" si="308"/>
        <v>8945.8178711091095</v>
      </c>
      <c r="FY19" s="208">
        <f t="shared" si="308"/>
        <v>8945.8178711091132</v>
      </c>
      <c r="FZ19" s="208">
        <f t="shared" si="308"/>
        <v>-35054.182128890898</v>
      </c>
      <c r="GA19" s="24">
        <f t="shared" si="168"/>
        <v>63349.814453309329</v>
      </c>
      <c r="GB19" s="208">
        <f>GB15-GB16</f>
        <v>9214.1924072423863</v>
      </c>
      <c r="GC19" s="208">
        <f t="shared" ref="GC19:GM19" si="309">GC15-GC16</f>
        <v>9214.1924072423863</v>
      </c>
      <c r="GD19" s="208">
        <f t="shared" si="309"/>
        <v>9214.1924072423863</v>
      </c>
      <c r="GE19" s="208">
        <f t="shared" si="309"/>
        <v>9214.1924072423863</v>
      </c>
      <c r="GF19" s="208">
        <f t="shared" si="309"/>
        <v>9214.1924072423863</v>
      </c>
      <c r="GG19" s="208">
        <f t="shared" si="309"/>
        <v>9214.1924072423863</v>
      </c>
      <c r="GH19" s="208">
        <f t="shared" si="309"/>
        <v>9214.1924072423863</v>
      </c>
      <c r="GI19" s="208">
        <f t="shared" si="309"/>
        <v>9214.1924072423863</v>
      </c>
      <c r="GJ19" s="208">
        <f t="shared" si="309"/>
        <v>9214.1924072423863</v>
      </c>
      <c r="GK19" s="208">
        <f t="shared" si="309"/>
        <v>9214.1924072423863</v>
      </c>
      <c r="GL19" s="208">
        <f t="shared" si="309"/>
        <v>9214.1924072423863</v>
      </c>
      <c r="GM19" s="208">
        <f t="shared" si="309"/>
        <v>-115285.80759275761</v>
      </c>
      <c r="GN19" s="24">
        <f t="shared" si="179"/>
        <v>-13929.691113091365</v>
      </c>
      <c r="GO19" s="208">
        <f>GO15-GO16</f>
        <v>0</v>
      </c>
      <c r="GP19" s="208">
        <f t="shared" ref="GP19:GZ19" si="310">GP15-GP16</f>
        <v>0</v>
      </c>
      <c r="GQ19" s="208">
        <f t="shared" si="310"/>
        <v>0</v>
      </c>
      <c r="GR19" s="208">
        <f t="shared" si="310"/>
        <v>0</v>
      </c>
      <c r="GS19" s="208">
        <f t="shared" si="310"/>
        <v>0</v>
      </c>
      <c r="GT19" s="208">
        <f t="shared" si="310"/>
        <v>0</v>
      </c>
      <c r="GU19" s="208">
        <f t="shared" si="310"/>
        <v>0</v>
      </c>
      <c r="GV19" s="208">
        <f t="shared" si="310"/>
        <v>0</v>
      </c>
      <c r="GW19" s="208">
        <f t="shared" si="310"/>
        <v>0</v>
      </c>
      <c r="GX19" s="208">
        <f t="shared" si="310"/>
        <v>0</v>
      </c>
      <c r="GY19" s="208">
        <f t="shared" si="310"/>
        <v>0</v>
      </c>
      <c r="GZ19" s="208">
        <f t="shared" si="310"/>
        <v>0</v>
      </c>
      <c r="HA19" s="24">
        <f t="shared" si="190"/>
        <v>0</v>
      </c>
      <c r="HB19" s="208">
        <f>HB15-HB16</f>
        <v>0</v>
      </c>
      <c r="HC19" s="208">
        <f t="shared" ref="HC19:HM19" si="311">HC15-HC16</f>
        <v>0</v>
      </c>
      <c r="HD19" s="208">
        <f t="shared" si="311"/>
        <v>0</v>
      </c>
      <c r="HE19" s="208">
        <f t="shared" si="311"/>
        <v>0</v>
      </c>
      <c r="HF19" s="208">
        <f t="shared" si="311"/>
        <v>0</v>
      </c>
      <c r="HG19" s="208">
        <f t="shared" si="311"/>
        <v>0</v>
      </c>
      <c r="HH19" s="208">
        <f t="shared" si="311"/>
        <v>0</v>
      </c>
      <c r="HI19" s="208">
        <f t="shared" si="311"/>
        <v>0</v>
      </c>
      <c r="HJ19" s="208">
        <f t="shared" si="311"/>
        <v>0</v>
      </c>
      <c r="HK19" s="208">
        <f t="shared" si="311"/>
        <v>0</v>
      </c>
      <c r="HL19" s="208">
        <f t="shared" si="311"/>
        <v>0</v>
      </c>
      <c r="HM19" s="208">
        <f t="shared" si="311"/>
        <v>0</v>
      </c>
      <c r="HN19" s="24">
        <f t="shared" si="201"/>
        <v>0</v>
      </c>
      <c r="HO19" s="208">
        <f>HO15-HO16</f>
        <v>0</v>
      </c>
      <c r="HP19" s="208">
        <f t="shared" ref="HP19:HZ19" si="312">HP15-HP16</f>
        <v>0</v>
      </c>
      <c r="HQ19" s="208">
        <f t="shared" si="312"/>
        <v>0</v>
      </c>
      <c r="HR19" s="208">
        <f t="shared" si="312"/>
        <v>0</v>
      </c>
      <c r="HS19" s="208">
        <f t="shared" si="312"/>
        <v>0</v>
      </c>
      <c r="HT19" s="208">
        <f t="shared" si="312"/>
        <v>0</v>
      </c>
      <c r="HU19" s="208">
        <f t="shared" si="312"/>
        <v>0</v>
      </c>
      <c r="HV19" s="208">
        <f t="shared" si="312"/>
        <v>0</v>
      </c>
      <c r="HW19" s="208">
        <f t="shared" si="312"/>
        <v>0</v>
      </c>
      <c r="HX19" s="208">
        <f t="shared" si="312"/>
        <v>0</v>
      </c>
      <c r="HY19" s="208">
        <f t="shared" si="312"/>
        <v>0</v>
      </c>
      <c r="HZ19" s="208">
        <f t="shared" si="312"/>
        <v>0</v>
      </c>
      <c r="IA19" s="24">
        <f t="shared" si="212"/>
        <v>0</v>
      </c>
      <c r="IB19" s="208">
        <f>IB15-IB16</f>
        <v>0</v>
      </c>
      <c r="IC19" s="208">
        <f t="shared" ref="IC19:IM19" si="313">IC15-IC16</f>
        <v>0</v>
      </c>
      <c r="ID19" s="208">
        <f t="shared" si="313"/>
        <v>0</v>
      </c>
      <c r="IE19" s="208">
        <f t="shared" si="313"/>
        <v>0</v>
      </c>
      <c r="IF19" s="208">
        <f t="shared" si="313"/>
        <v>0</v>
      </c>
      <c r="IG19" s="208">
        <f t="shared" si="313"/>
        <v>0</v>
      </c>
      <c r="IH19" s="208">
        <f t="shared" si="313"/>
        <v>0</v>
      </c>
      <c r="II19" s="208">
        <f t="shared" si="313"/>
        <v>0</v>
      </c>
      <c r="IJ19" s="208">
        <f t="shared" si="313"/>
        <v>0</v>
      </c>
      <c r="IK19" s="208">
        <f t="shared" si="313"/>
        <v>0</v>
      </c>
      <c r="IL19" s="208">
        <f t="shared" si="313"/>
        <v>0</v>
      </c>
      <c r="IM19" s="208">
        <f t="shared" si="313"/>
        <v>0</v>
      </c>
      <c r="IN19" s="24">
        <f t="shared" si="223"/>
        <v>0</v>
      </c>
      <c r="IO19" s="208">
        <f>IO15-IO16</f>
        <v>0</v>
      </c>
      <c r="IP19" s="208">
        <f t="shared" ref="IP19:IZ19" si="314">IP15-IP16</f>
        <v>0</v>
      </c>
      <c r="IQ19" s="208">
        <f t="shared" si="314"/>
        <v>0</v>
      </c>
      <c r="IR19" s="208">
        <f t="shared" si="314"/>
        <v>0</v>
      </c>
      <c r="IS19" s="208">
        <f t="shared" si="314"/>
        <v>0</v>
      </c>
      <c r="IT19" s="208">
        <f t="shared" si="314"/>
        <v>0</v>
      </c>
      <c r="IU19" s="208">
        <f t="shared" si="314"/>
        <v>0</v>
      </c>
      <c r="IV19" s="208">
        <f t="shared" si="314"/>
        <v>0</v>
      </c>
      <c r="IW19" s="208">
        <f t="shared" si="314"/>
        <v>0</v>
      </c>
      <c r="IX19" s="208">
        <f t="shared" si="314"/>
        <v>0</v>
      </c>
      <c r="IY19" s="208">
        <f t="shared" si="314"/>
        <v>0</v>
      </c>
      <c r="IZ19" s="208">
        <f t="shared" si="314"/>
        <v>0</v>
      </c>
      <c r="JA19" s="24">
        <f t="shared" si="234"/>
        <v>0</v>
      </c>
      <c r="JB19" s="208">
        <f>JB15-JB16</f>
        <v>0</v>
      </c>
      <c r="JC19" s="208">
        <f t="shared" ref="JC19:JM19" si="315">JC15-JC16</f>
        <v>0</v>
      </c>
      <c r="JD19" s="208">
        <f t="shared" si="315"/>
        <v>0</v>
      </c>
      <c r="JE19" s="208">
        <f t="shared" si="315"/>
        <v>0</v>
      </c>
      <c r="JF19" s="208">
        <f t="shared" si="315"/>
        <v>0</v>
      </c>
      <c r="JG19" s="208">
        <f t="shared" si="315"/>
        <v>0</v>
      </c>
      <c r="JH19" s="208">
        <f t="shared" si="315"/>
        <v>0</v>
      </c>
      <c r="JI19" s="208">
        <f t="shared" si="315"/>
        <v>0</v>
      </c>
      <c r="JJ19" s="208">
        <f t="shared" si="315"/>
        <v>0</v>
      </c>
      <c r="JK19" s="208">
        <f t="shared" si="315"/>
        <v>0</v>
      </c>
      <c r="JL19" s="208">
        <f t="shared" si="315"/>
        <v>0</v>
      </c>
      <c r="JM19" s="208">
        <f t="shared" si="315"/>
        <v>0</v>
      </c>
      <c r="JN19" s="24">
        <f t="shared" si="245"/>
        <v>0</v>
      </c>
      <c r="JO19" s="208">
        <f>JO15-JO16</f>
        <v>0</v>
      </c>
      <c r="JP19" s="208">
        <f t="shared" ref="JP19:JZ19" si="316">JP15-JP16</f>
        <v>0</v>
      </c>
      <c r="JQ19" s="208">
        <f t="shared" si="316"/>
        <v>0</v>
      </c>
      <c r="JR19" s="208">
        <f t="shared" si="316"/>
        <v>0</v>
      </c>
      <c r="JS19" s="208">
        <f t="shared" si="316"/>
        <v>0</v>
      </c>
      <c r="JT19" s="208">
        <f t="shared" si="316"/>
        <v>0</v>
      </c>
      <c r="JU19" s="208">
        <f t="shared" si="316"/>
        <v>0</v>
      </c>
      <c r="JV19" s="208">
        <f t="shared" si="316"/>
        <v>0</v>
      </c>
      <c r="JW19" s="208">
        <f t="shared" si="316"/>
        <v>0</v>
      </c>
      <c r="JX19" s="208">
        <f t="shared" si="316"/>
        <v>0</v>
      </c>
      <c r="JY19" s="208">
        <f t="shared" si="316"/>
        <v>0</v>
      </c>
      <c r="JZ19" s="208">
        <f t="shared" si="316"/>
        <v>0</v>
      </c>
      <c r="KA19" s="24">
        <f t="shared" si="256"/>
        <v>0</v>
      </c>
      <c r="KB19" s="208">
        <f>KB15-KB16</f>
        <v>0</v>
      </c>
      <c r="KC19" s="208">
        <f t="shared" ref="KC19:KM19" si="317">KC15-KC16</f>
        <v>0</v>
      </c>
      <c r="KD19" s="208">
        <f t="shared" si="317"/>
        <v>0</v>
      </c>
      <c r="KE19" s="208">
        <f t="shared" si="317"/>
        <v>0</v>
      </c>
      <c r="KF19" s="208">
        <f t="shared" si="317"/>
        <v>0</v>
      </c>
      <c r="KG19" s="208">
        <f t="shared" si="317"/>
        <v>0</v>
      </c>
      <c r="KH19" s="208">
        <f t="shared" si="317"/>
        <v>0</v>
      </c>
      <c r="KI19" s="208">
        <f t="shared" si="317"/>
        <v>0</v>
      </c>
      <c r="KJ19" s="208">
        <f t="shared" si="317"/>
        <v>0</v>
      </c>
      <c r="KK19" s="208">
        <f t="shared" si="317"/>
        <v>0</v>
      </c>
      <c r="KL19" s="208">
        <f t="shared" si="317"/>
        <v>0</v>
      </c>
      <c r="KM19" s="208">
        <f t="shared" si="317"/>
        <v>0</v>
      </c>
      <c r="KN19" s="24">
        <f t="shared" si="267"/>
        <v>0</v>
      </c>
      <c r="KO19" s="208">
        <f>KO15-KO16</f>
        <v>0</v>
      </c>
      <c r="KP19" s="208">
        <f t="shared" ref="KP19:KZ19" si="318">KP15-KP16</f>
        <v>0</v>
      </c>
      <c r="KQ19" s="208">
        <f t="shared" si="318"/>
        <v>0</v>
      </c>
      <c r="KR19" s="208">
        <f t="shared" si="318"/>
        <v>0</v>
      </c>
      <c r="KS19" s="208">
        <f t="shared" si="318"/>
        <v>0</v>
      </c>
      <c r="KT19" s="208">
        <f t="shared" si="318"/>
        <v>0</v>
      </c>
      <c r="KU19" s="208">
        <f t="shared" si="318"/>
        <v>0</v>
      </c>
      <c r="KV19" s="208">
        <f t="shared" si="318"/>
        <v>0</v>
      </c>
      <c r="KW19" s="208">
        <f t="shared" si="318"/>
        <v>0</v>
      </c>
      <c r="KX19" s="208">
        <f t="shared" si="318"/>
        <v>0</v>
      </c>
      <c r="KY19" s="208">
        <f t="shared" si="318"/>
        <v>0</v>
      </c>
      <c r="KZ19" s="208">
        <f t="shared" si="318"/>
        <v>0</v>
      </c>
      <c r="LA19" s="24">
        <f t="shared" si="278"/>
        <v>0</v>
      </c>
      <c r="LB19" s="208">
        <f>LB15-LB16</f>
        <v>0</v>
      </c>
      <c r="LC19" s="208">
        <f t="shared" ref="LC19:LM19" si="319">LC15-LC16</f>
        <v>0</v>
      </c>
      <c r="LD19" s="208">
        <f t="shared" si="319"/>
        <v>0</v>
      </c>
      <c r="LE19" s="208">
        <f t="shared" si="319"/>
        <v>0</v>
      </c>
      <c r="LF19" s="208">
        <f t="shared" si="319"/>
        <v>0</v>
      </c>
      <c r="LG19" s="208">
        <f t="shared" si="319"/>
        <v>0</v>
      </c>
      <c r="LH19" s="208">
        <f t="shared" si="319"/>
        <v>0</v>
      </c>
      <c r="LI19" s="208">
        <f t="shared" si="319"/>
        <v>0</v>
      </c>
      <c r="LJ19" s="208">
        <f t="shared" si="319"/>
        <v>0</v>
      </c>
      <c r="LK19" s="208">
        <f t="shared" si="319"/>
        <v>0</v>
      </c>
      <c r="LL19" s="208">
        <f t="shared" si="319"/>
        <v>0</v>
      </c>
      <c r="LM19" s="208">
        <f t="shared" si="319"/>
        <v>0</v>
      </c>
      <c r="LN19" s="25">
        <f t="shared" si="289"/>
        <v>0</v>
      </c>
    </row>
    <row r="20" spans="1:326">
      <c r="A20" s="194" t="s">
        <v>16</v>
      </c>
      <c r="B20" s="209">
        <f>B21+B22</f>
        <v>0</v>
      </c>
      <c r="C20" s="210">
        <f t="shared" ref="C20:BM20" si="320">C21+C22</f>
        <v>0</v>
      </c>
      <c r="D20" s="210">
        <f t="shared" si="320"/>
        <v>0</v>
      </c>
      <c r="E20" s="210">
        <f t="shared" si="320"/>
        <v>0</v>
      </c>
      <c r="F20" s="210">
        <f t="shared" si="320"/>
        <v>0</v>
      </c>
      <c r="G20" s="210">
        <f t="shared" si="320"/>
        <v>0</v>
      </c>
      <c r="H20" s="210">
        <f t="shared" si="320"/>
        <v>0</v>
      </c>
      <c r="I20" s="210">
        <f t="shared" si="320"/>
        <v>0</v>
      </c>
      <c r="J20" s="210">
        <f t="shared" si="320"/>
        <v>0</v>
      </c>
      <c r="K20" s="210">
        <f t="shared" si="320"/>
        <v>0</v>
      </c>
      <c r="L20" s="210">
        <f t="shared" si="320"/>
        <v>0</v>
      </c>
      <c r="M20" s="210">
        <f t="shared" si="320"/>
        <v>0</v>
      </c>
      <c r="N20" s="195">
        <f t="shared" si="25"/>
        <v>0</v>
      </c>
      <c r="O20" s="210">
        <f t="shared" si="320"/>
        <v>0</v>
      </c>
      <c r="P20" s="210">
        <f t="shared" si="320"/>
        <v>0</v>
      </c>
      <c r="Q20" s="210">
        <f t="shared" si="320"/>
        <v>0</v>
      </c>
      <c r="R20" s="210">
        <f t="shared" si="320"/>
        <v>0</v>
      </c>
      <c r="S20" s="210">
        <f t="shared" si="320"/>
        <v>0</v>
      </c>
      <c r="T20" s="210">
        <f t="shared" si="320"/>
        <v>0</v>
      </c>
      <c r="U20" s="210">
        <f t="shared" si="320"/>
        <v>0</v>
      </c>
      <c r="V20" s="210">
        <f t="shared" si="320"/>
        <v>0</v>
      </c>
      <c r="W20" s="210">
        <f t="shared" si="320"/>
        <v>0</v>
      </c>
      <c r="X20" s="210">
        <f t="shared" si="320"/>
        <v>0</v>
      </c>
      <c r="Y20" s="210">
        <f t="shared" si="320"/>
        <v>0</v>
      </c>
      <c r="Z20" s="210">
        <f t="shared" si="320"/>
        <v>0</v>
      </c>
      <c r="AA20" s="211">
        <f t="shared" si="36"/>
        <v>0</v>
      </c>
      <c r="AB20" s="210">
        <f t="shared" si="320"/>
        <v>0</v>
      </c>
      <c r="AC20" s="210">
        <f t="shared" si="320"/>
        <v>0</v>
      </c>
      <c r="AD20" s="210">
        <f t="shared" si="320"/>
        <v>0</v>
      </c>
      <c r="AE20" s="210">
        <f t="shared" si="320"/>
        <v>0</v>
      </c>
      <c r="AF20" s="210">
        <f t="shared" si="320"/>
        <v>0</v>
      </c>
      <c r="AG20" s="210">
        <f t="shared" si="320"/>
        <v>0</v>
      </c>
      <c r="AH20" s="210">
        <f t="shared" si="320"/>
        <v>0</v>
      </c>
      <c r="AI20" s="210">
        <f t="shared" si="320"/>
        <v>0</v>
      </c>
      <c r="AJ20" s="210">
        <f t="shared" si="320"/>
        <v>0</v>
      </c>
      <c r="AK20" s="210">
        <f t="shared" si="320"/>
        <v>0</v>
      </c>
      <c r="AL20" s="210">
        <f t="shared" si="320"/>
        <v>0</v>
      </c>
      <c r="AM20" s="210">
        <f t="shared" si="320"/>
        <v>0</v>
      </c>
      <c r="AN20" s="211">
        <f t="shared" si="47"/>
        <v>0</v>
      </c>
      <c r="AO20" s="210">
        <f t="shared" si="320"/>
        <v>0</v>
      </c>
      <c r="AP20" s="210">
        <f t="shared" si="320"/>
        <v>0</v>
      </c>
      <c r="AQ20" s="210">
        <f t="shared" si="320"/>
        <v>0</v>
      </c>
      <c r="AR20" s="210">
        <f t="shared" si="320"/>
        <v>0</v>
      </c>
      <c r="AS20" s="210">
        <f t="shared" si="320"/>
        <v>0</v>
      </c>
      <c r="AT20" s="210">
        <f t="shared" si="320"/>
        <v>0</v>
      </c>
      <c r="AU20" s="210">
        <f t="shared" si="320"/>
        <v>0</v>
      </c>
      <c r="AV20" s="210">
        <f t="shared" si="320"/>
        <v>0</v>
      </c>
      <c r="AW20" s="210">
        <f t="shared" si="320"/>
        <v>0</v>
      </c>
      <c r="AX20" s="210">
        <f t="shared" si="320"/>
        <v>0</v>
      </c>
      <c r="AY20" s="210">
        <f t="shared" si="320"/>
        <v>0</v>
      </c>
      <c r="AZ20" s="210">
        <f t="shared" si="320"/>
        <v>0</v>
      </c>
      <c r="BA20" s="211">
        <f t="shared" si="58"/>
        <v>0</v>
      </c>
      <c r="BB20" s="210">
        <f t="shared" si="320"/>
        <v>0</v>
      </c>
      <c r="BC20" s="210">
        <f t="shared" si="320"/>
        <v>0</v>
      </c>
      <c r="BD20" s="210">
        <f t="shared" si="320"/>
        <v>0</v>
      </c>
      <c r="BE20" s="210">
        <f t="shared" si="320"/>
        <v>0</v>
      </c>
      <c r="BF20" s="210">
        <f t="shared" si="320"/>
        <v>0</v>
      </c>
      <c r="BG20" s="210">
        <f t="shared" si="320"/>
        <v>0</v>
      </c>
      <c r="BH20" s="210">
        <f t="shared" si="320"/>
        <v>0</v>
      </c>
      <c r="BI20" s="210">
        <f t="shared" si="320"/>
        <v>0</v>
      </c>
      <c r="BJ20" s="210">
        <f t="shared" si="320"/>
        <v>0</v>
      </c>
      <c r="BK20" s="210">
        <f t="shared" si="320"/>
        <v>0</v>
      </c>
      <c r="BL20" s="210">
        <f t="shared" si="320"/>
        <v>0</v>
      </c>
      <c r="BM20" s="210">
        <f t="shared" si="320"/>
        <v>0</v>
      </c>
      <c r="BN20" s="211">
        <f t="shared" si="69"/>
        <v>0</v>
      </c>
      <c r="BO20" s="210">
        <f t="shared" ref="BO20:DZ20" si="321">BO21+BO22</f>
        <v>0</v>
      </c>
      <c r="BP20" s="210">
        <f t="shared" si="321"/>
        <v>0</v>
      </c>
      <c r="BQ20" s="210">
        <f t="shared" si="321"/>
        <v>0</v>
      </c>
      <c r="BR20" s="210">
        <f t="shared" si="321"/>
        <v>0</v>
      </c>
      <c r="BS20" s="210">
        <f t="shared" si="321"/>
        <v>0</v>
      </c>
      <c r="BT20" s="210">
        <f t="shared" si="321"/>
        <v>0</v>
      </c>
      <c r="BU20" s="210">
        <f t="shared" si="321"/>
        <v>0</v>
      </c>
      <c r="BV20" s="210">
        <f t="shared" si="321"/>
        <v>0</v>
      </c>
      <c r="BW20" s="210">
        <f t="shared" si="321"/>
        <v>0</v>
      </c>
      <c r="BX20" s="210">
        <f t="shared" si="321"/>
        <v>0</v>
      </c>
      <c r="BY20" s="210">
        <f t="shared" si="321"/>
        <v>0</v>
      </c>
      <c r="BZ20" s="210">
        <f t="shared" si="321"/>
        <v>0</v>
      </c>
      <c r="CA20" s="211">
        <f t="shared" si="80"/>
        <v>0</v>
      </c>
      <c r="CB20" s="210">
        <f t="shared" si="321"/>
        <v>0</v>
      </c>
      <c r="CC20" s="210">
        <f t="shared" si="321"/>
        <v>0</v>
      </c>
      <c r="CD20" s="210">
        <f t="shared" si="321"/>
        <v>0</v>
      </c>
      <c r="CE20" s="210">
        <f t="shared" si="321"/>
        <v>0</v>
      </c>
      <c r="CF20" s="210">
        <f t="shared" si="321"/>
        <v>0</v>
      </c>
      <c r="CG20" s="210">
        <f t="shared" si="321"/>
        <v>0</v>
      </c>
      <c r="CH20" s="210">
        <f t="shared" si="321"/>
        <v>0</v>
      </c>
      <c r="CI20" s="210">
        <f t="shared" si="321"/>
        <v>0</v>
      </c>
      <c r="CJ20" s="210">
        <f t="shared" si="321"/>
        <v>0</v>
      </c>
      <c r="CK20" s="210">
        <f t="shared" si="321"/>
        <v>0</v>
      </c>
      <c r="CL20" s="210">
        <f t="shared" si="321"/>
        <v>0</v>
      </c>
      <c r="CM20" s="210">
        <f t="shared" si="321"/>
        <v>0</v>
      </c>
      <c r="CN20" s="211">
        <f t="shared" si="91"/>
        <v>0</v>
      </c>
      <c r="CO20" s="210">
        <f t="shared" si="321"/>
        <v>0</v>
      </c>
      <c r="CP20" s="210">
        <f t="shared" si="321"/>
        <v>0</v>
      </c>
      <c r="CQ20" s="210">
        <f t="shared" si="321"/>
        <v>0</v>
      </c>
      <c r="CR20" s="210">
        <f t="shared" si="321"/>
        <v>0</v>
      </c>
      <c r="CS20" s="210">
        <f t="shared" si="321"/>
        <v>0</v>
      </c>
      <c r="CT20" s="210">
        <f t="shared" si="321"/>
        <v>0</v>
      </c>
      <c r="CU20" s="210">
        <f t="shared" si="321"/>
        <v>0</v>
      </c>
      <c r="CV20" s="210">
        <f t="shared" si="321"/>
        <v>0</v>
      </c>
      <c r="CW20" s="210">
        <f t="shared" si="321"/>
        <v>0</v>
      </c>
      <c r="CX20" s="210">
        <f t="shared" si="321"/>
        <v>0</v>
      </c>
      <c r="CY20" s="210">
        <f t="shared" si="321"/>
        <v>0</v>
      </c>
      <c r="CZ20" s="210">
        <f t="shared" si="321"/>
        <v>0</v>
      </c>
      <c r="DA20" s="211">
        <f t="shared" si="102"/>
        <v>0</v>
      </c>
      <c r="DB20" s="210">
        <f t="shared" si="321"/>
        <v>0</v>
      </c>
      <c r="DC20" s="210">
        <f t="shared" si="321"/>
        <v>0</v>
      </c>
      <c r="DD20" s="210">
        <f t="shared" si="321"/>
        <v>0</v>
      </c>
      <c r="DE20" s="210">
        <f t="shared" si="321"/>
        <v>0</v>
      </c>
      <c r="DF20" s="210">
        <f t="shared" si="321"/>
        <v>0</v>
      </c>
      <c r="DG20" s="210">
        <f t="shared" si="321"/>
        <v>0</v>
      </c>
      <c r="DH20" s="210">
        <f t="shared" si="321"/>
        <v>0</v>
      </c>
      <c r="DI20" s="210">
        <f t="shared" si="321"/>
        <v>0</v>
      </c>
      <c r="DJ20" s="210">
        <f t="shared" si="321"/>
        <v>0</v>
      </c>
      <c r="DK20" s="210">
        <f t="shared" si="321"/>
        <v>0</v>
      </c>
      <c r="DL20" s="210">
        <f t="shared" si="321"/>
        <v>0</v>
      </c>
      <c r="DM20" s="210">
        <f t="shared" si="321"/>
        <v>0</v>
      </c>
      <c r="DN20" s="211">
        <f t="shared" si="113"/>
        <v>0</v>
      </c>
      <c r="DO20" s="210">
        <f t="shared" si="321"/>
        <v>0</v>
      </c>
      <c r="DP20" s="210">
        <f t="shared" si="321"/>
        <v>0</v>
      </c>
      <c r="DQ20" s="210">
        <f t="shared" si="321"/>
        <v>0</v>
      </c>
      <c r="DR20" s="210">
        <f t="shared" si="321"/>
        <v>0</v>
      </c>
      <c r="DS20" s="210">
        <f t="shared" si="321"/>
        <v>0</v>
      </c>
      <c r="DT20" s="210">
        <f t="shared" si="321"/>
        <v>0</v>
      </c>
      <c r="DU20" s="210">
        <f t="shared" si="321"/>
        <v>0</v>
      </c>
      <c r="DV20" s="210">
        <f t="shared" si="321"/>
        <v>0</v>
      </c>
      <c r="DW20" s="210">
        <f t="shared" si="321"/>
        <v>0</v>
      </c>
      <c r="DX20" s="210">
        <f t="shared" si="321"/>
        <v>0</v>
      </c>
      <c r="DY20" s="210">
        <f t="shared" si="321"/>
        <v>0</v>
      </c>
      <c r="DZ20" s="210">
        <f t="shared" si="321"/>
        <v>0</v>
      </c>
      <c r="EA20" s="211">
        <f t="shared" si="124"/>
        <v>0</v>
      </c>
      <c r="EB20" s="210">
        <f t="shared" ref="EB20:GL20" si="322">EB21+EB22</f>
        <v>0</v>
      </c>
      <c r="EC20" s="210">
        <f t="shared" si="322"/>
        <v>0</v>
      </c>
      <c r="ED20" s="210">
        <f t="shared" si="322"/>
        <v>0</v>
      </c>
      <c r="EE20" s="210">
        <f t="shared" si="322"/>
        <v>0</v>
      </c>
      <c r="EF20" s="210">
        <f t="shared" si="322"/>
        <v>0</v>
      </c>
      <c r="EG20" s="210">
        <f t="shared" si="322"/>
        <v>0</v>
      </c>
      <c r="EH20" s="210">
        <f t="shared" si="322"/>
        <v>0</v>
      </c>
      <c r="EI20" s="210">
        <f t="shared" si="322"/>
        <v>0</v>
      </c>
      <c r="EJ20" s="210">
        <f t="shared" si="322"/>
        <v>0</v>
      </c>
      <c r="EK20" s="210">
        <f t="shared" si="322"/>
        <v>0</v>
      </c>
      <c r="EL20" s="210">
        <f t="shared" si="322"/>
        <v>0</v>
      </c>
      <c r="EM20" s="210">
        <f t="shared" si="322"/>
        <v>0</v>
      </c>
      <c r="EN20" s="211">
        <f t="shared" si="135"/>
        <v>0</v>
      </c>
      <c r="EO20" s="210">
        <f t="shared" si="322"/>
        <v>0</v>
      </c>
      <c r="EP20" s="210">
        <f t="shared" si="322"/>
        <v>0</v>
      </c>
      <c r="EQ20" s="210">
        <f t="shared" si="322"/>
        <v>0</v>
      </c>
      <c r="ER20" s="210">
        <f t="shared" si="322"/>
        <v>0</v>
      </c>
      <c r="ES20" s="210">
        <f t="shared" si="322"/>
        <v>0</v>
      </c>
      <c r="ET20" s="210">
        <f t="shared" si="322"/>
        <v>0</v>
      </c>
      <c r="EU20" s="210">
        <f t="shared" si="322"/>
        <v>0</v>
      </c>
      <c r="EV20" s="210">
        <f t="shared" si="322"/>
        <v>0</v>
      </c>
      <c r="EW20" s="210">
        <f t="shared" si="322"/>
        <v>0</v>
      </c>
      <c r="EX20" s="210">
        <f t="shared" si="322"/>
        <v>0</v>
      </c>
      <c r="EY20" s="210">
        <f t="shared" si="322"/>
        <v>0</v>
      </c>
      <c r="EZ20" s="210">
        <f t="shared" si="322"/>
        <v>0</v>
      </c>
      <c r="FA20" s="211">
        <f t="shared" si="146"/>
        <v>0</v>
      </c>
      <c r="FB20" s="210">
        <f t="shared" si="322"/>
        <v>0</v>
      </c>
      <c r="FC20" s="210">
        <f t="shared" si="322"/>
        <v>0</v>
      </c>
      <c r="FD20" s="210">
        <f t="shared" si="322"/>
        <v>0</v>
      </c>
      <c r="FE20" s="210">
        <f t="shared" si="322"/>
        <v>0</v>
      </c>
      <c r="FF20" s="210">
        <f t="shared" si="322"/>
        <v>0</v>
      </c>
      <c r="FG20" s="210">
        <f t="shared" si="322"/>
        <v>0</v>
      </c>
      <c r="FH20" s="210">
        <f t="shared" si="322"/>
        <v>0</v>
      </c>
      <c r="FI20" s="210">
        <f t="shared" si="322"/>
        <v>0</v>
      </c>
      <c r="FJ20" s="210">
        <f t="shared" si="322"/>
        <v>0</v>
      </c>
      <c r="FK20" s="210">
        <f t="shared" si="322"/>
        <v>0</v>
      </c>
      <c r="FL20" s="210">
        <f t="shared" si="322"/>
        <v>0</v>
      </c>
      <c r="FM20" s="210">
        <f t="shared" si="322"/>
        <v>0</v>
      </c>
      <c r="FN20" s="211">
        <f t="shared" si="157"/>
        <v>0</v>
      </c>
      <c r="FO20" s="210">
        <f t="shared" si="322"/>
        <v>0</v>
      </c>
      <c r="FP20" s="210">
        <f t="shared" si="322"/>
        <v>0</v>
      </c>
      <c r="FQ20" s="210">
        <f t="shared" si="322"/>
        <v>0</v>
      </c>
      <c r="FR20" s="210">
        <f t="shared" si="322"/>
        <v>0</v>
      </c>
      <c r="FS20" s="210">
        <f t="shared" si="322"/>
        <v>0</v>
      </c>
      <c r="FT20" s="210">
        <f t="shared" si="322"/>
        <v>0</v>
      </c>
      <c r="FU20" s="210">
        <f t="shared" si="322"/>
        <v>0</v>
      </c>
      <c r="FV20" s="210">
        <f t="shared" si="322"/>
        <v>0</v>
      </c>
      <c r="FW20" s="210">
        <f t="shared" si="322"/>
        <v>0</v>
      </c>
      <c r="FX20" s="210">
        <f t="shared" si="322"/>
        <v>0</v>
      </c>
      <c r="FY20" s="210">
        <f t="shared" si="322"/>
        <v>0</v>
      </c>
      <c r="FZ20" s="210">
        <f t="shared" si="322"/>
        <v>0</v>
      </c>
      <c r="GA20" s="211">
        <f t="shared" si="168"/>
        <v>0</v>
      </c>
      <c r="GB20" s="210">
        <f t="shared" si="322"/>
        <v>0</v>
      </c>
      <c r="GC20" s="210">
        <f t="shared" si="322"/>
        <v>0</v>
      </c>
      <c r="GD20" s="210">
        <f t="shared" si="322"/>
        <v>0</v>
      </c>
      <c r="GE20" s="210">
        <f t="shared" si="322"/>
        <v>0</v>
      </c>
      <c r="GF20" s="210">
        <f t="shared" si="322"/>
        <v>0</v>
      </c>
      <c r="GG20" s="210">
        <f t="shared" si="322"/>
        <v>0</v>
      </c>
      <c r="GH20" s="210">
        <f t="shared" si="322"/>
        <v>0</v>
      </c>
      <c r="GI20" s="210">
        <f t="shared" si="322"/>
        <v>0</v>
      </c>
      <c r="GJ20" s="210">
        <f t="shared" si="322"/>
        <v>0</v>
      </c>
      <c r="GK20" s="210">
        <f t="shared" si="322"/>
        <v>0</v>
      </c>
      <c r="GL20" s="210">
        <f t="shared" si="322"/>
        <v>0</v>
      </c>
      <c r="GM20" s="210">
        <f t="shared" ref="GM20:IX20" si="323">GM21+GM22</f>
        <v>0</v>
      </c>
      <c r="GN20" s="211">
        <f t="shared" si="179"/>
        <v>0</v>
      </c>
      <c r="GO20" s="210">
        <f t="shared" si="323"/>
        <v>0</v>
      </c>
      <c r="GP20" s="210">
        <f t="shared" si="323"/>
        <v>0</v>
      </c>
      <c r="GQ20" s="210">
        <f t="shared" si="323"/>
        <v>0</v>
      </c>
      <c r="GR20" s="210">
        <f t="shared" si="323"/>
        <v>0</v>
      </c>
      <c r="GS20" s="210">
        <f t="shared" si="323"/>
        <v>0</v>
      </c>
      <c r="GT20" s="210">
        <f t="shared" si="323"/>
        <v>0</v>
      </c>
      <c r="GU20" s="210">
        <f t="shared" si="323"/>
        <v>0</v>
      </c>
      <c r="GV20" s="210">
        <f t="shared" si="323"/>
        <v>0</v>
      </c>
      <c r="GW20" s="210">
        <f t="shared" si="323"/>
        <v>0</v>
      </c>
      <c r="GX20" s="210">
        <f t="shared" si="323"/>
        <v>0</v>
      </c>
      <c r="GY20" s="210">
        <f t="shared" si="323"/>
        <v>0</v>
      </c>
      <c r="GZ20" s="210">
        <f t="shared" si="323"/>
        <v>0</v>
      </c>
      <c r="HA20" s="211">
        <f t="shared" si="190"/>
        <v>0</v>
      </c>
      <c r="HB20" s="210">
        <f t="shared" si="323"/>
        <v>0</v>
      </c>
      <c r="HC20" s="210">
        <f t="shared" si="323"/>
        <v>0</v>
      </c>
      <c r="HD20" s="210">
        <f t="shared" si="323"/>
        <v>0</v>
      </c>
      <c r="HE20" s="210">
        <f t="shared" si="323"/>
        <v>0</v>
      </c>
      <c r="HF20" s="210">
        <f t="shared" si="323"/>
        <v>0</v>
      </c>
      <c r="HG20" s="210">
        <f t="shared" si="323"/>
        <v>0</v>
      </c>
      <c r="HH20" s="210">
        <f t="shared" si="323"/>
        <v>0</v>
      </c>
      <c r="HI20" s="210">
        <f t="shared" si="323"/>
        <v>0</v>
      </c>
      <c r="HJ20" s="210">
        <f t="shared" si="323"/>
        <v>0</v>
      </c>
      <c r="HK20" s="210">
        <f t="shared" si="323"/>
        <v>0</v>
      </c>
      <c r="HL20" s="210">
        <f t="shared" si="323"/>
        <v>0</v>
      </c>
      <c r="HM20" s="210">
        <f t="shared" si="323"/>
        <v>0</v>
      </c>
      <c r="HN20" s="211">
        <f t="shared" si="201"/>
        <v>0</v>
      </c>
      <c r="HO20" s="210">
        <f t="shared" si="323"/>
        <v>0</v>
      </c>
      <c r="HP20" s="210">
        <f t="shared" si="323"/>
        <v>0</v>
      </c>
      <c r="HQ20" s="210">
        <f t="shared" si="323"/>
        <v>0</v>
      </c>
      <c r="HR20" s="210">
        <f t="shared" si="323"/>
        <v>0</v>
      </c>
      <c r="HS20" s="210">
        <f t="shared" si="323"/>
        <v>0</v>
      </c>
      <c r="HT20" s="210">
        <f t="shared" si="323"/>
        <v>0</v>
      </c>
      <c r="HU20" s="210">
        <f t="shared" si="323"/>
        <v>0</v>
      </c>
      <c r="HV20" s="210">
        <f t="shared" si="323"/>
        <v>0</v>
      </c>
      <c r="HW20" s="210">
        <f t="shared" si="323"/>
        <v>0</v>
      </c>
      <c r="HX20" s="210">
        <f t="shared" si="323"/>
        <v>0</v>
      </c>
      <c r="HY20" s="210">
        <f t="shared" si="323"/>
        <v>0</v>
      </c>
      <c r="HZ20" s="210">
        <f t="shared" si="323"/>
        <v>0</v>
      </c>
      <c r="IA20" s="211">
        <f t="shared" si="212"/>
        <v>0</v>
      </c>
      <c r="IB20" s="210">
        <f t="shared" si="323"/>
        <v>0</v>
      </c>
      <c r="IC20" s="210">
        <f t="shared" si="323"/>
        <v>0</v>
      </c>
      <c r="ID20" s="210">
        <f t="shared" si="323"/>
        <v>0</v>
      </c>
      <c r="IE20" s="210">
        <f t="shared" si="323"/>
        <v>0</v>
      </c>
      <c r="IF20" s="210">
        <f t="shared" si="323"/>
        <v>0</v>
      </c>
      <c r="IG20" s="210">
        <f t="shared" si="323"/>
        <v>0</v>
      </c>
      <c r="IH20" s="210">
        <f t="shared" si="323"/>
        <v>0</v>
      </c>
      <c r="II20" s="210">
        <f t="shared" si="323"/>
        <v>0</v>
      </c>
      <c r="IJ20" s="210">
        <f t="shared" si="323"/>
        <v>0</v>
      </c>
      <c r="IK20" s="210">
        <f t="shared" si="323"/>
        <v>0</v>
      </c>
      <c r="IL20" s="210">
        <f t="shared" si="323"/>
        <v>0</v>
      </c>
      <c r="IM20" s="210">
        <f t="shared" si="323"/>
        <v>0</v>
      </c>
      <c r="IN20" s="211">
        <f t="shared" si="223"/>
        <v>0</v>
      </c>
      <c r="IO20" s="210">
        <f t="shared" si="323"/>
        <v>0</v>
      </c>
      <c r="IP20" s="210">
        <f t="shared" si="323"/>
        <v>0</v>
      </c>
      <c r="IQ20" s="210">
        <f t="shared" si="323"/>
        <v>0</v>
      </c>
      <c r="IR20" s="210">
        <f t="shared" si="323"/>
        <v>0</v>
      </c>
      <c r="IS20" s="210">
        <f t="shared" si="323"/>
        <v>0</v>
      </c>
      <c r="IT20" s="210">
        <f t="shared" si="323"/>
        <v>0</v>
      </c>
      <c r="IU20" s="210">
        <f t="shared" si="323"/>
        <v>0</v>
      </c>
      <c r="IV20" s="210">
        <f t="shared" si="323"/>
        <v>0</v>
      </c>
      <c r="IW20" s="210">
        <f t="shared" si="323"/>
        <v>0</v>
      </c>
      <c r="IX20" s="210">
        <f t="shared" si="323"/>
        <v>0</v>
      </c>
      <c r="IY20" s="210">
        <f t="shared" ref="IY20:LJ20" si="324">IY21+IY22</f>
        <v>0</v>
      </c>
      <c r="IZ20" s="210">
        <f t="shared" si="324"/>
        <v>0</v>
      </c>
      <c r="JA20" s="211">
        <f t="shared" si="234"/>
        <v>0</v>
      </c>
      <c r="JB20" s="210">
        <f t="shared" si="324"/>
        <v>0</v>
      </c>
      <c r="JC20" s="210">
        <f t="shared" si="324"/>
        <v>0</v>
      </c>
      <c r="JD20" s="210">
        <f t="shared" si="324"/>
        <v>0</v>
      </c>
      <c r="JE20" s="210">
        <f t="shared" si="324"/>
        <v>0</v>
      </c>
      <c r="JF20" s="210">
        <f t="shared" si="324"/>
        <v>0</v>
      </c>
      <c r="JG20" s="210">
        <f t="shared" si="324"/>
        <v>0</v>
      </c>
      <c r="JH20" s="210">
        <f t="shared" si="324"/>
        <v>0</v>
      </c>
      <c r="JI20" s="210">
        <f t="shared" si="324"/>
        <v>0</v>
      </c>
      <c r="JJ20" s="210">
        <f t="shared" si="324"/>
        <v>0</v>
      </c>
      <c r="JK20" s="210">
        <f t="shared" si="324"/>
        <v>0</v>
      </c>
      <c r="JL20" s="210">
        <f t="shared" si="324"/>
        <v>0</v>
      </c>
      <c r="JM20" s="210">
        <f t="shared" si="324"/>
        <v>0</v>
      </c>
      <c r="JN20" s="211">
        <f t="shared" si="245"/>
        <v>0</v>
      </c>
      <c r="JO20" s="210">
        <f t="shared" si="324"/>
        <v>0</v>
      </c>
      <c r="JP20" s="210">
        <f t="shared" si="324"/>
        <v>0</v>
      </c>
      <c r="JQ20" s="210">
        <f t="shared" si="324"/>
        <v>0</v>
      </c>
      <c r="JR20" s="210">
        <f t="shared" si="324"/>
        <v>0</v>
      </c>
      <c r="JS20" s="210">
        <f t="shared" si="324"/>
        <v>0</v>
      </c>
      <c r="JT20" s="210">
        <f t="shared" si="324"/>
        <v>0</v>
      </c>
      <c r="JU20" s="210">
        <f t="shared" si="324"/>
        <v>0</v>
      </c>
      <c r="JV20" s="210">
        <f t="shared" si="324"/>
        <v>0</v>
      </c>
      <c r="JW20" s="210">
        <f t="shared" si="324"/>
        <v>0</v>
      </c>
      <c r="JX20" s="210">
        <f t="shared" si="324"/>
        <v>0</v>
      </c>
      <c r="JY20" s="210">
        <f t="shared" si="324"/>
        <v>0</v>
      </c>
      <c r="JZ20" s="210">
        <f t="shared" si="324"/>
        <v>0</v>
      </c>
      <c r="KA20" s="211">
        <f t="shared" si="256"/>
        <v>0</v>
      </c>
      <c r="KB20" s="210">
        <f t="shared" si="324"/>
        <v>0</v>
      </c>
      <c r="KC20" s="210">
        <f t="shared" si="324"/>
        <v>0</v>
      </c>
      <c r="KD20" s="210">
        <f t="shared" si="324"/>
        <v>0</v>
      </c>
      <c r="KE20" s="210">
        <f t="shared" si="324"/>
        <v>0</v>
      </c>
      <c r="KF20" s="210">
        <f t="shared" si="324"/>
        <v>0</v>
      </c>
      <c r="KG20" s="210">
        <f t="shared" si="324"/>
        <v>0</v>
      </c>
      <c r="KH20" s="210">
        <f t="shared" si="324"/>
        <v>0</v>
      </c>
      <c r="KI20" s="210">
        <f t="shared" si="324"/>
        <v>0</v>
      </c>
      <c r="KJ20" s="210">
        <f t="shared" si="324"/>
        <v>0</v>
      </c>
      <c r="KK20" s="210">
        <f t="shared" si="324"/>
        <v>0</v>
      </c>
      <c r="KL20" s="210">
        <f t="shared" si="324"/>
        <v>0</v>
      </c>
      <c r="KM20" s="210">
        <f t="shared" si="324"/>
        <v>0</v>
      </c>
      <c r="KN20" s="211">
        <f t="shared" si="267"/>
        <v>0</v>
      </c>
      <c r="KO20" s="210">
        <f t="shared" si="324"/>
        <v>0</v>
      </c>
      <c r="KP20" s="210">
        <f t="shared" si="324"/>
        <v>0</v>
      </c>
      <c r="KQ20" s="210">
        <f t="shared" si="324"/>
        <v>0</v>
      </c>
      <c r="KR20" s="210">
        <f t="shared" si="324"/>
        <v>0</v>
      </c>
      <c r="KS20" s="210">
        <f t="shared" si="324"/>
        <v>0</v>
      </c>
      <c r="KT20" s="210">
        <f t="shared" si="324"/>
        <v>0</v>
      </c>
      <c r="KU20" s="210">
        <f t="shared" si="324"/>
        <v>0</v>
      </c>
      <c r="KV20" s="210">
        <f t="shared" si="324"/>
        <v>0</v>
      </c>
      <c r="KW20" s="210">
        <f t="shared" si="324"/>
        <v>0</v>
      </c>
      <c r="KX20" s="210">
        <f t="shared" si="324"/>
        <v>0</v>
      </c>
      <c r="KY20" s="210">
        <f t="shared" si="324"/>
        <v>0</v>
      </c>
      <c r="KZ20" s="210">
        <f t="shared" si="324"/>
        <v>0</v>
      </c>
      <c r="LA20" s="211">
        <f t="shared" si="278"/>
        <v>0</v>
      </c>
      <c r="LB20" s="210">
        <f t="shared" si="324"/>
        <v>0</v>
      </c>
      <c r="LC20" s="210">
        <f t="shared" si="324"/>
        <v>0</v>
      </c>
      <c r="LD20" s="210">
        <f t="shared" si="324"/>
        <v>0</v>
      </c>
      <c r="LE20" s="210">
        <f t="shared" si="324"/>
        <v>0</v>
      </c>
      <c r="LF20" s="210">
        <f t="shared" si="324"/>
        <v>0</v>
      </c>
      <c r="LG20" s="210">
        <f t="shared" si="324"/>
        <v>0</v>
      </c>
      <c r="LH20" s="210">
        <f t="shared" si="324"/>
        <v>0</v>
      </c>
      <c r="LI20" s="210">
        <f t="shared" si="324"/>
        <v>0</v>
      </c>
      <c r="LJ20" s="210">
        <f t="shared" si="324"/>
        <v>0</v>
      </c>
      <c r="LK20" s="210">
        <f>LK21+LK22</f>
        <v>0</v>
      </c>
      <c r="LL20" s="210">
        <f>LL21+LL22</f>
        <v>0</v>
      </c>
      <c r="LM20" s="210">
        <f>LM21+LM22</f>
        <v>0</v>
      </c>
      <c r="LN20" s="212">
        <f t="shared" si="289"/>
        <v>0</v>
      </c>
    </row>
    <row r="21" spans="1:326" s="9" customFormat="1" outlineLevel="1">
      <c r="A21" s="202" t="s">
        <v>23</v>
      </c>
      <c r="B21" s="213"/>
      <c r="C21" s="204"/>
      <c r="D21" s="204"/>
      <c r="E21" s="204"/>
      <c r="F21" s="204"/>
      <c r="G21" s="204"/>
      <c r="H21" s="204"/>
      <c r="I21" s="204"/>
      <c r="J21" s="204"/>
      <c r="K21" s="204"/>
      <c r="L21" s="204"/>
      <c r="M21" s="204"/>
      <c r="N21" s="340">
        <f t="shared" si="25"/>
        <v>0</v>
      </c>
      <c r="O21" s="204"/>
      <c r="P21" s="204"/>
      <c r="Q21" s="204"/>
      <c r="R21" s="204"/>
      <c r="S21" s="204"/>
      <c r="T21" s="204"/>
      <c r="U21" s="204"/>
      <c r="V21" s="204"/>
      <c r="W21" s="204"/>
      <c r="X21" s="204"/>
      <c r="Y21" s="204"/>
      <c r="Z21" s="204"/>
      <c r="AA21" s="214">
        <f t="shared" si="36"/>
        <v>0</v>
      </c>
      <c r="AB21" s="204"/>
      <c r="AC21" s="204"/>
      <c r="AD21" s="204"/>
      <c r="AE21" s="204"/>
      <c r="AF21" s="204"/>
      <c r="AG21" s="204"/>
      <c r="AH21" s="204"/>
      <c r="AI21" s="204"/>
      <c r="AJ21" s="204"/>
      <c r="AK21" s="204"/>
      <c r="AL21" s="204"/>
      <c r="AM21" s="204"/>
      <c r="AN21" s="214">
        <f t="shared" si="47"/>
        <v>0</v>
      </c>
      <c r="AO21" s="204"/>
      <c r="AP21" s="204"/>
      <c r="AQ21" s="204"/>
      <c r="AR21" s="204"/>
      <c r="AS21" s="204"/>
      <c r="AT21" s="204"/>
      <c r="AU21" s="204"/>
      <c r="AV21" s="204"/>
      <c r="AW21" s="204"/>
      <c r="AX21" s="204"/>
      <c r="AY21" s="204"/>
      <c r="AZ21" s="204"/>
      <c r="BA21" s="214">
        <f t="shared" si="58"/>
        <v>0</v>
      </c>
      <c r="BB21" s="204"/>
      <c r="BC21" s="204"/>
      <c r="BD21" s="204"/>
      <c r="BE21" s="204"/>
      <c r="BF21" s="204"/>
      <c r="BG21" s="204"/>
      <c r="BH21" s="204"/>
      <c r="BI21" s="204"/>
      <c r="BJ21" s="204"/>
      <c r="BK21" s="204"/>
      <c r="BL21" s="204"/>
      <c r="BM21" s="204"/>
      <c r="BN21" s="214">
        <f t="shared" si="69"/>
        <v>0</v>
      </c>
      <c r="BO21" s="204"/>
      <c r="BP21" s="204"/>
      <c r="BQ21" s="204"/>
      <c r="BR21" s="204"/>
      <c r="BS21" s="204"/>
      <c r="BT21" s="204"/>
      <c r="BU21" s="204"/>
      <c r="BV21" s="204"/>
      <c r="BW21" s="204"/>
      <c r="BX21" s="204"/>
      <c r="BY21" s="204"/>
      <c r="BZ21" s="204"/>
      <c r="CA21" s="214">
        <f t="shared" si="80"/>
        <v>0</v>
      </c>
      <c r="CB21" s="204"/>
      <c r="CC21" s="204"/>
      <c r="CD21" s="204"/>
      <c r="CE21" s="204"/>
      <c r="CF21" s="204"/>
      <c r="CG21" s="204"/>
      <c r="CH21" s="204"/>
      <c r="CI21" s="204"/>
      <c r="CJ21" s="204"/>
      <c r="CK21" s="204"/>
      <c r="CL21" s="204"/>
      <c r="CM21" s="204"/>
      <c r="CN21" s="214">
        <f t="shared" si="91"/>
        <v>0</v>
      </c>
      <c r="CO21" s="204"/>
      <c r="CP21" s="204"/>
      <c r="CQ21" s="204"/>
      <c r="CR21" s="204"/>
      <c r="CS21" s="204"/>
      <c r="CT21" s="204"/>
      <c r="CU21" s="204"/>
      <c r="CV21" s="204"/>
      <c r="CW21" s="204"/>
      <c r="CX21" s="204"/>
      <c r="CY21" s="204"/>
      <c r="CZ21" s="204"/>
      <c r="DA21" s="214">
        <f t="shared" si="102"/>
        <v>0</v>
      </c>
      <c r="DB21" s="204"/>
      <c r="DC21" s="204"/>
      <c r="DD21" s="204"/>
      <c r="DE21" s="204"/>
      <c r="DF21" s="204"/>
      <c r="DG21" s="204"/>
      <c r="DH21" s="204"/>
      <c r="DI21" s="204"/>
      <c r="DJ21" s="204"/>
      <c r="DK21" s="204"/>
      <c r="DL21" s="204"/>
      <c r="DM21" s="204"/>
      <c r="DN21" s="214">
        <f t="shared" si="113"/>
        <v>0</v>
      </c>
      <c r="DO21" s="204"/>
      <c r="DP21" s="204"/>
      <c r="DQ21" s="204"/>
      <c r="DR21" s="204"/>
      <c r="DS21" s="204"/>
      <c r="DT21" s="204"/>
      <c r="DU21" s="204"/>
      <c r="DV21" s="204"/>
      <c r="DW21" s="204"/>
      <c r="DX21" s="204"/>
      <c r="DY21" s="204"/>
      <c r="DZ21" s="204"/>
      <c r="EA21" s="214">
        <f t="shared" si="124"/>
        <v>0</v>
      </c>
      <c r="EB21" s="204"/>
      <c r="EC21" s="204"/>
      <c r="ED21" s="204"/>
      <c r="EE21" s="204"/>
      <c r="EF21" s="204"/>
      <c r="EG21" s="204"/>
      <c r="EH21" s="204"/>
      <c r="EI21" s="204"/>
      <c r="EJ21" s="204"/>
      <c r="EK21" s="204"/>
      <c r="EL21" s="204"/>
      <c r="EM21" s="204"/>
      <c r="EN21" s="214">
        <f t="shared" si="135"/>
        <v>0</v>
      </c>
      <c r="EO21" s="204"/>
      <c r="EP21" s="204"/>
      <c r="EQ21" s="204"/>
      <c r="ER21" s="204"/>
      <c r="ES21" s="204"/>
      <c r="ET21" s="204"/>
      <c r="EU21" s="204"/>
      <c r="EV21" s="204"/>
      <c r="EW21" s="204"/>
      <c r="EX21" s="204"/>
      <c r="EY21" s="204"/>
      <c r="EZ21" s="204"/>
      <c r="FA21" s="214">
        <f t="shared" si="146"/>
        <v>0</v>
      </c>
      <c r="FB21" s="204"/>
      <c r="FC21" s="204"/>
      <c r="FD21" s="204"/>
      <c r="FE21" s="204"/>
      <c r="FF21" s="204"/>
      <c r="FG21" s="204"/>
      <c r="FH21" s="204"/>
      <c r="FI21" s="204"/>
      <c r="FJ21" s="204"/>
      <c r="FK21" s="204"/>
      <c r="FL21" s="204"/>
      <c r="FM21" s="204"/>
      <c r="FN21" s="214">
        <f t="shared" si="157"/>
        <v>0</v>
      </c>
      <c r="FO21" s="204"/>
      <c r="FP21" s="204"/>
      <c r="FQ21" s="204"/>
      <c r="FR21" s="204"/>
      <c r="FS21" s="204"/>
      <c r="FT21" s="204"/>
      <c r="FU21" s="204"/>
      <c r="FV21" s="204"/>
      <c r="FW21" s="204"/>
      <c r="FX21" s="204"/>
      <c r="FY21" s="204"/>
      <c r="FZ21" s="204"/>
      <c r="GA21" s="214">
        <f t="shared" si="168"/>
        <v>0</v>
      </c>
      <c r="GB21" s="204"/>
      <c r="GC21" s="204"/>
      <c r="GD21" s="204"/>
      <c r="GE21" s="204"/>
      <c r="GF21" s="204"/>
      <c r="GG21" s="204"/>
      <c r="GH21" s="204"/>
      <c r="GI21" s="204"/>
      <c r="GJ21" s="204"/>
      <c r="GK21" s="204"/>
      <c r="GL21" s="204"/>
      <c r="GM21" s="204"/>
      <c r="GN21" s="214">
        <f t="shared" si="179"/>
        <v>0</v>
      </c>
      <c r="GO21" s="204"/>
      <c r="GP21" s="204"/>
      <c r="GQ21" s="204"/>
      <c r="GR21" s="204"/>
      <c r="GS21" s="204"/>
      <c r="GT21" s="204"/>
      <c r="GU21" s="204"/>
      <c r="GV21" s="204"/>
      <c r="GW21" s="204"/>
      <c r="GX21" s="204"/>
      <c r="GY21" s="204"/>
      <c r="GZ21" s="204"/>
      <c r="HA21" s="214">
        <f t="shared" si="190"/>
        <v>0</v>
      </c>
      <c r="HB21" s="204"/>
      <c r="HC21" s="204"/>
      <c r="HD21" s="204"/>
      <c r="HE21" s="204"/>
      <c r="HF21" s="204"/>
      <c r="HG21" s="204"/>
      <c r="HH21" s="204"/>
      <c r="HI21" s="204"/>
      <c r="HJ21" s="204"/>
      <c r="HK21" s="204"/>
      <c r="HL21" s="204"/>
      <c r="HM21" s="204"/>
      <c r="HN21" s="214">
        <f t="shared" si="201"/>
        <v>0</v>
      </c>
      <c r="HO21" s="204"/>
      <c r="HP21" s="204"/>
      <c r="HQ21" s="204"/>
      <c r="HR21" s="204"/>
      <c r="HS21" s="204"/>
      <c r="HT21" s="204"/>
      <c r="HU21" s="204"/>
      <c r="HV21" s="204"/>
      <c r="HW21" s="204"/>
      <c r="HX21" s="204"/>
      <c r="HY21" s="204"/>
      <c r="HZ21" s="204"/>
      <c r="IA21" s="214">
        <f t="shared" si="212"/>
        <v>0</v>
      </c>
      <c r="IB21" s="204"/>
      <c r="IC21" s="204"/>
      <c r="ID21" s="204"/>
      <c r="IE21" s="204"/>
      <c r="IF21" s="204"/>
      <c r="IG21" s="204"/>
      <c r="IH21" s="204"/>
      <c r="II21" s="204"/>
      <c r="IJ21" s="204"/>
      <c r="IK21" s="204"/>
      <c r="IL21" s="204"/>
      <c r="IM21" s="204"/>
      <c r="IN21" s="214">
        <f t="shared" si="223"/>
        <v>0</v>
      </c>
      <c r="IO21" s="204"/>
      <c r="IP21" s="204"/>
      <c r="IQ21" s="204"/>
      <c r="IR21" s="204"/>
      <c r="IS21" s="204"/>
      <c r="IT21" s="204"/>
      <c r="IU21" s="204"/>
      <c r="IV21" s="204"/>
      <c r="IW21" s="204"/>
      <c r="IX21" s="204"/>
      <c r="IY21" s="204"/>
      <c r="IZ21" s="204"/>
      <c r="JA21" s="214">
        <f t="shared" si="234"/>
        <v>0</v>
      </c>
      <c r="JB21" s="204"/>
      <c r="JC21" s="204"/>
      <c r="JD21" s="204"/>
      <c r="JE21" s="204"/>
      <c r="JF21" s="204"/>
      <c r="JG21" s="204"/>
      <c r="JH21" s="204"/>
      <c r="JI21" s="204"/>
      <c r="JJ21" s="204"/>
      <c r="JK21" s="204"/>
      <c r="JL21" s="204"/>
      <c r="JM21" s="204"/>
      <c r="JN21" s="214">
        <f t="shared" si="245"/>
        <v>0</v>
      </c>
      <c r="JO21" s="204"/>
      <c r="JP21" s="204"/>
      <c r="JQ21" s="204"/>
      <c r="JR21" s="204"/>
      <c r="JS21" s="204"/>
      <c r="JT21" s="204"/>
      <c r="JU21" s="204"/>
      <c r="JV21" s="204"/>
      <c r="JW21" s="204"/>
      <c r="JX21" s="204"/>
      <c r="JY21" s="204"/>
      <c r="JZ21" s="204"/>
      <c r="KA21" s="214">
        <f t="shared" si="256"/>
        <v>0</v>
      </c>
      <c r="KB21" s="204"/>
      <c r="KC21" s="204"/>
      <c r="KD21" s="204"/>
      <c r="KE21" s="204"/>
      <c r="KF21" s="204"/>
      <c r="KG21" s="204"/>
      <c r="KH21" s="204"/>
      <c r="KI21" s="204"/>
      <c r="KJ21" s="204"/>
      <c r="KK21" s="204"/>
      <c r="KL21" s="204"/>
      <c r="KM21" s="204"/>
      <c r="KN21" s="214">
        <f t="shared" si="267"/>
        <v>0</v>
      </c>
      <c r="KO21" s="204"/>
      <c r="KP21" s="204"/>
      <c r="KQ21" s="204"/>
      <c r="KR21" s="204"/>
      <c r="KS21" s="204"/>
      <c r="KT21" s="204"/>
      <c r="KU21" s="204"/>
      <c r="KV21" s="204"/>
      <c r="KW21" s="204"/>
      <c r="KX21" s="204"/>
      <c r="KY21" s="204"/>
      <c r="KZ21" s="204"/>
      <c r="LA21" s="214">
        <f t="shared" si="278"/>
        <v>0</v>
      </c>
      <c r="LB21" s="204"/>
      <c r="LC21" s="204"/>
      <c r="LD21" s="204"/>
      <c r="LE21" s="204"/>
      <c r="LF21" s="204"/>
      <c r="LG21" s="204"/>
      <c r="LH21" s="204"/>
      <c r="LI21" s="204"/>
      <c r="LJ21" s="204"/>
      <c r="LK21" s="204"/>
      <c r="LL21" s="204"/>
      <c r="LM21" s="204"/>
      <c r="LN21" s="215">
        <f t="shared" si="289"/>
        <v>0</v>
      </c>
    </row>
    <row r="22" spans="1:326" s="9" customFormat="1" ht="15.75" outlineLevel="1" thickBot="1">
      <c r="A22" s="216" t="s">
        <v>24</v>
      </c>
      <c r="B22" s="217"/>
      <c r="C22" s="218"/>
      <c r="D22" s="218"/>
      <c r="E22" s="218"/>
      <c r="F22" s="218"/>
      <c r="G22" s="218"/>
      <c r="H22" s="218"/>
      <c r="I22" s="218"/>
      <c r="J22" s="218"/>
      <c r="K22" s="218"/>
      <c r="L22" s="218"/>
      <c r="M22" s="218"/>
      <c r="N22" s="341">
        <f t="shared" si="25"/>
        <v>0</v>
      </c>
      <c r="O22" s="218"/>
      <c r="P22" s="218"/>
      <c r="Q22" s="218"/>
      <c r="R22" s="218"/>
      <c r="S22" s="218"/>
      <c r="T22" s="218"/>
      <c r="U22" s="218"/>
      <c r="V22" s="218"/>
      <c r="W22" s="218"/>
      <c r="X22" s="218"/>
      <c r="Y22" s="218"/>
      <c r="Z22" s="218"/>
      <c r="AA22" s="219">
        <f t="shared" si="36"/>
        <v>0</v>
      </c>
      <c r="AB22" s="218"/>
      <c r="AC22" s="218"/>
      <c r="AD22" s="218"/>
      <c r="AE22" s="218"/>
      <c r="AF22" s="218"/>
      <c r="AG22" s="218"/>
      <c r="AH22" s="218"/>
      <c r="AI22" s="218"/>
      <c r="AJ22" s="218"/>
      <c r="AK22" s="218"/>
      <c r="AL22" s="218"/>
      <c r="AM22" s="218"/>
      <c r="AN22" s="219">
        <f t="shared" si="47"/>
        <v>0</v>
      </c>
      <c r="AO22" s="218"/>
      <c r="AP22" s="218"/>
      <c r="AQ22" s="218"/>
      <c r="AR22" s="218"/>
      <c r="AS22" s="218"/>
      <c r="AT22" s="218"/>
      <c r="AU22" s="218"/>
      <c r="AV22" s="218"/>
      <c r="AW22" s="218"/>
      <c r="AX22" s="218"/>
      <c r="AY22" s="218"/>
      <c r="AZ22" s="218"/>
      <c r="BA22" s="219">
        <f t="shared" si="58"/>
        <v>0</v>
      </c>
      <c r="BB22" s="218"/>
      <c r="BC22" s="218"/>
      <c r="BD22" s="218"/>
      <c r="BE22" s="218"/>
      <c r="BF22" s="218"/>
      <c r="BG22" s="218"/>
      <c r="BH22" s="218"/>
      <c r="BI22" s="218"/>
      <c r="BJ22" s="218"/>
      <c r="BK22" s="218"/>
      <c r="BL22" s="218"/>
      <c r="BM22" s="218"/>
      <c r="BN22" s="219">
        <f t="shared" si="69"/>
        <v>0</v>
      </c>
      <c r="BO22" s="218"/>
      <c r="BP22" s="218"/>
      <c r="BQ22" s="218"/>
      <c r="BR22" s="218"/>
      <c r="BS22" s="218"/>
      <c r="BT22" s="218"/>
      <c r="BU22" s="218"/>
      <c r="BV22" s="218"/>
      <c r="BW22" s="218"/>
      <c r="BX22" s="218"/>
      <c r="BY22" s="218"/>
      <c r="BZ22" s="218"/>
      <c r="CA22" s="219">
        <f t="shared" si="80"/>
        <v>0</v>
      </c>
      <c r="CB22" s="218"/>
      <c r="CC22" s="218"/>
      <c r="CD22" s="218"/>
      <c r="CE22" s="218"/>
      <c r="CF22" s="218"/>
      <c r="CG22" s="218"/>
      <c r="CH22" s="218"/>
      <c r="CI22" s="218"/>
      <c r="CJ22" s="218"/>
      <c r="CK22" s="218"/>
      <c r="CL22" s="218"/>
      <c r="CM22" s="218"/>
      <c r="CN22" s="219">
        <f t="shared" si="91"/>
        <v>0</v>
      </c>
      <c r="CO22" s="218"/>
      <c r="CP22" s="218"/>
      <c r="CQ22" s="218"/>
      <c r="CR22" s="218"/>
      <c r="CS22" s="218"/>
      <c r="CT22" s="218"/>
      <c r="CU22" s="218"/>
      <c r="CV22" s="218"/>
      <c r="CW22" s="218"/>
      <c r="CX22" s="218"/>
      <c r="CY22" s="218"/>
      <c r="CZ22" s="218"/>
      <c r="DA22" s="219">
        <f t="shared" si="102"/>
        <v>0</v>
      </c>
      <c r="DB22" s="218"/>
      <c r="DC22" s="218"/>
      <c r="DD22" s="218"/>
      <c r="DE22" s="218"/>
      <c r="DF22" s="218"/>
      <c r="DG22" s="218"/>
      <c r="DH22" s="218"/>
      <c r="DI22" s="218"/>
      <c r="DJ22" s="218"/>
      <c r="DK22" s="218"/>
      <c r="DL22" s="218"/>
      <c r="DM22" s="218"/>
      <c r="DN22" s="219">
        <f t="shared" si="113"/>
        <v>0</v>
      </c>
      <c r="DO22" s="218"/>
      <c r="DP22" s="218"/>
      <c r="DQ22" s="218"/>
      <c r="DR22" s="218"/>
      <c r="DS22" s="218"/>
      <c r="DT22" s="218"/>
      <c r="DU22" s="218"/>
      <c r="DV22" s="218"/>
      <c r="DW22" s="218"/>
      <c r="DX22" s="218"/>
      <c r="DY22" s="218"/>
      <c r="DZ22" s="218"/>
      <c r="EA22" s="219">
        <f t="shared" si="124"/>
        <v>0</v>
      </c>
      <c r="EB22" s="218"/>
      <c r="EC22" s="218"/>
      <c r="ED22" s="218"/>
      <c r="EE22" s="218"/>
      <c r="EF22" s="218"/>
      <c r="EG22" s="218"/>
      <c r="EH22" s="218"/>
      <c r="EI22" s="218"/>
      <c r="EJ22" s="218"/>
      <c r="EK22" s="218"/>
      <c r="EL22" s="218"/>
      <c r="EM22" s="218"/>
      <c r="EN22" s="219">
        <f t="shared" si="135"/>
        <v>0</v>
      </c>
      <c r="EO22" s="218"/>
      <c r="EP22" s="218"/>
      <c r="EQ22" s="218"/>
      <c r="ER22" s="218"/>
      <c r="ES22" s="218"/>
      <c r="ET22" s="218"/>
      <c r="EU22" s="218"/>
      <c r="EV22" s="218"/>
      <c r="EW22" s="218"/>
      <c r="EX22" s="218"/>
      <c r="EY22" s="218"/>
      <c r="EZ22" s="218"/>
      <c r="FA22" s="219">
        <f t="shared" si="146"/>
        <v>0</v>
      </c>
      <c r="FB22" s="218"/>
      <c r="FC22" s="218"/>
      <c r="FD22" s="218"/>
      <c r="FE22" s="218"/>
      <c r="FF22" s="218"/>
      <c r="FG22" s="218"/>
      <c r="FH22" s="218"/>
      <c r="FI22" s="218"/>
      <c r="FJ22" s="218"/>
      <c r="FK22" s="218"/>
      <c r="FL22" s="218"/>
      <c r="FM22" s="218"/>
      <c r="FN22" s="219">
        <f t="shared" si="157"/>
        <v>0</v>
      </c>
      <c r="FO22" s="218"/>
      <c r="FP22" s="218"/>
      <c r="FQ22" s="218"/>
      <c r="FR22" s="218"/>
      <c r="FS22" s="218"/>
      <c r="FT22" s="218"/>
      <c r="FU22" s="218"/>
      <c r="FV22" s="218"/>
      <c r="FW22" s="218"/>
      <c r="FX22" s="218"/>
      <c r="FY22" s="218"/>
      <c r="FZ22" s="218"/>
      <c r="GA22" s="219">
        <f t="shared" si="168"/>
        <v>0</v>
      </c>
      <c r="GB22" s="218"/>
      <c r="GC22" s="218"/>
      <c r="GD22" s="218"/>
      <c r="GE22" s="218"/>
      <c r="GF22" s="218"/>
      <c r="GG22" s="218"/>
      <c r="GH22" s="218"/>
      <c r="GI22" s="218"/>
      <c r="GJ22" s="218"/>
      <c r="GK22" s="218"/>
      <c r="GL22" s="218"/>
      <c r="GM22" s="218"/>
      <c r="GN22" s="219">
        <f t="shared" si="179"/>
        <v>0</v>
      </c>
      <c r="GO22" s="218"/>
      <c r="GP22" s="218"/>
      <c r="GQ22" s="218"/>
      <c r="GR22" s="218"/>
      <c r="GS22" s="218"/>
      <c r="GT22" s="218"/>
      <c r="GU22" s="218"/>
      <c r="GV22" s="218"/>
      <c r="GW22" s="218"/>
      <c r="GX22" s="218"/>
      <c r="GY22" s="218"/>
      <c r="GZ22" s="218"/>
      <c r="HA22" s="219">
        <f t="shared" si="190"/>
        <v>0</v>
      </c>
      <c r="HB22" s="218"/>
      <c r="HC22" s="218"/>
      <c r="HD22" s="218"/>
      <c r="HE22" s="218"/>
      <c r="HF22" s="218"/>
      <c r="HG22" s="218"/>
      <c r="HH22" s="218"/>
      <c r="HI22" s="218"/>
      <c r="HJ22" s="218"/>
      <c r="HK22" s="218"/>
      <c r="HL22" s="218"/>
      <c r="HM22" s="218"/>
      <c r="HN22" s="219">
        <f t="shared" si="201"/>
        <v>0</v>
      </c>
      <c r="HO22" s="218"/>
      <c r="HP22" s="218"/>
      <c r="HQ22" s="218"/>
      <c r="HR22" s="218"/>
      <c r="HS22" s="218"/>
      <c r="HT22" s="218"/>
      <c r="HU22" s="218"/>
      <c r="HV22" s="218"/>
      <c r="HW22" s="218"/>
      <c r="HX22" s="218"/>
      <c r="HY22" s="218"/>
      <c r="HZ22" s="218"/>
      <c r="IA22" s="219">
        <f t="shared" si="212"/>
        <v>0</v>
      </c>
      <c r="IB22" s="218"/>
      <c r="IC22" s="218"/>
      <c r="ID22" s="218"/>
      <c r="IE22" s="218"/>
      <c r="IF22" s="218"/>
      <c r="IG22" s="218"/>
      <c r="IH22" s="218"/>
      <c r="II22" s="218"/>
      <c r="IJ22" s="218"/>
      <c r="IK22" s="218"/>
      <c r="IL22" s="218"/>
      <c r="IM22" s="218"/>
      <c r="IN22" s="219">
        <f t="shared" si="223"/>
        <v>0</v>
      </c>
      <c r="IO22" s="218"/>
      <c r="IP22" s="218"/>
      <c r="IQ22" s="218"/>
      <c r="IR22" s="218"/>
      <c r="IS22" s="218"/>
      <c r="IT22" s="218"/>
      <c r="IU22" s="218"/>
      <c r="IV22" s="218"/>
      <c r="IW22" s="218"/>
      <c r="IX22" s="218"/>
      <c r="IY22" s="218"/>
      <c r="IZ22" s="218"/>
      <c r="JA22" s="219">
        <f t="shared" si="234"/>
        <v>0</v>
      </c>
      <c r="JB22" s="218"/>
      <c r="JC22" s="218"/>
      <c r="JD22" s="218"/>
      <c r="JE22" s="218"/>
      <c r="JF22" s="218"/>
      <c r="JG22" s="218"/>
      <c r="JH22" s="218"/>
      <c r="JI22" s="218"/>
      <c r="JJ22" s="218"/>
      <c r="JK22" s="218"/>
      <c r="JL22" s="218"/>
      <c r="JM22" s="218"/>
      <c r="JN22" s="219">
        <f t="shared" si="245"/>
        <v>0</v>
      </c>
      <c r="JO22" s="218"/>
      <c r="JP22" s="218"/>
      <c r="JQ22" s="218"/>
      <c r="JR22" s="218"/>
      <c r="JS22" s="218"/>
      <c r="JT22" s="218"/>
      <c r="JU22" s="218"/>
      <c r="JV22" s="218"/>
      <c r="JW22" s="218"/>
      <c r="JX22" s="218"/>
      <c r="JY22" s="218"/>
      <c r="JZ22" s="218"/>
      <c r="KA22" s="219">
        <f t="shared" si="256"/>
        <v>0</v>
      </c>
      <c r="KB22" s="218"/>
      <c r="KC22" s="218"/>
      <c r="KD22" s="218"/>
      <c r="KE22" s="218"/>
      <c r="KF22" s="218"/>
      <c r="KG22" s="218"/>
      <c r="KH22" s="218"/>
      <c r="KI22" s="218"/>
      <c r="KJ22" s="218"/>
      <c r="KK22" s="218"/>
      <c r="KL22" s="218"/>
      <c r="KM22" s="218"/>
      <c r="KN22" s="219">
        <f t="shared" si="267"/>
        <v>0</v>
      </c>
      <c r="KO22" s="218"/>
      <c r="KP22" s="218"/>
      <c r="KQ22" s="218"/>
      <c r="KR22" s="218"/>
      <c r="KS22" s="218"/>
      <c r="KT22" s="218"/>
      <c r="KU22" s="218"/>
      <c r="KV22" s="218"/>
      <c r="KW22" s="218"/>
      <c r="KX22" s="218"/>
      <c r="KY22" s="218"/>
      <c r="KZ22" s="218"/>
      <c r="LA22" s="219">
        <f t="shared" si="278"/>
        <v>0</v>
      </c>
      <c r="LB22" s="218"/>
      <c r="LC22" s="218"/>
      <c r="LD22" s="218"/>
      <c r="LE22" s="218"/>
      <c r="LF22" s="218"/>
      <c r="LG22" s="218"/>
      <c r="LH22" s="218"/>
      <c r="LI22" s="218"/>
      <c r="LJ22" s="218"/>
      <c r="LK22" s="218"/>
      <c r="LL22" s="218"/>
      <c r="LM22" s="218"/>
      <c r="LN22" s="220">
        <f t="shared" si="289"/>
        <v>0</v>
      </c>
    </row>
    <row r="23" spans="1:326">
      <c r="A23" s="194" t="s">
        <v>17</v>
      </c>
      <c r="B23" s="209">
        <f>B24+B25</f>
        <v>-35250</v>
      </c>
      <c r="C23" s="210">
        <f t="shared" ref="C23:BM23" si="325">C24+C25</f>
        <v>-4102.5</v>
      </c>
      <c r="D23" s="210">
        <f t="shared" si="325"/>
        <v>-4140</v>
      </c>
      <c r="E23" s="210">
        <f t="shared" si="325"/>
        <v>-4177.5</v>
      </c>
      <c r="F23" s="210">
        <f t="shared" si="325"/>
        <v>-4220.3420000000006</v>
      </c>
      <c r="G23" s="210">
        <f t="shared" si="325"/>
        <v>-4954.1774999999998</v>
      </c>
      <c r="H23" s="210">
        <f t="shared" si="325"/>
        <v>-5688.0130000000008</v>
      </c>
      <c r="I23" s="210">
        <f t="shared" si="325"/>
        <v>-6421.8485000000001</v>
      </c>
      <c r="J23" s="210">
        <f t="shared" si="325"/>
        <v>-7155.6839999999993</v>
      </c>
      <c r="K23" s="210">
        <f t="shared" si="325"/>
        <v>-7889.5195000000003</v>
      </c>
      <c r="L23" s="210">
        <f t="shared" si="325"/>
        <v>-8623.3549999999996</v>
      </c>
      <c r="M23" s="210">
        <f t="shared" si="325"/>
        <v>-9357.1905000000006</v>
      </c>
      <c r="N23" s="195">
        <f t="shared" si="25"/>
        <v>-101980.12999999998</v>
      </c>
      <c r="O23" s="210">
        <f t="shared" si="325"/>
        <v>-4245.5743618540464</v>
      </c>
      <c r="P23" s="210">
        <f t="shared" si="325"/>
        <v>-8046.2770764582065</v>
      </c>
      <c r="Q23" s="210">
        <f t="shared" si="325"/>
        <v>-10107.747694742928</v>
      </c>
      <c r="R23" s="210">
        <f t="shared" si="325"/>
        <v>-12189.276643958208</v>
      </c>
      <c r="S23" s="210">
        <f t="shared" si="325"/>
        <v>-14290.86392410404</v>
      </c>
      <c r="T23" s="210">
        <f t="shared" si="325"/>
        <v>-16412.509535180427</v>
      </c>
      <c r="U23" s="210">
        <f t="shared" si="325"/>
        <v>-18554.213477187372</v>
      </c>
      <c r="V23" s="210">
        <f t="shared" si="325"/>
        <v>-20715.975750124875</v>
      </c>
      <c r="W23" s="210">
        <f t="shared" si="325"/>
        <v>-22897.79635399293</v>
      </c>
      <c r="X23" s="210">
        <f t="shared" si="325"/>
        <v>-25099.675288791535</v>
      </c>
      <c r="Y23" s="210">
        <f t="shared" si="325"/>
        <v>-27321.612554520711</v>
      </c>
      <c r="Z23" s="210">
        <f t="shared" si="325"/>
        <v>-29563.60815118043</v>
      </c>
      <c r="AA23" s="211">
        <f t="shared" si="36"/>
        <v>-209445.13081209571</v>
      </c>
      <c r="AB23" s="210">
        <f t="shared" si="325"/>
        <v>5685.0439606724249</v>
      </c>
      <c r="AC23" s="210">
        <f t="shared" si="325"/>
        <v>5810.548184607811</v>
      </c>
      <c r="AD23" s="210">
        <f t="shared" si="325"/>
        <v>5937.3074507825586</v>
      </c>
      <c r="AE23" s="210">
        <f t="shared" si="325"/>
        <v>6065.3343096190511</v>
      </c>
      <c r="AF23" s="210">
        <f t="shared" si="325"/>
        <v>6194.6414370439015</v>
      </c>
      <c r="AG23" s="210">
        <f t="shared" si="325"/>
        <v>6325.2416357429975</v>
      </c>
      <c r="AH23" s="210">
        <f t="shared" si="325"/>
        <v>6457.1478364291033</v>
      </c>
      <c r="AI23" s="210">
        <f t="shared" si="325"/>
        <v>6590.3730991220582</v>
      </c>
      <c r="AJ23" s="210">
        <f t="shared" si="325"/>
        <v>6724.9306144419315</v>
      </c>
      <c r="AK23" s="210">
        <f t="shared" si="325"/>
        <v>6860.8337049150141</v>
      </c>
      <c r="AL23" s="210">
        <f t="shared" si="325"/>
        <v>6998.0958262928398</v>
      </c>
      <c r="AM23" s="210">
        <f t="shared" si="325"/>
        <v>7036.7305688844281</v>
      </c>
      <c r="AN23" s="211">
        <f t="shared" si="47"/>
        <v>76686.228628554119</v>
      </c>
      <c r="AO23" s="210">
        <f t="shared" si="325"/>
        <v>5424.4904828916187</v>
      </c>
      <c r="AP23" s="210">
        <f t="shared" si="325"/>
        <v>5564.9017838092986</v>
      </c>
      <c r="AQ23" s="210">
        <f t="shared" si="325"/>
        <v>5706.717197736165</v>
      </c>
      <c r="AR23" s="210">
        <f t="shared" si="325"/>
        <v>5849.9507658022922</v>
      </c>
      <c r="AS23" s="210">
        <f t="shared" si="325"/>
        <v>5994.6166695490756</v>
      </c>
      <c r="AT23" s="210">
        <f t="shared" si="325"/>
        <v>6140.7292323333313</v>
      </c>
      <c r="AU23" s="210">
        <f t="shared" si="325"/>
        <v>6288.3029207454383</v>
      </c>
      <c r="AV23" s="210">
        <f t="shared" si="325"/>
        <v>6437.3523460416618</v>
      </c>
      <c r="AW23" s="210">
        <f t="shared" si="325"/>
        <v>6587.8922655908391</v>
      </c>
      <c r="AX23" s="210">
        <f t="shared" si="325"/>
        <v>6739.9375843355156</v>
      </c>
      <c r="AY23" s="210">
        <f t="shared" si="325"/>
        <v>6893.5033562676399</v>
      </c>
      <c r="AZ23" s="210">
        <f t="shared" si="325"/>
        <v>6948.6047859190803</v>
      </c>
      <c r="BA23" s="211">
        <f t="shared" si="58"/>
        <v>74576.999391021964</v>
      </c>
      <c r="BB23" s="210">
        <f t="shared" si="325"/>
        <v>5171.2010408174538</v>
      </c>
      <c r="BC23" s="210">
        <f t="shared" si="325"/>
        <v>5294.7147545398911</v>
      </c>
      <c r="BD23" s="210">
        <f t="shared" si="325"/>
        <v>5453.1588600645482</v>
      </c>
      <c r="BE23" s="210">
        <f t="shared" si="325"/>
        <v>5613.187406644458</v>
      </c>
      <c r="BF23" s="210">
        <f t="shared" si="325"/>
        <v>5774.8162386901677</v>
      </c>
      <c r="BG23" s="210">
        <f t="shared" si="325"/>
        <v>5938.0613590563298</v>
      </c>
      <c r="BH23" s="210">
        <f t="shared" si="325"/>
        <v>6102.9389306261583</v>
      </c>
      <c r="BI23" s="210">
        <f t="shared" si="325"/>
        <v>6269.4652779116805</v>
      </c>
      <c r="BJ23" s="210">
        <f t="shared" si="325"/>
        <v>6437.6568886700552</v>
      </c>
      <c r="BK23" s="210">
        <f t="shared" si="325"/>
        <v>6607.5304155360209</v>
      </c>
      <c r="BL23" s="210">
        <f t="shared" si="325"/>
        <v>6779.1026776706494</v>
      </c>
      <c r="BM23" s="210">
        <f t="shared" si="325"/>
        <v>6852.3906624266165</v>
      </c>
      <c r="BN23" s="211">
        <f t="shared" si="69"/>
        <v>72294.224512654037</v>
      </c>
      <c r="BO23" s="210">
        <f t="shared" ref="BO23:DZ23" si="326">BO24+BO25</f>
        <v>4892.6885385860078</v>
      </c>
      <c r="BP23" s="210">
        <f t="shared" si="326"/>
        <v>5040.7097130707043</v>
      </c>
      <c r="BQ23" s="210">
        <f t="shared" si="326"/>
        <v>5217.9509980651128</v>
      </c>
      <c r="BR23" s="210">
        <f t="shared" si="326"/>
        <v>5396.9646959094607</v>
      </c>
      <c r="BS23" s="210">
        <f t="shared" si="326"/>
        <v>5577.7685307322645</v>
      </c>
      <c r="BT23" s="210">
        <f t="shared" si="326"/>
        <v>5760.3804039032912</v>
      </c>
      <c r="BU23" s="210">
        <f t="shared" si="326"/>
        <v>5944.8183958060254</v>
      </c>
      <c r="BV23" s="210">
        <f t="shared" si="326"/>
        <v>6131.100767627795</v>
      </c>
      <c r="BW23" s="210">
        <f t="shared" si="326"/>
        <v>6319.2459631677739</v>
      </c>
      <c r="BX23" s="210">
        <f t="shared" si="326"/>
        <v>6509.2726106631599</v>
      </c>
      <c r="BY23" s="210">
        <f t="shared" si="326"/>
        <v>6701.1995246334918</v>
      </c>
      <c r="BZ23" s="210">
        <f t="shared" si="326"/>
        <v>6795.0457077435349</v>
      </c>
      <c r="CA23" s="211">
        <f t="shared" si="80"/>
        <v>70287.145849908629</v>
      </c>
      <c r="CB23" s="210">
        <f t="shared" si="326"/>
        <v>4634.6097350918535</v>
      </c>
      <c r="CC23" s="210">
        <f t="shared" si="326"/>
        <v>4812.2096103638905</v>
      </c>
      <c r="CD23" s="210">
        <f t="shared" si="326"/>
        <v>5010.7181005071616</v>
      </c>
      <c r="CE23" s="210">
        <f t="shared" si="326"/>
        <v>5211.2116755518655</v>
      </c>
      <c r="CF23" s="210">
        <f t="shared" si="326"/>
        <v>5413.7101863470125</v>
      </c>
      <c r="CG23" s="210">
        <f t="shared" si="326"/>
        <v>5618.2336822501165</v>
      </c>
      <c r="CH23" s="210">
        <f t="shared" si="326"/>
        <v>5824.8024131122511</v>
      </c>
      <c r="CI23" s="210">
        <f t="shared" si="326"/>
        <v>6033.4368312830047</v>
      </c>
      <c r="CJ23" s="210">
        <f t="shared" si="326"/>
        <v>6244.1575936354675</v>
      </c>
      <c r="CK23" s="210">
        <f t="shared" si="326"/>
        <v>6456.9855636114589</v>
      </c>
      <c r="CL23" s="210">
        <f t="shared" si="326"/>
        <v>6671.9418132872015</v>
      </c>
      <c r="CM23" s="210">
        <f t="shared" si="326"/>
        <v>6789.0476254597088</v>
      </c>
      <c r="CN23" s="211">
        <f t="shared" si="91"/>
        <v>68721.064830500982</v>
      </c>
      <c r="CO23" s="210">
        <f t="shared" si="326"/>
        <v>4407.6130113784129</v>
      </c>
      <c r="CP23" s="210">
        <f t="shared" si="326"/>
        <v>4628.0726503755795</v>
      </c>
      <c r="CQ23" s="210">
        <f t="shared" si="326"/>
        <v>4850.7368857627262</v>
      </c>
      <c r="CR23" s="210">
        <f t="shared" si="326"/>
        <v>5075.6277635037404</v>
      </c>
      <c r="CS23" s="210">
        <f t="shared" si="326"/>
        <v>5302.7675500221631</v>
      </c>
      <c r="CT23" s="210">
        <f t="shared" si="326"/>
        <v>5532.1787344057702</v>
      </c>
      <c r="CU23" s="210">
        <f t="shared" si="326"/>
        <v>5763.8840306332204</v>
      </c>
      <c r="CV23" s="210">
        <f t="shared" si="326"/>
        <v>5997.9063798229363</v>
      </c>
      <c r="CW23" s="210">
        <f t="shared" si="326"/>
        <v>6234.2689525045607</v>
      </c>
      <c r="CX23" s="210">
        <f t="shared" si="326"/>
        <v>6472.995150912986</v>
      </c>
      <c r="CY23" s="210">
        <f t="shared" si="326"/>
        <v>6714.1086113055062</v>
      </c>
      <c r="CZ23" s="210">
        <f t="shared" si="326"/>
        <v>6857.6332063019508</v>
      </c>
      <c r="DA23" s="211">
        <f t="shared" si="102"/>
        <v>67837.792926929556</v>
      </c>
      <c r="DB23" s="210">
        <f t="shared" si="326"/>
        <v>4233.0105752243289</v>
      </c>
      <c r="DC23" s="210">
        <f t="shared" si="326"/>
        <v>4451.213313777047</v>
      </c>
      <c r="DD23" s="210">
        <f t="shared" si="326"/>
        <v>4700.8047805184469</v>
      </c>
      <c r="DE23" s="210">
        <f t="shared" si="326"/>
        <v>4952.8921619272587</v>
      </c>
      <c r="DF23" s="210">
        <f t="shared" si="326"/>
        <v>5207.5004171501605</v>
      </c>
      <c r="DG23" s="210">
        <f t="shared" si="326"/>
        <v>5464.65475492529</v>
      </c>
      <c r="DH23" s="210">
        <f t="shared" si="326"/>
        <v>5724.3806360781709</v>
      </c>
      <c r="DI23" s="210">
        <f t="shared" si="326"/>
        <v>5986.7037760425774</v>
      </c>
      <c r="DJ23" s="210">
        <f t="shared" si="326"/>
        <v>6251.6501474066354</v>
      </c>
      <c r="DK23" s="210">
        <f t="shared" si="326"/>
        <v>6519.2459824843281</v>
      </c>
      <c r="DL23" s="210">
        <f t="shared" si="326"/>
        <v>6789.5177759127982</v>
      </c>
      <c r="DM23" s="210">
        <f t="shared" si="326"/>
        <v>6962.4922872755524</v>
      </c>
      <c r="DN23" s="211">
        <f t="shared" si="113"/>
        <v>67244.066608722584</v>
      </c>
      <c r="DO23" s="210">
        <f t="shared" si="326"/>
        <v>4069.7283022806769</v>
      </c>
      <c r="DP23" s="210">
        <f t="shared" si="326"/>
        <v>4347.1796013218227</v>
      </c>
      <c r="DQ23" s="210">
        <f t="shared" si="326"/>
        <v>4627.4054133533828</v>
      </c>
      <c r="DR23" s="210">
        <f t="shared" si="326"/>
        <v>4910.4334835052541</v>
      </c>
      <c r="DS23" s="210">
        <f t="shared" si="326"/>
        <v>5196.2918343586425</v>
      </c>
      <c r="DT23" s="210">
        <f t="shared" si="326"/>
        <v>5485.0087687205705</v>
      </c>
      <c r="DU23" s="210">
        <f t="shared" si="326"/>
        <v>5776.6128724261143</v>
      </c>
      <c r="DV23" s="210">
        <f t="shared" si="326"/>
        <v>6071.1330171687187</v>
      </c>
      <c r="DW23" s="210">
        <f t="shared" si="326"/>
        <v>6368.5983633587384</v>
      </c>
      <c r="DX23" s="210">
        <f t="shared" si="326"/>
        <v>6669.0383630106699</v>
      </c>
      <c r="DY23" s="210">
        <f t="shared" si="326"/>
        <v>6972.4827626591104</v>
      </c>
      <c r="DZ23" s="210">
        <f t="shared" si="326"/>
        <v>7178.9616063040448</v>
      </c>
      <c r="EA23" s="211">
        <f t="shared" si="124"/>
        <v>67672.874388467753</v>
      </c>
      <c r="EB23" s="210">
        <f t="shared" ref="EB23:GL23" si="327">EB24+EB25</f>
        <v>3991.2282857134705</v>
      </c>
      <c r="EC23" s="210">
        <f t="shared" si="327"/>
        <v>4271.186840233604</v>
      </c>
      <c r="ED23" s="210">
        <f t="shared" si="327"/>
        <v>4585.6154941809982</v>
      </c>
      <c r="EE23" s="210">
        <f t="shared" si="327"/>
        <v>4903.1884346678671</v>
      </c>
      <c r="EF23" s="210">
        <f t="shared" si="327"/>
        <v>5223.9371045596017</v>
      </c>
      <c r="EG23" s="210">
        <f t="shared" si="327"/>
        <v>5547.8932611502569</v>
      </c>
      <c r="EH23" s="210">
        <f t="shared" si="327"/>
        <v>5875.08897930682</v>
      </c>
      <c r="EI23" s="210">
        <f t="shared" si="327"/>
        <v>6205.5566546449481</v>
      </c>
      <c r="EJ23" s="210">
        <f t="shared" si="327"/>
        <v>6539.3290067364505</v>
      </c>
      <c r="EK23" s="210">
        <f t="shared" si="327"/>
        <v>6876.4390823488793</v>
      </c>
      <c r="EL23" s="210">
        <f t="shared" si="327"/>
        <v>7216.9202587174223</v>
      </c>
      <c r="EM23" s="210">
        <f t="shared" si="327"/>
        <v>7460.8062468496555</v>
      </c>
      <c r="EN23" s="211">
        <f t="shared" si="135"/>
        <v>68697.189649109976</v>
      </c>
      <c r="EO23" s="210">
        <f t="shared" si="327"/>
        <v>3947.9124388595246</v>
      </c>
      <c r="EP23" s="210">
        <f t="shared" si="327"/>
        <v>4294.3672329299989</v>
      </c>
      <c r="EQ23" s="210">
        <f t="shared" si="327"/>
        <v>4647.61987736439</v>
      </c>
      <c r="ER23" s="210">
        <f t="shared" si="327"/>
        <v>5004.4050482431321</v>
      </c>
      <c r="ES23" s="210">
        <f t="shared" si="327"/>
        <v>5364.7580708306577</v>
      </c>
      <c r="ET23" s="210">
        <f t="shared" si="327"/>
        <v>5728.7146236440603</v>
      </c>
      <c r="EU23" s="210">
        <f t="shared" si="327"/>
        <v>6096.3107419855951</v>
      </c>
      <c r="EV23" s="210">
        <f t="shared" si="327"/>
        <v>6467.5828215105485</v>
      </c>
      <c r="EW23" s="210">
        <f t="shared" si="327"/>
        <v>6842.5676218307472</v>
      </c>
      <c r="EX23" s="210">
        <f t="shared" si="327"/>
        <v>7221.3022701541522</v>
      </c>
      <c r="EY23" s="210">
        <f t="shared" si="327"/>
        <v>7603.8242649607873</v>
      </c>
      <c r="EZ23" s="210">
        <f t="shared" si="327"/>
        <v>7890.1714797154928</v>
      </c>
      <c r="FA23" s="211">
        <f t="shared" si="146"/>
        <v>71109.536492029089</v>
      </c>
      <c r="FB23" s="210">
        <f t="shared" si="327"/>
        <v>4019.5455356938655</v>
      </c>
      <c r="FC23" s="210">
        <f t="shared" si="327"/>
        <v>4396.213957678614</v>
      </c>
      <c r="FD23" s="210">
        <f t="shared" si="327"/>
        <v>4793.083435669736</v>
      </c>
      <c r="FE23" s="210">
        <f t="shared" si="327"/>
        <v>5193.9216084407672</v>
      </c>
      <c r="FF23" s="210">
        <f t="shared" si="327"/>
        <v>5598.7681629395101</v>
      </c>
      <c r="FG23" s="210">
        <f t="shared" si="327"/>
        <v>6007.6631829832404</v>
      </c>
      <c r="FH23" s="210">
        <f t="shared" si="327"/>
        <v>6420.6471532274081</v>
      </c>
      <c r="FI23" s="210">
        <f t="shared" si="327"/>
        <v>6837.7609631740161</v>
      </c>
      <c r="FJ23" s="210">
        <f t="shared" si="327"/>
        <v>7259.0459112200897</v>
      </c>
      <c r="FK23" s="210">
        <f t="shared" si="327"/>
        <v>7684.5437087466271</v>
      </c>
      <c r="FL23" s="210">
        <f t="shared" si="327"/>
        <v>8114.2964842484271</v>
      </c>
      <c r="FM23" s="210">
        <f t="shared" si="327"/>
        <v>8448.3467875052484</v>
      </c>
      <c r="FN23" s="211">
        <f t="shared" si="157"/>
        <v>74773.836891527535</v>
      </c>
      <c r="FO23" s="210">
        <f t="shared" si="327"/>
        <v>4183.6956159628471</v>
      </c>
      <c r="FP23" s="210">
        <f t="shared" si="327"/>
        <v>4624.6203792119304</v>
      </c>
      <c r="FQ23" s="210">
        <f t="shared" si="327"/>
        <v>5070.7943411967008</v>
      </c>
      <c r="FR23" s="210">
        <f t="shared" si="327"/>
        <v>5521.4300428013221</v>
      </c>
      <c r="FS23" s="210">
        <f t="shared" si="327"/>
        <v>5976.5721014219862</v>
      </c>
      <c r="FT23" s="210">
        <f t="shared" si="327"/>
        <v>6436.2655806288603</v>
      </c>
      <c r="FU23" s="210">
        <f t="shared" si="327"/>
        <v>6900.5559946278008</v>
      </c>
      <c r="FV23" s="210">
        <f t="shared" si="327"/>
        <v>7369.489312766731</v>
      </c>
      <c r="FW23" s="210">
        <f t="shared" si="327"/>
        <v>7843.1119640870511</v>
      </c>
      <c r="FX23" s="210">
        <f t="shared" si="327"/>
        <v>8321.4708419205745</v>
      </c>
      <c r="FY23" s="210">
        <f t="shared" si="327"/>
        <v>8804.6133085324345</v>
      </c>
      <c r="FZ23" s="210">
        <f t="shared" si="327"/>
        <v>9192.5871998104103</v>
      </c>
      <c r="GA23" s="211">
        <f t="shared" si="168"/>
        <v>80245.206682968652</v>
      </c>
      <c r="GB23" s="210">
        <f t="shared" si="327"/>
        <v>4494.2890291568228</v>
      </c>
      <c r="GC23" s="210">
        <f t="shared" si="327"/>
        <v>4820.8372706073405</v>
      </c>
      <c r="GD23" s="210">
        <f t="shared" si="327"/>
        <v>5320.8749195145101</v>
      </c>
      <c r="GE23" s="210">
        <f t="shared" si="327"/>
        <v>5825.9129449107513</v>
      </c>
      <c r="GF23" s="210">
        <f t="shared" si="327"/>
        <v>6336.001350560955</v>
      </c>
      <c r="GG23" s="210">
        <f t="shared" si="327"/>
        <v>6851.1906402676595</v>
      </c>
      <c r="GH23" s="210">
        <f t="shared" si="327"/>
        <v>5139.8975368532028</v>
      </c>
      <c r="GI23" s="210">
        <f t="shared" si="327"/>
        <v>5643.1257884228307</v>
      </c>
      <c r="GJ23" s="210">
        <f t="shared" si="327"/>
        <v>6151.386322508155</v>
      </c>
      <c r="GK23" s="210">
        <f t="shared" si="327"/>
        <v>6664.729461934332</v>
      </c>
      <c r="GL23" s="210">
        <f t="shared" si="327"/>
        <v>7183.2060327547724</v>
      </c>
      <c r="GM23" s="210">
        <f t="shared" ref="GM23:IX23" si="328">GM24+GM25</f>
        <v>7606.8673692834163</v>
      </c>
      <c r="GN23" s="211">
        <f t="shared" si="179"/>
        <v>72038.31866677475</v>
      </c>
      <c r="GO23" s="210">
        <f t="shared" si="328"/>
        <v>85.336538459360753</v>
      </c>
      <c r="GP23" s="210">
        <f t="shared" si="328"/>
        <v>256.00961538243763</v>
      </c>
      <c r="GQ23" s="210">
        <f t="shared" si="328"/>
        <v>426.68269230551454</v>
      </c>
      <c r="GR23" s="210">
        <f t="shared" si="328"/>
        <v>597.35576922859138</v>
      </c>
      <c r="GS23" s="210">
        <f t="shared" si="328"/>
        <v>768.02884615166829</v>
      </c>
      <c r="GT23" s="210">
        <f t="shared" si="328"/>
        <v>938.70192307474508</v>
      </c>
      <c r="GU23" s="210">
        <f t="shared" si="328"/>
        <v>1109.3749999978222</v>
      </c>
      <c r="GV23" s="210">
        <f t="shared" si="328"/>
        <v>1280.0480769208989</v>
      </c>
      <c r="GW23" s="210">
        <f t="shared" si="328"/>
        <v>1450.721153843976</v>
      </c>
      <c r="GX23" s="210">
        <f t="shared" si="328"/>
        <v>1621.3942307670529</v>
      </c>
      <c r="GY23" s="210">
        <f t="shared" si="328"/>
        <v>1792.0673076901298</v>
      </c>
      <c r="GZ23" s="210">
        <f t="shared" si="328"/>
        <v>1962.740384613207</v>
      </c>
      <c r="HA23" s="211">
        <f t="shared" si="190"/>
        <v>12288.461538435404</v>
      </c>
      <c r="HB23" s="210">
        <f t="shared" si="328"/>
        <v>2133.4134615360526</v>
      </c>
      <c r="HC23" s="210">
        <f t="shared" si="328"/>
        <v>2304.0865384591298</v>
      </c>
      <c r="HD23" s="210">
        <f t="shared" si="328"/>
        <v>2474.7596153822069</v>
      </c>
      <c r="HE23" s="210">
        <f t="shared" si="328"/>
        <v>2645.4326923052836</v>
      </c>
      <c r="HF23" s="210">
        <f t="shared" si="328"/>
        <v>2816.1057692283607</v>
      </c>
      <c r="HG23" s="210">
        <f t="shared" si="328"/>
        <v>2986.7788461514378</v>
      </c>
      <c r="HH23" s="210">
        <f t="shared" si="328"/>
        <v>3157.4519230745154</v>
      </c>
      <c r="HI23" s="210">
        <f t="shared" si="328"/>
        <v>3328.1249999975921</v>
      </c>
      <c r="HJ23" s="210">
        <f t="shared" si="328"/>
        <v>3498.7980769206697</v>
      </c>
      <c r="HK23" s="210">
        <f t="shared" si="328"/>
        <v>3669.4711538437464</v>
      </c>
      <c r="HL23" s="210">
        <f t="shared" si="328"/>
        <v>3840.144230766824</v>
      </c>
      <c r="HM23" s="210">
        <f t="shared" si="328"/>
        <v>4010.8173076899002</v>
      </c>
      <c r="HN23" s="211">
        <f t="shared" si="201"/>
        <v>36865.384615355724</v>
      </c>
      <c r="HO23" s="210">
        <f t="shared" si="328"/>
        <v>4096.1538461511836</v>
      </c>
      <c r="HP23" s="210">
        <f t="shared" si="328"/>
        <v>4096.1538461511836</v>
      </c>
      <c r="HQ23" s="210">
        <f t="shared" si="328"/>
        <v>4096.1538461511836</v>
      </c>
      <c r="HR23" s="210">
        <f t="shared" si="328"/>
        <v>4096.1538461511836</v>
      </c>
      <c r="HS23" s="210">
        <f t="shared" si="328"/>
        <v>4096.1538461511836</v>
      </c>
      <c r="HT23" s="210">
        <f t="shared" si="328"/>
        <v>4096.1538461511836</v>
      </c>
      <c r="HU23" s="210">
        <f t="shared" si="328"/>
        <v>4096.1538461511836</v>
      </c>
      <c r="HV23" s="210">
        <f t="shared" si="328"/>
        <v>4096.1538461511836</v>
      </c>
      <c r="HW23" s="210">
        <f t="shared" si="328"/>
        <v>4096.1538461511836</v>
      </c>
      <c r="HX23" s="210">
        <f t="shared" si="328"/>
        <v>4096.1538461511836</v>
      </c>
      <c r="HY23" s="210">
        <f t="shared" si="328"/>
        <v>4096.1538461511836</v>
      </c>
      <c r="HZ23" s="210">
        <f t="shared" si="328"/>
        <v>4096.1538461511836</v>
      </c>
      <c r="IA23" s="211">
        <f t="shared" si="212"/>
        <v>49153.846153814193</v>
      </c>
      <c r="IB23" s="210">
        <f t="shared" si="328"/>
        <v>4096.1538461509017</v>
      </c>
      <c r="IC23" s="210">
        <f t="shared" si="328"/>
        <v>4096.1538461509017</v>
      </c>
      <c r="ID23" s="210">
        <f t="shared" si="328"/>
        <v>4096.1538461509017</v>
      </c>
      <c r="IE23" s="210">
        <f t="shared" si="328"/>
        <v>4096.1538461509017</v>
      </c>
      <c r="IF23" s="210">
        <f t="shared" si="328"/>
        <v>4096.1538461509017</v>
      </c>
      <c r="IG23" s="210">
        <f t="shared" si="328"/>
        <v>4096.1538461509017</v>
      </c>
      <c r="IH23" s="210">
        <f t="shared" si="328"/>
        <v>4096.1538461509017</v>
      </c>
      <c r="II23" s="210">
        <f t="shared" si="328"/>
        <v>4096.1538461509017</v>
      </c>
      <c r="IJ23" s="210">
        <f t="shared" si="328"/>
        <v>4096.1538461509017</v>
      </c>
      <c r="IK23" s="210">
        <f t="shared" si="328"/>
        <v>4096.1538461509017</v>
      </c>
      <c r="IL23" s="210">
        <f t="shared" si="328"/>
        <v>4096.1538461509017</v>
      </c>
      <c r="IM23" s="210">
        <f t="shared" si="328"/>
        <v>4096.1538461509017</v>
      </c>
      <c r="IN23" s="211">
        <f t="shared" si="223"/>
        <v>49153.846153810831</v>
      </c>
      <c r="IO23" s="210">
        <f t="shared" si="328"/>
        <v>4096.1538461505907</v>
      </c>
      <c r="IP23" s="210">
        <f t="shared" si="328"/>
        <v>4096.1538461505907</v>
      </c>
      <c r="IQ23" s="210">
        <f t="shared" si="328"/>
        <v>4096.1538461505907</v>
      </c>
      <c r="IR23" s="210">
        <f t="shared" si="328"/>
        <v>4096.1538461505907</v>
      </c>
      <c r="IS23" s="210">
        <f t="shared" si="328"/>
        <v>4096.1538461505907</v>
      </c>
      <c r="IT23" s="210">
        <f t="shared" si="328"/>
        <v>4096.1538461505907</v>
      </c>
      <c r="IU23" s="210">
        <f t="shared" si="328"/>
        <v>4096.1538461505907</v>
      </c>
      <c r="IV23" s="210">
        <f t="shared" si="328"/>
        <v>4096.1538461505907</v>
      </c>
      <c r="IW23" s="210">
        <f t="shared" si="328"/>
        <v>4096.1538461505907</v>
      </c>
      <c r="IX23" s="210">
        <f t="shared" si="328"/>
        <v>4096.1538461505907</v>
      </c>
      <c r="IY23" s="210">
        <f t="shared" ref="IY23:LJ23" si="329">IY24+IY25</f>
        <v>4096.1538461505907</v>
      </c>
      <c r="IZ23" s="210">
        <f t="shared" si="329"/>
        <v>4096.1538461505907</v>
      </c>
      <c r="JA23" s="211">
        <f t="shared" si="234"/>
        <v>49153.846153807091</v>
      </c>
      <c r="JB23" s="210">
        <f t="shared" si="329"/>
        <v>4096.1538461502478</v>
      </c>
      <c r="JC23" s="210">
        <f t="shared" si="329"/>
        <v>4096.1538461502478</v>
      </c>
      <c r="JD23" s="210">
        <f t="shared" si="329"/>
        <v>4096.1538461502478</v>
      </c>
      <c r="JE23" s="210">
        <f t="shared" si="329"/>
        <v>4096.1538461502478</v>
      </c>
      <c r="JF23" s="210">
        <f t="shared" si="329"/>
        <v>4096.1538461502478</v>
      </c>
      <c r="JG23" s="210">
        <f t="shared" si="329"/>
        <v>4096.1538461502478</v>
      </c>
      <c r="JH23" s="210">
        <f t="shared" si="329"/>
        <v>4096.1538461502478</v>
      </c>
      <c r="JI23" s="210">
        <f t="shared" si="329"/>
        <v>4096.1538461502478</v>
      </c>
      <c r="JJ23" s="210">
        <f t="shared" si="329"/>
        <v>4096.1538461502478</v>
      </c>
      <c r="JK23" s="210">
        <f t="shared" si="329"/>
        <v>4096.1538461502478</v>
      </c>
      <c r="JL23" s="210">
        <f t="shared" si="329"/>
        <v>4096.1538461502478</v>
      </c>
      <c r="JM23" s="210">
        <f t="shared" si="329"/>
        <v>4096.1538461502478</v>
      </c>
      <c r="JN23" s="211">
        <f t="shared" si="245"/>
        <v>49153.846153802988</v>
      </c>
      <c r="JO23" s="210">
        <f t="shared" si="329"/>
        <v>4096.1538461498685</v>
      </c>
      <c r="JP23" s="210">
        <f t="shared" si="329"/>
        <v>4096.1538461498685</v>
      </c>
      <c r="JQ23" s="210">
        <f t="shared" si="329"/>
        <v>4096.1538461498685</v>
      </c>
      <c r="JR23" s="210">
        <f t="shared" si="329"/>
        <v>4096.1538461498685</v>
      </c>
      <c r="JS23" s="210">
        <f t="shared" si="329"/>
        <v>4096.1538461498685</v>
      </c>
      <c r="JT23" s="210">
        <f t="shared" si="329"/>
        <v>4096.1538461498685</v>
      </c>
      <c r="JU23" s="210">
        <f t="shared" si="329"/>
        <v>4096.1538461498685</v>
      </c>
      <c r="JV23" s="210">
        <f t="shared" si="329"/>
        <v>4096.1538461498685</v>
      </c>
      <c r="JW23" s="210">
        <f t="shared" si="329"/>
        <v>4096.1538461498685</v>
      </c>
      <c r="JX23" s="210">
        <f t="shared" si="329"/>
        <v>4096.1538461498685</v>
      </c>
      <c r="JY23" s="210">
        <f t="shared" si="329"/>
        <v>4096.1538461498685</v>
      </c>
      <c r="JZ23" s="210">
        <f t="shared" si="329"/>
        <v>4096.1538461498685</v>
      </c>
      <c r="KA23" s="211">
        <f t="shared" si="256"/>
        <v>49153.846153798433</v>
      </c>
      <c r="KB23" s="210">
        <f t="shared" si="329"/>
        <v>4096.1538461494501</v>
      </c>
      <c r="KC23" s="210">
        <f t="shared" si="329"/>
        <v>4096.1538461494501</v>
      </c>
      <c r="KD23" s="210">
        <f t="shared" si="329"/>
        <v>4096.1538461494501</v>
      </c>
      <c r="KE23" s="210">
        <f t="shared" si="329"/>
        <v>4096.1538461494501</v>
      </c>
      <c r="KF23" s="210">
        <f t="shared" si="329"/>
        <v>4096.1538461494501</v>
      </c>
      <c r="KG23" s="210">
        <f t="shared" si="329"/>
        <v>4096.1538461494501</v>
      </c>
      <c r="KH23" s="210">
        <f t="shared" si="329"/>
        <v>4096.1538461494501</v>
      </c>
      <c r="KI23" s="210">
        <f t="shared" si="329"/>
        <v>4096.1538461494501</v>
      </c>
      <c r="KJ23" s="210">
        <f t="shared" si="329"/>
        <v>4096.1538461494501</v>
      </c>
      <c r="KK23" s="210">
        <f t="shared" si="329"/>
        <v>4096.1538461494501</v>
      </c>
      <c r="KL23" s="210">
        <f t="shared" si="329"/>
        <v>4096.1538461494501</v>
      </c>
      <c r="KM23" s="210">
        <f t="shared" si="329"/>
        <v>4096.1538461494501</v>
      </c>
      <c r="KN23" s="211">
        <f t="shared" si="267"/>
        <v>49153.846153793398</v>
      </c>
      <c r="KO23" s="210">
        <f t="shared" si="329"/>
        <v>4096.1538461489881</v>
      </c>
      <c r="KP23" s="210">
        <f t="shared" si="329"/>
        <v>4096.1538461489881</v>
      </c>
      <c r="KQ23" s="210">
        <f t="shared" si="329"/>
        <v>4096.1538461489881</v>
      </c>
      <c r="KR23" s="210">
        <f t="shared" si="329"/>
        <v>4096.1538461489881</v>
      </c>
      <c r="KS23" s="210">
        <f t="shared" si="329"/>
        <v>4096.1538461489881</v>
      </c>
      <c r="KT23" s="210">
        <f t="shared" si="329"/>
        <v>4096.1538461489881</v>
      </c>
      <c r="KU23" s="210">
        <f t="shared" si="329"/>
        <v>4096.1538461489881</v>
      </c>
      <c r="KV23" s="210">
        <f t="shared" si="329"/>
        <v>4096.1538461489881</v>
      </c>
      <c r="KW23" s="210">
        <f t="shared" si="329"/>
        <v>4096.1538461489881</v>
      </c>
      <c r="KX23" s="210">
        <f t="shared" si="329"/>
        <v>4096.1538461489881</v>
      </c>
      <c r="KY23" s="210">
        <f t="shared" si="329"/>
        <v>4096.1538461489881</v>
      </c>
      <c r="KZ23" s="210">
        <f t="shared" si="329"/>
        <v>4096.1538461489881</v>
      </c>
      <c r="LA23" s="211">
        <f t="shared" si="278"/>
        <v>49153.846153787868</v>
      </c>
      <c r="LB23" s="210">
        <f t="shared" si="329"/>
        <v>4096.1538461484788</v>
      </c>
      <c r="LC23" s="210">
        <f t="shared" si="329"/>
        <v>4096.1538461484788</v>
      </c>
      <c r="LD23" s="210">
        <f t="shared" si="329"/>
        <v>4096.1538461484788</v>
      </c>
      <c r="LE23" s="210">
        <f t="shared" si="329"/>
        <v>4096.1538461484788</v>
      </c>
      <c r="LF23" s="210">
        <f t="shared" si="329"/>
        <v>4096.1538461484788</v>
      </c>
      <c r="LG23" s="210">
        <f t="shared" si="329"/>
        <v>4096.1538461484788</v>
      </c>
      <c r="LH23" s="210">
        <f t="shared" si="329"/>
        <v>4096.1538461484788</v>
      </c>
      <c r="LI23" s="210">
        <f t="shared" si="329"/>
        <v>4096.1538461484788</v>
      </c>
      <c r="LJ23" s="210">
        <f t="shared" si="329"/>
        <v>4096.1538461484788</v>
      </c>
      <c r="LK23" s="210">
        <f>LK24+LK25</f>
        <v>4096.1538461484788</v>
      </c>
      <c r="LL23" s="210">
        <f>LL24+LL25</f>
        <v>4096.1538461484788</v>
      </c>
      <c r="LM23" s="210">
        <f>LM24+LM25</f>
        <v>4096.1538461484788</v>
      </c>
      <c r="LN23" s="212">
        <f t="shared" si="289"/>
        <v>49153.846153781757</v>
      </c>
    </row>
    <row r="24" spans="1:326" s="9" customFormat="1" outlineLevel="1">
      <c r="A24" s="202" t="s">
        <v>23</v>
      </c>
      <c r="B24" s="213">
        <f>IF(('Investuotojas ir Finansuotojas'!B37+'Investuotojas ir Finansuotojas'!B43)&gt;0,'27 VAS skaičiavimai'!$B$24/12,'27 VAS skaičiavimai'!$B$24/12-'Investuotojas ir Finansuotojas'!B37-'Investuotojas ir Finansuotojas'!B43)</f>
        <v>0</v>
      </c>
      <c r="C24" s="213">
        <f>IF(('Investuotojas ir Finansuotojas'!C37+'Investuotojas ir Finansuotojas'!C43)&gt;0,'27 VAS skaičiavimai'!$B$24/12,'27 VAS skaičiavimai'!$B$24/12-'Investuotojas ir Finansuotojas'!C37-'Investuotojas ir Finansuotojas'!C43)</f>
        <v>0</v>
      </c>
      <c r="D24" s="213">
        <f>IF(('Investuotojas ir Finansuotojas'!D37+'Investuotojas ir Finansuotojas'!D43)&gt;0,'27 VAS skaičiavimai'!$B$24/12,'27 VAS skaičiavimai'!$B$24/12-'Investuotojas ir Finansuotojas'!D37-'Investuotojas ir Finansuotojas'!D43)</f>
        <v>0</v>
      </c>
      <c r="E24" s="213">
        <f>IF(('Investuotojas ir Finansuotojas'!E37+'Investuotojas ir Finansuotojas'!E43)&gt;0,'27 VAS skaičiavimai'!$B$24/12,'27 VAS skaičiavimai'!$B$24/12-'Investuotojas ir Finansuotojas'!E37-'Investuotojas ir Finansuotojas'!E43)</f>
        <v>0</v>
      </c>
      <c r="F24" s="213">
        <f>IF(('Investuotojas ir Finansuotojas'!F37+'Investuotojas ir Finansuotojas'!F43)&gt;0,'27 VAS skaičiavimai'!$B$24/12,'27 VAS skaičiavimai'!$B$24/12-'Investuotojas ir Finansuotojas'!F37-'Investuotojas ir Finansuotojas'!F43)</f>
        <v>0</v>
      </c>
      <c r="G24" s="213">
        <f>IF(('Investuotojas ir Finansuotojas'!G37+'Investuotojas ir Finansuotojas'!G43)&gt;0,'27 VAS skaičiavimai'!$B$24/12,'27 VAS skaičiavimai'!$B$24/12-'Investuotojas ir Finansuotojas'!G37-'Investuotojas ir Finansuotojas'!G43)</f>
        <v>0</v>
      </c>
      <c r="H24" s="213">
        <f>IF(('Investuotojas ir Finansuotojas'!H37+'Investuotojas ir Finansuotojas'!H43)&gt;0,'27 VAS skaičiavimai'!$B$24/12,'27 VAS skaičiavimai'!$B$24/12-'Investuotojas ir Finansuotojas'!H37-'Investuotojas ir Finansuotojas'!H43)</f>
        <v>0</v>
      </c>
      <c r="I24" s="213">
        <f>IF(('Investuotojas ir Finansuotojas'!I37+'Investuotojas ir Finansuotojas'!I43)&gt;0,'27 VAS skaičiavimai'!$B$24/12,'27 VAS skaičiavimai'!$B$24/12-'Investuotojas ir Finansuotojas'!I37-'Investuotojas ir Finansuotojas'!I43)</f>
        <v>0</v>
      </c>
      <c r="J24" s="213">
        <f>IF(('Investuotojas ir Finansuotojas'!J37+'Investuotojas ir Finansuotojas'!J43)&gt;0,'27 VAS skaičiavimai'!$B$24/12,'27 VAS skaičiavimai'!$B$24/12-'Investuotojas ir Finansuotojas'!J37-'Investuotojas ir Finansuotojas'!J43)</f>
        <v>0</v>
      </c>
      <c r="K24" s="213">
        <f>IF(('Investuotojas ir Finansuotojas'!K37+'Investuotojas ir Finansuotojas'!K43)&gt;0,'27 VAS skaičiavimai'!$B$24/12,'27 VAS skaičiavimai'!$B$24/12-'Investuotojas ir Finansuotojas'!K37-'Investuotojas ir Finansuotojas'!K43)</f>
        <v>0</v>
      </c>
      <c r="L24" s="213">
        <f>IF(('Investuotojas ir Finansuotojas'!L37+'Investuotojas ir Finansuotojas'!L43)&gt;0,'27 VAS skaičiavimai'!$B$24/12,'27 VAS skaičiavimai'!$B$24/12-'Investuotojas ir Finansuotojas'!L37-'Investuotojas ir Finansuotojas'!L43)</f>
        <v>0</v>
      </c>
      <c r="M24" s="204">
        <f>IF(('Investuotojas ir Finansuotojas'!M37+'Investuotojas ir Finansuotojas'!M43)&gt;0,'27 VAS skaičiavimai'!$B$24/12,'27 VAS skaičiavimai'!$B$24/12-'Investuotojas ir Finansuotojas'!M37-'Investuotojas ir Finansuotojas'!M43)</f>
        <v>0</v>
      </c>
      <c r="N24" s="340">
        <f t="shared" si="25"/>
        <v>0</v>
      </c>
      <c r="O24" s="204">
        <f>IF(('Investuotojas ir Finansuotojas'!O37+'Investuotojas ir Finansuotojas'!O43)&gt;0,'27 VAS skaičiavimai'!$C$24/12,'27 VAS skaičiavimai'!$C$24/12-'Investuotojas ir Finansuotojas'!O37-'Investuotojas ir Finansuotojas'!O43)</f>
        <v>6505.6709263403982</v>
      </c>
      <c r="P24" s="204">
        <f>IF(('Investuotojas ir Finansuotojas'!P37+'Investuotojas ir Finansuotojas'!P43)&gt;0,'27 VAS skaičiavimai'!$C$24/12,'27 VAS skaičiavimai'!$C$24/12-'Investuotojas ir Finansuotojas'!P37-'Investuotojas ir Finansuotojas'!P43)</f>
        <v>6505.6709263403982</v>
      </c>
      <c r="Q24" s="204">
        <f>IF(('Investuotojas ir Finansuotojas'!Q37+'Investuotojas ir Finansuotojas'!Q43)&gt;0,'27 VAS skaičiavimai'!$C$24/12,'27 VAS skaičiavimai'!$C$24/12-'Investuotojas ir Finansuotojas'!Q37-'Investuotojas ir Finansuotojas'!Q43)</f>
        <v>6505.6709263403982</v>
      </c>
      <c r="R24" s="204">
        <f>IF(('Investuotojas ir Finansuotojas'!R37+'Investuotojas ir Finansuotojas'!R43)&gt;0,'27 VAS skaičiavimai'!$C$24/12,'27 VAS skaičiavimai'!$C$24/12-'Investuotojas ir Finansuotojas'!R37-'Investuotojas ir Finansuotojas'!R43)</f>
        <v>6505.6709263403982</v>
      </c>
      <c r="S24" s="204">
        <f>IF(('Investuotojas ir Finansuotojas'!S37+'Investuotojas ir Finansuotojas'!S43)&gt;0,'27 VAS skaičiavimai'!$C$24/12,'27 VAS skaičiavimai'!$C$24/12-'Investuotojas ir Finansuotojas'!S37-'Investuotojas ir Finansuotojas'!S43)</f>
        <v>6505.6709263403982</v>
      </c>
      <c r="T24" s="204">
        <f>IF(('Investuotojas ir Finansuotojas'!T37+'Investuotojas ir Finansuotojas'!T43)&gt;0,'27 VAS skaičiavimai'!$C$24/12,'27 VAS skaičiavimai'!$C$24/12-'Investuotojas ir Finansuotojas'!T37-'Investuotojas ir Finansuotojas'!T43)</f>
        <v>6505.6709263403982</v>
      </c>
      <c r="U24" s="204">
        <f>IF(('Investuotojas ir Finansuotojas'!U37+'Investuotojas ir Finansuotojas'!U43)&gt;0,'27 VAS skaičiavimai'!$C$24/12,'27 VAS skaičiavimai'!$C$24/12-'Investuotojas ir Finansuotojas'!U37-'Investuotojas ir Finansuotojas'!U43)</f>
        <v>6505.6709263403982</v>
      </c>
      <c r="V24" s="204">
        <f>IF(('Investuotojas ir Finansuotojas'!V37+'Investuotojas ir Finansuotojas'!V43)&gt;0,'27 VAS skaičiavimai'!$C$24/12,'27 VAS skaičiavimai'!$C$24/12-'Investuotojas ir Finansuotojas'!V37-'Investuotojas ir Finansuotojas'!V43)</f>
        <v>6505.6709263403982</v>
      </c>
      <c r="W24" s="204">
        <f>IF(('Investuotojas ir Finansuotojas'!W37+'Investuotojas ir Finansuotojas'!W43)&gt;0,'27 VAS skaičiavimai'!$C$24/12,'27 VAS skaičiavimai'!$C$24/12-'Investuotojas ir Finansuotojas'!W37-'Investuotojas ir Finansuotojas'!W43)</f>
        <v>6505.6709263403982</v>
      </c>
      <c r="X24" s="204">
        <f>IF(('Investuotojas ir Finansuotojas'!X37+'Investuotojas ir Finansuotojas'!X43)&gt;0,'27 VAS skaičiavimai'!$C$24/12,'27 VAS skaičiavimai'!$C$24/12-'Investuotojas ir Finansuotojas'!X37-'Investuotojas ir Finansuotojas'!X43)</f>
        <v>6505.6709263403982</v>
      </c>
      <c r="Y24" s="204">
        <f>IF(('Investuotojas ir Finansuotojas'!Y37+'Investuotojas ir Finansuotojas'!Y43)&gt;0,'27 VAS skaičiavimai'!$C$24/12,'27 VAS skaičiavimai'!$C$24/12-'Investuotojas ir Finansuotojas'!Y37-'Investuotojas ir Finansuotojas'!Y43)</f>
        <v>6505.6709263403982</v>
      </c>
      <c r="Z24" s="204">
        <f>IF(('Investuotojas ir Finansuotojas'!Z37+'Investuotojas ir Finansuotojas'!Z43)&gt;0,'27 VAS skaičiavimai'!$C$24/12,'27 VAS skaičiavimai'!$C$24/12-'Investuotojas ir Finansuotojas'!Z37-'Investuotojas ir Finansuotojas'!Z43)</f>
        <v>6505.6709263403982</v>
      </c>
      <c r="AA24" s="214">
        <f t="shared" si="36"/>
        <v>78068.051116084782</v>
      </c>
      <c r="AB24" s="204">
        <f>IF(('Investuotojas ir Finansuotojas'!AB37+'Investuotojas ir Finansuotojas'!AB43)&gt;0,'27 VAS skaičiavimai'!$D$24/12,'27 VAS skaičiavimai'!$D$24/12-'Investuotojas ir Finansuotojas'!AB37-'Investuotojas ir Finansuotojas'!AB43)</f>
        <v>44046.480541492689</v>
      </c>
      <c r="AC24" s="204">
        <f>IF(('Investuotojas ir Finansuotojas'!AC37+'Investuotojas ir Finansuotojas'!AC43)&gt;0,'27 VAS skaičiavimai'!$D$24/12,'27 VAS skaičiavimai'!$D$24/12-'Investuotojas ir Finansuotojas'!AC37-'Investuotojas ir Finansuotojas'!AC43)</f>
        <v>44046.480541492689</v>
      </c>
      <c r="AD24" s="204">
        <f>IF(('Investuotojas ir Finansuotojas'!AD37+'Investuotojas ir Finansuotojas'!AD43)&gt;0,'27 VAS skaičiavimai'!$D$24/12,'27 VAS skaičiavimai'!$D$24/12-'Investuotojas ir Finansuotojas'!AD37-'Investuotojas ir Finansuotojas'!AD43)</f>
        <v>44046.480541492689</v>
      </c>
      <c r="AE24" s="204">
        <f>IF(('Investuotojas ir Finansuotojas'!AE37+'Investuotojas ir Finansuotojas'!AE43)&gt;0,'27 VAS skaičiavimai'!$D$24/12,'27 VAS skaičiavimai'!$D$24/12-'Investuotojas ir Finansuotojas'!AE37-'Investuotojas ir Finansuotojas'!AE43)</f>
        <v>44046.480541492689</v>
      </c>
      <c r="AF24" s="204">
        <f>IF(('Investuotojas ir Finansuotojas'!AF37+'Investuotojas ir Finansuotojas'!AF43)&gt;0,'27 VAS skaičiavimai'!$D$24/12,'27 VAS skaičiavimai'!$D$24/12-'Investuotojas ir Finansuotojas'!AF37-'Investuotojas ir Finansuotojas'!AF43)</f>
        <v>44046.480541492689</v>
      </c>
      <c r="AG24" s="204">
        <f>IF(('Investuotojas ir Finansuotojas'!AG37+'Investuotojas ir Finansuotojas'!AG43)&gt;0,'27 VAS skaičiavimai'!$D$24/12,'27 VAS skaičiavimai'!$D$24/12-'Investuotojas ir Finansuotojas'!AG37-'Investuotojas ir Finansuotojas'!AG43)</f>
        <v>44046.480541492689</v>
      </c>
      <c r="AH24" s="204">
        <f>IF(('Investuotojas ir Finansuotojas'!AH37+'Investuotojas ir Finansuotojas'!AH43)&gt;0,'27 VAS skaičiavimai'!$D$24/12,'27 VAS skaičiavimai'!$D$24/12-'Investuotojas ir Finansuotojas'!AH37-'Investuotojas ir Finansuotojas'!AH43)</f>
        <v>44046.480541492689</v>
      </c>
      <c r="AI24" s="204">
        <f>IF(('Investuotojas ir Finansuotojas'!AI37+'Investuotojas ir Finansuotojas'!AI43)&gt;0,'27 VAS skaičiavimai'!$D$24/12,'27 VAS skaičiavimai'!$D$24/12-'Investuotojas ir Finansuotojas'!AI37-'Investuotojas ir Finansuotojas'!AI43)</f>
        <v>44046.480541492689</v>
      </c>
      <c r="AJ24" s="204">
        <f>IF(('Investuotojas ir Finansuotojas'!AJ37+'Investuotojas ir Finansuotojas'!AJ43)&gt;0,'27 VAS skaičiavimai'!$D$24/12,'27 VAS skaičiavimai'!$D$24/12-'Investuotojas ir Finansuotojas'!AJ37-'Investuotojas ir Finansuotojas'!AJ43)</f>
        <v>44046.480541492689</v>
      </c>
      <c r="AK24" s="204">
        <f>IF(('Investuotojas ir Finansuotojas'!AK37+'Investuotojas ir Finansuotojas'!AK43)&gt;0,'27 VAS skaičiavimai'!$D$24/12,'27 VAS skaičiavimai'!$D$24/12-'Investuotojas ir Finansuotojas'!AK37-'Investuotojas ir Finansuotojas'!AK43)</f>
        <v>44046.480541492689</v>
      </c>
      <c r="AL24" s="204">
        <f>IF(('Investuotojas ir Finansuotojas'!AL37+'Investuotojas ir Finansuotojas'!AL43)&gt;0,'27 VAS skaičiavimai'!$D$24/12,'27 VAS skaičiavimai'!$D$24/12-'Investuotojas ir Finansuotojas'!AL37-'Investuotojas ir Finansuotojas'!AL43)</f>
        <v>44046.480541492689</v>
      </c>
      <c r="AM24" s="204">
        <f>IF(('Investuotojas ir Finansuotojas'!AM37+'Investuotojas ir Finansuotojas'!AM43)&gt;0,'27 VAS skaičiavimai'!$D$24/12,'27 VAS skaičiavimai'!$D$24/12-'Investuotojas ir Finansuotojas'!AM37-'Investuotojas ir Finansuotojas'!AM43)</f>
        <v>44046.480541492689</v>
      </c>
      <c r="AN24" s="214">
        <f t="shared" si="47"/>
        <v>528557.76649791223</v>
      </c>
      <c r="AO24" s="204">
        <f>IF(('Investuotojas ir Finansuotojas'!AO37+'Investuotojas ir Finansuotojas'!AO43)&gt;0,'27 VAS skaičiavimai'!$E$24/12,'27 VAS skaičiavimai'!$E$24/12-'Investuotojas ir Finansuotojas'!AO37-'Investuotojas ir Finansuotojas'!AO43)</f>
        <v>42295.219365482371</v>
      </c>
      <c r="AP24" s="204">
        <f>IF(('Investuotojas ir Finansuotojas'!AP37+'Investuotojas ir Finansuotojas'!AP43)&gt;0,'27 VAS skaičiavimai'!$E$24/12,'27 VAS skaičiavimai'!$E$24/12-'Investuotojas ir Finansuotojas'!AP37-'Investuotojas ir Finansuotojas'!AP43)</f>
        <v>42295.219365482371</v>
      </c>
      <c r="AQ24" s="204">
        <f>IF(('Investuotojas ir Finansuotojas'!AQ37+'Investuotojas ir Finansuotojas'!AQ43)&gt;0,'27 VAS skaičiavimai'!$E$24/12,'27 VAS skaičiavimai'!$E$24/12-'Investuotojas ir Finansuotojas'!AQ37-'Investuotojas ir Finansuotojas'!AQ43)</f>
        <v>42295.219365482371</v>
      </c>
      <c r="AR24" s="204">
        <f>IF(('Investuotojas ir Finansuotojas'!AR37+'Investuotojas ir Finansuotojas'!AR43)&gt;0,'27 VAS skaičiavimai'!$E$24/12,'27 VAS skaičiavimai'!$E$24/12-'Investuotojas ir Finansuotojas'!AR37-'Investuotojas ir Finansuotojas'!AR43)</f>
        <v>42295.219365482371</v>
      </c>
      <c r="AS24" s="204">
        <f>IF(('Investuotojas ir Finansuotojas'!AS37+'Investuotojas ir Finansuotojas'!AS43)&gt;0,'27 VAS skaičiavimai'!$E$24/12,'27 VAS skaičiavimai'!$E$24/12-'Investuotojas ir Finansuotojas'!AS37-'Investuotojas ir Finansuotojas'!AS43)</f>
        <v>42295.219365482371</v>
      </c>
      <c r="AT24" s="204">
        <f>IF(('Investuotojas ir Finansuotojas'!AT37+'Investuotojas ir Finansuotojas'!AT43)&gt;0,'27 VAS skaičiavimai'!$E$24/12,'27 VAS skaičiavimai'!$E$24/12-'Investuotojas ir Finansuotojas'!AT37-'Investuotojas ir Finansuotojas'!AT43)</f>
        <v>42295.219365482371</v>
      </c>
      <c r="AU24" s="204">
        <f>IF(('Investuotojas ir Finansuotojas'!AU37+'Investuotojas ir Finansuotojas'!AU43)&gt;0,'27 VAS skaičiavimai'!$E$24/12,'27 VAS skaičiavimai'!$E$24/12-'Investuotojas ir Finansuotojas'!AU37-'Investuotojas ir Finansuotojas'!AU43)</f>
        <v>42295.219365482371</v>
      </c>
      <c r="AV24" s="204">
        <f>IF(('Investuotojas ir Finansuotojas'!AV37+'Investuotojas ir Finansuotojas'!AV43)&gt;0,'27 VAS skaičiavimai'!$E$24/12,'27 VAS skaičiavimai'!$E$24/12-'Investuotojas ir Finansuotojas'!AV37-'Investuotojas ir Finansuotojas'!AV43)</f>
        <v>42295.219365482371</v>
      </c>
      <c r="AW24" s="204">
        <f>IF(('Investuotojas ir Finansuotojas'!AW37+'Investuotojas ir Finansuotojas'!AW43)&gt;0,'27 VAS skaičiavimai'!$E$24/12,'27 VAS skaičiavimai'!$E$24/12-'Investuotojas ir Finansuotojas'!AW37-'Investuotojas ir Finansuotojas'!AW43)</f>
        <v>42295.219365482371</v>
      </c>
      <c r="AX24" s="204">
        <f>IF(('Investuotojas ir Finansuotojas'!AX37+'Investuotojas ir Finansuotojas'!AX43)&gt;0,'27 VAS skaičiavimai'!$E$24/12,'27 VAS skaičiavimai'!$E$24/12-'Investuotojas ir Finansuotojas'!AX37-'Investuotojas ir Finansuotojas'!AX43)</f>
        <v>42295.219365482371</v>
      </c>
      <c r="AY24" s="204">
        <f>IF(('Investuotojas ir Finansuotojas'!AY37+'Investuotojas ir Finansuotojas'!AY43)&gt;0,'27 VAS skaičiavimai'!$E$24/12,'27 VAS skaičiavimai'!$E$24/12-'Investuotojas ir Finansuotojas'!AY37-'Investuotojas ir Finansuotojas'!AY43)</f>
        <v>42295.219365482371</v>
      </c>
      <c r="AZ24" s="204">
        <f>IF(('Investuotojas ir Finansuotojas'!AZ37+'Investuotojas ir Finansuotojas'!AZ43)&gt;0,'27 VAS skaičiavimai'!$E$24/12,'27 VAS skaičiavimai'!$E$24/12-'Investuotojas ir Finansuotojas'!AZ37-'Investuotojas ir Finansuotojas'!AZ43)</f>
        <v>42295.219365482371</v>
      </c>
      <c r="BA24" s="214">
        <f t="shared" si="58"/>
        <v>507542.63238578854</v>
      </c>
      <c r="BB24" s="204">
        <f>IF(('Investuotojas ir Finansuotojas'!BB37+'Investuotojas ir Finansuotojas'!BB43)&gt;0,'27 VAS skaičiavimai'!$F$24/12,'27 VAS skaičiavimai'!$F$24/12-'Investuotojas ir Finansuotojas'!BB37-'Investuotojas ir Finansuotojas'!BB43)</f>
        <v>40362.163176432783</v>
      </c>
      <c r="BC24" s="204">
        <f>IF(('Investuotojas ir Finansuotojas'!BC37+'Investuotojas ir Finansuotojas'!BC43)&gt;0,'27 VAS skaičiavimai'!$F$24/12,'27 VAS skaičiavimai'!$F$24/12-'Investuotojas ir Finansuotojas'!BC37-'Investuotojas ir Finansuotojas'!BC43)</f>
        <v>40362.163176432783</v>
      </c>
      <c r="BD24" s="204">
        <f>IF(('Investuotojas ir Finansuotojas'!BD37+'Investuotojas ir Finansuotojas'!BD43)&gt;0,'27 VAS skaičiavimai'!$F$24/12,'27 VAS skaičiavimai'!$F$24/12-'Investuotojas ir Finansuotojas'!BD37-'Investuotojas ir Finansuotojas'!BD43)</f>
        <v>40362.163176432783</v>
      </c>
      <c r="BE24" s="204">
        <f>IF(('Investuotojas ir Finansuotojas'!BE37+'Investuotojas ir Finansuotojas'!BE43)&gt;0,'27 VAS skaičiavimai'!$F$24/12,'27 VAS skaičiavimai'!$F$24/12-'Investuotojas ir Finansuotojas'!BE37-'Investuotojas ir Finansuotojas'!BE43)</f>
        <v>40362.163176432783</v>
      </c>
      <c r="BF24" s="204">
        <f>IF(('Investuotojas ir Finansuotojas'!BF37+'Investuotojas ir Finansuotojas'!BF43)&gt;0,'27 VAS skaičiavimai'!$F$24/12,'27 VAS skaičiavimai'!$F$24/12-'Investuotojas ir Finansuotojas'!BF37-'Investuotojas ir Finansuotojas'!BF43)</f>
        <v>40362.163176432783</v>
      </c>
      <c r="BG24" s="204">
        <f>IF(('Investuotojas ir Finansuotojas'!BG37+'Investuotojas ir Finansuotojas'!BG43)&gt;0,'27 VAS skaičiavimai'!$F$24/12,'27 VAS skaičiavimai'!$F$24/12-'Investuotojas ir Finansuotojas'!BG37-'Investuotojas ir Finansuotojas'!BG43)</f>
        <v>40362.163176432783</v>
      </c>
      <c r="BH24" s="204">
        <f>IF(('Investuotojas ir Finansuotojas'!BH37+'Investuotojas ir Finansuotojas'!BH43)&gt;0,'27 VAS skaičiavimai'!$F$24/12,'27 VAS skaičiavimai'!$F$24/12-'Investuotojas ir Finansuotojas'!BH37-'Investuotojas ir Finansuotojas'!BH43)</f>
        <v>40362.163176432783</v>
      </c>
      <c r="BI24" s="204">
        <f>IF(('Investuotojas ir Finansuotojas'!BI37+'Investuotojas ir Finansuotojas'!BI43)&gt;0,'27 VAS skaičiavimai'!$F$24/12,'27 VAS skaičiavimai'!$F$24/12-'Investuotojas ir Finansuotojas'!BI37-'Investuotojas ir Finansuotojas'!BI43)</f>
        <v>40362.163176432783</v>
      </c>
      <c r="BJ24" s="204">
        <f>IF(('Investuotojas ir Finansuotojas'!BJ37+'Investuotojas ir Finansuotojas'!BJ43)&gt;0,'27 VAS skaičiavimai'!$F$24/12,'27 VAS skaičiavimai'!$F$24/12-'Investuotojas ir Finansuotojas'!BJ37-'Investuotojas ir Finansuotojas'!BJ43)</f>
        <v>40362.163176432783</v>
      </c>
      <c r="BK24" s="204">
        <f>IF(('Investuotojas ir Finansuotojas'!BK37+'Investuotojas ir Finansuotojas'!BK43)&gt;0,'27 VAS skaičiavimai'!$F$24/12,'27 VAS skaičiavimai'!$F$24/12-'Investuotojas ir Finansuotojas'!BK37-'Investuotojas ir Finansuotojas'!BK43)</f>
        <v>40362.163176432783</v>
      </c>
      <c r="BL24" s="204">
        <f>IF(('Investuotojas ir Finansuotojas'!BL37+'Investuotojas ir Finansuotojas'!BL43)&gt;0,'27 VAS skaičiavimai'!$F$24/12,'27 VAS skaičiavimai'!$F$24/12-'Investuotojas ir Finansuotojas'!BL37-'Investuotojas ir Finansuotojas'!BL43)</f>
        <v>40362.163176432783</v>
      </c>
      <c r="BM24" s="204">
        <f>IF(('Investuotojas ir Finansuotojas'!BM37+'Investuotojas ir Finansuotojas'!BM43)&gt;0,'27 VAS skaičiavimai'!$F$24/12,'27 VAS skaičiavimai'!$F$24/12-'Investuotojas ir Finansuotojas'!BM37-'Investuotojas ir Finansuotojas'!BM43)</f>
        <v>40362.163176432783</v>
      </c>
      <c r="BN24" s="214">
        <f t="shared" si="69"/>
        <v>484345.95811719337</v>
      </c>
      <c r="BO24" s="204">
        <f>IF(('Investuotojas ir Finansuotojas'!BO37+'Investuotojas ir Finansuotojas'!BO43)&gt;0,'27 VAS skaičiavimai'!$G$24/12,'27 VAS skaičiavimai'!$G$24/12-'Investuotojas ir Finansuotojas'!BO37-'Investuotojas ir Finansuotojas'!BO43)</f>
        <v>38228.44018798865</v>
      </c>
      <c r="BP24" s="204">
        <f>IF(('Investuotojas ir Finansuotojas'!BP37+'Investuotojas ir Finansuotojas'!BP43)&gt;0,'27 VAS skaičiavimai'!$G$24/12,'27 VAS skaičiavimai'!$G$24/12-'Investuotojas ir Finansuotojas'!BP37-'Investuotojas ir Finansuotojas'!BP43)</f>
        <v>38228.44018798865</v>
      </c>
      <c r="BQ24" s="204">
        <f>IF(('Investuotojas ir Finansuotojas'!BQ37+'Investuotojas ir Finansuotojas'!BQ43)&gt;0,'27 VAS skaičiavimai'!$G$24/12,'27 VAS skaičiavimai'!$G$24/12-'Investuotojas ir Finansuotojas'!BQ37-'Investuotojas ir Finansuotojas'!BQ43)</f>
        <v>38228.44018798865</v>
      </c>
      <c r="BR24" s="204">
        <f>IF(('Investuotojas ir Finansuotojas'!BR37+'Investuotojas ir Finansuotojas'!BR43)&gt;0,'27 VAS skaičiavimai'!$G$24/12,'27 VAS skaičiavimai'!$G$24/12-'Investuotojas ir Finansuotojas'!BR37-'Investuotojas ir Finansuotojas'!BR43)</f>
        <v>38228.44018798865</v>
      </c>
      <c r="BS24" s="204">
        <f>IF(('Investuotojas ir Finansuotojas'!BS37+'Investuotojas ir Finansuotojas'!BS43)&gt;0,'27 VAS skaičiavimai'!$G$24/12,'27 VAS skaičiavimai'!$G$24/12-'Investuotojas ir Finansuotojas'!BS37-'Investuotojas ir Finansuotojas'!BS43)</f>
        <v>38228.44018798865</v>
      </c>
      <c r="BT24" s="204">
        <f>IF(('Investuotojas ir Finansuotojas'!BT37+'Investuotojas ir Finansuotojas'!BT43)&gt;0,'27 VAS skaičiavimai'!$G$24/12,'27 VAS skaičiavimai'!$G$24/12-'Investuotojas ir Finansuotojas'!BT37-'Investuotojas ir Finansuotojas'!BT43)</f>
        <v>38228.44018798865</v>
      </c>
      <c r="BU24" s="204">
        <f>IF(('Investuotojas ir Finansuotojas'!BU37+'Investuotojas ir Finansuotojas'!BU43)&gt;0,'27 VAS skaičiavimai'!$G$24/12,'27 VAS skaičiavimai'!$G$24/12-'Investuotojas ir Finansuotojas'!BU37-'Investuotojas ir Finansuotojas'!BU43)</f>
        <v>38228.44018798865</v>
      </c>
      <c r="BV24" s="204">
        <f>IF(('Investuotojas ir Finansuotojas'!BV37+'Investuotojas ir Finansuotojas'!BV43)&gt;0,'27 VAS skaičiavimai'!$G$24/12,'27 VAS skaičiavimai'!$G$24/12-'Investuotojas ir Finansuotojas'!BV37-'Investuotojas ir Finansuotojas'!BV43)</f>
        <v>38228.44018798865</v>
      </c>
      <c r="BW24" s="204">
        <f>IF(('Investuotojas ir Finansuotojas'!BW37+'Investuotojas ir Finansuotojas'!BW43)&gt;0,'27 VAS skaičiavimai'!$G$24/12,'27 VAS skaičiavimai'!$G$24/12-'Investuotojas ir Finansuotojas'!BW37-'Investuotojas ir Finansuotojas'!BW43)</f>
        <v>38228.44018798865</v>
      </c>
      <c r="BX24" s="204">
        <f>IF(('Investuotojas ir Finansuotojas'!BX37+'Investuotojas ir Finansuotojas'!BX43)&gt;0,'27 VAS skaičiavimai'!$G$24/12,'27 VAS skaičiavimai'!$G$24/12-'Investuotojas ir Finansuotojas'!BX37-'Investuotojas ir Finansuotojas'!BX43)</f>
        <v>38228.44018798865</v>
      </c>
      <c r="BY24" s="204">
        <f>IF(('Investuotojas ir Finansuotojas'!BY37+'Investuotojas ir Finansuotojas'!BY43)&gt;0,'27 VAS skaičiavimai'!$G$24/12,'27 VAS skaičiavimai'!$G$24/12-'Investuotojas ir Finansuotojas'!BY37-'Investuotojas ir Finansuotojas'!BY43)</f>
        <v>38228.44018798865</v>
      </c>
      <c r="BZ24" s="204">
        <f>IF(('Investuotojas ir Finansuotojas'!BZ37+'Investuotojas ir Finansuotojas'!BZ43)&gt;0,'27 VAS skaičiavimai'!$G$24/12,'27 VAS skaičiavimai'!$G$24/12-'Investuotojas ir Finansuotojas'!BZ37-'Investuotojas ir Finansuotojas'!BZ43)</f>
        <v>38228.44018798865</v>
      </c>
      <c r="CA24" s="214">
        <f t="shared" si="80"/>
        <v>458741.28225586371</v>
      </c>
      <c r="CB24" s="204">
        <f>IF(('Investuotojas ir Finansuotojas'!CB37+'Investuotojas ir Finansuotojas'!CB43)&gt;0,'27 VAS skaičiavimai'!$H$24/12,'27 VAS skaičiavimai'!$H$24/12-'Investuotojas ir Finansuotojas'!CB37-'Investuotojas ir Finansuotojas'!CB43)</f>
        <v>35873.219570395835</v>
      </c>
      <c r="CC24" s="204">
        <f>IF(('Investuotojas ir Finansuotojas'!CC37+'Investuotojas ir Finansuotojas'!CC43)&gt;0,'27 VAS skaičiavimai'!$H$24/12,'27 VAS skaičiavimai'!$H$24/12-'Investuotojas ir Finansuotojas'!CC37-'Investuotojas ir Finansuotojas'!CC43)</f>
        <v>35873.219570395835</v>
      </c>
      <c r="CD24" s="204">
        <f>IF(('Investuotojas ir Finansuotojas'!CD37+'Investuotojas ir Finansuotojas'!CD43)&gt;0,'27 VAS skaičiavimai'!$H$24/12,'27 VAS skaičiavimai'!$H$24/12-'Investuotojas ir Finansuotojas'!CD37-'Investuotojas ir Finansuotojas'!CD43)</f>
        <v>35873.219570395835</v>
      </c>
      <c r="CE24" s="204">
        <f>IF(('Investuotojas ir Finansuotojas'!CE37+'Investuotojas ir Finansuotojas'!CE43)&gt;0,'27 VAS skaičiavimai'!$H$24/12,'27 VAS skaičiavimai'!$H$24/12-'Investuotojas ir Finansuotojas'!CE37-'Investuotojas ir Finansuotojas'!CE43)</f>
        <v>35873.219570395835</v>
      </c>
      <c r="CF24" s="204">
        <f>IF(('Investuotojas ir Finansuotojas'!CF37+'Investuotojas ir Finansuotojas'!CF43)&gt;0,'27 VAS skaičiavimai'!$H$24/12,'27 VAS skaičiavimai'!$H$24/12-'Investuotojas ir Finansuotojas'!CF37-'Investuotojas ir Finansuotojas'!CF43)</f>
        <v>35873.219570395835</v>
      </c>
      <c r="CG24" s="204">
        <f>IF(('Investuotojas ir Finansuotojas'!CG37+'Investuotojas ir Finansuotojas'!CG43)&gt;0,'27 VAS skaičiavimai'!$H$24/12,'27 VAS skaičiavimai'!$H$24/12-'Investuotojas ir Finansuotojas'!CG37-'Investuotojas ir Finansuotojas'!CG43)</f>
        <v>35873.219570395835</v>
      </c>
      <c r="CH24" s="204">
        <f>IF(('Investuotojas ir Finansuotojas'!CH37+'Investuotojas ir Finansuotojas'!CH43)&gt;0,'27 VAS skaičiavimai'!$H$24/12,'27 VAS skaičiavimai'!$H$24/12-'Investuotojas ir Finansuotojas'!CH37-'Investuotojas ir Finansuotojas'!CH43)</f>
        <v>35873.219570395835</v>
      </c>
      <c r="CI24" s="204">
        <f>IF(('Investuotojas ir Finansuotojas'!CI37+'Investuotojas ir Finansuotojas'!CI43)&gt;0,'27 VAS skaičiavimai'!$H$24/12,'27 VAS skaičiavimai'!$H$24/12-'Investuotojas ir Finansuotojas'!CI37-'Investuotojas ir Finansuotojas'!CI43)</f>
        <v>35873.219570395835</v>
      </c>
      <c r="CJ24" s="204">
        <f>IF(('Investuotojas ir Finansuotojas'!CJ37+'Investuotojas ir Finansuotojas'!CJ43)&gt;0,'27 VAS skaičiavimai'!$H$24/12,'27 VAS skaičiavimai'!$H$24/12-'Investuotojas ir Finansuotojas'!CJ37-'Investuotojas ir Finansuotojas'!CJ43)</f>
        <v>35873.219570395835</v>
      </c>
      <c r="CK24" s="204">
        <f>IF(('Investuotojas ir Finansuotojas'!CK37+'Investuotojas ir Finansuotojas'!CK43)&gt;0,'27 VAS skaičiavimai'!$H$24/12,'27 VAS skaičiavimai'!$H$24/12-'Investuotojas ir Finansuotojas'!CK37-'Investuotojas ir Finansuotojas'!CK43)</f>
        <v>35873.219570395835</v>
      </c>
      <c r="CL24" s="204">
        <f>IF(('Investuotojas ir Finansuotojas'!CL37+'Investuotojas ir Finansuotojas'!CL43)&gt;0,'27 VAS skaičiavimai'!$H$24/12,'27 VAS skaičiavimai'!$H$24/12-'Investuotojas ir Finansuotojas'!CL37-'Investuotojas ir Finansuotojas'!CL43)</f>
        <v>35873.219570395835</v>
      </c>
      <c r="CM24" s="204">
        <f>IF(('Investuotojas ir Finansuotojas'!CM37+'Investuotojas ir Finansuotojas'!CM43)&gt;0,'27 VAS skaičiavimai'!$H$24/12,'27 VAS skaičiavimai'!$H$24/12-'Investuotojas ir Finansuotojas'!CM37-'Investuotojas ir Finansuotojas'!CM43)</f>
        <v>35873.219570395835</v>
      </c>
      <c r="CN24" s="214">
        <f t="shared" si="91"/>
        <v>430478.63484474999</v>
      </c>
      <c r="CO24" s="204">
        <f>IF(('Investuotojas ir Finansuotojas'!CO37+'Investuotojas ir Finansuotojas'!CO43)&gt;0,'27 VAS skaičiavimai'!$I$24/12,'27 VAS skaičiavimai'!$I$24/12-'Investuotojas ir Finansuotojas'!CO37-'Investuotojas ir Finansuotojas'!CO43)</f>
        <v>33273.508086020309</v>
      </c>
      <c r="CP24" s="204">
        <f>IF(('Investuotojas ir Finansuotojas'!CP37+'Investuotojas ir Finansuotojas'!CP43)&gt;0,'27 VAS skaičiavimai'!$I$24/12,'27 VAS skaičiavimai'!$I$24/12-'Investuotojas ir Finansuotojas'!CP37-'Investuotojas ir Finansuotojas'!CP43)</f>
        <v>33273.508086020309</v>
      </c>
      <c r="CQ24" s="204">
        <f>IF(('Investuotojas ir Finansuotojas'!CQ37+'Investuotojas ir Finansuotojas'!CQ43)&gt;0,'27 VAS skaičiavimai'!$I$24/12,'27 VAS skaičiavimai'!$I$24/12-'Investuotojas ir Finansuotojas'!CQ37-'Investuotojas ir Finansuotojas'!CQ43)</f>
        <v>33273.508086020309</v>
      </c>
      <c r="CR24" s="204">
        <f>IF(('Investuotojas ir Finansuotojas'!CR37+'Investuotojas ir Finansuotojas'!CR43)&gt;0,'27 VAS skaičiavimai'!$I$24/12,'27 VAS skaičiavimai'!$I$24/12-'Investuotojas ir Finansuotojas'!CR37-'Investuotojas ir Finansuotojas'!CR43)</f>
        <v>33273.508086020309</v>
      </c>
      <c r="CS24" s="204">
        <f>IF(('Investuotojas ir Finansuotojas'!CS37+'Investuotojas ir Finansuotojas'!CS43)&gt;0,'27 VAS skaičiavimai'!$I$24/12,'27 VAS skaičiavimai'!$I$24/12-'Investuotojas ir Finansuotojas'!CS37-'Investuotojas ir Finansuotojas'!CS43)</f>
        <v>33273.508086020309</v>
      </c>
      <c r="CT24" s="204">
        <f>IF(('Investuotojas ir Finansuotojas'!CT37+'Investuotojas ir Finansuotojas'!CT43)&gt;0,'27 VAS skaičiavimai'!$I$24/12,'27 VAS skaičiavimai'!$I$24/12-'Investuotojas ir Finansuotojas'!CT37-'Investuotojas ir Finansuotojas'!CT43)</f>
        <v>33273.508086020309</v>
      </c>
      <c r="CU24" s="204">
        <f>IF(('Investuotojas ir Finansuotojas'!CU37+'Investuotojas ir Finansuotojas'!CU43)&gt;0,'27 VAS skaičiavimai'!$I$24/12,'27 VAS skaičiavimai'!$I$24/12-'Investuotojas ir Finansuotojas'!CU37-'Investuotojas ir Finansuotojas'!CU43)</f>
        <v>33273.508086020309</v>
      </c>
      <c r="CV24" s="204">
        <f>IF(('Investuotojas ir Finansuotojas'!CV37+'Investuotojas ir Finansuotojas'!CV43)&gt;0,'27 VAS skaičiavimai'!$I$24/12,'27 VAS skaičiavimai'!$I$24/12-'Investuotojas ir Finansuotojas'!CV37-'Investuotojas ir Finansuotojas'!CV43)</f>
        <v>33273.508086020309</v>
      </c>
      <c r="CW24" s="204">
        <f>IF(('Investuotojas ir Finansuotojas'!CW37+'Investuotojas ir Finansuotojas'!CW43)&gt;0,'27 VAS skaičiavimai'!$I$24/12,'27 VAS skaičiavimai'!$I$24/12-'Investuotojas ir Finansuotojas'!CW37-'Investuotojas ir Finansuotojas'!CW43)</f>
        <v>33273.508086020309</v>
      </c>
      <c r="CX24" s="204">
        <f>IF(('Investuotojas ir Finansuotojas'!CX37+'Investuotojas ir Finansuotojas'!CX43)&gt;0,'27 VAS skaičiavimai'!$I$24/12,'27 VAS skaičiavimai'!$I$24/12-'Investuotojas ir Finansuotojas'!CX37-'Investuotojas ir Finansuotojas'!CX43)</f>
        <v>33273.508086020309</v>
      </c>
      <c r="CY24" s="204">
        <f>IF(('Investuotojas ir Finansuotojas'!CY37+'Investuotojas ir Finansuotojas'!CY43)&gt;0,'27 VAS skaičiavimai'!$I$24/12,'27 VAS skaičiavimai'!$I$24/12-'Investuotojas ir Finansuotojas'!CY37-'Investuotojas ir Finansuotojas'!CY43)</f>
        <v>33273.508086020309</v>
      </c>
      <c r="CZ24" s="204">
        <f>IF(('Investuotojas ir Finansuotojas'!CZ37+'Investuotojas ir Finansuotojas'!CZ43)&gt;0,'27 VAS skaičiavimai'!$I$24/12,'27 VAS skaičiavimai'!$I$24/12-'Investuotojas ir Finansuotojas'!CZ37-'Investuotojas ir Finansuotojas'!CZ43)</f>
        <v>33273.508086020309</v>
      </c>
      <c r="DA24" s="214">
        <f t="shared" si="102"/>
        <v>399282.09703224368</v>
      </c>
      <c r="DB24" s="204">
        <f>IF(('Investuotojas ir Finansuotojas'!DB37+'Investuotojas ir Finansuotojas'!DB43)&gt;0,'27 VAS skaičiavimai'!$J$24/12,'27 VAS skaičiavimai'!$J$24/12-'Investuotojas ir Finansuotojas'!DB37-'Investuotojas ir Finansuotojas'!DB43)</f>
        <v>30403.925613996282</v>
      </c>
      <c r="DC24" s="204">
        <f>IF(('Investuotojas ir Finansuotojas'!DC37+'Investuotojas ir Finansuotojas'!DC43)&gt;0,'27 VAS skaičiavimai'!$J$24/12,'27 VAS skaičiavimai'!$J$24/12-'Investuotojas ir Finansuotojas'!DC37-'Investuotojas ir Finansuotojas'!DC43)</f>
        <v>30403.925613996282</v>
      </c>
      <c r="DD24" s="204">
        <f>IF(('Investuotojas ir Finansuotojas'!DD37+'Investuotojas ir Finansuotojas'!DD43)&gt;0,'27 VAS skaičiavimai'!$J$24/12,'27 VAS skaičiavimai'!$J$24/12-'Investuotojas ir Finansuotojas'!DD37-'Investuotojas ir Finansuotojas'!DD43)</f>
        <v>30403.925613996282</v>
      </c>
      <c r="DE24" s="204">
        <f>IF(('Investuotojas ir Finansuotojas'!DE37+'Investuotojas ir Finansuotojas'!DE43)&gt;0,'27 VAS skaičiavimai'!$J$24/12,'27 VAS skaičiavimai'!$J$24/12-'Investuotojas ir Finansuotojas'!DE37-'Investuotojas ir Finansuotojas'!DE43)</f>
        <v>30403.925613996282</v>
      </c>
      <c r="DF24" s="204">
        <f>IF(('Investuotojas ir Finansuotojas'!DF37+'Investuotojas ir Finansuotojas'!DF43)&gt;0,'27 VAS skaičiavimai'!$J$24/12,'27 VAS skaičiavimai'!$J$24/12-'Investuotojas ir Finansuotojas'!DF37-'Investuotojas ir Finansuotojas'!DF43)</f>
        <v>30403.925613996282</v>
      </c>
      <c r="DG24" s="204">
        <f>IF(('Investuotojas ir Finansuotojas'!DG37+'Investuotojas ir Finansuotojas'!DG43)&gt;0,'27 VAS skaičiavimai'!$J$24/12,'27 VAS skaičiavimai'!$J$24/12-'Investuotojas ir Finansuotojas'!DG37-'Investuotojas ir Finansuotojas'!DG43)</f>
        <v>30403.925613996282</v>
      </c>
      <c r="DH24" s="204">
        <f>IF(('Investuotojas ir Finansuotojas'!DH37+'Investuotojas ir Finansuotojas'!DH43)&gt;0,'27 VAS skaičiavimai'!$J$24/12,'27 VAS skaičiavimai'!$J$24/12-'Investuotojas ir Finansuotojas'!DH37-'Investuotojas ir Finansuotojas'!DH43)</f>
        <v>30403.925613996282</v>
      </c>
      <c r="DI24" s="204">
        <f>IF(('Investuotojas ir Finansuotojas'!DI37+'Investuotojas ir Finansuotojas'!DI43)&gt;0,'27 VAS skaičiavimai'!$J$24/12,'27 VAS skaičiavimai'!$J$24/12-'Investuotojas ir Finansuotojas'!DI37-'Investuotojas ir Finansuotojas'!DI43)</f>
        <v>30403.925613996282</v>
      </c>
      <c r="DJ24" s="204">
        <f>IF(('Investuotojas ir Finansuotojas'!DJ37+'Investuotojas ir Finansuotojas'!DJ43)&gt;0,'27 VAS skaičiavimai'!$J$24/12,'27 VAS skaičiavimai'!$J$24/12-'Investuotojas ir Finansuotojas'!DJ37-'Investuotojas ir Finansuotojas'!DJ43)</f>
        <v>30403.925613996282</v>
      </c>
      <c r="DK24" s="204">
        <f>IF(('Investuotojas ir Finansuotojas'!DK37+'Investuotojas ir Finansuotojas'!DK43)&gt;0,'27 VAS skaičiavimai'!$J$24/12,'27 VAS skaičiavimai'!$J$24/12-'Investuotojas ir Finansuotojas'!DK37-'Investuotojas ir Finansuotojas'!DK43)</f>
        <v>30403.925613996282</v>
      </c>
      <c r="DL24" s="204">
        <f>IF(('Investuotojas ir Finansuotojas'!DL37+'Investuotojas ir Finansuotojas'!DL43)&gt;0,'27 VAS skaičiavimai'!$J$24/12,'27 VAS skaičiavimai'!$J$24/12-'Investuotojas ir Finansuotojas'!DL37-'Investuotojas ir Finansuotojas'!DL43)</f>
        <v>30403.925613996282</v>
      </c>
      <c r="DM24" s="204">
        <f>IF(('Investuotojas ir Finansuotojas'!DM37+'Investuotojas ir Finansuotojas'!DM43)&gt;0,'27 VAS skaičiavimai'!$J$24/12,'27 VAS skaičiavimai'!$J$24/12-'Investuotojas ir Finansuotojas'!DM37-'Investuotojas ir Finansuotojas'!DM43)</f>
        <v>30403.925613996282</v>
      </c>
      <c r="DN24" s="214">
        <f t="shared" si="113"/>
        <v>364847.10736795538</v>
      </c>
      <c r="DO24" s="204">
        <f>IF(('Investuotojas ir Finansuotojas'!DO37+'Investuotojas ir Finansuotojas'!DO43)&gt;0,'27 VAS skaičiavimai'!$K$24/12,'27 VAS skaičiavimai'!$K$24/12-'Investuotojas ir Finansuotojas'!DO37-'Investuotojas ir Finansuotojas'!DO43)</f>
        <v>27236.457372525023</v>
      </c>
      <c r="DP24" s="204">
        <f>IF(('Investuotojas ir Finansuotojas'!DP37+'Investuotojas ir Finansuotojas'!DP43)&gt;0,'27 VAS skaičiavimai'!$K$24/12,'27 VAS skaičiavimai'!$K$24/12-'Investuotojas ir Finansuotojas'!DP37-'Investuotojas ir Finansuotojas'!DP43)</f>
        <v>27236.457372525023</v>
      </c>
      <c r="DQ24" s="204">
        <f>IF(('Investuotojas ir Finansuotojas'!DQ37+'Investuotojas ir Finansuotojas'!DQ43)&gt;0,'27 VAS skaičiavimai'!$K$24/12,'27 VAS skaičiavimai'!$K$24/12-'Investuotojas ir Finansuotojas'!DQ37-'Investuotojas ir Finansuotojas'!DQ43)</f>
        <v>27236.457372525023</v>
      </c>
      <c r="DR24" s="204">
        <f>IF(('Investuotojas ir Finansuotojas'!DR37+'Investuotojas ir Finansuotojas'!DR43)&gt;0,'27 VAS skaičiavimai'!$K$24/12,'27 VAS skaičiavimai'!$K$24/12-'Investuotojas ir Finansuotojas'!DR37-'Investuotojas ir Finansuotojas'!DR43)</f>
        <v>27236.457372525023</v>
      </c>
      <c r="DS24" s="204">
        <f>IF(('Investuotojas ir Finansuotojas'!DS37+'Investuotojas ir Finansuotojas'!DS43)&gt;0,'27 VAS skaičiavimai'!$K$24/12,'27 VAS skaičiavimai'!$K$24/12-'Investuotojas ir Finansuotojas'!DS37-'Investuotojas ir Finansuotojas'!DS43)</f>
        <v>27236.457372525023</v>
      </c>
      <c r="DT24" s="204">
        <f>IF(('Investuotojas ir Finansuotojas'!DT37+'Investuotojas ir Finansuotojas'!DT43)&gt;0,'27 VAS skaičiavimai'!$K$24/12,'27 VAS skaičiavimai'!$K$24/12-'Investuotojas ir Finansuotojas'!DT37-'Investuotojas ir Finansuotojas'!DT43)</f>
        <v>27236.457372525023</v>
      </c>
      <c r="DU24" s="204">
        <f>IF(('Investuotojas ir Finansuotojas'!DU37+'Investuotojas ir Finansuotojas'!DU43)&gt;0,'27 VAS skaičiavimai'!$K$24/12,'27 VAS skaičiavimai'!$K$24/12-'Investuotojas ir Finansuotojas'!DU37-'Investuotojas ir Finansuotojas'!DU43)</f>
        <v>27236.457372525023</v>
      </c>
      <c r="DV24" s="204">
        <f>IF(('Investuotojas ir Finansuotojas'!DV37+'Investuotojas ir Finansuotojas'!DV43)&gt;0,'27 VAS skaičiavimai'!$K$24/12,'27 VAS skaičiavimai'!$K$24/12-'Investuotojas ir Finansuotojas'!DV37-'Investuotojas ir Finansuotojas'!DV43)</f>
        <v>27236.457372525023</v>
      </c>
      <c r="DW24" s="204">
        <f>IF(('Investuotojas ir Finansuotojas'!DW37+'Investuotojas ir Finansuotojas'!DW43)&gt;0,'27 VAS skaičiavimai'!$K$24/12,'27 VAS skaičiavimai'!$K$24/12-'Investuotojas ir Finansuotojas'!DW37-'Investuotojas ir Finansuotojas'!DW43)</f>
        <v>27236.457372525023</v>
      </c>
      <c r="DX24" s="204">
        <f>IF(('Investuotojas ir Finansuotojas'!DX37+'Investuotojas ir Finansuotojas'!DX43)&gt;0,'27 VAS skaičiavimai'!$K$24/12,'27 VAS skaičiavimai'!$K$24/12-'Investuotojas ir Finansuotojas'!DX37-'Investuotojas ir Finansuotojas'!DX43)</f>
        <v>27236.457372525023</v>
      </c>
      <c r="DY24" s="204">
        <f>IF(('Investuotojas ir Finansuotojas'!DY37+'Investuotojas ir Finansuotojas'!DY43)&gt;0,'27 VAS skaičiavimai'!$K$24/12,'27 VAS skaičiavimai'!$K$24/12-'Investuotojas ir Finansuotojas'!DY37-'Investuotojas ir Finansuotojas'!DY43)</f>
        <v>27236.457372525023</v>
      </c>
      <c r="DZ24" s="204">
        <f>IF(('Investuotojas ir Finansuotojas'!DZ37+'Investuotojas ir Finansuotojas'!DZ43)&gt;0,'27 VAS skaičiavimai'!$K$24/12,'27 VAS skaičiavimai'!$K$24/12-'Investuotojas ir Finansuotojas'!DZ37-'Investuotojas ir Finansuotojas'!DZ43)</f>
        <v>27236.457372525023</v>
      </c>
      <c r="EA24" s="214">
        <f t="shared" si="124"/>
        <v>326837.48847030016</v>
      </c>
      <c r="EB24" s="204">
        <f>IF(('Investuotojas ir Finansuotojas'!EB37+'Investuotojas ir Finansuotojas'!EB43)&gt;0,'27 VAS skaičiavimai'!$L$24/12,'27 VAS skaičiavimai'!$L$24/12-'Investuotojas ir Finansuotojas'!EB37-'Investuotojas ir Finansuotojas'!EB43)</f>
        <v>23740.180419853074</v>
      </c>
      <c r="EC24" s="204">
        <f>IF(('Investuotojas ir Finansuotojas'!EC37+'Investuotojas ir Finansuotojas'!EC43)&gt;0,'27 VAS skaičiavimai'!$L$24/12,'27 VAS skaičiavimai'!$L$24/12-'Investuotojas ir Finansuotojas'!EC37-'Investuotojas ir Finansuotojas'!EC43)</f>
        <v>23740.180419853074</v>
      </c>
      <c r="ED24" s="204">
        <f>IF(('Investuotojas ir Finansuotojas'!ED37+'Investuotojas ir Finansuotojas'!ED43)&gt;0,'27 VAS skaičiavimai'!$L$24/12,'27 VAS skaičiavimai'!$L$24/12-'Investuotojas ir Finansuotojas'!ED37-'Investuotojas ir Finansuotojas'!ED43)</f>
        <v>23740.180419853074</v>
      </c>
      <c r="EE24" s="204">
        <f>IF(('Investuotojas ir Finansuotojas'!EE37+'Investuotojas ir Finansuotojas'!EE43)&gt;0,'27 VAS skaičiavimai'!$L$24/12,'27 VAS skaičiavimai'!$L$24/12-'Investuotojas ir Finansuotojas'!EE37-'Investuotojas ir Finansuotojas'!EE43)</f>
        <v>23740.180419853074</v>
      </c>
      <c r="EF24" s="204">
        <f>IF(('Investuotojas ir Finansuotojas'!EF37+'Investuotojas ir Finansuotojas'!EF43)&gt;0,'27 VAS skaičiavimai'!$L$24/12,'27 VAS skaičiavimai'!$L$24/12-'Investuotojas ir Finansuotojas'!EF37-'Investuotojas ir Finansuotojas'!EF43)</f>
        <v>23740.180419853074</v>
      </c>
      <c r="EG24" s="204">
        <f>IF(('Investuotojas ir Finansuotojas'!EG37+'Investuotojas ir Finansuotojas'!EG43)&gt;0,'27 VAS skaičiavimai'!$L$24/12,'27 VAS skaičiavimai'!$L$24/12-'Investuotojas ir Finansuotojas'!EG37-'Investuotojas ir Finansuotojas'!EG43)</f>
        <v>23740.180419853074</v>
      </c>
      <c r="EH24" s="204">
        <f>IF(('Investuotojas ir Finansuotojas'!EH37+'Investuotojas ir Finansuotojas'!EH43)&gt;0,'27 VAS skaičiavimai'!$L$24/12,'27 VAS skaičiavimai'!$L$24/12-'Investuotojas ir Finansuotojas'!EH37-'Investuotojas ir Finansuotojas'!EH43)</f>
        <v>23740.180419853074</v>
      </c>
      <c r="EI24" s="204">
        <f>IF(('Investuotojas ir Finansuotojas'!EI37+'Investuotojas ir Finansuotojas'!EI43)&gt;0,'27 VAS skaičiavimai'!$L$24/12,'27 VAS skaičiavimai'!$L$24/12-'Investuotojas ir Finansuotojas'!EI37-'Investuotojas ir Finansuotojas'!EI43)</f>
        <v>23740.180419853074</v>
      </c>
      <c r="EJ24" s="204">
        <f>IF(('Investuotojas ir Finansuotojas'!EJ37+'Investuotojas ir Finansuotojas'!EJ43)&gt;0,'27 VAS skaičiavimai'!$L$24/12,'27 VAS skaičiavimai'!$L$24/12-'Investuotojas ir Finansuotojas'!EJ37-'Investuotojas ir Finansuotojas'!EJ43)</f>
        <v>23740.180419853074</v>
      </c>
      <c r="EK24" s="204">
        <f>IF(('Investuotojas ir Finansuotojas'!EK37+'Investuotojas ir Finansuotojas'!EK43)&gt;0,'27 VAS skaičiavimai'!$L$24/12,'27 VAS skaičiavimai'!$L$24/12-'Investuotojas ir Finansuotojas'!EK37-'Investuotojas ir Finansuotojas'!EK43)</f>
        <v>23740.180419853074</v>
      </c>
      <c r="EL24" s="204">
        <f>IF(('Investuotojas ir Finansuotojas'!EL37+'Investuotojas ir Finansuotojas'!EL43)&gt;0,'27 VAS skaičiavimai'!$L$24/12,'27 VAS skaičiavimai'!$L$24/12-'Investuotojas ir Finansuotojas'!EL37-'Investuotojas ir Finansuotojas'!EL43)</f>
        <v>23740.180419853074</v>
      </c>
      <c r="EM24" s="204">
        <f>IF(('Investuotojas ir Finansuotojas'!EM37+'Investuotojas ir Finansuotojas'!EM43)&gt;0,'27 VAS skaičiavimai'!$L$24/12,'27 VAS skaičiavimai'!$L$24/12-'Investuotojas ir Finansuotojas'!EM37-'Investuotojas ir Finansuotojas'!EM43)</f>
        <v>23740.180419853074</v>
      </c>
      <c r="EN24" s="214">
        <f t="shared" si="135"/>
        <v>284882.16503823688</v>
      </c>
      <c r="EO24" s="204">
        <f>IF(('Investuotojas ir Finansuotojas'!EO37+'Investuotojas ir Finansuotojas'!EO43)&gt;0,'27 VAS skaičiavimai'!$M$24/12,'27 VAS skaičiavimai'!$M$24/12-'Investuotojas ir Finansuotojas'!EO37-'Investuotojas ir Finansuotojas'!EO43)</f>
        <v>19880.961763849387</v>
      </c>
      <c r="EP24" s="204">
        <f>IF(('Investuotojas ir Finansuotojas'!EP37+'Investuotojas ir Finansuotojas'!EP43)&gt;0,'27 VAS skaičiavimai'!$M$24/12,'27 VAS skaičiavimai'!$M$24/12-'Investuotojas ir Finansuotojas'!EP37-'Investuotojas ir Finansuotojas'!EP43)</f>
        <v>19880.961763849387</v>
      </c>
      <c r="EQ24" s="204">
        <f>IF(('Investuotojas ir Finansuotojas'!EQ37+'Investuotojas ir Finansuotojas'!EQ43)&gt;0,'27 VAS skaičiavimai'!$M$24/12,'27 VAS skaičiavimai'!$M$24/12-'Investuotojas ir Finansuotojas'!EQ37-'Investuotojas ir Finansuotojas'!EQ43)</f>
        <v>19880.961763849387</v>
      </c>
      <c r="ER24" s="204">
        <f>IF(('Investuotojas ir Finansuotojas'!ER37+'Investuotojas ir Finansuotojas'!ER43)&gt;0,'27 VAS skaičiavimai'!$M$24/12,'27 VAS skaičiavimai'!$M$24/12-'Investuotojas ir Finansuotojas'!ER37-'Investuotojas ir Finansuotojas'!ER43)</f>
        <v>19880.961763849387</v>
      </c>
      <c r="ES24" s="204">
        <f>IF(('Investuotojas ir Finansuotojas'!ES37+'Investuotojas ir Finansuotojas'!ES43)&gt;0,'27 VAS skaičiavimai'!$M$24/12,'27 VAS skaičiavimai'!$M$24/12-'Investuotojas ir Finansuotojas'!ES37-'Investuotojas ir Finansuotojas'!ES43)</f>
        <v>19880.961763849387</v>
      </c>
      <c r="ET24" s="204">
        <f>IF(('Investuotojas ir Finansuotojas'!ET37+'Investuotojas ir Finansuotojas'!ET43)&gt;0,'27 VAS skaičiavimai'!$M$24/12,'27 VAS skaičiavimai'!$M$24/12-'Investuotojas ir Finansuotojas'!ET37-'Investuotojas ir Finansuotojas'!ET43)</f>
        <v>19880.961763849387</v>
      </c>
      <c r="EU24" s="204">
        <f>IF(('Investuotojas ir Finansuotojas'!EU37+'Investuotojas ir Finansuotojas'!EU43)&gt;0,'27 VAS skaičiavimai'!$M$24/12,'27 VAS skaičiavimai'!$M$24/12-'Investuotojas ir Finansuotojas'!EU37-'Investuotojas ir Finansuotojas'!EU43)</f>
        <v>19880.961763849387</v>
      </c>
      <c r="EV24" s="204">
        <f>IF(('Investuotojas ir Finansuotojas'!EV37+'Investuotojas ir Finansuotojas'!EV43)&gt;0,'27 VAS skaičiavimai'!$M$24/12,'27 VAS skaičiavimai'!$M$24/12-'Investuotojas ir Finansuotojas'!EV37-'Investuotojas ir Finansuotojas'!EV43)</f>
        <v>19880.961763849387</v>
      </c>
      <c r="EW24" s="204">
        <f>IF(('Investuotojas ir Finansuotojas'!EW37+'Investuotojas ir Finansuotojas'!EW43)&gt;0,'27 VAS skaičiavimai'!$M$24/12,'27 VAS skaičiavimai'!$M$24/12-'Investuotojas ir Finansuotojas'!EW37-'Investuotojas ir Finansuotojas'!EW43)</f>
        <v>19880.961763849387</v>
      </c>
      <c r="EX24" s="204">
        <f>IF(('Investuotojas ir Finansuotojas'!EX37+'Investuotojas ir Finansuotojas'!EX43)&gt;0,'27 VAS skaičiavimai'!$M$24/12,'27 VAS skaičiavimai'!$M$24/12-'Investuotojas ir Finansuotojas'!EX37-'Investuotojas ir Finansuotojas'!EX43)</f>
        <v>19880.961763849387</v>
      </c>
      <c r="EY24" s="204">
        <f>IF(('Investuotojas ir Finansuotojas'!EY37+'Investuotojas ir Finansuotojas'!EY43)&gt;0,'27 VAS skaičiavimai'!$M$24/12,'27 VAS skaičiavimai'!$M$24/12-'Investuotojas ir Finansuotojas'!EY37-'Investuotojas ir Finansuotojas'!EY43)</f>
        <v>19880.961763849387</v>
      </c>
      <c r="EZ24" s="204">
        <f>IF(('Investuotojas ir Finansuotojas'!EZ37+'Investuotojas ir Finansuotojas'!EZ43)&gt;0,'27 VAS skaičiavimai'!$M$24/12,'27 VAS skaičiavimai'!$M$24/12-'Investuotojas ir Finansuotojas'!EZ37-'Investuotojas ir Finansuotojas'!EZ43)</f>
        <v>19880.961763849387</v>
      </c>
      <c r="FA24" s="214">
        <f t="shared" si="146"/>
        <v>238571.54116619271</v>
      </c>
      <c r="FB24" s="204">
        <f>IF(('Investuotojas ir Finansuotojas'!FB37+'Investuotojas ir Finansuotojas'!FB43)&gt;0,'27 VAS skaičiavimai'!$N$24/12,'27 VAS skaičiavimai'!$N$24/12-'Investuotojas ir Finansuotojas'!FB37-'Investuotojas ir Finansuotojas'!FB43)</f>
        <v>15621.12513292551</v>
      </c>
      <c r="FC24" s="204">
        <f>IF(('Investuotojas ir Finansuotojas'!FC37+'Investuotojas ir Finansuotojas'!FC43)&gt;0,'27 VAS skaičiavimai'!$N$24/12,'27 VAS skaičiavimai'!$N$24/12-'Investuotojas ir Finansuotojas'!FC37-'Investuotojas ir Finansuotojas'!FC43)</f>
        <v>15621.12513292551</v>
      </c>
      <c r="FD24" s="204">
        <f>IF(('Investuotojas ir Finansuotojas'!FD37+'Investuotojas ir Finansuotojas'!FD43)&gt;0,'27 VAS skaičiavimai'!$N$24/12,'27 VAS skaičiavimai'!$N$24/12-'Investuotojas ir Finansuotojas'!FD37-'Investuotojas ir Finansuotojas'!FD43)</f>
        <v>15621.12513292551</v>
      </c>
      <c r="FE24" s="204">
        <f>IF(('Investuotojas ir Finansuotojas'!FE37+'Investuotojas ir Finansuotojas'!FE43)&gt;0,'27 VAS skaičiavimai'!$N$24/12,'27 VAS skaičiavimai'!$N$24/12-'Investuotojas ir Finansuotojas'!FE37-'Investuotojas ir Finansuotojas'!FE43)</f>
        <v>15621.12513292551</v>
      </c>
      <c r="FF24" s="204">
        <f>IF(('Investuotojas ir Finansuotojas'!FF37+'Investuotojas ir Finansuotojas'!FF43)&gt;0,'27 VAS skaičiavimai'!$N$24/12,'27 VAS skaičiavimai'!$N$24/12-'Investuotojas ir Finansuotojas'!FF37-'Investuotojas ir Finansuotojas'!FF43)</f>
        <v>15621.12513292551</v>
      </c>
      <c r="FG24" s="204">
        <f>IF(('Investuotojas ir Finansuotojas'!FG37+'Investuotojas ir Finansuotojas'!FG43)&gt;0,'27 VAS skaičiavimai'!$N$24/12,'27 VAS skaičiavimai'!$N$24/12-'Investuotojas ir Finansuotojas'!FG37-'Investuotojas ir Finansuotojas'!FG43)</f>
        <v>15621.12513292551</v>
      </c>
      <c r="FH24" s="204">
        <f>IF(('Investuotojas ir Finansuotojas'!FH37+'Investuotojas ir Finansuotojas'!FH43)&gt;0,'27 VAS skaičiavimai'!$N$24/12,'27 VAS skaičiavimai'!$N$24/12-'Investuotojas ir Finansuotojas'!FH37-'Investuotojas ir Finansuotojas'!FH43)</f>
        <v>15621.12513292551</v>
      </c>
      <c r="FI24" s="204">
        <f>IF(('Investuotojas ir Finansuotojas'!FI37+'Investuotojas ir Finansuotojas'!FI43)&gt;0,'27 VAS skaičiavimai'!$N$24/12,'27 VAS skaičiavimai'!$N$24/12-'Investuotojas ir Finansuotojas'!FI37-'Investuotojas ir Finansuotojas'!FI43)</f>
        <v>15621.12513292551</v>
      </c>
      <c r="FJ24" s="204">
        <f>IF(('Investuotojas ir Finansuotojas'!FJ37+'Investuotojas ir Finansuotojas'!FJ43)&gt;0,'27 VAS skaičiavimai'!$N$24/12,'27 VAS skaičiavimai'!$N$24/12-'Investuotojas ir Finansuotojas'!FJ37-'Investuotojas ir Finansuotojas'!FJ43)</f>
        <v>15621.12513292551</v>
      </c>
      <c r="FK24" s="204">
        <f>IF(('Investuotojas ir Finansuotojas'!FK37+'Investuotojas ir Finansuotojas'!FK43)&gt;0,'27 VAS skaičiavimai'!$N$24/12,'27 VAS skaičiavimai'!$N$24/12-'Investuotojas ir Finansuotojas'!FK37-'Investuotojas ir Finansuotojas'!FK43)</f>
        <v>15621.12513292551</v>
      </c>
      <c r="FL24" s="204">
        <f>IF(('Investuotojas ir Finansuotojas'!FL37+'Investuotojas ir Finansuotojas'!FL43)&gt;0,'27 VAS skaičiavimai'!$N$24/12,'27 VAS skaičiavimai'!$N$24/12-'Investuotojas ir Finansuotojas'!FL37-'Investuotojas ir Finansuotojas'!FL43)</f>
        <v>15621.12513292551</v>
      </c>
      <c r="FM24" s="204">
        <f>IF(('Investuotojas ir Finansuotojas'!FM37+'Investuotojas ir Finansuotojas'!FM43)&gt;0,'27 VAS skaičiavimai'!$N$24/12,'27 VAS skaičiavimai'!$N$24/12-'Investuotojas ir Finansuotojas'!FM37-'Investuotojas ir Finansuotojas'!FM43)</f>
        <v>15621.12513292551</v>
      </c>
      <c r="FN24" s="214">
        <f t="shared" si="157"/>
        <v>187453.50159510618</v>
      </c>
      <c r="FO24" s="204">
        <f>IF(('Investuotojas ir Finansuotojas'!FO37+'Investuotojas ir Finansuotojas'!FO43)&gt;0,'27 VAS skaičiavimai'!$O$24/12,'27 VAS skaičiavimai'!$O$24/12-'Investuotojas ir Finansuotojas'!FO37-'Investuotojas ir Finansuotojas'!FO43)</f>
        <v>10919.083155093724</v>
      </c>
      <c r="FP24" s="204">
        <f>IF(('Investuotojas ir Finansuotojas'!FP37+'Investuotojas ir Finansuotojas'!FP43)&gt;0,'27 VAS skaičiavimai'!$O$24/12,'27 VAS skaičiavimai'!$O$24/12-'Investuotojas ir Finansuotojas'!FP37-'Investuotojas ir Finansuotojas'!FP43)</f>
        <v>10919.083155093724</v>
      </c>
      <c r="FQ24" s="204">
        <f>IF(('Investuotojas ir Finansuotojas'!FQ37+'Investuotojas ir Finansuotojas'!FQ43)&gt;0,'27 VAS skaičiavimai'!$O$24/12,'27 VAS skaičiavimai'!$O$24/12-'Investuotojas ir Finansuotojas'!FQ37-'Investuotojas ir Finansuotojas'!FQ43)</f>
        <v>10919.083155093724</v>
      </c>
      <c r="FR24" s="204">
        <f>IF(('Investuotojas ir Finansuotojas'!FR37+'Investuotojas ir Finansuotojas'!FR43)&gt;0,'27 VAS skaičiavimai'!$O$24/12,'27 VAS skaičiavimai'!$O$24/12-'Investuotojas ir Finansuotojas'!FR37-'Investuotojas ir Finansuotojas'!FR43)</f>
        <v>10919.083155093724</v>
      </c>
      <c r="FS24" s="204">
        <f>IF(('Investuotojas ir Finansuotojas'!FS37+'Investuotojas ir Finansuotojas'!FS43)&gt;0,'27 VAS skaičiavimai'!$O$24/12,'27 VAS skaičiavimai'!$O$24/12-'Investuotojas ir Finansuotojas'!FS37-'Investuotojas ir Finansuotojas'!FS43)</f>
        <v>10919.083155093724</v>
      </c>
      <c r="FT24" s="204">
        <f>IF(('Investuotojas ir Finansuotojas'!FT37+'Investuotojas ir Finansuotojas'!FT43)&gt;0,'27 VAS skaičiavimai'!$O$24/12,'27 VAS skaičiavimai'!$O$24/12-'Investuotojas ir Finansuotojas'!FT37-'Investuotojas ir Finansuotojas'!FT43)</f>
        <v>10919.083155093724</v>
      </c>
      <c r="FU24" s="204">
        <f>IF(('Investuotojas ir Finansuotojas'!FU37+'Investuotojas ir Finansuotojas'!FU43)&gt;0,'27 VAS skaičiavimai'!$O$24/12,'27 VAS skaičiavimai'!$O$24/12-'Investuotojas ir Finansuotojas'!FU37-'Investuotojas ir Finansuotojas'!FU43)</f>
        <v>10919.083155093724</v>
      </c>
      <c r="FV24" s="204">
        <f>IF(('Investuotojas ir Finansuotojas'!FV37+'Investuotojas ir Finansuotojas'!FV43)&gt;0,'27 VAS skaičiavimai'!$O$24/12,'27 VAS skaičiavimai'!$O$24/12-'Investuotojas ir Finansuotojas'!FV37-'Investuotojas ir Finansuotojas'!FV43)</f>
        <v>10919.083155093724</v>
      </c>
      <c r="FW24" s="204">
        <f>IF(('Investuotojas ir Finansuotojas'!FW37+'Investuotojas ir Finansuotojas'!FW43)&gt;0,'27 VAS skaičiavimai'!$O$24/12,'27 VAS skaičiavimai'!$O$24/12-'Investuotojas ir Finansuotojas'!FW37-'Investuotojas ir Finansuotojas'!FW43)</f>
        <v>10919.083155093724</v>
      </c>
      <c r="FX24" s="204">
        <f>IF(('Investuotojas ir Finansuotojas'!FX37+'Investuotojas ir Finansuotojas'!FX43)&gt;0,'27 VAS skaičiavimai'!$O$24/12,'27 VAS skaičiavimai'!$O$24/12-'Investuotojas ir Finansuotojas'!FX37-'Investuotojas ir Finansuotojas'!FX43)</f>
        <v>10919.083155093724</v>
      </c>
      <c r="FY24" s="204">
        <f>IF(('Investuotojas ir Finansuotojas'!FY37+'Investuotojas ir Finansuotojas'!FY43)&gt;0,'27 VAS skaičiavimai'!$O$24/12,'27 VAS skaičiavimai'!$O$24/12-'Investuotojas ir Finansuotojas'!FY37-'Investuotojas ir Finansuotojas'!FY43)</f>
        <v>11108.699846993923</v>
      </c>
      <c r="FZ24" s="204">
        <f>IF(('Investuotojas ir Finansuotojas'!FZ37+'Investuotojas ir Finansuotojas'!FZ43)&gt;0,'27 VAS skaičiavimai'!$O$24/12,'27 VAS skaičiavimai'!$O$24/12-'Investuotojas ir Finansuotojas'!FZ37-'Investuotojas ir Finansuotojas'!FZ43)</f>
        <v>11326.000661348822</v>
      </c>
      <c r="GA24" s="214">
        <f t="shared" si="168"/>
        <v>131625.53205928</v>
      </c>
      <c r="GB24" s="204">
        <f>IF(('Investuotojas ir Finansuotojas'!GB37+'Investuotojas ir Finansuotojas'!GB43)&gt;0,'27 VAS skaičiavimai'!$P$24/12,'27 VAS skaičiavimai'!$P$24/12-'Investuotojas ir Finansuotojas'!GB37-'Investuotojas ir Finansuotojas'!GB43)</f>
        <v>6457.0294137721576</v>
      </c>
      <c r="GC24" s="204">
        <f>IF(('Investuotojas ir Finansuotojas'!GC37+'Investuotojas ir Finansuotojas'!GC43)&gt;0,'27 VAS skaičiavimai'!$P$24/12,'27 VAS skaičiavimai'!$P$24/12-'Investuotojas ir Finansuotojas'!GC37-'Investuotojas ir Finansuotojas'!GC43)</f>
        <v>6612.9045782995981</v>
      </c>
      <c r="GD24" s="204">
        <f>IF(('Investuotojas ir Finansuotojas'!GD37+'Investuotojas ir Finansuotojas'!GD43)&gt;0,'27 VAS skaičiavimai'!$P$24/12,'27 VAS skaičiavimai'!$P$24/12-'Investuotojas ir Finansuotojas'!GD37-'Investuotojas ir Finansuotojas'!GD43)</f>
        <v>6942.2691502836906</v>
      </c>
      <c r="GE24" s="204">
        <f>IF(('Investuotojas ir Finansuotojas'!GE37+'Investuotojas ir Finansuotojas'!GE43)&gt;0,'27 VAS skaičiavimai'!$P$24/12,'27 VAS skaičiavimai'!$P$24/12-'Investuotojas ir Finansuotojas'!GE37-'Investuotojas ir Finansuotojas'!GE43)</f>
        <v>7276.6340987568547</v>
      </c>
      <c r="GF24" s="204">
        <f>IF(('Investuotojas ir Finansuotojas'!GF37+'Investuotojas ir Finansuotojas'!GF43)&gt;0,'27 VAS skaičiavimai'!$P$24/12,'27 VAS skaičiavimai'!$P$24/12-'Investuotojas ir Finansuotojas'!GF37-'Investuotojas ir Finansuotojas'!GF43)</f>
        <v>7616.0494274839812</v>
      </c>
      <c r="GG24" s="204">
        <f>IF(('Investuotojas ir Finansuotojas'!GG37+'Investuotojas ir Finansuotojas'!GG43)&gt;0,'27 VAS skaičiavimai'!$P$24/12,'27 VAS skaičiavimai'!$P$24/12-'Investuotojas ir Finansuotojas'!GG37-'Investuotojas ir Finansuotojas'!GG43)</f>
        <v>7960.5656402676095</v>
      </c>
      <c r="GH24" s="204">
        <f>IF(('Investuotojas ir Finansuotojas'!GH37+'Investuotojas ir Finansuotojas'!GH43)&gt;0,'27 VAS skaičiavimai'!$P$24/12,'27 VAS skaičiavimai'!$P$24/12-'Investuotojas ir Finansuotojas'!GH37-'Investuotojas ir Finansuotojas'!GH43)</f>
        <v>6078.5994599300757</v>
      </c>
      <c r="GI24" s="204">
        <f>IF(('Investuotojas ir Finansuotojas'!GI37+'Investuotojas ir Finansuotojas'!GI43)&gt;0,'27 VAS skaičiavimai'!$P$24/12,'27 VAS skaičiavimai'!$P$24/12-'Investuotojas ir Finansuotojas'!GI37-'Investuotojas ir Finansuotojas'!GI43)</f>
        <v>6411.1546345766264</v>
      </c>
      <c r="GJ24" s="204">
        <f>IF(('Investuotojas ir Finansuotojas'!GJ37+'Investuotojas ir Finansuotojas'!GJ43)&gt;0,'27 VAS skaičiavimai'!$P$24/12,'27 VAS skaičiavimai'!$P$24/12-'Investuotojas ir Finansuotojas'!GJ37-'Investuotojas ir Finansuotojas'!GJ43)</f>
        <v>6748.7420917388745</v>
      </c>
      <c r="GK24" s="204">
        <f>IF(('Investuotojas ir Finansuotojas'!GK37+'Investuotojas ir Finansuotojas'!GK43)&gt;0,'27 VAS skaičiavimai'!$P$24/12,'27 VAS skaičiavimai'!$P$24/12-'Investuotojas ir Finansuotojas'!GK37-'Investuotojas ir Finansuotojas'!GK43)</f>
        <v>7091.4121542419743</v>
      </c>
      <c r="GL24" s="204">
        <f>IF(('Investuotojas ir Finansuotojas'!GL37+'Investuotojas ir Finansuotojas'!GL43)&gt;0,'27 VAS skaičiavimai'!$P$24/12,'27 VAS skaičiavimai'!$P$24/12-'Investuotojas ir Finansuotojas'!GL37-'Investuotojas ir Finansuotojas'!GL43)</f>
        <v>7439.2156481393376</v>
      </c>
      <c r="GM24" s="204">
        <f>IF(('Investuotojas ir Finansuotojas'!GM37+'Investuotojas ir Finansuotojas'!GM43)&gt;0,'27 VAS skaičiavimai'!$P$24/12,'27 VAS skaičiavimai'!$P$24/12-'Investuotojas ir Finansuotojas'!GM37-'Investuotojas ir Finansuotojas'!GM43)</f>
        <v>7692.2039077449044</v>
      </c>
      <c r="GN24" s="214">
        <f t="shared" si="179"/>
        <v>84326.780205235671</v>
      </c>
      <c r="GO24" s="204">
        <f>'27 VAS skaičiavimai'!$Q$24/12</f>
        <v>-2.227640296679561E-9</v>
      </c>
      <c r="GP24" s="204">
        <f>'27 VAS skaičiavimai'!$Q$24/12</f>
        <v>-2.227640296679561E-9</v>
      </c>
      <c r="GQ24" s="204">
        <f>'27 VAS skaičiavimai'!$Q$24/12</f>
        <v>-2.227640296679561E-9</v>
      </c>
      <c r="GR24" s="204">
        <f>'27 VAS skaičiavimai'!$Q$24/12</f>
        <v>-2.227640296679561E-9</v>
      </c>
      <c r="GS24" s="204">
        <f>'27 VAS skaičiavimai'!$Q$24/12</f>
        <v>-2.227640296679561E-9</v>
      </c>
      <c r="GT24" s="204">
        <f>'27 VAS skaičiavimai'!$Q$24/12</f>
        <v>-2.227640296679561E-9</v>
      </c>
      <c r="GU24" s="204">
        <f>'27 VAS skaičiavimai'!$Q$24/12</f>
        <v>-2.227640296679561E-9</v>
      </c>
      <c r="GV24" s="204">
        <f>'27 VAS skaičiavimai'!$Q$24/12</f>
        <v>-2.227640296679561E-9</v>
      </c>
      <c r="GW24" s="204">
        <f>'27 VAS skaičiavimai'!$Q$24/12</f>
        <v>-2.227640296679561E-9</v>
      </c>
      <c r="GX24" s="204">
        <f>'27 VAS skaičiavimai'!$Q$24/12</f>
        <v>-2.227640296679561E-9</v>
      </c>
      <c r="GY24" s="204">
        <f>'27 VAS skaičiavimai'!$Q$24/12</f>
        <v>-2.227640296679561E-9</v>
      </c>
      <c r="GZ24" s="204">
        <f>'27 VAS skaičiavimai'!$Q$24/12</f>
        <v>-2.227640296679561E-9</v>
      </c>
      <c r="HA24" s="214">
        <f t="shared" si="190"/>
        <v>-2.6731683560154726E-8</v>
      </c>
      <c r="HB24" s="204">
        <f>'27 VAS skaičiavimai'!$R$24/12</f>
        <v>-2.4588872987425435E-9</v>
      </c>
      <c r="HC24" s="204">
        <f>'27 VAS skaičiavimai'!$R$24/12</f>
        <v>-2.4588872987425435E-9</v>
      </c>
      <c r="HD24" s="204">
        <f>'27 VAS skaičiavimai'!$R$24/12</f>
        <v>-2.4588872987425435E-9</v>
      </c>
      <c r="HE24" s="204">
        <f>'27 VAS skaičiavimai'!$R$24/12</f>
        <v>-2.4588872987425435E-9</v>
      </c>
      <c r="HF24" s="204">
        <f>'27 VAS skaičiavimai'!$R$24/12</f>
        <v>-2.4588872987425435E-9</v>
      </c>
      <c r="HG24" s="204">
        <f>'27 VAS skaičiavimai'!$R$24/12</f>
        <v>-2.4588872987425435E-9</v>
      </c>
      <c r="HH24" s="204">
        <f>'27 VAS skaičiavimai'!$R$24/12</f>
        <v>-2.4588872987425435E-9</v>
      </c>
      <c r="HI24" s="204">
        <f>'27 VAS skaičiavimai'!$R$24/12</f>
        <v>-2.4588872987425435E-9</v>
      </c>
      <c r="HJ24" s="204">
        <f>'27 VAS skaičiavimai'!$R$24/12</f>
        <v>-2.4588872987425435E-9</v>
      </c>
      <c r="HK24" s="204">
        <f>'27 VAS skaičiavimai'!$R$24/12</f>
        <v>-2.4588872987425435E-9</v>
      </c>
      <c r="HL24" s="204">
        <f>'27 VAS skaičiavimai'!$R$24/12</f>
        <v>-2.4588872987425435E-9</v>
      </c>
      <c r="HM24" s="204">
        <f>'27 VAS skaičiavimai'!$R$24/12</f>
        <v>-2.4588872987425435E-9</v>
      </c>
      <c r="HN24" s="214">
        <f t="shared" si="201"/>
        <v>-2.9506647584910529E-8</v>
      </c>
      <c r="HO24" s="204">
        <f>'27 VAS skaičiavimai'!$S$24/12</f>
        <v>-2.714139601860111E-9</v>
      </c>
      <c r="HP24" s="204">
        <f>'27 VAS skaičiavimai'!$S$24/12</f>
        <v>-2.714139601860111E-9</v>
      </c>
      <c r="HQ24" s="204">
        <f>'27 VAS skaičiavimai'!$S$24/12</f>
        <v>-2.714139601860111E-9</v>
      </c>
      <c r="HR24" s="204">
        <f>'27 VAS skaičiavimai'!$S$24/12</f>
        <v>-2.714139601860111E-9</v>
      </c>
      <c r="HS24" s="204">
        <f>'27 VAS skaičiavimai'!$S$24/12</f>
        <v>-2.714139601860111E-9</v>
      </c>
      <c r="HT24" s="204">
        <f>'27 VAS skaičiavimai'!$S$24/12</f>
        <v>-2.714139601860111E-9</v>
      </c>
      <c r="HU24" s="204">
        <f>'27 VAS skaičiavimai'!$S$24/12</f>
        <v>-2.714139601860111E-9</v>
      </c>
      <c r="HV24" s="204">
        <f>'27 VAS skaičiavimai'!$S$24/12</f>
        <v>-2.714139601860111E-9</v>
      </c>
      <c r="HW24" s="204">
        <f>'27 VAS skaičiavimai'!$S$24/12</f>
        <v>-2.714139601860111E-9</v>
      </c>
      <c r="HX24" s="204">
        <f>'27 VAS skaičiavimai'!$S$24/12</f>
        <v>-2.714139601860111E-9</v>
      </c>
      <c r="HY24" s="204">
        <f>'27 VAS skaičiavimai'!$S$24/12</f>
        <v>-2.714139601860111E-9</v>
      </c>
      <c r="HZ24" s="204">
        <f>'27 VAS skaičiavimai'!$S$24/12</f>
        <v>-2.714139601860111E-9</v>
      </c>
      <c r="IA24" s="214">
        <f t="shared" si="212"/>
        <v>-3.2569675222321325E-8</v>
      </c>
      <c r="IB24" s="204">
        <f>'27 VAS skaičiavimai'!$T$24/12</f>
        <v>-2.9958891495972836E-9</v>
      </c>
      <c r="IC24" s="204">
        <f>'27 VAS skaičiavimai'!$T$24/12</f>
        <v>-2.9958891495972836E-9</v>
      </c>
      <c r="ID24" s="204">
        <f>'27 VAS skaičiavimai'!$T$24/12</f>
        <v>-2.9958891495972836E-9</v>
      </c>
      <c r="IE24" s="204">
        <f>'27 VAS skaičiavimai'!$T$24/12</f>
        <v>-2.9958891495972836E-9</v>
      </c>
      <c r="IF24" s="204">
        <f>'27 VAS skaičiavimai'!$T$24/12</f>
        <v>-2.9958891495972836E-9</v>
      </c>
      <c r="IG24" s="204">
        <f>'27 VAS skaičiavimai'!$T$24/12</f>
        <v>-2.9958891495972836E-9</v>
      </c>
      <c r="IH24" s="204">
        <f>'27 VAS skaičiavimai'!$T$24/12</f>
        <v>-2.9958891495972836E-9</v>
      </c>
      <c r="II24" s="204">
        <f>'27 VAS skaičiavimai'!$T$24/12</f>
        <v>-2.9958891495972836E-9</v>
      </c>
      <c r="IJ24" s="204">
        <f>'27 VAS skaičiavimai'!$T$24/12</f>
        <v>-2.9958891495972836E-9</v>
      </c>
      <c r="IK24" s="204">
        <f>'27 VAS skaičiavimai'!$T$24/12</f>
        <v>-2.9958891495972836E-9</v>
      </c>
      <c r="IL24" s="204">
        <f>'27 VAS skaičiavimai'!$T$24/12</f>
        <v>-2.9958891495972836E-9</v>
      </c>
      <c r="IM24" s="204">
        <f>'27 VAS skaičiavimai'!$T$24/12</f>
        <v>-2.9958891495972836E-9</v>
      </c>
      <c r="IN24" s="214">
        <f t="shared" si="223"/>
        <v>-3.5950669795167412E-8</v>
      </c>
      <c r="IO24" s="204">
        <f>'27 VAS skaičiavimai'!$U$24/12</f>
        <v>-3.3068865693288436E-9</v>
      </c>
      <c r="IP24" s="204">
        <f>'27 VAS skaičiavimai'!$U$24/12</f>
        <v>-3.3068865693288436E-9</v>
      </c>
      <c r="IQ24" s="204">
        <f>'27 VAS skaičiavimai'!$U$24/12</f>
        <v>-3.3068865693288436E-9</v>
      </c>
      <c r="IR24" s="204">
        <f>'27 VAS skaičiavimai'!$U$24/12</f>
        <v>-3.3068865693288436E-9</v>
      </c>
      <c r="IS24" s="204">
        <f>'27 VAS skaičiavimai'!$U$24/12</f>
        <v>-3.3068865693288436E-9</v>
      </c>
      <c r="IT24" s="204">
        <f>'27 VAS skaičiavimai'!$U$24/12</f>
        <v>-3.3068865693288436E-9</v>
      </c>
      <c r="IU24" s="204">
        <f>'27 VAS skaičiavimai'!$U$24/12</f>
        <v>-3.3068865693288436E-9</v>
      </c>
      <c r="IV24" s="204">
        <f>'27 VAS skaičiavimai'!$U$24/12</f>
        <v>-3.3068865693288436E-9</v>
      </c>
      <c r="IW24" s="204">
        <f>'27 VAS skaičiavimai'!$U$24/12</f>
        <v>-3.3068865693288436E-9</v>
      </c>
      <c r="IX24" s="204">
        <f>'27 VAS skaičiavimai'!$U$24/12</f>
        <v>-3.3068865693288436E-9</v>
      </c>
      <c r="IY24" s="204">
        <f>'27 VAS skaičiavimai'!$U$24/12</f>
        <v>-3.3068865693288436E-9</v>
      </c>
      <c r="IZ24" s="204">
        <f>'27 VAS skaičiavimai'!$U$24/12</f>
        <v>-3.3068865693288436E-9</v>
      </c>
      <c r="JA24" s="214">
        <f t="shared" si="234"/>
        <v>-3.9682638831946115E-8</v>
      </c>
      <c r="JB24" s="204">
        <f>'27 VAS skaičiavimai'!$V$24/12</f>
        <v>-3.6501680257019759E-9</v>
      </c>
      <c r="JC24" s="204">
        <f>'27 VAS skaičiavimai'!$V$24/12</f>
        <v>-3.6501680257019759E-9</v>
      </c>
      <c r="JD24" s="204">
        <f>'27 VAS skaičiavimai'!$V$24/12</f>
        <v>-3.6501680257019759E-9</v>
      </c>
      <c r="JE24" s="204">
        <f>'27 VAS skaičiavimai'!$V$24/12</f>
        <v>-3.6501680257019759E-9</v>
      </c>
      <c r="JF24" s="204">
        <f>'27 VAS skaičiavimai'!$V$24/12</f>
        <v>-3.6501680257019759E-9</v>
      </c>
      <c r="JG24" s="204">
        <f>'27 VAS skaičiavimai'!$V$24/12</f>
        <v>-3.6501680257019759E-9</v>
      </c>
      <c r="JH24" s="204">
        <f>'27 VAS skaičiavimai'!$V$24/12</f>
        <v>-3.6501680257019759E-9</v>
      </c>
      <c r="JI24" s="204">
        <f>'27 VAS skaičiavimai'!$V$24/12</f>
        <v>-3.6501680257019759E-9</v>
      </c>
      <c r="JJ24" s="204">
        <f>'27 VAS skaičiavimai'!$V$24/12</f>
        <v>-3.6501680257019759E-9</v>
      </c>
      <c r="JK24" s="204">
        <f>'27 VAS skaičiavimai'!$V$24/12</f>
        <v>-3.6501680257019759E-9</v>
      </c>
      <c r="JL24" s="204">
        <f>'27 VAS skaičiavimai'!$V$24/12</f>
        <v>-3.6501680257019759E-9</v>
      </c>
      <c r="JM24" s="204">
        <f>'27 VAS skaičiavimai'!$V$24/12</f>
        <v>-3.6501680257019759E-9</v>
      </c>
      <c r="JN24" s="214">
        <f t="shared" si="245"/>
        <v>-4.3802016308423697E-8</v>
      </c>
      <c r="JO24" s="204">
        <f>'27 VAS skaičiavimai'!$W$24/12</f>
        <v>-4.0290848617045873E-9</v>
      </c>
      <c r="JP24" s="204">
        <f>'27 VAS skaičiavimai'!$W$24/12</f>
        <v>-4.0290848617045873E-9</v>
      </c>
      <c r="JQ24" s="204">
        <f>'27 VAS skaičiavimai'!$W$24/12</f>
        <v>-4.0290848617045873E-9</v>
      </c>
      <c r="JR24" s="204">
        <f>'27 VAS skaičiavimai'!$W$24/12</f>
        <v>-4.0290848617045873E-9</v>
      </c>
      <c r="JS24" s="204">
        <f>'27 VAS skaičiavimai'!$W$24/12</f>
        <v>-4.0290848617045873E-9</v>
      </c>
      <c r="JT24" s="204">
        <f>'27 VAS skaičiavimai'!$W$24/12</f>
        <v>-4.0290848617045873E-9</v>
      </c>
      <c r="JU24" s="204">
        <f>'27 VAS skaičiavimai'!$W$24/12</f>
        <v>-4.0290848617045873E-9</v>
      </c>
      <c r="JV24" s="204">
        <f>'27 VAS skaičiavimai'!$W$24/12</f>
        <v>-4.0290848617045873E-9</v>
      </c>
      <c r="JW24" s="204">
        <f>'27 VAS skaičiavimai'!$W$24/12</f>
        <v>-4.0290848617045873E-9</v>
      </c>
      <c r="JX24" s="204">
        <f>'27 VAS skaičiavimai'!$W$24/12</f>
        <v>-4.0290848617045873E-9</v>
      </c>
      <c r="JY24" s="204">
        <f>'27 VAS skaičiavimai'!$W$24/12</f>
        <v>-4.0290848617045873E-9</v>
      </c>
      <c r="JZ24" s="204">
        <f>'27 VAS skaičiavimai'!$W$24/12</f>
        <v>-4.0290848617045873E-9</v>
      </c>
      <c r="KA24" s="214">
        <f t="shared" si="256"/>
        <v>-4.8349018340455044E-8</v>
      </c>
      <c r="KB24" s="204">
        <f>'27 VAS skaičiavimai'!$X$24/12</f>
        <v>-4.4473363167152147E-9</v>
      </c>
      <c r="KC24" s="204">
        <f>'27 VAS skaičiavimai'!$X$24/12</f>
        <v>-4.4473363167152147E-9</v>
      </c>
      <c r="KD24" s="204">
        <f>'27 VAS skaičiavimai'!$X$24/12</f>
        <v>-4.4473363167152147E-9</v>
      </c>
      <c r="KE24" s="204">
        <f>'27 VAS skaičiavimai'!$X$24/12</f>
        <v>-4.4473363167152147E-9</v>
      </c>
      <c r="KF24" s="204">
        <f>'27 VAS skaičiavimai'!$X$24/12</f>
        <v>-4.4473363167152147E-9</v>
      </c>
      <c r="KG24" s="204">
        <f>'27 VAS skaičiavimai'!$X$24/12</f>
        <v>-4.4473363167152147E-9</v>
      </c>
      <c r="KH24" s="204">
        <f>'27 VAS skaičiavimai'!$X$24/12</f>
        <v>-4.4473363167152147E-9</v>
      </c>
      <c r="KI24" s="204">
        <f>'27 VAS skaičiavimai'!$X$24/12</f>
        <v>-4.4473363167152147E-9</v>
      </c>
      <c r="KJ24" s="204">
        <f>'27 VAS skaičiavimai'!$X$24/12</f>
        <v>-4.4473363167152147E-9</v>
      </c>
      <c r="KK24" s="204">
        <f>'27 VAS skaičiavimai'!$X$24/12</f>
        <v>-4.4473363167152147E-9</v>
      </c>
      <c r="KL24" s="204">
        <f>'27 VAS skaičiavimai'!$X$24/12</f>
        <v>-4.4473363167152147E-9</v>
      </c>
      <c r="KM24" s="204">
        <f>'27 VAS skaičiavimai'!$X$24/12</f>
        <v>-4.4473363167152147E-9</v>
      </c>
      <c r="KN24" s="214">
        <f t="shared" si="267"/>
        <v>-5.336803580058258E-8</v>
      </c>
      <c r="KO24" s="204">
        <f>'27 VAS skaičiavimai'!$Y$24/12</f>
        <v>-4.9090056409499952E-9</v>
      </c>
      <c r="KP24" s="204">
        <f>'27 VAS skaičiavimai'!$Y$24/12</f>
        <v>-4.9090056409499952E-9</v>
      </c>
      <c r="KQ24" s="204">
        <f>'27 VAS skaičiavimai'!$Y$24/12</f>
        <v>-4.9090056409499952E-9</v>
      </c>
      <c r="KR24" s="204">
        <f>'27 VAS skaičiavimai'!$Y$24/12</f>
        <v>-4.9090056409499952E-9</v>
      </c>
      <c r="KS24" s="204">
        <f>'27 VAS skaičiavimai'!$Y$24/12</f>
        <v>-4.9090056409499952E-9</v>
      </c>
      <c r="KT24" s="204">
        <f>'27 VAS skaičiavimai'!$Y$24/12</f>
        <v>-4.9090056409499952E-9</v>
      </c>
      <c r="KU24" s="204">
        <f>'27 VAS skaičiavimai'!$Y$24/12</f>
        <v>-4.9090056409499952E-9</v>
      </c>
      <c r="KV24" s="204">
        <f>'27 VAS skaičiavimai'!$Y$24/12</f>
        <v>-4.9090056409499952E-9</v>
      </c>
      <c r="KW24" s="204">
        <f>'27 VAS skaičiavimai'!$Y$24/12</f>
        <v>-4.9090056409499952E-9</v>
      </c>
      <c r="KX24" s="204">
        <f>'27 VAS skaičiavimai'!$Y$24/12</f>
        <v>-4.9090056409499952E-9</v>
      </c>
      <c r="KY24" s="204">
        <f>'27 VAS skaičiavimai'!$Y$24/12</f>
        <v>-4.9090056409499952E-9</v>
      </c>
      <c r="KZ24" s="204">
        <f>'27 VAS skaičiavimai'!$Y$24/12</f>
        <v>-4.9090056409499952E-9</v>
      </c>
      <c r="LA24" s="214">
        <f t="shared" si="278"/>
        <v>-5.8908067691399946E-8</v>
      </c>
      <c r="LB24" s="204">
        <f>'27 VAS skaičiavimai'!$Z$24/12</f>
        <v>-5.4185999588800637E-9</v>
      </c>
      <c r="LC24" s="204">
        <f>'27 VAS skaičiavimai'!$Z$24/12</f>
        <v>-5.4185999588800637E-9</v>
      </c>
      <c r="LD24" s="204">
        <f>'27 VAS skaičiavimai'!$Z$24/12</f>
        <v>-5.4185999588800637E-9</v>
      </c>
      <c r="LE24" s="204">
        <f>'27 VAS skaičiavimai'!$Z$24/12</f>
        <v>-5.4185999588800637E-9</v>
      </c>
      <c r="LF24" s="204">
        <f>'27 VAS skaičiavimai'!$Z$24/12</f>
        <v>-5.4185999588800637E-9</v>
      </c>
      <c r="LG24" s="204">
        <f>'27 VAS skaičiavimai'!$Z$24/12</f>
        <v>-5.4185999588800637E-9</v>
      </c>
      <c r="LH24" s="204">
        <f>'27 VAS skaičiavimai'!$Z$24/12</f>
        <v>-5.4185999588800637E-9</v>
      </c>
      <c r="LI24" s="204">
        <f>'27 VAS skaičiavimai'!$Z$24/12</f>
        <v>-5.4185999588800637E-9</v>
      </c>
      <c r="LJ24" s="204">
        <f>'27 VAS skaičiavimai'!$Z$24/12</f>
        <v>-5.4185999588800637E-9</v>
      </c>
      <c r="LK24" s="204">
        <f>'27 VAS skaičiavimai'!$Z$24/12</f>
        <v>-5.4185999588800637E-9</v>
      </c>
      <c r="LL24" s="204">
        <f>'27 VAS skaičiavimai'!$Z$24/12</f>
        <v>-5.4185999588800637E-9</v>
      </c>
      <c r="LM24" s="204">
        <f>'27 VAS skaičiavimai'!$Z$24/12</f>
        <v>-5.4185999588800637E-9</v>
      </c>
      <c r="LN24" s="215">
        <f t="shared" si="289"/>
        <v>-6.5023199506560781E-8</v>
      </c>
    </row>
    <row r="25" spans="1:326" s="9" customFormat="1" ht="15.75" outlineLevel="1" thickBot="1">
      <c r="A25" s="216" t="s">
        <v>24</v>
      </c>
      <c r="B25" s="217">
        <f>IF(('Investuotojas ir Finansuotojas'!B37+'Investuotojas ir Finansuotojas'!B43)&gt;0,-'Investuotojas ir Finansuotojas'!B24-'Investuotojas ir Finansuotojas'!B37-'Investuotojas ir Finansuotojas'!B25-'Investuotojas ir Finansuotojas'!B28-'Investuotojas ir Finansuotojas'!B43,-'Investuotojas ir Finansuotojas'!B24-'Investuotojas ir Finansuotojas'!B25-'Investuotojas ir Finansuotojas'!B28)</f>
        <v>-35250</v>
      </c>
      <c r="C25" s="217">
        <f>IF(('Investuotojas ir Finansuotojas'!C37+'Investuotojas ir Finansuotojas'!C43)&gt;0,-'Investuotojas ir Finansuotojas'!C24-'Investuotojas ir Finansuotojas'!C37-'Investuotojas ir Finansuotojas'!C25-'Investuotojas ir Finansuotojas'!C28-'Investuotojas ir Finansuotojas'!C43,-'Investuotojas ir Finansuotojas'!C24-'Investuotojas ir Finansuotojas'!C25-'Investuotojas ir Finansuotojas'!C28)</f>
        <v>-4102.5</v>
      </c>
      <c r="D25" s="217">
        <f>IF(('Investuotojas ir Finansuotojas'!D37+'Investuotojas ir Finansuotojas'!D43)&gt;0,-'Investuotojas ir Finansuotojas'!D24-'Investuotojas ir Finansuotojas'!D37-'Investuotojas ir Finansuotojas'!D25-'Investuotojas ir Finansuotojas'!D28-'Investuotojas ir Finansuotojas'!D43,-'Investuotojas ir Finansuotojas'!D24-'Investuotojas ir Finansuotojas'!D25-'Investuotojas ir Finansuotojas'!D28)</f>
        <v>-4140</v>
      </c>
      <c r="E25" s="217">
        <f>IF(('Investuotojas ir Finansuotojas'!E37+'Investuotojas ir Finansuotojas'!E43)&gt;0,-'Investuotojas ir Finansuotojas'!E24-'Investuotojas ir Finansuotojas'!E37-'Investuotojas ir Finansuotojas'!E25-'Investuotojas ir Finansuotojas'!E28-'Investuotojas ir Finansuotojas'!E43,-'Investuotojas ir Finansuotojas'!E24-'Investuotojas ir Finansuotojas'!E25-'Investuotojas ir Finansuotojas'!E28)</f>
        <v>-4177.5</v>
      </c>
      <c r="F25" s="217">
        <f>IF(('Investuotojas ir Finansuotojas'!F37+'Investuotojas ir Finansuotojas'!F43)&gt;0,-'Investuotojas ir Finansuotojas'!F24-'Investuotojas ir Finansuotojas'!F37-'Investuotojas ir Finansuotojas'!F25-'Investuotojas ir Finansuotojas'!F28-'Investuotojas ir Finansuotojas'!F43,-'Investuotojas ir Finansuotojas'!F24-'Investuotojas ir Finansuotojas'!F25-'Investuotojas ir Finansuotojas'!F28)</f>
        <v>-4220.3420000000006</v>
      </c>
      <c r="G25" s="217">
        <f>IF(('Investuotojas ir Finansuotojas'!G37+'Investuotojas ir Finansuotojas'!G43)&gt;0,-'Investuotojas ir Finansuotojas'!G24-'Investuotojas ir Finansuotojas'!G37-'Investuotojas ir Finansuotojas'!G25-'Investuotojas ir Finansuotojas'!G28-'Investuotojas ir Finansuotojas'!G43,-'Investuotojas ir Finansuotojas'!G24-'Investuotojas ir Finansuotojas'!G25-'Investuotojas ir Finansuotojas'!G28)</f>
        <v>-4954.1774999999998</v>
      </c>
      <c r="H25" s="217">
        <f>IF(('Investuotojas ir Finansuotojas'!H37+'Investuotojas ir Finansuotojas'!H43)&gt;0,-'Investuotojas ir Finansuotojas'!H24-'Investuotojas ir Finansuotojas'!H37-'Investuotojas ir Finansuotojas'!H25-'Investuotojas ir Finansuotojas'!H28-'Investuotojas ir Finansuotojas'!H43,-'Investuotojas ir Finansuotojas'!H24-'Investuotojas ir Finansuotojas'!H25-'Investuotojas ir Finansuotojas'!H28)</f>
        <v>-5688.0130000000008</v>
      </c>
      <c r="I25" s="217">
        <f>IF(('Investuotojas ir Finansuotojas'!I37+'Investuotojas ir Finansuotojas'!I43)&gt;0,-'Investuotojas ir Finansuotojas'!I24-'Investuotojas ir Finansuotojas'!I37-'Investuotojas ir Finansuotojas'!I25-'Investuotojas ir Finansuotojas'!I28-'Investuotojas ir Finansuotojas'!I43,-'Investuotojas ir Finansuotojas'!I24-'Investuotojas ir Finansuotojas'!I25-'Investuotojas ir Finansuotojas'!I28)</f>
        <v>-6421.8485000000001</v>
      </c>
      <c r="J25" s="217">
        <f>IF(('Investuotojas ir Finansuotojas'!J37+'Investuotojas ir Finansuotojas'!J43)&gt;0,-'Investuotojas ir Finansuotojas'!J24-'Investuotojas ir Finansuotojas'!J37-'Investuotojas ir Finansuotojas'!J25-'Investuotojas ir Finansuotojas'!J28-'Investuotojas ir Finansuotojas'!J43,-'Investuotojas ir Finansuotojas'!J24-'Investuotojas ir Finansuotojas'!J25-'Investuotojas ir Finansuotojas'!J28)</f>
        <v>-7155.6839999999993</v>
      </c>
      <c r="K25" s="217">
        <f>IF(('Investuotojas ir Finansuotojas'!K37+'Investuotojas ir Finansuotojas'!K43)&gt;0,-'Investuotojas ir Finansuotojas'!K24-'Investuotojas ir Finansuotojas'!K37-'Investuotojas ir Finansuotojas'!K25-'Investuotojas ir Finansuotojas'!K28-'Investuotojas ir Finansuotojas'!K43,-'Investuotojas ir Finansuotojas'!K24-'Investuotojas ir Finansuotojas'!K25-'Investuotojas ir Finansuotojas'!K28)</f>
        <v>-7889.5195000000003</v>
      </c>
      <c r="L25" s="217">
        <f>IF(('Investuotojas ir Finansuotojas'!L37+'Investuotojas ir Finansuotojas'!L43)&gt;0,-'Investuotojas ir Finansuotojas'!L24-'Investuotojas ir Finansuotojas'!L37-'Investuotojas ir Finansuotojas'!L25-'Investuotojas ir Finansuotojas'!L28-'Investuotojas ir Finansuotojas'!L43,-'Investuotojas ir Finansuotojas'!L24-'Investuotojas ir Finansuotojas'!L25-'Investuotojas ir Finansuotojas'!L28)</f>
        <v>-8623.3549999999996</v>
      </c>
      <c r="M25" s="218">
        <f>IF(('Investuotojas ir Finansuotojas'!M37+'Investuotojas ir Finansuotojas'!M43)&gt;0,-'Investuotojas ir Finansuotojas'!M24-'Investuotojas ir Finansuotojas'!M37-'Investuotojas ir Finansuotojas'!M25-'Investuotojas ir Finansuotojas'!M28-'Investuotojas ir Finansuotojas'!M43,-'Investuotojas ir Finansuotojas'!M24-'Investuotojas ir Finansuotojas'!M25-'Investuotojas ir Finansuotojas'!M28)</f>
        <v>-9357.1905000000006</v>
      </c>
      <c r="N25" s="341">
        <f t="shared" si="25"/>
        <v>-101980.12999999998</v>
      </c>
      <c r="O25" s="217">
        <f>IF(('Investuotojas ir Finansuotojas'!O37+'Investuotojas ir Finansuotojas'!O43)&gt;0,-'Investuotojas ir Finansuotojas'!O24-'Investuotojas ir Finansuotojas'!O37-'Investuotojas ir Finansuotojas'!O25-'Investuotojas ir Finansuotojas'!O28-'Investuotojas ir Finansuotojas'!O43,-'Investuotojas ir Finansuotojas'!O24-'Investuotojas ir Finansuotojas'!O25-'Investuotojas ir Finansuotojas'!O28)</f>
        <v>-10751.245288194445</v>
      </c>
      <c r="P25" s="217">
        <f>IF(('Investuotojas ir Finansuotojas'!P37+'Investuotojas ir Finansuotojas'!P43)&gt;0,-'Investuotojas ir Finansuotojas'!P24-'Investuotojas ir Finansuotojas'!P37-'Investuotojas ir Finansuotojas'!P25-'Investuotojas ir Finansuotojas'!P28-'Investuotojas ir Finansuotojas'!P43,-'Investuotojas ir Finansuotojas'!P24-'Investuotojas ir Finansuotojas'!P25-'Investuotojas ir Finansuotojas'!P28)</f>
        <v>-14551.948002798605</v>
      </c>
      <c r="Q25" s="217">
        <f>IF(('Investuotojas ir Finansuotojas'!Q37+'Investuotojas ir Finansuotojas'!Q43)&gt;0,-'Investuotojas ir Finansuotojas'!Q24-'Investuotojas ir Finansuotojas'!Q37-'Investuotojas ir Finansuotojas'!Q25-'Investuotojas ir Finansuotojas'!Q28-'Investuotojas ir Finansuotojas'!Q43,-'Investuotojas ir Finansuotojas'!Q24-'Investuotojas ir Finansuotojas'!Q25-'Investuotojas ir Finansuotojas'!Q28)</f>
        <v>-16613.418621083325</v>
      </c>
      <c r="R25" s="217">
        <f>IF(('Investuotojas ir Finansuotojas'!R37+'Investuotojas ir Finansuotojas'!R43)&gt;0,-'Investuotojas ir Finansuotojas'!R24-'Investuotojas ir Finansuotojas'!R37-'Investuotojas ir Finansuotojas'!R25-'Investuotojas ir Finansuotojas'!R28-'Investuotojas ir Finansuotojas'!R43,-'Investuotojas ir Finansuotojas'!R24-'Investuotojas ir Finansuotojas'!R25-'Investuotojas ir Finansuotojas'!R28)</f>
        <v>-18694.947570298606</v>
      </c>
      <c r="S25" s="217">
        <f>IF(('Investuotojas ir Finansuotojas'!S37+'Investuotojas ir Finansuotojas'!S43)&gt;0,-'Investuotojas ir Finansuotojas'!S24-'Investuotojas ir Finansuotojas'!S37-'Investuotojas ir Finansuotojas'!S25-'Investuotojas ir Finansuotojas'!S28-'Investuotojas ir Finansuotojas'!S43,-'Investuotojas ir Finansuotojas'!S24-'Investuotojas ir Finansuotojas'!S25-'Investuotojas ir Finansuotojas'!S28)</f>
        <v>-20796.534850444437</v>
      </c>
      <c r="T25" s="217">
        <f>IF(('Investuotojas ir Finansuotojas'!T37+'Investuotojas ir Finansuotojas'!T43)&gt;0,-'Investuotojas ir Finansuotojas'!T24-'Investuotojas ir Finansuotojas'!T37-'Investuotojas ir Finansuotojas'!T25-'Investuotojas ir Finansuotojas'!T28-'Investuotojas ir Finansuotojas'!T43,-'Investuotojas ir Finansuotojas'!T24-'Investuotojas ir Finansuotojas'!T25-'Investuotojas ir Finansuotojas'!T28)</f>
        <v>-22918.180461520824</v>
      </c>
      <c r="U25" s="217">
        <f>IF(('Investuotojas ir Finansuotojas'!U37+'Investuotojas ir Finansuotojas'!U43)&gt;0,-'Investuotojas ir Finansuotojas'!U24-'Investuotojas ir Finansuotojas'!U37-'Investuotojas ir Finansuotojas'!U25-'Investuotojas ir Finansuotojas'!U28-'Investuotojas ir Finansuotojas'!U43,-'Investuotojas ir Finansuotojas'!U24-'Investuotojas ir Finansuotojas'!U25-'Investuotojas ir Finansuotojas'!U28)</f>
        <v>-25059.884403527769</v>
      </c>
      <c r="V25" s="217">
        <f>IF(('Investuotojas ir Finansuotojas'!V37+'Investuotojas ir Finansuotojas'!V43)&gt;0,-'Investuotojas ir Finansuotojas'!V24-'Investuotojas ir Finansuotojas'!V37-'Investuotojas ir Finansuotojas'!V25-'Investuotojas ir Finansuotojas'!V28-'Investuotojas ir Finansuotojas'!V43,-'Investuotojas ir Finansuotojas'!V24-'Investuotojas ir Finansuotojas'!V25-'Investuotojas ir Finansuotojas'!V28)</f>
        <v>-27221.646676465272</v>
      </c>
      <c r="W25" s="217">
        <f>IF(('Investuotojas ir Finansuotojas'!W37+'Investuotojas ir Finansuotojas'!W43)&gt;0,-'Investuotojas ir Finansuotojas'!W24-'Investuotojas ir Finansuotojas'!W37-'Investuotojas ir Finansuotojas'!W25-'Investuotojas ir Finansuotojas'!W28-'Investuotojas ir Finansuotojas'!W43,-'Investuotojas ir Finansuotojas'!W24-'Investuotojas ir Finansuotojas'!W25-'Investuotojas ir Finansuotojas'!W28)</f>
        <v>-29403.467280333327</v>
      </c>
      <c r="X25" s="217">
        <f>IF(('Investuotojas ir Finansuotojas'!X37+'Investuotojas ir Finansuotojas'!X43)&gt;0,-'Investuotojas ir Finansuotojas'!X24-'Investuotojas ir Finansuotojas'!X37-'Investuotojas ir Finansuotojas'!X25-'Investuotojas ir Finansuotojas'!X28-'Investuotojas ir Finansuotojas'!X43,-'Investuotojas ir Finansuotojas'!X24-'Investuotojas ir Finansuotojas'!X25-'Investuotojas ir Finansuotojas'!X28)</f>
        <v>-31605.346215131933</v>
      </c>
      <c r="Y25" s="217">
        <f>IF(('Investuotojas ir Finansuotojas'!Y37+'Investuotojas ir Finansuotojas'!Y43)&gt;0,-'Investuotojas ir Finansuotojas'!Y24-'Investuotojas ir Finansuotojas'!Y37-'Investuotojas ir Finansuotojas'!Y25-'Investuotojas ir Finansuotojas'!Y28-'Investuotojas ir Finansuotojas'!Y43,-'Investuotojas ir Finansuotojas'!Y24-'Investuotojas ir Finansuotojas'!Y25-'Investuotojas ir Finansuotojas'!Y28)</f>
        <v>-33827.283480861108</v>
      </c>
      <c r="Z25" s="217">
        <f>IF(('Investuotojas ir Finansuotojas'!Z37+'Investuotojas ir Finansuotojas'!Z43)&gt;0,-'Investuotojas ir Finansuotojas'!Z24-'Investuotojas ir Finansuotojas'!Z37-'Investuotojas ir Finansuotojas'!Z25-'Investuotojas ir Finansuotojas'!Z28-'Investuotojas ir Finansuotojas'!Z43,-'Investuotojas ir Finansuotojas'!Z24-'Investuotojas ir Finansuotojas'!Z25-'Investuotojas ir Finansuotojas'!Z28)</f>
        <v>-36069.279077520827</v>
      </c>
      <c r="AA25" s="219">
        <f t="shared" si="36"/>
        <v>-287513.18192818051</v>
      </c>
      <c r="AB25" s="218">
        <f>IF(('Investuotojas ir Finansuotojas'!AB37+'Investuotojas ir Finansuotojas'!AB43)&gt;0,-'Investuotojas ir Finansuotojas'!AB24-'Investuotojas ir Finansuotojas'!AB37-'Investuotojas ir Finansuotojas'!AB25-'Investuotojas ir Finansuotojas'!AB28-'Investuotojas ir Finansuotojas'!AB43,-'Investuotojas ir Finansuotojas'!AB24-'Investuotojas ir Finansuotojas'!AB25-'Investuotojas ir Finansuotojas'!AB28)</f>
        <v>-38361.436580820264</v>
      </c>
      <c r="AC25" s="218">
        <f>IF(('Investuotojas ir Finansuotojas'!AC37+'Investuotojas ir Finansuotojas'!AC43)&gt;0,-'Investuotojas ir Finansuotojas'!AC24-'Investuotojas ir Finansuotojas'!AC37-'Investuotojas ir Finansuotojas'!AC25-'Investuotojas ir Finansuotojas'!AC28-'Investuotojas ir Finansuotojas'!AC43,-'Investuotojas ir Finansuotojas'!AC24-'Investuotojas ir Finansuotojas'!AC25-'Investuotojas ir Finansuotojas'!AC28)</f>
        <v>-38235.932356884878</v>
      </c>
      <c r="AD25" s="218">
        <f>IF(('Investuotojas ir Finansuotojas'!AD37+'Investuotojas ir Finansuotojas'!AD43)&gt;0,-'Investuotojas ir Finansuotojas'!AD24-'Investuotojas ir Finansuotojas'!AD37-'Investuotojas ir Finansuotojas'!AD25-'Investuotojas ir Finansuotojas'!AD28-'Investuotojas ir Finansuotojas'!AD43,-'Investuotojas ir Finansuotojas'!AD24-'Investuotojas ir Finansuotojas'!AD25-'Investuotojas ir Finansuotojas'!AD28)</f>
        <v>-38109.17309071013</v>
      </c>
      <c r="AE25" s="218">
        <f>IF(('Investuotojas ir Finansuotojas'!AE37+'Investuotojas ir Finansuotojas'!AE43)&gt;0,-'Investuotojas ir Finansuotojas'!AE24-'Investuotojas ir Finansuotojas'!AE37-'Investuotojas ir Finansuotojas'!AE25-'Investuotojas ir Finansuotojas'!AE28-'Investuotojas ir Finansuotojas'!AE43,-'Investuotojas ir Finansuotojas'!AE24-'Investuotojas ir Finansuotojas'!AE25-'Investuotojas ir Finansuotojas'!AE28)</f>
        <v>-37981.146231873638</v>
      </c>
      <c r="AF25" s="218">
        <f>IF(('Investuotojas ir Finansuotojas'!AF37+'Investuotojas ir Finansuotojas'!AF43)&gt;0,-'Investuotojas ir Finansuotojas'!AF24-'Investuotojas ir Finansuotojas'!AF37-'Investuotojas ir Finansuotojas'!AF25-'Investuotojas ir Finansuotojas'!AF28-'Investuotojas ir Finansuotojas'!AF43,-'Investuotojas ir Finansuotojas'!AF24-'Investuotojas ir Finansuotojas'!AF25-'Investuotojas ir Finansuotojas'!AF28)</f>
        <v>-37851.839104448787</v>
      </c>
      <c r="AG25" s="218">
        <f>IF(('Investuotojas ir Finansuotojas'!AG37+'Investuotojas ir Finansuotojas'!AG43)&gt;0,-'Investuotojas ir Finansuotojas'!AG24-'Investuotojas ir Finansuotojas'!AG37-'Investuotojas ir Finansuotojas'!AG25-'Investuotojas ir Finansuotojas'!AG28-'Investuotojas ir Finansuotojas'!AG43,-'Investuotojas ir Finansuotojas'!AG24-'Investuotojas ir Finansuotojas'!AG25-'Investuotojas ir Finansuotojas'!AG28)</f>
        <v>-37721.238905749691</v>
      </c>
      <c r="AH25" s="218">
        <f>IF(('Investuotojas ir Finansuotojas'!AH37+'Investuotojas ir Finansuotojas'!AH43)&gt;0,-'Investuotojas ir Finansuotojas'!AH24-'Investuotojas ir Finansuotojas'!AH37-'Investuotojas ir Finansuotojas'!AH25-'Investuotojas ir Finansuotojas'!AH28-'Investuotojas ir Finansuotojas'!AH43,-'Investuotojas ir Finansuotojas'!AH24-'Investuotojas ir Finansuotojas'!AH25-'Investuotojas ir Finansuotojas'!AH28)</f>
        <v>-37589.332705063585</v>
      </c>
      <c r="AI25" s="218">
        <f>IF(('Investuotojas ir Finansuotojas'!AI37+'Investuotojas ir Finansuotojas'!AI43)&gt;0,-'Investuotojas ir Finansuotojas'!AI24-'Investuotojas ir Finansuotojas'!AI37-'Investuotojas ir Finansuotojas'!AI25-'Investuotojas ir Finansuotojas'!AI28-'Investuotojas ir Finansuotojas'!AI43,-'Investuotojas ir Finansuotojas'!AI24-'Investuotojas ir Finansuotojas'!AI25-'Investuotojas ir Finansuotojas'!AI28)</f>
        <v>-37456.10744237063</v>
      </c>
      <c r="AJ25" s="218">
        <f>IF(('Investuotojas ir Finansuotojas'!AJ37+'Investuotojas ir Finansuotojas'!AJ43)&gt;0,-'Investuotojas ir Finansuotojas'!AJ24-'Investuotojas ir Finansuotojas'!AJ37-'Investuotojas ir Finansuotojas'!AJ25-'Investuotojas ir Finansuotojas'!AJ28-'Investuotojas ir Finansuotojas'!AJ43,-'Investuotojas ir Finansuotojas'!AJ24-'Investuotojas ir Finansuotojas'!AJ25-'Investuotojas ir Finansuotojas'!AJ28)</f>
        <v>-37321.549927050757</v>
      </c>
      <c r="AK25" s="218">
        <f>IF(('Investuotojas ir Finansuotojas'!AK37+'Investuotojas ir Finansuotojas'!AK43)&gt;0,-'Investuotojas ir Finansuotojas'!AK24-'Investuotojas ir Finansuotojas'!AK37-'Investuotojas ir Finansuotojas'!AK25-'Investuotojas ir Finansuotojas'!AK28-'Investuotojas ir Finansuotojas'!AK43,-'Investuotojas ir Finansuotojas'!AK24-'Investuotojas ir Finansuotojas'!AK25-'Investuotojas ir Finansuotojas'!AK28)</f>
        <v>-37185.646836577675</v>
      </c>
      <c r="AL25" s="218">
        <f>IF(('Investuotojas ir Finansuotojas'!AL37+'Investuotojas ir Finansuotojas'!AL43)&gt;0,-'Investuotojas ir Finansuotojas'!AL24-'Investuotojas ir Finansuotojas'!AL37-'Investuotojas ir Finansuotojas'!AL25-'Investuotojas ir Finansuotojas'!AL28-'Investuotojas ir Finansuotojas'!AL43,-'Investuotojas ir Finansuotojas'!AL24-'Investuotojas ir Finansuotojas'!AL25-'Investuotojas ir Finansuotojas'!AL28)</f>
        <v>-37048.384715199849</v>
      </c>
      <c r="AM25" s="218">
        <f>IF(('Investuotojas ir Finansuotojas'!AM37+'Investuotojas ir Finansuotojas'!AM43)&gt;0,-'Investuotojas ir Finansuotojas'!AM24-'Investuotojas ir Finansuotojas'!AM37-'Investuotojas ir Finansuotojas'!AM25-'Investuotojas ir Finansuotojas'!AM28-'Investuotojas ir Finansuotojas'!AM43,-'Investuotojas ir Finansuotojas'!AM24-'Investuotojas ir Finansuotojas'!AM25-'Investuotojas ir Finansuotojas'!AM28)</f>
        <v>-37009.749972608261</v>
      </c>
      <c r="AN25" s="219">
        <f t="shared" si="47"/>
        <v>-451871.5378693582</v>
      </c>
      <c r="AO25" s="218">
        <f>IF(('Investuotojas ir Finansuotojas'!AO37+'Investuotojas ir Finansuotojas'!AO43)&gt;0,-'Investuotojas ir Finansuotojas'!AO24-'Investuotojas ir Finansuotojas'!AO37-'Investuotojas ir Finansuotojas'!AO25-'Investuotojas ir Finansuotojas'!AO28-'Investuotojas ir Finansuotojas'!AO43,-'Investuotojas ir Finansuotojas'!AO24-'Investuotojas ir Finansuotojas'!AO25-'Investuotojas ir Finansuotojas'!AO28)</f>
        <v>-36870.728882590753</v>
      </c>
      <c r="AP25" s="218">
        <f>IF(('Investuotojas ir Finansuotojas'!AP37+'Investuotojas ir Finansuotojas'!AP43)&gt;0,-'Investuotojas ir Finansuotojas'!AP24-'Investuotojas ir Finansuotojas'!AP37-'Investuotojas ir Finansuotojas'!AP25-'Investuotojas ir Finansuotojas'!AP28-'Investuotojas ir Finansuotojas'!AP43,-'Investuotojas ir Finansuotojas'!AP24-'Investuotojas ir Finansuotojas'!AP25-'Investuotojas ir Finansuotojas'!AP28)</f>
        <v>-36730.317581673073</v>
      </c>
      <c r="AQ25" s="218">
        <f>IF(('Investuotojas ir Finansuotojas'!AQ37+'Investuotojas ir Finansuotojas'!AQ43)&gt;0,-'Investuotojas ir Finansuotojas'!AQ24-'Investuotojas ir Finansuotojas'!AQ37-'Investuotojas ir Finansuotojas'!AQ25-'Investuotojas ir Finansuotojas'!AQ28-'Investuotojas ir Finansuotojas'!AQ43,-'Investuotojas ir Finansuotojas'!AQ24-'Investuotojas ir Finansuotojas'!AQ25-'Investuotojas ir Finansuotojas'!AQ28)</f>
        <v>-36588.502167746206</v>
      </c>
      <c r="AR25" s="218">
        <f>IF(('Investuotojas ir Finansuotojas'!AR37+'Investuotojas ir Finansuotojas'!AR43)&gt;0,-'Investuotojas ir Finansuotojas'!AR24-'Investuotojas ir Finansuotojas'!AR37-'Investuotojas ir Finansuotojas'!AR25-'Investuotojas ir Finansuotojas'!AR28-'Investuotojas ir Finansuotojas'!AR43,-'Investuotojas ir Finansuotojas'!AR24-'Investuotojas ir Finansuotojas'!AR25-'Investuotojas ir Finansuotojas'!AR28)</f>
        <v>-36445.268599680079</v>
      </c>
      <c r="AS25" s="218">
        <f>IF(('Investuotojas ir Finansuotojas'!AS37+'Investuotojas ir Finansuotojas'!AS43)&gt;0,-'Investuotojas ir Finansuotojas'!AS24-'Investuotojas ir Finansuotojas'!AS37-'Investuotojas ir Finansuotojas'!AS25-'Investuotojas ir Finansuotojas'!AS28-'Investuotojas ir Finansuotojas'!AS43,-'Investuotojas ir Finansuotojas'!AS24-'Investuotojas ir Finansuotojas'!AS25-'Investuotojas ir Finansuotojas'!AS28)</f>
        <v>-36300.602695933296</v>
      </c>
      <c r="AT25" s="218">
        <f>IF(('Investuotojas ir Finansuotojas'!AT37+'Investuotojas ir Finansuotojas'!AT43)&gt;0,-'Investuotojas ir Finansuotojas'!AT24-'Investuotojas ir Finansuotojas'!AT37-'Investuotojas ir Finansuotojas'!AT25-'Investuotojas ir Finansuotojas'!AT28-'Investuotojas ir Finansuotojas'!AT43,-'Investuotojas ir Finansuotojas'!AT24-'Investuotojas ir Finansuotojas'!AT25-'Investuotojas ir Finansuotojas'!AT28)</f>
        <v>-36154.49013314904</v>
      </c>
      <c r="AU25" s="218">
        <f>IF(('Investuotojas ir Finansuotojas'!AU37+'Investuotojas ir Finansuotojas'!AU43)&gt;0,-'Investuotojas ir Finansuotojas'!AU24-'Investuotojas ir Finansuotojas'!AU37-'Investuotojas ir Finansuotojas'!AU25-'Investuotojas ir Finansuotojas'!AU28-'Investuotojas ir Finansuotojas'!AU43,-'Investuotojas ir Finansuotojas'!AU24-'Investuotojas ir Finansuotojas'!AU25-'Investuotojas ir Finansuotojas'!AU28)</f>
        <v>-36006.916444736933</v>
      </c>
      <c r="AV25" s="218">
        <f>IF(('Investuotojas ir Finansuotojas'!AV37+'Investuotojas ir Finansuotojas'!AV43)&gt;0,-'Investuotojas ir Finansuotojas'!AV24-'Investuotojas ir Finansuotojas'!AV37-'Investuotojas ir Finansuotojas'!AV25-'Investuotojas ir Finansuotojas'!AV28-'Investuotojas ir Finansuotojas'!AV43,-'Investuotojas ir Finansuotojas'!AV24-'Investuotojas ir Finansuotojas'!AV25-'Investuotojas ir Finansuotojas'!AV28)</f>
        <v>-35857.86701944071</v>
      </c>
      <c r="AW25" s="218">
        <f>IF(('Investuotojas ir Finansuotojas'!AW37+'Investuotojas ir Finansuotojas'!AW43)&gt;0,-'Investuotojas ir Finansuotojas'!AW24-'Investuotojas ir Finansuotojas'!AW37-'Investuotojas ir Finansuotojas'!AW25-'Investuotojas ir Finansuotojas'!AW28-'Investuotojas ir Finansuotojas'!AW43,-'Investuotojas ir Finansuotojas'!AW24-'Investuotojas ir Finansuotojas'!AW25-'Investuotojas ir Finansuotojas'!AW28)</f>
        <v>-35707.327099891532</v>
      </c>
      <c r="AX25" s="218">
        <f>IF(('Investuotojas ir Finansuotojas'!AX37+'Investuotojas ir Finansuotojas'!AX43)&gt;0,-'Investuotojas ir Finansuotojas'!AX24-'Investuotojas ir Finansuotojas'!AX37-'Investuotojas ir Finansuotojas'!AX25-'Investuotojas ir Finansuotojas'!AX28-'Investuotojas ir Finansuotojas'!AX43,-'Investuotojas ir Finansuotojas'!AX24-'Investuotojas ir Finansuotojas'!AX25-'Investuotojas ir Finansuotojas'!AX28)</f>
        <v>-35555.281781146856</v>
      </c>
      <c r="AY25" s="218">
        <f>IF(('Investuotojas ir Finansuotojas'!AY37+'Investuotojas ir Finansuotojas'!AY43)&gt;0,-'Investuotojas ir Finansuotojas'!AY24-'Investuotojas ir Finansuotojas'!AY37-'Investuotojas ir Finansuotojas'!AY25-'Investuotojas ir Finansuotojas'!AY28-'Investuotojas ir Finansuotojas'!AY43,-'Investuotojas ir Finansuotojas'!AY24-'Investuotojas ir Finansuotojas'!AY25-'Investuotojas ir Finansuotojas'!AY28)</f>
        <v>-35401.716009214731</v>
      </c>
      <c r="AZ25" s="218">
        <f>IF(('Investuotojas ir Finansuotojas'!AZ37+'Investuotojas ir Finansuotojas'!AZ43)&gt;0,-'Investuotojas ir Finansuotojas'!AZ24-'Investuotojas ir Finansuotojas'!AZ37-'Investuotojas ir Finansuotojas'!AZ25-'Investuotojas ir Finansuotojas'!AZ28-'Investuotojas ir Finansuotojas'!AZ43,-'Investuotojas ir Finansuotojas'!AZ24-'Investuotojas ir Finansuotojas'!AZ25-'Investuotojas ir Finansuotojas'!AZ28)</f>
        <v>-35346.614579563291</v>
      </c>
      <c r="BA25" s="219">
        <f t="shared" si="58"/>
        <v>-432965.63299476646</v>
      </c>
      <c r="BB25" s="218">
        <f>IF(('Investuotojas ir Finansuotojas'!BB37+'Investuotojas ir Finansuotojas'!BB43)&gt;0,-'Investuotojas ir Finansuotojas'!BB24-'Investuotojas ir Finansuotojas'!BB37-'Investuotojas ir Finansuotojas'!BB25-'Investuotojas ir Finansuotojas'!BB28-'Investuotojas ir Finansuotojas'!BB43,-'Investuotojas ir Finansuotojas'!BB24-'Investuotojas ir Finansuotojas'!BB25-'Investuotojas ir Finansuotojas'!BB28)</f>
        <v>-35190.962135615329</v>
      </c>
      <c r="BC25" s="218">
        <f>IF(('Investuotojas ir Finansuotojas'!BC37+'Investuotojas ir Finansuotojas'!BC43)&gt;0,-'Investuotojas ir Finansuotojas'!BC24-'Investuotojas ir Finansuotojas'!BC37-'Investuotojas ir Finansuotojas'!BC25-'Investuotojas ir Finansuotojas'!BC28-'Investuotojas ir Finansuotojas'!BC43,-'Investuotojas ir Finansuotojas'!BC24-'Investuotojas ir Finansuotojas'!BC25-'Investuotojas ir Finansuotojas'!BC28)</f>
        <v>-35067.448421892892</v>
      </c>
      <c r="BD25" s="218">
        <f>IF(('Investuotojas ir Finansuotojas'!BD37+'Investuotojas ir Finansuotojas'!BD43)&gt;0,-'Investuotojas ir Finansuotojas'!BD24-'Investuotojas ir Finansuotojas'!BD37-'Investuotojas ir Finansuotojas'!BD25-'Investuotojas ir Finansuotojas'!BD28-'Investuotojas ir Finansuotojas'!BD43,-'Investuotojas ir Finansuotojas'!BD24-'Investuotojas ir Finansuotojas'!BD25-'Investuotojas ir Finansuotojas'!BD28)</f>
        <v>-34909.004316368235</v>
      </c>
      <c r="BE25" s="218">
        <f>IF(('Investuotojas ir Finansuotojas'!BE37+'Investuotojas ir Finansuotojas'!BE43)&gt;0,-'Investuotojas ir Finansuotojas'!BE24-'Investuotojas ir Finansuotojas'!BE37-'Investuotojas ir Finansuotojas'!BE25-'Investuotojas ir Finansuotojas'!BE28-'Investuotojas ir Finansuotojas'!BE43,-'Investuotojas ir Finansuotojas'!BE24-'Investuotojas ir Finansuotojas'!BE25-'Investuotojas ir Finansuotojas'!BE28)</f>
        <v>-34748.975769788325</v>
      </c>
      <c r="BF25" s="218">
        <f>IF(('Investuotojas ir Finansuotojas'!BF37+'Investuotojas ir Finansuotojas'!BF43)&gt;0,-'Investuotojas ir Finansuotojas'!BF24-'Investuotojas ir Finansuotojas'!BF37-'Investuotojas ir Finansuotojas'!BF25-'Investuotojas ir Finansuotojas'!BF28-'Investuotojas ir Finansuotojas'!BF43,-'Investuotojas ir Finansuotojas'!BF24-'Investuotojas ir Finansuotojas'!BF25-'Investuotojas ir Finansuotojas'!BF28)</f>
        <v>-34587.346937742615</v>
      </c>
      <c r="BG25" s="218">
        <f>IF(('Investuotojas ir Finansuotojas'!BG37+'Investuotojas ir Finansuotojas'!BG43)&gt;0,-'Investuotojas ir Finansuotojas'!BG24-'Investuotojas ir Finansuotojas'!BG37-'Investuotojas ir Finansuotojas'!BG25-'Investuotojas ir Finansuotojas'!BG28-'Investuotojas ir Finansuotojas'!BG43,-'Investuotojas ir Finansuotojas'!BG24-'Investuotojas ir Finansuotojas'!BG25-'Investuotojas ir Finansuotojas'!BG28)</f>
        <v>-34424.101817376453</v>
      </c>
      <c r="BH25" s="218">
        <f>IF(('Investuotojas ir Finansuotojas'!BH37+'Investuotojas ir Finansuotojas'!BH43)&gt;0,-'Investuotojas ir Finansuotojas'!BH24-'Investuotojas ir Finansuotojas'!BH37-'Investuotojas ir Finansuotojas'!BH25-'Investuotojas ir Finansuotojas'!BH28-'Investuotojas ir Finansuotojas'!BH43,-'Investuotojas ir Finansuotojas'!BH24-'Investuotojas ir Finansuotojas'!BH25-'Investuotojas ir Finansuotojas'!BH28)</f>
        <v>-34259.224245806625</v>
      </c>
      <c r="BI25" s="218">
        <f>IF(('Investuotojas ir Finansuotojas'!BI37+'Investuotojas ir Finansuotojas'!BI43)&gt;0,-'Investuotojas ir Finansuotojas'!BI24-'Investuotojas ir Finansuotojas'!BI37-'Investuotojas ir Finansuotojas'!BI25-'Investuotojas ir Finansuotojas'!BI28-'Investuotojas ir Finansuotojas'!BI43,-'Investuotojas ir Finansuotojas'!BI24-'Investuotojas ir Finansuotojas'!BI25-'Investuotojas ir Finansuotojas'!BI28)</f>
        <v>-34092.697898521103</v>
      </c>
      <c r="BJ25" s="218">
        <f>IF(('Investuotojas ir Finansuotojas'!BJ37+'Investuotojas ir Finansuotojas'!BJ43)&gt;0,-'Investuotojas ir Finansuotojas'!BJ24-'Investuotojas ir Finansuotojas'!BJ37-'Investuotojas ir Finansuotojas'!BJ25-'Investuotojas ir Finansuotojas'!BJ28-'Investuotojas ir Finansuotojas'!BJ43,-'Investuotojas ir Finansuotojas'!BJ24-'Investuotojas ir Finansuotojas'!BJ25-'Investuotojas ir Finansuotojas'!BJ28)</f>
        <v>-33924.506287762728</v>
      </c>
      <c r="BK25" s="218">
        <f>IF(('Investuotojas ir Finansuotojas'!BK37+'Investuotojas ir Finansuotojas'!BK43)&gt;0,-'Investuotojas ir Finansuotojas'!BK24-'Investuotojas ir Finansuotojas'!BK37-'Investuotojas ir Finansuotojas'!BK25-'Investuotojas ir Finansuotojas'!BK28-'Investuotojas ir Finansuotojas'!BK43,-'Investuotojas ir Finansuotojas'!BK24-'Investuotojas ir Finansuotojas'!BK25-'Investuotojas ir Finansuotojas'!BK28)</f>
        <v>-33754.632760896762</v>
      </c>
      <c r="BL25" s="218">
        <f>IF(('Investuotojas ir Finansuotojas'!BL37+'Investuotojas ir Finansuotojas'!BL43)&gt;0,-'Investuotojas ir Finansuotojas'!BL24-'Investuotojas ir Finansuotojas'!BL37-'Investuotojas ir Finansuotojas'!BL25-'Investuotojas ir Finansuotojas'!BL28-'Investuotojas ir Finansuotojas'!BL43,-'Investuotojas ir Finansuotojas'!BL24-'Investuotojas ir Finansuotojas'!BL25-'Investuotojas ir Finansuotojas'!BL28)</f>
        <v>-33583.060498762134</v>
      </c>
      <c r="BM25" s="218">
        <f>IF(('Investuotojas ir Finansuotojas'!BM37+'Investuotojas ir Finansuotojas'!BM43)&gt;0,-'Investuotojas ir Finansuotojas'!BM24-'Investuotojas ir Finansuotojas'!BM37-'Investuotojas ir Finansuotojas'!BM25-'Investuotojas ir Finansuotojas'!BM28-'Investuotojas ir Finansuotojas'!BM43,-'Investuotojas ir Finansuotojas'!BM24-'Investuotojas ir Finansuotojas'!BM25-'Investuotojas ir Finansuotojas'!BM28)</f>
        <v>-33509.772514006167</v>
      </c>
      <c r="BN25" s="219">
        <f t="shared" si="69"/>
        <v>-412051.73360453936</v>
      </c>
      <c r="BO25" s="218">
        <f>IF(('Investuotojas ir Finansuotojas'!BO37+'Investuotojas ir Finansuotojas'!BO43)&gt;0,-'Investuotojas ir Finansuotojas'!BO24-'Investuotojas ir Finansuotojas'!BO37-'Investuotojas ir Finansuotojas'!BO25-'Investuotojas ir Finansuotojas'!BO28-'Investuotojas ir Finansuotojas'!BO43,-'Investuotojas ir Finansuotojas'!BO24-'Investuotojas ir Finansuotojas'!BO25-'Investuotojas ir Finansuotojas'!BO28)</f>
        <v>-33335.751649402642</v>
      </c>
      <c r="BP25" s="218">
        <f>IF(('Investuotojas ir Finansuotojas'!BP37+'Investuotojas ir Finansuotojas'!BP43)&gt;0,-'Investuotojas ir Finansuotojas'!BP24-'Investuotojas ir Finansuotojas'!BP37-'Investuotojas ir Finansuotojas'!BP25-'Investuotojas ir Finansuotojas'!BP28-'Investuotojas ir Finansuotojas'!BP43,-'Investuotojas ir Finansuotojas'!BP24-'Investuotojas ir Finansuotojas'!BP25-'Investuotojas ir Finansuotojas'!BP28)</f>
        <v>-33187.730474917946</v>
      </c>
      <c r="BQ25" s="218">
        <f>IF(('Investuotojas ir Finansuotojas'!BQ37+'Investuotojas ir Finansuotojas'!BQ43)&gt;0,-'Investuotojas ir Finansuotojas'!BQ24-'Investuotojas ir Finansuotojas'!BQ37-'Investuotojas ir Finansuotojas'!BQ25-'Investuotojas ir Finansuotojas'!BQ28-'Investuotojas ir Finansuotojas'!BQ43,-'Investuotojas ir Finansuotojas'!BQ24-'Investuotojas ir Finansuotojas'!BQ25-'Investuotojas ir Finansuotojas'!BQ28)</f>
        <v>-33010.489189923537</v>
      </c>
      <c r="BR25" s="218">
        <f>IF(('Investuotojas ir Finansuotojas'!BR37+'Investuotojas ir Finansuotojas'!BR43)&gt;0,-'Investuotojas ir Finansuotojas'!BR24-'Investuotojas ir Finansuotojas'!BR37-'Investuotojas ir Finansuotojas'!BR25-'Investuotojas ir Finansuotojas'!BR28-'Investuotojas ir Finansuotojas'!BR43,-'Investuotojas ir Finansuotojas'!BR24-'Investuotojas ir Finansuotojas'!BR25-'Investuotojas ir Finansuotojas'!BR28)</f>
        <v>-32831.475492079189</v>
      </c>
      <c r="BS25" s="218">
        <f>IF(('Investuotojas ir Finansuotojas'!BS37+'Investuotojas ir Finansuotojas'!BS43)&gt;0,-'Investuotojas ir Finansuotojas'!BS24-'Investuotojas ir Finansuotojas'!BS37-'Investuotojas ir Finansuotojas'!BS25-'Investuotojas ir Finansuotojas'!BS28-'Investuotojas ir Finansuotojas'!BS43,-'Investuotojas ir Finansuotojas'!BS24-'Investuotojas ir Finansuotojas'!BS25-'Investuotojas ir Finansuotojas'!BS28)</f>
        <v>-32650.671657256386</v>
      </c>
      <c r="BT25" s="218">
        <f>IF(('Investuotojas ir Finansuotojas'!BT37+'Investuotojas ir Finansuotojas'!BT43)&gt;0,-'Investuotojas ir Finansuotojas'!BT24-'Investuotojas ir Finansuotojas'!BT37-'Investuotojas ir Finansuotojas'!BT25-'Investuotojas ir Finansuotojas'!BT28-'Investuotojas ir Finansuotojas'!BT43,-'Investuotojas ir Finansuotojas'!BT24-'Investuotojas ir Finansuotojas'!BT25-'Investuotojas ir Finansuotojas'!BT28)</f>
        <v>-32468.059784085359</v>
      </c>
      <c r="BU25" s="218">
        <f>IF(('Investuotojas ir Finansuotojas'!BU37+'Investuotojas ir Finansuotojas'!BU43)&gt;0,-'Investuotojas ir Finansuotojas'!BU24-'Investuotojas ir Finansuotojas'!BU37-'Investuotojas ir Finansuotojas'!BU25-'Investuotojas ir Finansuotojas'!BU28-'Investuotojas ir Finansuotojas'!BU43,-'Investuotojas ir Finansuotojas'!BU24-'Investuotojas ir Finansuotojas'!BU25-'Investuotojas ir Finansuotojas'!BU28)</f>
        <v>-32283.621792182625</v>
      </c>
      <c r="BV25" s="218">
        <f>IF(('Investuotojas ir Finansuotojas'!BV37+'Investuotojas ir Finansuotojas'!BV43)&gt;0,-'Investuotojas ir Finansuotojas'!BV24-'Investuotojas ir Finansuotojas'!BV37-'Investuotojas ir Finansuotojas'!BV25-'Investuotojas ir Finansuotojas'!BV28-'Investuotojas ir Finansuotojas'!BV43,-'Investuotojas ir Finansuotojas'!BV24-'Investuotojas ir Finansuotojas'!BV25-'Investuotojas ir Finansuotojas'!BV28)</f>
        <v>-32097.339420360855</v>
      </c>
      <c r="BW25" s="218">
        <f>IF(('Investuotojas ir Finansuotojas'!BW37+'Investuotojas ir Finansuotojas'!BW43)&gt;0,-'Investuotojas ir Finansuotojas'!BW24-'Investuotojas ir Finansuotojas'!BW37-'Investuotojas ir Finansuotojas'!BW25-'Investuotojas ir Finansuotojas'!BW28-'Investuotojas ir Finansuotojas'!BW43,-'Investuotojas ir Finansuotojas'!BW24-'Investuotojas ir Finansuotojas'!BW25-'Investuotojas ir Finansuotojas'!BW28)</f>
        <v>-31909.194224820876</v>
      </c>
      <c r="BX25" s="218">
        <f>IF(('Investuotojas ir Finansuotojas'!BX37+'Investuotojas ir Finansuotojas'!BX43)&gt;0,-'Investuotojas ir Finansuotojas'!BX24-'Investuotojas ir Finansuotojas'!BX37-'Investuotojas ir Finansuotojas'!BX25-'Investuotojas ir Finansuotojas'!BX28-'Investuotojas ir Finansuotojas'!BX43,-'Investuotojas ir Finansuotojas'!BX24-'Investuotojas ir Finansuotojas'!BX25-'Investuotojas ir Finansuotojas'!BX28)</f>
        <v>-31719.16757732549</v>
      </c>
      <c r="BY25" s="218">
        <f>IF(('Investuotojas ir Finansuotojas'!BY37+'Investuotojas ir Finansuotojas'!BY43)&gt;0,-'Investuotojas ir Finansuotojas'!BY24-'Investuotojas ir Finansuotojas'!BY37-'Investuotojas ir Finansuotojas'!BY25-'Investuotojas ir Finansuotojas'!BY28-'Investuotojas ir Finansuotojas'!BY43,-'Investuotojas ir Finansuotojas'!BY24-'Investuotojas ir Finansuotojas'!BY25-'Investuotojas ir Finansuotojas'!BY28)</f>
        <v>-31527.240663355158</v>
      </c>
      <c r="BZ25" s="218">
        <f>IF(('Investuotojas ir Finansuotojas'!BZ37+'Investuotojas ir Finansuotojas'!BZ43)&gt;0,-'Investuotojas ir Finansuotojas'!BZ24-'Investuotojas ir Finansuotojas'!BZ37-'Investuotojas ir Finansuotojas'!BZ25-'Investuotojas ir Finansuotojas'!BZ28-'Investuotojas ir Finansuotojas'!BZ43,-'Investuotojas ir Finansuotojas'!BZ24-'Investuotojas ir Finansuotojas'!BZ25-'Investuotojas ir Finansuotojas'!BZ28)</f>
        <v>-31433.394480245115</v>
      </c>
      <c r="CA25" s="219">
        <f t="shared" si="80"/>
        <v>-388454.13640595519</v>
      </c>
      <c r="CB25" s="218">
        <f>IF(('Investuotojas ir Finansuotojas'!CB37+'Investuotojas ir Finansuotojas'!CB43)&gt;0,-'Investuotojas ir Finansuotojas'!CB24-'Investuotojas ir Finansuotojas'!CB37-'Investuotojas ir Finansuotojas'!CB25-'Investuotojas ir Finansuotojas'!CB28-'Investuotojas ir Finansuotojas'!CB43,-'Investuotojas ir Finansuotojas'!CB24-'Investuotojas ir Finansuotojas'!CB25-'Investuotojas ir Finansuotojas'!CB28)</f>
        <v>-31238.609835303982</v>
      </c>
      <c r="CC25" s="218">
        <f>IF(('Investuotojas ir Finansuotojas'!CC37+'Investuotojas ir Finansuotojas'!CC43)&gt;0,-'Investuotojas ir Finansuotojas'!CC24-'Investuotojas ir Finansuotojas'!CC37-'Investuotojas ir Finansuotojas'!CC25-'Investuotojas ir Finansuotojas'!CC28-'Investuotojas ir Finansuotojas'!CC43,-'Investuotojas ir Finansuotojas'!CC24-'Investuotojas ir Finansuotojas'!CC25-'Investuotojas ir Finansuotojas'!CC28)</f>
        <v>-31061.009960031945</v>
      </c>
      <c r="CD25" s="218">
        <f>IF(('Investuotojas ir Finansuotojas'!CD37+'Investuotojas ir Finansuotojas'!CD43)&gt;0,-'Investuotojas ir Finansuotojas'!CD24-'Investuotojas ir Finansuotojas'!CD37-'Investuotojas ir Finansuotojas'!CD25-'Investuotojas ir Finansuotojas'!CD28-'Investuotojas ir Finansuotojas'!CD43,-'Investuotojas ir Finansuotojas'!CD24-'Investuotojas ir Finansuotojas'!CD25-'Investuotojas ir Finansuotojas'!CD28)</f>
        <v>-30862.501469888673</v>
      </c>
      <c r="CE25" s="218">
        <f>IF(('Investuotojas ir Finansuotojas'!CE37+'Investuotojas ir Finansuotojas'!CE43)&gt;0,-'Investuotojas ir Finansuotojas'!CE24-'Investuotojas ir Finansuotojas'!CE37-'Investuotojas ir Finansuotojas'!CE25-'Investuotojas ir Finansuotojas'!CE28-'Investuotojas ir Finansuotojas'!CE43,-'Investuotojas ir Finansuotojas'!CE24-'Investuotojas ir Finansuotojas'!CE25-'Investuotojas ir Finansuotojas'!CE28)</f>
        <v>-30662.00789484397</v>
      </c>
      <c r="CF25" s="218">
        <f>IF(('Investuotojas ir Finansuotojas'!CF37+'Investuotojas ir Finansuotojas'!CF43)&gt;0,-'Investuotojas ir Finansuotojas'!CF24-'Investuotojas ir Finansuotojas'!CF37-'Investuotojas ir Finansuotojas'!CF25-'Investuotojas ir Finansuotojas'!CF28-'Investuotojas ir Finansuotojas'!CF43,-'Investuotojas ir Finansuotojas'!CF24-'Investuotojas ir Finansuotojas'!CF25-'Investuotojas ir Finansuotojas'!CF28)</f>
        <v>-30459.509384048823</v>
      </c>
      <c r="CG25" s="218">
        <f>IF(('Investuotojas ir Finansuotojas'!CG37+'Investuotojas ir Finansuotojas'!CG43)&gt;0,-'Investuotojas ir Finansuotojas'!CG24-'Investuotojas ir Finansuotojas'!CG37-'Investuotojas ir Finansuotojas'!CG25-'Investuotojas ir Finansuotojas'!CG28-'Investuotojas ir Finansuotojas'!CG43,-'Investuotojas ir Finansuotojas'!CG24-'Investuotojas ir Finansuotojas'!CG25-'Investuotojas ir Finansuotojas'!CG28)</f>
        <v>-30254.985888145718</v>
      </c>
      <c r="CH25" s="218">
        <f>IF(('Investuotojas ir Finansuotojas'!CH37+'Investuotojas ir Finansuotojas'!CH43)&gt;0,-'Investuotojas ir Finansuotojas'!CH24-'Investuotojas ir Finansuotojas'!CH37-'Investuotojas ir Finansuotojas'!CH25-'Investuotojas ir Finansuotojas'!CH28-'Investuotojas ir Finansuotojas'!CH43,-'Investuotojas ir Finansuotojas'!CH24-'Investuotojas ir Finansuotojas'!CH25-'Investuotojas ir Finansuotojas'!CH28)</f>
        <v>-30048.417157283584</v>
      </c>
      <c r="CI25" s="218">
        <f>IF(('Investuotojas ir Finansuotojas'!CI37+'Investuotojas ir Finansuotojas'!CI43)&gt;0,-'Investuotojas ir Finansuotojas'!CI24-'Investuotojas ir Finansuotojas'!CI37-'Investuotojas ir Finansuotojas'!CI25-'Investuotojas ir Finansuotojas'!CI28-'Investuotojas ir Finansuotojas'!CI43,-'Investuotojas ir Finansuotojas'!CI24-'Investuotojas ir Finansuotojas'!CI25-'Investuotojas ir Finansuotojas'!CI28)</f>
        <v>-29839.78273911283</v>
      </c>
      <c r="CJ25" s="218">
        <f>IF(('Investuotojas ir Finansuotojas'!CJ37+'Investuotojas ir Finansuotojas'!CJ43)&gt;0,-'Investuotojas ir Finansuotojas'!CJ24-'Investuotojas ir Finansuotojas'!CJ37-'Investuotojas ir Finansuotojas'!CJ25-'Investuotojas ir Finansuotojas'!CJ28-'Investuotojas ir Finansuotojas'!CJ43,-'Investuotojas ir Finansuotojas'!CJ24-'Investuotojas ir Finansuotojas'!CJ25-'Investuotojas ir Finansuotojas'!CJ28)</f>
        <v>-29629.061976760368</v>
      </c>
      <c r="CK25" s="218">
        <f>IF(('Investuotojas ir Finansuotojas'!CK37+'Investuotojas ir Finansuotojas'!CK43)&gt;0,-'Investuotojas ir Finansuotojas'!CK24-'Investuotojas ir Finansuotojas'!CK37-'Investuotojas ir Finansuotojas'!CK25-'Investuotojas ir Finansuotojas'!CK28-'Investuotojas ir Finansuotojas'!CK43,-'Investuotojas ir Finansuotojas'!CK24-'Investuotojas ir Finansuotojas'!CK25-'Investuotojas ir Finansuotojas'!CK28)</f>
        <v>-29416.234006784376</v>
      </c>
      <c r="CL25" s="218">
        <f>IF(('Investuotojas ir Finansuotojas'!CL37+'Investuotojas ir Finansuotojas'!CL43)&gt;0,-'Investuotojas ir Finansuotojas'!CL24-'Investuotojas ir Finansuotojas'!CL37-'Investuotojas ir Finansuotojas'!CL25-'Investuotojas ir Finansuotojas'!CL28-'Investuotojas ir Finansuotojas'!CL43,-'Investuotojas ir Finansuotojas'!CL24-'Investuotojas ir Finansuotojas'!CL25-'Investuotojas ir Finansuotojas'!CL28)</f>
        <v>-29201.277757108634</v>
      </c>
      <c r="CM25" s="218">
        <f>IF(('Investuotojas ir Finansuotojas'!CM37+'Investuotojas ir Finansuotojas'!CM43)&gt;0,-'Investuotojas ir Finansuotojas'!CM24-'Investuotojas ir Finansuotojas'!CM37-'Investuotojas ir Finansuotojas'!CM25-'Investuotojas ir Finansuotojas'!CM28-'Investuotojas ir Finansuotojas'!CM43,-'Investuotojas ir Finansuotojas'!CM24-'Investuotojas ir Finansuotojas'!CM25-'Investuotojas ir Finansuotojas'!CM28)</f>
        <v>-29084.171944936126</v>
      </c>
      <c r="CN25" s="219">
        <f t="shared" si="91"/>
        <v>-361757.57001424895</v>
      </c>
      <c r="CO25" s="218">
        <f>IF(('Investuotojas ir Finansuotojas'!CO37+'Investuotojas ir Finansuotojas'!CO43)&gt;0,-'Investuotojas ir Finansuotojas'!CO24-'Investuotojas ir Finansuotojas'!CO37-'Investuotojas ir Finansuotojas'!CO25-'Investuotojas ir Finansuotojas'!CO28-'Investuotojas ir Finansuotojas'!CO43,-'Investuotojas ir Finansuotojas'!CO24-'Investuotojas ir Finansuotojas'!CO25-'Investuotojas ir Finansuotojas'!CO28)</f>
        <v>-28865.895074641896</v>
      </c>
      <c r="CP25" s="218">
        <f>IF(('Investuotojas ir Finansuotojas'!CP37+'Investuotojas ir Finansuotojas'!CP43)&gt;0,-'Investuotojas ir Finansuotojas'!CP24-'Investuotojas ir Finansuotojas'!CP37-'Investuotojas ir Finansuotojas'!CP25-'Investuotojas ir Finansuotojas'!CP28-'Investuotojas ir Finansuotojas'!CP43,-'Investuotojas ir Finansuotojas'!CP24-'Investuotojas ir Finansuotojas'!CP25-'Investuotojas ir Finansuotojas'!CP28)</f>
        <v>-28645.435435644729</v>
      </c>
      <c r="CQ25" s="218">
        <f>IF(('Investuotojas ir Finansuotojas'!CQ37+'Investuotojas ir Finansuotojas'!CQ43)&gt;0,-'Investuotojas ir Finansuotojas'!CQ24-'Investuotojas ir Finansuotojas'!CQ37-'Investuotojas ir Finansuotojas'!CQ25-'Investuotojas ir Finansuotojas'!CQ28-'Investuotojas ir Finansuotojas'!CQ43,-'Investuotojas ir Finansuotojas'!CQ24-'Investuotojas ir Finansuotojas'!CQ25-'Investuotojas ir Finansuotojas'!CQ28)</f>
        <v>-28422.771200257583</v>
      </c>
      <c r="CR25" s="218">
        <f>IF(('Investuotojas ir Finansuotojas'!CR37+'Investuotojas ir Finansuotojas'!CR43)&gt;0,-'Investuotojas ir Finansuotojas'!CR24-'Investuotojas ir Finansuotojas'!CR37-'Investuotojas ir Finansuotojas'!CR25-'Investuotojas ir Finansuotojas'!CR28-'Investuotojas ir Finansuotojas'!CR43,-'Investuotojas ir Finansuotojas'!CR24-'Investuotojas ir Finansuotojas'!CR25-'Investuotojas ir Finansuotojas'!CR28)</f>
        <v>-28197.880322516568</v>
      </c>
      <c r="CS25" s="218">
        <f>IF(('Investuotojas ir Finansuotojas'!CS37+'Investuotojas ir Finansuotojas'!CS43)&gt;0,-'Investuotojas ir Finansuotojas'!CS24-'Investuotojas ir Finansuotojas'!CS37-'Investuotojas ir Finansuotojas'!CS25-'Investuotojas ir Finansuotojas'!CS28-'Investuotojas ir Finansuotojas'!CS43,-'Investuotojas ir Finansuotojas'!CS24-'Investuotojas ir Finansuotojas'!CS25-'Investuotojas ir Finansuotojas'!CS28)</f>
        <v>-27970.740535998146</v>
      </c>
      <c r="CT25" s="218">
        <f>IF(('Investuotojas ir Finansuotojas'!CT37+'Investuotojas ir Finansuotojas'!CT43)&gt;0,-'Investuotojas ir Finansuotojas'!CT24-'Investuotojas ir Finansuotojas'!CT37-'Investuotojas ir Finansuotojas'!CT25-'Investuotojas ir Finansuotojas'!CT28-'Investuotojas ir Finansuotojas'!CT43,-'Investuotojas ir Finansuotojas'!CT24-'Investuotojas ir Finansuotojas'!CT25-'Investuotojas ir Finansuotojas'!CT28)</f>
        <v>-27741.329351614539</v>
      </c>
      <c r="CU25" s="218">
        <f>IF(('Investuotojas ir Finansuotojas'!CU37+'Investuotojas ir Finansuotojas'!CU43)&gt;0,-'Investuotojas ir Finansuotojas'!CU24-'Investuotojas ir Finansuotojas'!CU37-'Investuotojas ir Finansuotojas'!CU25-'Investuotojas ir Finansuotojas'!CU28-'Investuotojas ir Finansuotojas'!CU43,-'Investuotojas ir Finansuotojas'!CU24-'Investuotojas ir Finansuotojas'!CU25-'Investuotojas ir Finansuotojas'!CU28)</f>
        <v>-27509.624055387088</v>
      </c>
      <c r="CV25" s="218">
        <f>IF(('Investuotojas ir Finansuotojas'!CV37+'Investuotojas ir Finansuotojas'!CV43)&gt;0,-'Investuotojas ir Finansuotojas'!CV24-'Investuotojas ir Finansuotojas'!CV37-'Investuotojas ir Finansuotojas'!CV25-'Investuotojas ir Finansuotojas'!CV28-'Investuotojas ir Finansuotojas'!CV43,-'Investuotojas ir Finansuotojas'!CV24-'Investuotojas ir Finansuotojas'!CV25-'Investuotojas ir Finansuotojas'!CV28)</f>
        <v>-27275.601706197373</v>
      </c>
      <c r="CW25" s="218">
        <f>IF(('Investuotojas ir Finansuotojas'!CW37+'Investuotojas ir Finansuotojas'!CW43)&gt;0,-'Investuotojas ir Finansuotojas'!CW24-'Investuotojas ir Finansuotojas'!CW37-'Investuotojas ir Finansuotojas'!CW25-'Investuotojas ir Finansuotojas'!CW28-'Investuotojas ir Finansuotojas'!CW43,-'Investuotojas ir Finansuotojas'!CW24-'Investuotojas ir Finansuotojas'!CW25-'Investuotojas ir Finansuotojas'!CW28)</f>
        <v>-27039.239133515748</v>
      </c>
      <c r="CX25" s="218">
        <f>IF(('Investuotojas ir Finansuotojas'!CX37+'Investuotojas ir Finansuotojas'!CX43)&gt;0,-'Investuotojas ir Finansuotojas'!CX24-'Investuotojas ir Finansuotojas'!CX37-'Investuotojas ir Finansuotojas'!CX25-'Investuotojas ir Finansuotojas'!CX28-'Investuotojas ir Finansuotojas'!CX43,-'Investuotojas ir Finansuotojas'!CX24-'Investuotojas ir Finansuotojas'!CX25-'Investuotojas ir Finansuotojas'!CX28)</f>
        <v>-26800.512935107323</v>
      </c>
      <c r="CY25" s="218">
        <f>IF(('Investuotojas ir Finansuotojas'!CY37+'Investuotojas ir Finansuotojas'!CY43)&gt;0,-'Investuotojas ir Finansuotojas'!CY24-'Investuotojas ir Finansuotojas'!CY37-'Investuotojas ir Finansuotojas'!CY25-'Investuotojas ir Finansuotojas'!CY28-'Investuotojas ir Finansuotojas'!CY43,-'Investuotojas ir Finansuotojas'!CY24-'Investuotojas ir Finansuotojas'!CY25-'Investuotojas ir Finansuotojas'!CY28)</f>
        <v>-26559.399474714803</v>
      </c>
      <c r="CZ25" s="218">
        <f>IF(('Investuotojas ir Finansuotojas'!CZ37+'Investuotojas ir Finansuotojas'!CZ43)&gt;0,-'Investuotojas ir Finansuotojas'!CZ24-'Investuotojas ir Finansuotojas'!CZ37-'Investuotojas ir Finansuotojas'!CZ25-'Investuotojas ir Finansuotojas'!CZ28-'Investuotojas ir Finansuotojas'!CZ43,-'Investuotojas ir Finansuotojas'!CZ24-'Investuotojas ir Finansuotojas'!CZ25-'Investuotojas ir Finansuotojas'!CZ28)</f>
        <v>-26415.874879718358</v>
      </c>
      <c r="DA25" s="219">
        <f t="shared" si="102"/>
        <v>-331444.30410531419</v>
      </c>
      <c r="DB25" s="218">
        <f>IF(('Investuotojas ir Finansuotojas'!DB37+'Investuotojas ir Finansuotojas'!DB43)&gt;0,-'Investuotojas ir Finansuotojas'!DB24-'Investuotojas ir Finansuotojas'!DB37-'Investuotojas ir Finansuotojas'!DB25-'Investuotojas ir Finansuotojas'!DB28-'Investuotojas ir Finansuotojas'!DB43,-'Investuotojas ir Finansuotojas'!DB24-'Investuotojas ir Finansuotojas'!DB25-'Investuotojas ir Finansuotojas'!DB28)</f>
        <v>-26170.915038771953</v>
      </c>
      <c r="DC25" s="218">
        <f>IF(('Investuotojas ir Finansuotojas'!DC37+'Investuotojas ir Finansuotojas'!DC43)&gt;0,-'Investuotojas ir Finansuotojas'!DC24-'Investuotojas ir Finansuotojas'!DC37-'Investuotojas ir Finansuotojas'!DC25-'Investuotojas ir Finansuotojas'!DC28-'Investuotojas ir Finansuotojas'!DC43,-'Investuotojas ir Finansuotojas'!DC24-'Investuotojas ir Finansuotojas'!DC25-'Investuotojas ir Finansuotojas'!DC28)</f>
        <v>-25952.712300219235</v>
      </c>
      <c r="DD25" s="218">
        <f>IF(('Investuotojas ir Finansuotojas'!DD37+'Investuotojas ir Finansuotojas'!DD43)&gt;0,-'Investuotojas ir Finansuotojas'!DD24-'Investuotojas ir Finansuotojas'!DD37-'Investuotojas ir Finansuotojas'!DD25-'Investuotojas ir Finansuotojas'!DD28-'Investuotojas ir Finansuotojas'!DD43,-'Investuotojas ir Finansuotojas'!DD24-'Investuotojas ir Finansuotojas'!DD25-'Investuotojas ir Finansuotojas'!DD28)</f>
        <v>-25703.120833477835</v>
      </c>
      <c r="DE25" s="218">
        <f>IF(('Investuotojas ir Finansuotojas'!DE37+'Investuotojas ir Finansuotojas'!DE43)&gt;0,-'Investuotojas ir Finansuotojas'!DE24-'Investuotojas ir Finansuotojas'!DE37-'Investuotojas ir Finansuotojas'!DE25-'Investuotojas ir Finansuotojas'!DE28-'Investuotojas ir Finansuotojas'!DE43,-'Investuotojas ir Finansuotojas'!DE24-'Investuotojas ir Finansuotojas'!DE25-'Investuotojas ir Finansuotojas'!DE28)</f>
        <v>-25451.033452069023</v>
      </c>
      <c r="DF25" s="218">
        <f>IF(('Investuotojas ir Finansuotojas'!DF37+'Investuotojas ir Finansuotojas'!DF43)&gt;0,-'Investuotojas ir Finansuotojas'!DF24-'Investuotojas ir Finansuotojas'!DF37-'Investuotojas ir Finansuotojas'!DF25-'Investuotojas ir Finansuotojas'!DF28-'Investuotojas ir Finansuotojas'!DF43,-'Investuotojas ir Finansuotojas'!DF24-'Investuotojas ir Finansuotojas'!DF25-'Investuotojas ir Finansuotojas'!DF28)</f>
        <v>-25196.425196846121</v>
      </c>
      <c r="DG25" s="218">
        <f>IF(('Investuotojas ir Finansuotojas'!DG37+'Investuotojas ir Finansuotojas'!DG43)&gt;0,-'Investuotojas ir Finansuotojas'!DG24-'Investuotojas ir Finansuotojas'!DG37-'Investuotojas ir Finansuotojas'!DG25-'Investuotojas ir Finansuotojas'!DG28-'Investuotojas ir Finansuotojas'!DG43,-'Investuotojas ir Finansuotojas'!DG24-'Investuotojas ir Finansuotojas'!DG25-'Investuotojas ir Finansuotojas'!DG28)</f>
        <v>-24939.270859070992</v>
      </c>
      <c r="DH25" s="218">
        <f>IF(('Investuotojas ir Finansuotojas'!DH37+'Investuotojas ir Finansuotojas'!DH43)&gt;0,-'Investuotojas ir Finansuotojas'!DH24-'Investuotojas ir Finansuotojas'!DH37-'Investuotojas ir Finansuotojas'!DH25-'Investuotojas ir Finansuotojas'!DH28-'Investuotojas ir Finansuotojas'!DH43,-'Investuotojas ir Finansuotojas'!DH24-'Investuotojas ir Finansuotojas'!DH25-'Investuotojas ir Finansuotojas'!DH28)</f>
        <v>-24679.544977918111</v>
      </c>
      <c r="DI25" s="218">
        <f>IF(('Investuotojas ir Finansuotojas'!DI37+'Investuotojas ir Finansuotojas'!DI43)&gt;0,-'Investuotojas ir Finansuotojas'!DI24-'Investuotojas ir Finansuotojas'!DI37-'Investuotojas ir Finansuotojas'!DI25-'Investuotojas ir Finansuotojas'!DI28-'Investuotojas ir Finansuotojas'!DI43,-'Investuotojas ir Finansuotojas'!DI24-'Investuotojas ir Finansuotojas'!DI25-'Investuotojas ir Finansuotojas'!DI28)</f>
        <v>-24417.221837953704</v>
      </c>
      <c r="DJ25" s="218">
        <f>IF(('Investuotojas ir Finansuotojas'!DJ37+'Investuotojas ir Finansuotojas'!DJ43)&gt;0,-'Investuotojas ir Finansuotojas'!DJ24-'Investuotojas ir Finansuotojas'!DJ37-'Investuotojas ir Finansuotojas'!DJ25-'Investuotojas ir Finansuotojas'!DJ28-'Investuotojas ir Finansuotojas'!DJ43,-'Investuotojas ir Finansuotojas'!DJ24-'Investuotojas ir Finansuotojas'!DJ25-'Investuotojas ir Finansuotojas'!DJ28)</f>
        <v>-24152.275466589646</v>
      </c>
      <c r="DK25" s="218">
        <f>IF(('Investuotojas ir Finansuotojas'!DK37+'Investuotojas ir Finansuotojas'!DK43)&gt;0,-'Investuotojas ir Finansuotojas'!DK24-'Investuotojas ir Finansuotojas'!DK37-'Investuotojas ir Finansuotojas'!DK25-'Investuotojas ir Finansuotojas'!DK28-'Investuotojas ir Finansuotojas'!DK43,-'Investuotojas ir Finansuotojas'!DK24-'Investuotojas ir Finansuotojas'!DK25-'Investuotojas ir Finansuotojas'!DK28)</f>
        <v>-23884.679631511954</v>
      </c>
      <c r="DL25" s="218">
        <f>IF(('Investuotojas ir Finansuotojas'!DL37+'Investuotojas ir Finansuotojas'!DL43)&gt;0,-'Investuotojas ir Finansuotojas'!DL24-'Investuotojas ir Finansuotojas'!DL37-'Investuotojas ir Finansuotojas'!DL25-'Investuotojas ir Finansuotojas'!DL28-'Investuotojas ir Finansuotojas'!DL43,-'Investuotojas ir Finansuotojas'!DL24-'Investuotojas ir Finansuotojas'!DL25-'Investuotojas ir Finansuotojas'!DL28)</f>
        <v>-23614.407838083484</v>
      </c>
      <c r="DM25" s="218">
        <f>IF(('Investuotojas ir Finansuotojas'!DM37+'Investuotojas ir Finansuotojas'!DM43)&gt;0,-'Investuotojas ir Finansuotojas'!DM24-'Investuotojas ir Finansuotojas'!DM37-'Investuotojas ir Finansuotojas'!DM25-'Investuotojas ir Finansuotojas'!DM28-'Investuotojas ir Finansuotojas'!DM43,-'Investuotojas ir Finansuotojas'!DM24-'Investuotojas ir Finansuotojas'!DM25-'Investuotojas ir Finansuotojas'!DM28)</f>
        <v>-23441.433326720729</v>
      </c>
      <c r="DN25" s="219">
        <f t="shared" si="113"/>
        <v>-297603.04075923277</v>
      </c>
      <c r="DO25" s="218">
        <f>IF(('Investuotojas ir Finansuotojas'!DO37+'Investuotojas ir Finansuotojas'!DO43)&gt;0,-'Investuotojas ir Finansuotojas'!DO24-'Investuotojas ir Finansuotojas'!DO37-'Investuotojas ir Finansuotojas'!DO25-'Investuotojas ir Finansuotojas'!DO28-'Investuotojas ir Finansuotojas'!DO43,-'Investuotojas ir Finansuotojas'!DO24-'Investuotojas ir Finansuotojas'!DO25-'Investuotojas ir Finansuotojas'!DO28)</f>
        <v>-23166.729070244346</v>
      </c>
      <c r="DP25" s="218">
        <f>IF(('Investuotojas ir Finansuotojas'!DP37+'Investuotojas ir Finansuotojas'!DP43)&gt;0,-'Investuotojas ir Finansuotojas'!DP24-'Investuotojas ir Finansuotojas'!DP37-'Investuotojas ir Finansuotojas'!DP25-'Investuotojas ir Finansuotojas'!DP28-'Investuotojas ir Finansuotojas'!DP43,-'Investuotojas ir Finansuotojas'!DP24-'Investuotojas ir Finansuotojas'!DP25-'Investuotojas ir Finansuotojas'!DP28)</f>
        <v>-22889.2777712032</v>
      </c>
      <c r="DQ25" s="218">
        <f>IF(('Investuotojas ir Finansuotojas'!DQ37+'Investuotojas ir Finansuotojas'!DQ43)&gt;0,-'Investuotojas ir Finansuotojas'!DQ24-'Investuotojas ir Finansuotojas'!DQ37-'Investuotojas ir Finansuotojas'!DQ25-'Investuotojas ir Finansuotojas'!DQ28-'Investuotojas ir Finansuotojas'!DQ43,-'Investuotojas ir Finansuotojas'!DQ24-'Investuotojas ir Finansuotojas'!DQ25-'Investuotojas ir Finansuotojas'!DQ28)</f>
        <v>-22609.05195917164</v>
      </c>
      <c r="DR25" s="218">
        <f>IF(('Investuotojas ir Finansuotojas'!DR37+'Investuotojas ir Finansuotojas'!DR43)&gt;0,-'Investuotojas ir Finansuotojas'!DR24-'Investuotojas ir Finansuotojas'!DR37-'Investuotojas ir Finansuotojas'!DR25-'Investuotojas ir Finansuotojas'!DR28-'Investuotojas ir Finansuotojas'!DR43,-'Investuotojas ir Finansuotojas'!DR24-'Investuotojas ir Finansuotojas'!DR25-'Investuotojas ir Finansuotojas'!DR28)</f>
        <v>-22326.023889019769</v>
      </c>
      <c r="DS25" s="218">
        <f>IF(('Investuotojas ir Finansuotojas'!DS37+'Investuotojas ir Finansuotojas'!DS43)&gt;0,-'Investuotojas ir Finansuotojas'!DS24-'Investuotojas ir Finansuotojas'!DS37-'Investuotojas ir Finansuotojas'!DS25-'Investuotojas ir Finansuotojas'!DS28-'Investuotojas ir Finansuotojas'!DS43,-'Investuotojas ir Finansuotojas'!DS24-'Investuotojas ir Finansuotojas'!DS25-'Investuotojas ir Finansuotojas'!DS28)</f>
        <v>-22040.16553816638</v>
      </c>
      <c r="DT25" s="218">
        <f>IF(('Investuotojas ir Finansuotojas'!DT37+'Investuotojas ir Finansuotojas'!DT43)&gt;0,-'Investuotojas ir Finansuotojas'!DT24-'Investuotojas ir Finansuotojas'!DT37-'Investuotojas ir Finansuotojas'!DT25-'Investuotojas ir Finansuotojas'!DT28-'Investuotojas ir Finansuotojas'!DT43,-'Investuotojas ir Finansuotojas'!DT24-'Investuotojas ir Finansuotojas'!DT25-'Investuotojas ir Finansuotojas'!DT28)</f>
        <v>-21751.448603804452</v>
      </c>
      <c r="DU25" s="218">
        <f>IF(('Investuotojas ir Finansuotojas'!DU37+'Investuotojas ir Finansuotojas'!DU43)&gt;0,-'Investuotojas ir Finansuotojas'!DU24-'Investuotojas ir Finansuotojas'!DU37-'Investuotojas ir Finansuotojas'!DU25-'Investuotojas ir Finansuotojas'!DU28-'Investuotojas ir Finansuotojas'!DU43,-'Investuotojas ir Finansuotojas'!DU24-'Investuotojas ir Finansuotojas'!DU25-'Investuotojas ir Finansuotojas'!DU28)</f>
        <v>-21459.844500098909</v>
      </c>
      <c r="DV25" s="218">
        <f>IF(('Investuotojas ir Finansuotojas'!DV37+'Investuotojas ir Finansuotojas'!DV43)&gt;0,-'Investuotojas ir Finansuotojas'!DV24-'Investuotojas ir Finansuotojas'!DV37-'Investuotojas ir Finansuotojas'!DV25-'Investuotojas ir Finansuotojas'!DV28-'Investuotojas ir Finansuotojas'!DV43,-'Investuotojas ir Finansuotojas'!DV24-'Investuotojas ir Finansuotojas'!DV25-'Investuotojas ir Finansuotojas'!DV28)</f>
        <v>-21165.324355356304</v>
      </c>
      <c r="DW25" s="218">
        <f>IF(('Investuotojas ir Finansuotojas'!DW37+'Investuotojas ir Finansuotojas'!DW43)&gt;0,-'Investuotojas ir Finansuotojas'!DW24-'Investuotojas ir Finansuotojas'!DW37-'Investuotojas ir Finansuotojas'!DW25-'Investuotojas ir Finansuotojas'!DW28-'Investuotojas ir Finansuotojas'!DW43,-'Investuotojas ir Finansuotojas'!DW24-'Investuotojas ir Finansuotojas'!DW25-'Investuotojas ir Finansuotojas'!DW28)</f>
        <v>-20867.859009166285</v>
      </c>
      <c r="DX25" s="218">
        <f>IF(('Investuotojas ir Finansuotojas'!DX37+'Investuotojas ir Finansuotojas'!DX43)&gt;0,-'Investuotojas ir Finansuotojas'!DX24-'Investuotojas ir Finansuotojas'!DX37-'Investuotojas ir Finansuotojas'!DX25-'Investuotojas ir Finansuotojas'!DX28-'Investuotojas ir Finansuotojas'!DX43,-'Investuotojas ir Finansuotojas'!DX24-'Investuotojas ir Finansuotojas'!DX25-'Investuotojas ir Finansuotojas'!DX28)</f>
        <v>-20567.419009514353</v>
      </c>
      <c r="DY25" s="218">
        <f>IF(('Investuotojas ir Finansuotojas'!DY37+'Investuotojas ir Finansuotojas'!DY43)&gt;0,-'Investuotojas ir Finansuotojas'!DY24-'Investuotojas ir Finansuotojas'!DY37-'Investuotojas ir Finansuotojas'!DY25-'Investuotojas ir Finansuotojas'!DY28-'Investuotojas ir Finansuotojas'!DY43,-'Investuotojas ir Finansuotojas'!DY24-'Investuotojas ir Finansuotojas'!DY25-'Investuotojas ir Finansuotojas'!DY28)</f>
        <v>-20263.974609865912</v>
      </c>
      <c r="DZ25" s="218">
        <f>IF(('Investuotojas ir Finansuotojas'!DZ37+'Investuotojas ir Finansuotojas'!DZ43)&gt;0,-'Investuotojas ir Finansuotojas'!DZ24-'Investuotojas ir Finansuotojas'!DZ37-'Investuotojas ir Finansuotojas'!DZ25-'Investuotojas ir Finansuotojas'!DZ28-'Investuotojas ir Finansuotojas'!DZ43,-'Investuotojas ir Finansuotojas'!DZ24-'Investuotojas ir Finansuotojas'!DZ25-'Investuotojas ir Finansuotojas'!DZ28)</f>
        <v>-20057.495766220978</v>
      </c>
      <c r="EA25" s="219">
        <f t="shared" si="124"/>
        <v>-259164.61408183252</v>
      </c>
      <c r="EB25" s="218">
        <f>IF(('Investuotojas ir Finansuotojas'!EB37+'Investuotojas ir Finansuotojas'!EB43)&gt;0,-'Investuotojas ir Finansuotojas'!EB24-'Investuotojas ir Finansuotojas'!EB37-'Investuotojas ir Finansuotojas'!EB25-'Investuotojas ir Finansuotojas'!EB28-'Investuotojas ir Finansuotojas'!EB43,-'Investuotojas ir Finansuotojas'!EB24-'Investuotojas ir Finansuotojas'!EB25-'Investuotojas ir Finansuotojas'!EB28)</f>
        <v>-19748.952134139603</v>
      </c>
      <c r="EC25" s="218">
        <f>IF(('Investuotojas ir Finansuotojas'!EC37+'Investuotojas ir Finansuotojas'!EC43)&gt;0,-'Investuotojas ir Finansuotojas'!EC24-'Investuotojas ir Finansuotojas'!EC37-'Investuotojas ir Finansuotojas'!EC25-'Investuotojas ir Finansuotojas'!EC28-'Investuotojas ir Finansuotojas'!EC43,-'Investuotojas ir Finansuotojas'!EC24-'Investuotojas ir Finansuotojas'!EC25-'Investuotojas ir Finansuotojas'!EC28)</f>
        <v>-19468.99357961947</v>
      </c>
      <c r="ED25" s="218">
        <f>IF(('Investuotojas ir Finansuotojas'!ED37+'Investuotojas ir Finansuotojas'!ED43)&gt;0,-'Investuotojas ir Finansuotojas'!ED24-'Investuotojas ir Finansuotojas'!ED37-'Investuotojas ir Finansuotojas'!ED25-'Investuotojas ir Finansuotojas'!ED28-'Investuotojas ir Finansuotojas'!ED43,-'Investuotojas ir Finansuotojas'!ED24-'Investuotojas ir Finansuotojas'!ED25-'Investuotojas ir Finansuotojas'!ED28)</f>
        <v>-19154.564925672075</v>
      </c>
      <c r="EE25" s="218">
        <f>IF(('Investuotojas ir Finansuotojas'!EE37+'Investuotojas ir Finansuotojas'!EE43)&gt;0,-'Investuotojas ir Finansuotojas'!EE24-'Investuotojas ir Finansuotojas'!EE37-'Investuotojas ir Finansuotojas'!EE25-'Investuotojas ir Finansuotojas'!EE28-'Investuotojas ir Finansuotojas'!EE43,-'Investuotojas ir Finansuotojas'!EE24-'Investuotojas ir Finansuotojas'!EE25-'Investuotojas ir Finansuotojas'!EE28)</f>
        <v>-18836.991985185206</v>
      </c>
      <c r="EF25" s="218">
        <f>IF(('Investuotojas ir Finansuotojas'!EF37+'Investuotojas ir Finansuotojas'!EF43)&gt;0,-'Investuotojas ir Finansuotojas'!EF24-'Investuotojas ir Finansuotojas'!EF37-'Investuotojas ir Finansuotojas'!EF25-'Investuotojas ir Finansuotojas'!EF28-'Investuotojas ir Finansuotojas'!EF43,-'Investuotojas ir Finansuotojas'!EF24-'Investuotojas ir Finansuotojas'!EF25-'Investuotojas ir Finansuotojas'!EF28)</f>
        <v>-18516.243315293472</v>
      </c>
      <c r="EG25" s="218">
        <f>IF(('Investuotojas ir Finansuotojas'!EG37+'Investuotojas ir Finansuotojas'!EG43)&gt;0,-'Investuotojas ir Finansuotojas'!EG24-'Investuotojas ir Finansuotojas'!EG37-'Investuotojas ir Finansuotojas'!EG25-'Investuotojas ir Finansuotojas'!EG28-'Investuotojas ir Finansuotojas'!EG43,-'Investuotojas ir Finansuotojas'!EG24-'Investuotojas ir Finansuotojas'!EG25-'Investuotojas ir Finansuotojas'!EG28)</f>
        <v>-18192.287158702817</v>
      </c>
      <c r="EH25" s="218">
        <f>IF(('Investuotojas ir Finansuotojas'!EH37+'Investuotojas ir Finansuotojas'!EH43)&gt;0,-'Investuotojas ir Finansuotojas'!EH24-'Investuotojas ir Finansuotojas'!EH37-'Investuotojas ir Finansuotojas'!EH25-'Investuotojas ir Finansuotojas'!EH28-'Investuotojas ir Finansuotojas'!EH43,-'Investuotojas ir Finansuotojas'!EH24-'Investuotojas ir Finansuotojas'!EH25-'Investuotojas ir Finansuotojas'!EH28)</f>
        <v>-17865.091440546254</v>
      </c>
      <c r="EI25" s="218">
        <f>IF(('Investuotojas ir Finansuotojas'!EI37+'Investuotojas ir Finansuotojas'!EI43)&gt;0,-'Investuotojas ir Finansuotojas'!EI24-'Investuotojas ir Finansuotojas'!EI37-'Investuotojas ir Finansuotojas'!EI25-'Investuotojas ir Finansuotojas'!EI28-'Investuotojas ir Finansuotojas'!EI43,-'Investuotojas ir Finansuotojas'!EI24-'Investuotojas ir Finansuotojas'!EI25-'Investuotojas ir Finansuotojas'!EI28)</f>
        <v>-17534.623765208125</v>
      </c>
      <c r="EJ25" s="218">
        <f>IF(('Investuotojas ir Finansuotojas'!EJ37+'Investuotojas ir Finansuotojas'!EJ43)&gt;0,-'Investuotojas ir Finansuotojas'!EJ24-'Investuotojas ir Finansuotojas'!EJ37-'Investuotojas ir Finansuotojas'!EJ25-'Investuotojas ir Finansuotojas'!EJ28-'Investuotojas ir Finansuotojas'!EJ43,-'Investuotojas ir Finansuotojas'!EJ24-'Investuotojas ir Finansuotojas'!EJ25-'Investuotojas ir Finansuotojas'!EJ28)</f>
        <v>-17200.851413116623</v>
      </c>
      <c r="EK25" s="218">
        <f>IF(('Investuotojas ir Finansuotojas'!EK37+'Investuotojas ir Finansuotojas'!EK43)&gt;0,-'Investuotojas ir Finansuotojas'!EK24-'Investuotojas ir Finansuotojas'!EK37-'Investuotojas ir Finansuotojas'!EK25-'Investuotojas ir Finansuotojas'!EK28-'Investuotojas ir Finansuotojas'!EK43,-'Investuotojas ir Finansuotojas'!EK24-'Investuotojas ir Finansuotojas'!EK25-'Investuotojas ir Finansuotojas'!EK28)</f>
        <v>-16863.741337504194</v>
      </c>
      <c r="EL25" s="218">
        <f>IF(('Investuotojas ir Finansuotojas'!EL37+'Investuotojas ir Finansuotojas'!EL43)&gt;0,-'Investuotojas ir Finansuotojas'!EL24-'Investuotojas ir Finansuotojas'!EL37-'Investuotojas ir Finansuotojas'!EL25-'Investuotojas ir Finansuotojas'!EL28-'Investuotojas ir Finansuotojas'!EL43,-'Investuotojas ir Finansuotojas'!EL24-'Investuotojas ir Finansuotojas'!EL25-'Investuotojas ir Finansuotojas'!EL28)</f>
        <v>-16523.260161135651</v>
      </c>
      <c r="EM25" s="218">
        <f>IF(('Investuotojas ir Finansuotojas'!EM37+'Investuotojas ir Finansuotojas'!EM43)&gt;0,-'Investuotojas ir Finansuotojas'!EM24-'Investuotojas ir Finansuotojas'!EM37-'Investuotojas ir Finansuotojas'!EM25-'Investuotojas ir Finansuotojas'!EM28-'Investuotojas ir Finansuotojas'!EM43,-'Investuotojas ir Finansuotojas'!EM24-'Investuotojas ir Finansuotojas'!EM25-'Investuotojas ir Finansuotojas'!EM28)</f>
        <v>-16279.374173003418</v>
      </c>
      <c r="EN25" s="219">
        <f t="shared" si="135"/>
        <v>-216184.97538912686</v>
      </c>
      <c r="EO25" s="218">
        <f>IF(('Investuotojas ir Finansuotojas'!EO37+'Investuotojas ir Finansuotojas'!EO43)&gt;0,-'Investuotojas ir Finansuotojas'!EO24-'Investuotojas ir Finansuotojas'!EO37-'Investuotojas ir Finansuotojas'!EO25-'Investuotojas ir Finansuotojas'!EO28-'Investuotojas ir Finansuotojas'!EO43,-'Investuotojas ir Finansuotojas'!EO24-'Investuotojas ir Finansuotojas'!EO25-'Investuotojas ir Finansuotojas'!EO28)</f>
        <v>-15933.049324989863</v>
      </c>
      <c r="EP25" s="218">
        <f>IF(('Investuotojas ir Finansuotojas'!EP37+'Investuotojas ir Finansuotojas'!EP43)&gt;0,-'Investuotojas ir Finansuotojas'!EP24-'Investuotojas ir Finansuotojas'!EP37-'Investuotojas ir Finansuotojas'!EP25-'Investuotojas ir Finansuotojas'!EP28-'Investuotojas ir Finansuotojas'!EP43,-'Investuotojas ir Finansuotojas'!EP24-'Investuotojas ir Finansuotojas'!EP25-'Investuotojas ir Finansuotojas'!EP28)</f>
        <v>-15586.594530919388</v>
      </c>
      <c r="EQ25" s="218">
        <f>IF(('Investuotojas ir Finansuotojas'!EQ37+'Investuotojas ir Finansuotojas'!EQ43)&gt;0,-'Investuotojas ir Finansuotojas'!EQ24-'Investuotojas ir Finansuotojas'!EQ37-'Investuotojas ir Finansuotojas'!EQ25-'Investuotojas ir Finansuotojas'!EQ28-'Investuotojas ir Finansuotojas'!EQ43,-'Investuotojas ir Finansuotojas'!EQ24-'Investuotojas ir Finansuotojas'!EQ25-'Investuotojas ir Finansuotojas'!EQ28)</f>
        <v>-15233.341886484997</v>
      </c>
      <c r="ER25" s="218">
        <f>IF(('Investuotojas ir Finansuotojas'!ER37+'Investuotojas ir Finansuotojas'!ER43)&gt;0,-'Investuotojas ir Finansuotojas'!ER24-'Investuotojas ir Finansuotojas'!ER37-'Investuotojas ir Finansuotojas'!ER25-'Investuotojas ir Finansuotojas'!ER28-'Investuotojas ir Finansuotojas'!ER43,-'Investuotojas ir Finansuotojas'!ER24-'Investuotojas ir Finansuotojas'!ER25-'Investuotojas ir Finansuotojas'!ER28)</f>
        <v>-14876.556715606255</v>
      </c>
      <c r="ES25" s="218">
        <f>IF(('Investuotojas ir Finansuotojas'!ES37+'Investuotojas ir Finansuotojas'!ES43)&gt;0,-'Investuotojas ir Finansuotojas'!ES24-'Investuotojas ir Finansuotojas'!ES37-'Investuotojas ir Finansuotojas'!ES25-'Investuotojas ir Finansuotojas'!ES28-'Investuotojas ir Finansuotojas'!ES43,-'Investuotojas ir Finansuotojas'!ES24-'Investuotojas ir Finansuotojas'!ES25-'Investuotojas ir Finansuotojas'!ES28)</f>
        <v>-14516.20369301873</v>
      </c>
      <c r="ET25" s="218">
        <f>IF(('Investuotojas ir Finansuotojas'!ET37+'Investuotojas ir Finansuotojas'!ET43)&gt;0,-'Investuotojas ir Finansuotojas'!ET24-'Investuotojas ir Finansuotojas'!ET37-'Investuotojas ir Finansuotojas'!ET25-'Investuotojas ir Finansuotojas'!ET28-'Investuotojas ir Finansuotojas'!ET43,-'Investuotojas ir Finansuotojas'!ET24-'Investuotojas ir Finansuotojas'!ET25-'Investuotojas ir Finansuotojas'!ET28)</f>
        <v>-14152.247140205327</v>
      </c>
      <c r="EU25" s="218">
        <f>IF(('Investuotojas ir Finansuotojas'!EU37+'Investuotojas ir Finansuotojas'!EU43)&gt;0,-'Investuotojas ir Finansuotojas'!EU24-'Investuotojas ir Finansuotojas'!EU37-'Investuotojas ir Finansuotojas'!EU25-'Investuotojas ir Finansuotojas'!EU28-'Investuotojas ir Finansuotojas'!EU43,-'Investuotojas ir Finansuotojas'!EU24-'Investuotojas ir Finansuotojas'!EU25-'Investuotojas ir Finansuotojas'!EU28)</f>
        <v>-13784.651021863792</v>
      </c>
      <c r="EV25" s="218">
        <f>IF(('Investuotojas ir Finansuotojas'!EV37+'Investuotojas ir Finansuotojas'!EV43)&gt;0,-'Investuotojas ir Finansuotojas'!EV24-'Investuotojas ir Finansuotojas'!EV37-'Investuotojas ir Finansuotojas'!EV25-'Investuotojas ir Finansuotojas'!EV28-'Investuotojas ir Finansuotojas'!EV43,-'Investuotojas ir Finansuotojas'!EV24-'Investuotojas ir Finansuotojas'!EV25-'Investuotojas ir Finansuotojas'!EV28)</f>
        <v>-13413.378942338839</v>
      </c>
      <c r="EW25" s="218">
        <f>IF(('Investuotojas ir Finansuotojas'!EW37+'Investuotojas ir Finansuotojas'!EW43)&gt;0,-'Investuotojas ir Finansuotojas'!EW24-'Investuotojas ir Finansuotojas'!EW37-'Investuotojas ir Finansuotojas'!EW25-'Investuotojas ir Finansuotojas'!EW28-'Investuotojas ir Finansuotojas'!EW43,-'Investuotojas ir Finansuotojas'!EW24-'Investuotojas ir Finansuotojas'!EW25-'Investuotojas ir Finansuotojas'!EW28)</f>
        <v>-13038.39414201864</v>
      </c>
      <c r="EX25" s="218">
        <f>IF(('Investuotojas ir Finansuotojas'!EX37+'Investuotojas ir Finansuotojas'!EX43)&gt;0,-'Investuotojas ir Finansuotojas'!EX24-'Investuotojas ir Finansuotojas'!EX37-'Investuotojas ir Finansuotojas'!EX25-'Investuotojas ir Finansuotojas'!EX28-'Investuotojas ir Finansuotojas'!EX43,-'Investuotojas ir Finansuotojas'!EX24-'Investuotojas ir Finansuotojas'!EX25-'Investuotojas ir Finansuotojas'!EX28)</f>
        <v>-12659.659493695235</v>
      </c>
      <c r="EY25" s="218">
        <f>IF(('Investuotojas ir Finansuotojas'!EY37+'Investuotojas ir Finansuotojas'!EY43)&gt;0,-'Investuotojas ir Finansuotojas'!EY24-'Investuotojas ir Finansuotojas'!EY37-'Investuotojas ir Finansuotojas'!EY25-'Investuotojas ir Finansuotojas'!EY28-'Investuotojas ir Finansuotojas'!EY43,-'Investuotojas ir Finansuotojas'!EY24-'Investuotojas ir Finansuotojas'!EY25-'Investuotojas ir Finansuotojas'!EY28)</f>
        <v>-12277.1374988886</v>
      </c>
      <c r="EZ25" s="218">
        <f>IF(('Investuotojas ir Finansuotojas'!EZ37+'Investuotojas ir Finansuotojas'!EZ43)&gt;0,-'Investuotojas ir Finansuotojas'!EZ24-'Investuotojas ir Finansuotojas'!EZ37-'Investuotojas ir Finansuotojas'!EZ25-'Investuotojas ir Finansuotojas'!EZ28-'Investuotojas ir Finansuotojas'!EZ43,-'Investuotojas ir Finansuotojas'!EZ24-'Investuotojas ir Finansuotojas'!EZ25-'Investuotojas ir Finansuotojas'!EZ28)</f>
        <v>-11990.790284133895</v>
      </c>
      <c r="FA25" s="219">
        <f t="shared" si="146"/>
        <v>-167462.00467416356</v>
      </c>
      <c r="FB25" s="218">
        <f>IF(('Investuotojas ir Finansuotojas'!FB37+'Investuotojas ir Finansuotojas'!FB43)&gt;0,-'Investuotojas ir Finansuotojas'!FB24-'Investuotojas ir Finansuotojas'!FB37-'Investuotojas ir Finansuotojas'!FB25-'Investuotojas ir Finansuotojas'!FB28-'Investuotojas ir Finansuotojas'!FB43,-'Investuotojas ir Finansuotojas'!FB24-'Investuotojas ir Finansuotojas'!FB25-'Investuotojas ir Finansuotojas'!FB28)</f>
        <v>-11601.579597231645</v>
      </c>
      <c r="FC25" s="218">
        <f>IF(('Investuotojas ir Finansuotojas'!FC37+'Investuotojas ir Finansuotojas'!FC43)&gt;0,-'Investuotojas ir Finansuotojas'!FC24-'Investuotojas ir Finansuotojas'!FC37-'Investuotojas ir Finansuotojas'!FC25-'Investuotojas ir Finansuotojas'!FC28-'Investuotojas ir Finansuotojas'!FC43,-'Investuotojas ir Finansuotojas'!FC24-'Investuotojas ir Finansuotojas'!FC25-'Investuotojas ir Finansuotojas'!FC28)</f>
        <v>-11224.911175246896</v>
      </c>
      <c r="FD25" s="218">
        <f>IF(('Investuotojas ir Finansuotojas'!FD37+'Investuotojas ir Finansuotojas'!FD43)&gt;0,-'Investuotojas ir Finansuotojas'!FD24-'Investuotojas ir Finansuotojas'!FD37-'Investuotojas ir Finansuotojas'!FD25-'Investuotojas ir Finansuotojas'!FD28-'Investuotojas ir Finansuotojas'!FD43,-'Investuotojas ir Finansuotojas'!FD24-'Investuotojas ir Finansuotojas'!FD25-'Investuotojas ir Finansuotojas'!FD28)</f>
        <v>-10828.041697255774</v>
      </c>
      <c r="FE25" s="218">
        <f>IF(('Investuotojas ir Finansuotojas'!FE37+'Investuotojas ir Finansuotojas'!FE43)&gt;0,-'Investuotojas ir Finansuotojas'!FE24-'Investuotojas ir Finansuotojas'!FE37-'Investuotojas ir Finansuotojas'!FE25-'Investuotojas ir Finansuotojas'!FE28-'Investuotojas ir Finansuotojas'!FE43,-'Investuotojas ir Finansuotojas'!FE24-'Investuotojas ir Finansuotojas'!FE25-'Investuotojas ir Finansuotojas'!FE28)</f>
        <v>-10427.203524484743</v>
      </c>
      <c r="FF25" s="218">
        <f>IF(('Investuotojas ir Finansuotojas'!FF37+'Investuotojas ir Finansuotojas'!FF43)&gt;0,-'Investuotojas ir Finansuotojas'!FF24-'Investuotojas ir Finansuotojas'!FF37-'Investuotojas ir Finansuotojas'!FF25-'Investuotojas ir Finansuotojas'!FF28-'Investuotojas ir Finansuotojas'!FF43,-'Investuotojas ir Finansuotojas'!FF24-'Investuotojas ir Finansuotojas'!FF25-'Investuotojas ir Finansuotojas'!FF28)</f>
        <v>-10022.356969986</v>
      </c>
      <c r="FG25" s="218">
        <f>IF(('Investuotojas ir Finansuotojas'!FG37+'Investuotojas ir Finansuotojas'!FG43)&gt;0,-'Investuotojas ir Finansuotojas'!FG24-'Investuotojas ir Finansuotojas'!FG37-'Investuotojas ir Finansuotojas'!FG25-'Investuotojas ir Finansuotojas'!FG28-'Investuotojas ir Finansuotojas'!FG43,-'Investuotojas ir Finansuotojas'!FG24-'Investuotojas ir Finansuotojas'!FG25-'Investuotojas ir Finansuotojas'!FG28)</f>
        <v>-9613.4619499422697</v>
      </c>
      <c r="FH25" s="218">
        <f>IF(('Investuotojas ir Finansuotojas'!FH37+'Investuotojas ir Finansuotojas'!FH43)&gt;0,-'Investuotojas ir Finansuotojas'!FH24-'Investuotojas ir Finansuotojas'!FH37-'Investuotojas ir Finansuotojas'!FH25-'Investuotojas ir Finansuotojas'!FH28-'Investuotojas ir Finansuotojas'!FH43,-'Investuotojas ir Finansuotojas'!FH24-'Investuotojas ir Finansuotojas'!FH25-'Investuotojas ir Finansuotojas'!FH28)</f>
        <v>-9200.477979698102</v>
      </c>
      <c r="FI25" s="218">
        <f>IF(('Investuotojas ir Finansuotojas'!FI37+'Investuotojas ir Finansuotojas'!FI43)&gt;0,-'Investuotojas ir Finansuotojas'!FI24-'Investuotojas ir Finansuotojas'!FI37-'Investuotojas ir Finansuotojas'!FI25-'Investuotojas ir Finansuotojas'!FI28-'Investuotojas ir Finansuotojas'!FI43,-'Investuotojas ir Finansuotojas'!FI24-'Investuotojas ir Finansuotojas'!FI25-'Investuotojas ir Finansuotojas'!FI28)</f>
        <v>-8783.364169751494</v>
      </c>
      <c r="FJ25" s="218">
        <f>IF(('Investuotojas ir Finansuotojas'!FJ37+'Investuotojas ir Finansuotojas'!FJ43)&gt;0,-'Investuotojas ir Finansuotojas'!FJ24-'Investuotojas ir Finansuotojas'!FJ37-'Investuotojas ir Finansuotojas'!FJ25-'Investuotojas ir Finansuotojas'!FJ28-'Investuotojas ir Finansuotojas'!FJ43,-'Investuotojas ir Finansuotojas'!FJ24-'Investuotojas ir Finansuotojas'!FJ25-'Investuotojas ir Finansuotojas'!FJ28)</f>
        <v>-8362.0792217054204</v>
      </c>
      <c r="FK25" s="218">
        <f>IF(('Investuotojas ir Finansuotojas'!FK37+'Investuotojas ir Finansuotojas'!FK43)&gt;0,-'Investuotojas ir Finansuotojas'!FK24-'Investuotojas ir Finansuotojas'!FK37-'Investuotojas ir Finansuotojas'!FK25-'Investuotojas ir Finansuotojas'!FK28-'Investuotojas ir Finansuotojas'!FK43,-'Investuotojas ir Finansuotojas'!FK24-'Investuotojas ir Finansuotojas'!FK25-'Investuotojas ir Finansuotojas'!FK28)</f>
        <v>-7936.581424178883</v>
      </c>
      <c r="FL25" s="218">
        <f>IF(('Investuotojas ir Finansuotojas'!FL37+'Investuotojas ir Finansuotojas'!FL43)&gt;0,-'Investuotojas ir Finansuotojas'!FL24-'Investuotojas ir Finansuotojas'!FL37-'Investuotojas ir Finansuotojas'!FL25-'Investuotojas ir Finansuotojas'!FL28-'Investuotojas ir Finansuotojas'!FL43,-'Investuotojas ir Finansuotojas'!FL24-'Investuotojas ir Finansuotojas'!FL25-'Investuotojas ir Finansuotojas'!FL28)</f>
        <v>-7506.828648677083</v>
      </c>
      <c r="FM25" s="218">
        <f>IF(('Investuotojas ir Finansuotojas'!FM37+'Investuotojas ir Finansuotojas'!FM43)&gt;0,-'Investuotojas ir Finansuotojas'!FM24-'Investuotojas ir Finansuotojas'!FM37-'Investuotojas ir Finansuotojas'!FM25-'Investuotojas ir Finansuotojas'!FM28-'Investuotojas ir Finansuotojas'!FM43,-'Investuotojas ir Finansuotojas'!FM24-'Investuotojas ir Finansuotojas'!FM25-'Investuotojas ir Finansuotojas'!FM28)</f>
        <v>-7172.7783454202627</v>
      </c>
      <c r="FN25" s="219">
        <f t="shared" si="157"/>
        <v>-112679.66470357859</v>
      </c>
      <c r="FO25" s="218">
        <f>IF(('Investuotojas ir Finansuotojas'!FO37+'Investuotojas ir Finansuotojas'!FO43)&gt;0,-'Investuotojas ir Finansuotojas'!FO24-'Investuotojas ir Finansuotojas'!FO37-'Investuotojas ir Finansuotojas'!FO25-'Investuotojas ir Finansuotojas'!FO28-'Investuotojas ir Finansuotojas'!FO43,-'Investuotojas ir Finansuotojas'!FO24-'Investuotojas ir Finansuotojas'!FO25-'Investuotojas ir Finansuotojas'!FO28)</f>
        <v>-6735.3875391308766</v>
      </c>
      <c r="FP25" s="218">
        <f>IF(('Investuotojas ir Finansuotojas'!FP37+'Investuotojas ir Finansuotojas'!FP43)&gt;0,-'Investuotojas ir Finansuotojas'!FP24-'Investuotojas ir Finansuotojas'!FP37-'Investuotojas ir Finansuotojas'!FP25-'Investuotojas ir Finansuotojas'!FP28-'Investuotojas ir Finansuotojas'!FP43,-'Investuotojas ir Finansuotojas'!FP24-'Investuotojas ir Finansuotojas'!FP25-'Investuotojas ir Finansuotojas'!FP28)</f>
        <v>-6294.4627758817933</v>
      </c>
      <c r="FQ25" s="218">
        <f>IF(('Investuotojas ir Finansuotojas'!FQ37+'Investuotojas ir Finansuotojas'!FQ43)&gt;0,-'Investuotojas ir Finansuotojas'!FQ24-'Investuotojas ir Finansuotojas'!FQ37-'Investuotojas ir Finansuotojas'!FQ25-'Investuotojas ir Finansuotojas'!FQ28-'Investuotojas ir Finansuotojas'!FQ43,-'Investuotojas ir Finansuotojas'!FQ24-'Investuotojas ir Finansuotojas'!FQ25-'Investuotojas ir Finansuotojas'!FQ28)</f>
        <v>-5848.2888138970229</v>
      </c>
      <c r="FR25" s="218">
        <f>IF(('Investuotojas ir Finansuotojas'!FR37+'Investuotojas ir Finansuotojas'!FR43)&gt;0,-'Investuotojas ir Finansuotojas'!FR24-'Investuotojas ir Finansuotojas'!FR37-'Investuotojas ir Finansuotojas'!FR25-'Investuotojas ir Finansuotojas'!FR28-'Investuotojas ir Finansuotojas'!FR43,-'Investuotojas ir Finansuotojas'!FR24-'Investuotojas ir Finansuotojas'!FR25-'Investuotojas ir Finansuotojas'!FR28)</f>
        <v>-5397.6531122924016</v>
      </c>
      <c r="FS25" s="218">
        <f>IF(('Investuotojas ir Finansuotojas'!FS37+'Investuotojas ir Finansuotojas'!FS43)&gt;0,-'Investuotojas ir Finansuotojas'!FS24-'Investuotojas ir Finansuotojas'!FS37-'Investuotojas ir Finansuotojas'!FS25-'Investuotojas ir Finansuotojas'!FS28-'Investuotojas ir Finansuotojas'!FS43,-'Investuotojas ir Finansuotojas'!FS24-'Investuotojas ir Finansuotojas'!FS25-'Investuotojas ir Finansuotojas'!FS28)</f>
        <v>-4942.5110536717375</v>
      </c>
      <c r="FT25" s="218">
        <f>IF(('Investuotojas ir Finansuotojas'!FT37+'Investuotojas ir Finansuotojas'!FT43)&gt;0,-'Investuotojas ir Finansuotojas'!FT24-'Investuotojas ir Finansuotojas'!FT37-'Investuotojas ir Finansuotojas'!FT25-'Investuotojas ir Finansuotojas'!FT28-'Investuotojas ir Finansuotojas'!FT43,-'Investuotojas ir Finansuotojas'!FT24-'Investuotojas ir Finansuotojas'!FT25-'Investuotojas ir Finansuotojas'!FT28)</f>
        <v>-4482.8175744648634</v>
      </c>
      <c r="FU25" s="218">
        <f>IF(('Investuotojas ir Finansuotojas'!FU37+'Investuotojas ir Finansuotojas'!FU43)&gt;0,-'Investuotojas ir Finansuotojas'!FU24-'Investuotojas ir Finansuotojas'!FU37-'Investuotojas ir Finansuotojas'!FU25-'Investuotojas ir Finansuotojas'!FU28-'Investuotojas ir Finansuotojas'!FU43,-'Investuotojas ir Finansuotojas'!FU24-'Investuotojas ir Finansuotojas'!FU25-'Investuotojas ir Finansuotojas'!FU28)</f>
        <v>-4018.5271604659229</v>
      </c>
      <c r="FV25" s="218">
        <f>IF(('Investuotojas ir Finansuotojas'!FV37+'Investuotojas ir Finansuotojas'!FV43)&gt;0,-'Investuotojas ir Finansuotojas'!FV24-'Investuotojas ir Finansuotojas'!FV37-'Investuotojas ir Finansuotojas'!FV25-'Investuotojas ir Finansuotojas'!FV28-'Investuotojas ir Finansuotojas'!FV43,-'Investuotojas ir Finansuotojas'!FV24-'Investuotojas ir Finansuotojas'!FV25-'Investuotojas ir Finansuotojas'!FV28)</f>
        <v>-3549.5938423269922</v>
      </c>
      <c r="FW25" s="218">
        <f>IF(('Investuotojas ir Finansuotojas'!FW37+'Investuotojas ir Finansuotojas'!FW43)&gt;0,-'Investuotojas ir Finansuotojas'!FW24-'Investuotojas ir Finansuotojas'!FW37-'Investuotojas ir Finansuotojas'!FW25-'Investuotojas ir Finansuotojas'!FW28-'Investuotojas ir Finansuotojas'!FW43,-'Investuotojas ir Finansuotojas'!FW24-'Investuotojas ir Finansuotojas'!FW25-'Investuotojas ir Finansuotojas'!FW28)</f>
        <v>-3075.9711910066721</v>
      </c>
      <c r="FX25" s="218">
        <f>IF(('Investuotojas ir Finansuotojas'!FX37+'Investuotojas ir Finansuotojas'!FX43)&gt;0,-'Investuotojas ir Finansuotojas'!FX24-'Investuotojas ir Finansuotojas'!FX37-'Investuotojas ir Finansuotojas'!FX25-'Investuotojas ir Finansuotojas'!FX28-'Investuotojas ir Finansuotojas'!FX43,-'Investuotojas ir Finansuotojas'!FX24-'Investuotojas ir Finansuotojas'!FX25-'Investuotojas ir Finansuotojas'!FX28)</f>
        <v>-2597.6123131731488</v>
      </c>
      <c r="FY25" s="218">
        <f>IF(('Investuotojas ir Finansuotojas'!FY37+'Investuotojas ir Finansuotojas'!FY43)&gt;0,-'Investuotojas ir Finansuotojas'!FY24-'Investuotojas ir Finansuotojas'!FY37-'Investuotojas ir Finansuotojas'!FY25-'Investuotojas ir Finansuotojas'!FY28-'Investuotojas ir Finansuotojas'!FY43,-'Investuotojas ir Finansuotojas'!FY24-'Investuotojas ir Finansuotojas'!FY25-'Investuotojas ir Finansuotojas'!FY28)</f>
        <v>-2304.0865384614885</v>
      </c>
      <c r="FZ25" s="218">
        <f>IF(('Investuotojas ir Finansuotojas'!FZ37+'Investuotojas ir Finansuotojas'!FZ43)&gt;0,-'Investuotojas ir Finansuotojas'!FZ24-'Investuotojas ir Finansuotojas'!FZ37-'Investuotojas ir Finansuotojas'!FZ25-'Investuotojas ir Finansuotojas'!FZ28-'Investuotojas ir Finansuotojas'!FZ43,-'Investuotojas ir Finansuotojas'!FZ24-'Investuotojas ir Finansuotojas'!FZ25-'Investuotojas ir Finansuotojas'!FZ28)</f>
        <v>-2133.4134615384119</v>
      </c>
      <c r="GA25" s="219">
        <f t="shared" si="168"/>
        <v>-51380.325376311324</v>
      </c>
      <c r="GB25" s="218">
        <f>IF(('Investuotojas ir Finansuotojas'!GB37+'Investuotojas ir Finansuotojas'!GB43)&gt;0,-'Investuotojas ir Finansuotojas'!GB24-'Investuotojas ir Finansuotojas'!GB37-'Investuotojas ir Finansuotojas'!GB25-'Investuotojas ir Finansuotojas'!GB28-'Investuotojas ir Finansuotojas'!GB43,-'Investuotojas ir Finansuotojas'!GB24-'Investuotojas ir Finansuotojas'!GB25-'Investuotojas ir Finansuotojas'!GB28)</f>
        <v>-1962.7403846153345</v>
      </c>
      <c r="GC25" s="218">
        <f>IF(('Investuotojas ir Finansuotojas'!GC37+'Investuotojas ir Finansuotojas'!GC43)&gt;0,-'Investuotojas ir Finansuotojas'!GC24-'Investuotojas ir Finansuotojas'!GC37-'Investuotojas ir Finansuotojas'!GC25-'Investuotojas ir Finansuotojas'!GC28-'Investuotojas ir Finansuotojas'!GC43,-'Investuotojas ir Finansuotojas'!GC24-'Investuotojas ir Finansuotojas'!GC25-'Investuotojas ir Finansuotojas'!GC28)</f>
        <v>-1792.0673076922576</v>
      </c>
      <c r="GD25" s="218">
        <f>IF(('Investuotojas ir Finansuotojas'!GD37+'Investuotojas ir Finansuotojas'!GD43)&gt;0,-'Investuotojas ir Finansuotojas'!GD24-'Investuotojas ir Finansuotojas'!GD37-'Investuotojas ir Finansuotojas'!GD25-'Investuotojas ir Finansuotojas'!GD28-'Investuotojas ir Finansuotojas'!GD43,-'Investuotojas ir Finansuotojas'!GD24-'Investuotojas ir Finansuotojas'!GD25-'Investuotojas ir Finansuotojas'!GD28)</f>
        <v>-1621.3942307691805</v>
      </c>
      <c r="GE25" s="218">
        <f>IF(('Investuotojas ir Finansuotojas'!GE37+'Investuotojas ir Finansuotojas'!GE43)&gt;0,-'Investuotojas ir Finansuotojas'!GE24-'Investuotojas ir Finansuotojas'!GE37-'Investuotojas ir Finansuotojas'!GE25-'Investuotojas ir Finansuotojas'!GE28-'Investuotojas ir Finansuotojas'!GE43,-'Investuotojas ir Finansuotojas'!GE24-'Investuotojas ir Finansuotojas'!GE25-'Investuotojas ir Finansuotojas'!GE28)</f>
        <v>-1450.7211538461036</v>
      </c>
      <c r="GF25" s="218">
        <f>IF(('Investuotojas ir Finansuotojas'!GF37+'Investuotojas ir Finansuotojas'!GF43)&gt;0,-'Investuotojas ir Finansuotojas'!GF24-'Investuotojas ir Finansuotojas'!GF37-'Investuotojas ir Finansuotojas'!GF25-'Investuotojas ir Finansuotojas'!GF28-'Investuotojas ir Finansuotojas'!GF43,-'Investuotojas ir Finansuotojas'!GF24-'Investuotojas ir Finansuotojas'!GF25-'Investuotojas ir Finansuotojas'!GF28)</f>
        <v>-1280.0480769230267</v>
      </c>
      <c r="GG25" s="218">
        <f>IF(('Investuotojas ir Finansuotojas'!GG37+'Investuotojas ir Finansuotojas'!GG43)&gt;0,-'Investuotojas ir Finansuotojas'!GG24-'Investuotojas ir Finansuotojas'!GG37-'Investuotojas ir Finansuotojas'!GG25-'Investuotojas ir Finansuotojas'!GG28-'Investuotojas ir Finansuotojas'!GG43,-'Investuotojas ir Finansuotojas'!GG24-'Investuotojas ir Finansuotojas'!GG25-'Investuotojas ir Finansuotojas'!GG28)</f>
        <v>-1109.37499999995</v>
      </c>
      <c r="GH25" s="218">
        <f>IF(('Investuotojas ir Finansuotojas'!GH37+'Investuotojas ir Finansuotojas'!GH43)&gt;0,-'Investuotojas ir Finansuotojas'!GH24-'Investuotojas ir Finansuotojas'!GH37-'Investuotojas ir Finansuotojas'!GH25-'Investuotojas ir Finansuotojas'!GH28-'Investuotojas ir Finansuotojas'!GH43,-'Investuotojas ir Finansuotojas'!GH24-'Investuotojas ir Finansuotojas'!GH25-'Investuotojas ir Finansuotojas'!GH28)</f>
        <v>-938.70192307687284</v>
      </c>
      <c r="GI25" s="218">
        <f>IF(('Investuotojas ir Finansuotojas'!GI37+'Investuotojas ir Finansuotojas'!GI43)&gt;0,-'Investuotojas ir Finansuotojas'!GI24-'Investuotojas ir Finansuotojas'!GI37-'Investuotojas ir Finansuotojas'!GI25-'Investuotojas ir Finansuotojas'!GI28-'Investuotojas ir Finansuotojas'!GI43,-'Investuotojas ir Finansuotojas'!GI24-'Investuotojas ir Finansuotojas'!GI25-'Investuotojas ir Finansuotojas'!GI28)</f>
        <v>-768.02884615379605</v>
      </c>
      <c r="GJ25" s="218">
        <f>IF(('Investuotojas ir Finansuotojas'!GJ37+'Investuotojas ir Finansuotojas'!GJ43)&gt;0,-'Investuotojas ir Finansuotojas'!GJ24-'Investuotojas ir Finansuotojas'!GJ37-'Investuotojas ir Finansuotojas'!GJ25-'Investuotojas ir Finansuotojas'!GJ28-'Investuotojas ir Finansuotojas'!GJ43,-'Investuotojas ir Finansuotojas'!GJ24-'Investuotojas ir Finansuotojas'!GJ25-'Investuotojas ir Finansuotojas'!GJ28)</f>
        <v>-597.35576923071926</v>
      </c>
      <c r="GK25" s="218">
        <f>IF(('Investuotojas ir Finansuotojas'!GK37+'Investuotojas ir Finansuotojas'!GK43)&gt;0,-'Investuotojas ir Finansuotojas'!GK24-'Investuotojas ir Finansuotojas'!GK37-'Investuotojas ir Finansuotojas'!GK25-'Investuotojas ir Finansuotojas'!GK28-'Investuotojas ir Finansuotojas'!GK43,-'Investuotojas ir Finansuotojas'!GK24-'Investuotojas ir Finansuotojas'!GK25-'Investuotojas ir Finansuotojas'!GK28)</f>
        <v>-426.6826923076423</v>
      </c>
      <c r="GL25" s="218">
        <f>IF(('Investuotojas ir Finansuotojas'!GL37+'Investuotojas ir Finansuotojas'!GL43)&gt;0,-'Investuotojas ir Finansuotojas'!GL24-'Investuotojas ir Finansuotojas'!GL37-'Investuotojas ir Finansuotojas'!GL25-'Investuotojas ir Finansuotojas'!GL28-'Investuotojas ir Finansuotojas'!GL43,-'Investuotojas ir Finansuotojas'!GL24-'Investuotojas ir Finansuotojas'!GL25-'Investuotojas ir Finansuotojas'!GL28)</f>
        <v>-256.00961538456539</v>
      </c>
      <c r="GM25" s="218">
        <f>IF(('Investuotojas ir Finansuotojas'!GM37+'Investuotojas ir Finansuotojas'!GM43)&gt;0,-'Investuotojas ir Finansuotojas'!GM24-'Investuotojas ir Finansuotojas'!GM37-'Investuotojas ir Finansuotojas'!GM25-'Investuotojas ir Finansuotojas'!GM28-'Investuotojas ir Finansuotojas'!GM43,-'Investuotojas ir Finansuotojas'!GM24-'Investuotojas ir Finansuotojas'!GM25-'Investuotojas ir Finansuotojas'!GM28)</f>
        <v>-85.336538461488502</v>
      </c>
      <c r="GN25" s="219">
        <f t="shared" si="179"/>
        <v>-12288.461538460939</v>
      </c>
      <c r="GO25" s="218">
        <f>-'Investuotojas ir Finansuotojas'!GO24-'Investuotojas ir Finansuotojas'!GO37</f>
        <v>85.33653846158839</v>
      </c>
      <c r="GP25" s="218">
        <f>-'Investuotojas ir Finansuotojas'!GP24-'Investuotojas ir Finansuotojas'!GP37</f>
        <v>256.00961538466527</v>
      </c>
      <c r="GQ25" s="218">
        <f>-'Investuotojas ir Finansuotojas'!GQ24-'Investuotojas ir Finansuotojas'!GQ37</f>
        <v>426.68269230774217</v>
      </c>
      <c r="GR25" s="218">
        <f>-'Investuotojas ir Finansuotojas'!GR24-'Investuotojas ir Finansuotojas'!GR37</f>
        <v>597.35576923081908</v>
      </c>
      <c r="GS25" s="218">
        <f>-'Investuotojas ir Finansuotojas'!GS24-'Investuotojas ir Finansuotojas'!GS37</f>
        <v>768.02884615389598</v>
      </c>
      <c r="GT25" s="218">
        <f>-'Investuotojas ir Finansuotojas'!GT24-'Investuotojas ir Finansuotojas'!GT37</f>
        <v>938.70192307697278</v>
      </c>
      <c r="GU25" s="218">
        <f>-'Investuotojas ir Finansuotojas'!GU24-'Investuotojas ir Finansuotojas'!GU37</f>
        <v>1109.3750000000498</v>
      </c>
      <c r="GV25" s="218">
        <f>-'Investuotojas ir Finansuotojas'!GV24-'Investuotojas ir Finansuotojas'!GV37</f>
        <v>1280.0480769231265</v>
      </c>
      <c r="GW25" s="218">
        <f>-'Investuotojas ir Finansuotojas'!GW24-'Investuotojas ir Finansuotojas'!GW37</f>
        <v>1450.7211538462036</v>
      </c>
      <c r="GX25" s="218">
        <f>-'Investuotojas ir Finansuotojas'!GX24-'Investuotojas ir Finansuotojas'!GX37</f>
        <v>1621.3942307692805</v>
      </c>
      <c r="GY25" s="218">
        <f>-'Investuotojas ir Finansuotojas'!GY24-'Investuotojas ir Finansuotojas'!GY37</f>
        <v>1792.0673076923574</v>
      </c>
      <c r="GZ25" s="218">
        <f>-'Investuotojas ir Finansuotojas'!GZ24-'Investuotojas ir Finansuotojas'!GZ37</f>
        <v>1962.7403846154346</v>
      </c>
      <c r="HA25" s="219">
        <f t="shared" si="190"/>
        <v>12288.461538462136</v>
      </c>
      <c r="HB25" s="218">
        <f>-'Investuotojas ir Finansuotojas'!HB24-'Investuotojas ir Finansuotojas'!HB37</f>
        <v>2133.4134615385115</v>
      </c>
      <c r="HC25" s="218">
        <f>-'Investuotojas ir Finansuotojas'!HC24-'Investuotojas ir Finansuotojas'!HC37</f>
        <v>2304.0865384615886</v>
      </c>
      <c r="HD25" s="218">
        <f>-'Investuotojas ir Finansuotojas'!HD24-'Investuotojas ir Finansuotojas'!HD37</f>
        <v>2474.7596153846657</v>
      </c>
      <c r="HE25" s="218">
        <f>-'Investuotojas ir Finansuotojas'!HE24-'Investuotojas ir Finansuotojas'!HE37</f>
        <v>2645.4326923077424</v>
      </c>
      <c r="HF25" s="218">
        <f>-'Investuotojas ir Finansuotojas'!HF24-'Investuotojas ir Finansuotojas'!HF37</f>
        <v>2816.1057692308195</v>
      </c>
      <c r="HG25" s="218">
        <f>-'Investuotojas ir Finansuotojas'!HG24-'Investuotojas ir Finansuotojas'!HG37</f>
        <v>2986.7788461538967</v>
      </c>
      <c r="HH25" s="218">
        <f>-'Investuotojas ir Finansuotojas'!HH24-'Investuotojas ir Finansuotojas'!HH37</f>
        <v>3157.4519230769743</v>
      </c>
      <c r="HI25" s="218">
        <f>-'Investuotojas ir Finansuotojas'!HI24-'Investuotojas ir Finansuotojas'!HI37</f>
        <v>3328.1250000000509</v>
      </c>
      <c r="HJ25" s="218">
        <f>-'Investuotojas ir Finansuotojas'!HJ24-'Investuotojas ir Finansuotojas'!HJ37</f>
        <v>3498.7980769231285</v>
      </c>
      <c r="HK25" s="218">
        <f>-'Investuotojas ir Finansuotojas'!HK24-'Investuotojas ir Finansuotojas'!HK37</f>
        <v>3669.4711538462052</v>
      </c>
      <c r="HL25" s="218">
        <f>-'Investuotojas ir Finansuotojas'!HL24-'Investuotojas ir Finansuotojas'!HL37</f>
        <v>3840.1442307692828</v>
      </c>
      <c r="HM25" s="218">
        <f>-'Investuotojas ir Finansuotojas'!HM24-'Investuotojas ir Finansuotojas'!HM37</f>
        <v>4010.817307692359</v>
      </c>
      <c r="HN25" s="219">
        <f t="shared" si="201"/>
        <v>36865.384615385228</v>
      </c>
      <c r="HO25" s="218">
        <f>-'Investuotojas ir Finansuotojas'!HO24-'Investuotojas ir Finansuotojas'!HO37</f>
        <v>4096.1538461538976</v>
      </c>
      <c r="HP25" s="218">
        <f>-'Investuotojas ir Finansuotojas'!HP24-'Investuotojas ir Finansuotojas'!HP37</f>
        <v>4096.1538461538976</v>
      </c>
      <c r="HQ25" s="218">
        <f>-'Investuotojas ir Finansuotojas'!HQ24-'Investuotojas ir Finansuotojas'!HQ37</f>
        <v>4096.1538461538976</v>
      </c>
      <c r="HR25" s="218">
        <f>-'Investuotojas ir Finansuotojas'!HR24-'Investuotojas ir Finansuotojas'!HR37</f>
        <v>4096.1538461538976</v>
      </c>
      <c r="HS25" s="218">
        <f>-'Investuotojas ir Finansuotojas'!HS24-'Investuotojas ir Finansuotojas'!HS37</f>
        <v>4096.1538461538976</v>
      </c>
      <c r="HT25" s="218">
        <f>-'Investuotojas ir Finansuotojas'!HT24-'Investuotojas ir Finansuotojas'!HT37</f>
        <v>4096.1538461538976</v>
      </c>
      <c r="HU25" s="218">
        <f>-'Investuotojas ir Finansuotojas'!HU24-'Investuotojas ir Finansuotojas'!HU37</f>
        <v>4096.1538461538976</v>
      </c>
      <c r="HV25" s="218">
        <f>-'Investuotojas ir Finansuotojas'!HV24-'Investuotojas ir Finansuotojas'!HV37</f>
        <v>4096.1538461538976</v>
      </c>
      <c r="HW25" s="218">
        <f>-'Investuotojas ir Finansuotojas'!HW24-'Investuotojas ir Finansuotojas'!HW37</f>
        <v>4096.1538461538976</v>
      </c>
      <c r="HX25" s="218">
        <f>-'Investuotojas ir Finansuotojas'!HX24-'Investuotojas ir Finansuotojas'!HX37</f>
        <v>4096.1538461538976</v>
      </c>
      <c r="HY25" s="218">
        <f>-'Investuotojas ir Finansuotojas'!HY24-'Investuotojas ir Finansuotojas'!HY37</f>
        <v>4096.1538461538976</v>
      </c>
      <c r="HZ25" s="218">
        <f>-'Investuotojas ir Finansuotojas'!HZ24-'Investuotojas ir Finansuotojas'!HZ37</f>
        <v>4096.1538461538976</v>
      </c>
      <c r="IA25" s="219">
        <f t="shared" si="212"/>
        <v>49153.84615384676</v>
      </c>
      <c r="IB25" s="218">
        <f>-'Investuotojas ir Finansuotojas'!IB24-'Investuotojas ir Finansuotojas'!IB37</f>
        <v>4096.1538461538976</v>
      </c>
      <c r="IC25" s="218">
        <f>-'Investuotojas ir Finansuotojas'!IC24-'Investuotojas ir Finansuotojas'!IC37</f>
        <v>4096.1538461538976</v>
      </c>
      <c r="ID25" s="218">
        <f>-'Investuotojas ir Finansuotojas'!ID24-'Investuotojas ir Finansuotojas'!ID37</f>
        <v>4096.1538461538976</v>
      </c>
      <c r="IE25" s="218">
        <f>-'Investuotojas ir Finansuotojas'!IE24-'Investuotojas ir Finansuotojas'!IE37</f>
        <v>4096.1538461538976</v>
      </c>
      <c r="IF25" s="218">
        <f>-'Investuotojas ir Finansuotojas'!IF24-'Investuotojas ir Finansuotojas'!IF37</f>
        <v>4096.1538461538976</v>
      </c>
      <c r="IG25" s="218">
        <f>-'Investuotojas ir Finansuotojas'!IG24-'Investuotojas ir Finansuotojas'!IG37</f>
        <v>4096.1538461538976</v>
      </c>
      <c r="IH25" s="218">
        <f>-'Investuotojas ir Finansuotojas'!IH24-'Investuotojas ir Finansuotojas'!IH37</f>
        <v>4096.1538461538976</v>
      </c>
      <c r="II25" s="218">
        <f>-'Investuotojas ir Finansuotojas'!II24-'Investuotojas ir Finansuotojas'!II37</f>
        <v>4096.1538461538976</v>
      </c>
      <c r="IJ25" s="218">
        <f>-'Investuotojas ir Finansuotojas'!IJ24-'Investuotojas ir Finansuotojas'!IJ37</f>
        <v>4096.1538461538976</v>
      </c>
      <c r="IK25" s="218">
        <f>-'Investuotojas ir Finansuotojas'!IK24-'Investuotojas ir Finansuotojas'!IK37</f>
        <v>4096.1538461538976</v>
      </c>
      <c r="IL25" s="218">
        <f>-'Investuotojas ir Finansuotojas'!IL24-'Investuotojas ir Finansuotojas'!IL37</f>
        <v>4096.1538461538976</v>
      </c>
      <c r="IM25" s="218">
        <f>-'Investuotojas ir Finansuotojas'!IM24-'Investuotojas ir Finansuotojas'!IM37</f>
        <v>4096.1538461538976</v>
      </c>
      <c r="IN25" s="219">
        <f t="shared" si="223"/>
        <v>49153.84615384676</v>
      </c>
      <c r="IO25" s="218">
        <f>-'Investuotojas ir Finansuotojas'!IO24-'Investuotojas ir Finansuotojas'!IO37</f>
        <v>4096.1538461538976</v>
      </c>
      <c r="IP25" s="218">
        <f>-'Investuotojas ir Finansuotojas'!IP24-'Investuotojas ir Finansuotojas'!IP37</f>
        <v>4096.1538461538976</v>
      </c>
      <c r="IQ25" s="218">
        <f>-'Investuotojas ir Finansuotojas'!IQ24-'Investuotojas ir Finansuotojas'!IQ37</f>
        <v>4096.1538461538976</v>
      </c>
      <c r="IR25" s="218">
        <f>-'Investuotojas ir Finansuotojas'!IR24-'Investuotojas ir Finansuotojas'!IR37</f>
        <v>4096.1538461538976</v>
      </c>
      <c r="IS25" s="218">
        <f>-'Investuotojas ir Finansuotojas'!IS24-'Investuotojas ir Finansuotojas'!IS37</f>
        <v>4096.1538461538976</v>
      </c>
      <c r="IT25" s="218">
        <f>-'Investuotojas ir Finansuotojas'!IT24-'Investuotojas ir Finansuotojas'!IT37</f>
        <v>4096.1538461538976</v>
      </c>
      <c r="IU25" s="218">
        <f>-'Investuotojas ir Finansuotojas'!IU24-'Investuotojas ir Finansuotojas'!IU37</f>
        <v>4096.1538461538976</v>
      </c>
      <c r="IV25" s="218">
        <f>-'Investuotojas ir Finansuotojas'!IV24-'Investuotojas ir Finansuotojas'!IV37</f>
        <v>4096.1538461538976</v>
      </c>
      <c r="IW25" s="218">
        <f>-'Investuotojas ir Finansuotojas'!IW24-'Investuotojas ir Finansuotojas'!IW37</f>
        <v>4096.1538461538976</v>
      </c>
      <c r="IX25" s="218">
        <f>-'Investuotojas ir Finansuotojas'!IX24-'Investuotojas ir Finansuotojas'!IX37</f>
        <v>4096.1538461538976</v>
      </c>
      <c r="IY25" s="218">
        <f>-'Investuotojas ir Finansuotojas'!IY24-'Investuotojas ir Finansuotojas'!IY37</f>
        <v>4096.1538461538976</v>
      </c>
      <c r="IZ25" s="218">
        <f>-'Investuotojas ir Finansuotojas'!IZ24-'Investuotojas ir Finansuotojas'!IZ37</f>
        <v>4096.1538461538976</v>
      </c>
      <c r="JA25" s="219">
        <f t="shared" si="234"/>
        <v>49153.84615384676</v>
      </c>
      <c r="JB25" s="218">
        <f>-'Investuotojas ir Finansuotojas'!JB24-'Investuotojas ir Finansuotojas'!JB37</f>
        <v>4096.1538461538976</v>
      </c>
      <c r="JC25" s="218">
        <f>-'Investuotojas ir Finansuotojas'!JC24-'Investuotojas ir Finansuotojas'!JC37</f>
        <v>4096.1538461538976</v>
      </c>
      <c r="JD25" s="218">
        <f>-'Investuotojas ir Finansuotojas'!JD24-'Investuotojas ir Finansuotojas'!JD37</f>
        <v>4096.1538461538976</v>
      </c>
      <c r="JE25" s="218">
        <f>-'Investuotojas ir Finansuotojas'!JE24-'Investuotojas ir Finansuotojas'!JE37</f>
        <v>4096.1538461538976</v>
      </c>
      <c r="JF25" s="218">
        <f>-'Investuotojas ir Finansuotojas'!JF24-'Investuotojas ir Finansuotojas'!JF37</f>
        <v>4096.1538461538976</v>
      </c>
      <c r="JG25" s="218">
        <f>-'Investuotojas ir Finansuotojas'!JG24-'Investuotojas ir Finansuotojas'!JG37</f>
        <v>4096.1538461538976</v>
      </c>
      <c r="JH25" s="218">
        <f>-'Investuotojas ir Finansuotojas'!JH24-'Investuotojas ir Finansuotojas'!JH37</f>
        <v>4096.1538461538976</v>
      </c>
      <c r="JI25" s="218">
        <f>-'Investuotojas ir Finansuotojas'!JI24-'Investuotojas ir Finansuotojas'!JI37</f>
        <v>4096.1538461538976</v>
      </c>
      <c r="JJ25" s="218">
        <f>-'Investuotojas ir Finansuotojas'!JJ24-'Investuotojas ir Finansuotojas'!JJ37</f>
        <v>4096.1538461538976</v>
      </c>
      <c r="JK25" s="218">
        <f>-'Investuotojas ir Finansuotojas'!JK24-'Investuotojas ir Finansuotojas'!JK37</f>
        <v>4096.1538461538976</v>
      </c>
      <c r="JL25" s="218">
        <f>-'Investuotojas ir Finansuotojas'!JL24-'Investuotojas ir Finansuotojas'!JL37</f>
        <v>4096.1538461538976</v>
      </c>
      <c r="JM25" s="218">
        <f>-'Investuotojas ir Finansuotojas'!JM24-'Investuotojas ir Finansuotojas'!JM37</f>
        <v>4096.1538461538976</v>
      </c>
      <c r="JN25" s="219">
        <f t="shared" si="245"/>
        <v>49153.84615384676</v>
      </c>
      <c r="JO25" s="218">
        <f>-'Investuotojas ir Finansuotojas'!JO24-'Investuotojas ir Finansuotojas'!JO37</f>
        <v>4096.1538461538976</v>
      </c>
      <c r="JP25" s="218">
        <f>-'Investuotojas ir Finansuotojas'!JP24-'Investuotojas ir Finansuotojas'!JP37</f>
        <v>4096.1538461538976</v>
      </c>
      <c r="JQ25" s="218">
        <f>-'Investuotojas ir Finansuotojas'!JQ24-'Investuotojas ir Finansuotojas'!JQ37</f>
        <v>4096.1538461538976</v>
      </c>
      <c r="JR25" s="218">
        <f>-'Investuotojas ir Finansuotojas'!JR24-'Investuotojas ir Finansuotojas'!JR37</f>
        <v>4096.1538461538976</v>
      </c>
      <c r="JS25" s="218">
        <f>-'Investuotojas ir Finansuotojas'!JS24-'Investuotojas ir Finansuotojas'!JS37</f>
        <v>4096.1538461538976</v>
      </c>
      <c r="JT25" s="218">
        <f>-'Investuotojas ir Finansuotojas'!JT24-'Investuotojas ir Finansuotojas'!JT37</f>
        <v>4096.1538461538976</v>
      </c>
      <c r="JU25" s="218">
        <f>-'Investuotojas ir Finansuotojas'!JU24-'Investuotojas ir Finansuotojas'!JU37</f>
        <v>4096.1538461538976</v>
      </c>
      <c r="JV25" s="218">
        <f>-'Investuotojas ir Finansuotojas'!JV24-'Investuotojas ir Finansuotojas'!JV37</f>
        <v>4096.1538461538976</v>
      </c>
      <c r="JW25" s="218">
        <f>-'Investuotojas ir Finansuotojas'!JW24-'Investuotojas ir Finansuotojas'!JW37</f>
        <v>4096.1538461538976</v>
      </c>
      <c r="JX25" s="218">
        <f>-'Investuotojas ir Finansuotojas'!JX24-'Investuotojas ir Finansuotojas'!JX37</f>
        <v>4096.1538461538976</v>
      </c>
      <c r="JY25" s="218">
        <f>-'Investuotojas ir Finansuotojas'!JY24-'Investuotojas ir Finansuotojas'!JY37</f>
        <v>4096.1538461538976</v>
      </c>
      <c r="JZ25" s="218">
        <f>-'Investuotojas ir Finansuotojas'!JZ24-'Investuotojas ir Finansuotojas'!JZ37</f>
        <v>4096.1538461538976</v>
      </c>
      <c r="KA25" s="219">
        <f t="shared" si="256"/>
        <v>49153.84615384676</v>
      </c>
      <c r="KB25" s="218">
        <f>-'Investuotojas ir Finansuotojas'!KB24-'Investuotojas ir Finansuotojas'!KB37</f>
        <v>4096.1538461538976</v>
      </c>
      <c r="KC25" s="218">
        <f>-'Investuotojas ir Finansuotojas'!KC24-'Investuotojas ir Finansuotojas'!KC37</f>
        <v>4096.1538461538976</v>
      </c>
      <c r="KD25" s="218">
        <f>-'Investuotojas ir Finansuotojas'!KD24-'Investuotojas ir Finansuotojas'!KD37</f>
        <v>4096.1538461538976</v>
      </c>
      <c r="KE25" s="218">
        <f>-'Investuotojas ir Finansuotojas'!KE24-'Investuotojas ir Finansuotojas'!KE37</f>
        <v>4096.1538461538976</v>
      </c>
      <c r="KF25" s="218">
        <f>-'Investuotojas ir Finansuotojas'!KF24-'Investuotojas ir Finansuotojas'!KF37</f>
        <v>4096.1538461538976</v>
      </c>
      <c r="KG25" s="218">
        <f>-'Investuotojas ir Finansuotojas'!KG24-'Investuotojas ir Finansuotojas'!KG37</f>
        <v>4096.1538461538976</v>
      </c>
      <c r="KH25" s="218">
        <f>-'Investuotojas ir Finansuotojas'!KH24-'Investuotojas ir Finansuotojas'!KH37</f>
        <v>4096.1538461538976</v>
      </c>
      <c r="KI25" s="218">
        <f>-'Investuotojas ir Finansuotojas'!KI24-'Investuotojas ir Finansuotojas'!KI37</f>
        <v>4096.1538461538976</v>
      </c>
      <c r="KJ25" s="218">
        <f>-'Investuotojas ir Finansuotojas'!KJ24-'Investuotojas ir Finansuotojas'!KJ37</f>
        <v>4096.1538461538976</v>
      </c>
      <c r="KK25" s="218">
        <f>-'Investuotojas ir Finansuotojas'!KK24-'Investuotojas ir Finansuotojas'!KK37</f>
        <v>4096.1538461538976</v>
      </c>
      <c r="KL25" s="218">
        <f>-'Investuotojas ir Finansuotojas'!KL24-'Investuotojas ir Finansuotojas'!KL37</f>
        <v>4096.1538461538976</v>
      </c>
      <c r="KM25" s="218">
        <f>-'Investuotojas ir Finansuotojas'!KM24-'Investuotojas ir Finansuotojas'!KM37</f>
        <v>4096.1538461538976</v>
      </c>
      <c r="KN25" s="219">
        <f t="shared" si="267"/>
        <v>49153.84615384676</v>
      </c>
      <c r="KO25" s="218">
        <f>-'Investuotojas ir Finansuotojas'!KO24-'Investuotojas ir Finansuotojas'!KO37</f>
        <v>4096.1538461538976</v>
      </c>
      <c r="KP25" s="218">
        <f>-'Investuotojas ir Finansuotojas'!KP24-'Investuotojas ir Finansuotojas'!KP37</f>
        <v>4096.1538461538976</v>
      </c>
      <c r="KQ25" s="218">
        <f>-'Investuotojas ir Finansuotojas'!KQ24-'Investuotojas ir Finansuotojas'!KQ37</f>
        <v>4096.1538461538976</v>
      </c>
      <c r="KR25" s="218">
        <f>-'Investuotojas ir Finansuotojas'!KR24-'Investuotojas ir Finansuotojas'!KR37</f>
        <v>4096.1538461538976</v>
      </c>
      <c r="KS25" s="218">
        <f>-'Investuotojas ir Finansuotojas'!KS24-'Investuotojas ir Finansuotojas'!KS37</f>
        <v>4096.1538461538976</v>
      </c>
      <c r="KT25" s="218">
        <f>-'Investuotojas ir Finansuotojas'!KT24-'Investuotojas ir Finansuotojas'!KT37</f>
        <v>4096.1538461538976</v>
      </c>
      <c r="KU25" s="218">
        <f>-'Investuotojas ir Finansuotojas'!KU24-'Investuotojas ir Finansuotojas'!KU37</f>
        <v>4096.1538461538976</v>
      </c>
      <c r="KV25" s="218">
        <f>-'Investuotojas ir Finansuotojas'!KV24-'Investuotojas ir Finansuotojas'!KV37</f>
        <v>4096.1538461538976</v>
      </c>
      <c r="KW25" s="218">
        <f>-'Investuotojas ir Finansuotojas'!KW24-'Investuotojas ir Finansuotojas'!KW37</f>
        <v>4096.1538461538976</v>
      </c>
      <c r="KX25" s="218">
        <f>-'Investuotojas ir Finansuotojas'!KX24-'Investuotojas ir Finansuotojas'!KX37</f>
        <v>4096.1538461538976</v>
      </c>
      <c r="KY25" s="218">
        <f>-'Investuotojas ir Finansuotojas'!KY24-'Investuotojas ir Finansuotojas'!KY37</f>
        <v>4096.1538461538976</v>
      </c>
      <c r="KZ25" s="218">
        <f>-'Investuotojas ir Finansuotojas'!KZ24-'Investuotojas ir Finansuotojas'!KZ37</f>
        <v>4096.1538461538976</v>
      </c>
      <c r="LA25" s="219">
        <f t="shared" si="278"/>
        <v>49153.84615384676</v>
      </c>
      <c r="LB25" s="218">
        <f>-'Investuotojas ir Finansuotojas'!LB24-'Investuotojas ir Finansuotojas'!LB37</f>
        <v>4096.1538461538976</v>
      </c>
      <c r="LC25" s="218">
        <f>-'Investuotojas ir Finansuotojas'!LC24-'Investuotojas ir Finansuotojas'!LC37</f>
        <v>4096.1538461538976</v>
      </c>
      <c r="LD25" s="218">
        <f>-'Investuotojas ir Finansuotojas'!LD24-'Investuotojas ir Finansuotojas'!LD37</f>
        <v>4096.1538461538976</v>
      </c>
      <c r="LE25" s="218">
        <f>-'Investuotojas ir Finansuotojas'!LE24-'Investuotojas ir Finansuotojas'!LE37</f>
        <v>4096.1538461538976</v>
      </c>
      <c r="LF25" s="218">
        <f>-'Investuotojas ir Finansuotojas'!LF24-'Investuotojas ir Finansuotojas'!LF37</f>
        <v>4096.1538461538976</v>
      </c>
      <c r="LG25" s="218">
        <f>-'Investuotojas ir Finansuotojas'!LG24-'Investuotojas ir Finansuotojas'!LG37</f>
        <v>4096.1538461538976</v>
      </c>
      <c r="LH25" s="218">
        <f>-'Investuotojas ir Finansuotojas'!LH24-'Investuotojas ir Finansuotojas'!LH37</f>
        <v>4096.1538461538976</v>
      </c>
      <c r="LI25" s="218">
        <f>-'Investuotojas ir Finansuotojas'!LI24-'Investuotojas ir Finansuotojas'!LI37</f>
        <v>4096.1538461538976</v>
      </c>
      <c r="LJ25" s="218">
        <f>-'Investuotojas ir Finansuotojas'!LJ24-'Investuotojas ir Finansuotojas'!LJ37</f>
        <v>4096.1538461538976</v>
      </c>
      <c r="LK25" s="218">
        <f>-'Investuotojas ir Finansuotojas'!LK24-'Investuotojas ir Finansuotojas'!LK37</f>
        <v>4096.1538461538976</v>
      </c>
      <c r="LL25" s="218">
        <f>-'Investuotojas ir Finansuotojas'!LL24-'Investuotojas ir Finansuotojas'!LL37</f>
        <v>4096.1538461538976</v>
      </c>
      <c r="LM25" s="218">
        <f>-'Investuotojas ir Finansuotojas'!LM24-'Investuotojas ir Finansuotojas'!LM37</f>
        <v>4096.1538461538976</v>
      </c>
      <c r="LN25" s="220">
        <f t="shared" si="289"/>
        <v>49153.84615384676</v>
      </c>
    </row>
    <row r="26" spans="1:326">
      <c r="A26" s="194" t="s">
        <v>18</v>
      </c>
      <c r="B26" s="209">
        <f>B19+B20+B23</f>
        <v>-35250</v>
      </c>
      <c r="C26" s="210">
        <f t="shared" ref="C26:BM26" si="330">C19+C20+C23</f>
        <v>-4102.5</v>
      </c>
      <c r="D26" s="210">
        <f t="shared" si="330"/>
        <v>-4140</v>
      </c>
      <c r="E26" s="210">
        <f t="shared" si="330"/>
        <v>-4177.5</v>
      </c>
      <c r="F26" s="210">
        <f t="shared" si="330"/>
        <v>-4220.3420000000006</v>
      </c>
      <c r="G26" s="210">
        <f t="shared" si="330"/>
        <v>-4954.1774999999998</v>
      </c>
      <c r="H26" s="210">
        <f t="shared" si="330"/>
        <v>-5688.0130000000008</v>
      </c>
      <c r="I26" s="210">
        <f t="shared" si="330"/>
        <v>-6421.8485000000001</v>
      </c>
      <c r="J26" s="210">
        <f t="shared" si="330"/>
        <v>-7155.6839999999993</v>
      </c>
      <c r="K26" s="210">
        <f t="shared" si="330"/>
        <v>-7889.5195000000003</v>
      </c>
      <c r="L26" s="210">
        <f t="shared" si="330"/>
        <v>-8623.3549999999996</v>
      </c>
      <c r="M26" s="210">
        <f t="shared" si="330"/>
        <v>-92917.450500000006</v>
      </c>
      <c r="N26" s="195">
        <f t="shared" si="25"/>
        <v>-185540.38999999998</v>
      </c>
      <c r="O26" s="210">
        <f t="shared" si="330"/>
        <v>-4245.5743618540464</v>
      </c>
      <c r="P26" s="210">
        <f t="shared" si="330"/>
        <v>-8046.2770764582065</v>
      </c>
      <c r="Q26" s="210">
        <f t="shared" si="330"/>
        <v>-10107.747694742928</v>
      </c>
      <c r="R26" s="210">
        <f t="shared" si="330"/>
        <v>-12189.276643958208</v>
      </c>
      <c r="S26" s="210">
        <f t="shared" si="330"/>
        <v>-14290.86392410404</v>
      </c>
      <c r="T26" s="210">
        <f t="shared" si="330"/>
        <v>-16412.509535180427</v>
      </c>
      <c r="U26" s="210">
        <f t="shared" si="330"/>
        <v>-18554.213477187372</v>
      </c>
      <c r="V26" s="210">
        <f t="shared" si="330"/>
        <v>-20715.975750124875</v>
      </c>
      <c r="W26" s="210">
        <f t="shared" si="330"/>
        <v>-22897.79635399293</v>
      </c>
      <c r="X26" s="210">
        <f t="shared" si="330"/>
        <v>-25099.675288791535</v>
      </c>
      <c r="Y26" s="210">
        <f t="shared" si="330"/>
        <v>-27321.612554520711</v>
      </c>
      <c r="Z26" s="210">
        <f t="shared" si="330"/>
        <v>-503071.7481511801</v>
      </c>
      <c r="AA26" s="211">
        <f t="shared" si="36"/>
        <v>-682953.27081209538</v>
      </c>
      <c r="AB26" s="210">
        <f t="shared" si="330"/>
        <v>12147.693127339089</v>
      </c>
      <c r="AC26" s="210">
        <f t="shared" si="330"/>
        <v>12273.197351274475</v>
      </c>
      <c r="AD26" s="210">
        <f t="shared" si="330"/>
        <v>12399.956617449223</v>
      </c>
      <c r="AE26" s="210">
        <f t="shared" si="330"/>
        <v>12527.983476285715</v>
      </c>
      <c r="AF26" s="210">
        <f t="shared" si="330"/>
        <v>12657.290603710566</v>
      </c>
      <c r="AG26" s="210">
        <f t="shared" si="330"/>
        <v>12787.890802409662</v>
      </c>
      <c r="AH26" s="210">
        <f t="shared" si="330"/>
        <v>12919.797003095768</v>
      </c>
      <c r="AI26" s="210">
        <f t="shared" si="330"/>
        <v>13053.022265788723</v>
      </c>
      <c r="AJ26" s="210">
        <f t="shared" si="330"/>
        <v>13187.579781108596</v>
      </c>
      <c r="AK26" s="210">
        <f t="shared" si="330"/>
        <v>13323.482871581678</v>
      </c>
      <c r="AL26" s="210">
        <f t="shared" si="330"/>
        <v>13460.744992959504</v>
      </c>
      <c r="AM26" s="210">
        <f t="shared" si="330"/>
        <v>13499.379735551092</v>
      </c>
      <c r="AN26" s="211">
        <f t="shared" si="47"/>
        <v>154238.0186285541</v>
      </c>
      <c r="AO26" s="210">
        <f t="shared" si="330"/>
        <v>12081.019124558285</v>
      </c>
      <c r="AP26" s="210">
        <f t="shared" si="330"/>
        <v>12221.430425475965</v>
      </c>
      <c r="AQ26" s="210">
        <f t="shared" si="330"/>
        <v>12363.245839402831</v>
      </c>
      <c r="AR26" s="210">
        <f t="shared" si="330"/>
        <v>12506.479407468958</v>
      </c>
      <c r="AS26" s="210">
        <f t="shared" si="330"/>
        <v>12651.145311215741</v>
      </c>
      <c r="AT26" s="210">
        <f t="shared" si="330"/>
        <v>12797.257873999997</v>
      </c>
      <c r="AU26" s="210">
        <f t="shared" si="330"/>
        <v>12944.831562412104</v>
      </c>
      <c r="AV26" s="210">
        <f t="shared" si="330"/>
        <v>13093.880987708328</v>
      </c>
      <c r="AW26" s="210">
        <f t="shared" si="330"/>
        <v>13244.420907257505</v>
      </c>
      <c r="AX26" s="210">
        <f t="shared" si="330"/>
        <v>13396.466226002181</v>
      </c>
      <c r="AY26" s="210">
        <f t="shared" si="330"/>
        <v>13550.031997934302</v>
      </c>
      <c r="AZ26" s="210">
        <f t="shared" si="330"/>
        <v>8605.1334275857462</v>
      </c>
      <c r="BA26" s="211">
        <f t="shared" si="58"/>
        <v>149455.34309102193</v>
      </c>
      <c r="BB26" s="210">
        <f t="shared" si="330"/>
        <v>12027.425541734119</v>
      </c>
      <c r="BC26" s="210">
        <f t="shared" si="330"/>
        <v>12150.939255456557</v>
      </c>
      <c r="BD26" s="210">
        <f t="shared" si="330"/>
        <v>12309.383360981214</v>
      </c>
      <c r="BE26" s="210">
        <f t="shared" si="330"/>
        <v>12469.411907561123</v>
      </c>
      <c r="BF26" s="210">
        <f t="shared" si="330"/>
        <v>12631.040739606833</v>
      </c>
      <c r="BG26" s="210">
        <f t="shared" si="330"/>
        <v>12794.285859972995</v>
      </c>
      <c r="BH26" s="210">
        <f t="shared" si="330"/>
        <v>12959.163431542824</v>
      </c>
      <c r="BI26" s="210">
        <f t="shared" si="330"/>
        <v>13125.689778828346</v>
      </c>
      <c r="BJ26" s="210">
        <f t="shared" si="330"/>
        <v>13293.881389586721</v>
      </c>
      <c r="BK26" s="210">
        <f t="shared" si="330"/>
        <v>13463.754916452686</v>
      </c>
      <c r="BL26" s="210">
        <f t="shared" si="330"/>
        <v>13635.327178587322</v>
      </c>
      <c r="BM26" s="210">
        <f t="shared" si="330"/>
        <v>-10291.384836656714</v>
      </c>
      <c r="BN26" s="211">
        <f t="shared" si="69"/>
        <v>130568.91852365402</v>
      </c>
      <c r="BO26" s="210">
        <f t="shared" ref="BO26:DZ26" si="331">BO19+BO20+BO23</f>
        <v>11954.599774530176</v>
      </c>
      <c r="BP26" s="210">
        <f t="shared" si="331"/>
        <v>12102.620949014872</v>
      </c>
      <c r="BQ26" s="210">
        <f t="shared" si="331"/>
        <v>12279.862234009281</v>
      </c>
      <c r="BR26" s="210">
        <f t="shared" si="331"/>
        <v>12458.875931853629</v>
      </c>
      <c r="BS26" s="210">
        <f t="shared" si="331"/>
        <v>12639.679766676432</v>
      </c>
      <c r="BT26" s="210">
        <f t="shared" si="331"/>
        <v>12822.291639847459</v>
      </c>
      <c r="BU26" s="210">
        <f t="shared" si="331"/>
        <v>13006.729631750193</v>
      </c>
      <c r="BV26" s="210">
        <f t="shared" si="331"/>
        <v>13193.012003571963</v>
      </c>
      <c r="BW26" s="210">
        <f t="shared" si="331"/>
        <v>13381.157199111942</v>
      </c>
      <c r="BX26" s="210">
        <f t="shared" si="331"/>
        <v>13571.183846607328</v>
      </c>
      <c r="BY26" s="210">
        <f t="shared" si="331"/>
        <v>13763.11076057766</v>
      </c>
      <c r="BZ26" s="210">
        <f t="shared" si="331"/>
        <v>-31143.043056312301</v>
      </c>
      <c r="CA26" s="211">
        <f t="shared" si="80"/>
        <v>110030.08068123861</v>
      </c>
      <c r="CB26" s="210">
        <f t="shared" si="331"/>
        <v>11908.378308114341</v>
      </c>
      <c r="CC26" s="210">
        <f t="shared" si="331"/>
        <v>12085.978183386378</v>
      </c>
      <c r="CD26" s="210">
        <f t="shared" si="331"/>
        <v>12284.486673529649</v>
      </c>
      <c r="CE26" s="210">
        <f t="shared" si="331"/>
        <v>12484.980248574353</v>
      </c>
      <c r="CF26" s="210">
        <f t="shared" si="331"/>
        <v>12687.4787593695</v>
      </c>
      <c r="CG26" s="210">
        <f t="shared" si="331"/>
        <v>12892.002255272604</v>
      </c>
      <c r="CH26" s="210">
        <f t="shared" si="331"/>
        <v>13098.570986134739</v>
      </c>
      <c r="CI26" s="210">
        <f t="shared" si="331"/>
        <v>13307.205404305492</v>
      </c>
      <c r="CJ26" s="210">
        <f t="shared" si="331"/>
        <v>13517.926166657955</v>
      </c>
      <c r="CK26" s="210">
        <f t="shared" si="331"/>
        <v>13730.754136633946</v>
      </c>
      <c r="CL26" s="210">
        <f t="shared" si="331"/>
        <v>13945.710386309689</v>
      </c>
      <c r="CM26" s="210">
        <f t="shared" si="331"/>
        <v>-79937.183801517793</v>
      </c>
      <c r="CN26" s="211">
        <f t="shared" si="91"/>
        <v>62006.287706770876</v>
      </c>
      <c r="CO26" s="210">
        <f t="shared" si="331"/>
        <v>11899.594641591582</v>
      </c>
      <c r="CP26" s="210">
        <f t="shared" si="331"/>
        <v>12120.054280588749</v>
      </c>
      <c r="CQ26" s="210">
        <f t="shared" si="331"/>
        <v>12342.718515975896</v>
      </c>
      <c r="CR26" s="210">
        <f t="shared" si="331"/>
        <v>12567.60939371691</v>
      </c>
      <c r="CS26" s="210">
        <f t="shared" si="331"/>
        <v>12794.749180235332</v>
      </c>
      <c r="CT26" s="210">
        <f t="shared" si="331"/>
        <v>13024.16036461894</v>
      </c>
      <c r="CU26" s="210">
        <f t="shared" si="331"/>
        <v>13255.86566084639</v>
      </c>
      <c r="CV26" s="210">
        <f t="shared" si="331"/>
        <v>13489.888010036106</v>
      </c>
      <c r="CW26" s="210">
        <f t="shared" si="331"/>
        <v>13726.25058271773</v>
      </c>
      <c r="CX26" s="210">
        <f t="shared" si="331"/>
        <v>13964.976781126155</v>
      </c>
      <c r="CY26" s="210">
        <f t="shared" si="331"/>
        <v>14206.090241518676</v>
      </c>
      <c r="CZ26" s="210">
        <f t="shared" si="331"/>
        <v>-10650.38516348488</v>
      </c>
      <c r="DA26" s="211">
        <f t="shared" si="102"/>
        <v>132741.57248948759</v>
      </c>
      <c r="DB26" s="210">
        <f t="shared" si="331"/>
        <v>11949.751654343892</v>
      </c>
      <c r="DC26" s="210">
        <f t="shared" si="331"/>
        <v>12167.95439289661</v>
      </c>
      <c r="DD26" s="210">
        <f t="shared" si="331"/>
        <v>12417.54585963801</v>
      </c>
      <c r="DE26" s="210">
        <f t="shared" si="331"/>
        <v>12669.633241046822</v>
      </c>
      <c r="DF26" s="210">
        <f t="shared" si="331"/>
        <v>12924.241496269724</v>
      </c>
      <c r="DG26" s="210">
        <f t="shared" si="331"/>
        <v>13181.395834044853</v>
      </c>
      <c r="DH26" s="210">
        <f t="shared" si="331"/>
        <v>13441.121715197734</v>
      </c>
      <c r="DI26" s="210">
        <f t="shared" si="331"/>
        <v>13703.444855162141</v>
      </c>
      <c r="DJ26" s="210">
        <f t="shared" si="331"/>
        <v>13968.391226526199</v>
      </c>
      <c r="DK26" s="210">
        <f t="shared" si="331"/>
        <v>14235.987061603892</v>
      </c>
      <c r="DL26" s="210">
        <f t="shared" si="331"/>
        <v>14506.258855032362</v>
      </c>
      <c r="DM26" s="210">
        <f t="shared" si="331"/>
        <v>-109320.76663360487</v>
      </c>
      <c r="DN26" s="211">
        <f t="shared" si="113"/>
        <v>35844.959558157381</v>
      </c>
      <c r="DO26" s="210">
        <f t="shared" si="331"/>
        <v>12017.971613773821</v>
      </c>
      <c r="DP26" s="210">
        <f t="shared" si="331"/>
        <v>12295.422912814967</v>
      </c>
      <c r="DQ26" s="210">
        <f t="shared" si="331"/>
        <v>12575.648724846527</v>
      </c>
      <c r="DR26" s="210">
        <f t="shared" si="331"/>
        <v>12858.676794998399</v>
      </c>
      <c r="DS26" s="210">
        <f t="shared" si="331"/>
        <v>13144.535145851787</v>
      </c>
      <c r="DT26" s="210">
        <f t="shared" si="331"/>
        <v>13433.252080213715</v>
      </c>
      <c r="DU26" s="210">
        <f t="shared" si="331"/>
        <v>13724.856183919259</v>
      </c>
      <c r="DV26" s="210">
        <f t="shared" si="331"/>
        <v>14019.376328661863</v>
      </c>
      <c r="DW26" s="210">
        <f t="shared" si="331"/>
        <v>14316.841674851883</v>
      </c>
      <c r="DX26" s="210">
        <f t="shared" si="331"/>
        <v>14617.281674503814</v>
      </c>
      <c r="DY26" s="210">
        <f t="shared" si="331"/>
        <v>14920.726074152255</v>
      </c>
      <c r="DZ26" s="210">
        <f t="shared" si="331"/>
        <v>-9872.7950822028106</v>
      </c>
      <c r="EA26" s="211">
        <f t="shared" si="124"/>
        <v>138051.79412638544</v>
      </c>
      <c r="EB26" s="210">
        <f t="shared" ref="EB26:GL26" si="332">EB19+EB20+EB23</f>
        <v>12177.918896551409</v>
      </c>
      <c r="EC26" s="210">
        <f t="shared" si="332"/>
        <v>12457.877451071543</v>
      </c>
      <c r="ED26" s="210">
        <f t="shared" si="332"/>
        <v>12772.306105018937</v>
      </c>
      <c r="EE26" s="210">
        <f t="shared" si="332"/>
        <v>13089.879045505806</v>
      </c>
      <c r="EF26" s="210">
        <f t="shared" si="332"/>
        <v>13410.627715397541</v>
      </c>
      <c r="EG26" s="210">
        <f t="shared" si="332"/>
        <v>13734.583871988196</v>
      </c>
      <c r="EH26" s="210">
        <f t="shared" si="332"/>
        <v>14061.779590144759</v>
      </c>
      <c r="EI26" s="210">
        <f t="shared" si="332"/>
        <v>14392.247265482887</v>
      </c>
      <c r="EJ26" s="210">
        <f t="shared" si="332"/>
        <v>14726.019617574389</v>
      </c>
      <c r="EK26" s="210">
        <f t="shared" si="332"/>
        <v>15063.129693186818</v>
      </c>
      <c r="EL26" s="210">
        <f t="shared" si="332"/>
        <v>15403.610869555361</v>
      </c>
      <c r="EM26" s="210">
        <f t="shared" si="332"/>
        <v>-78352.503142312402</v>
      </c>
      <c r="EN26" s="211">
        <f t="shared" si="135"/>
        <v>72937.476979165251</v>
      </c>
      <c r="EO26" s="210">
        <f t="shared" si="332"/>
        <v>12380.203768022608</v>
      </c>
      <c r="EP26" s="210">
        <f t="shared" si="332"/>
        <v>12726.658562093082</v>
      </c>
      <c r="EQ26" s="210">
        <f t="shared" si="332"/>
        <v>13079.911206527473</v>
      </c>
      <c r="ER26" s="210">
        <f t="shared" si="332"/>
        <v>13436.696377406215</v>
      </c>
      <c r="ES26" s="210">
        <f t="shared" si="332"/>
        <v>13797.049399993741</v>
      </c>
      <c r="ET26" s="210">
        <f t="shared" si="332"/>
        <v>14161.005952807143</v>
      </c>
      <c r="EU26" s="210">
        <f t="shared" si="332"/>
        <v>14528.602071148678</v>
      </c>
      <c r="EV26" s="210">
        <f t="shared" si="332"/>
        <v>14899.874150673631</v>
      </c>
      <c r="EW26" s="210">
        <f t="shared" si="332"/>
        <v>15274.85895099383</v>
      </c>
      <c r="EX26" s="210">
        <f t="shared" si="332"/>
        <v>15653.593599317235</v>
      </c>
      <c r="EY26" s="210">
        <f t="shared" si="332"/>
        <v>16036.115594123874</v>
      </c>
      <c r="EZ26" s="210">
        <f t="shared" si="332"/>
        <v>-48677.537191121417</v>
      </c>
      <c r="FA26" s="211">
        <f t="shared" si="146"/>
        <v>107297.0324419861</v>
      </c>
      <c r="FB26" s="210">
        <f t="shared" si="332"/>
        <v>12704.805604731839</v>
      </c>
      <c r="FC26" s="210">
        <f t="shared" si="332"/>
        <v>13081.474026716587</v>
      </c>
      <c r="FD26" s="210">
        <f t="shared" si="332"/>
        <v>13478.343504707709</v>
      </c>
      <c r="FE26" s="210">
        <f t="shared" si="332"/>
        <v>13879.18167747874</v>
      </c>
      <c r="FF26" s="210">
        <f t="shared" si="332"/>
        <v>14284.028231977483</v>
      </c>
      <c r="FG26" s="210">
        <f t="shared" si="332"/>
        <v>14692.923252021214</v>
      </c>
      <c r="FH26" s="210">
        <f t="shared" si="332"/>
        <v>15105.907222265381</v>
      </c>
      <c r="FI26" s="210">
        <f t="shared" si="332"/>
        <v>15523.021032211989</v>
      </c>
      <c r="FJ26" s="210">
        <f t="shared" si="332"/>
        <v>15944.305980258063</v>
      </c>
      <c r="FK26" s="210">
        <f t="shared" si="332"/>
        <v>16369.8037777846</v>
      </c>
      <c r="FL26" s="210">
        <f t="shared" si="332"/>
        <v>16799.556553286398</v>
      </c>
      <c r="FM26" s="210">
        <f t="shared" si="332"/>
        <v>-86866.393143456778</v>
      </c>
      <c r="FN26" s="211">
        <f t="shared" si="157"/>
        <v>74996.957719983242</v>
      </c>
      <c r="FO26" s="210">
        <f t="shared" si="332"/>
        <v>13129.513487071956</v>
      </c>
      <c r="FP26" s="210">
        <f t="shared" si="332"/>
        <v>13570.43825032104</v>
      </c>
      <c r="FQ26" s="210">
        <f t="shared" si="332"/>
        <v>14016.61221230581</v>
      </c>
      <c r="FR26" s="210">
        <f t="shared" si="332"/>
        <v>14467.247913910433</v>
      </c>
      <c r="FS26" s="210">
        <f t="shared" si="332"/>
        <v>14922.389972531095</v>
      </c>
      <c r="FT26" s="210">
        <f t="shared" si="332"/>
        <v>15382.08345173797</v>
      </c>
      <c r="FU26" s="210">
        <f t="shared" si="332"/>
        <v>15846.37386573691</v>
      </c>
      <c r="FV26" s="210">
        <f t="shared" si="332"/>
        <v>16315.307183875841</v>
      </c>
      <c r="FW26" s="210">
        <f t="shared" si="332"/>
        <v>16788.929835196162</v>
      </c>
      <c r="FX26" s="210">
        <f t="shared" si="332"/>
        <v>17267.288713029684</v>
      </c>
      <c r="FY26" s="210">
        <f t="shared" si="332"/>
        <v>17750.43117964155</v>
      </c>
      <c r="FZ26" s="210">
        <f t="shared" si="332"/>
        <v>-25861.594929080486</v>
      </c>
      <c r="GA26" s="211">
        <f t="shared" si="168"/>
        <v>143595.02113627797</v>
      </c>
      <c r="GB26" s="210">
        <f t="shared" si="332"/>
        <v>13708.481436399208</v>
      </c>
      <c r="GC26" s="210">
        <f t="shared" si="332"/>
        <v>14035.029677849727</v>
      </c>
      <c r="GD26" s="210">
        <f t="shared" si="332"/>
        <v>14535.067326756896</v>
      </c>
      <c r="GE26" s="210">
        <f t="shared" si="332"/>
        <v>15040.105352153138</v>
      </c>
      <c r="GF26" s="210">
        <f t="shared" si="332"/>
        <v>15550.193757803341</v>
      </c>
      <c r="GG26" s="210">
        <f t="shared" si="332"/>
        <v>16065.383047510046</v>
      </c>
      <c r="GH26" s="210">
        <f t="shared" si="332"/>
        <v>14354.089944095589</v>
      </c>
      <c r="GI26" s="210">
        <f t="shared" si="332"/>
        <v>14857.318195665217</v>
      </c>
      <c r="GJ26" s="210">
        <f t="shared" si="332"/>
        <v>15365.578729750541</v>
      </c>
      <c r="GK26" s="210">
        <f t="shared" si="332"/>
        <v>15878.921869176718</v>
      </c>
      <c r="GL26" s="210">
        <f t="shared" si="332"/>
        <v>16397.39843999716</v>
      </c>
      <c r="GM26" s="210">
        <f t="shared" ref="GM26:IX26" si="333">GM19+GM20+GM23</f>
        <v>-107678.9402234742</v>
      </c>
      <c r="GN26" s="211">
        <f t="shared" si="179"/>
        <v>58108.627553683385</v>
      </c>
      <c r="GO26" s="210">
        <f t="shared" si="333"/>
        <v>85.336538459360753</v>
      </c>
      <c r="GP26" s="210">
        <f t="shared" si="333"/>
        <v>256.00961538243763</v>
      </c>
      <c r="GQ26" s="210">
        <f t="shared" si="333"/>
        <v>426.68269230551454</v>
      </c>
      <c r="GR26" s="210">
        <f t="shared" si="333"/>
        <v>597.35576922859138</v>
      </c>
      <c r="GS26" s="210">
        <f t="shared" si="333"/>
        <v>768.02884615166829</v>
      </c>
      <c r="GT26" s="210">
        <f t="shared" si="333"/>
        <v>938.70192307474508</v>
      </c>
      <c r="GU26" s="210">
        <f t="shared" si="333"/>
        <v>1109.3749999978222</v>
      </c>
      <c r="GV26" s="210">
        <f t="shared" si="333"/>
        <v>1280.0480769208989</v>
      </c>
      <c r="GW26" s="210">
        <f t="shared" si="333"/>
        <v>1450.721153843976</v>
      </c>
      <c r="GX26" s="210">
        <f t="shared" si="333"/>
        <v>1621.3942307670529</v>
      </c>
      <c r="GY26" s="210">
        <f t="shared" si="333"/>
        <v>1792.0673076901298</v>
      </c>
      <c r="GZ26" s="210">
        <f t="shared" si="333"/>
        <v>1962.740384613207</v>
      </c>
      <c r="HA26" s="211">
        <f t="shared" si="190"/>
        <v>12288.461538435404</v>
      </c>
      <c r="HB26" s="210">
        <f t="shared" si="333"/>
        <v>2133.4134615360526</v>
      </c>
      <c r="HC26" s="210">
        <f t="shared" si="333"/>
        <v>2304.0865384591298</v>
      </c>
      <c r="HD26" s="210">
        <f t="shared" si="333"/>
        <v>2474.7596153822069</v>
      </c>
      <c r="HE26" s="210">
        <f t="shared" si="333"/>
        <v>2645.4326923052836</v>
      </c>
      <c r="HF26" s="210">
        <f t="shared" si="333"/>
        <v>2816.1057692283607</v>
      </c>
      <c r="HG26" s="210">
        <f t="shared" si="333"/>
        <v>2986.7788461514378</v>
      </c>
      <c r="HH26" s="210">
        <f t="shared" si="333"/>
        <v>3157.4519230745154</v>
      </c>
      <c r="HI26" s="210">
        <f t="shared" si="333"/>
        <v>3328.1249999975921</v>
      </c>
      <c r="HJ26" s="210">
        <f t="shared" si="333"/>
        <v>3498.7980769206697</v>
      </c>
      <c r="HK26" s="210">
        <f t="shared" si="333"/>
        <v>3669.4711538437464</v>
      </c>
      <c r="HL26" s="210">
        <f t="shared" si="333"/>
        <v>3840.144230766824</v>
      </c>
      <c r="HM26" s="210">
        <f t="shared" si="333"/>
        <v>4010.8173076899002</v>
      </c>
      <c r="HN26" s="211">
        <f t="shared" si="201"/>
        <v>36865.384615355724</v>
      </c>
      <c r="HO26" s="210">
        <f t="shared" si="333"/>
        <v>4096.1538461511836</v>
      </c>
      <c r="HP26" s="210">
        <f t="shared" si="333"/>
        <v>4096.1538461511836</v>
      </c>
      <c r="HQ26" s="210">
        <f t="shared" si="333"/>
        <v>4096.1538461511836</v>
      </c>
      <c r="HR26" s="210">
        <f t="shared" si="333"/>
        <v>4096.1538461511836</v>
      </c>
      <c r="HS26" s="210">
        <f t="shared" si="333"/>
        <v>4096.1538461511836</v>
      </c>
      <c r="HT26" s="210">
        <f t="shared" si="333"/>
        <v>4096.1538461511836</v>
      </c>
      <c r="HU26" s="210">
        <f t="shared" si="333"/>
        <v>4096.1538461511836</v>
      </c>
      <c r="HV26" s="210">
        <f t="shared" si="333"/>
        <v>4096.1538461511836</v>
      </c>
      <c r="HW26" s="210">
        <f t="shared" si="333"/>
        <v>4096.1538461511836</v>
      </c>
      <c r="HX26" s="210">
        <f t="shared" si="333"/>
        <v>4096.1538461511836</v>
      </c>
      <c r="HY26" s="210">
        <f t="shared" si="333"/>
        <v>4096.1538461511836</v>
      </c>
      <c r="HZ26" s="210">
        <f t="shared" si="333"/>
        <v>4096.1538461511836</v>
      </c>
      <c r="IA26" s="211">
        <f t="shared" si="212"/>
        <v>49153.846153814193</v>
      </c>
      <c r="IB26" s="210">
        <f t="shared" si="333"/>
        <v>4096.1538461509017</v>
      </c>
      <c r="IC26" s="210">
        <f t="shared" si="333"/>
        <v>4096.1538461509017</v>
      </c>
      <c r="ID26" s="210">
        <f t="shared" si="333"/>
        <v>4096.1538461509017</v>
      </c>
      <c r="IE26" s="210">
        <f t="shared" si="333"/>
        <v>4096.1538461509017</v>
      </c>
      <c r="IF26" s="210">
        <f t="shared" si="333"/>
        <v>4096.1538461509017</v>
      </c>
      <c r="IG26" s="210">
        <f t="shared" si="333"/>
        <v>4096.1538461509017</v>
      </c>
      <c r="IH26" s="210">
        <f t="shared" si="333"/>
        <v>4096.1538461509017</v>
      </c>
      <c r="II26" s="210">
        <f t="shared" si="333"/>
        <v>4096.1538461509017</v>
      </c>
      <c r="IJ26" s="210">
        <f t="shared" si="333"/>
        <v>4096.1538461509017</v>
      </c>
      <c r="IK26" s="210">
        <f t="shared" si="333"/>
        <v>4096.1538461509017</v>
      </c>
      <c r="IL26" s="210">
        <f t="shared" si="333"/>
        <v>4096.1538461509017</v>
      </c>
      <c r="IM26" s="210">
        <f t="shared" si="333"/>
        <v>4096.1538461509017</v>
      </c>
      <c r="IN26" s="211">
        <f t="shared" si="223"/>
        <v>49153.846153810831</v>
      </c>
      <c r="IO26" s="210">
        <f t="shared" si="333"/>
        <v>4096.1538461505907</v>
      </c>
      <c r="IP26" s="210">
        <f t="shared" si="333"/>
        <v>4096.1538461505907</v>
      </c>
      <c r="IQ26" s="210">
        <f t="shared" si="333"/>
        <v>4096.1538461505907</v>
      </c>
      <c r="IR26" s="210">
        <f t="shared" si="333"/>
        <v>4096.1538461505907</v>
      </c>
      <c r="IS26" s="210">
        <f t="shared" si="333"/>
        <v>4096.1538461505907</v>
      </c>
      <c r="IT26" s="210">
        <f t="shared" si="333"/>
        <v>4096.1538461505907</v>
      </c>
      <c r="IU26" s="210">
        <f t="shared" si="333"/>
        <v>4096.1538461505907</v>
      </c>
      <c r="IV26" s="210">
        <f t="shared" si="333"/>
        <v>4096.1538461505907</v>
      </c>
      <c r="IW26" s="210">
        <f t="shared" si="333"/>
        <v>4096.1538461505907</v>
      </c>
      <c r="IX26" s="210">
        <f t="shared" si="333"/>
        <v>4096.1538461505907</v>
      </c>
      <c r="IY26" s="210">
        <f t="shared" ref="IY26:LJ26" si="334">IY19+IY20+IY23</f>
        <v>4096.1538461505907</v>
      </c>
      <c r="IZ26" s="210">
        <f t="shared" si="334"/>
        <v>4096.1538461505907</v>
      </c>
      <c r="JA26" s="211">
        <f t="shared" si="234"/>
        <v>49153.846153807091</v>
      </c>
      <c r="JB26" s="210">
        <f t="shared" si="334"/>
        <v>4096.1538461502478</v>
      </c>
      <c r="JC26" s="210">
        <f t="shared" si="334"/>
        <v>4096.1538461502478</v>
      </c>
      <c r="JD26" s="210">
        <f t="shared" si="334"/>
        <v>4096.1538461502478</v>
      </c>
      <c r="JE26" s="210">
        <f t="shared" si="334"/>
        <v>4096.1538461502478</v>
      </c>
      <c r="JF26" s="210">
        <f t="shared" si="334"/>
        <v>4096.1538461502478</v>
      </c>
      <c r="JG26" s="210">
        <f t="shared" si="334"/>
        <v>4096.1538461502478</v>
      </c>
      <c r="JH26" s="210">
        <f t="shared" si="334"/>
        <v>4096.1538461502478</v>
      </c>
      <c r="JI26" s="210">
        <f t="shared" si="334"/>
        <v>4096.1538461502478</v>
      </c>
      <c r="JJ26" s="210">
        <f t="shared" si="334"/>
        <v>4096.1538461502478</v>
      </c>
      <c r="JK26" s="210">
        <f t="shared" si="334"/>
        <v>4096.1538461502478</v>
      </c>
      <c r="JL26" s="210">
        <f t="shared" si="334"/>
        <v>4096.1538461502478</v>
      </c>
      <c r="JM26" s="210">
        <f t="shared" si="334"/>
        <v>4096.1538461502478</v>
      </c>
      <c r="JN26" s="211">
        <f t="shared" si="245"/>
        <v>49153.846153802988</v>
      </c>
      <c r="JO26" s="210">
        <f t="shared" si="334"/>
        <v>4096.1538461498685</v>
      </c>
      <c r="JP26" s="210">
        <f t="shared" si="334"/>
        <v>4096.1538461498685</v>
      </c>
      <c r="JQ26" s="210">
        <f t="shared" si="334"/>
        <v>4096.1538461498685</v>
      </c>
      <c r="JR26" s="210">
        <f t="shared" si="334"/>
        <v>4096.1538461498685</v>
      </c>
      <c r="JS26" s="210">
        <f t="shared" si="334"/>
        <v>4096.1538461498685</v>
      </c>
      <c r="JT26" s="210">
        <f t="shared" si="334"/>
        <v>4096.1538461498685</v>
      </c>
      <c r="JU26" s="210">
        <f t="shared" si="334"/>
        <v>4096.1538461498685</v>
      </c>
      <c r="JV26" s="210">
        <f t="shared" si="334"/>
        <v>4096.1538461498685</v>
      </c>
      <c r="JW26" s="210">
        <f t="shared" si="334"/>
        <v>4096.1538461498685</v>
      </c>
      <c r="JX26" s="210">
        <f t="shared" si="334"/>
        <v>4096.1538461498685</v>
      </c>
      <c r="JY26" s="210">
        <f t="shared" si="334"/>
        <v>4096.1538461498685</v>
      </c>
      <c r="JZ26" s="210">
        <f t="shared" si="334"/>
        <v>4096.1538461498685</v>
      </c>
      <c r="KA26" s="211">
        <f t="shared" si="256"/>
        <v>49153.846153798433</v>
      </c>
      <c r="KB26" s="210">
        <f t="shared" si="334"/>
        <v>4096.1538461494501</v>
      </c>
      <c r="KC26" s="210">
        <f t="shared" si="334"/>
        <v>4096.1538461494501</v>
      </c>
      <c r="KD26" s="210">
        <f t="shared" si="334"/>
        <v>4096.1538461494501</v>
      </c>
      <c r="KE26" s="210">
        <f t="shared" si="334"/>
        <v>4096.1538461494501</v>
      </c>
      <c r="KF26" s="210">
        <f t="shared" si="334"/>
        <v>4096.1538461494501</v>
      </c>
      <c r="KG26" s="210">
        <f t="shared" si="334"/>
        <v>4096.1538461494501</v>
      </c>
      <c r="KH26" s="210">
        <f t="shared" si="334"/>
        <v>4096.1538461494501</v>
      </c>
      <c r="KI26" s="210">
        <f t="shared" si="334"/>
        <v>4096.1538461494501</v>
      </c>
      <c r="KJ26" s="210">
        <f t="shared" si="334"/>
        <v>4096.1538461494501</v>
      </c>
      <c r="KK26" s="210">
        <f t="shared" si="334"/>
        <v>4096.1538461494501</v>
      </c>
      <c r="KL26" s="210">
        <f t="shared" si="334"/>
        <v>4096.1538461494501</v>
      </c>
      <c r="KM26" s="210">
        <f t="shared" si="334"/>
        <v>4096.1538461494501</v>
      </c>
      <c r="KN26" s="211">
        <f t="shared" si="267"/>
        <v>49153.846153793398</v>
      </c>
      <c r="KO26" s="210">
        <f t="shared" si="334"/>
        <v>4096.1538461489881</v>
      </c>
      <c r="KP26" s="210">
        <f t="shared" si="334"/>
        <v>4096.1538461489881</v>
      </c>
      <c r="KQ26" s="210">
        <f t="shared" si="334"/>
        <v>4096.1538461489881</v>
      </c>
      <c r="KR26" s="210">
        <f t="shared" si="334"/>
        <v>4096.1538461489881</v>
      </c>
      <c r="KS26" s="210">
        <f t="shared" si="334"/>
        <v>4096.1538461489881</v>
      </c>
      <c r="KT26" s="210">
        <f t="shared" si="334"/>
        <v>4096.1538461489881</v>
      </c>
      <c r="KU26" s="210">
        <f t="shared" si="334"/>
        <v>4096.1538461489881</v>
      </c>
      <c r="KV26" s="210">
        <f t="shared" si="334"/>
        <v>4096.1538461489881</v>
      </c>
      <c r="KW26" s="210">
        <f t="shared" si="334"/>
        <v>4096.1538461489881</v>
      </c>
      <c r="KX26" s="210">
        <f t="shared" si="334"/>
        <v>4096.1538461489881</v>
      </c>
      <c r="KY26" s="210">
        <f t="shared" si="334"/>
        <v>4096.1538461489881</v>
      </c>
      <c r="KZ26" s="210">
        <f t="shared" si="334"/>
        <v>4096.1538461489881</v>
      </c>
      <c r="LA26" s="211">
        <f t="shared" si="278"/>
        <v>49153.846153787868</v>
      </c>
      <c r="LB26" s="210">
        <f t="shared" si="334"/>
        <v>4096.1538461484788</v>
      </c>
      <c r="LC26" s="210">
        <f t="shared" si="334"/>
        <v>4096.1538461484788</v>
      </c>
      <c r="LD26" s="210">
        <f t="shared" si="334"/>
        <v>4096.1538461484788</v>
      </c>
      <c r="LE26" s="210">
        <f t="shared" si="334"/>
        <v>4096.1538461484788</v>
      </c>
      <c r="LF26" s="210">
        <f t="shared" si="334"/>
        <v>4096.1538461484788</v>
      </c>
      <c r="LG26" s="210">
        <f t="shared" si="334"/>
        <v>4096.1538461484788</v>
      </c>
      <c r="LH26" s="210">
        <f t="shared" si="334"/>
        <v>4096.1538461484788</v>
      </c>
      <c r="LI26" s="210">
        <f t="shared" si="334"/>
        <v>4096.1538461484788</v>
      </c>
      <c r="LJ26" s="210">
        <f t="shared" si="334"/>
        <v>4096.1538461484788</v>
      </c>
      <c r="LK26" s="210">
        <f>LK19+LK20+LK23</f>
        <v>4096.1538461484788</v>
      </c>
      <c r="LL26" s="210">
        <f>LL19+LL20+LL23</f>
        <v>4096.1538461484788</v>
      </c>
      <c r="LM26" s="210">
        <f>LM19+LM20+LM23</f>
        <v>4096.1538461484788</v>
      </c>
      <c r="LN26" s="212">
        <f t="shared" si="289"/>
        <v>49153.846153781757</v>
      </c>
    </row>
    <row r="27" spans="1:326">
      <c r="A27" s="196" t="s">
        <v>19</v>
      </c>
      <c r="B27" s="198"/>
      <c r="C27" s="199"/>
      <c r="D27" s="199"/>
      <c r="E27" s="199"/>
      <c r="F27" s="199"/>
      <c r="G27" s="199"/>
      <c r="H27" s="199"/>
      <c r="I27" s="199"/>
      <c r="J27" s="199"/>
      <c r="K27" s="199"/>
      <c r="L27" s="199"/>
      <c r="M27" s="199">
        <f>N27</f>
        <v>0</v>
      </c>
      <c r="N27" s="310">
        <f>'Pelno mokesčio apskaičiavimas'!N17</f>
        <v>0</v>
      </c>
      <c r="O27" s="199"/>
      <c r="P27" s="199"/>
      <c r="Q27" s="199"/>
      <c r="R27" s="199"/>
      <c r="S27" s="199"/>
      <c r="T27" s="199"/>
      <c r="U27" s="199"/>
      <c r="V27" s="199"/>
      <c r="W27" s="199"/>
      <c r="X27" s="199"/>
      <c r="Y27" s="199"/>
      <c r="Z27" s="199">
        <f>AA27</f>
        <v>0</v>
      </c>
      <c r="AA27" s="200">
        <f>'Pelno mokesčio apskaičiavimas'!AA17</f>
        <v>0</v>
      </c>
      <c r="AB27" s="199"/>
      <c r="AC27" s="199"/>
      <c r="AD27" s="199"/>
      <c r="AE27" s="199"/>
      <c r="AF27" s="199"/>
      <c r="AG27" s="199"/>
      <c r="AH27" s="199"/>
      <c r="AI27" s="199"/>
      <c r="AJ27" s="199"/>
      <c r="AK27" s="199"/>
      <c r="AL27" s="199"/>
      <c r="AM27" s="199">
        <f>AN27</f>
        <v>0</v>
      </c>
      <c r="AN27" s="200">
        <f>'Pelno mokesčio apskaičiavimas'!AN17</f>
        <v>0</v>
      </c>
      <c r="AO27" s="199"/>
      <c r="AP27" s="199"/>
      <c r="AQ27" s="199"/>
      <c r="AR27" s="199"/>
      <c r="AS27" s="199"/>
      <c r="AT27" s="199"/>
      <c r="AU27" s="199"/>
      <c r="AV27" s="199"/>
      <c r="AW27" s="199"/>
      <c r="AX27" s="199"/>
      <c r="AY27" s="199"/>
      <c r="AZ27" s="199">
        <f>BA27</f>
        <v>3369.525466500007</v>
      </c>
      <c r="BA27" s="200">
        <f>'Pelno mokesčio apskaičiavimas'!BA17</f>
        <v>3369.525466500007</v>
      </c>
      <c r="BB27" s="199"/>
      <c r="BC27" s="199"/>
      <c r="BD27" s="199"/>
      <c r="BE27" s="199"/>
      <c r="BF27" s="199"/>
      <c r="BG27" s="199"/>
      <c r="BH27" s="199"/>
      <c r="BI27" s="199"/>
      <c r="BJ27" s="199"/>
      <c r="BK27" s="199"/>
      <c r="BL27" s="199"/>
      <c r="BM27" s="199">
        <f>BN27</f>
        <v>2773.9898764875002</v>
      </c>
      <c r="BN27" s="200">
        <f>'Pelno mokesčio apskaičiavimas'!BN17</f>
        <v>2773.9898764875002</v>
      </c>
      <c r="BO27" s="199"/>
      <c r="BP27" s="199"/>
      <c r="BQ27" s="199"/>
      <c r="BR27" s="199"/>
      <c r="BS27" s="199"/>
      <c r="BT27" s="199"/>
      <c r="BU27" s="199"/>
      <c r="BV27" s="199"/>
      <c r="BW27" s="199"/>
      <c r="BX27" s="199"/>
      <c r="BY27" s="199"/>
      <c r="BZ27" s="199">
        <f>CA27</f>
        <v>1913.2616118517874</v>
      </c>
      <c r="CA27" s="200">
        <f>'Pelno mokesčio apskaičiavimas'!CA17</f>
        <v>1913.2616118517874</v>
      </c>
      <c r="CB27" s="199"/>
      <c r="CC27" s="199"/>
      <c r="CD27" s="199"/>
      <c r="CE27" s="199"/>
      <c r="CF27" s="199"/>
      <c r="CG27" s="199"/>
      <c r="CH27" s="199"/>
      <c r="CI27" s="199"/>
      <c r="CJ27" s="199"/>
      <c r="CK27" s="199"/>
      <c r="CL27" s="199"/>
      <c r="CM27" s="199">
        <f>CN27</f>
        <v>0</v>
      </c>
      <c r="CN27" s="200">
        <f>'Pelno mokesčio apskaičiavimas'!CN17</f>
        <v>0</v>
      </c>
      <c r="CO27" s="199"/>
      <c r="CP27" s="199"/>
      <c r="CQ27" s="199"/>
      <c r="CR27" s="199"/>
      <c r="CS27" s="199"/>
      <c r="CT27" s="199"/>
      <c r="CU27" s="199"/>
      <c r="CV27" s="199"/>
      <c r="CW27" s="199"/>
      <c r="CX27" s="199"/>
      <c r="CY27" s="199"/>
      <c r="CZ27" s="199">
        <f>DA27</f>
        <v>2920.6700803151152</v>
      </c>
      <c r="DA27" s="200">
        <f>'Pelno mokesčio apskaičiavimas'!DA17</f>
        <v>2920.6700803151152</v>
      </c>
      <c r="DB27" s="199"/>
      <c r="DC27" s="199"/>
      <c r="DD27" s="199"/>
      <c r="DE27" s="199"/>
      <c r="DF27" s="199"/>
      <c r="DG27" s="199"/>
      <c r="DH27" s="199"/>
      <c r="DI27" s="199"/>
      <c r="DJ27" s="199"/>
      <c r="DK27" s="199"/>
      <c r="DL27" s="199"/>
      <c r="DM27" s="199">
        <f>DN27</f>
        <v>0</v>
      </c>
      <c r="DN27" s="200">
        <f>'Pelno mokesčio apskaičiavimas'!DN17</f>
        <v>0</v>
      </c>
      <c r="DO27" s="199"/>
      <c r="DP27" s="199"/>
      <c r="DQ27" s="199"/>
      <c r="DR27" s="199"/>
      <c r="DS27" s="199"/>
      <c r="DT27" s="199"/>
      <c r="DU27" s="199"/>
      <c r="DV27" s="199"/>
      <c r="DW27" s="199"/>
      <c r="DX27" s="199"/>
      <c r="DY27" s="199"/>
      <c r="DZ27" s="199">
        <f>EA27</f>
        <v>3167.0513882062955</v>
      </c>
      <c r="EA27" s="200">
        <f>'Pelno mokesčio apskaičiavimas'!EA17</f>
        <v>3167.0513882062955</v>
      </c>
      <c r="EB27" s="199"/>
      <c r="EC27" s="199"/>
      <c r="ED27" s="199"/>
      <c r="EE27" s="199"/>
      <c r="EF27" s="199"/>
      <c r="EG27" s="199"/>
      <c r="EH27" s="199"/>
      <c r="EI27" s="199"/>
      <c r="EJ27" s="199"/>
      <c r="EK27" s="199"/>
      <c r="EL27" s="199"/>
      <c r="EM27" s="199">
        <f>EN27</f>
        <v>333.3302423217707</v>
      </c>
      <c r="EN27" s="200">
        <f>'Pelno mokesčio apskaičiavimas'!EN17</f>
        <v>333.3302423217707</v>
      </c>
      <c r="EO27" s="199"/>
      <c r="EP27" s="199"/>
      <c r="EQ27" s="199"/>
      <c r="ER27" s="199"/>
      <c r="ES27" s="199"/>
      <c r="ET27" s="199"/>
      <c r="EU27" s="199"/>
      <c r="EV27" s="199"/>
      <c r="EW27" s="199"/>
      <c r="EX27" s="199"/>
      <c r="EY27" s="199"/>
      <c r="EZ27" s="199">
        <f>FA27</f>
        <v>1643.4371786525405</v>
      </c>
      <c r="FA27" s="200">
        <f>'Pelno mokesčio apskaičiavimas'!FA17</f>
        <v>1643.4371786525405</v>
      </c>
      <c r="FB27" s="199"/>
      <c r="FC27" s="199"/>
      <c r="FD27" s="199"/>
      <c r="FE27" s="199"/>
      <c r="FF27" s="199"/>
      <c r="FG27" s="199"/>
      <c r="FH27" s="199"/>
      <c r="FI27" s="199"/>
      <c r="FJ27" s="199"/>
      <c r="FK27" s="199"/>
      <c r="FL27" s="199"/>
      <c r="FM27" s="199">
        <f>FN27</f>
        <v>83.995110319876559</v>
      </c>
      <c r="FN27" s="200">
        <f>'Pelno mokesčio apskaičiavimas'!FN17</f>
        <v>83.995110319876559</v>
      </c>
      <c r="FO27" s="199"/>
      <c r="FP27" s="199"/>
      <c r="FQ27" s="199"/>
      <c r="FR27" s="199"/>
      <c r="FS27" s="199"/>
      <c r="FT27" s="199"/>
      <c r="FU27" s="199"/>
      <c r="FV27" s="199"/>
      <c r="FW27" s="199"/>
      <c r="FX27" s="199"/>
      <c r="FY27" s="199"/>
      <c r="FZ27" s="199">
        <f>GA27</f>
        <v>17022.392504214669</v>
      </c>
      <c r="GA27" s="200">
        <f>'Pelno mokesčio apskaičiavimas'!GA17</f>
        <v>17022.392504214669</v>
      </c>
      <c r="GB27" s="199"/>
      <c r="GC27" s="199"/>
      <c r="GD27" s="199"/>
      <c r="GE27" s="199"/>
      <c r="GF27" s="199"/>
      <c r="GG27" s="199"/>
      <c r="GH27" s="199"/>
      <c r="GI27" s="199"/>
      <c r="GJ27" s="199"/>
      <c r="GK27" s="199"/>
      <c r="GL27" s="199"/>
      <c r="GM27" s="199">
        <f>GN27</f>
        <v>16818.372231698013</v>
      </c>
      <c r="GN27" s="200">
        <f>'Pelno mokesčio apskaičiavimas'!GN17</f>
        <v>16818.372231698013</v>
      </c>
      <c r="GO27" s="199"/>
      <c r="GP27" s="199"/>
      <c r="GQ27" s="199"/>
      <c r="GR27" s="199"/>
      <c r="GS27" s="199"/>
      <c r="GT27" s="199"/>
      <c r="GU27" s="199"/>
      <c r="GV27" s="199"/>
      <c r="GW27" s="199"/>
      <c r="GX27" s="199"/>
      <c r="GY27" s="199"/>
      <c r="GZ27" s="199">
        <f>HA27</f>
        <v>552.98076923079611</v>
      </c>
      <c r="HA27" s="200">
        <f>'Pelno mokesčio apskaičiavimas'!HA17</f>
        <v>552.98076923079611</v>
      </c>
      <c r="HB27" s="199"/>
      <c r="HC27" s="199"/>
      <c r="HD27" s="199"/>
      <c r="HE27" s="199"/>
      <c r="HF27" s="199"/>
      <c r="HG27" s="199"/>
      <c r="HH27" s="199"/>
      <c r="HI27" s="199"/>
      <c r="HJ27" s="199"/>
      <c r="HK27" s="199"/>
      <c r="HL27" s="199"/>
      <c r="HM27" s="199">
        <f>HN27</f>
        <v>1658.9423076923351</v>
      </c>
      <c r="HN27" s="200">
        <f>'Pelno mokesčio apskaičiavimas'!HN17</f>
        <v>1658.9423076923351</v>
      </c>
      <c r="HO27" s="199"/>
      <c r="HP27" s="199"/>
      <c r="HQ27" s="199"/>
      <c r="HR27" s="199"/>
      <c r="HS27" s="199"/>
      <c r="HT27" s="199"/>
      <c r="HU27" s="199"/>
      <c r="HV27" s="199"/>
      <c r="HW27" s="199"/>
      <c r="HX27" s="199"/>
      <c r="HY27" s="199"/>
      <c r="HZ27" s="199">
        <f>IA27</f>
        <v>2211.9230769231049</v>
      </c>
      <c r="IA27" s="200">
        <f>'Pelno mokesčio apskaičiavimas'!IA17</f>
        <v>2211.9230769231049</v>
      </c>
      <c r="IB27" s="199"/>
      <c r="IC27" s="199"/>
      <c r="ID27" s="199"/>
      <c r="IE27" s="199"/>
      <c r="IF27" s="199"/>
      <c r="IG27" s="199"/>
      <c r="IH27" s="199"/>
      <c r="II27" s="199"/>
      <c r="IJ27" s="199"/>
      <c r="IK27" s="199"/>
      <c r="IL27" s="199"/>
      <c r="IM27" s="199">
        <f>IN27</f>
        <v>2211.9230769231049</v>
      </c>
      <c r="IN27" s="200">
        <f>'Pelno mokesčio apskaičiavimas'!IN17</f>
        <v>2211.9230769231049</v>
      </c>
      <c r="IO27" s="199"/>
      <c r="IP27" s="199"/>
      <c r="IQ27" s="199"/>
      <c r="IR27" s="199"/>
      <c r="IS27" s="199"/>
      <c r="IT27" s="199"/>
      <c r="IU27" s="199"/>
      <c r="IV27" s="199"/>
      <c r="IW27" s="199"/>
      <c r="IX27" s="199"/>
      <c r="IY27" s="199"/>
      <c r="IZ27" s="199">
        <f>JA27</f>
        <v>2211.9230769231049</v>
      </c>
      <c r="JA27" s="200">
        <f>'Pelno mokesčio apskaičiavimas'!JA17</f>
        <v>2211.9230769231049</v>
      </c>
      <c r="JB27" s="199"/>
      <c r="JC27" s="199"/>
      <c r="JD27" s="199"/>
      <c r="JE27" s="199"/>
      <c r="JF27" s="199"/>
      <c r="JG27" s="199"/>
      <c r="JH27" s="199"/>
      <c r="JI27" s="199"/>
      <c r="JJ27" s="199"/>
      <c r="JK27" s="199"/>
      <c r="JL27" s="199"/>
      <c r="JM27" s="199">
        <f>JN27</f>
        <v>2211.9230769231049</v>
      </c>
      <c r="JN27" s="200">
        <f>'Pelno mokesčio apskaičiavimas'!JN17</f>
        <v>2211.9230769231049</v>
      </c>
      <c r="JO27" s="199"/>
      <c r="JP27" s="199"/>
      <c r="JQ27" s="199"/>
      <c r="JR27" s="199"/>
      <c r="JS27" s="199"/>
      <c r="JT27" s="199"/>
      <c r="JU27" s="199"/>
      <c r="JV27" s="199"/>
      <c r="JW27" s="199"/>
      <c r="JX27" s="199"/>
      <c r="JY27" s="199"/>
      <c r="JZ27" s="199">
        <f>KA27</f>
        <v>2211.9230769231049</v>
      </c>
      <c r="KA27" s="200">
        <f>'Pelno mokesčio apskaičiavimas'!KA17</f>
        <v>2211.9230769231049</v>
      </c>
      <c r="KB27" s="199"/>
      <c r="KC27" s="199"/>
      <c r="KD27" s="199"/>
      <c r="KE27" s="199"/>
      <c r="KF27" s="199"/>
      <c r="KG27" s="199"/>
      <c r="KH27" s="199"/>
      <c r="KI27" s="199"/>
      <c r="KJ27" s="199"/>
      <c r="KK27" s="199"/>
      <c r="KL27" s="199"/>
      <c r="KM27" s="199">
        <f>KN27</f>
        <v>2211.9230769231049</v>
      </c>
      <c r="KN27" s="200">
        <f>'Pelno mokesčio apskaičiavimas'!KN17</f>
        <v>2211.9230769231049</v>
      </c>
      <c r="KO27" s="199"/>
      <c r="KP27" s="199"/>
      <c r="KQ27" s="199"/>
      <c r="KR27" s="199"/>
      <c r="KS27" s="199"/>
      <c r="KT27" s="199"/>
      <c r="KU27" s="199"/>
      <c r="KV27" s="199"/>
      <c r="KW27" s="199"/>
      <c r="KX27" s="199"/>
      <c r="KY27" s="199"/>
      <c r="KZ27" s="199">
        <f>LA27</f>
        <v>2211.9230769231049</v>
      </c>
      <c r="LA27" s="200">
        <f>'Pelno mokesčio apskaičiavimas'!LA17</f>
        <v>2211.9230769231049</v>
      </c>
      <c r="LB27" s="199"/>
      <c r="LC27" s="199"/>
      <c r="LD27" s="199"/>
      <c r="LE27" s="199"/>
      <c r="LF27" s="199"/>
      <c r="LG27" s="199"/>
      <c r="LH27" s="199"/>
      <c r="LI27" s="199"/>
      <c r="LJ27" s="199"/>
      <c r="LK27" s="199"/>
      <c r="LL27" s="199"/>
      <c r="LM27" s="199">
        <f>LN27</f>
        <v>2211.9230769231049</v>
      </c>
      <c r="LN27" s="201">
        <f>'Pelno mokesčio apskaičiavimas'!LN17</f>
        <v>2211.9230769231049</v>
      </c>
    </row>
    <row r="28" spans="1:326" ht="15.75" thickBot="1">
      <c r="A28" s="221" t="s">
        <v>20</v>
      </c>
      <c r="B28" s="26">
        <f>B26-B27</f>
        <v>-35250</v>
      </c>
      <c r="C28" s="208">
        <f>C26-C27</f>
        <v>-4102.5</v>
      </c>
      <c r="D28" s="208">
        <f t="shared" ref="D28:M28" si="335">D26-D27</f>
        <v>-4140</v>
      </c>
      <c r="E28" s="208">
        <f t="shared" si="335"/>
        <v>-4177.5</v>
      </c>
      <c r="F28" s="208">
        <f t="shared" si="335"/>
        <v>-4220.3420000000006</v>
      </c>
      <c r="G28" s="208">
        <f t="shared" si="335"/>
        <v>-4954.1774999999998</v>
      </c>
      <c r="H28" s="208">
        <f t="shared" si="335"/>
        <v>-5688.0130000000008</v>
      </c>
      <c r="I28" s="208">
        <f t="shared" si="335"/>
        <v>-6421.8485000000001</v>
      </c>
      <c r="J28" s="208">
        <f t="shared" si="335"/>
        <v>-7155.6839999999993</v>
      </c>
      <c r="K28" s="208">
        <f t="shared" si="335"/>
        <v>-7889.5195000000003</v>
      </c>
      <c r="L28" s="208">
        <f t="shared" si="335"/>
        <v>-8623.3549999999996</v>
      </c>
      <c r="M28" s="208">
        <f t="shared" si="335"/>
        <v>-92917.450500000006</v>
      </c>
      <c r="N28" s="339">
        <f t="shared" si="25"/>
        <v>-185540.38999999998</v>
      </c>
      <c r="O28" s="208">
        <f>O26-O27</f>
        <v>-4245.5743618540464</v>
      </c>
      <c r="P28" s="208">
        <f t="shared" ref="P28:Z28" si="336">P26-P27</f>
        <v>-8046.2770764582065</v>
      </c>
      <c r="Q28" s="208">
        <f t="shared" si="336"/>
        <v>-10107.747694742928</v>
      </c>
      <c r="R28" s="208">
        <f t="shared" si="336"/>
        <v>-12189.276643958208</v>
      </c>
      <c r="S28" s="208">
        <f t="shared" si="336"/>
        <v>-14290.86392410404</v>
      </c>
      <c r="T28" s="208">
        <f t="shared" si="336"/>
        <v>-16412.509535180427</v>
      </c>
      <c r="U28" s="208">
        <f t="shared" si="336"/>
        <v>-18554.213477187372</v>
      </c>
      <c r="V28" s="208">
        <f t="shared" si="336"/>
        <v>-20715.975750124875</v>
      </c>
      <c r="W28" s="208">
        <f t="shared" si="336"/>
        <v>-22897.79635399293</v>
      </c>
      <c r="X28" s="208">
        <f t="shared" si="336"/>
        <v>-25099.675288791535</v>
      </c>
      <c r="Y28" s="208">
        <f t="shared" si="336"/>
        <v>-27321.612554520711</v>
      </c>
      <c r="Z28" s="208">
        <f t="shared" si="336"/>
        <v>-503071.7481511801</v>
      </c>
      <c r="AA28" s="24">
        <f t="shared" ref="AA28" si="337">SUM(O28:Z28)</f>
        <v>-682953.27081209538</v>
      </c>
      <c r="AB28" s="208">
        <f>AB26-AB27</f>
        <v>12147.693127339089</v>
      </c>
      <c r="AC28" s="208">
        <f t="shared" ref="AC28" si="338">AC26-AC27</f>
        <v>12273.197351274475</v>
      </c>
      <c r="AD28" s="208">
        <f t="shared" ref="AD28" si="339">AD26-AD27</f>
        <v>12399.956617449223</v>
      </c>
      <c r="AE28" s="208">
        <f t="shared" ref="AE28" si="340">AE26-AE27</f>
        <v>12527.983476285715</v>
      </c>
      <c r="AF28" s="208">
        <f t="shared" ref="AF28" si="341">AF26-AF27</f>
        <v>12657.290603710566</v>
      </c>
      <c r="AG28" s="208">
        <f t="shared" ref="AG28" si="342">AG26-AG27</f>
        <v>12787.890802409662</v>
      </c>
      <c r="AH28" s="208">
        <f t="shared" ref="AH28" si="343">AH26-AH27</f>
        <v>12919.797003095768</v>
      </c>
      <c r="AI28" s="208">
        <f t="shared" ref="AI28" si="344">AI26-AI27</f>
        <v>13053.022265788723</v>
      </c>
      <c r="AJ28" s="208">
        <f t="shared" ref="AJ28" si="345">AJ26-AJ27</f>
        <v>13187.579781108596</v>
      </c>
      <c r="AK28" s="208">
        <f t="shared" ref="AK28" si="346">AK26-AK27</f>
        <v>13323.482871581678</v>
      </c>
      <c r="AL28" s="208">
        <f t="shared" ref="AL28" si="347">AL26-AL27</f>
        <v>13460.744992959504</v>
      </c>
      <c r="AM28" s="208">
        <f t="shared" ref="AM28" si="348">AM26-AM27</f>
        <v>13499.379735551092</v>
      </c>
      <c r="AN28" s="24">
        <f t="shared" ref="AN28" si="349">SUM(AB28:AM28)</f>
        <v>154238.0186285541</v>
      </c>
      <c r="AO28" s="208">
        <f>AO26-AO27</f>
        <v>12081.019124558285</v>
      </c>
      <c r="AP28" s="208">
        <f t="shared" ref="AP28" si="350">AP26-AP27</f>
        <v>12221.430425475965</v>
      </c>
      <c r="AQ28" s="208">
        <f t="shared" ref="AQ28" si="351">AQ26-AQ27</f>
        <v>12363.245839402831</v>
      </c>
      <c r="AR28" s="208">
        <f t="shared" ref="AR28" si="352">AR26-AR27</f>
        <v>12506.479407468958</v>
      </c>
      <c r="AS28" s="208">
        <f t="shared" ref="AS28" si="353">AS26-AS27</f>
        <v>12651.145311215741</v>
      </c>
      <c r="AT28" s="208">
        <f t="shared" ref="AT28" si="354">AT26-AT27</f>
        <v>12797.257873999997</v>
      </c>
      <c r="AU28" s="208">
        <f t="shared" ref="AU28" si="355">AU26-AU27</f>
        <v>12944.831562412104</v>
      </c>
      <c r="AV28" s="208">
        <f t="shared" ref="AV28" si="356">AV26-AV27</f>
        <v>13093.880987708328</v>
      </c>
      <c r="AW28" s="208">
        <f t="shared" ref="AW28" si="357">AW26-AW27</f>
        <v>13244.420907257505</v>
      </c>
      <c r="AX28" s="208">
        <f t="shared" ref="AX28" si="358">AX26-AX27</f>
        <v>13396.466226002181</v>
      </c>
      <c r="AY28" s="208">
        <f t="shared" ref="AY28" si="359">AY26-AY27</f>
        <v>13550.031997934302</v>
      </c>
      <c r="AZ28" s="208">
        <f t="shared" ref="AZ28" si="360">AZ26-AZ27</f>
        <v>5235.6079610857396</v>
      </c>
      <c r="BA28" s="24">
        <f>SUM(AO28:AZ28)</f>
        <v>146085.81762452194</v>
      </c>
      <c r="BB28" s="208">
        <f>BB26-BB27</f>
        <v>12027.425541734119</v>
      </c>
      <c r="BC28" s="208">
        <f t="shared" ref="BC28" si="361">BC26-BC27</f>
        <v>12150.939255456557</v>
      </c>
      <c r="BD28" s="208">
        <f t="shared" ref="BD28" si="362">BD26-BD27</f>
        <v>12309.383360981214</v>
      </c>
      <c r="BE28" s="208">
        <f t="shared" ref="BE28" si="363">BE26-BE27</f>
        <v>12469.411907561123</v>
      </c>
      <c r="BF28" s="208">
        <f t="shared" ref="BF28" si="364">BF26-BF27</f>
        <v>12631.040739606833</v>
      </c>
      <c r="BG28" s="208">
        <f t="shared" ref="BG28" si="365">BG26-BG27</f>
        <v>12794.285859972995</v>
      </c>
      <c r="BH28" s="208">
        <f t="shared" ref="BH28" si="366">BH26-BH27</f>
        <v>12959.163431542824</v>
      </c>
      <c r="BI28" s="208">
        <f t="shared" ref="BI28" si="367">BI26-BI27</f>
        <v>13125.689778828346</v>
      </c>
      <c r="BJ28" s="208">
        <f t="shared" ref="BJ28" si="368">BJ26-BJ27</f>
        <v>13293.881389586721</v>
      </c>
      <c r="BK28" s="208">
        <f t="shared" ref="BK28" si="369">BK26-BK27</f>
        <v>13463.754916452686</v>
      </c>
      <c r="BL28" s="208">
        <f t="shared" ref="BL28" si="370">BL26-BL27</f>
        <v>13635.327178587322</v>
      </c>
      <c r="BM28" s="208">
        <f t="shared" ref="BM28" si="371">BM26-BM27</f>
        <v>-13065.374713144214</v>
      </c>
      <c r="BN28" s="24">
        <f t="shared" ref="BN28" si="372">SUM(BB28:BM28)</f>
        <v>127794.92864716653</v>
      </c>
      <c r="BO28" s="208">
        <f>BO26-BO27</f>
        <v>11954.599774530176</v>
      </c>
      <c r="BP28" s="208">
        <f t="shared" ref="BP28" si="373">BP26-BP27</f>
        <v>12102.620949014872</v>
      </c>
      <c r="BQ28" s="208">
        <f t="shared" ref="BQ28" si="374">BQ26-BQ27</f>
        <v>12279.862234009281</v>
      </c>
      <c r="BR28" s="208">
        <f t="shared" ref="BR28" si="375">BR26-BR27</f>
        <v>12458.875931853629</v>
      </c>
      <c r="BS28" s="208">
        <f t="shared" ref="BS28" si="376">BS26-BS27</f>
        <v>12639.679766676432</v>
      </c>
      <c r="BT28" s="208">
        <f t="shared" ref="BT28" si="377">BT26-BT27</f>
        <v>12822.291639847459</v>
      </c>
      <c r="BU28" s="208">
        <f t="shared" ref="BU28" si="378">BU26-BU27</f>
        <v>13006.729631750193</v>
      </c>
      <c r="BV28" s="208">
        <f t="shared" ref="BV28" si="379">BV26-BV27</f>
        <v>13193.012003571963</v>
      </c>
      <c r="BW28" s="208">
        <f t="shared" ref="BW28" si="380">BW26-BW27</f>
        <v>13381.157199111942</v>
      </c>
      <c r="BX28" s="208">
        <f t="shared" ref="BX28" si="381">BX26-BX27</f>
        <v>13571.183846607328</v>
      </c>
      <c r="BY28" s="208">
        <f t="shared" ref="BY28" si="382">BY26-BY27</f>
        <v>13763.11076057766</v>
      </c>
      <c r="BZ28" s="208">
        <f t="shared" ref="BZ28" si="383">BZ26-BZ27</f>
        <v>-33056.304668164092</v>
      </c>
      <c r="CA28" s="24">
        <f t="shared" ref="CA28" si="384">SUM(BO28:BZ28)</f>
        <v>108116.81906938684</v>
      </c>
      <c r="CB28" s="208">
        <f>CB26-CB27</f>
        <v>11908.378308114341</v>
      </c>
      <c r="CC28" s="208">
        <f t="shared" ref="CC28" si="385">CC26-CC27</f>
        <v>12085.978183386378</v>
      </c>
      <c r="CD28" s="208">
        <f t="shared" ref="CD28" si="386">CD26-CD27</f>
        <v>12284.486673529649</v>
      </c>
      <c r="CE28" s="208">
        <f t="shared" ref="CE28" si="387">CE26-CE27</f>
        <v>12484.980248574353</v>
      </c>
      <c r="CF28" s="208">
        <f t="shared" ref="CF28" si="388">CF26-CF27</f>
        <v>12687.4787593695</v>
      </c>
      <c r="CG28" s="208">
        <f t="shared" ref="CG28" si="389">CG26-CG27</f>
        <v>12892.002255272604</v>
      </c>
      <c r="CH28" s="208">
        <f t="shared" ref="CH28" si="390">CH26-CH27</f>
        <v>13098.570986134739</v>
      </c>
      <c r="CI28" s="208">
        <f t="shared" ref="CI28" si="391">CI26-CI27</f>
        <v>13307.205404305492</v>
      </c>
      <c r="CJ28" s="208">
        <f t="shared" ref="CJ28" si="392">CJ26-CJ27</f>
        <v>13517.926166657955</v>
      </c>
      <c r="CK28" s="208">
        <f t="shared" ref="CK28" si="393">CK26-CK27</f>
        <v>13730.754136633946</v>
      </c>
      <c r="CL28" s="208">
        <f t="shared" ref="CL28" si="394">CL26-CL27</f>
        <v>13945.710386309689</v>
      </c>
      <c r="CM28" s="208">
        <f t="shared" ref="CM28" si="395">CM26-CM27</f>
        <v>-79937.183801517793</v>
      </c>
      <c r="CN28" s="24">
        <f t="shared" ref="CN28" si="396">SUM(CB28:CM28)</f>
        <v>62006.287706770876</v>
      </c>
      <c r="CO28" s="208">
        <f>CO26-CO27</f>
        <v>11899.594641591582</v>
      </c>
      <c r="CP28" s="208">
        <f t="shared" ref="CP28" si="397">CP26-CP27</f>
        <v>12120.054280588749</v>
      </c>
      <c r="CQ28" s="208">
        <f t="shared" ref="CQ28" si="398">CQ26-CQ27</f>
        <v>12342.718515975896</v>
      </c>
      <c r="CR28" s="208">
        <f t="shared" ref="CR28" si="399">CR26-CR27</f>
        <v>12567.60939371691</v>
      </c>
      <c r="CS28" s="208">
        <f t="shared" ref="CS28" si="400">CS26-CS27</f>
        <v>12794.749180235332</v>
      </c>
      <c r="CT28" s="208">
        <f t="shared" ref="CT28" si="401">CT26-CT27</f>
        <v>13024.16036461894</v>
      </c>
      <c r="CU28" s="208">
        <f t="shared" ref="CU28" si="402">CU26-CU27</f>
        <v>13255.86566084639</v>
      </c>
      <c r="CV28" s="208">
        <f t="shared" ref="CV28" si="403">CV26-CV27</f>
        <v>13489.888010036106</v>
      </c>
      <c r="CW28" s="208">
        <f t="shared" ref="CW28" si="404">CW26-CW27</f>
        <v>13726.25058271773</v>
      </c>
      <c r="CX28" s="208">
        <f t="shared" ref="CX28" si="405">CX26-CX27</f>
        <v>13964.976781126155</v>
      </c>
      <c r="CY28" s="208">
        <f t="shared" ref="CY28" si="406">CY26-CY27</f>
        <v>14206.090241518676</v>
      </c>
      <c r="CZ28" s="208">
        <f t="shared" ref="CZ28" si="407">CZ26-CZ27</f>
        <v>-13571.055243799994</v>
      </c>
      <c r="DA28" s="24">
        <f t="shared" ref="DA28" si="408">SUM(CO28:CZ28)</f>
        <v>129820.90240917247</v>
      </c>
      <c r="DB28" s="208">
        <f>DB26-DB27</f>
        <v>11949.751654343892</v>
      </c>
      <c r="DC28" s="208">
        <f t="shared" ref="DC28" si="409">DC26-DC27</f>
        <v>12167.95439289661</v>
      </c>
      <c r="DD28" s="208">
        <f t="shared" ref="DD28" si="410">DD26-DD27</f>
        <v>12417.54585963801</v>
      </c>
      <c r="DE28" s="208">
        <f t="shared" ref="DE28" si="411">DE26-DE27</f>
        <v>12669.633241046822</v>
      </c>
      <c r="DF28" s="208">
        <f t="shared" ref="DF28" si="412">DF26-DF27</f>
        <v>12924.241496269724</v>
      </c>
      <c r="DG28" s="208">
        <f t="shared" ref="DG28" si="413">DG26-DG27</f>
        <v>13181.395834044853</v>
      </c>
      <c r="DH28" s="208">
        <f t="shared" ref="DH28" si="414">DH26-DH27</f>
        <v>13441.121715197734</v>
      </c>
      <c r="DI28" s="208">
        <f t="shared" ref="DI28" si="415">DI26-DI27</f>
        <v>13703.444855162141</v>
      </c>
      <c r="DJ28" s="208">
        <f t="shared" ref="DJ28" si="416">DJ26-DJ27</f>
        <v>13968.391226526199</v>
      </c>
      <c r="DK28" s="208">
        <f t="shared" ref="DK28" si="417">DK26-DK27</f>
        <v>14235.987061603892</v>
      </c>
      <c r="DL28" s="208">
        <f t="shared" ref="DL28" si="418">DL26-DL27</f>
        <v>14506.258855032362</v>
      </c>
      <c r="DM28" s="208">
        <f t="shared" ref="DM28" si="419">DM26-DM27</f>
        <v>-109320.76663360487</v>
      </c>
      <c r="DN28" s="24">
        <f t="shared" ref="DN28" si="420">SUM(DB28:DM28)</f>
        <v>35844.959558157381</v>
      </c>
      <c r="DO28" s="208">
        <f>DO26-DO27</f>
        <v>12017.971613773821</v>
      </c>
      <c r="DP28" s="208">
        <f t="shared" ref="DP28" si="421">DP26-DP27</f>
        <v>12295.422912814967</v>
      </c>
      <c r="DQ28" s="208">
        <f t="shared" ref="DQ28" si="422">DQ26-DQ27</f>
        <v>12575.648724846527</v>
      </c>
      <c r="DR28" s="208">
        <f t="shared" ref="DR28" si="423">DR26-DR27</f>
        <v>12858.676794998399</v>
      </c>
      <c r="DS28" s="208">
        <f t="shared" ref="DS28" si="424">DS26-DS27</f>
        <v>13144.535145851787</v>
      </c>
      <c r="DT28" s="208">
        <f t="shared" ref="DT28" si="425">DT26-DT27</f>
        <v>13433.252080213715</v>
      </c>
      <c r="DU28" s="208">
        <f t="shared" ref="DU28" si="426">DU26-DU27</f>
        <v>13724.856183919259</v>
      </c>
      <c r="DV28" s="208">
        <f t="shared" ref="DV28" si="427">DV26-DV27</f>
        <v>14019.376328661863</v>
      </c>
      <c r="DW28" s="208">
        <f t="shared" ref="DW28" si="428">DW26-DW27</f>
        <v>14316.841674851883</v>
      </c>
      <c r="DX28" s="208">
        <f t="shared" ref="DX28" si="429">DX26-DX27</f>
        <v>14617.281674503814</v>
      </c>
      <c r="DY28" s="208">
        <f t="shared" ref="DY28" si="430">DY26-DY27</f>
        <v>14920.726074152255</v>
      </c>
      <c r="DZ28" s="208">
        <f t="shared" ref="DZ28" si="431">DZ26-DZ27</f>
        <v>-13039.846470409106</v>
      </c>
      <c r="EA28" s="24">
        <f t="shared" ref="EA28" si="432">SUM(DO28:DZ28)</f>
        <v>134884.74273817916</v>
      </c>
      <c r="EB28" s="208">
        <f>EB26-EB27</f>
        <v>12177.918896551409</v>
      </c>
      <c r="EC28" s="208">
        <f t="shared" ref="EC28" si="433">EC26-EC27</f>
        <v>12457.877451071543</v>
      </c>
      <c r="ED28" s="208">
        <f t="shared" ref="ED28" si="434">ED26-ED27</f>
        <v>12772.306105018937</v>
      </c>
      <c r="EE28" s="208">
        <f t="shared" ref="EE28" si="435">EE26-EE27</f>
        <v>13089.879045505806</v>
      </c>
      <c r="EF28" s="208">
        <f t="shared" ref="EF28" si="436">EF26-EF27</f>
        <v>13410.627715397541</v>
      </c>
      <c r="EG28" s="208">
        <f t="shared" ref="EG28" si="437">EG26-EG27</f>
        <v>13734.583871988196</v>
      </c>
      <c r="EH28" s="208">
        <f t="shared" ref="EH28" si="438">EH26-EH27</f>
        <v>14061.779590144759</v>
      </c>
      <c r="EI28" s="208">
        <f t="shared" ref="EI28" si="439">EI26-EI27</f>
        <v>14392.247265482887</v>
      </c>
      <c r="EJ28" s="208">
        <f t="shared" ref="EJ28" si="440">EJ26-EJ27</f>
        <v>14726.019617574389</v>
      </c>
      <c r="EK28" s="208">
        <f t="shared" ref="EK28" si="441">EK26-EK27</f>
        <v>15063.129693186818</v>
      </c>
      <c r="EL28" s="208">
        <f t="shared" ref="EL28" si="442">EL26-EL27</f>
        <v>15403.610869555361</v>
      </c>
      <c r="EM28" s="208">
        <f t="shared" ref="EM28" si="443">EM26-EM27</f>
        <v>-78685.83338463417</v>
      </c>
      <c r="EN28" s="24">
        <f t="shared" ref="EN28" si="444">SUM(EB28:EM28)</f>
        <v>72604.146736843482</v>
      </c>
      <c r="EO28" s="208">
        <f>EO26-EO27</f>
        <v>12380.203768022608</v>
      </c>
      <c r="EP28" s="208">
        <f t="shared" ref="EP28" si="445">EP26-EP27</f>
        <v>12726.658562093082</v>
      </c>
      <c r="EQ28" s="208">
        <f t="shared" ref="EQ28" si="446">EQ26-EQ27</f>
        <v>13079.911206527473</v>
      </c>
      <c r="ER28" s="208">
        <f t="shared" ref="ER28" si="447">ER26-ER27</f>
        <v>13436.696377406215</v>
      </c>
      <c r="ES28" s="208">
        <f t="shared" ref="ES28" si="448">ES26-ES27</f>
        <v>13797.049399993741</v>
      </c>
      <c r="ET28" s="208">
        <f t="shared" ref="ET28" si="449">ET26-ET27</f>
        <v>14161.005952807143</v>
      </c>
      <c r="EU28" s="208">
        <f t="shared" ref="EU28" si="450">EU26-EU27</f>
        <v>14528.602071148678</v>
      </c>
      <c r="EV28" s="208">
        <f t="shared" ref="EV28" si="451">EV26-EV27</f>
        <v>14899.874150673631</v>
      </c>
      <c r="EW28" s="208">
        <f t="shared" ref="EW28" si="452">EW26-EW27</f>
        <v>15274.85895099383</v>
      </c>
      <c r="EX28" s="208">
        <f t="shared" ref="EX28" si="453">EX26-EX27</f>
        <v>15653.593599317235</v>
      </c>
      <c r="EY28" s="208">
        <f t="shared" ref="EY28" si="454">EY26-EY27</f>
        <v>16036.115594123874</v>
      </c>
      <c r="EZ28" s="208">
        <f t="shared" ref="EZ28" si="455">EZ26-EZ27</f>
        <v>-50320.974369773954</v>
      </c>
      <c r="FA28" s="24">
        <f t="shared" ref="FA28" si="456">SUM(EO28:EZ28)</f>
        <v>105653.59526333355</v>
      </c>
      <c r="FB28" s="208">
        <f>FB26-FB27</f>
        <v>12704.805604731839</v>
      </c>
      <c r="FC28" s="208">
        <f t="shared" ref="FC28" si="457">FC26-FC27</f>
        <v>13081.474026716587</v>
      </c>
      <c r="FD28" s="208">
        <f t="shared" ref="FD28" si="458">FD26-FD27</f>
        <v>13478.343504707709</v>
      </c>
      <c r="FE28" s="208">
        <f t="shared" ref="FE28" si="459">FE26-FE27</f>
        <v>13879.18167747874</v>
      </c>
      <c r="FF28" s="208">
        <f t="shared" ref="FF28" si="460">FF26-FF27</f>
        <v>14284.028231977483</v>
      </c>
      <c r="FG28" s="208">
        <f t="shared" ref="FG28" si="461">FG26-FG27</f>
        <v>14692.923252021214</v>
      </c>
      <c r="FH28" s="208">
        <f t="shared" ref="FH28" si="462">FH26-FH27</f>
        <v>15105.907222265381</v>
      </c>
      <c r="FI28" s="208">
        <f t="shared" ref="FI28" si="463">FI26-FI27</f>
        <v>15523.021032211989</v>
      </c>
      <c r="FJ28" s="208">
        <f t="shared" ref="FJ28" si="464">FJ26-FJ27</f>
        <v>15944.305980258063</v>
      </c>
      <c r="FK28" s="208">
        <f t="shared" ref="FK28" si="465">FK26-FK27</f>
        <v>16369.8037777846</v>
      </c>
      <c r="FL28" s="208">
        <f t="shared" ref="FL28" si="466">FL26-FL27</f>
        <v>16799.556553286398</v>
      </c>
      <c r="FM28" s="208">
        <f t="shared" ref="FM28" si="467">FM26-FM27</f>
        <v>-86950.388253776662</v>
      </c>
      <c r="FN28" s="24">
        <f t="shared" ref="FN28" si="468">SUM(FB28:FM28)</f>
        <v>74912.962609663358</v>
      </c>
      <c r="FO28" s="208">
        <f>FO26-FO27</f>
        <v>13129.513487071956</v>
      </c>
      <c r="FP28" s="208">
        <f t="shared" ref="FP28" si="469">FP26-FP27</f>
        <v>13570.43825032104</v>
      </c>
      <c r="FQ28" s="208">
        <f t="shared" ref="FQ28" si="470">FQ26-FQ27</f>
        <v>14016.61221230581</v>
      </c>
      <c r="FR28" s="208">
        <f t="shared" ref="FR28" si="471">FR26-FR27</f>
        <v>14467.247913910433</v>
      </c>
      <c r="FS28" s="208">
        <f t="shared" ref="FS28" si="472">FS26-FS27</f>
        <v>14922.389972531095</v>
      </c>
      <c r="FT28" s="208">
        <f t="shared" ref="FT28" si="473">FT26-FT27</f>
        <v>15382.08345173797</v>
      </c>
      <c r="FU28" s="208">
        <f t="shared" ref="FU28" si="474">FU26-FU27</f>
        <v>15846.37386573691</v>
      </c>
      <c r="FV28" s="208">
        <f t="shared" ref="FV28" si="475">FV26-FV27</f>
        <v>16315.307183875841</v>
      </c>
      <c r="FW28" s="208">
        <f t="shared" ref="FW28" si="476">FW26-FW27</f>
        <v>16788.929835196162</v>
      </c>
      <c r="FX28" s="208">
        <f t="shared" ref="FX28" si="477">FX26-FX27</f>
        <v>17267.288713029684</v>
      </c>
      <c r="FY28" s="208">
        <f t="shared" ref="FY28" si="478">FY26-FY27</f>
        <v>17750.43117964155</v>
      </c>
      <c r="FZ28" s="208">
        <f t="shared" ref="FZ28" si="479">FZ26-FZ27</f>
        <v>-42883.987433295159</v>
      </c>
      <c r="GA28" s="24">
        <f t="shared" ref="GA28" si="480">SUM(FO28:FZ28)</f>
        <v>126572.62863206329</v>
      </c>
      <c r="GB28" s="208">
        <f>GB26-GB27</f>
        <v>13708.481436399208</v>
      </c>
      <c r="GC28" s="208">
        <f t="shared" ref="GC28" si="481">GC26-GC27</f>
        <v>14035.029677849727</v>
      </c>
      <c r="GD28" s="208">
        <f t="shared" ref="GD28" si="482">GD26-GD27</f>
        <v>14535.067326756896</v>
      </c>
      <c r="GE28" s="208">
        <f t="shared" ref="GE28" si="483">GE26-GE27</f>
        <v>15040.105352153138</v>
      </c>
      <c r="GF28" s="208">
        <f t="shared" ref="GF28" si="484">GF26-GF27</f>
        <v>15550.193757803341</v>
      </c>
      <c r="GG28" s="208">
        <f t="shared" ref="GG28" si="485">GG26-GG27</f>
        <v>16065.383047510046</v>
      </c>
      <c r="GH28" s="208">
        <f t="shared" ref="GH28" si="486">GH26-GH27</f>
        <v>14354.089944095589</v>
      </c>
      <c r="GI28" s="208">
        <f t="shared" ref="GI28" si="487">GI26-GI27</f>
        <v>14857.318195665217</v>
      </c>
      <c r="GJ28" s="208">
        <f t="shared" ref="GJ28" si="488">GJ26-GJ27</f>
        <v>15365.578729750541</v>
      </c>
      <c r="GK28" s="208">
        <f t="shared" ref="GK28" si="489">GK26-GK27</f>
        <v>15878.921869176718</v>
      </c>
      <c r="GL28" s="208">
        <f t="shared" ref="GL28" si="490">GL26-GL27</f>
        <v>16397.39843999716</v>
      </c>
      <c r="GM28" s="208">
        <f t="shared" ref="GM28" si="491">GM26-GM27</f>
        <v>-124497.31245517221</v>
      </c>
      <c r="GN28" s="24">
        <f t="shared" ref="GN28" si="492">SUM(GB28:GM28)</f>
        <v>41290.255321985373</v>
      </c>
      <c r="GO28" s="208">
        <f>GO26-GO27</f>
        <v>85.336538459360753</v>
      </c>
      <c r="GP28" s="208">
        <f t="shared" ref="GP28" si="493">GP26-GP27</f>
        <v>256.00961538243763</v>
      </c>
      <c r="GQ28" s="208">
        <f t="shared" ref="GQ28" si="494">GQ26-GQ27</f>
        <v>426.68269230551454</v>
      </c>
      <c r="GR28" s="208">
        <f t="shared" ref="GR28" si="495">GR26-GR27</f>
        <v>597.35576922859138</v>
      </c>
      <c r="GS28" s="208">
        <f t="shared" ref="GS28" si="496">GS26-GS27</f>
        <v>768.02884615166829</v>
      </c>
      <c r="GT28" s="208">
        <f t="shared" ref="GT28" si="497">GT26-GT27</f>
        <v>938.70192307474508</v>
      </c>
      <c r="GU28" s="208">
        <f t="shared" ref="GU28" si="498">GU26-GU27</f>
        <v>1109.3749999978222</v>
      </c>
      <c r="GV28" s="208">
        <f t="shared" ref="GV28" si="499">GV26-GV27</f>
        <v>1280.0480769208989</v>
      </c>
      <c r="GW28" s="208">
        <f t="shared" ref="GW28" si="500">GW26-GW27</f>
        <v>1450.721153843976</v>
      </c>
      <c r="GX28" s="208">
        <f t="shared" ref="GX28" si="501">GX26-GX27</f>
        <v>1621.3942307670529</v>
      </c>
      <c r="GY28" s="208">
        <f t="shared" ref="GY28" si="502">GY26-GY27</f>
        <v>1792.0673076901298</v>
      </c>
      <c r="GZ28" s="208">
        <f t="shared" ref="GZ28" si="503">GZ26-GZ27</f>
        <v>1409.7596153824109</v>
      </c>
      <c r="HA28" s="24">
        <f t="shared" ref="HA28" si="504">SUM(GO28:GZ28)</f>
        <v>11735.480769204607</v>
      </c>
      <c r="HB28" s="208">
        <f>HB26-HB27</f>
        <v>2133.4134615360526</v>
      </c>
      <c r="HC28" s="208">
        <f t="shared" ref="HC28" si="505">HC26-HC27</f>
        <v>2304.0865384591298</v>
      </c>
      <c r="HD28" s="208">
        <f t="shared" ref="HD28" si="506">HD26-HD27</f>
        <v>2474.7596153822069</v>
      </c>
      <c r="HE28" s="208">
        <f t="shared" ref="HE28" si="507">HE26-HE27</f>
        <v>2645.4326923052836</v>
      </c>
      <c r="HF28" s="208">
        <f t="shared" ref="HF28" si="508">HF26-HF27</f>
        <v>2816.1057692283607</v>
      </c>
      <c r="HG28" s="208">
        <f t="shared" ref="HG28" si="509">HG26-HG27</f>
        <v>2986.7788461514378</v>
      </c>
      <c r="HH28" s="208">
        <f t="shared" ref="HH28" si="510">HH26-HH27</f>
        <v>3157.4519230745154</v>
      </c>
      <c r="HI28" s="208">
        <f t="shared" ref="HI28" si="511">HI26-HI27</f>
        <v>3328.1249999975921</v>
      </c>
      <c r="HJ28" s="208">
        <f t="shared" ref="HJ28" si="512">HJ26-HJ27</f>
        <v>3498.7980769206697</v>
      </c>
      <c r="HK28" s="208">
        <f t="shared" ref="HK28" si="513">HK26-HK27</f>
        <v>3669.4711538437464</v>
      </c>
      <c r="HL28" s="208">
        <f t="shared" ref="HL28" si="514">HL26-HL27</f>
        <v>3840.144230766824</v>
      </c>
      <c r="HM28" s="208">
        <f t="shared" ref="HM28" si="515">HM26-HM27</f>
        <v>2351.8749999975653</v>
      </c>
      <c r="HN28" s="24">
        <f t="shared" ref="HN28" si="516">SUM(HB28:HM28)</f>
        <v>35206.442307663383</v>
      </c>
      <c r="HO28" s="208">
        <f>HO26-HO27</f>
        <v>4096.1538461511836</v>
      </c>
      <c r="HP28" s="208">
        <f t="shared" ref="HP28" si="517">HP26-HP27</f>
        <v>4096.1538461511836</v>
      </c>
      <c r="HQ28" s="208">
        <f t="shared" ref="HQ28" si="518">HQ26-HQ27</f>
        <v>4096.1538461511836</v>
      </c>
      <c r="HR28" s="208">
        <f t="shared" ref="HR28" si="519">HR26-HR27</f>
        <v>4096.1538461511836</v>
      </c>
      <c r="HS28" s="208">
        <f t="shared" ref="HS28" si="520">HS26-HS27</f>
        <v>4096.1538461511836</v>
      </c>
      <c r="HT28" s="208">
        <f t="shared" ref="HT28" si="521">HT26-HT27</f>
        <v>4096.1538461511836</v>
      </c>
      <c r="HU28" s="208">
        <f t="shared" ref="HU28" si="522">HU26-HU27</f>
        <v>4096.1538461511836</v>
      </c>
      <c r="HV28" s="208">
        <f t="shared" ref="HV28" si="523">HV26-HV27</f>
        <v>4096.1538461511836</v>
      </c>
      <c r="HW28" s="208">
        <f t="shared" ref="HW28" si="524">HW26-HW27</f>
        <v>4096.1538461511836</v>
      </c>
      <c r="HX28" s="208">
        <f t="shared" ref="HX28" si="525">HX26-HX27</f>
        <v>4096.1538461511836</v>
      </c>
      <c r="HY28" s="208">
        <f t="shared" ref="HY28" si="526">HY26-HY27</f>
        <v>4096.1538461511836</v>
      </c>
      <c r="HZ28" s="208">
        <f t="shared" ref="HZ28" si="527">HZ26-HZ27</f>
        <v>1884.2307692280788</v>
      </c>
      <c r="IA28" s="24">
        <f t="shared" ref="IA28" si="528">SUM(HO28:HZ28)</f>
        <v>46941.923076891093</v>
      </c>
      <c r="IB28" s="208">
        <f>IB26-IB27</f>
        <v>4096.1538461509017</v>
      </c>
      <c r="IC28" s="208">
        <f t="shared" ref="IC28" si="529">IC26-IC27</f>
        <v>4096.1538461509017</v>
      </c>
      <c r="ID28" s="208">
        <f t="shared" ref="ID28" si="530">ID26-ID27</f>
        <v>4096.1538461509017</v>
      </c>
      <c r="IE28" s="208">
        <f t="shared" ref="IE28" si="531">IE26-IE27</f>
        <v>4096.1538461509017</v>
      </c>
      <c r="IF28" s="208">
        <f t="shared" ref="IF28" si="532">IF26-IF27</f>
        <v>4096.1538461509017</v>
      </c>
      <c r="IG28" s="208">
        <f t="shared" ref="IG28" si="533">IG26-IG27</f>
        <v>4096.1538461509017</v>
      </c>
      <c r="IH28" s="208">
        <f t="shared" ref="IH28" si="534">IH26-IH27</f>
        <v>4096.1538461509017</v>
      </c>
      <c r="II28" s="208">
        <f t="shared" ref="II28" si="535">II26-II27</f>
        <v>4096.1538461509017</v>
      </c>
      <c r="IJ28" s="208">
        <f t="shared" ref="IJ28" si="536">IJ26-IJ27</f>
        <v>4096.1538461509017</v>
      </c>
      <c r="IK28" s="208">
        <f t="shared" ref="IK28" si="537">IK26-IK27</f>
        <v>4096.1538461509017</v>
      </c>
      <c r="IL28" s="208">
        <f t="shared" ref="IL28" si="538">IL26-IL27</f>
        <v>4096.1538461509017</v>
      </c>
      <c r="IM28" s="208">
        <f t="shared" ref="IM28" si="539">IM26-IM27</f>
        <v>1884.2307692277968</v>
      </c>
      <c r="IN28" s="24">
        <f t="shared" ref="IN28" si="540">SUM(IB28:IM28)</f>
        <v>46941.923076887724</v>
      </c>
      <c r="IO28" s="208">
        <f>IO26-IO27</f>
        <v>4096.1538461505907</v>
      </c>
      <c r="IP28" s="208">
        <f t="shared" ref="IP28" si="541">IP26-IP27</f>
        <v>4096.1538461505907</v>
      </c>
      <c r="IQ28" s="208">
        <f t="shared" ref="IQ28" si="542">IQ26-IQ27</f>
        <v>4096.1538461505907</v>
      </c>
      <c r="IR28" s="208">
        <f t="shared" ref="IR28" si="543">IR26-IR27</f>
        <v>4096.1538461505907</v>
      </c>
      <c r="IS28" s="208">
        <f t="shared" ref="IS28" si="544">IS26-IS27</f>
        <v>4096.1538461505907</v>
      </c>
      <c r="IT28" s="208">
        <f t="shared" ref="IT28" si="545">IT26-IT27</f>
        <v>4096.1538461505907</v>
      </c>
      <c r="IU28" s="208">
        <f t="shared" ref="IU28" si="546">IU26-IU27</f>
        <v>4096.1538461505907</v>
      </c>
      <c r="IV28" s="208">
        <f t="shared" ref="IV28" si="547">IV26-IV27</f>
        <v>4096.1538461505907</v>
      </c>
      <c r="IW28" s="208">
        <f t="shared" ref="IW28" si="548">IW26-IW27</f>
        <v>4096.1538461505907</v>
      </c>
      <c r="IX28" s="208">
        <f t="shared" ref="IX28" si="549">IX26-IX27</f>
        <v>4096.1538461505907</v>
      </c>
      <c r="IY28" s="208">
        <f t="shared" ref="IY28" si="550">IY26-IY27</f>
        <v>4096.1538461505907</v>
      </c>
      <c r="IZ28" s="208">
        <f t="shared" ref="IZ28" si="551">IZ26-IZ27</f>
        <v>1884.2307692274858</v>
      </c>
      <c r="JA28" s="24">
        <f t="shared" ref="JA28" si="552">SUM(IO28:IZ28)</f>
        <v>46941.923076883984</v>
      </c>
      <c r="JB28" s="208">
        <f>JB26-JB27</f>
        <v>4096.1538461502478</v>
      </c>
      <c r="JC28" s="208">
        <f t="shared" ref="JC28" si="553">JC26-JC27</f>
        <v>4096.1538461502478</v>
      </c>
      <c r="JD28" s="208">
        <f t="shared" ref="JD28" si="554">JD26-JD27</f>
        <v>4096.1538461502478</v>
      </c>
      <c r="JE28" s="208">
        <f t="shared" ref="JE28" si="555">JE26-JE27</f>
        <v>4096.1538461502478</v>
      </c>
      <c r="JF28" s="208">
        <f t="shared" ref="JF28" si="556">JF26-JF27</f>
        <v>4096.1538461502478</v>
      </c>
      <c r="JG28" s="208">
        <f t="shared" ref="JG28" si="557">JG26-JG27</f>
        <v>4096.1538461502478</v>
      </c>
      <c r="JH28" s="208">
        <f t="shared" ref="JH28" si="558">JH26-JH27</f>
        <v>4096.1538461502478</v>
      </c>
      <c r="JI28" s="208">
        <f t="shared" ref="JI28" si="559">JI26-JI27</f>
        <v>4096.1538461502478</v>
      </c>
      <c r="JJ28" s="208">
        <f t="shared" ref="JJ28" si="560">JJ26-JJ27</f>
        <v>4096.1538461502478</v>
      </c>
      <c r="JK28" s="208">
        <f t="shared" ref="JK28" si="561">JK26-JK27</f>
        <v>4096.1538461502478</v>
      </c>
      <c r="JL28" s="208">
        <f t="shared" ref="JL28" si="562">JL26-JL27</f>
        <v>4096.1538461502478</v>
      </c>
      <c r="JM28" s="208">
        <f t="shared" ref="JM28" si="563">JM26-JM27</f>
        <v>1884.2307692271429</v>
      </c>
      <c r="JN28" s="24">
        <f t="shared" ref="JN28" si="564">SUM(JB28:JM28)</f>
        <v>46941.923076879881</v>
      </c>
      <c r="JO28" s="208">
        <f>JO26-JO27</f>
        <v>4096.1538461498685</v>
      </c>
      <c r="JP28" s="208">
        <f t="shared" ref="JP28" si="565">JP26-JP27</f>
        <v>4096.1538461498685</v>
      </c>
      <c r="JQ28" s="208">
        <f t="shared" ref="JQ28" si="566">JQ26-JQ27</f>
        <v>4096.1538461498685</v>
      </c>
      <c r="JR28" s="208">
        <f t="shared" ref="JR28" si="567">JR26-JR27</f>
        <v>4096.1538461498685</v>
      </c>
      <c r="JS28" s="208">
        <f t="shared" ref="JS28" si="568">JS26-JS27</f>
        <v>4096.1538461498685</v>
      </c>
      <c r="JT28" s="208">
        <f t="shared" ref="JT28" si="569">JT26-JT27</f>
        <v>4096.1538461498685</v>
      </c>
      <c r="JU28" s="208">
        <f t="shared" ref="JU28" si="570">JU26-JU27</f>
        <v>4096.1538461498685</v>
      </c>
      <c r="JV28" s="208">
        <f t="shared" ref="JV28" si="571">JV26-JV27</f>
        <v>4096.1538461498685</v>
      </c>
      <c r="JW28" s="208">
        <f t="shared" ref="JW28" si="572">JW26-JW27</f>
        <v>4096.1538461498685</v>
      </c>
      <c r="JX28" s="208">
        <f t="shared" ref="JX28" si="573">JX26-JX27</f>
        <v>4096.1538461498685</v>
      </c>
      <c r="JY28" s="208">
        <f t="shared" ref="JY28" si="574">JY26-JY27</f>
        <v>4096.1538461498685</v>
      </c>
      <c r="JZ28" s="208">
        <f t="shared" ref="JZ28" si="575">JZ26-JZ27</f>
        <v>1884.2307692267636</v>
      </c>
      <c r="KA28" s="24">
        <f t="shared" ref="KA28" si="576">SUM(JO28:JZ28)</f>
        <v>46941.923076875326</v>
      </c>
      <c r="KB28" s="208">
        <f>KB26-KB27</f>
        <v>4096.1538461494501</v>
      </c>
      <c r="KC28" s="208">
        <f t="shared" ref="KC28" si="577">KC26-KC27</f>
        <v>4096.1538461494501</v>
      </c>
      <c r="KD28" s="208">
        <f t="shared" ref="KD28" si="578">KD26-KD27</f>
        <v>4096.1538461494501</v>
      </c>
      <c r="KE28" s="208">
        <f t="shared" ref="KE28" si="579">KE26-KE27</f>
        <v>4096.1538461494501</v>
      </c>
      <c r="KF28" s="208">
        <f t="shared" ref="KF28" si="580">KF26-KF27</f>
        <v>4096.1538461494501</v>
      </c>
      <c r="KG28" s="208">
        <f t="shared" ref="KG28" si="581">KG26-KG27</f>
        <v>4096.1538461494501</v>
      </c>
      <c r="KH28" s="208">
        <f t="shared" ref="KH28" si="582">KH26-KH27</f>
        <v>4096.1538461494501</v>
      </c>
      <c r="KI28" s="208">
        <f t="shared" ref="KI28" si="583">KI26-KI27</f>
        <v>4096.1538461494501</v>
      </c>
      <c r="KJ28" s="208">
        <f t="shared" ref="KJ28" si="584">KJ26-KJ27</f>
        <v>4096.1538461494501</v>
      </c>
      <c r="KK28" s="208">
        <f t="shared" ref="KK28" si="585">KK26-KK27</f>
        <v>4096.1538461494501</v>
      </c>
      <c r="KL28" s="208">
        <f t="shared" ref="KL28" si="586">KL26-KL27</f>
        <v>4096.1538461494501</v>
      </c>
      <c r="KM28" s="208">
        <f t="shared" ref="KM28" si="587">KM26-KM27</f>
        <v>1884.2307692263453</v>
      </c>
      <c r="KN28" s="24">
        <f t="shared" ref="KN28" si="588">SUM(KB28:KM28)</f>
        <v>46941.923076870291</v>
      </c>
      <c r="KO28" s="208">
        <f>KO26-KO27</f>
        <v>4096.1538461489881</v>
      </c>
      <c r="KP28" s="208">
        <f t="shared" ref="KP28" si="589">KP26-KP27</f>
        <v>4096.1538461489881</v>
      </c>
      <c r="KQ28" s="208">
        <f t="shared" ref="KQ28" si="590">KQ26-KQ27</f>
        <v>4096.1538461489881</v>
      </c>
      <c r="KR28" s="208">
        <f t="shared" ref="KR28" si="591">KR26-KR27</f>
        <v>4096.1538461489881</v>
      </c>
      <c r="KS28" s="208">
        <f t="shared" ref="KS28" si="592">KS26-KS27</f>
        <v>4096.1538461489881</v>
      </c>
      <c r="KT28" s="208">
        <f t="shared" ref="KT28" si="593">KT26-KT27</f>
        <v>4096.1538461489881</v>
      </c>
      <c r="KU28" s="208">
        <f t="shared" ref="KU28" si="594">KU26-KU27</f>
        <v>4096.1538461489881</v>
      </c>
      <c r="KV28" s="208">
        <f t="shared" ref="KV28" si="595">KV26-KV27</f>
        <v>4096.1538461489881</v>
      </c>
      <c r="KW28" s="208">
        <f t="shared" ref="KW28" si="596">KW26-KW27</f>
        <v>4096.1538461489881</v>
      </c>
      <c r="KX28" s="208">
        <f t="shared" ref="KX28" si="597">KX26-KX27</f>
        <v>4096.1538461489881</v>
      </c>
      <c r="KY28" s="208">
        <f t="shared" ref="KY28" si="598">KY26-KY27</f>
        <v>4096.1538461489881</v>
      </c>
      <c r="KZ28" s="208">
        <f t="shared" ref="KZ28" si="599">KZ26-KZ27</f>
        <v>1884.2307692258833</v>
      </c>
      <c r="LA28" s="24">
        <f t="shared" ref="LA28" si="600">SUM(KO28:KZ28)</f>
        <v>46941.923076864761</v>
      </c>
      <c r="LB28" s="208">
        <f>LB26-LB27</f>
        <v>4096.1538461484788</v>
      </c>
      <c r="LC28" s="208">
        <f t="shared" ref="LC28" si="601">LC26-LC27</f>
        <v>4096.1538461484788</v>
      </c>
      <c r="LD28" s="208">
        <f t="shared" ref="LD28" si="602">LD26-LD27</f>
        <v>4096.1538461484788</v>
      </c>
      <c r="LE28" s="208">
        <f t="shared" ref="LE28" si="603">LE26-LE27</f>
        <v>4096.1538461484788</v>
      </c>
      <c r="LF28" s="208">
        <f t="shared" ref="LF28" si="604">LF26-LF27</f>
        <v>4096.1538461484788</v>
      </c>
      <c r="LG28" s="208">
        <f t="shared" ref="LG28" si="605">LG26-LG27</f>
        <v>4096.1538461484788</v>
      </c>
      <c r="LH28" s="208">
        <f t="shared" ref="LH28" si="606">LH26-LH27</f>
        <v>4096.1538461484788</v>
      </c>
      <c r="LI28" s="208">
        <f t="shared" ref="LI28" si="607">LI26-LI27</f>
        <v>4096.1538461484788</v>
      </c>
      <c r="LJ28" s="208">
        <f t="shared" ref="LJ28" si="608">LJ26-LJ27</f>
        <v>4096.1538461484788</v>
      </c>
      <c r="LK28" s="208">
        <f t="shared" ref="LK28" si="609">LK26-LK27</f>
        <v>4096.1538461484788</v>
      </c>
      <c r="LL28" s="208">
        <f t="shared" ref="LL28" si="610">LL26-LL27</f>
        <v>4096.1538461484788</v>
      </c>
      <c r="LM28" s="208">
        <f t="shared" ref="LM28" si="611">LM26-LM27</f>
        <v>1884.2307692253739</v>
      </c>
      <c r="LN28" s="25">
        <f t="shared" ref="LN28" si="612">SUM(LB28:LM28)</f>
        <v>46941.923076858649</v>
      </c>
    </row>
    <row r="30" spans="1:326" ht="15.75" thickBot="1">
      <c r="AF30" s="23"/>
      <c r="AZ30" s="23"/>
    </row>
    <row r="31" spans="1:326" ht="15.75" thickBot="1">
      <c r="A31" s="222" t="s">
        <v>25</v>
      </c>
      <c r="B31" s="223">
        <f>SUM(B32:B35)</f>
        <v>0</v>
      </c>
      <c r="C31" s="224">
        <f t="shared" ref="C31:M31" si="613">SUM(C32:C35)</f>
        <v>0</v>
      </c>
      <c r="D31" s="224">
        <f t="shared" si="613"/>
        <v>0</v>
      </c>
      <c r="E31" s="224">
        <f t="shared" si="613"/>
        <v>0</v>
      </c>
      <c r="F31" s="224">
        <f t="shared" si="613"/>
        <v>0</v>
      </c>
      <c r="G31" s="224">
        <f t="shared" si="613"/>
        <v>0</v>
      </c>
      <c r="H31" s="224">
        <f t="shared" si="613"/>
        <v>0</v>
      </c>
      <c r="I31" s="224">
        <f t="shared" si="613"/>
        <v>0</v>
      </c>
      <c r="J31" s="224">
        <f t="shared" si="613"/>
        <v>0</v>
      </c>
      <c r="K31" s="224">
        <f t="shared" si="613"/>
        <v>0</v>
      </c>
      <c r="L31" s="224">
        <f t="shared" si="613"/>
        <v>0</v>
      </c>
      <c r="M31" s="224">
        <f t="shared" si="613"/>
        <v>752042.3400000002</v>
      </c>
      <c r="N31" s="223">
        <f>SUM(N32:N35)</f>
        <v>752042.3400000002</v>
      </c>
      <c r="O31" s="223">
        <f>SUM(O32:O35)</f>
        <v>758548.01092634059</v>
      </c>
      <c r="P31" s="224">
        <f t="shared" ref="P31:Z31" si="614">SUM(P32:P35)</f>
        <v>765053.68185268098</v>
      </c>
      <c r="Q31" s="224">
        <f t="shared" si="614"/>
        <v>771559.35277902137</v>
      </c>
      <c r="R31" s="224">
        <f t="shared" si="614"/>
        <v>778065.02370536176</v>
      </c>
      <c r="S31" s="224">
        <f t="shared" si="614"/>
        <v>784570.69463170215</v>
      </c>
      <c r="T31" s="224">
        <f t="shared" si="614"/>
        <v>791076.36555804254</v>
      </c>
      <c r="U31" s="224">
        <f t="shared" si="614"/>
        <v>797582.03648438293</v>
      </c>
      <c r="V31" s="224">
        <f t="shared" si="614"/>
        <v>804087.70741072332</v>
      </c>
      <c r="W31" s="224">
        <f t="shared" si="614"/>
        <v>810593.37833706371</v>
      </c>
      <c r="X31" s="224">
        <f t="shared" si="614"/>
        <v>817099.0492634041</v>
      </c>
      <c r="Y31" s="224">
        <f t="shared" si="614"/>
        <v>823604.72018974449</v>
      </c>
      <c r="Z31" s="225">
        <f t="shared" si="614"/>
        <v>5091683.6511160843</v>
      </c>
      <c r="AA31" s="224">
        <f>SUM(AA32:AA35)</f>
        <v>5091683.6511160843</v>
      </c>
      <c r="AB31" s="223">
        <f>SUM(AB32:AB35)</f>
        <v>5074063.4649909101</v>
      </c>
      <c r="AC31" s="224">
        <f t="shared" ref="AC31:AM31" si="615">SUM(AC32:AC35)</f>
        <v>5056443.278865736</v>
      </c>
      <c r="AD31" s="224">
        <f t="shared" si="615"/>
        <v>5038823.0927405618</v>
      </c>
      <c r="AE31" s="224">
        <f t="shared" si="615"/>
        <v>5021202.9066153876</v>
      </c>
      <c r="AF31" s="224">
        <f t="shared" si="615"/>
        <v>5003582.7204902135</v>
      </c>
      <c r="AG31" s="224">
        <f t="shared" si="615"/>
        <v>4985962.5343650393</v>
      </c>
      <c r="AH31" s="224">
        <f t="shared" si="615"/>
        <v>4968342.3482398652</v>
      </c>
      <c r="AI31" s="224">
        <f t="shared" si="615"/>
        <v>4950722.162114691</v>
      </c>
      <c r="AJ31" s="224">
        <f t="shared" si="615"/>
        <v>4933101.9759895168</v>
      </c>
      <c r="AK31" s="224">
        <f t="shared" si="615"/>
        <v>4915481.7898643427</v>
      </c>
      <c r="AL31" s="224">
        <f t="shared" si="615"/>
        <v>4907861.6037391685</v>
      </c>
      <c r="AM31" s="225">
        <f t="shared" si="615"/>
        <v>4890241.4176139943</v>
      </c>
      <c r="AN31" s="224">
        <f>SUM(AN32:AN35)</f>
        <v>4890241.4176139943</v>
      </c>
      <c r="AO31" s="223">
        <f>SUM(AO32:AO35)</f>
        <v>4870869.9703128096</v>
      </c>
      <c r="AP31" s="224">
        <f t="shared" ref="AP31:AZ31" si="616">SUM(AP32:AP35)</f>
        <v>4851498.5230116248</v>
      </c>
      <c r="AQ31" s="224">
        <f t="shared" si="616"/>
        <v>4832127.0757104401</v>
      </c>
      <c r="AR31" s="224">
        <f t="shared" si="616"/>
        <v>4812755.6284092553</v>
      </c>
      <c r="AS31" s="224">
        <f t="shared" si="616"/>
        <v>4793384.1811080705</v>
      </c>
      <c r="AT31" s="224">
        <f t="shared" si="616"/>
        <v>4774012.7338068858</v>
      </c>
      <c r="AU31" s="224">
        <f t="shared" si="616"/>
        <v>4754641.286505701</v>
      </c>
      <c r="AV31" s="224">
        <f t="shared" si="616"/>
        <v>4735269.8392045163</v>
      </c>
      <c r="AW31" s="224">
        <f t="shared" si="616"/>
        <v>4715898.3919033315</v>
      </c>
      <c r="AX31" s="224">
        <f t="shared" si="616"/>
        <v>4696526.9446021467</v>
      </c>
      <c r="AY31" s="224">
        <f t="shared" si="616"/>
        <v>4687155.497300962</v>
      </c>
      <c r="AZ31" s="225">
        <f t="shared" si="616"/>
        <v>4667784.0499997772</v>
      </c>
      <c r="BA31" s="224">
        <f>SUM(BA32:BA35)</f>
        <v>4667784.0499997772</v>
      </c>
      <c r="BB31" s="223">
        <f>SUM(BB32:BB35)</f>
        <v>4646479.5465095434</v>
      </c>
      <c r="BC31" s="224">
        <f t="shared" ref="BC31:BM31" si="617">SUM(BC32:BC35)</f>
        <v>4625175.0430193096</v>
      </c>
      <c r="BD31" s="224">
        <f t="shared" si="617"/>
        <v>4603870.5395290758</v>
      </c>
      <c r="BE31" s="224">
        <f t="shared" si="617"/>
        <v>4582566.0360388421</v>
      </c>
      <c r="BF31" s="224">
        <f t="shared" si="617"/>
        <v>4561261.5325486083</v>
      </c>
      <c r="BG31" s="224">
        <f t="shared" si="617"/>
        <v>4539957.0290583745</v>
      </c>
      <c r="BH31" s="224">
        <f t="shared" si="617"/>
        <v>4518652.5255681407</v>
      </c>
      <c r="BI31" s="224">
        <f t="shared" si="617"/>
        <v>4497348.0220779069</v>
      </c>
      <c r="BJ31" s="224">
        <f t="shared" si="617"/>
        <v>4476043.5185876731</v>
      </c>
      <c r="BK31" s="224">
        <f t="shared" si="617"/>
        <v>4454739.0150974393</v>
      </c>
      <c r="BL31" s="224">
        <f t="shared" si="617"/>
        <v>4443434.5116072055</v>
      </c>
      <c r="BM31" s="225">
        <f t="shared" si="617"/>
        <v>4422130.0081169717</v>
      </c>
      <c r="BN31" s="224">
        <f>SUM(BN32:BN35)</f>
        <v>4422130.0081169717</v>
      </c>
      <c r="BO31" s="223">
        <f>SUM(BO32:BO35)</f>
        <v>4398691.7816382935</v>
      </c>
      <c r="BP31" s="224">
        <f t="shared" ref="BP31:BZ31" si="618">SUM(BP32:BP35)</f>
        <v>4375253.5551596154</v>
      </c>
      <c r="BQ31" s="224">
        <f t="shared" si="618"/>
        <v>4351815.3286809372</v>
      </c>
      <c r="BR31" s="224">
        <f t="shared" si="618"/>
        <v>4328377.102202259</v>
      </c>
      <c r="BS31" s="224">
        <f t="shared" si="618"/>
        <v>4304938.8757235808</v>
      </c>
      <c r="BT31" s="224">
        <f t="shared" si="618"/>
        <v>4281500.6492449027</v>
      </c>
      <c r="BU31" s="224">
        <f t="shared" si="618"/>
        <v>4258062.4227662245</v>
      </c>
      <c r="BV31" s="224">
        <f t="shared" si="618"/>
        <v>4234624.1962875463</v>
      </c>
      <c r="BW31" s="224">
        <f t="shared" si="618"/>
        <v>4211185.9698088681</v>
      </c>
      <c r="BX31" s="224">
        <f t="shared" si="618"/>
        <v>4187747.7433301904</v>
      </c>
      <c r="BY31" s="224">
        <f t="shared" si="618"/>
        <v>4174309.5168515122</v>
      </c>
      <c r="BZ31" s="225">
        <f t="shared" si="618"/>
        <v>4150871.2903728341</v>
      </c>
      <c r="CA31" s="224">
        <f>SUM(CA32:CA35)</f>
        <v>4150871.2903728341</v>
      </c>
      <c r="CB31" s="223">
        <f>SUM(CB32:CB35)</f>
        <v>4125077.8432765636</v>
      </c>
      <c r="CC31" s="224">
        <f t="shared" ref="CC31:CM31" si="619">SUM(CC32:CC35)</f>
        <v>4099284.3961802931</v>
      </c>
      <c r="CD31" s="224">
        <f t="shared" si="619"/>
        <v>4073490.9490840225</v>
      </c>
      <c r="CE31" s="224">
        <f t="shared" si="619"/>
        <v>4047697.501987752</v>
      </c>
      <c r="CF31" s="224">
        <f t="shared" si="619"/>
        <v>4021904.0548914815</v>
      </c>
      <c r="CG31" s="224">
        <f t="shared" si="619"/>
        <v>3996110.607795211</v>
      </c>
      <c r="CH31" s="224">
        <f t="shared" si="619"/>
        <v>3970317.1606989405</v>
      </c>
      <c r="CI31" s="224">
        <f t="shared" si="619"/>
        <v>3944523.71360267</v>
      </c>
      <c r="CJ31" s="224">
        <f t="shared" si="619"/>
        <v>3918730.2665063995</v>
      </c>
      <c r="CK31" s="224">
        <f t="shared" si="619"/>
        <v>3892936.819410129</v>
      </c>
      <c r="CL31" s="224">
        <f t="shared" si="619"/>
        <v>3877143.3723138585</v>
      </c>
      <c r="CM31" s="225">
        <f t="shared" si="619"/>
        <v>3851349.925217588</v>
      </c>
      <c r="CN31" s="224">
        <f>SUM(CN32:CN35)</f>
        <v>3851349.925217588</v>
      </c>
      <c r="CO31" s="223">
        <f>SUM(CO32:CO35)</f>
        <v>3822956.7666369416</v>
      </c>
      <c r="CP31" s="224">
        <f t="shared" ref="CP31:CZ31" si="620">SUM(CP32:CP35)</f>
        <v>3794563.6080562952</v>
      </c>
      <c r="CQ31" s="224">
        <f t="shared" si="620"/>
        <v>3766170.4494756488</v>
      </c>
      <c r="CR31" s="224">
        <f t="shared" si="620"/>
        <v>3737777.2908950024</v>
      </c>
      <c r="CS31" s="224">
        <f t="shared" si="620"/>
        <v>3709384.132314356</v>
      </c>
      <c r="CT31" s="224">
        <f t="shared" si="620"/>
        <v>3680990.9737337097</v>
      </c>
      <c r="CU31" s="224">
        <f t="shared" si="620"/>
        <v>3652597.8151530633</v>
      </c>
      <c r="CV31" s="224">
        <f t="shared" si="620"/>
        <v>3624204.6565724169</v>
      </c>
      <c r="CW31" s="224">
        <f t="shared" si="620"/>
        <v>3595811.4979917705</v>
      </c>
      <c r="CX31" s="224">
        <f t="shared" si="620"/>
        <v>3567418.3394111241</v>
      </c>
      <c r="CY31" s="224">
        <f t="shared" si="620"/>
        <v>3549025.1808304777</v>
      </c>
      <c r="CZ31" s="225">
        <f t="shared" si="620"/>
        <v>3520632.0222498314</v>
      </c>
      <c r="DA31" s="224">
        <f>SUM(DA32:DA35)</f>
        <v>3520632.0222498314</v>
      </c>
      <c r="DB31" s="223">
        <f>SUM(DB32:DB35)</f>
        <v>3489369.2811971609</v>
      </c>
      <c r="DC31" s="224">
        <f t="shared" ref="DC31:DM31" si="621">SUM(DC32:DC35)</f>
        <v>3458106.5401444905</v>
      </c>
      <c r="DD31" s="224">
        <f t="shared" si="621"/>
        <v>3426843.7990918201</v>
      </c>
      <c r="DE31" s="224">
        <f t="shared" si="621"/>
        <v>3395581.0580391497</v>
      </c>
      <c r="DF31" s="224">
        <f t="shared" si="621"/>
        <v>3364318.3169864793</v>
      </c>
      <c r="DG31" s="224">
        <f t="shared" si="621"/>
        <v>3333055.5759338089</v>
      </c>
      <c r="DH31" s="224">
        <f t="shared" si="621"/>
        <v>3301792.8348811385</v>
      </c>
      <c r="DI31" s="224">
        <f t="shared" si="621"/>
        <v>3270530.0938284681</v>
      </c>
      <c r="DJ31" s="224">
        <f t="shared" si="621"/>
        <v>3239267.3527757977</v>
      </c>
      <c r="DK31" s="224">
        <f t="shared" si="621"/>
        <v>3208004.6117231273</v>
      </c>
      <c r="DL31" s="224">
        <f t="shared" si="621"/>
        <v>3186741.8706704569</v>
      </c>
      <c r="DM31" s="225">
        <f t="shared" si="621"/>
        <v>3155479.1296177865</v>
      </c>
      <c r="DN31" s="224">
        <f>SUM(DN32:DN35)</f>
        <v>3155479.1296177865</v>
      </c>
      <c r="DO31" s="223">
        <f>SUM(DO32:DO35)</f>
        <v>3121048.9203236452</v>
      </c>
      <c r="DP31" s="224">
        <f t="shared" ref="DP31:DZ31" si="622">SUM(DP32:DP35)</f>
        <v>3086618.711029504</v>
      </c>
      <c r="DQ31" s="224">
        <f t="shared" si="622"/>
        <v>3052188.5017353627</v>
      </c>
      <c r="DR31" s="224">
        <f t="shared" si="622"/>
        <v>3017758.2924412214</v>
      </c>
      <c r="DS31" s="224">
        <f t="shared" si="622"/>
        <v>2983328.0831470801</v>
      </c>
      <c r="DT31" s="224">
        <f t="shared" si="622"/>
        <v>2948897.8738529389</v>
      </c>
      <c r="DU31" s="224">
        <f t="shared" si="622"/>
        <v>2914467.6645587976</v>
      </c>
      <c r="DV31" s="224">
        <f t="shared" si="622"/>
        <v>2880037.4552646563</v>
      </c>
      <c r="DW31" s="224">
        <f t="shared" si="622"/>
        <v>2845607.2459705151</v>
      </c>
      <c r="DX31" s="224">
        <f t="shared" si="622"/>
        <v>2811177.0366763738</v>
      </c>
      <c r="DY31" s="224">
        <f t="shared" si="622"/>
        <v>2786746.8273822325</v>
      </c>
      <c r="DZ31" s="225">
        <f t="shared" si="622"/>
        <v>2752316.6180880913</v>
      </c>
      <c r="EA31" s="224">
        <f>SUM(EA32:EA35)</f>
        <v>2752316.6180880913</v>
      </c>
      <c r="EB31" s="223">
        <f>SUM(EB32:EB35)</f>
        <v>2714390.1318412777</v>
      </c>
      <c r="EC31" s="224">
        <f t="shared" ref="EC31:EM31" si="623">SUM(EC32:EC35)</f>
        <v>2676463.6455944641</v>
      </c>
      <c r="ED31" s="224">
        <f t="shared" si="623"/>
        <v>2638537.1593476506</v>
      </c>
      <c r="EE31" s="224">
        <f t="shared" si="623"/>
        <v>2600610.673100837</v>
      </c>
      <c r="EF31" s="224">
        <f t="shared" si="623"/>
        <v>2562684.1868540235</v>
      </c>
      <c r="EG31" s="224">
        <f t="shared" si="623"/>
        <v>2524757.7006072099</v>
      </c>
      <c r="EH31" s="224">
        <f t="shared" si="623"/>
        <v>2486831.2143603964</v>
      </c>
      <c r="EI31" s="224">
        <f t="shared" si="623"/>
        <v>2448904.7281135828</v>
      </c>
      <c r="EJ31" s="224">
        <f t="shared" si="623"/>
        <v>2410978.2418667693</v>
      </c>
      <c r="EK31" s="224">
        <f t="shared" si="623"/>
        <v>2373051.7556199557</v>
      </c>
      <c r="EL31" s="224">
        <f t="shared" si="623"/>
        <v>2345125.2693731422</v>
      </c>
      <c r="EM31" s="225">
        <f t="shared" si="623"/>
        <v>2307198.7831263286</v>
      </c>
      <c r="EN31" s="224">
        <f>SUM(EN32:EN35)</f>
        <v>2307198.7831263286</v>
      </c>
      <c r="EO31" s="223">
        <f>SUM(EO32:EO35)</f>
        <v>2265413.0782235116</v>
      </c>
      <c r="EP31" s="224">
        <f t="shared" ref="EP31:EZ31" si="624">SUM(EP32:EP35)</f>
        <v>2223627.3733206945</v>
      </c>
      <c r="EQ31" s="224">
        <f t="shared" si="624"/>
        <v>2181841.6684178775</v>
      </c>
      <c r="ER31" s="224">
        <f t="shared" si="624"/>
        <v>2140055.9635150605</v>
      </c>
      <c r="ES31" s="224">
        <f t="shared" si="624"/>
        <v>2098270.2586122435</v>
      </c>
      <c r="ET31" s="224">
        <f t="shared" si="624"/>
        <v>2056484.5537094262</v>
      </c>
      <c r="EU31" s="224">
        <f t="shared" si="624"/>
        <v>2014698.8488066089</v>
      </c>
      <c r="EV31" s="224">
        <f t="shared" si="624"/>
        <v>1972913.1439037917</v>
      </c>
      <c r="EW31" s="224">
        <f t="shared" si="624"/>
        <v>1931127.4390009744</v>
      </c>
      <c r="EX31" s="224">
        <f t="shared" si="624"/>
        <v>1889341.7340981571</v>
      </c>
      <c r="EY31" s="224">
        <f t="shared" si="624"/>
        <v>1857556.0291953399</v>
      </c>
      <c r="EZ31" s="225">
        <f t="shared" si="624"/>
        <v>1815770.3242925226</v>
      </c>
      <c r="FA31" s="224">
        <f>SUM(FA32:FA35)</f>
        <v>1815770.3242925226</v>
      </c>
      <c r="FB31" s="223">
        <f>SUM(FB32:FB35)</f>
        <v>1769724.7827587815</v>
      </c>
      <c r="FC31" s="224">
        <f t="shared" ref="FC31:FM31" si="625">SUM(FC32:FC35)</f>
        <v>1723679.2412250403</v>
      </c>
      <c r="FD31" s="224">
        <f t="shared" si="625"/>
        <v>1677633.6996912991</v>
      </c>
      <c r="FE31" s="224">
        <f t="shared" si="625"/>
        <v>1631588.1581575579</v>
      </c>
      <c r="FF31" s="224">
        <f t="shared" si="625"/>
        <v>1585542.6166238168</v>
      </c>
      <c r="FG31" s="224">
        <f t="shared" si="625"/>
        <v>1539497.0750900756</v>
      </c>
      <c r="FH31" s="224">
        <f t="shared" si="625"/>
        <v>1493451.5335563344</v>
      </c>
      <c r="FI31" s="224">
        <f t="shared" si="625"/>
        <v>1447405.9920225933</v>
      </c>
      <c r="FJ31" s="224">
        <f t="shared" si="625"/>
        <v>1401360.4504888521</v>
      </c>
      <c r="FK31" s="224">
        <f t="shared" si="625"/>
        <v>1355314.9089551109</v>
      </c>
      <c r="FL31" s="224">
        <f t="shared" si="625"/>
        <v>1319269.3674213698</v>
      </c>
      <c r="FM31" s="225">
        <f t="shared" si="625"/>
        <v>1273223.8258876286</v>
      </c>
      <c r="FN31" s="224">
        <f>SUM(FN32:FN35)</f>
        <v>1273223.8258876286</v>
      </c>
      <c r="FO31" s="223">
        <f>SUM(FO32:FO35)</f>
        <v>1222476.2423760556</v>
      </c>
      <c r="FP31" s="224">
        <f t="shared" ref="FP31:FZ31" si="626">SUM(FP32:FP35)</f>
        <v>1171728.6588644825</v>
      </c>
      <c r="FQ31" s="224">
        <f t="shared" si="626"/>
        <v>1120981.0753529095</v>
      </c>
      <c r="FR31" s="224">
        <f t="shared" si="626"/>
        <v>1070233.4918413365</v>
      </c>
      <c r="FS31" s="224">
        <f t="shared" si="626"/>
        <v>1019485.9083297636</v>
      </c>
      <c r="FT31" s="224">
        <f t="shared" si="626"/>
        <v>968738.32481819065</v>
      </c>
      <c r="FU31" s="224">
        <f t="shared" si="626"/>
        <v>917990.74130661774</v>
      </c>
      <c r="FV31" s="224">
        <f t="shared" si="626"/>
        <v>867243.15779504483</v>
      </c>
      <c r="FW31" s="224">
        <f t="shared" si="626"/>
        <v>816495.57428347191</v>
      </c>
      <c r="FX31" s="224">
        <f t="shared" si="626"/>
        <v>765747.990771899</v>
      </c>
      <c r="FY31" s="224">
        <f t="shared" si="626"/>
        <v>725000.40726032609</v>
      </c>
      <c r="FZ31" s="225">
        <f t="shared" si="626"/>
        <v>674252.82374875317</v>
      </c>
      <c r="GA31" s="224">
        <f>SUM(GA32:GA35)</f>
        <v>674252.82374875317</v>
      </c>
      <c r="GB31" s="223">
        <f>SUM(GB32:GB35)</f>
        <v>618315.08843633591</v>
      </c>
      <c r="GC31" s="224">
        <f t="shared" ref="GC31:GM31" si="627">SUM(GC32:GC35)</f>
        <v>562377.35312391864</v>
      </c>
      <c r="GD31" s="224">
        <f t="shared" si="627"/>
        <v>506439.61781150132</v>
      </c>
      <c r="GE31" s="224">
        <f t="shared" si="627"/>
        <v>450501.88249908399</v>
      </c>
      <c r="GF31" s="224">
        <f t="shared" si="627"/>
        <v>394564.14718666667</v>
      </c>
      <c r="GG31" s="224">
        <f t="shared" si="627"/>
        <v>338626.41187424934</v>
      </c>
      <c r="GH31" s="224">
        <f t="shared" si="627"/>
        <v>282688.67656183202</v>
      </c>
      <c r="GI31" s="224">
        <f t="shared" si="627"/>
        <v>226750.94124941473</v>
      </c>
      <c r="GJ31" s="224">
        <f t="shared" si="627"/>
        <v>170813.20593699746</v>
      </c>
      <c r="GK31" s="224">
        <f t="shared" si="627"/>
        <v>114875.47062458019</v>
      </c>
      <c r="GL31" s="224">
        <f t="shared" si="627"/>
        <v>68937.735312162898</v>
      </c>
      <c r="GM31" s="225">
        <f t="shared" si="627"/>
        <v>12999.999999745611</v>
      </c>
      <c r="GN31" s="224">
        <f>SUM(GN32:GN35)</f>
        <v>12999.999999745611</v>
      </c>
      <c r="GO31" s="223">
        <f>SUM(GO32:GO35)</f>
        <v>12999.999999743382</v>
      </c>
      <c r="GP31" s="224">
        <f t="shared" ref="GP31:GZ31" si="628">SUM(GP32:GP35)</f>
        <v>12999.999999741154</v>
      </c>
      <c r="GQ31" s="224">
        <f t="shared" si="628"/>
        <v>12999.999999738926</v>
      </c>
      <c r="GR31" s="224">
        <f t="shared" si="628"/>
        <v>12999.999999736698</v>
      </c>
      <c r="GS31" s="224">
        <f t="shared" si="628"/>
        <v>12999.999999734469</v>
      </c>
      <c r="GT31" s="224">
        <f t="shared" si="628"/>
        <v>12999.999999732241</v>
      </c>
      <c r="GU31" s="224">
        <f t="shared" si="628"/>
        <v>12999.999999730013</v>
      </c>
      <c r="GV31" s="224">
        <f t="shared" si="628"/>
        <v>12999.999999727785</v>
      </c>
      <c r="GW31" s="224">
        <f t="shared" si="628"/>
        <v>12999.999999725556</v>
      </c>
      <c r="GX31" s="224">
        <f t="shared" si="628"/>
        <v>12999.999999723328</v>
      </c>
      <c r="GY31" s="224">
        <f t="shared" si="628"/>
        <v>12999.9999997211</v>
      </c>
      <c r="GZ31" s="225">
        <f t="shared" si="628"/>
        <v>12999.999999718872</v>
      </c>
      <c r="HA31" s="224">
        <f>SUM(HA32:HA35)</f>
        <v>0</v>
      </c>
      <c r="HB31" s="223">
        <f>SUM(HB32:HB35)</f>
        <v>-2.4588872987425435E-9</v>
      </c>
      <c r="HC31" s="224">
        <f t="shared" ref="HC31:HM31" si="629">SUM(HC32:HC35)</f>
        <v>-4.9177745974850871E-9</v>
      </c>
      <c r="HD31" s="224">
        <f t="shared" si="629"/>
        <v>-7.3766618962276306E-9</v>
      </c>
      <c r="HE31" s="224">
        <f t="shared" si="629"/>
        <v>-9.8355491949701742E-9</v>
      </c>
      <c r="HF31" s="224">
        <f t="shared" si="629"/>
        <v>-1.2294436493712719E-8</v>
      </c>
      <c r="HG31" s="224">
        <f t="shared" si="629"/>
        <v>-1.4753323792455263E-8</v>
      </c>
      <c r="HH31" s="224">
        <f t="shared" si="629"/>
        <v>-1.7212211091197807E-8</v>
      </c>
      <c r="HI31" s="224">
        <f t="shared" si="629"/>
        <v>-1.9671098389940352E-8</v>
      </c>
      <c r="HJ31" s="224">
        <f t="shared" si="629"/>
        <v>-2.2129985688682896E-8</v>
      </c>
      <c r="HK31" s="224">
        <f t="shared" si="629"/>
        <v>-2.458887298742544E-8</v>
      </c>
      <c r="HL31" s="224">
        <f t="shared" si="629"/>
        <v>-2.7047760286167985E-8</v>
      </c>
      <c r="HM31" s="225">
        <f t="shared" si="629"/>
        <v>-2.9506647584910529E-8</v>
      </c>
      <c r="HN31" s="224">
        <f>SUM(HN32:HN35)</f>
        <v>0</v>
      </c>
      <c r="HO31" s="223">
        <f>SUM(HO32:HO35)</f>
        <v>-2.714139601860111E-9</v>
      </c>
      <c r="HP31" s="224">
        <f t="shared" ref="HP31:HZ31" si="630">SUM(HP32:HP35)</f>
        <v>-5.428279203720222E-9</v>
      </c>
      <c r="HQ31" s="224">
        <f t="shared" si="630"/>
        <v>-8.142418805580333E-9</v>
      </c>
      <c r="HR31" s="224">
        <f t="shared" si="630"/>
        <v>-1.0856558407440444E-8</v>
      </c>
      <c r="HS31" s="224">
        <f t="shared" si="630"/>
        <v>-1.3570698009300555E-8</v>
      </c>
      <c r="HT31" s="224">
        <f t="shared" si="630"/>
        <v>-1.6284837611160666E-8</v>
      </c>
      <c r="HU31" s="224">
        <f t="shared" si="630"/>
        <v>-1.8998977213020779E-8</v>
      </c>
      <c r="HV31" s="224">
        <f t="shared" si="630"/>
        <v>-2.1713116814880888E-8</v>
      </c>
      <c r="HW31" s="224">
        <f t="shared" si="630"/>
        <v>-2.4427256416740997E-8</v>
      </c>
      <c r="HX31" s="224">
        <f t="shared" si="630"/>
        <v>-2.7141396018601107E-8</v>
      </c>
      <c r="HY31" s="224">
        <f t="shared" si="630"/>
        <v>-2.9855535620461216E-8</v>
      </c>
      <c r="HZ31" s="225">
        <f t="shared" si="630"/>
        <v>-3.2569675222321325E-8</v>
      </c>
      <c r="IA31" s="224">
        <f>SUM(IA32:IA35)</f>
        <v>0</v>
      </c>
      <c r="IB31" s="223">
        <f>SUM(IB32:IB35)</f>
        <v>-2.9958891495972836E-9</v>
      </c>
      <c r="IC31" s="224">
        <f t="shared" ref="IC31:IM31" si="631">SUM(IC32:IC35)</f>
        <v>-5.9917782991945672E-9</v>
      </c>
      <c r="ID31" s="224">
        <f t="shared" si="631"/>
        <v>-8.9876674487918513E-9</v>
      </c>
      <c r="IE31" s="224">
        <f t="shared" si="631"/>
        <v>-1.1983556598389134E-8</v>
      </c>
      <c r="IF31" s="224">
        <f t="shared" si="631"/>
        <v>-1.4979445747986418E-8</v>
      </c>
      <c r="IG31" s="224">
        <f t="shared" si="631"/>
        <v>-1.7975334897583703E-8</v>
      </c>
      <c r="IH31" s="224">
        <f t="shared" si="631"/>
        <v>-2.0971224047180987E-8</v>
      </c>
      <c r="II31" s="224">
        <f t="shared" si="631"/>
        <v>-2.3967113196778272E-8</v>
      </c>
      <c r="IJ31" s="224">
        <f t="shared" si="631"/>
        <v>-2.6963002346375557E-8</v>
      </c>
      <c r="IK31" s="224">
        <f t="shared" si="631"/>
        <v>-2.9958891495972842E-8</v>
      </c>
      <c r="IL31" s="224">
        <f t="shared" si="631"/>
        <v>-3.2954780645570127E-8</v>
      </c>
      <c r="IM31" s="225">
        <f t="shared" si="631"/>
        <v>-3.5950669795167412E-8</v>
      </c>
      <c r="IN31" s="224">
        <f>SUM(IN32:IN35)</f>
        <v>0</v>
      </c>
      <c r="IO31" s="223">
        <f>SUM(IO32:IO35)</f>
        <v>-3.3068865693288436E-9</v>
      </c>
      <c r="IP31" s="224">
        <f t="shared" ref="IP31:IZ31" si="632">SUM(IP32:IP35)</f>
        <v>-6.6137731386576872E-9</v>
      </c>
      <c r="IQ31" s="224">
        <f t="shared" si="632"/>
        <v>-9.9206597079865304E-9</v>
      </c>
      <c r="IR31" s="224">
        <f t="shared" si="632"/>
        <v>-1.3227546277315374E-8</v>
      </c>
      <c r="IS31" s="224">
        <f t="shared" si="632"/>
        <v>-1.6534432846644218E-8</v>
      </c>
      <c r="IT31" s="224">
        <f t="shared" si="632"/>
        <v>-1.9841319415973061E-8</v>
      </c>
      <c r="IU31" s="224">
        <f t="shared" si="632"/>
        <v>-2.3148205985301903E-8</v>
      </c>
      <c r="IV31" s="224">
        <f t="shared" si="632"/>
        <v>-2.6455092554630746E-8</v>
      </c>
      <c r="IW31" s="224">
        <f t="shared" si="632"/>
        <v>-2.9761979123959588E-8</v>
      </c>
      <c r="IX31" s="224">
        <f t="shared" si="632"/>
        <v>-3.306886569328843E-8</v>
      </c>
      <c r="IY31" s="224">
        <f t="shared" si="632"/>
        <v>-3.6375752262617273E-8</v>
      </c>
      <c r="IZ31" s="225">
        <f t="shared" si="632"/>
        <v>-3.9682638831946115E-8</v>
      </c>
      <c r="JA31" s="224">
        <f>SUM(JA32:JA35)</f>
        <v>0</v>
      </c>
      <c r="JB31" s="223">
        <f>SUM(JB32:JB35)</f>
        <v>-3.6501680257019759E-9</v>
      </c>
      <c r="JC31" s="224">
        <f t="shared" ref="JC31:JM31" si="633">SUM(JC32:JC35)</f>
        <v>-7.3003360514039518E-9</v>
      </c>
      <c r="JD31" s="224">
        <f t="shared" si="633"/>
        <v>-1.0950504077105928E-8</v>
      </c>
      <c r="JE31" s="224">
        <f t="shared" si="633"/>
        <v>-1.4600672102807904E-8</v>
      </c>
      <c r="JF31" s="224">
        <f t="shared" si="633"/>
        <v>-1.8250840128509878E-8</v>
      </c>
      <c r="JG31" s="224">
        <f t="shared" si="633"/>
        <v>-2.1901008154211852E-8</v>
      </c>
      <c r="JH31" s="224">
        <f t="shared" si="633"/>
        <v>-2.5551176179913826E-8</v>
      </c>
      <c r="JI31" s="224">
        <f t="shared" si="633"/>
        <v>-2.92013442056158E-8</v>
      </c>
      <c r="JJ31" s="224">
        <f t="shared" si="633"/>
        <v>-3.2851512231317775E-8</v>
      </c>
      <c r="JK31" s="224">
        <f t="shared" si="633"/>
        <v>-3.6501680257019749E-8</v>
      </c>
      <c r="JL31" s="224">
        <f t="shared" si="633"/>
        <v>-4.0151848282721723E-8</v>
      </c>
      <c r="JM31" s="225">
        <f t="shared" si="633"/>
        <v>-4.3802016308423697E-8</v>
      </c>
      <c r="JN31" s="224">
        <f>SUM(JN32:JN35)</f>
        <v>0</v>
      </c>
      <c r="JO31" s="223">
        <f>SUM(JO32:JO35)</f>
        <v>-4.0290848617045873E-9</v>
      </c>
      <c r="JP31" s="224">
        <f t="shared" ref="JP31:JZ31" si="634">SUM(JP32:JP35)</f>
        <v>-8.0581697234091745E-9</v>
      </c>
      <c r="JQ31" s="224">
        <f t="shared" si="634"/>
        <v>-1.2087254585113763E-8</v>
      </c>
      <c r="JR31" s="224">
        <f t="shared" si="634"/>
        <v>-1.6116339446818349E-8</v>
      </c>
      <c r="JS31" s="224">
        <f t="shared" si="634"/>
        <v>-2.0145424308522936E-8</v>
      </c>
      <c r="JT31" s="224">
        <f t="shared" si="634"/>
        <v>-2.4174509170227522E-8</v>
      </c>
      <c r="JU31" s="224">
        <f t="shared" si="634"/>
        <v>-2.8203594031932108E-8</v>
      </c>
      <c r="JV31" s="224">
        <f t="shared" si="634"/>
        <v>-3.2232678893636698E-8</v>
      </c>
      <c r="JW31" s="224">
        <f t="shared" si="634"/>
        <v>-3.6261763755341285E-8</v>
      </c>
      <c r="JX31" s="224">
        <f t="shared" si="634"/>
        <v>-4.0290848617045871E-8</v>
      </c>
      <c r="JY31" s="224">
        <f t="shared" si="634"/>
        <v>-4.4319933478750457E-8</v>
      </c>
      <c r="JZ31" s="225">
        <f t="shared" si="634"/>
        <v>-4.8349018340455044E-8</v>
      </c>
      <c r="KA31" s="224">
        <f>SUM(KA32:KA35)</f>
        <v>0</v>
      </c>
      <c r="KB31" s="223">
        <f>SUM(KB32:KB35)</f>
        <v>-4.4473363167152147E-9</v>
      </c>
      <c r="KC31" s="224">
        <f t="shared" ref="KC31:KM31" si="635">SUM(KC32:KC35)</f>
        <v>-8.8946726334304294E-9</v>
      </c>
      <c r="KD31" s="224">
        <f t="shared" si="635"/>
        <v>-1.3342008950145643E-8</v>
      </c>
      <c r="KE31" s="224">
        <f t="shared" si="635"/>
        <v>-1.7789345266860859E-8</v>
      </c>
      <c r="KF31" s="224">
        <f t="shared" si="635"/>
        <v>-2.2236681583576074E-8</v>
      </c>
      <c r="KG31" s="224">
        <f t="shared" si="635"/>
        <v>-2.668401790029129E-8</v>
      </c>
      <c r="KH31" s="224">
        <f t="shared" si="635"/>
        <v>-3.1131354217006502E-8</v>
      </c>
      <c r="KI31" s="224">
        <f t="shared" si="635"/>
        <v>-3.5578690533721718E-8</v>
      </c>
      <c r="KJ31" s="224">
        <f t="shared" si="635"/>
        <v>-4.0026026850436933E-8</v>
      </c>
      <c r="KK31" s="224">
        <f t="shared" si="635"/>
        <v>-4.4473363167152149E-8</v>
      </c>
      <c r="KL31" s="224">
        <f t="shared" si="635"/>
        <v>-4.8920699483867364E-8</v>
      </c>
      <c r="KM31" s="225">
        <f t="shared" si="635"/>
        <v>-5.336803580058258E-8</v>
      </c>
      <c r="KN31" s="224">
        <f>SUM(KN32:KN35)</f>
        <v>0</v>
      </c>
      <c r="KO31" s="223">
        <f>SUM(KO32:KO35)</f>
        <v>-4.9090056409499952E-9</v>
      </c>
      <c r="KP31" s="224">
        <f t="shared" ref="KP31:KZ31" si="636">SUM(KP32:KP35)</f>
        <v>-9.8180112818999904E-9</v>
      </c>
      <c r="KQ31" s="224">
        <f t="shared" si="636"/>
        <v>-1.4727016922849985E-8</v>
      </c>
      <c r="KR31" s="224">
        <f t="shared" si="636"/>
        <v>-1.9636022563799981E-8</v>
      </c>
      <c r="KS31" s="224">
        <f t="shared" si="636"/>
        <v>-2.4545028204749977E-8</v>
      </c>
      <c r="KT31" s="224">
        <f t="shared" si="636"/>
        <v>-2.9454033845699973E-8</v>
      </c>
      <c r="KU31" s="224">
        <f t="shared" si="636"/>
        <v>-3.4363039486649966E-8</v>
      </c>
      <c r="KV31" s="224">
        <f t="shared" si="636"/>
        <v>-3.9272045127599962E-8</v>
      </c>
      <c r="KW31" s="224">
        <f t="shared" si="636"/>
        <v>-4.4181050768549958E-8</v>
      </c>
      <c r="KX31" s="224">
        <f t="shared" si="636"/>
        <v>-4.9090056409499954E-8</v>
      </c>
      <c r="KY31" s="224">
        <f t="shared" si="636"/>
        <v>-5.399906205044995E-8</v>
      </c>
      <c r="KZ31" s="225">
        <f t="shared" si="636"/>
        <v>-5.8908067691399946E-8</v>
      </c>
      <c r="LA31" s="224">
        <f>SUM(LA32:LA35)</f>
        <v>0</v>
      </c>
      <c r="LB31" s="223">
        <f>SUM(LB32:LB35)</f>
        <v>-5.4185999588800637E-9</v>
      </c>
      <c r="LC31" s="224">
        <f t="shared" ref="LC31:LM31" si="637">SUM(LC32:LC35)</f>
        <v>-1.0837199917760127E-8</v>
      </c>
      <c r="LD31" s="224">
        <f t="shared" si="637"/>
        <v>-1.6255799876640192E-8</v>
      </c>
      <c r="LE31" s="224">
        <f t="shared" si="637"/>
        <v>-2.1674399835520255E-8</v>
      </c>
      <c r="LF31" s="224">
        <f t="shared" si="637"/>
        <v>-2.7092999794400318E-8</v>
      </c>
      <c r="LG31" s="224">
        <f t="shared" si="637"/>
        <v>-3.2511599753280384E-8</v>
      </c>
      <c r="LH31" s="224">
        <f t="shared" si="637"/>
        <v>-3.793019971216045E-8</v>
      </c>
      <c r="LI31" s="224">
        <f t="shared" si="637"/>
        <v>-4.3348799671040517E-8</v>
      </c>
      <c r="LJ31" s="224">
        <f t="shared" si="637"/>
        <v>-4.8767399629920583E-8</v>
      </c>
      <c r="LK31" s="224">
        <f t="shared" si="637"/>
        <v>-5.4185999588800649E-8</v>
      </c>
      <c r="LL31" s="224">
        <f t="shared" si="637"/>
        <v>-5.9604599547680715E-8</v>
      </c>
      <c r="LM31" s="225">
        <f t="shared" si="637"/>
        <v>-6.5023199506560781E-8</v>
      </c>
      <c r="LN31" s="227">
        <f>SUM(LN32:LN35)</f>
        <v>0</v>
      </c>
    </row>
    <row r="32" spans="1:326">
      <c r="A32" s="228" t="s">
        <v>26</v>
      </c>
      <c r="B32" s="229">
        <v>0</v>
      </c>
      <c r="C32" s="230">
        <v>0</v>
      </c>
      <c r="D32" s="42">
        <v>0</v>
      </c>
      <c r="E32" s="42">
        <v>0</v>
      </c>
      <c r="F32" s="42">
        <v>0</v>
      </c>
      <c r="G32" s="42">
        <v>0</v>
      </c>
      <c r="H32" s="42">
        <v>0</v>
      </c>
      <c r="I32" s="42">
        <v>0</v>
      </c>
      <c r="J32" s="42">
        <v>0</v>
      </c>
      <c r="K32" s="42">
        <v>0</v>
      </c>
      <c r="L32" s="42">
        <v>0</v>
      </c>
      <c r="M32" s="42">
        <v>0</v>
      </c>
      <c r="N32" s="342">
        <f>M32</f>
        <v>0</v>
      </c>
      <c r="O32" s="42"/>
      <c r="P32" s="42"/>
      <c r="Q32" s="42"/>
      <c r="R32" s="42"/>
      <c r="S32" s="42"/>
      <c r="T32" s="42"/>
      <c r="U32" s="42"/>
      <c r="V32" s="42"/>
      <c r="W32" s="42"/>
      <c r="X32" s="42"/>
      <c r="Y32" s="42"/>
      <c r="Z32" s="42"/>
      <c r="AA32" s="126">
        <f>Z32</f>
        <v>0</v>
      </c>
      <c r="AB32" s="42"/>
      <c r="AC32" s="42"/>
      <c r="AD32" s="42"/>
      <c r="AE32" s="42"/>
      <c r="AF32" s="42"/>
      <c r="AG32" s="42"/>
      <c r="AH32" s="42"/>
      <c r="AI32" s="42"/>
      <c r="AJ32" s="42"/>
      <c r="AK32" s="42"/>
      <c r="AL32" s="42"/>
      <c r="AM32" s="42"/>
      <c r="AN32" s="126">
        <f>AM32</f>
        <v>0</v>
      </c>
      <c r="AO32" s="42"/>
      <c r="AP32" s="42"/>
      <c r="AQ32" s="42"/>
      <c r="AR32" s="42"/>
      <c r="AS32" s="42"/>
      <c r="AT32" s="42"/>
      <c r="AU32" s="42"/>
      <c r="AV32" s="42"/>
      <c r="AW32" s="42"/>
      <c r="AX32" s="42"/>
      <c r="AY32" s="42"/>
      <c r="AZ32" s="42"/>
      <c r="BA32" s="126">
        <f>AZ32</f>
        <v>0</v>
      </c>
      <c r="BB32" s="42"/>
      <c r="BC32" s="42"/>
      <c r="BD32" s="42"/>
      <c r="BE32" s="42"/>
      <c r="BF32" s="42"/>
      <c r="BG32" s="42"/>
      <c r="BH32" s="42"/>
      <c r="BI32" s="42"/>
      <c r="BJ32" s="42"/>
      <c r="BK32" s="42"/>
      <c r="BL32" s="42"/>
      <c r="BM32" s="42"/>
      <c r="BN32" s="126">
        <f>BM32</f>
        <v>0</v>
      </c>
      <c r="BO32" s="42"/>
      <c r="BP32" s="42"/>
      <c r="BQ32" s="42"/>
      <c r="BR32" s="42"/>
      <c r="BS32" s="42"/>
      <c r="BT32" s="42"/>
      <c r="BU32" s="42"/>
      <c r="BV32" s="42"/>
      <c r="BW32" s="42"/>
      <c r="BX32" s="42"/>
      <c r="BY32" s="42"/>
      <c r="BZ32" s="42"/>
      <c r="CA32" s="126">
        <f>BZ32</f>
        <v>0</v>
      </c>
      <c r="CB32" s="42"/>
      <c r="CC32" s="42"/>
      <c r="CD32" s="42"/>
      <c r="CE32" s="42"/>
      <c r="CF32" s="42"/>
      <c r="CG32" s="42"/>
      <c r="CH32" s="42"/>
      <c r="CI32" s="42"/>
      <c r="CJ32" s="42"/>
      <c r="CK32" s="42"/>
      <c r="CL32" s="42"/>
      <c r="CM32" s="42"/>
      <c r="CN32" s="126">
        <f>CM32</f>
        <v>0</v>
      </c>
      <c r="CO32" s="42"/>
      <c r="CP32" s="42"/>
      <c r="CQ32" s="42"/>
      <c r="CR32" s="42"/>
      <c r="CS32" s="42"/>
      <c r="CT32" s="42"/>
      <c r="CU32" s="42"/>
      <c r="CV32" s="42"/>
      <c r="CW32" s="42"/>
      <c r="CX32" s="42"/>
      <c r="CY32" s="42"/>
      <c r="CZ32" s="42"/>
      <c r="DA32" s="126">
        <f>CZ32</f>
        <v>0</v>
      </c>
      <c r="DB32" s="42"/>
      <c r="DC32" s="42"/>
      <c r="DD32" s="42"/>
      <c r="DE32" s="42"/>
      <c r="DF32" s="42"/>
      <c r="DG32" s="42"/>
      <c r="DH32" s="42"/>
      <c r="DI32" s="42"/>
      <c r="DJ32" s="42"/>
      <c r="DK32" s="42"/>
      <c r="DL32" s="42"/>
      <c r="DM32" s="42"/>
      <c r="DN32" s="126">
        <f>DM32</f>
        <v>0</v>
      </c>
      <c r="DO32" s="42"/>
      <c r="DP32" s="42"/>
      <c r="DQ32" s="42"/>
      <c r="DR32" s="42"/>
      <c r="DS32" s="42"/>
      <c r="DT32" s="42"/>
      <c r="DU32" s="42"/>
      <c r="DV32" s="42"/>
      <c r="DW32" s="42"/>
      <c r="DX32" s="42"/>
      <c r="DY32" s="42"/>
      <c r="DZ32" s="42"/>
      <c r="EA32" s="126">
        <f>DZ32</f>
        <v>0</v>
      </c>
      <c r="EB32" s="42"/>
      <c r="EC32" s="42"/>
      <c r="ED32" s="42"/>
      <c r="EE32" s="42"/>
      <c r="EF32" s="42"/>
      <c r="EG32" s="42"/>
      <c r="EH32" s="42"/>
      <c r="EI32" s="42"/>
      <c r="EJ32" s="42"/>
      <c r="EK32" s="42"/>
      <c r="EL32" s="42"/>
      <c r="EM32" s="42"/>
      <c r="EN32" s="126">
        <f>EM32</f>
        <v>0</v>
      </c>
      <c r="EO32" s="42"/>
      <c r="EP32" s="42"/>
      <c r="EQ32" s="42"/>
      <c r="ER32" s="42"/>
      <c r="ES32" s="42"/>
      <c r="ET32" s="42"/>
      <c r="EU32" s="42"/>
      <c r="EV32" s="42"/>
      <c r="EW32" s="42"/>
      <c r="EX32" s="42"/>
      <c r="EY32" s="42"/>
      <c r="EZ32" s="42"/>
      <c r="FA32" s="126">
        <f>EZ32</f>
        <v>0</v>
      </c>
      <c r="FB32" s="42"/>
      <c r="FC32" s="42"/>
      <c r="FD32" s="42"/>
      <c r="FE32" s="42"/>
      <c r="FF32" s="42"/>
      <c r="FG32" s="42"/>
      <c r="FH32" s="42"/>
      <c r="FI32" s="42"/>
      <c r="FJ32" s="42"/>
      <c r="FK32" s="42"/>
      <c r="FL32" s="42"/>
      <c r="FM32" s="42"/>
      <c r="FN32" s="126">
        <f>FM32</f>
        <v>0</v>
      </c>
      <c r="FO32" s="42"/>
      <c r="FP32" s="42"/>
      <c r="FQ32" s="42"/>
      <c r="FR32" s="42"/>
      <c r="FS32" s="42"/>
      <c r="FT32" s="42"/>
      <c r="FU32" s="42"/>
      <c r="FV32" s="42"/>
      <c r="FW32" s="42"/>
      <c r="FX32" s="42"/>
      <c r="FY32" s="42"/>
      <c r="FZ32" s="42"/>
      <c r="GA32" s="126">
        <f>FZ32</f>
        <v>0</v>
      </c>
      <c r="GB32" s="42"/>
      <c r="GC32" s="42"/>
      <c r="GD32" s="42"/>
      <c r="GE32" s="42"/>
      <c r="GF32" s="42"/>
      <c r="GG32" s="42"/>
      <c r="GH32" s="42"/>
      <c r="GI32" s="42"/>
      <c r="GJ32" s="42"/>
      <c r="GK32" s="42"/>
      <c r="GL32" s="42"/>
      <c r="GM32" s="42"/>
      <c r="GN32" s="126">
        <f>GM32</f>
        <v>0</v>
      </c>
      <c r="GO32" s="42"/>
      <c r="GP32" s="42"/>
      <c r="GQ32" s="42"/>
      <c r="GR32" s="42"/>
      <c r="GS32" s="42"/>
      <c r="GT32" s="42"/>
      <c r="GU32" s="42"/>
      <c r="GV32" s="42"/>
      <c r="GW32" s="42"/>
      <c r="GX32" s="42"/>
      <c r="GY32" s="42"/>
      <c r="GZ32" s="42"/>
      <c r="HA32" s="126">
        <f>GZ32</f>
        <v>0</v>
      </c>
      <c r="HB32" s="42"/>
      <c r="HC32" s="42"/>
      <c r="HD32" s="42"/>
      <c r="HE32" s="42"/>
      <c r="HF32" s="42"/>
      <c r="HG32" s="42"/>
      <c r="HH32" s="42"/>
      <c r="HI32" s="42"/>
      <c r="HJ32" s="42"/>
      <c r="HK32" s="42"/>
      <c r="HL32" s="42"/>
      <c r="HM32" s="42"/>
      <c r="HN32" s="126">
        <f>HM32</f>
        <v>0</v>
      </c>
      <c r="HO32" s="42"/>
      <c r="HP32" s="42"/>
      <c r="HQ32" s="42"/>
      <c r="HR32" s="42"/>
      <c r="HS32" s="42"/>
      <c r="HT32" s="42"/>
      <c r="HU32" s="42"/>
      <c r="HV32" s="42"/>
      <c r="HW32" s="42"/>
      <c r="HX32" s="42"/>
      <c r="HY32" s="42"/>
      <c r="HZ32" s="42"/>
      <c r="IA32" s="126">
        <f>HZ32</f>
        <v>0</v>
      </c>
      <c r="IB32" s="42"/>
      <c r="IC32" s="42"/>
      <c r="ID32" s="42"/>
      <c r="IE32" s="42"/>
      <c r="IF32" s="42"/>
      <c r="IG32" s="42"/>
      <c r="IH32" s="42"/>
      <c r="II32" s="42"/>
      <c r="IJ32" s="42"/>
      <c r="IK32" s="42"/>
      <c r="IL32" s="42"/>
      <c r="IM32" s="42"/>
      <c r="IN32" s="126">
        <f>IM32</f>
        <v>0</v>
      </c>
      <c r="IO32" s="42"/>
      <c r="IP32" s="42"/>
      <c r="IQ32" s="42"/>
      <c r="IR32" s="42"/>
      <c r="IS32" s="42"/>
      <c r="IT32" s="42"/>
      <c r="IU32" s="42"/>
      <c r="IV32" s="42"/>
      <c r="IW32" s="42"/>
      <c r="IX32" s="42"/>
      <c r="IY32" s="42"/>
      <c r="IZ32" s="42"/>
      <c r="JA32" s="126">
        <f>IZ32</f>
        <v>0</v>
      </c>
      <c r="JB32" s="42"/>
      <c r="JC32" s="42"/>
      <c r="JD32" s="42"/>
      <c r="JE32" s="42"/>
      <c r="JF32" s="42"/>
      <c r="JG32" s="42"/>
      <c r="JH32" s="42"/>
      <c r="JI32" s="42"/>
      <c r="JJ32" s="42"/>
      <c r="JK32" s="42"/>
      <c r="JL32" s="42"/>
      <c r="JM32" s="42"/>
      <c r="JN32" s="126">
        <f>JM32</f>
        <v>0</v>
      </c>
      <c r="JO32" s="42"/>
      <c r="JP32" s="42"/>
      <c r="JQ32" s="42"/>
      <c r="JR32" s="42"/>
      <c r="JS32" s="42"/>
      <c r="JT32" s="42"/>
      <c r="JU32" s="42"/>
      <c r="JV32" s="42"/>
      <c r="JW32" s="42"/>
      <c r="JX32" s="42"/>
      <c r="JY32" s="42"/>
      <c r="JZ32" s="42"/>
      <c r="KA32" s="126">
        <f>JZ32</f>
        <v>0</v>
      </c>
      <c r="KB32" s="42"/>
      <c r="KC32" s="42"/>
      <c r="KD32" s="42"/>
      <c r="KE32" s="42"/>
      <c r="KF32" s="42"/>
      <c r="KG32" s="42"/>
      <c r="KH32" s="42"/>
      <c r="KI32" s="42"/>
      <c r="KJ32" s="42"/>
      <c r="KK32" s="42"/>
      <c r="KL32" s="42"/>
      <c r="KM32" s="42"/>
      <c r="KN32" s="126">
        <f>KM32</f>
        <v>0</v>
      </c>
      <c r="KO32" s="42"/>
      <c r="KP32" s="42"/>
      <c r="KQ32" s="42"/>
      <c r="KR32" s="42"/>
      <c r="KS32" s="42"/>
      <c r="KT32" s="42"/>
      <c r="KU32" s="42"/>
      <c r="KV32" s="42"/>
      <c r="KW32" s="42"/>
      <c r="KX32" s="42"/>
      <c r="KY32" s="42"/>
      <c r="KZ32" s="42"/>
      <c r="LA32" s="126">
        <f>KZ32</f>
        <v>0</v>
      </c>
      <c r="LB32" s="42"/>
      <c r="LC32" s="42"/>
      <c r="LD32" s="42"/>
      <c r="LE32" s="42"/>
      <c r="LF32" s="42"/>
      <c r="LG32" s="42"/>
      <c r="LH32" s="42"/>
      <c r="LI32" s="42"/>
      <c r="LJ32" s="42"/>
      <c r="LK32" s="42"/>
      <c r="LL32" s="42"/>
      <c r="LM32" s="42"/>
      <c r="LN32" s="231">
        <f>LM32</f>
        <v>0</v>
      </c>
    </row>
    <row r="33" spans="1:326">
      <c r="A33" s="232" t="s">
        <v>27</v>
      </c>
      <c r="B33" s="233"/>
      <c r="C33" s="233"/>
      <c r="D33" s="233"/>
      <c r="E33" s="233"/>
      <c r="F33" s="233"/>
      <c r="G33" s="233"/>
      <c r="H33" s="233"/>
      <c r="I33" s="233"/>
      <c r="J33" s="233"/>
      <c r="K33" s="233"/>
      <c r="L33" s="233"/>
      <c r="M33" s="234">
        <f>'Infrastruk. sukūrimo sąnaudos'!M10+'Ilgalaikio turto apskaita'!N11</f>
        <v>0</v>
      </c>
      <c r="N33" s="343">
        <f>M33</f>
        <v>0</v>
      </c>
      <c r="O33" s="38"/>
      <c r="P33" s="38"/>
      <c r="Q33" s="38"/>
      <c r="R33" s="38"/>
      <c r="S33" s="38"/>
      <c r="T33" s="38"/>
      <c r="U33" s="38"/>
      <c r="V33" s="38"/>
      <c r="W33" s="38"/>
      <c r="X33" s="38"/>
      <c r="Y33" s="38"/>
      <c r="Z33" s="319">
        <f>'Infrastruk. sukūrimo sąnaudos'!Z10+'Ilgalaikio turto apskaita'!AA11+'Ilgalaikio turto apskaita'!N11</f>
        <v>0</v>
      </c>
      <c r="AA33" s="43">
        <f>Z33</f>
        <v>0</v>
      </c>
      <c r="AB33" s="38"/>
      <c r="AC33" s="38"/>
      <c r="AD33" s="38"/>
      <c r="AE33" s="38"/>
      <c r="AF33" s="38"/>
      <c r="AG33" s="38"/>
      <c r="AH33" s="38"/>
      <c r="AI33" s="38"/>
      <c r="AJ33" s="38"/>
      <c r="AK33" s="38"/>
      <c r="AL33" s="38"/>
      <c r="AM33" s="38"/>
      <c r="AN33" s="43">
        <f>AM33</f>
        <v>0</v>
      </c>
      <c r="AO33" s="38">
        <f>'Ilgalaikio turto apskaita'!AO12</f>
        <v>0</v>
      </c>
      <c r="AP33" s="38">
        <f>'Ilgalaikio turto apskaita'!AP12</f>
        <v>0</v>
      </c>
      <c r="AQ33" s="38">
        <f>'Ilgalaikio turto apskaita'!AQ12</f>
        <v>0</v>
      </c>
      <c r="AR33" s="38">
        <f>'Ilgalaikio turto apskaita'!AR12</f>
        <v>0</v>
      </c>
      <c r="AS33" s="38">
        <f>'Ilgalaikio turto apskaita'!AS12</f>
        <v>0</v>
      </c>
      <c r="AT33" s="38">
        <f>'Ilgalaikio turto apskaita'!AT12</f>
        <v>0</v>
      </c>
      <c r="AU33" s="38">
        <f>'Ilgalaikio turto apskaita'!AU12</f>
        <v>0</v>
      </c>
      <c r="AV33" s="38">
        <f>'Ilgalaikio turto apskaita'!AV12</f>
        <v>0</v>
      </c>
      <c r="AW33" s="38">
        <f>'Ilgalaikio turto apskaita'!AW12</f>
        <v>0</v>
      </c>
      <c r="AX33" s="38">
        <f>'Ilgalaikio turto apskaita'!AX12</f>
        <v>0</v>
      </c>
      <c r="AY33" s="38">
        <f>'Ilgalaikio turto apskaita'!AY12</f>
        <v>0</v>
      </c>
      <c r="AZ33" s="38">
        <f>'Ilgalaikio turto apskaita'!AZ12</f>
        <v>0</v>
      </c>
      <c r="BA33" s="43">
        <f>AZ33</f>
        <v>0</v>
      </c>
      <c r="BB33" s="38">
        <f>'Ilgalaikio turto apskaita'!BB12</f>
        <v>0</v>
      </c>
      <c r="BC33" s="38">
        <f>'Ilgalaikio turto apskaita'!BC12</f>
        <v>0</v>
      </c>
      <c r="BD33" s="38">
        <f>'Ilgalaikio turto apskaita'!BD12</f>
        <v>0</v>
      </c>
      <c r="BE33" s="38">
        <f>'Ilgalaikio turto apskaita'!BE12</f>
        <v>0</v>
      </c>
      <c r="BF33" s="38">
        <f>'Ilgalaikio turto apskaita'!BF12</f>
        <v>0</v>
      </c>
      <c r="BG33" s="38">
        <f>'Ilgalaikio turto apskaita'!BG12</f>
        <v>0</v>
      </c>
      <c r="BH33" s="38">
        <f>'Ilgalaikio turto apskaita'!BH12</f>
        <v>0</v>
      </c>
      <c r="BI33" s="38">
        <f>'Ilgalaikio turto apskaita'!BI12</f>
        <v>0</v>
      </c>
      <c r="BJ33" s="38">
        <f>'Ilgalaikio turto apskaita'!BJ12</f>
        <v>0</v>
      </c>
      <c r="BK33" s="38">
        <f>'Ilgalaikio turto apskaita'!BK12</f>
        <v>0</v>
      </c>
      <c r="BL33" s="38">
        <f>'Ilgalaikio turto apskaita'!BL12</f>
        <v>0</v>
      </c>
      <c r="BM33" s="38">
        <f>'Ilgalaikio turto apskaita'!BM12</f>
        <v>0</v>
      </c>
      <c r="BN33" s="43">
        <f>BM33</f>
        <v>0</v>
      </c>
      <c r="BO33" s="38">
        <f>'Ilgalaikio turto apskaita'!BO12</f>
        <v>0</v>
      </c>
      <c r="BP33" s="38">
        <f>'Ilgalaikio turto apskaita'!BP12</f>
        <v>0</v>
      </c>
      <c r="BQ33" s="38">
        <f>'Ilgalaikio turto apskaita'!BQ12</f>
        <v>0</v>
      </c>
      <c r="BR33" s="38">
        <f>'Ilgalaikio turto apskaita'!BR12</f>
        <v>0</v>
      </c>
      <c r="BS33" s="38">
        <f>'Ilgalaikio turto apskaita'!BS12</f>
        <v>0</v>
      </c>
      <c r="BT33" s="38">
        <f>'Ilgalaikio turto apskaita'!BT12</f>
        <v>0</v>
      </c>
      <c r="BU33" s="38">
        <f>'Ilgalaikio turto apskaita'!BU12</f>
        <v>0</v>
      </c>
      <c r="BV33" s="38">
        <f>'Ilgalaikio turto apskaita'!BV12</f>
        <v>0</v>
      </c>
      <c r="BW33" s="38">
        <f>'Ilgalaikio turto apskaita'!BW12</f>
        <v>0</v>
      </c>
      <c r="BX33" s="38">
        <f>'Ilgalaikio turto apskaita'!BX12</f>
        <v>0</v>
      </c>
      <c r="BY33" s="38">
        <f>'Ilgalaikio turto apskaita'!BY12</f>
        <v>0</v>
      </c>
      <c r="BZ33" s="38">
        <f>'Ilgalaikio turto apskaita'!BZ12</f>
        <v>0</v>
      </c>
      <c r="CA33" s="43">
        <f>BZ33</f>
        <v>0</v>
      </c>
      <c r="CB33" s="38">
        <f>'Ilgalaikio turto apskaita'!CB12</f>
        <v>0</v>
      </c>
      <c r="CC33" s="38">
        <f>'Ilgalaikio turto apskaita'!CC12</f>
        <v>0</v>
      </c>
      <c r="CD33" s="38">
        <f>'Ilgalaikio turto apskaita'!CD12</f>
        <v>0</v>
      </c>
      <c r="CE33" s="38">
        <f>'Ilgalaikio turto apskaita'!CE12</f>
        <v>0</v>
      </c>
      <c r="CF33" s="38">
        <f>'Ilgalaikio turto apskaita'!CF12</f>
        <v>0</v>
      </c>
      <c r="CG33" s="38">
        <f>'Ilgalaikio turto apskaita'!CG12</f>
        <v>0</v>
      </c>
      <c r="CH33" s="38">
        <f>'Ilgalaikio turto apskaita'!CH12</f>
        <v>0</v>
      </c>
      <c r="CI33" s="38">
        <f>'Ilgalaikio turto apskaita'!CI12</f>
        <v>0</v>
      </c>
      <c r="CJ33" s="38">
        <f>'Ilgalaikio turto apskaita'!CJ12</f>
        <v>0</v>
      </c>
      <c r="CK33" s="38">
        <f>'Ilgalaikio turto apskaita'!CK12</f>
        <v>0</v>
      </c>
      <c r="CL33" s="38">
        <f>'Ilgalaikio turto apskaita'!CL12</f>
        <v>0</v>
      </c>
      <c r="CM33" s="38">
        <f>'Ilgalaikio turto apskaita'!CM12</f>
        <v>0</v>
      </c>
      <c r="CN33" s="43">
        <f>CM33</f>
        <v>0</v>
      </c>
      <c r="CO33" s="38">
        <f>'Ilgalaikio turto apskaita'!CO12</f>
        <v>0</v>
      </c>
      <c r="CP33" s="38">
        <f>'Ilgalaikio turto apskaita'!CP12</f>
        <v>0</v>
      </c>
      <c r="CQ33" s="38">
        <f>'Ilgalaikio turto apskaita'!CQ12</f>
        <v>0</v>
      </c>
      <c r="CR33" s="38">
        <f>'Ilgalaikio turto apskaita'!CR12</f>
        <v>0</v>
      </c>
      <c r="CS33" s="38">
        <f>'Ilgalaikio turto apskaita'!CS12</f>
        <v>0</v>
      </c>
      <c r="CT33" s="38">
        <f>'Ilgalaikio turto apskaita'!CT12</f>
        <v>0</v>
      </c>
      <c r="CU33" s="38">
        <f>'Ilgalaikio turto apskaita'!CU12</f>
        <v>0</v>
      </c>
      <c r="CV33" s="38">
        <f>'Ilgalaikio turto apskaita'!CV12</f>
        <v>0</v>
      </c>
      <c r="CW33" s="38">
        <f>'Ilgalaikio turto apskaita'!CW12</f>
        <v>0</v>
      </c>
      <c r="CX33" s="38">
        <f>'Ilgalaikio turto apskaita'!CX12</f>
        <v>0</v>
      </c>
      <c r="CY33" s="38">
        <f>'Ilgalaikio turto apskaita'!CY12</f>
        <v>0</v>
      </c>
      <c r="CZ33" s="38">
        <f>'Ilgalaikio turto apskaita'!CZ12</f>
        <v>0</v>
      </c>
      <c r="DA33" s="43">
        <f>CZ33</f>
        <v>0</v>
      </c>
      <c r="DB33" s="38">
        <f>'Ilgalaikio turto apskaita'!DB12</f>
        <v>0</v>
      </c>
      <c r="DC33" s="38">
        <f>'Ilgalaikio turto apskaita'!DC12</f>
        <v>0</v>
      </c>
      <c r="DD33" s="38">
        <f>'Ilgalaikio turto apskaita'!DD12</f>
        <v>0</v>
      </c>
      <c r="DE33" s="38">
        <f>'Ilgalaikio turto apskaita'!DE12</f>
        <v>0</v>
      </c>
      <c r="DF33" s="38">
        <f>'Ilgalaikio turto apskaita'!DF12</f>
        <v>0</v>
      </c>
      <c r="DG33" s="38">
        <f>'Ilgalaikio turto apskaita'!DG12</f>
        <v>0</v>
      </c>
      <c r="DH33" s="38">
        <f>'Ilgalaikio turto apskaita'!DH12</f>
        <v>0</v>
      </c>
      <c r="DI33" s="38">
        <f>'Ilgalaikio turto apskaita'!DI12</f>
        <v>0</v>
      </c>
      <c r="DJ33" s="38">
        <f>'Ilgalaikio turto apskaita'!DJ12</f>
        <v>0</v>
      </c>
      <c r="DK33" s="38">
        <f>'Ilgalaikio turto apskaita'!DK12</f>
        <v>0</v>
      </c>
      <c r="DL33" s="38">
        <f>'Ilgalaikio turto apskaita'!DL12</f>
        <v>0</v>
      </c>
      <c r="DM33" s="38">
        <f>'Ilgalaikio turto apskaita'!DM12</f>
        <v>0</v>
      </c>
      <c r="DN33" s="43">
        <f>DM33</f>
        <v>0</v>
      </c>
      <c r="DO33" s="38">
        <f>'Ilgalaikio turto apskaita'!DO12</f>
        <v>0</v>
      </c>
      <c r="DP33" s="38">
        <f>'Ilgalaikio turto apskaita'!DP12</f>
        <v>0</v>
      </c>
      <c r="DQ33" s="38">
        <f>'Ilgalaikio turto apskaita'!DQ12</f>
        <v>0</v>
      </c>
      <c r="DR33" s="38">
        <f>'Ilgalaikio turto apskaita'!DR12</f>
        <v>0</v>
      </c>
      <c r="DS33" s="38">
        <f>'Ilgalaikio turto apskaita'!DS12</f>
        <v>0</v>
      </c>
      <c r="DT33" s="38">
        <f>'Ilgalaikio turto apskaita'!DT12</f>
        <v>0</v>
      </c>
      <c r="DU33" s="38">
        <f>'Ilgalaikio turto apskaita'!DU12</f>
        <v>0</v>
      </c>
      <c r="DV33" s="38">
        <f>'Ilgalaikio turto apskaita'!DV12</f>
        <v>0</v>
      </c>
      <c r="DW33" s="38">
        <f>'Ilgalaikio turto apskaita'!DW12</f>
        <v>0</v>
      </c>
      <c r="DX33" s="38">
        <f>'Ilgalaikio turto apskaita'!DX12</f>
        <v>0</v>
      </c>
      <c r="DY33" s="38">
        <f>'Ilgalaikio turto apskaita'!DY12</f>
        <v>0</v>
      </c>
      <c r="DZ33" s="38">
        <f>'Ilgalaikio turto apskaita'!DZ12</f>
        <v>0</v>
      </c>
      <c r="EA33" s="43">
        <f>DZ33</f>
        <v>0</v>
      </c>
      <c r="EB33" s="38"/>
      <c r="EC33" s="38"/>
      <c r="ED33" s="38"/>
      <c r="EE33" s="38"/>
      <c r="EF33" s="38"/>
      <c r="EG33" s="38"/>
      <c r="EH33" s="38"/>
      <c r="EI33" s="38"/>
      <c r="EJ33" s="38"/>
      <c r="EK33" s="38"/>
      <c r="EL33" s="38"/>
      <c r="EM33" s="38"/>
      <c r="EN33" s="43">
        <f>EM33</f>
        <v>0</v>
      </c>
      <c r="EO33" s="38"/>
      <c r="EP33" s="38"/>
      <c r="EQ33" s="38"/>
      <c r="ER33" s="38"/>
      <c r="ES33" s="38"/>
      <c r="ET33" s="38"/>
      <c r="EU33" s="38"/>
      <c r="EV33" s="38"/>
      <c r="EW33" s="38"/>
      <c r="EX33" s="38"/>
      <c r="EY33" s="38"/>
      <c r="EZ33" s="38"/>
      <c r="FA33" s="43">
        <f>EZ33</f>
        <v>0</v>
      </c>
      <c r="FB33" s="38"/>
      <c r="FC33" s="38"/>
      <c r="FD33" s="38"/>
      <c r="FE33" s="38"/>
      <c r="FF33" s="38"/>
      <c r="FG33" s="38"/>
      <c r="FH33" s="38"/>
      <c r="FI33" s="38"/>
      <c r="FJ33" s="38"/>
      <c r="FK33" s="38"/>
      <c r="FL33" s="38"/>
      <c r="FM33" s="38"/>
      <c r="FN33" s="43">
        <f>FM33</f>
        <v>0</v>
      </c>
      <c r="FO33" s="38"/>
      <c r="FP33" s="38"/>
      <c r="FQ33" s="38"/>
      <c r="FR33" s="38"/>
      <c r="FS33" s="38"/>
      <c r="FT33" s="38"/>
      <c r="FU33" s="38"/>
      <c r="FV33" s="38"/>
      <c r="FW33" s="38"/>
      <c r="FX33" s="38"/>
      <c r="FY33" s="38"/>
      <c r="FZ33" s="38"/>
      <c r="GA33" s="43">
        <f>FZ33</f>
        <v>0</v>
      </c>
      <c r="GB33" s="38"/>
      <c r="GC33" s="38"/>
      <c r="GD33" s="38"/>
      <c r="GE33" s="38"/>
      <c r="GF33" s="38"/>
      <c r="GG33" s="38"/>
      <c r="GH33" s="38"/>
      <c r="GI33" s="38"/>
      <c r="GJ33" s="38"/>
      <c r="GK33" s="38"/>
      <c r="GL33" s="38"/>
      <c r="GM33" s="38"/>
      <c r="GN33" s="43">
        <f>GM33</f>
        <v>0</v>
      </c>
      <c r="GO33" s="38"/>
      <c r="GP33" s="38"/>
      <c r="GQ33" s="38"/>
      <c r="GR33" s="38"/>
      <c r="GS33" s="38"/>
      <c r="GT33" s="38"/>
      <c r="GU33" s="38"/>
      <c r="GV33" s="38"/>
      <c r="GW33" s="38"/>
      <c r="GX33" s="38"/>
      <c r="GY33" s="38"/>
      <c r="GZ33" s="38"/>
      <c r="HA33" s="43">
        <f>GZ33</f>
        <v>0</v>
      </c>
      <c r="HB33" s="38"/>
      <c r="HC33" s="38"/>
      <c r="HD33" s="38"/>
      <c r="HE33" s="38"/>
      <c r="HF33" s="38"/>
      <c r="HG33" s="38"/>
      <c r="HH33" s="38"/>
      <c r="HI33" s="38"/>
      <c r="HJ33" s="38"/>
      <c r="HK33" s="38"/>
      <c r="HL33" s="38"/>
      <c r="HM33" s="38"/>
      <c r="HN33" s="43">
        <f>HM33</f>
        <v>0</v>
      </c>
      <c r="HO33" s="38"/>
      <c r="HP33" s="38"/>
      <c r="HQ33" s="38"/>
      <c r="HR33" s="38"/>
      <c r="HS33" s="38"/>
      <c r="HT33" s="38"/>
      <c r="HU33" s="38"/>
      <c r="HV33" s="38"/>
      <c r="HW33" s="38"/>
      <c r="HX33" s="38"/>
      <c r="HY33" s="38"/>
      <c r="HZ33" s="38"/>
      <c r="IA33" s="43">
        <f>HZ33</f>
        <v>0</v>
      </c>
      <c r="IB33" s="38"/>
      <c r="IC33" s="38"/>
      <c r="ID33" s="38"/>
      <c r="IE33" s="38"/>
      <c r="IF33" s="38"/>
      <c r="IG33" s="38"/>
      <c r="IH33" s="38"/>
      <c r="II33" s="38"/>
      <c r="IJ33" s="38"/>
      <c r="IK33" s="38"/>
      <c r="IL33" s="38"/>
      <c r="IM33" s="38"/>
      <c r="IN33" s="43">
        <f>IM33</f>
        <v>0</v>
      </c>
      <c r="IO33" s="38"/>
      <c r="IP33" s="38"/>
      <c r="IQ33" s="38"/>
      <c r="IR33" s="38"/>
      <c r="IS33" s="38"/>
      <c r="IT33" s="38"/>
      <c r="IU33" s="38"/>
      <c r="IV33" s="38"/>
      <c r="IW33" s="38"/>
      <c r="IX33" s="38"/>
      <c r="IY33" s="38"/>
      <c r="IZ33" s="38"/>
      <c r="JA33" s="43">
        <f>IZ33</f>
        <v>0</v>
      </c>
      <c r="JB33" s="38"/>
      <c r="JC33" s="38"/>
      <c r="JD33" s="38"/>
      <c r="JE33" s="38"/>
      <c r="JF33" s="38"/>
      <c r="JG33" s="38"/>
      <c r="JH33" s="38"/>
      <c r="JI33" s="38"/>
      <c r="JJ33" s="38"/>
      <c r="JK33" s="38"/>
      <c r="JL33" s="38"/>
      <c r="JM33" s="38"/>
      <c r="JN33" s="43">
        <f>JM33</f>
        <v>0</v>
      </c>
      <c r="JO33" s="38"/>
      <c r="JP33" s="38"/>
      <c r="JQ33" s="38"/>
      <c r="JR33" s="38"/>
      <c r="JS33" s="38"/>
      <c r="JT33" s="38"/>
      <c r="JU33" s="38"/>
      <c r="JV33" s="38"/>
      <c r="JW33" s="38"/>
      <c r="JX33" s="38"/>
      <c r="JY33" s="38"/>
      <c r="JZ33" s="38"/>
      <c r="KA33" s="43">
        <f>JZ33</f>
        <v>0</v>
      </c>
      <c r="KB33" s="38"/>
      <c r="KC33" s="38"/>
      <c r="KD33" s="38"/>
      <c r="KE33" s="38"/>
      <c r="KF33" s="38"/>
      <c r="KG33" s="38"/>
      <c r="KH33" s="38"/>
      <c r="KI33" s="38"/>
      <c r="KJ33" s="38"/>
      <c r="KK33" s="38"/>
      <c r="KL33" s="38"/>
      <c r="KM33" s="38"/>
      <c r="KN33" s="43">
        <f>KM33</f>
        <v>0</v>
      </c>
      <c r="KO33" s="38"/>
      <c r="KP33" s="38"/>
      <c r="KQ33" s="38"/>
      <c r="KR33" s="38"/>
      <c r="KS33" s="38"/>
      <c r="KT33" s="38"/>
      <c r="KU33" s="38"/>
      <c r="KV33" s="38"/>
      <c r="KW33" s="38"/>
      <c r="KX33" s="38"/>
      <c r="KY33" s="38"/>
      <c r="KZ33" s="38"/>
      <c r="LA33" s="43">
        <f>KZ33</f>
        <v>0</v>
      </c>
      <c r="LB33" s="38"/>
      <c r="LC33" s="38"/>
      <c r="LD33" s="38"/>
      <c r="LE33" s="38"/>
      <c r="LF33" s="38"/>
      <c r="LG33" s="38"/>
      <c r="LH33" s="38"/>
      <c r="LI33" s="38"/>
      <c r="LJ33" s="38"/>
      <c r="LK33" s="38"/>
      <c r="LL33" s="38"/>
      <c r="LM33" s="38"/>
      <c r="LN33" s="44">
        <f>LM33</f>
        <v>0</v>
      </c>
    </row>
    <row r="34" spans="1:326">
      <c r="A34" s="232" t="s">
        <v>28</v>
      </c>
      <c r="B34" s="233"/>
      <c r="C34" s="234"/>
      <c r="D34" s="38"/>
      <c r="E34" s="38"/>
      <c r="F34" s="38"/>
      <c r="G34" s="38"/>
      <c r="H34" s="38"/>
      <c r="I34" s="38"/>
      <c r="J34" s="38"/>
      <c r="K34" s="38"/>
      <c r="L34" s="38"/>
      <c r="M34" s="38">
        <f>-'27 VAS skaičiavimai'!B19</f>
        <v>752042.3400000002</v>
      </c>
      <c r="N34" s="343">
        <f>IF(N11&lt;='Bazinės prielaidos'!$E$8,M34,0)</f>
        <v>752042.3400000002</v>
      </c>
      <c r="O34" s="38">
        <f>N34-'27 VAS skaičiavimai'!$C$15/12-O82</f>
        <v>758548.01092634059</v>
      </c>
      <c r="P34" s="38">
        <f>O34-'27 VAS skaičiavimai'!$C$15/12-P82</f>
        <v>765053.68185268098</v>
      </c>
      <c r="Q34" s="38">
        <f>P34-'27 VAS skaičiavimai'!$C$15/12-Q82</f>
        <v>771559.35277902137</v>
      </c>
      <c r="R34" s="38">
        <f>Q34-'27 VAS skaičiavimai'!$C$15/12-R82</f>
        <v>778065.02370536176</v>
      </c>
      <c r="S34" s="38">
        <f>R34-'27 VAS skaičiavimai'!$C$15/12-S82</f>
        <v>784570.69463170215</v>
      </c>
      <c r="T34" s="38">
        <f>S34-'27 VAS skaičiavimai'!$C$15/12-T82</f>
        <v>791076.36555804254</v>
      </c>
      <c r="U34" s="38">
        <f>T34-'27 VAS skaičiavimai'!$C$15/12-U82</f>
        <v>797582.03648438293</v>
      </c>
      <c r="V34" s="38">
        <f>U34-'27 VAS skaičiavimai'!$C$15/12-V82</f>
        <v>804087.70741072332</v>
      </c>
      <c r="W34" s="38">
        <f>V34-'27 VAS skaičiavimai'!$C$15/12-W82</f>
        <v>810593.37833706371</v>
      </c>
      <c r="X34" s="38">
        <f>W34-'27 VAS skaičiavimai'!$C$15/12-X82</f>
        <v>817099.0492634041</v>
      </c>
      <c r="Y34" s="38">
        <f>X34-'27 VAS skaičiavimai'!$C$15/12-Y82</f>
        <v>823604.72018974449</v>
      </c>
      <c r="Z34" s="38">
        <f>Y34-'27 VAS skaičiavimai'!$C$15/12-Z82-'27 VAS skaičiavimai'!C16</f>
        <v>5091683.6511160843</v>
      </c>
      <c r="AA34" s="343">
        <f>IF(AA11&lt;='Bazinės prielaidos'!$E$8,Z34,0)</f>
        <v>5091683.6511160843</v>
      </c>
      <c r="AB34" s="38">
        <f>AA34-'27 VAS skaičiavimai'!$D$15/12-AB82</f>
        <v>5074063.4649909101</v>
      </c>
      <c r="AC34" s="38">
        <f>AB34-'27 VAS skaičiavimai'!$D$15/12-AC82</f>
        <v>5056443.278865736</v>
      </c>
      <c r="AD34" s="38">
        <f>AC34-'27 VAS skaičiavimai'!$D$15/12-AD82</f>
        <v>5038823.0927405618</v>
      </c>
      <c r="AE34" s="38">
        <f>AD34-'27 VAS skaičiavimai'!$D$15/12-AE82</f>
        <v>5021202.9066153876</v>
      </c>
      <c r="AF34" s="38">
        <f>AE34-'27 VAS skaičiavimai'!$D$15/12-AF82</f>
        <v>5003582.7204902135</v>
      </c>
      <c r="AG34" s="38">
        <f>AF34-'27 VAS skaičiavimai'!$D$15/12-AG82</f>
        <v>4985962.5343650393</v>
      </c>
      <c r="AH34" s="38">
        <f>AG34-'27 VAS skaičiavimai'!$D$15/12-AH82</f>
        <v>4968342.3482398652</v>
      </c>
      <c r="AI34" s="38">
        <f>AH34-'27 VAS skaičiavimai'!$D$15/12-AI82</f>
        <v>4950722.162114691</v>
      </c>
      <c r="AJ34" s="38">
        <f>AI34-'27 VAS skaičiavimai'!$D$15/12-AJ82</f>
        <v>4933101.9759895168</v>
      </c>
      <c r="AK34" s="38">
        <f>AJ34-'27 VAS skaičiavimai'!$D$15/12-AK82</f>
        <v>4915481.7898643427</v>
      </c>
      <c r="AL34" s="447">
        <f>AK34-'27 VAS skaičiavimai'!$D$15/12-AL82-'Ilgalaikio turto apskaita'!AL11</f>
        <v>4907861.6037391685</v>
      </c>
      <c r="AM34" s="38">
        <f>AL34-'27 VAS skaičiavimai'!$D$15/12-AM82</f>
        <v>4890241.4176139943</v>
      </c>
      <c r="AN34" s="343">
        <f>IF(AN11&lt;='Bazinės prielaidos'!$E$8,AM34,0)</f>
        <v>4890241.4176139943</v>
      </c>
      <c r="AO34" s="38">
        <f>AN34-'27 VAS skaičiavimai'!$E$15/12-AO82</f>
        <v>4870869.9703128096</v>
      </c>
      <c r="AP34" s="38">
        <f>AO34-'27 VAS skaičiavimai'!$E$15/12-AP82</f>
        <v>4851498.5230116248</v>
      </c>
      <c r="AQ34" s="38">
        <f>AP34-'27 VAS skaičiavimai'!$E$15/12-AQ82</f>
        <v>4832127.0757104401</v>
      </c>
      <c r="AR34" s="38">
        <f>AQ34-'27 VAS skaičiavimai'!$E$15/12-AR82</f>
        <v>4812755.6284092553</v>
      </c>
      <c r="AS34" s="38">
        <f>AR34-'27 VAS skaičiavimai'!$E$15/12-AS82</f>
        <v>4793384.1811080705</v>
      </c>
      <c r="AT34" s="38">
        <f>AS34-'27 VAS skaičiavimai'!$E$15/12-AT82</f>
        <v>4774012.7338068858</v>
      </c>
      <c r="AU34" s="38">
        <f>AT34-'27 VAS skaičiavimai'!$E$15/12-AU82</f>
        <v>4754641.286505701</v>
      </c>
      <c r="AV34" s="38">
        <f>AU34-'27 VAS skaičiavimai'!$E$15/12-AV82</f>
        <v>4735269.8392045163</v>
      </c>
      <c r="AW34" s="38">
        <f>AV34-'27 VAS skaičiavimai'!$E$15/12-AW82</f>
        <v>4715898.3919033315</v>
      </c>
      <c r="AX34" s="38">
        <f>AW34-'27 VAS skaičiavimai'!$E$15/12-AX82</f>
        <v>4696526.9446021467</v>
      </c>
      <c r="AY34" s="447">
        <f>AX34-'27 VAS skaičiavimai'!$E$15/12-AY82-'Ilgalaikio turto apskaita'!AY11</f>
        <v>4687155.497300962</v>
      </c>
      <c r="AZ34" s="38">
        <f>AY34-'27 VAS skaičiavimai'!$E$15/12-AZ82</f>
        <v>4667784.0499997772</v>
      </c>
      <c r="BA34" s="343">
        <f>IF(BA11&lt;='Bazinės prielaidos'!$E$8,AZ34,0)</f>
        <v>4667784.0499997772</v>
      </c>
      <c r="BB34" s="38">
        <f>BA34-'27 VAS skaičiavimai'!$F$15/12-BB82</f>
        <v>4646479.5465095434</v>
      </c>
      <c r="BC34" s="38">
        <f>BB34-'27 VAS skaičiavimai'!$F$15/12-BC82</f>
        <v>4625175.0430193096</v>
      </c>
      <c r="BD34" s="38">
        <f>BC34-'27 VAS skaičiavimai'!$F$15/12-BD82</f>
        <v>4603870.5395290758</v>
      </c>
      <c r="BE34" s="38">
        <f>BD34-'27 VAS skaičiavimai'!$F$15/12-BE82</f>
        <v>4582566.0360388421</v>
      </c>
      <c r="BF34" s="38">
        <f>BE34-'27 VAS skaičiavimai'!$F$15/12-BF82</f>
        <v>4561261.5325486083</v>
      </c>
      <c r="BG34" s="38">
        <f>BF34-'27 VAS skaičiavimai'!$F$15/12-BG82</f>
        <v>4539957.0290583745</v>
      </c>
      <c r="BH34" s="38">
        <f>BG34-'27 VAS skaičiavimai'!$F$15/12-BH82</f>
        <v>4518652.5255681407</v>
      </c>
      <c r="BI34" s="38">
        <f>BH34-'27 VAS skaičiavimai'!$F$15/12-BI82</f>
        <v>4497348.0220779069</v>
      </c>
      <c r="BJ34" s="38">
        <f>BI34-'27 VAS skaičiavimai'!$F$15/12-BJ82</f>
        <v>4476043.5185876731</v>
      </c>
      <c r="BK34" s="38">
        <f>BJ34-'27 VAS skaičiavimai'!$F$15/12-BK82</f>
        <v>4454739.0150974393</v>
      </c>
      <c r="BL34" s="447">
        <f>BK34-'27 VAS skaičiavimai'!$F$15/12-BL82-'Ilgalaikio turto apskaita'!BL11</f>
        <v>4443434.5116072055</v>
      </c>
      <c r="BM34" s="38">
        <f>BL34-'27 VAS skaičiavimai'!$F$15/12-BM82</f>
        <v>4422130.0081169717</v>
      </c>
      <c r="BN34" s="343">
        <f>IF(BN11&lt;='Bazinės prielaidos'!$E$8,BM34,0)</f>
        <v>4422130.0081169717</v>
      </c>
      <c r="BO34" s="38">
        <f>BN34-'27 VAS skaičiavimai'!$G$15/12-BO82</f>
        <v>4398691.7816382935</v>
      </c>
      <c r="BP34" s="38">
        <f>BO34-'27 VAS skaičiavimai'!$G$15/12-BP82</f>
        <v>4375253.5551596154</v>
      </c>
      <c r="BQ34" s="38">
        <f>BP34-'27 VAS skaičiavimai'!$G$15/12-BQ82</f>
        <v>4351815.3286809372</v>
      </c>
      <c r="BR34" s="38">
        <f>BQ34-'27 VAS skaičiavimai'!$G$15/12-BR82</f>
        <v>4328377.102202259</v>
      </c>
      <c r="BS34" s="38">
        <f>BR34-'27 VAS skaičiavimai'!$G$15/12-BS82</f>
        <v>4304938.8757235808</v>
      </c>
      <c r="BT34" s="38">
        <f>BS34-'27 VAS skaičiavimai'!$G$15/12-BT82</f>
        <v>4281500.6492449027</v>
      </c>
      <c r="BU34" s="38">
        <f>BT34-'27 VAS skaičiavimai'!$G$15/12-BU82</f>
        <v>4258062.4227662245</v>
      </c>
      <c r="BV34" s="38">
        <f>BU34-'27 VAS skaičiavimai'!$G$15/12-BV82</f>
        <v>4234624.1962875463</v>
      </c>
      <c r="BW34" s="38">
        <f>BV34-'27 VAS skaičiavimai'!$G$15/12-BW82</f>
        <v>4211185.9698088681</v>
      </c>
      <c r="BX34" s="38">
        <f>BW34-'27 VAS skaičiavimai'!$G$15/12-BX82</f>
        <v>4187747.7433301904</v>
      </c>
      <c r="BY34" s="447">
        <f>BX34-'27 VAS skaičiavimai'!$G$15/12-BY82-'Ilgalaikio turto apskaita'!BY11</f>
        <v>4174309.5168515122</v>
      </c>
      <c r="BZ34" s="38">
        <f>BY34-'27 VAS skaičiavimai'!$G$15/12-BZ82</f>
        <v>4150871.2903728341</v>
      </c>
      <c r="CA34" s="343">
        <f>IF(CA11&lt;='Bazinės prielaidos'!$E$8,BZ34,0)</f>
        <v>4150871.2903728341</v>
      </c>
      <c r="CB34" s="38">
        <f>CA34-'27 VAS skaičiavimai'!$H$15/12-CB82</f>
        <v>4125077.8432765636</v>
      </c>
      <c r="CC34" s="38">
        <f>CB34-'27 VAS skaičiavimai'!$H$15/12-CC82</f>
        <v>4099284.3961802931</v>
      </c>
      <c r="CD34" s="38">
        <f>CC34-'27 VAS skaičiavimai'!$H$15/12-CD82</f>
        <v>4073490.9490840225</v>
      </c>
      <c r="CE34" s="38">
        <f>CD34-'27 VAS skaičiavimai'!$H$15/12-CE82</f>
        <v>4047697.501987752</v>
      </c>
      <c r="CF34" s="38">
        <f>CE34-'27 VAS skaičiavimai'!$H$15/12-CF82</f>
        <v>4021904.0548914815</v>
      </c>
      <c r="CG34" s="38">
        <f>CF34-'27 VAS skaičiavimai'!$H$15/12-CG82</f>
        <v>3996110.607795211</v>
      </c>
      <c r="CH34" s="38">
        <f>CG34-'27 VAS skaičiavimai'!$H$15/12-CH82</f>
        <v>3970317.1606989405</v>
      </c>
      <c r="CI34" s="38">
        <f>CH34-'27 VAS skaičiavimai'!$H$15/12-CI82</f>
        <v>3944523.71360267</v>
      </c>
      <c r="CJ34" s="38">
        <f>CI34-'27 VAS skaičiavimai'!$H$15/12-CJ82</f>
        <v>3918730.2665063995</v>
      </c>
      <c r="CK34" s="38">
        <f>CJ34-'27 VAS skaičiavimai'!$H$15/12-CK82</f>
        <v>3892936.819410129</v>
      </c>
      <c r="CL34" s="447">
        <f>CK34-'27 VAS skaičiavimai'!$H$15/12-CL82-'Ilgalaikio turto apskaita'!CL11</f>
        <v>3877143.3723138585</v>
      </c>
      <c r="CM34" s="38">
        <f>CL34-'27 VAS skaičiavimai'!$H$15/12-CM82</f>
        <v>3851349.925217588</v>
      </c>
      <c r="CN34" s="343">
        <f>IF(CN11&lt;='Bazinės prielaidos'!$E$8,CM34,0)</f>
        <v>3851349.925217588</v>
      </c>
      <c r="CO34" s="38">
        <f>CN34-'27 VAS skaičiavimai'!$I$15/12-CO82</f>
        <v>3822956.7666369416</v>
      </c>
      <c r="CP34" s="38">
        <f>CO34-'27 VAS skaičiavimai'!$I$15/12-CP82</f>
        <v>3794563.6080562952</v>
      </c>
      <c r="CQ34" s="38">
        <f>CP34-'27 VAS skaičiavimai'!$I$15/12-CQ82</f>
        <v>3766170.4494756488</v>
      </c>
      <c r="CR34" s="38">
        <f>CQ34-'27 VAS skaičiavimai'!$I$15/12-CR82</f>
        <v>3737777.2908950024</v>
      </c>
      <c r="CS34" s="38">
        <f>CR34-'27 VAS skaičiavimai'!$I$15/12-CS82</f>
        <v>3709384.132314356</v>
      </c>
      <c r="CT34" s="38">
        <f>CS34-'27 VAS skaičiavimai'!$I$15/12-CT82</f>
        <v>3680990.9737337097</v>
      </c>
      <c r="CU34" s="38">
        <f>CT34-'27 VAS skaičiavimai'!$I$15/12-CU82</f>
        <v>3652597.8151530633</v>
      </c>
      <c r="CV34" s="38">
        <f>CU34-'27 VAS skaičiavimai'!$I$15/12-CV82</f>
        <v>3624204.6565724169</v>
      </c>
      <c r="CW34" s="38">
        <f>CV34-'27 VAS skaičiavimai'!$I$15/12-CW82</f>
        <v>3595811.4979917705</v>
      </c>
      <c r="CX34" s="38">
        <f>CW34-'27 VAS skaičiavimai'!$I$15/12-CX82</f>
        <v>3567418.3394111241</v>
      </c>
      <c r="CY34" s="447">
        <f>CX34-'27 VAS skaičiavimai'!$I$15/12-CY82-'Ilgalaikio turto apskaita'!CY11</f>
        <v>3549025.1808304777</v>
      </c>
      <c r="CZ34" s="38">
        <f>CY34-'27 VAS skaičiavimai'!$I$15/12-CZ82</f>
        <v>3520632.0222498314</v>
      </c>
      <c r="DA34" s="343">
        <f>IF(DA11&lt;='Bazinės prielaidos'!$E$8,CZ34,0)</f>
        <v>3520632.0222498314</v>
      </c>
      <c r="DB34" s="38">
        <f>DA34-'27 VAS skaičiavimai'!$J$15/12-DB82</f>
        <v>3489369.2811971609</v>
      </c>
      <c r="DC34" s="38">
        <f>DB34-'27 VAS skaičiavimai'!$J$15/12-DC82</f>
        <v>3458106.5401444905</v>
      </c>
      <c r="DD34" s="38">
        <f>DC34-'27 VAS skaičiavimai'!$J$15/12-DD82</f>
        <v>3426843.7990918201</v>
      </c>
      <c r="DE34" s="38">
        <f>DD34-'27 VAS skaičiavimai'!$J$15/12-DE82</f>
        <v>3395581.0580391497</v>
      </c>
      <c r="DF34" s="38">
        <f>DE34-'27 VAS skaičiavimai'!$J$15/12-DF82</f>
        <v>3364318.3169864793</v>
      </c>
      <c r="DG34" s="38">
        <f>DF34-'27 VAS skaičiavimai'!$J$15/12-DG82</f>
        <v>3333055.5759338089</v>
      </c>
      <c r="DH34" s="38">
        <f>DG34-'27 VAS skaičiavimai'!$J$15/12-DH82</f>
        <v>3301792.8348811385</v>
      </c>
      <c r="DI34" s="38">
        <f>DH34-'27 VAS skaičiavimai'!$J$15/12-DI82</f>
        <v>3270530.0938284681</v>
      </c>
      <c r="DJ34" s="38">
        <f>DI34-'27 VAS skaičiavimai'!$J$15/12-DJ82</f>
        <v>3239267.3527757977</v>
      </c>
      <c r="DK34" s="38">
        <f>DJ34-'27 VAS skaičiavimai'!$J$15/12-DK82</f>
        <v>3208004.6117231273</v>
      </c>
      <c r="DL34" s="447">
        <f>DK34-'27 VAS skaičiavimai'!$J$15/12-DL82-'Ilgalaikio turto apskaita'!DL11</f>
        <v>3186741.8706704569</v>
      </c>
      <c r="DM34" s="38">
        <f>DL34-'27 VAS skaičiavimai'!$J$15/12-DM82</f>
        <v>3155479.1296177865</v>
      </c>
      <c r="DN34" s="343">
        <f>IF(DN11&lt;='Bazinės prielaidos'!$E$8,DM34,0)</f>
        <v>3155479.1296177865</v>
      </c>
      <c r="DO34" s="38">
        <f>DN34-'27 VAS skaičiavimai'!$K$15/12-DO82</f>
        <v>3121048.9203236452</v>
      </c>
      <c r="DP34" s="38">
        <f>DO34-'27 VAS skaičiavimai'!$K$15/12-DP82</f>
        <v>3086618.711029504</v>
      </c>
      <c r="DQ34" s="38">
        <f>DP34-'27 VAS skaičiavimai'!$K$15/12-DQ82</f>
        <v>3052188.5017353627</v>
      </c>
      <c r="DR34" s="38">
        <f>DQ34-'27 VAS skaičiavimai'!$K$15/12-DR82</f>
        <v>3017758.2924412214</v>
      </c>
      <c r="DS34" s="38">
        <f>DR34-'27 VAS skaičiavimai'!$K$15/12-DS82</f>
        <v>2983328.0831470801</v>
      </c>
      <c r="DT34" s="38">
        <f>DS34-'27 VAS skaičiavimai'!$K$15/12-DT82</f>
        <v>2948897.8738529389</v>
      </c>
      <c r="DU34" s="38">
        <f>DT34-'27 VAS skaičiavimai'!$K$15/12-DU82</f>
        <v>2914467.6645587976</v>
      </c>
      <c r="DV34" s="38">
        <f>DU34-'27 VAS skaičiavimai'!$K$15/12-DV82</f>
        <v>2880037.4552646563</v>
      </c>
      <c r="DW34" s="38">
        <f>DV34-'27 VAS skaičiavimai'!$K$15/12-DW82</f>
        <v>2845607.2459705151</v>
      </c>
      <c r="DX34" s="38">
        <f>DW34-'27 VAS skaičiavimai'!$K$15/12-DX82</f>
        <v>2811177.0366763738</v>
      </c>
      <c r="DY34" s="447">
        <f>DX34-'27 VAS skaičiavimai'!$K$15/12-DY82-'Ilgalaikio turto apskaita'!DY11</f>
        <v>2786746.8273822325</v>
      </c>
      <c r="DZ34" s="38">
        <f>DY34-'27 VAS skaičiavimai'!$K$15/12-DZ82</f>
        <v>2752316.6180880913</v>
      </c>
      <c r="EA34" s="343">
        <f>IF(EA11&lt;='Bazinės prielaidos'!$E$8,DZ34,0)</f>
        <v>2752316.6180880913</v>
      </c>
      <c r="EB34" s="38">
        <f>EA34-'27 VAS skaičiavimai'!$L$15/12-EB82</f>
        <v>2714390.1318412777</v>
      </c>
      <c r="EC34" s="38">
        <f>EB34-'27 VAS skaičiavimai'!$L$15/12-EC82</f>
        <v>2676463.6455944641</v>
      </c>
      <c r="ED34" s="38">
        <f>EC34-'27 VAS skaičiavimai'!$L$15/12-ED82</f>
        <v>2638537.1593476506</v>
      </c>
      <c r="EE34" s="38">
        <f>ED34-'27 VAS skaičiavimai'!$L$15/12-EE82</f>
        <v>2600610.673100837</v>
      </c>
      <c r="EF34" s="38">
        <f>EE34-'27 VAS skaičiavimai'!$L$15/12-EF82</f>
        <v>2562684.1868540235</v>
      </c>
      <c r="EG34" s="38">
        <f>EF34-'27 VAS skaičiavimai'!$L$15/12-EG82</f>
        <v>2524757.7006072099</v>
      </c>
      <c r="EH34" s="38">
        <f>EG34-'27 VAS skaičiavimai'!$L$15/12-EH82</f>
        <v>2486831.2143603964</v>
      </c>
      <c r="EI34" s="38">
        <f>EH34-'27 VAS skaičiavimai'!$L$15/12-EI82</f>
        <v>2448904.7281135828</v>
      </c>
      <c r="EJ34" s="38">
        <f>EI34-'27 VAS skaičiavimai'!$L$15/12-EJ82</f>
        <v>2410978.2418667693</v>
      </c>
      <c r="EK34" s="38">
        <f>EJ34-'27 VAS skaičiavimai'!$L$15/12-EK82</f>
        <v>2373051.7556199557</v>
      </c>
      <c r="EL34" s="447">
        <f>EK34-'27 VAS skaičiavimai'!$L$15/12-EL82-'Ilgalaikio turto apskaita'!EL11</f>
        <v>2345125.2693731422</v>
      </c>
      <c r="EM34" s="38">
        <f>EL34-'27 VAS skaičiavimai'!$L$15/12-EM82</f>
        <v>2307198.7831263286</v>
      </c>
      <c r="EN34" s="343">
        <f>IF(EN11&lt;='Bazinės prielaidos'!$E$8,EM34,0)</f>
        <v>2307198.7831263286</v>
      </c>
      <c r="EO34" s="38">
        <f>EN34-'27 VAS skaičiavimai'!$M$15/12-EO82</f>
        <v>2265413.0782235116</v>
      </c>
      <c r="EP34" s="38">
        <f>EO34-'27 VAS skaičiavimai'!$M$15/12-EP82</f>
        <v>2223627.3733206945</v>
      </c>
      <c r="EQ34" s="38">
        <f>EP34-'27 VAS skaičiavimai'!$M$15/12-EQ82</f>
        <v>2181841.6684178775</v>
      </c>
      <c r="ER34" s="38">
        <f>EQ34-'27 VAS skaičiavimai'!$M$15/12-ER82</f>
        <v>2140055.9635150605</v>
      </c>
      <c r="ES34" s="38">
        <f>ER34-'27 VAS skaičiavimai'!$M$15/12-ES82</f>
        <v>2098270.2586122435</v>
      </c>
      <c r="ET34" s="38">
        <f>ES34-'27 VAS skaičiavimai'!$M$15/12-ET82</f>
        <v>2056484.5537094262</v>
      </c>
      <c r="EU34" s="38">
        <f>ET34-'27 VAS skaičiavimai'!$M$15/12-EU82</f>
        <v>2014698.8488066089</v>
      </c>
      <c r="EV34" s="38">
        <f>EU34-'27 VAS skaičiavimai'!$M$15/12-EV82</f>
        <v>1972913.1439037917</v>
      </c>
      <c r="EW34" s="38">
        <f>EV34-'27 VAS skaičiavimai'!$M$15/12-EW82</f>
        <v>1931127.4390009744</v>
      </c>
      <c r="EX34" s="38">
        <f>EW34-'27 VAS skaičiavimai'!$M$15/12-EX82</f>
        <v>1889341.7340981571</v>
      </c>
      <c r="EY34" s="447">
        <f>EX34-'27 VAS skaičiavimai'!$M$15/12-EY82-'Ilgalaikio turto apskaita'!EY11</f>
        <v>1857556.0291953399</v>
      </c>
      <c r="EZ34" s="38">
        <f>EY34-'27 VAS skaičiavimai'!$M$15/12-EZ82</f>
        <v>1815770.3242925226</v>
      </c>
      <c r="FA34" s="343">
        <f>IF(FA11&lt;='Bazinės prielaidos'!$E$8,EZ34,0)</f>
        <v>1815770.3242925226</v>
      </c>
      <c r="FB34" s="38">
        <f>FA34-'27 VAS skaičiavimai'!$N$15/12-FB82</f>
        <v>1769724.7827587815</v>
      </c>
      <c r="FC34" s="38">
        <f>FB34-'27 VAS skaičiavimai'!$N$15/12-FC82</f>
        <v>1723679.2412250403</v>
      </c>
      <c r="FD34" s="38">
        <f>FC34-'27 VAS skaičiavimai'!$N$15/12-FD82</f>
        <v>1677633.6996912991</v>
      </c>
      <c r="FE34" s="38">
        <f>FD34-'27 VAS skaičiavimai'!$N$15/12-FE82</f>
        <v>1631588.1581575579</v>
      </c>
      <c r="FF34" s="38">
        <f>FE34-'27 VAS skaičiavimai'!$N$15/12-FF82</f>
        <v>1585542.6166238168</v>
      </c>
      <c r="FG34" s="38">
        <f>FF34-'27 VAS skaičiavimai'!$N$15/12-FG82</f>
        <v>1539497.0750900756</v>
      </c>
      <c r="FH34" s="38">
        <f>FG34-'27 VAS skaičiavimai'!$N$15/12-FH82</f>
        <v>1493451.5335563344</v>
      </c>
      <c r="FI34" s="38">
        <f>FH34-'27 VAS skaičiavimai'!$N$15/12-FI82</f>
        <v>1447405.9920225933</v>
      </c>
      <c r="FJ34" s="38">
        <f>FI34-'27 VAS skaičiavimai'!$N$15/12-FJ82</f>
        <v>1401360.4504888521</v>
      </c>
      <c r="FK34" s="38">
        <f>FJ34-'27 VAS skaičiavimai'!$N$15/12-FK82</f>
        <v>1355314.9089551109</v>
      </c>
      <c r="FL34" s="447">
        <f>FK34-'27 VAS skaičiavimai'!$N$15/12-FL82-'Ilgalaikio turto apskaita'!FL11</f>
        <v>1319269.3674213698</v>
      </c>
      <c r="FM34" s="38">
        <f>FL34-'27 VAS skaičiavimai'!$N$15/12-FM82</f>
        <v>1273223.8258876286</v>
      </c>
      <c r="FN34" s="343">
        <f>IF(FN11&lt;='Bazinės prielaidos'!$E$8,FM34,0)</f>
        <v>1273223.8258876286</v>
      </c>
      <c r="FO34" s="38">
        <f>FN34-'27 VAS skaičiavimai'!$O$15/12-FO82</f>
        <v>1222476.2423760556</v>
      </c>
      <c r="FP34" s="38">
        <f>FO34-'27 VAS skaičiavimai'!$O$15/12-FP82</f>
        <v>1171728.6588644825</v>
      </c>
      <c r="FQ34" s="38">
        <f>FP34-'27 VAS skaičiavimai'!$O$15/12-FQ82</f>
        <v>1120981.0753529095</v>
      </c>
      <c r="FR34" s="38">
        <f>FQ34-'27 VAS skaičiavimai'!$O$15/12-FR82</f>
        <v>1070233.4918413365</v>
      </c>
      <c r="FS34" s="38">
        <f>FR34-'27 VAS skaičiavimai'!$O$15/12-FS82</f>
        <v>1019485.9083297636</v>
      </c>
      <c r="FT34" s="38">
        <f>FS34-'27 VAS skaičiavimai'!$O$15/12-FT82</f>
        <v>968738.32481819065</v>
      </c>
      <c r="FU34" s="38">
        <f>FT34-'27 VAS skaičiavimai'!$O$15/12-FU82</f>
        <v>917990.74130661774</v>
      </c>
      <c r="FV34" s="38">
        <f>FU34-'27 VAS skaičiavimai'!$O$15/12-FV82</f>
        <v>867243.15779504483</v>
      </c>
      <c r="FW34" s="38">
        <f>FV34-'27 VAS skaičiavimai'!$O$15/12-FW82</f>
        <v>816495.57428347191</v>
      </c>
      <c r="FX34" s="38">
        <f>FW34-'27 VAS skaičiavimai'!$O$15/12-FX82</f>
        <v>765747.990771899</v>
      </c>
      <c r="FY34" s="447">
        <f>FX34-'27 VAS skaičiavimai'!$O$15/12-FY82-'Ilgalaikio turto apskaita'!FY11</f>
        <v>725000.40726032609</v>
      </c>
      <c r="FZ34" s="38">
        <f>FY34-'27 VAS skaičiavimai'!$O$15/12-FZ82</f>
        <v>674252.82374875317</v>
      </c>
      <c r="GA34" s="343">
        <f>IF(GA11&lt;='Bazinės prielaidos'!$E$8,FZ34,0)</f>
        <v>674252.82374875317</v>
      </c>
      <c r="GB34" s="38">
        <f>GA34-'27 VAS skaičiavimai'!$P$15/12-GB82</f>
        <v>618315.08843633591</v>
      </c>
      <c r="GC34" s="38">
        <f>GB34-'27 VAS skaičiavimai'!$P$15/12-GC82</f>
        <v>562377.35312391864</v>
      </c>
      <c r="GD34" s="38">
        <f>GC34-'27 VAS skaičiavimai'!$P$15/12-GD82</f>
        <v>506439.61781150132</v>
      </c>
      <c r="GE34" s="38">
        <f>GD34-'27 VAS skaičiavimai'!$P$15/12-GE82</f>
        <v>450501.88249908399</v>
      </c>
      <c r="GF34" s="38">
        <f>GE34-'27 VAS skaičiavimai'!$P$15/12-GF82</f>
        <v>394564.14718666667</v>
      </c>
      <c r="GG34" s="38">
        <f>GF34-'27 VAS skaičiavimai'!$P$15/12-GG82</f>
        <v>338626.41187424934</v>
      </c>
      <c r="GH34" s="38">
        <f>GG34-'27 VAS skaičiavimai'!$P$15/12-GH82</f>
        <v>282688.67656183202</v>
      </c>
      <c r="GI34" s="38">
        <f>GH34-'27 VAS skaičiavimai'!$P$15/12-GI82</f>
        <v>226750.94124941473</v>
      </c>
      <c r="GJ34" s="38">
        <f>GI34-'27 VAS skaičiavimai'!$P$15/12-GJ82</f>
        <v>170813.20593699746</v>
      </c>
      <c r="GK34" s="38">
        <f>GJ34-'27 VAS skaičiavimai'!$P$15/12-GK82</f>
        <v>114875.47062458019</v>
      </c>
      <c r="GL34" s="447">
        <f>GK34-'27 VAS skaičiavimai'!$P$15/12-GL82-'Ilgalaikio turto apskaita'!GL11</f>
        <v>68937.735312162898</v>
      </c>
      <c r="GM34" s="38">
        <f>GL34-'27 VAS skaičiavimai'!$P$15/12-GM82</f>
        <v>12999.999999745611</v>
      </c>
      <c r="GN34" s="343">
        <f>IF(GN11&lt;='Bazinės prielaidos'!$E$8,GM34,0)</f>
        <v>12999.999999745611</v>
      </c>
      <c r="GO34" s="38">
        <f>GN34-'27 VAS skaičiavimai'!$Q$15/12-GO82</f>
        <v>12999.999999743382</v>
      </c>
      <c r="GP34" s="38">
        <f>GO34-'27 VAS skaičiavimai'!$Q$15/12-GP82</f>
        <v>12999.999999741154</v>
      </c>
      <c r="GQ34" s="38">
        <f>GP34-'27 VAS skaičiavimai'!$Q$15/12-GQ82</f>
        <v>12999.999999738926</v>
      </c>
      <c r="GR34" s="38">
        <f>GQ34-'27 VAS skaičiavimai'!$Q$15/12-GR82</f>
        <v>12999.999999736698</v>
      </c>
      <c r="GS34" s="38">
        <f>GR34-'27 VAS skaičiavimai'!$Q$15/12-GS82</f>
        <v>12999.999999734469</v>
      </c>
      <c r="GT34" s="38">
        <f>GS34-'27 VAS skaičiavimai'!$Q$15/12-GT82</f>
        <v>12999.999999732241</v>
      </c>
      <c r="GU34" s="38">
        <f>GT34-'27 VAS skaičiavimai'!$Q$15/12-GU82</f>
        <v>12999.999999730013</v>
      </c>
      <c r="GV34" s="38">
        <f>GU34-'27 VAS skaičiavimai'!$Q$15/12-GV82</f>
        <v>12999.999999727785</v>
      </c>
      <c r="GW34" s="38">
        <f>GV34-'27 VAS skaičiavimai'!$Q$15/12-GW82</f>
        <v>12999.999999725556</v>
      </c>
      <c r="GX34" s="38">
        <f>GW34-'27 VAS skaičiavimai'!$Q$15/12-GX82</f>
        <v>12999.999999723328</v>
      </c>
      <c r="GY34" s="447">
        <f>GX34-'27 VAS skaičiavimai'!$Q$15/12-GY82-'Ilgalaikio turto apskaita'!GY11</f>
        <v>12999.9999997211</v>
      </c>
      <c r="GZ34" s="38">
        <f>GY34-'27 VAS skaičiavimai'!$Q$15/12-GZ82</f>
        <v>12999.999999718872</v>
      </c>
      <c r="HA34" s="343">
        <f>IF(HA11&lt;='Bazinės prielaidos'!$E$8,GZ34,0)</f>
        <v>0</v>
      </c>
      <c r="HB34" s="38">
        <f>HA34-'27 VAS skaičiavimai'!$R$15/12-HB82</f>
        <v>-2.4588872987425435E-9</v>
      </c>
      <c r="HC34" s="38">
        <f>HB34-'27 VAS skaičiavimai'!$R$15/12-HC82</f>
        <v>-4.9177745974850871E-9</v>
      </c>
      <c r="HD34" s="38">
        <f>HC34-'27 VAS skaičiavimai'!$R$15/12-HD82</f>
        <v>-7.3766618962276306E-9</v>
      </c>
      <c r="HE34" s="38">
        <f>HD34-'27 VAS skaičiavimai'!$R$15/12-HE82</f>
        <v>-9.8355491949701742E-9</v>
      </c>
      <c r="HF34" s="38">
        <f>HE34-'27 VAS skaičiavimai'!$R$15/12-HF82</f>
        <v>-1.2294436493712719E-8</v>
      </c>
      <c r="HG34" s="38">
        <f>HF34-'27 VAS skaičiavimai'!$R$15/12-HG82</f>
        <v>-1.4753323792455263E-8</v>
      </c>
      <c r="HH34" s="38">
        <f>HG34-'27 VAS skaičiavimai'!$R$15/12-HH82</f>
        <v>-1.7212211091197807E-8</v>
      </c>
      <c r="HI34" s="38">
        <f>HH34-'27 VAS skaičiavimai'!$R$15/12-HI82</f>
        <v>-1.9671098389940352E-8</v>
      </c>
      <c r="HJ34" s="38">
        <f>HI34-'27 VAS skaičiavimai'!$R$15/12-HJ82</f>
        <v>-2.2129985688682896E-8</v>
      </c>
      <c r="HK34" s="38">
        <f>HJ34-'27 VAS skaičiavimai'!$R$15/12-HK82</f>
        <v>-2.458887298742544E-8</v>
      </c>
      <c r="HL34" s="447">
        <f>HK34-'27 VAS skaičiavimai'!$R$15/12-HL82-'Ilgalaikio turto apskaita'!HL11</f>
        <v>-2.7047760286167985E-8</v>
      </c>
      <c r="HM34" s="38">
        <f>HL34-'27 VAS skaičiavimai'!$R$15/12-HM82</f>
        <v>-2.9506647584910529E-8</v>
      </c>
      <c r="HN34" s="343">
        <f>IF(HN11&lt;='Bazinės prielaidos'!$E$8,HM34,0)</f>
        <v>0</v>
      </c>
      <c r="HO34" s="38">
        <f>HN34-'27 VAS skaičiavimai'!$S$15/12-HO82</f>
        <v>-2.714139601860111E-9</v>
      </c>
      <c r="HP34" s="38">
        <f>HO34-'27 VAS skaičiavimai'!$S$15/12-HP82</f>
        <v>-5.428279203720222E-9</v>
      </c>
      <c r="HQ34" s="38">
        <f>HP34-'27 VAS skaičiavimai'!$S$15/12-HQ82</f>
        <v>-8.142418805580333E-9</v>
      </c>
      <c r="HR34" s="38">
        <f>HQ34-'27 VAS skaičiavimai'!$S$15/12-HR82</f>
        <v>-1.0856558407440444E-8</v>
      </c>
      <c r="HS34" s="38">
        <f>HR34-'27 VAS skaičiavimai'!$S$15/12-HS82</f>
        <v>-1.3570698009300555E-8</v>
      </c>
      <c r="HT34" s="38">
        <f>HS34-'27 VAS skaičiavimai'!$S$15/12-HT82</f>
        <v>-1.6284837611160666E-8</v>
      </c>
      <c r="HU34" s="38">
        <f>HT34-'27 VAS skaičiavimai'!$S$15/12-HU82</f>
        <v>-1.8998977213020779E-8</v>
      </c>
      <c r="HV34" s="38">
        <f>HU34-'27 VAS skaičiavimai'!$S$15/12-HV82</f>
        <v>-2.1713116814880888E-8</v>
      </c>
      <c r="HW34" s="38">
        <f>HV34-'27 VAS skaičiavimai'!$S$15/12-HW82</f>
        <v>-2.4427256416740997E-8</v>
      </c>
      <c r="HX34" s="38">
        <f>HW34-'27 VAS skaičiavimai'!$S$15/12-HX82</f>
        <v>-2.7141396018601107E-8</v>
      </c>
      <c r="HY34" s="447">
        <f>HX34-'27 VAS skaičiavimai'!$S$15/12-HY82-'Ilgalaikio turto apskaita'!HY11</f>
        <v>-2.9855535620461216E-8</v>
      </c>
      <c r="HZ34" s="38">
        <f>HY34-'27 VAS skaičiavimai'!$S$15/12-HZ82</f>
        <v>-3.2569675222321325E-8</v>
      </c>
      <c r="IA34" s="343">
        <f>IF(IA11&lt;='Bazinės prielaidos'!$E$8,HZ34,0)</f>
        <v>0</v>
      </c>
      <c r="IB34" s="38">
        <f>IA34-'27 VAS skaičiavimai'!$T$15/12-IB82</f>
        <v>-2.9958891495972836E-9</v>
      </c>
      <c r="IC34" s="38">
        <f>IB34-'27 VAS skaičiavimai'!$T$15/12-IC82</f>
        <v>-5.9917782991945672E-9</v>
      </c>
      <c r="ID34" s="38">
        <f>IC34-'27 VAS skaičiavimai'!$T$15/12-ID82</f>
        <v>-8.9876674487918513E-9</v>
      </c>
      <c r="IE34" s="38">
        <f>ID34-'27 VAS skaičiavimai'!$T$15/12-IE82</f>
        <v>-1.1983556598389134E-8</v>
      </c>
      <c r="IF34" s="38">
        <f>IE34-'27 VAS skaičiavimai'!$T$15/12-IF82</f>
        <v>-1.4979445747986418E-8</v>
      </c>
      <c r="IG34" s="38">
        <f>IF34-'27 VAS skaičiavimai'!$T$15/12-IG82</f>
        <v>-1.7975334897583703E-8</v>
      </c>
      <c r="IH34" s="38">
        <f>IG34-'27 VAS skaičiavimai'!$T$15/12-IH82</f>
        <v>-2.0971224047180987E-8</v>
      </c>
      <c r="II34" s="38">
        <f>IH34-'27 VAS skaičiavimai'!$T$15/12-II82</f>
        <v>-2.3967113196778272E-8</v>
      </c>
      <c r="IJ34" s="38">
        <f>II34-'27 VAS skaičiavimai'!$T$15/12-IJ82</f>
        <v>-2.6963002346375557E-8</v>
      </c>
      <c r="IK34" s="38">
        <f>IJ34-'27 VAS skaičiavimai'!$T$15/12-IK82</f>
        <v>-2.9958891495972842E-8</v>
      </c>
      <c r="IL34" s="447">
        <f>IK34-'27 VAS skaičiavimai'!$T$15/12-IL82-'Ilgalaikio turto apskaita'!IL11</f>
        <v>-3.2954780645570127E-8</v>
      </c>
      <c r="IM34" s="38">
        <f>IL34-'27 VAS skaičiavimai'!$T$15/12-IM82</f>
        <v>-3.5950669795167412E-8</v>
      </c>
      <c r="IN34" s="343">
        <f>IF(IN11&lt;='Bazinės prielaidos'!$E$8,IM34,0)</f>
        <v>0</v>
      </c>
      <c r="IO34" s="38">
        <f>IN34-'27 VAS skaičiavimai'!$U$15/12-IO82</f>
        <v>-3.3068865693288436E-9</v>
      </c>
      <c r="IP34" s="38">
        <f>IO34-'27 VAS skaičiavimai'!$U$15/12-IP82</f>
        <v>-6.6137731386576872E-9</v>
      </c>
      <c r="IQ34" s="38">
        <f>IP34-'27 VAS skaičiavimai'!$U$15/12-IQ82</f>
        <v>-9.9206597079865304E-9</v>
      </c>
      <c r="IR34" s="38">
        <f>IQ34-'27 VAS skaičiavimai'!$U$15/12-IR82</f>
        <v>-1.3227546277315374E-8</v>
      </c>
      <c r="IS34" s="38">
        <f>IR34-'27 VAS skaičiavimai'!$U$15/12-IS82</f>
        <v>-1.6534432846644218E-8</v>
      </c>
      <c r="IT34" s="38">
        <f>IS34-'27 VAS skaičiavimai'!$U$15/12-IT82</f>
        <v>-1.9841319415973061E-8</v>
      </c>
      <c r="IU34" s="38">
        <f>IT34-'27 VAS skaičiavimai'!$U$15/12-IU82</f>
        <v>-2.3148205985301903E-8</v>
      </c>
      <c r="IV34" s="38">
        <f>IU34-'27 VAS skaičiavimai'!$U$15/12-IV82</f>
        <v>-2.6455092554630746E-8</v>
      </c>
      <c r="IW34" s="38">
        <f>IV34-'27 VAS skaičiavimai'!$U$15/12-IW82</f>
        <v>-2.9761979123959588E-8</v>
      </c>
      <c r="IX34" s="38">
        <f>IW34-'27 VAS skaičiavimai'!$U$15/12-IX82</f>
        <v>-3.306886569328843E-8</v>
      </c>
      <c r="IY34" s="447">
        <f>IX34-'27 VAS skaičiavimai'!$U$15/12-IY82-'Ilgalaikio turto apskaita'!IY11</f>
        <v>-3.6375752262617273E-8</v>
      </c>
      <c r="IZ34" s="38">
        <f>IY34-'27 VAS skaičiavimai'!$U$15/12-IZ82</f>
        <v>-3.9682638831946115E-8</v>
      </c>
      <c r="JA34" s="343">
        <f>IF(JA11&lt;='Bazinės prielaidos'!$E$8,IZ34,0)</f>
        <v>0</v>
      </c>
      <c r="JB34" s="38">
        <f>JA34-'27 VAS skaičiavimai'!$V$15/12-JB82</f>
        <v>-3.6501680257019759E-9</v>
      </c>
      <c r="JC34" s="38">
        <f>JB34-'27 VAS skaičiavimai'!$V$15/12-JC82</f>
        <v>-7.3003360514039518E-9</v>
      </c>
      <c r="JD34" s="38">
        <f>JC34-'27 VAS skaičiavimai'!$V$15/12-JD82</f>
        <v>-1.0950504077105928E-8</v>
      </c>
      <c r="JE34" s="38">
        <f>JD34-'27 VAS skaičiavimai'!$V$15/12-JE82</f>
        <v>-1.4600672102807904E-8</v>
      </c>
      <c r="JF34" s="38">
        <f>JE34-'27 VAS skaičiavimai'!$V$15/12-JF82</f>
        <v>-1.8250840128509878E-8</v>
      </c>
      <c r="JG34" s="38">
        <f>JF34-'27 VAS skaičiavimai'!$V$15/12-JG82</f>
        <v>-2.1901008154211852E-8</v>
      </c>
      <c r="JH34" s="38">
        <f>JG34-'27 VAS skaičiavimai'!$V$15/12-JH82</f>
        <v>-2.5551176179913826E-8</v>
      </c>
      <c r="JI34" s="38">
        <f>JH34-'27 VAS skaičiavimai'!$V$15/12-JI82</f>
        <v>-2.92013442056158E-8</v>
      </c>
      <c r="JJ34" s="38">
        <f>JI34-'27 VAS skaičiavimai'!$V$15/12-JJ82</f>
        <v>-3.2851512231317775E-8</v>
      </c>
      <c r="JK34" s="38">
        <f>JJ34-'27 VAS skaičiavimai'!$V$15/12-JK82</f>
        <v>-3.6501680257019749E-8</v>
      </c>
      <c r="JL34" s="447">
        <f>JK34-'27 VAS skaičiavimai'!$V$15/12-JL82-'Ilgalaikio turto apskaita'!JL11</f>
        <v>-4.0151848282721723E-8</v>
      </c>
      <c r="JM34" s="38">
        <f>JL34-'27 VAS skaičiavimai'!$V$15/12-JM82</f>
        <v>-4.3802016308423697E-8</v>
      </c>
      <c r="JN34" s="343">
        <f>IF(JN11&lt;='Bazinės prielaidos'!$E$8,JM34,0)</f>
        <v>0</v>
      </c>
      <c r="JO34" s="38">
        <f>JN34-'27 VAS skaičiavimai'!$W$15/12-JO82</f>
        <v>-4.0290848617045873E-9</v>
      </c>
      <c r="JP34" s="38">
        <f>JO34-'27 VAS skaičiavimai'!$W$15/12-JP82</f>
        <v>-8.0581697234091745E-9</v>
      </c>
      <c r="JQ34" s="38">
        <f>JP34-'27 VAS skaičiavimai'!$W$15/12-JQ82</f>
        <v>-1.2087254585113763E-8</v>
      </c>
      <c r="JR34" s="38">
        <f>JQ34-'27 VAS skaičiavimai'!$W$15/12-JR82</f>
        <v>-1.6116339446818349E-8</v>
      </c>
      <c r="JS34" s="38">
        <f>JR34-'27 VAS skaičiavimai'!$W$15/12-JS82</f>
        <v>-2.0145424308522936E-8</v>
      </c>
      <c r="JT34" s="38">
        <f>JS34-'27 VAS skaičiavimai'!$W$15/12-JT82</f>
        <v>-2.4174509170227522E-8</v>
      </c>
      <c r="JU34" s="38">
        <f>JT34-'27 VAS skaičiavimai'!$W$15/12-JU82</f>
        <v>-2.8203594031932108E-8</v>
      </c>
      <c r="JV34" s="38">
        <f>JU34-'27 VAS skaičiavimai'!$W$15/12-JV82</f>
        <v>-3.2232678893636698E-8</v>
      </c>
      <c r="JW34" s="38">
        <f>JV34-'27 VAS skaičiavimai'!$W$15/12-JW82</f>
        <v>-3.6261763755341285E-8</v>
      </c>
      <c r="JX34" s="38">
        <f>JW34-'27 VAS skaičiavimai'!$W$15/12-JX82</f>
        <v>-4.0290848617045871E-8</v>
      </c>
      <c r="JY34" s="447">
        <f>JX34-'27 VAS skaičiavimai'!$W$15/12-JY82-'Ilgalaikio turto apskaita'!JY11</f>
        <v>-4.4319933478750457E-8</v>
      </c>
      <c r="JZ34" s="38">
        <f>JY34-'27 VAS skaičiavimai'!$W$15/12-JZ82</f>
        <v>-4.8349018340455044E-8</v>
      </c>
      <c r="KA34" s="343">
        <f>IF(KA11&lt;='Bazinės prielaidos'!$E$8,JZ34,0)</f>
        <v>0</v>
      </c>
      <c r="KB34" s="38">
        <f>KA34-'27 VAS skaičiavimai'!$X$15/12-KB82</f>
        <v>-4.4473363167152147E-9</v>
      </c>
      <c r="KC34" s="38">
        <f>KB34-'27 VAS skaičiavimai'!$X$15/12-KC82</f>
        <v>-8.8946726334304294E-9</v>
      </c>
      <c r="KD34" s="38">
        <f>KC34-'27 VAS skaičiavimai'!$X$15/12-KD82</f>
        <v>-1.3342008950145643E-8</v>
      </c>
      <c r="KE34" s="38">
        <f>KD34-'27 VAS skaičiavimai'!$X$15/12-KE82</f>
        <v>-1.7789345266860859E-8</v>
      </c>
      <c r="KF34" s="38">
        <f>KE34-'27 VAS skaičiavimai'!$X$15/12-KF82</f>
        <v>-2.2236681583576074E-8</v>
      </c>
      <c r="KG34" s="38">
        <f>KF34-'27 VAS skaičiavimai'!$X$15/12-KG82</f>
        <v>-2.668401790029129E-8</v>
      </c>
      <c r="KH34" s="38">
        <f>KG34-'27 VAS skaičiavimai'!$X$15/12-KH82</f>
        <v>-3.1131354217006502E-8</v>
      </c>
      <c r="KI34" s="38">
        <f>KH34-'27 VAS skaičiavimai'!$X$15/12-KI82</f>
        <v>-3.5578690533721718E-8</v>
      </c>
      <c r="KJ34" s="38">
        <f>KI34-'27 VAS skaičiavimai'!$X$15/12-KJ82</f>
        <v>-4.0026026850436933E-8</v>
      </c>
      <c r="KK34" s="38">
        <f>KJ34-'27 VAS skaičiavimai'!$X$15/12-KK82</f>
        <v>-4.4473363167152149E-8</v>
      </c>
      <c r="KL34" s="447">
        <f>KK34-'27 VAS skaičiavimai'!$X$15/12-KL82-'Ilgalaikio turto apskaita'!KL11</f>
        <v>-4.8920699483867364E-8</v>
      </c>
      <c r="KM34" s="38">
        <f>KL34-'27 VAS skaičiavimai'!$X$15/12-KM82</f>
        <v>-5.336803580058258E-8</v>
      </c>
      <c r="KN34" s="343">
        <f>IF(KN11&lt;='Bazinės prielaidos'!$E$8,KM34,0)</f>
        <v>0</v>
      </c>
      <c r="KO34" s="38">
        <f>KN34-'27 VAS skaičiavimai'!$Y$15/12-KO82</f>
        <v>-4.9090056409499952E-9</v>
      </c>
      <c r="KP34" s="38">
        <f>KO34-'27 VAS skaičiavimai'!$Y$15/12-KP82</f>
        <v>-9.8180112818999904E-9</v>
      </c>
      <c r="KQ34" s="38">
        <f>KP34-'27 VAS skaičiavimai'!$Y$15/12-KQ82</f>
        <v>-1.4727016922849985E-8</v>
      </c>
      <c r="KR34" s="38">
        <f>KQ34-'27 VAS skaičiavimai'!$Y$15/12-KR82</f>
        <v>-1.9636022563799981E-8</v>
      </c>
      <c r="KS34" s="38">
        <f>KR34-'27 VAS skaičiavimai'!$Y$15/12-KS82</f>
        <v>-2.4545028204749977E-8</v>
      </c>
      <c r="KT34" s="38">
        <f>KS34-'27 VAS skaičiavimai'!$Y$15/12-KT82</f>
        <v>-2.9454033845699973E-8</v>
      </c>
      <c r="KU34" s="38">
        <f>KT34-'27 VAS skaičiavimai'!$Y$15/12-KU82</f>
        <v>-3.4363039486649966E-8</v>
      </c>
      <c r="KV34" s="38">
        <f>KU34-'27 VAS skaičiavimai'!$Y$15/12-KV82</f>
        <v>-3.9272045127599962E-8</v>
      </c>
      <c r="KW34" s="38">
        <f>KV34-'27 VAS skaičiavimai'!$Y$15/12-KW82</f>
        <v>-4.4181050768549958E-8</v>
      </c>
      <c r="KX34" s="38">
        <f>KW34-'27 VAS skaičiavimai'!$Y$15/12-KX82</f>
        <v>-4.9090056409499954E-8</v>
      </c>
      <c r="KY34" s="447">
        <f>KX34-'27 VAS skaičiavimai'!$Y$15/12-KY82-'Ilgalaikio turto apskaita'!KY11</f>
        <v>-5.399906205044995E-8</v>
      </c>
      <c r="KZ34" s="38">
        <f>KY34-'27 VAS skaičiavimai'!$Y$15/12-KZ82</f>
        <v>-5.8908067691399946E-8</v>
      </c>
      <c r="LA34" s="343">
        <f>IF(LA11&lt;='Bazinės prielaidos'!$E$8,KZ34,0)</f>
        <v>0</v>
      </c>
      <c r="LB34" s="38">
        <f>LA34-'27 VAS skaičiavimai'!$Z$15/12-LB82</f>
        <v>-5.4185999588800637E-9</v>
      </c>
      <c r="LC34" s="38">
        <f>LB34-'27 VAS skaičiavimai'!$Z$15/12-LC82</f>
        <v>-1.0837199917760127E-8</v>
      </c>
      <c r="LD34" s="38">
        <f>LC34-'27 VAS skaičiavimai'!$Z$15/12-LD82</f>
        <v>-1.6255799876640192E-8</v>
      </c>
      <c r="LE34" s="38">
        <f>LD34-'27 VAS skaičiavimai'!$Z$15/12-LE82</f>
        <v>-2.1674399835520255E-8</v>
      </c>
      <c r="LF34" s="38">
        <f>LE34-'27 VAS skaičiavimai'!$Z$15/12-LF82</f>
        <v>-2.7092999794400318E-8</v>
      </c>
      <c r="LG34" s="38">
        <f>LF34-'27 VAS skaičiavimai'!$Z$15/12-LG82</f>
        <v>-3.2511599753280384E-8</v>
      </c>
      <c r="LH34" s="38">
        <f>LG34-'27 VAS skaičiavimai'!$Z$15/12-LH82</f>
        <v>-3.793019971216045E-8</v>
      </c>
      <c r="LI34" s="38">
        <f>LH34-'27 VAS skaičiavimai'!$Z$15/12-LI82</f>
        <v>-4.3348799671040517E-8</v>
      </c>
      <c r="LJ34" s="38">
        <f>LI34-'27 VAS skaičiavimai'!$Z$15/12-LJ82</f>
        <v>-4.8767399629920583E-8</v>
      </c>
      <c r="LK34" s="38">
        <f>LJ34-'27 VAS skaičiavimai'!$Z$15/12-LK82</f>
        <v>-5.4185999588800649E-8</v>
      </c>
      <c r="LL34" s="447">
        <f>LK34-'27 VAS skaičiavimai'!$Z$15/12-LL82-'Ilgalaikio turto apskaita'!LL11</f>
        <v>-5.9604599547680715E-8</v>
      </c>
      <c r="LM34" s="38">
        <f>LL34-'27 VAS skaičiavimai'!$Z$15/12-LM82</f>
        <v>-6.5023199506560781E-8</v>
      </c>
      <c r="LN34" s="343">
        <f>IF(LN11&lt;='Bazinės prielaidos'!$E$8,LM34,0)</f>
        <v>0</v>
      </c>
    </row>
    <row r="35" spans="1:326" ht="15.75" thickBot="1">
      <c r="A35" s="235" t="s">
        <v>29</v>
      </c>
      <c r="B35" s="236"/>
      <c r="C35" s="237"/>
      <c r="D35" s="79"/>
      <c r="E35" s="79"/>
      <c r="F35" s="79"/>
      <c r="G35" s="79"/>
      <c r="H35" s="79"/>
      <c r="I35" s="79"/>
      <c r="J35" s="79"/>
      <c r="K35" s="79"/>
      <c r="L35" s="79"/>
      <c r="M35" s="79"/>
      <c r="N35" s="344">
        <f>M35</f>
        <v>0</v>
      </c>
      <c r="O35" s="79"/>
      <c r="P35" s="79"/>
      <c r="Q35" s="79"/>
      <c r="R35" s="79"/>
      <c r="S35" s="79"/>
      <c r="T35" s="79"/>
      <c r="U35" s="79"/>
      <c r="V35" s="79"/>
      <c r="W35" s="79"/>
      <c r="X35" s="79"/>
      <c r="Y35" s="79"/>
      <c r="Z35" s="79"/>
      <c r="AA35" s="128">
        <f>Z35</f>
        <v>0</v>
      </c>
      <c r="AB35" s="79"/>
      <c r="AC35" s="79"/>
      <c r="AD35" s="79"/>
      <c r="AE35" s="79"/>
      <c r="AF35" s="79"/>
      <c r="AG35" s="79"/>
      <c r="AH35" s="79"/>
      <c r="AI35" s="79"/>
      <c r="AJ35" s="79"/>
      <c r="AK35" s="79"/>
      <c r="AL35" s="79"/>
      <c r="AM35" s="79"/>
      <c r="AN35" s="128">
        <f>AM35</f>
        <v>0</v>
      </c>
      <c r="AO35" s="79"/>
      <c r="AP35" s="79"/>
      <c r="AQ35" s="79"/>
      <c r="AR35" s="79"/>
      <c r="AS35" s="79"/>
      <c r="AT35" s="79"/>
      <c r="AU35" s="79"/>
      <c r="AV35" s="79"/>
      <c r="AW35" s="79"/>
      <c r="AX35" s="79"/>
      <c r="AY35" s="79"/>
      <c r="AZ35" s="79"/>
      <c r="BA35" s="128">
        <f>AZ35</f>
        <v>0</v>
      </c>
      <c r="BB35" s="79"/>
      <c r="BC35" s="79"/>
      <c r="BD35" s="79"/>
      <c r="BE35" s="79"/>
      <c r="BF35" s="79"/>
      <c r="BG35" s="79"/>
      <c r="BH35" s="79"/>
      <c r="BI35" s="79"/>
      <c r="BJ35" s="79"/>
      <c r="BK35" s="79"/>
      <c r="BL35" s="79"/>
      <c r="BM35" s="79"/>
      <c r="BN35" s="128">
        <f>BM35</f>
        <v>0</v>
      </c>
      <c r="BO35" s="79"/>
      <c r="BP35" s="79"/>
      <c r="BQ35" s="79"/>
      <c r="BR35" s="79"/>
      <c r="BS35" s="79"/>
      <c r="BT35" s="79"/>
      <c r="BU35" s="79"/>
      <c r="BV35" s="79"/>
      <c r="BW35" s="79"/>
      <c r="BX35" s="79"/>
      <c r="BY35" s="79"/>
      <c r="BZ35" s="79"/>
      <c r="CA35" s="128">
        <f>BZ35</f>
        <v>0</v>
      </c>
      <c r="CB35" s="79"/>
      <c r="CC35" s="79"/>
      <c r="CD35" s="79"/>
      <c r="CE35" s="79"/>
      <c r="CF35" s="79"/>
      <c r="CG35" s="79"/>
      <c r="CH35" s="79"/>
      <c r="CI35" s="79"/>
      <c r="CJ35" s="79"/>
      <c r="CK35" s="79"/>
      <c r="CL35" s="79"/>
      <c r="CM35" s="79"/>
      <c r="CN35" s="128">
        <f>CM35</f>
        <v>0</v>
      </c>
      <c r="CO35" s="79"/>
      <c r="CP35" s="79"/>
      <c r="CQ35" s="79"/>
      <c r="CR35" s="79"/>
      <c r="CS35" s="79"/>
      <c r="CT35" s="79"/>
      <c r="CU35" s="79"/>
      <c r="CV35" s="79"/>
      <c r="CW35" s="79"/>
      <c r="CX35" s="79"/>
      <c r="CY35" s="79"/>
      <c r="CZ35" s="79"/>
      <c r="DA35" s="128">
        <f>CZ35</f>
        <v>0</v>
      </c>
      <c r="DB35" s="79"/>
      <c r="DC35" s="79"/>
      <c r="DD35" s="79"/>
      <c r="DE35" s="79"/>
      <c r="DF35" s="79"/>
      <c r="DG35" s="79"/>
      <c r="DH35" s="79"/>
      <c r="DI35" s="79"/>
      <c r="DJ35" s="79"/>
      <c r="DK35" s="79"/>
      <c r="DL35" s="79"/>
      <c r="DM35" s="79"/>
      <c r="DN35" s="128">
        <f>DM35</f>
        <v>0</v>
      </c>
      <c r="DO35" s="79"/>
      <c r="DP35" s="79"/>
      <c r="DQ35" s="79"/>
      <c r="DR35" s="79"/>
      <c r="DS35" s="79"/>
      <c r="DT35" s="79"/>
      <c r="DU35" s="79"/>
      <c r="DV35" s="79"/>
      <c r="DW35" s="79"/>
      <c r="DX35" s="79"/>
      <c r="DY35" s="79"/>
      <c r="DZ35" s="79"/>
      <c r="EA35" s="128">
        <f>DZ35</f>
        <v>0</v>
      </c>
      <c r="EB35" s="79"/>
      <c r="EC35" s="79"/>
      <c r="ED35" s="79"/>
      <c r="EE35" s="79"/>
      <c r="EF35" s="79"/>
      <c r="EG35" s="79"/>
      <c r="EH35" s="79"/>
      <c r="EI35" s="79"/>
      <c r="EJ35" s="79"/>
      <c r="EK35" s="79"/>
      <c r="EL35" s="79"/>
      <c r="EM35" s="79"/>
      <c r="EN35" s="128">
        <f>EM35</f>
        <v>0</v>
      </c>
      <c r="EO35" s="79"/>
      <c r="EP35" s="79"/>
      <c r="EQ35" s="79"/>
      <c r="ER35" s="79"/>
      <c r="ES35" s="79"/>
      <c r="ET35" s="79"/>
      <c r="EU35" s="79"/>
      <c r="EV35" s="79"/>
      <c r="EW35" s="79"/>
      <c r="EX35" s="79"/>
      <c r="EY35" s="79"/>
      <c r="EZ35" s="79"/>
      <c r="FA35" s="128">
        <f>EZ35</f>
        <v>0</v>
      </c>
      <c r="FB35" s="79"/>
      <c r="FC35" s="79"/>
      <c r="FD35" s="79"/>
      <c r="FE35" s="79"/>
      <c r="FF35" s="79"/>
      <c r="FG35" s="79"/>
      <c r="FH35" s="79"/>
      <c r="FI35" s="79"/>
      <c r="FJ35" s="79"/>
      <c r="FK35" s="79"/>
      <c r="FL35" s="79"/>
      <c r="FM35" s="79"/>
      <c r="FN35" s="128">
        <f>FM35</f>
        <v>0</v>
      </c>
      <c r="FO35" s="79"/>
      <c r="FP35" s="79"/>
      <c r="FQ35" s="79"/>
      <c r="FR35" s="79"/>
      <c r="FS35" s="79"/>
      <c r="FT35" s="79"/>
      <c r="FU35" s="79"/>
      <c r="FV35" s="79"/>
      <c r="FW35" s="79"/>
      <c r="FX35" s="79"/>
      <c r="FY35" s="79"/>
      <c r="FZ35" s="79"/>
      <c r="GA35" s="128">
        <f>FZ35</f>
        <v>0</v>
      </c>
      <c r="GB35" s="79"/>
      <c r="GC35" s="79"/>
      <c r="GD35" s="79"/>
      <c r="GE35" s="79"/>
      <c r="GF35" s="79"/>
      <c r="GG35" s="79"/>
      <c r="GH35" s="79"/>
      <c r="GI35" s="79"/>
      <c r="GJ35" s="79"/>
      <c r="GK35" s="79"/>
      <c r="GL35" s="79"/>
      <c r="GM35" s="79"/>
      <c r="GN35" s="128">
        <f>GM35</f>
        <v>0</v>
      </c>
      <c r="GO35" s="79"/>
      <c r="GP35" s="79"/>
      <c r="GQ35" s="79"/>
      <c r="GR35" s="79"/>
      <c r="GS35" s="79"/>
      <c r="GT35" s="79"/>
      <c r="GU35" s="79"/>
      <c r="GV35" s="79"/>
      <c r="GW35" s="79"/>
      <c r="GX35" s="79"/>
      <c r="GY35" s="79"/>
      <c r="GZ35" s="79"/>
      <c r="HA35" s="128">
        <f>GZ35</f>
        <v>0</v>
      </c>
      <c r="HB35" s="79"/>
      <c r="HC35" s="79"/>
      <c r="HD35" s="79"/>
      <c r="HE35" s="79"/>
      <c r="HF35" s="79"/>
      <c r="HG35" s="79"/>
      <c r="HH35" s="79"/>
      <c r="HI35" s="79"/>
      <c r="HJ35" s="79"/>
      <c r="HK35" s="79"/>
      <c r="HL35" s="79"/>
      <c r="HM35" s="79"/>
      <c r="HN35" s="128">
        <f>HM35</f>
        <v>0</v>
      </c>
      <c r="HO35" s="79"/>
      <c r="HP35" s="79"/>
      <c r="HQ35" s="79"/>
      <c r="HR35" s="79"/>
      <c r="HS35" s="79"/>
      <c r="HT35" s="79"/>
      <c r="HU35" s="79"/>
      <c r="HV35" s="79"/>
      <c r="HW35" s="79"/>
      <c r="HX35" s="79"/>
      <c r="HY35" s="79"/>
      <c r="HZ35" s="79"/>
      <c r="IA35" s="128">
        <f>HZ35</f>
        <v>0</v>
      </c>
      <c r="IB35" s="79"/>
      <c r="IC35" s="79"/>
      <c r="ID35" s="79"/>
      <c r="IE35" s="79"/>
      <c r="IF35" s="79"/>
      <c r="IG35" s="79"/>
      <c r="IH35" s="79"/>
      <c r="II35" s="79"/>
      <c r="IJ35" s="79"/>
      <c r="IK35" s="79"/>
      <c r="IL35" s="79"/>
      <c r="IM35" s="79"/>
      <c r="IN35" s="128">
        <f>IM35</f>
        <v>0</v>
      </c>
      <c r="IO35" s="79"/>
      <c r="IP35" s="79"/>
      <c r="IQ35" s="79"/>
      <c r="IR35" s="79"/>
      <c r="IS35" s="79"/>
      <c r="IT35" s="79"/>
      <c r="IU35" s="79"/>
      <c r="IV35" s="79"/>
      <c r="IW35" s="79"/>
      <c r="IX35" s="79"/>
      <c r="IY35" s="79"/>
      <c r="IZ35" s="79"/>
      <c r="JA35" s="128">
        <f>IZ35</f>
        <v>0</v>
      </c>
      <c r="JB35" s="79"/>
      <c r="JC35" s="79"/>
      <c r="JD35" s="79"/>
      <c r="JE35" s="79"/>
      <c r="JF35" s="79"/>
      <c r="JG35" s="79"/>
      <c r="JH35" s="79"/>
      <c r="JI35" s="79"/>
      <c r="JJ35" s="79"/>
      <c r="JK35" s="79"/>
      <c r="JL35" s="79"/>
      <c r="JM35" s="79"/>
      <c r="JN35" s="128">
        <f>JM35</f>
        <v>0</v>
      </c>
      <c r="JO35" s="79"/>
      <c r="JP35" s="79"/>
      <c r="JQ35" s="79"/>
      <c r="JR35" s="79"/>
      <c r="JS35" s="79"/>
      <c r="JT35" s="79"/>
      <c r="JU35" s="79"/>
      <c r="JV35" s="79"/>
      <c r="JW35" s="79"/>
      <c r="JX35" s="79"/>
      <c r="JY35" s="79"/>
      <c r="JZ35" s="79"/>
      <c r="KA35" s="128">
        <f>JZ35</f>
        <v>0</v>
      </c>
      <c r="KB35" s="79"/>
      <c r="KC35" s="79"/>
      <c r="KD35" s="79"/>
      <c r="KE35" s="79"/>
      <c r="KF35" s="79"/>
      <c r="KG35" s="79"/>
      <c r="KH35" s="79"/>
      <c r="KI35" s="79"/>
      <c r="KJ35" s="79"/>
      <c r="KK35" s="79"/>
      <c r="KL35" s="79"/>
      <c r="KM35" s="79"/>
      <c r="KN35" s="128">
        <f>KM35</f>
        <v>0</v>
      </c>
      <c r="KO35" s="79"/>
      <c r="KP35" s="79"/>
      <c r="KQ35" s="79"/>
      <c r="KR35" s="79"/>
      <c r="KS35" s="79"/>
      <c r="KT35" s="79"/>
      <c r="KU35" s="79"/>
      <c r="KV35" s="79"/>
      <c r="KW35" s="79"/>
      <c r="KX35" s="79"/>
      <c r="KY35" s="79"/>
      <c r="KZ35" s="79"/>
      <c r="LA35" s="128">
        <f>KZ35</f>
        <v>0</v>
      </c>
      <c r="LB35" s="79"/>
      <c r="LC35" s="79"/>
      <c r="LD35" s="79"/>
      <c r="LE35" s="79"/>
      <c r="LF35" s="79"/>
      <c r="LG35" s="79"/>
      <c r="LH35" s="79"/>
      <c r="LI35" s="79"/>
      <c r="LJ35" s="79"/>
      <c r="LK35" s="79"/>
      <c r="LL35" s="79"/>
      <c r="LM35" s="79"/>
      <c r="LN35" s="238">
        <f>LM35</f>
        <v>0</v>
      </c>
    </row>
    <row r="36" spans="1:326" ht="15.75" thickBot="1">
      <c r="A36" s="222" t="s">
        <v>30</v>
      </c>
      <c r="B36" s="223">
        <f>SUM(B37:B40)</f>
        <v>69633.55</v>
      </c>
      <c r="C36" s="224">
        <f t="shared" ref="C36:Z36" si="638">SUM(C37:C40)</f>
        <v>139267.1</v>
      </c>
      <c r="D36" s="224">
        <f t="shared" si="638"/>
        <v>208900.65000000002</v>
      </c>
      <c r="E36" s="224">
        <f t="shared" si="638"/>
        <v>278534.2</v>
      </c>
      <c r="F36" s="224">
        <f t="shared" si="638"/>
        <v>348167.75</v>
      </c>
      <c r="G36" s="224">
        <f t="shared" si="638"/>
        <v>417801.3</v>
      </c>
      <c r="H36" s="224">
        <f t="shared" si="638"/>
        <v>487434.85</v>
      </c>
      <c r="I36" s="224">
        <f t="shared" si="638"/>
        <v>557068.4</v>
      </c>
      <c r="J36" s="224">
        <f t="shared" si="638"/>
        <v>626701.95000000007</v>
      </c>
      <c r="K36" s="224">
        <f t="shared" si="638"/>
        <v>696335.50000000012</v>
      </c>
      <c r="L36" s="224">
        <f t="shared" si="638"/>
        <v>765969.05000000016</v>
      </c>
      <c r="M36" s="224">
        <f t="shared" si="638"/>
        <v>0</v>
      </c>
      <c r="N36" s="223">
        <f t="shared" si="638"/>
        <v>0</v>
      </c>
      <c r="O36" s="223">
        <f>SUM(O37:O40)</f>
        <v>394590.11666666658</v>
      </c>
      <c r="P36" s="224">
        <f t="shared" si="638"/>
        <v>789180.23333333328</v>
      </c>
      <c r="Q36" s="224">
        <f t="shared" si="638"/>
        <v>1183770.3500000001</v>
      </c>
      <c r="R36" s="224">
        <f t="shared" si="638"/>
        <v>1578360.4666666668</v>
      </c>
      <c r="S36" s="224">
        <f t="shared" si="638"/>
        <v>1972950.5833333335</v>
      </c>
      <c r="T36" s="224">
        <f t="shared" si="638"/>
        <v>2367540.7000000002</v>
      </c>
      <c r="U36" s="224">
        <f t="shared" si="638"/>
        <v>2762130.8166666669</v>
      </c>
      <c r="V36" s="224">
        <f t="shared" si="638"/>
        <v>3156720.9333333336</v>
      </c>
      <c r="W36" s="224">
        <f t="shared" si="638"/>
        <v>3551311.0500000003</v>
      </c>
      <c r="X36" s="224">
        <f t="shared" si="638"/>
        <v>3945901.1666666665</v>
      </c>
      <c r="Y36" s="224">
        <f t="shared" si="638"/>
        <v>4340491.2833333323</v>
      </c>
      <c r="Z36" s="225">
        <f t="shared" si="638"/>
        <v>99436.709400000051</v>
      </c>
      <c r="AA36" s="224">
        <f t="shared" ref="AA36" si="639">SUM(AA37:AA40)</f>
        <v>99436.709400000051</v>
      </c>
      <c r="AB36" s="223">
        <f>SUM(AB37:AB40)</f>
        <v>116697.09322441007</v>
      </c>
      <c r="AC36" s="224">
        <f t="shared" ref="AC36:AM36" si="640">SUM(AC37:AC40)</f>
        <v>134002.6459018077</v>
      </c>
      <c r="AD36" s="224">
        <f t="shared" si="640"/>
        <v>151352.11238995375</v>
      </c>
      <c r="AE36" s="224">
        <f t="shared" si="640"/>
        <v>168744.22509618633</v>
      </c>
      <c r="AF36" s="224">
        <f t="shared" si="640"/>
        <v>186177.70375191717</v>
      </c>
      <c r="AG36" s="224">
        <f t="shared" si="640"/>
        <v>203651.255285872</v>
      </c>
      <c r="AH36" s="224">
        <f t="shared" si="640"/>
        <v>221163.57369606377</v>
      </c>
      <c r="AI36" s="224">
        <f t="shared" si="640"/>
        <v>238713.33992048565</v>
      </c>
      <c r="AJ36" s="224">
        <f t="shared" si="640"/>
        <v>256299.22170651078</v>
      </c>
      <c r="AK36" s="224">
        <f t="shared" si="640"/>
        <v>273919.87347898586</v>
      </c>
      <c r="AL36" s="224">
        <f t="shared" si="640"/>
        <v>291573.93620700622</v>
      </c>
      <c r="AM36" s="225">
        <f t="shared" si="640"/>
        <v>164700.03786153832</v>
      </c>
      <c r="AN36" s="224">
        <f t="shared" ref="AN36" si="641">SUM(AN37:AN40)</f>
        <v>164700.03786153832</v>
      </c>
      <c r="AO36" s="223">
        <f>SUM(AO37:AO40)</f>
        <v>170332.52804166655</v>
      </c>
      <c r="AP36" s="224">
        <f t="shared" ref="AP36:AZ36" si="642">SUM(AP37:AP40)</f>
        <v>175965.01822179477</v>
      </c>
      <c r="AQ36" s="224">
        <f t="shared" si="642"/>
        <v>181597.50840192294</v>
      </c>
      <c r="AR36" s="224">
        <f t="shared" si="642"/>
        <v>187229.99858205114</v>
      </c>
      <c r="AS36" s="224">
        <f t="shared" si="642"/>
        <v>192862.48876217936</v>
      </c>
      <c r="AT36" s="224">
        <f t="shared" si="642"/>
        <v>198494.97894230759</v>
      </c>
      <c r="AU36" s="224">
        <f t="shared" si="642"/>
        <v>204127.46912243575</v>
      </c>
      <c r="AV36" s="224">
        <f t="shared" si="642"/>
        <v>209759.95930256392</v>
      </c>
      <c r="AW36" s="224">
        <f t="shared" si="642"/>
        <v>215392.44948269214</v>
      </c>
      <c r="AX36" s="224">
        <f t="shared" si="642"/>
        <v>221024.93966282037</v>
      </c>
      <c r="AY36" s="224">
        <f t="shared" si="642"/>
        <v>226657.42984294854</v>
      </c>
      <c r="AZ36" s="225">
        <f t="shared" si="642"/>
        <v>227289.9200230767</v>
      </c>
      <c r="BA36" s="224">
        <f t="shared" ref="BA36" si="643">SUM(BA37:BA40)</f>
        <v>227289.9200230767</v>
      </c>
      <c r="BB36" s="223">
        <f>SUM(BB37:BB40)</f>
        <v>233122.10606245493</v>
      </c>
      <c r="BC36" s="224">
        <f t="shared" ref="BC36:BM36" si="644">SUM(BC37:BC40)</f>
        <v>238954.29210183315</v>
      </c>
      <c r="BD36" s="224">
        <f t="shared" si="644"/>
        <v>244786.47814121132</v>
      </c>
      <c r="BE36" s="224">
        <f t="shared" si="644"/>
        <v>250618.66418058955</v>
      </c>
      <c r="BF36" s="224">
        <f t="shared" si="644"/>
        <v>256450.85021996772</v>
      </c>
      <c r="BG36" s="224">
        <f t="shared" si="644"/>
        <v>262283.03625934594</v>
      </c>
      <c r="BH36" s="224">
        <f t="shared" si="644"/>
        <v>268115.22229872417</v>
      </c>
      <c r="BI36" s="224">
        <f t="shared" si="644"/>
        <v>273947.40833810234</v>
      </c>
      <c r="BJ36" s="224">
        <f t="shared" si="644"/>
        <v>279779.59437748056</v>
      </c>
      <c r="BK36" s="224">
        <f t="shared" si="644"/>
        <v>285611.78041685873</v>
      </c>
      <c r="BL36" s="224">
        <f t="shared" si="644"/>
        <v>291443.9664562369</v>
      </c>
      <c r="BM36" s="225">
        <f t="shared" si="644"/>
        <v>273276.15249561513</v>
      </c>
      <c r="BN36" s="224">
        <f t="shared" ref="BN36" si="645">SUM(BN37:BN40)</f>
        <v>273276.15249561513</v>
      </c>
      <c r="BO36" s="223">
        <f>SUM(BO37:BO40)</f>
        <v>279314.02527002088</v>
      </c>
      <c r="BP36" s="224">
        <f t="shared" ref="BP36:BZ36" si="646">SUM(BP37:BP40)</f>
        <v>285351.89804442658</v>
      </c>
      <c r="BQ36" s="224">
        <f t="shared" si="646"/>
        <v>291389.77081883233</v>
      </c>
      <c r="BR36" s="224">
        <f t="shared" si="646"/>
        <v>297427.64359323797</v>
      </c>
      <c r="BS36" s="224">
        <f t="shared" si="646"/>
        <v>303465.51636764372</v>
      </c>
      <c r="BT36" s="224">
        <f t="shared" si="646"/>
        <v>309503.38914204942</v>
      </c>
      <c r="BU36" s="224">
        <f t="shared" si="646"/>
        <v>315541.26191645511</v>
      </c>
      <c r="BV36" s="224">
        <f t="shared" si="646"/>
        <v>321579.13469086081</v>
      </c>
      <c r="BW36" s="224">
        <f t="shared" si="646"/>
        <v>327617.00746526656</v>
      </c>
      <c r="BX36" s="224">
        <f t="shared" si="646"/>
        <v>333654.88023967232</v>
      </c>
      <c r="BY36" s="224">
        <f t="shared" si="646"/>
        <v>339692.75301407801</v>
      </c>
      <c r="BZ36" s="225">
        <f t="shared" si="646"/>
        <v>300730.62578848377</v>
      </c>
      <c r="CA36" s="224">
        <f t="shared" ref="CA36" si="647">SUM(CA37:CA40)</f>
        <v>300730.62578848377</v>
      </c>
      <c r="CB36" s="223">
        <f>SUM(CB37:CB40)</f>
        <v>306980.35589996772</v>
      </c>
      <c r="CC36" s="224">
        <f t="shared" ref="CC36:CM36" si="648">SUM(CC37:CC40)</f>
        <v>313230.08601145179</v>
      </c>
      <c r="CD36" s="224">
        <f t="shared" si="648"/>
        <v>319479.81612293585</v>
      </c>
      <c r="CE36" s="224">
        <f t="shared" si="648"/>
        <v>325729.54623441986</v>
      </c>
      <c r="CF36" s="224">
        <f t="shared" si="648"/>
        <v>331979.27634590387</v>
      </c>
      <c r="CG36" s="224">
        <f t="shared" si="648"/>
        <v>338229.00645738794</v>
      </c>
      <c r="CH36" s="224">
        <f t="shared" si="648"/>
        <v>344478.736568872</v>
      </c>
      <c r="CI36" s="224">
        <f t="shared" si="648"/>
        <v>350728.46668035601</v>
      </c>
      <c r="CJ36" s="224">
        <f t="shared" si="648"/>
        <v>356978.19679184002</v>
      </c>
      <c r="CK36" s="224">
        <f t="shared" si="648"/>
        <v>363227.92690332409</v>
      </c>
      <c r="CL36" s="224">
        <f t="shared" si="648"/>
        <v>369477.65701480815</v>
      </c>
      <c r="CM36" s="225">
        <f t="shared" si="648"/>
        <v>281727.38712629216</v>
      </c>
      <c r="CN36" s="224">
        <f t="shared" ref="CN36" si="649">SUM(CN37:CN40)</f>
        <v>281727.38712629216</v>
      </c>
      <c r="CO36" s="223">
        <f>SUM(CO37:CO40)</f>
        <v>288195.33029496681</v>
      </c>
      <c r="CP36" s="224">
        <f t="shared" ref="CP36:CZ36" si="650">SUM(CP37:CP40)</f>
        <v>294663.27346364153</v>
      </c>
      <c r="CQ36" s="224">
        <f t="shared" si="650"/>
        <v>301131.21663231624</v>
      </c>
      <c r="CR36" s="224">
        <f t="shared" si="650"/>
        <v>307599.15980099089</v>
      </c>
      <c r="CS36" s="224">
        <f t="shared" si="650"/>
        <v>314067.10296966555</v>
      </c>
      <c r="CT36" s="224">
        <f t="shared" si="650"/>
        <v>320535.04613834026</v>
      </c>
      <c r="CU36" s="224">
        <f t="shared" si="650"/>
        <v>327002.98930701497</v>
      </c>
      <c r="CV36" s="224">
        <f t="shared" si="650"/>
        <v>333470.93247568962</v>
      </c>
      <c r="CW36" s="224">
        <f t="shared" si="650"/>
        <v>339938.87564436428</v>
      </c>
      <c r="CX36" s="224">
        <f t="shared" si="650"/>
        <v>346406.81881303899</v>
      </c>
      <c r="CY36" s="224">
        <f t="shared" si="650"/>
        <v>352874.7619817137</v>
      </c>
      <c r="CZ36" s="225">
        <f t="shared" si="650"/>
        <v>334342.70515038841</v>
      </c>
      <c r="DA36" s="224">
        <f t="shared" ref="DA36" si="651">SUM(DA37:DA40)</f>
        <v>334342.70515038841</v>
      </c>
      <c r="DB36" s="223">
        <f>SUM(DB37:DB40)</f>
        <v>341035.40776796947</v>
      </c>
      <c r="DC36" s="224">
        <f t="shared" ref="DC36:DM36" si="652">SUM(DC37:DC40)</f>
        <v>347728.11038555054</v>
      </c>
      <c r="DD36" s="224">
        <f t="shared" si="652"/>
        <v>354420.81300313165</v>
      </c>
      <c r="DE36" s="224">
        <f t="shared" si="652"/>
        <v>361113.51562071277</v>
      </c>
      <c r="DF36" s="224">
        <f t="shared" si="652"/>
        <v>367806.21823829389</v>
      </c>
      <c r="DG36" s="224">
        <f t="shared" si="652"/>
        <v>374498.92085587501</v>
      </c>
      <c r="DH36" s="224">
        <f t="shared" si="652"/>
        <v>381191.62347345613</v>
      </c>
      <c r="DI36" s="224">
        <f t="shared" si="652"/>
        <v>387884.32609103725</v>
      </c>
      <c r="DJ36" s="224">
        <f t="shared" si="652"/>
        <v>394577.02870861837</v>
      </c>
      <c r="DK36" s="224">
        <f t="shared" si="652"/>
        <v>401269.73132619949</v>
      </c>
      <c r="DL36" s="224">
        <f t="shared" si="652"/>
        <v>407962.4339437806</v>
      </c>
      <c r="DM36" s="225">
        <f t="shared" si="652"/>
        <v>290655.13656136172</v>
      </c>
      <c r="DN36" s="224">
        <f t="shared" ref="DN36" si="653">SUM(DN37:DN40)</f>
        <v>290655.13656136172</v>
      </c>
      <c r="DO36" s="223">
        <f>SUM(DO37:DO40)</f>
        <v>297579.34141131636</v>
      </c>
      <c r="DP36" s="224">
        <f t="shared" ref="DP36:DZ36" si="654">SUM(DP37:DP40)</f>
        <v>304503.54626127105</v>
      </c>
      <c r="DQ36" s="224">
        <f t="shared" si="654"/>
        <v>311427.75111122575</v>
      </c>
      <c r="DR36" s="224">
        <f t="shared" si="654"/>
        <v>318351.95596118044</v>
      </c>
      <c r="DS36" s="224">
        <f t="shared" si="654"/>
        <v>325276.16081113514</v>
      </c>
      <c r="DT36" s="224">
        <f t="shared" si="654"/>
        <v>332200.36566108983</v>
      </c>
      <c r="DU36" s="224">
        <f t="shared" si="654"/>
        <v>339124.57051104453</v>
      </c>
      <c r="DV36" s="224">
        <f t="shared" si="654"/>
        <v>346048.77536099922</v>
      </c>
      <c r="DW36" s="224">
        <f t="shared" si="654"/>
        <v>352972.98021095392</v>
      </c>
      <c r="DX36" s="224">
        <f t="shared" si="654"/>
        <v>359897.18506090855</v>
      </c>
      <c r="DY36" s="224">
        <f t="shared" si="654"/>
        <v>366821.38991086325</v>
      </c>
      <c r="DZ36" s="225">
        <f t="shared" si="654"/>
        <v>348745.59476081794</v>
      </c>
      <c r="EA36" s="224">
        <f t="shared" ref="EA36" si="655">SUM(EA37:EA40)</f>
        <v>348745.59476081794</v>
      </c>
      <c r="EB36" s="223">
        <f>SUM(EB37:EB40)</f>
        <v>355908.24691011739</v>
      </c>
      <c r="EC36" s="224">
        <f t="shared" ref="EC36:EM36" si="656">SUM(EC37:EC40)</f>
        <v>363070.89905941684</v>
      </c>
      <c r="ED36" s="224">
        <f t="shared" si="656"/>
        <v>370233.55120871635</v>
      </c>
      <c r="EE36" s="224">
        <f t="shared" si="656"/>
        <v>377396.20335801586</v>
      </c>
      <c r="EF36" s="224">
        <f t="shared" si="656"/>
        <v>384558.85550731537</v>
      </c>
      <c r="EG36" s="224">
        <f t="shared" si="656"/>
        <v>391721.50765661482</v>
      </c>
      <c r="EH36" s="224">
        <f t="shared" si="656"/>
        <v>398884.15980591427</v>
      </c>
      <c r="EI36" s="224">
        <f t="shared" si="656"/>
        <v>406046.81195521378</v>
      </c>
      <c r="EJ36" s="224">
        <f t="shared" si="656"/>
        <v>413209.46410451323</v>
      </c>
      <c r="EK36" s="224">
        <f t="shared" si="656"/>
        <v>420372.11625381274</v>
      </c>
      <c r="EL36" s="224">
        <f t="shared" si="656"/>
        <v>427534.76840311225</v>
      </c>
      <c r="EM36" s="225">
        <f t="shared" si="656"/>
        <v>340697.4205524117</v>
      </c>
      <c r="EN36" s="224">
        <f t="shared" ref="EN36" si="657">SUM(EN37:EN40)</f>
        <v>340697.4205524117</v>
      </c>
      <c r="EO36" s="223">
        <f>SUM(EO37:EO40)</f>
        <v>348105.67342003633</v>
      </c>
      <c r="EP36" s="224">
        <f t="shared" ref="EP36:EZ36" si="658">SUM(EP37:EP40)</f>
        <v>355513.92628766096</v>
      </c>
      <c r="EQ36" s="224">
        <f t="shared" si="658"/>
        <v>362922.17915528559</v>
      </c>
      <c r="ER36" s="224">
        <f t="shared" si="658"/>
        <v>370330.43202291022</v>
      </c>
      <c r="ES36" s="224">
        <f t="shared" si="658"/>
        <v>377738.68489053485</v>
      </c>
      <c r="ET36" s="224">
        <f t="shared" si="658"/>
        <v>385146.93775815947</v>
      </c>
      <c r="EU36" s="224">
        <f t="shared" si="658"/>
        <v>392555.1906257841</v>
      </c>
      <c r="EV36" s="224">
        <f t="shared" si="658"/>
        <v>399963.44349340873</v>
      </c>
      <c r="EW36" s="224">
        <f t="shared" si="658"/>
        <v>407371.69636103336</v>
      </c>
      <c r="EX36" s="224">
        <f t="shared" si="658"/>
        <v>414779.94922865799</v>
      </c>
      <c r="EY36" s="224">
        <f t="shared" si="658"/>
        <v>422188.20209628262</v>
      </c>
      <c r="EZ36" s="225">
        <f t="shared" si="658"/>
        <v>364596.45496390725</v>
      </c>
      <c r="FA36" s="224">
        <f t="shared" ref="FA36" si="659">SUM(FA37:FA40)</f>
        <v>364596.45496390725</v>
      </c>
      <c r="FB36" s="223">
        <f>SUM(FB37:FB40)</f>
        <v>372257.67657140672</v>
      </c>
      <c r="FC36" s="224">
        <f t="shared" ref="FC36:FM36" si="660">SUM(FC37:FC40)</f>
        <v>379918.89817890624</v>
      </c>
      <c r="FD36" s="224">
        <f t="shared" si="660"/>
        <v>387580.11978640576</v>
      </c>
      <c r="FE36" s="224">
        <f t="shared" si="660"/>
        <v>395241.34139390528</v>
      </c>
      <c r="FF36" s="224">
        <f t="shared" si="660"/>
        <v>402902.56300140481</v>
      </c>
      <c r="FG36" s="224">
        <f t="shared" si="660"/>
        <v>410563.78460890427</v>
      </c>
      <c r="FH36" s="224">
        <f t="shared" si="660"/>
        <v>418225.0062164038</v>
      </c>
      <c r="FI36" s="224">
        <f t="shared" si="660"/>
        <v>425886.22782390332</v>
      </c>
      <c r="FJ36" s="224">
        <f t="shared" si="660"/>
        <v>433547.44943140284</v>
      </c>
      <c r="FK36" s="224">
        <f t="shared" si="660"/>
        <v>441208.67103890236</v>
      </c>
      <c r="FL36" s="224">
        <f t="shared" si="660"/>
        <v>448869.89264640189</v>
      </c>
      <c r="FM36" s="225">
        <f t="shared" si="660"/>
        <v>352531.11425390141</v>
      </c>
      <c r="FN36" s="224">
        <f t="shared" ref="FN36" si="661">SUM(FN37:FN40)</f>
        <v>352531.11425390141</v>
      </c>
      <c r="FO36" s="223">
        <f>SUM(FO37:FO40)</f>
        <v>360452.89366347209</v>
      </c>
      <c r="FP36" s="224">
        <f t="shared" ref="FP36:FZ36" si="662">SUM(FP37:FP40)</f>
        <v>368374.67307304277</v>
      </c>
      <c r="FQ36" s="224">
        <f t="shared" si="662"/>
        <v>376296.45248261339</v>
      </c>
      <c r="FR36" s="224">
        <f t="shared" si="662"/>
        <v>384218.23189218406</v>
      </c>
      <c r="FS36" s="224">
        <f t="shared" si="662"/>
        <v>392140.01130175474</v>
      </c>
      <c r="FT36" s="224">
        <f t="shared" si="662"/>
        <v>400061.79071132542</v>
      </c>
      <c r="FU36" s="224">
        <f t="shared" si="662"/>
        <v>407983.5701208961</v>
      </c>
      <c r="FV36" s="224">
        <f t="shared" si="662"/>
        <v>415905.34953046672</v>
      </c>
      <c r="FW36" s="224">
        <f t="shared" si="662"/>
        <v>423827.12894003734</v>
      </c>
      <c r="FX36" s="224">
        <f t="shared" si="662"/>
        <v>431748.90834960795</v>
      </c>
      <c r="FY36" s="224">
        <f t="shared" si="662"/>
        <v>439670.68775917863</v>
      </c>
      <c r="FZ36" s="225">
        <f t="shared" si="662"/>
        <v>403592.46716874931</v>
      </c>
      <c r="GA36" s="224">
        <f t="shared" ref="GA36" si="663">SUM(GA37:GA40)</f>
        <v>403592.46716874931</v>
      </c>
      <c r="GB36" s="223">
        <f>SUM(GB37:GB40)</f>
        <v>411782.62111445324</v>
      </c>
      <c r="GC36" s="224">
        <f t="shared" ref="GC36:GM36" si="664">SUM(GC37:GC40)</f>
        <v>419972.77506015718</v>
      </c>
      <c r="GD36" s="224">
        <f t="shared" si="664"/>
        <v>428162.92900586111</v>
      </c>
      <c r="GE36" s="224">
        <f t="shared" si="664"/>
        <v>436353.08295156504</v>
      </c>
      <c r="GF36" s="224">
        <f t="shared" si="664"/>
        <v>444543.23689726897</v>
      </c>
      <c r="GG36" s="224">
        <f t="shared" si="664"/>
        <v>452733.39084297291</v>
      </c>
      <c r="GH36" s="224">
        <f t="shared" si="664"/>
        <v>460923.54478867684</v>
      </c>
      <c r="GI36" s="224">
        <f t="shared" si="664"/>
        <v>469113.69873438077</v>
      </c>
      <c r="GJ36" s="224">
        <f t="shared" si="664"/>
        <v>477303.8526800847</v>
      </c>
      <c r="GK36" s="224">
        <f t="shared" si="664"/>
        <v>485494.00662578864</v>
      </c>
      <c r="GL36" s="224">
        <f t="shared" si="664"/>
        <v>493684.16057149257</v>
      </c>
      <c r="GM36" s="225">
        <f t="shared" si="664"/>
        <v>377374.3145171965</v>
      </c>
      <c r="GN36" s="224">
        <f t="shared" ref="GN36" si="665">SUM(GN37:GN40)</f>
        <v>377374.3145171965</v>
      </c>
      <c r="GO36" s="223">
        <f>SUM(GO37:GO40)</f>
        <v>0</v>
      </c>
      <c r="GP36" s="224">
        <f t="shared" ref="GP36:GZ36" si="666">SUM(GP37:GP40)</f>
        <v>0</v>
      </c>
      <c r="GQ36" s="224">
        <f t="shared" si="666"/>
        <v>0</v>
      </c>
      <c r="GR36" s="224">
        <f t="shared" si="666"/>
        <v>0</v>
      </c>
      <c r="GS36" s="224">
        <f t="shared" si="666"/>
        <v>0</v>
      </c>
      <c r="GT36" s="224">
        <f t="shared" si="666"/>
        <v>0</v>
      </c>
      <c r="GU36" s="224">
        <f t="shared" si="666"/>
        <v>0</v>
      </c>
      <c r="GV36" s="224">
        <f t="shared" si="666"/>
        <v>0</v>
      </c>
      <c r="GW36" s="224">
        <f t="shared" si="666"/>
        <v>0</v>
      </c>
      <c r="GX36" s="224">
        <f t="shared" si="666"/>
        <v>0</v>
      </c>
      <c r="GY36" s="224">
        <f t="shared" si="666"/>
        <v>0</v>
      </c>
      <c r="GZ36" s="225">
        <f t="shared" si="666"/>
        <v>0</v>
      </c>
      <c r="HA36" s="224">
        <f t="shared" ref="HA36" si="667">SUM(HA37:HA40)</f>
        <v>0</v>
      </c>
      <c r="HB36" s="223">
        <f>SUM(HB37:HB40)</f>
        <v>0</v>
      </c>
      <c r="HC36" s="224">
        <f t="shared" ref="HC36:HM36" si="668">SUM(HC37:HC40)</f>
        <v>0</v>
      </c>
      <c r="HD36" s="224">
        <f t="shared" si="668"/>
        <v>0</v>
      </c>
      <c r="HE36" s="224">
        <f t="shared" si="668"/>
        <v>0</v>
      </c>
      <c r="HF36" s="224">
        <f t="shared" si="668"/>
        <v>0</v>
      </c>
      <c r="HG36" s="224">
        <f t="shared" si="668"/>
        <v>0</v>
      </c>
      <c r="HH36" s="224">
        <f t="shared" si="668"/>
        <v>0</v>
      </c>
      <c r="HI36" s="224">
        <f t="shared" si="668"/>
        <v>0</v>
      </c>
      <c r="HJ36" s="224">
        <f t="shared" si="668"/>
        <v>0</v>
      </c>
      <c r="HK36" s="224">
        <f t="shared" si="668"/>
        <v>0</v>
      </c>
      <c r="HL36" s="224">
        <f t="shared" si="668"/>
        <v>0</v>
      </c>
      <c r="HM36" s="225">
        <f t="shared" si="668"/>
        <v>0</v>
      </c>
      <c r="HN36" s="224">
        <f t="shared" ref="HN36" si="669">SUM(HN37:HN40)</f>
        <v>0</v>
      </c>
      <c r="HO36" s="223">
        <f>SUM(HO37:HO40)</f>
        <v>0</v>
      </c>
      <c r="HP36" s="224">
        <f t="shared" ref="HP36:HZ36" si="670">SUM(HP37:HP40)</f>
        <v>0</v>
      </c>
      <c r="HQ36" s="224">
        <f t="shared" si="670"/>
        <v>0</v>
      </c>
      <c r="HR36" s="224">
        <f t="shared" si="670"/>
        <v>0</v>
      </c>
      <c r="HS36" s="224">
        <f t="shared" si="670"/>
        <v>0</v>
      </c>
      <c r="HT36" s="224">
        <f t="shared" si="670"/>
        <v>0</v>
      </c>
      <c r="HU36" s="224">
        <f t="shared" si="670"/>
        <v>0</v>
      </c>
      <c r="HV36" s="224">
        <f t="shared" si="670"/>
        <v>0</v>
      </c>
      <c r="HW36" s="224">
        <f t="shared" si="670"/>
        <v>0</v>
      </c>
      <c r="HX36" s="224">
        <f t="shared" si="670"/>
        <v>0</v>
      </c>
      <c r="HY36" s="224">
        <f t="shared" si="670"/>
        <v>0</v>
      </c>
      <c r="HZ36" s="225">
        <f t="shared" si="670"/>
        <v>0</v>
      </c>
      <c r="IA36" s="224">
        <f t="shared" ref="IA36" si="671">SUM(IA37:IA40)</f>
        <v>0</v>
      </c>
      <c r="IB36" s="223">
        <f>SUM(IB37:IB40)</f>
        <v>0</v>
      </c>
      <c r="IC36" s="224">
        <f t="shared" ref="IC36:IM36" si="672">SUM(IC37:IC40)</f>
        <v>0</v>
      </c>
      <c r="ID36" s="224">
        <f t="shared" si="672"/>
        <v>0</v>
      </c>
      <c r="IE36" s="224">
        <f t="shared" si="672"/>
        <v>0</v>
      </c>
      <c r="IF36" s="224">
        <f t="shared" si="672"/>
        <v>0</v>
      </c>
      <c r="IG36" s="224">
        <f t="shared" si="672"/>
        <v>0</v>
      </c>
      <c r="IH36" s="224">
        <f t="shared" si="672"/>
        <v>0</v>
      </c>
      <c r="II36" s="224">
        <f t="shared" si="672"/>
        <v>0</v>
      </c>
      <c r="IJ36" s="224">
        <f t="shared" si="672"/>
        <v>0</v>
      </c>
      <c r="IK36" s="224">
        <f t="shared" si="672"/>
        <v>0</v>
      </c>
      <c r="IL36" s="224">
        <f t="shared" si="672"/>
        <v>0</v>
      </c>
      <c r="IM36" s="225">
        <f t="shared" si="672"/>
        <v>0</v>
      </c>
      <c r="IN36" s="224">
        <f t="shared" ref="IN36" si="673">SUM(IN37:IN40)</f>
        <v>0</v>
      </c>
      <c r="IO36" s="223">
        <f>SUM(IO37:IO40)</f>
        <v>0</v>
      </c>
      <c r="IP36" s="224">
        <f t="shared" ref="IP36:IZ36" si="674">SUM(IP37:IP40)</f>
        <v>0</v>
      </c>
      <c r="IQ36" s="224">
        <f t="shared" si="674"/>
        <v>0</v>
      </c>
      <c r="IR36" s="224">
        <f t="shared" si="674"/>
        <v>0</v>
      </c>
      <c r="IS36" s="224">
        <f t="shared" si="674"/>
        <v>0</v>
      </c>
      <c r="IT36" s="224">
        <f t="shared" si="674"/>
        <v>0</v>
      </c>
      <c r="IU36" s="224">
        <f t="shared" si="674"/>
        <v>0</v>
      </c>
      <c r="IV36" s="224">
        <f t="shared" si="674"/>
        <v>0</v>
      </c>
      <c r="IW36" s="224">
        <f t="shared" si="674"/>
        <v>0</v>
      </c>
      <c r="IX36" s="224">
        <f t="shared" si="674"/>
        <v>0</v>
      </c>
      <c r="IY36" s="224">
        <f t="shared" si="674"/>
        <v>0</v>
      </c>
      <c r="IZ36" s="225">
        <f t="shared" si="674"/>
        <v>0</v>
      </c>
      <c r="JA36" s="224">
        <f t="shared" ref="JA36" si="675">SUM(JA37:JA40)</f>
        <v>0</v>
      </c>
      <c r="JB36" s="223">
        <f>SUM(JB37:JB40)</f>
        <v>0</v>
      </c>
      <c r="JC36" s="224">
        <f t="shared" ref="JC36:JM36" si="676">SUM(JC37:JC40)</f>
        <v>0</v>
      </c>
      <c r="JD36" s="224">
        <f t="shared" si="676"/>
        <v>0</v>
      </c>
      <c r="JE36" s="224">
        <f t="shared" si="676"/>
        <v>0</v>
      </c>
      <c r="JF36" s="224">
        <f t="shared" si="676"/>
        <v>0</v>
      </c>
      <c r="JG36" s="224">
        <f t="shared" si="676"/>
        <v>0</v>
      </c>
      <c r="JH36" s="224">
        <f t="shared" si="676"/>
        <v>0</v>
      </c>
      <c r="JI36" s="224">
        <f t="shared" si="676"/>
        <v>0</v>
      </c>
      <c r="JJ36" s="224">
        <f t="shared" si="676"/>
        <v>0</v>
      </c>
      <c r="JK36" s="224">
        <f t="shared" si="676"/>
        <v>0</v>
      </c>
      <c r="JL36" s="224">
        <f t="shared" si="676"/>
        <v>0</v>
      </c>
      <c r="JM36" s="225">
        <f t="shared" si="676"/>
        <v>0</v>
      </c>
      <c r="JN36" s="224">
        <f t="shared" ref="JN36" si="677">SUM(JN37:JN40)</f>
        <v>0</v>
      </c>
      <c r="JO36" s="223">
        <f>SUM(JO37:JO40)</f>
        <v>0</v>
      </c>
      <c r="JP36" s="224">
        <f t="shared" ref="JP36:JZ36" si="678">SUM(JP37:JP40)</f>
        <v>0</v>
      </c>
      <c r="JQ36" s="224">
        <f t="shared" si="678"/>
        <v>0</v>
      </c>
      <c r="JR36" s="224">
        <f t="shared" si="678"/>
        <v>0</v>
      </c>
      <c r="JS36" s="224">
        <f t="shared" si="678"/>
        <v>0</v>
      </c>
      <c r="JT36" s="224">
        <f t="shared" si="678"/>
        <v>0</v>
      </c>
      <c r="JU36" s="224">
        <f t="shared" si="678"/>
        <v>0</v>
      </c>
      <c r="JV36" s="224">
        <f t="shared" si="678"/>
        <v>0</v>
      </c>
      <c r="JW36" s="224">
        <f t="shared" si="678"/>
        <v>0</v>
      </c>
      <c r="JX36" s="224">
        <f t="shared" si="678"/>
        <v>0</v>
      </c>
      <c r="JY36" s="224">
        <f t="shared" si="678"/>
        <v>0</v>
      </c>
      <c r="JZ36" s="225">
        <f t="shared" si="678"/>
        <v>0</v>
      </c>
      <c r="KA36" s="224">
        <f t="shared" ref="KA36" si="679">SUM(KA37:KA40)</f>
        <v>0</v>
      </c>
      <c r="KB36" s="223">
        <f>SUM(KB37:KB40)</f>
        <v>0</v>
      </c>
      <c r="KC36" s="224">
        <f t="shared" ref="KC36:KM36" si="680">SUM(KC37:KC40)</f>
        <v>0</v>
      </c>
      <c r="KD36" s="224">
        <f t="shared" si="680"/>
        <v>0</v>
      </c>
      <c r="KE36" s="224">
        <f t="shared" si="680"/>
        <v>0</v>
      </c>
      <c r="KF36" s="224">
        <f t="shared" si="680"/>
        <v>0</v>
      </c>
      <c r="KG36" s="224">
        <f t="shared" si="680"/>
        <v>0</v>
      </c>
      <c r="KH36" s="224">
        <f t="shared" si="680"/>
        <v>0</v>
      </c>
      <c r="KI36" s="224">
        <f t="shared" si="680"/>
        <v>0</v>
      </c>
      <c r="KJ36" s="224">
        <f t="shared" si="680"/>
        <v>0</v>
      </c>
      <c r="KK36" s="224">
        <f t="shared" si="680"/>
        <v>0</v>
      </c>
      <c r="KL36" s="224">
        <f t="shared" si="680"/>
        <v>0</v>
      </c>
      <c r="KM36" s="225">
        <f t="shared" si="680"/>
        <v>0</v>
      </c>
      <c r="KN36" s="224">
        <f t="shared" ref="KN36" si="681">SUM(KN37:KN40)</f>
        <v>0</v>
      </c>
      <c r="KO36" s="223">
        <f>SUM(KO37:KO40)</f>
        <v>0</v>
      </c>
      <c r="KP36" s="224">
        <f t="shared" ref="KP36:KZ36" si="682">SUM(KP37:KP40)</f>
        <v>0</v>
      </c>
      <c r="KQ36" s="224">
        <f t="shared" si="682"/>
        <v>0</v>
      </c>
      <c r="KR36" s="224">
        <f t="shared" si="682"/>
        <v>0</v>
      </c>
      <c r="KS36" s="224">
        <f t="shared" si="682"/>
        <v>0</v>
      </c>
      <c r="KT36" s="224">
        <f t="shared" si="682"/>
        <v>0</v>
      </c>
      <c r="KU36" s="224">
        <f t="shared" si="682"/>
        <v>0</v>
      </c>
      <c r="KV36" s="224">
        <f t="shared" si="682"/>
        <v>0</v>
      </c>
      <c r="KW36" s="224">
        <f t="shared" si="682"/>
        <v>0</v>
      </c>
      <c r="KX36" s="224">
        <f t="shared" si="682"/>
        <v>0</v>
      </c>
      <c r="KY36" s="224">
        <f t="shared" si="682"/>
        <v>0</v>
      </c>
      <c r="KZ36" s="225">
        <f t="shared" si="682"/>
        <v>0</v>
      </c>
      <c r="LA36" s="224">
        <f t="shared" ref="LA36" si="683">SUM(LA37:LA40)</f>
        <v>0</v>
      </c>
      <c r="LB36" s="223">
        <f>SUM(LB37:LB40)</f>
        <v>0</v>
      </c>
      <c r="LC36" s="224">
        <f t="shared" ref="LC36:LM36" si="684">SUM(LC37:LC40)</f>
        <v>0</v>
      </c>
      <c r="LD36" s="224">
        <f t="shared" si="684"/>
        <v>0</v>
      </c>
      <c r="LE36" s="224">
        <f t="shared" si="684"/>
        <v>0</v>
      </c>
      <c r="LF36" s="224">
        <f t="shared" si="684"/>
        <v>0</v>
      </c>
      <c r="LG36" s="224">
        <f t="shared" si="684"/>
        <v>0</v>
      </c>
      <c r="LH36" s="224">
        <f t="shared" si="684"/>
        <v>0</v>
      </c>
      <c r="LI36" s="224">
        <f t="shared" si="684"/>
        <v>0</v>
      </c>
      <c r="LJ36" s="224">
        <f t="shared" si="684"/>
        <v>0</v>
      </c>
      <c r="LK36" s="224">
        <f t="shared" si="684"/>
        <v>0</v>
      </c>
      <c r="LL36" s="224">
        <f t="shared" si="684"/>
        <v>0</v>
      </c>
      <c r="LM36" s="225">
        <f t="shared" si="684"/>
        <v>0</v>
      </c>
      <c r="LN36" s="227">
        <f t="shared" ref="LN36" si="685">SUM(LN37:LN40)</f>
        <v>0</v>
      </c>
    </row>
    <row r="37" spans="1:326" ht="15" customHeight="1">
      <c r="A37" s="136" t="s">
        <v>31</v>
      </c>
      <c r="B37" s="482">
        <f>+'Infrastruk. sukūrimo sąnaudos'!B10</f>
        <v>69633.55</v>
      </c>
      <c r="C37" s="482">
        <f>+'Infrastruk. sukūrimo sąnaudos'!C10</f>
        <v>139267.1</v>
      </c>
      <c r="D37" s="482">
        <f>+'Infrastruk. sukūrimo sąnaudos'!D10</f>
        <v>208900.65000000002</v>
      </c>
      <c r="E37" s="482">
        <f>+'Infrastruk. sukūrimo sąnaudos'!E10</f>
        <v>278534.2</v>
      </c>
      <c r="F37" s="482">
        <f>+'Infrastruk. sukūrimo sąnaudos'!F10</f>
        <v>348167.75</v>
      </c>
      <c r="G37" s="482">
        <f>+'Infrastruk. sukūrimo sąnaudos'!G10</f>
        <v>417801.3</v>
      </c>
      <c r="H37" s="482">
        <f>+'Infrastruk. sukūrimo sąnaudos'!H10</f>
        <v>487434.85</v>
      </c>
      <c r="I37" s="482">
        <f>+'Infrastruk. sukūrimo sąnaudos'!I10</f>
        <v>557068.4</v>
      </c>
      <c r="J37" s="482">
        <f>+'Infrastruk. sukūrimo sąnaudos'!J10</f>
        <v>626701.95000000007</v>
      </c>
      <c r="K37" s="482">
        <f>+'Infrastruk. sukūrimo sąnaudos'!K10</f>
        <v>696335.50000000012</v>
      </c>
      <c r="L37" s="482">
        <f>+'Infrastruk. sukūrimo sąnaudos'!L10</f>
        <v>765969.05000000016</v>
      </c>
      <c r="M37" s="42"/>
      <c r="N37" s="342">
        <f>M37</f>
        <v>0</v>
      </c>
      <c r="O37" s="38">
        <f>'Infrastruk. sukūrimo sąnaudos'!O10+'Ilgalaikio turto apskaita'!$N11</f>
        <v>394590.11666666658</v>
      </c>
      <c r="P37" s="38">
        <f>'Infrastruk. sukūrimo sąnaudos'!P10+'Ilgalaikio turto apskaita'!$N11</f>
        <v>789180.23333333328</v>
      </c>
      <c r="Q37" s="38">
        <f>'Infrastruk. sukūrimo sąnaudos'!Q10+'Ilgalaikio turto apskaita'!$N11</f>
        <v>1183770.3500000001</v>
      </c>
      <c r="R37" s="38">
        <f>'Infrastruk. sukūrimo sąnaudos'!R10+'Ilgalaikio turto apskaita'!$N11</f>
        <v>1578360.4666666668</v>
      </c>
      <c r="S37" s="38">
        <f>'Infrastruk. sukūrimo sąnaudos'!S10+'Ilgalaikio turto apskaita'!$N11</f>
        <v>1972950.5833333335</v>
      </c>
      <c r="T37" s="38">
        <f>'Infrastruk. sukūrimo sąnaudos'!T10+'Ilgalaikio turto apskaita'!$N11</f>
        <v>2367540.7000000002</v>
      </c>
      <c r="U37" s="38">
        <f>'Infrastruk. sukūrimo sąnaudos'!U10+'Ilgalaikio turto apskaita'!$N11</f>
        <v>2762130.8166666669</v>
      </c>
      <c r="V37" s="38">
        <f>'Infrastruk. sukūrimo sąnaudos'!V10+'Ilgalaikio turto apskaita'!$N11</f>
        <v>3156720.9333333336</v>
      </c>
      <c r="W37" s="38">
        <f>'Infrastruk. sukūrimo sąnaudos'!W10+'Ilgalaikio turto apskaita'!$N11</f>
        <v>3551311.0500000003</v>
      </c>
      <c r="X37" s="38">
        <f>'Infrastruk. sukūrimo sąnaudos'!X10+'Ilgalaikio turto apskaita'!$N11</f>
        <v>3945901.1666666665</v>
      </c>
      <c r="Y37" s="38">
        <f>'Infrastruk. sukūrimo sąnaudos'!Y10+'Ilgalaikio turto apskaita'!$N11</f>
        <v>4340491.2833333323</v>
      </c>
      <c r="Z37" s="42"/>
      <c r="AA37" s="126">
        <f>Z37</f>
        <v>0</v>
      </c>
      <c r="AB37" s="42"/>
      <c r="AC37" s="42"/>
      <c r="AD37" s="42"/>
      <c r="AE37" s="42"/>
      <c r="AF37" s="42"/>
      <c r="AG37" s="42"/>
      <c r="AH37" s="42"/>
      <c r="AI37" s="42"/>
      <c r="AJ37" s="42"/>
      <c r="AK37" s="42"/>
      <c r="AL37" s="42"/>
      <c r="AM37" s="42"/>
      <c r="AN37" s="126">
        <f>AM37</f>
        <v>0</v>
      </c>
      <c r="AO37" s="42"/>
      <c r="AP37" s="42"/>
      <c r="AQ37" s="42"/>
      <c r="AR37" s="42"/>
      <c r="AS37" s="42"/>
      <c r="AT37" s="42"/>
      <c r="AU37" s="42"/>
      <c r="AV37" s="42"/>
      <c r="AW37" s="42"/>
      <c r="AX37" s="42"/>
      <c r="AY37" s="42"/>
      <c r="AZ37" s="42"/>
      <c r="BA37" s="126">
        <f>AZ37</f>
        <v>0</v>
      </c>
      <c r="BB37" s="42"/>
      <c r="BC37" s="42"/>
      <c r="BD37" s="42"/>
      <c r="BE37" s="42"/>
      <c r="BF37" s="42"/>
      <c r="BG37" s="42"/>
      <c r="BH37" s="42"/>
      <c r="BI37" s="42"/>
      <c r="BJ37" s="42"/>
      <c r="BK37" s="42"/>
      <c r="BL37" s="42"/>
      <c r="BM37" s="42"/>
      <c r="BN37" s="126">
        <f>BM37</f>
        <v>0</v>
      </c>
      <c r="BO37" s="42"/>
      <c r="BP37" s="42"/>
      <c r="BQ37" s="42"/>
      <c r="BR37" s="42"/>
      <c r="BS37" s="42"/>
      <c r="BT37" s="42"/>
      <c r="BU37" s="42"/>
      <c r="BV37" s="42"/>
      <c r="BW37" s="42"/>
      <c r="BX37" s="42"/>
      <c r="BY37" s="42"/>
      <c r="BZ37" s="42"/>
      <c r="CA37" s="126">
        <f>BZ37</f>
        <v>0</v>
      </c>
      <c r="CB37" s="42"/>
      <c r="CC37" s="42"/>
      <c r="CD37" s="42"/>
      <c r="CE37" s="42"/>
      <c r="CF37" s="42"/>
      <c r="CG37" s="42"/>
      <c r="CH37" s="42"/>
      <c r="CI37" s="42"/>
      <c r="CJ37" s="42"/>
      <c r="CK37" s="42"/>
      <c r="CL37" s="42"/>
      <c r="CM37" s="42"/>
      <c r="CN37" s="126">
        <f>CM37</f>
        <v>0</v>
      </c>
      <c r="CO37" s="42"/>
      <c r="CP37" s="42"/>
      <c r="CQ37" s="42"/>
      <c r="CR37" s="42"/>
      <c r="CS37" s="42"/>
      <c r="CT37" s="42"/>
      <c r="CU37" s="42"/>
      <c r="CV37" s="42"/>
      <c r="CW37" s="42"/>
      <c r="CX37" s="42"/>
      <c r="CY37" s="42"/>
      <c r="CZ37" s="42"/>
      <c r="DA37" s="126">
        <f>CZ37</f>
        <v>0</v>
      </c>
      <c r="DB37" s="42"/>
      <c r="DC37" s="42"/>
      <c r="DD37" s="42"/>
      <c r="DE37" s="42"/>
      <c r="DF37" s="42"/>
      <c r="DG37" s="42"/>
      <c r="DH37" s="42"/>
      <c r="DI37" s="42"/>
      <c r="DJ37" s="42"/>
      <c r="DK37" s="42"/>
      <c r="DL37" s="42"/>
      <c r="DM37" s="42"/>
      <c r="DN37" s="126">
        <f>DM37</f>
        <v>0</v>
      </c>
      <c r="DO37" s="42"/>
      <c r="DP37" s="42"/>
      <c r="DQ37" s="42"/>
      <c r="DR37" s="42"/>
      <c r="DS37" s="42"/>
      <c r="DT37" s="42"/>
      <c r="DU37" s="42"/>
      <c r="DV37" s="42"/>
      <c r="DW37" s="42"/>
      <c r="DX37" s="42"/>
      <c r="DY37" s="42"/>
      <c r="DZ37" s="42"/>
      <c r="EA37" s="126">
        <f>DZ37</f>
        <v>0</v>
      </c>
      <c r="EB37" s="42"/>
      <c r="EC37" s="42"/>
      <c r="ED37" s="42"/>
      <c r="EE37" s="42"/>
      <c r="EF37" s="42"/>
      <c r="EG37" s="42"/>
      <c r="EH37" s="42"/>
      <c r="EI37" s="42"/>
      <c r="EJ37" s="42"/>
      <c r="EK37" s="42"/>
      <c r="EL37" s="42"/>
      <c r="EM37" s="42"/>
      <c r="EN37" s="126">
        <f>EM37</f>
        <v>0</v>
      </c>
      <c r="EO37" s="42"/>
      <c r="EP37" s="42"/>
      <c r="EQ37" s="42"/>
      <c r="ER37" s="42"/>
      <c r="ES37" s="42"/>
      <c r="ET37" s="42"/>
      <c r="EU37" s="42"/>
      <c r="EV37" s="42"/>
      <c r="EW37" s="42"/>
      <c r="EX37" s="42"/>
      <c r="EY37" s="42"/>
      <c r="EZ37" s="42"/>
      <c r="FA37" s="126">
        <f>EZ37</f>
        <v>0</v>
      </c>
      <c r="FB37" s="42"/>
      <c r="FC37" s="42"/>
      <c r="FD37" s="42"/>
      <c r="FE37" s="42"/>
      <c r="FF37" s="42"/>
      <c r="FG37" s="42"/>
      <c r="FH37" s="42"/>
      <c r="FI37" s="42"/>
      <c r="FJ37" s="42"/>
      <c r="FK37" s="42"/>
      <c r="FL37" s="42"/>
      <c r="FM37" s="42"/>
      <c r="FN37" s="126">
        <f>FM37</f>
        <v>0</v>
      </c>
      <c r="FO37" s="42"/>
      <c r="FP37" s="42"/>
      <c r="FQ37" s="42"/>
      <c r="FR37" s="42"/>
      <c r="FS37" s="42"/>
      <c r="FT37" s="42"/>
      <c r="FU37" s="42"/>
      <c r="FV37" s="42"/>
      <c r="FW37" s="42"/>
      <c r="FX37" s="42"/>
      <c r="FY37" s="42"/>
      <c r="FZ37" s="42"/>
      <c r="GA37" s="126">
        <f>FZ37</f>
        <v>0</v>
      </c>
      <c r="GB37" s="42"/>
      <c r="GC37" s="42"/>
      <c r="GD37" s="42"/>
      <c r="GE37" s="42"/>
      <c r="GF37" s="42"/>
      <c r="GG37" s="42"/>
      <c r="GH37" s="42"/>
      <c r="GI37" s="42"/>
      <c r="GJ37" s="42"/>
      <c r="GK37" s="42"/>
      <c r="GL37" s="42"/>
      <c r="GM37" s="42"/>
      <c r="GN37" s="126">
        <f>GM37</f>
        <v>0</v>
      </c>
      <c r="GO37" s="42"/>
      <c r="GP37" s="42"/>
      <c r="GQ37" s="42"/>
      <c r="GR37" s="42"/>
      <c r="GS37" s="42"/>
      <c r="GT37" s="42"/>
      <c r="GU37" s="42"/>
      <c r="GV37" s="42"/>
      <c r="GW37" s="42"/>
      <c r="GX37" s="42"/>
      <c r="GY37" s="42"/>
      <c r="GZ37" s="42"/>
      <c r="HA37" s="126">
        <f>GZ37</f>
        <v>0</v>
      </c>
      <c r="HB37" s="42"/>
      <c r="HC37" s="42"/>
      <c r="HD37" s="42"/>
      <c r="HE37" s="42"/>
      <c r="HF37" s="42"/>
      <c r="HG37" s="42"/>
      <c r="HH37" s="42"/>
      <c r="HI37" s="42"/>
      <c r="HJ37" s="42"/>
      <c r="HK37" s="42"/>
      <c r="HL37" s="42"/>
      <c r="HM37" s="42"/>
      <c r="HN37" s="126">
        <f>HM37</f>
        <v>0</v>
      </c>
      <c r="HO37" s="42"/>
      <c r="HP37" s="42"/>
      <c r="HQ37" s="42"/>
      <c r="HR37" s="42"/>
      <c r="HS37" s="42"/>
      <c r="HT37" s="42"/>
      <c r="HU37" s="42"/>
      <c r="HV37" s="42"/>
      <c r="HW37" s="42"/>
      <c r="HX37" s="42"/>
      <c r="HY37" s="42"/>
      <c r="HZ37" s="42"/>
      <c r="IA37" s="126">
        <f>HZ37</f>
        <v>0</v>
      </c>
      <c r="IB37" s="42"/>
      <c r="IC37" s="42"/>
      <c r="ID37" s="42"/>
      <c r="IE37" s="42"/>
      <c r="IF37" s="42"/>
      <c r="IG37" s="42"/>
      <c r="IH37" s="42"/>
      <c r="II37" s="42"/>
      <c r="IJ37" s="42"/>
      <c r="IK37" s="42"/>
      <c r="IL37" s="42"/>
      <c r="IM37" s="42"/>
      <c r="IN37" s="126">
        <f>IM37</f>
        <v>0</v>
      </c>
      <c r="IO37" s="42"/>
      <c r="IP37" s="42"/>
      <c r="IQ37" s="42"/>
      <c r="IR37" s="42"/>
      <c r="IS37" s="42"/>
      <c r="IT37" s="42"/>
      <c r="IU37" s="42"/>
      <c r="IV37" s="42"/>
      <c r="IW37" s="42"/>
      <c r="IX37" s="42"/>
      <c r="IY37" s="42"/>
      <c r="IZ37" s="42"/>
      <c r="JA37" s="126">
        <f>IZ37</f>
        <v>0</v>
      </c>
      <c r="JB37" s="42"/>
      <c r="JC37" s="42"/>
      <c r="JD37" s="42"/>
      <c r="JE37" s="42"/>
      <c r="JF37" s="42"/>
      <c r="JG37" s="42"/>
      <c r="JH37" s="42"/>
      <c r="JI37" s="42"/>
      <c r="JJ37" s="42"/>
      <c r="JK37" s="42"/>
      <c r="JL37" s="42"/>
      <c r="JM37" s="42"/>
      <c r="JN37" s="126">
        <f>JM37</f>
        <v>0</v>
      </c>
      <c r="JO37" s="42"/>
      <c r="JP37" s="42"/>
      <c r="JQ37" s="42"/>
      <c r="JR37" s="42"/>
      <c r="JS37" s="42"/>
      <c r="JT37" s="42"/>
      <c r="JU37" s="42"/>
      <c r="JV37" s="42"/>
      <c r="JW37" s="42"/>
      <c r="JX37" s="42"/>
      <c r="JY37" s="42"/>
      <c r="JZ37" s="42"/>
      <c r="KA37" s="126">
        <f>JZ37</f>
        <v>0</v>
      </c>
      <c r="KB37" s="42"/>
      <c r="KC37" s="42"/>
      <c r="KD37" s="42"/>
      <c r="KE37" s="42"/>
      <c r="KF37" s="42"/>
      <c r="KG37" s="42"/>
      <c r="KH37" s="42"/>
      <c r="KI37" s="42"/>
      <c r="KJ37" s="42"/>
      <c r="KK37" s="42"/>
      <c r="KL37" s="42"/>
      <c r="KM37" s="42"/>
      <c r="KN37" s="126">
        <f>KM37</f>
        <v>0</v>
      </c>
      <c r="KO37" s="42"/>
      <c r="KP37" s="42"/>
      <c r="KQ37" s="42"/>
      <c r="KR37" s="42"/>
      <c r="KS37" s="42"/>
      <c r="KT37" s="42"/>
      <c r="KU37" s="42"/>
      <c r="KV37" s="42"/>
      <c r="KW37" s="42"/>
      <c r="KX37" s="42"/>
      <c r="KY37" s="42"/>
      <c r="KZ37" s="42"/>
      <c r="LA37" s="126">
        <f>KZ37</f>
        <v>0</v>
      </c>
      <c r="LB37" s="42"/>
      <c r="LC37" s="42"/>
      <c r="LD37" s="42"/>
      <c r="LE37" s="42"/>
      <c r="LF37" s="42"/>
      <c r="LG37" s="42"/>
      <c r="LH37" s="42"/>
      <c r="LI37" s="42"/>
      <c r="LJ37" s="42"/>
      <c r="LK37" s="42"/>
      <c r="LL37" s="42"/>
      <c r="LM37" s="42"/>
      <c r="LN37" s="231">
        <f>LM37</f>
        <v>0</v>
      </c>
    </row>
    <row r="38" spans="1:326">
      <c r="A38" s="232" t="s">
        <v>32</v>
      </c>
      <c r="B38" s="233"/>
      <c r="C38" s="234"/>
      <c r="D38" s="38"/>
      <c r="E38" s="38"/>
      <c r="F38" s="38"/>
      <c r="G38" s="38"/>
      <c r="H38" s="38"/>
      <c r="I38" s="38"/>
      <c r="J38" s="38"/>
      <c r="K38" s="38"/>
      <c r="L38" s="38"/>
      <c r="M38" s="38"/>
      <c r="N38" s="343">
        <f>M38</f>
        <v>0</v>
      </c>
      <c r="O38" s="38"/>
      <c r="P38" s="38"/>
      <c r="Q38" s="38"/>
      <c r="R38" s="38"/>
      <c r="S38" s="38"/>
      <c r="T38" s="38"/>
      <c r="U38" s="38"/>
      <c r="V38" s="38"/>
      <c r="W38" s="38"/>
      <c r="X38" s="38"/>
      <c r="Y38" s="38"/>
      <c r="Z38" s="38"/>
      <c r="AA38" s="43">
        <f>Z38</f>
        <v>0</v>
      </c>
      <c r="AB38" s="38"/>
      <c r="AC38" s="38"/>
      <c r="AD38" s="38"/>
      <c r="AE38" s="38"/>
      <c r="AF38" s="38"/>
      <c r="AG38" s="38"/>
      <c r="AH38" s="38"/>
      <c r="AI38" s="38"/>
      <c r="AJ38" s="38"/>
      <c r="AK38" s="38"/>
      <c r="AL38" s="38"/>
      <c r="AM38" s="38"/>
      <c r="AN38" s="43">
        <f>AM38</f>
        <v>0</v>
      </c>
      <c r="AO38" s="38"/>
      <c r="AP38" s="38"/>
      <c r="AQ38" s="38"/>
      <c r="AR38" s="38"/>
      <c r="AS38" s="38"/>
      <c r="AT38" s="38"/>
      <c r="AU38" s="38"/>
      <c r="AV38" s="38"/>
      <c r="AW38" s="38"/>
      <c r="AX38" s="38"/>
      <c r="AY38" s="38"/>
      <c r="AZ38" s="38"/>
      <c r="BA38" s="43">
        <f>AZ38</f>
        <v>0</v>
      </c>
      <c r="BB38" s="38"/>
      <c r="BC38" s="38"/>
      <c r="BD38" s="38"/>
      <c r="BE38" s="38"/>
      <c r="BF38" s="38"/>
      <c r="BG38" s="38"/>
      <c r="BH38" s="38"/>
      <c r="BI38" s="38"/>
      <c r="BJ38" s="38"/>
      <c r="BK38" s="38"/>
      <c r="BL38" s="38"/>
      <c r="BM38" s="38"/>
      <c r="BN38" s="43">
        <f>BM38</f>
        <v>0</v>
      </c>
      <c r="BO38" s="38"/>
      <c r="BP38" s="38"/>
      <c r="BQ38" s="38"/>
      <c r="BR38" s="38"/>
      <c r="BS38" s="38"/>
      <c r="BT38" s="38"/>
      <c r="BU38" s="38"/>
      <c r="BV38" s="38"/>
      <c r="BW38" s="38"/>
      <c r="BX38" s="38"/>
      <c r="BY38" s="38"/>
      <c r="BZ38" s="38"/>
      <c r="CA38" s="43">
        <f>BZ38</f>
        <v>0</v>
      </c>
      <c r="CB38" s="38"/>
      <c r="CC38" s="38"/>
      <c r="CD38" s="38"/>
      <c r="CE38" s="38"/>
      <c r="CF38" s="38"/>
      <c r="CG38" s="38"/>
      <c r="CH38" s="38"/>
      <c r="CI38" s="38"/>
      <c r="CJ38" s="38"/>
      <c r="CK38" s="38"/>
      <c r="CL38" s="38"/>
      <c r="CM38" s="38"/>
      <c r="CN38" s="43">
        <f>CM38</f>
        <v>0</v>
      </c>
      <c r="CO38" s="38"/>
      <c r="CP38" s="38"/>
      <c r="CQ38" s="38"/>
      <c r="CR38" s="38"/>
      <c r="CS38" s="38"/>
      <c r="CT38" s="38"/>
      <c r="CU38" s="38"/>
      <c r="CV38" s="38"/>
      <c r="CW38" s="38"/>
      <c r="CX38" s="38"/>
      <c r="CY38" s="38"/>
      <c r="CZ38" s="38"/>
      <c r="DA38" s="43">
        <f>CZ38</f>
        <v>0</v>
      </c>
      <c r="DB38" s="38"/>
      <c r="DC38" s="38"/>
      <c r="DD38" s="38"/>
      <c r="DE38" s="38"/>
      <c r="DF38" s="38"/>
      <c r="DG38" s="38"/>
      <c r="DH38" s="38"/>
      <c r="DI38" s="38"/>
      <c r="DJ38" s="38"/>
      <c r="DK38" s="38"/>
      <c r="DL38" s="38"/>
      <c r="DM38" s="38"/>
      <c r="DN38" s="43">
        <f>DM38</f>
        <v>0</v>
      </c>
      <c r="DO38" s="38"/>
      <c r="DP38" s="38"/>
      <c r="DQ38" s="38"/>
      <c r="DR38" s="38"/>
      <c r="DS38" s="38"/>
      <c r="DT38" s="38"/>
      <c r="DU38" s="38"/>
      <c r="DV38" s="38"/>
      <c r="DW38" s="38"/>
      <c r="DX38" s="38"/>
      <c r="DY38" s="38"/>
      <c r="DZ38" s="38"/>
      <c r="EA38" s="43">
        <f>DZ38</f>
        <v>0</v>
      </c>
      <c r="EB38" s="38"/>
      <c r="EC38" s="38"/>
      <c r="ED38" s="38"/>
      <c r="EE38" s="38"/>
      <c r="EF38" s="38"/>
      <c r="EG38" s="38"/>
      <c r="EH38" s="38"/>
      <c r="EI38" s="38"/>
      <c r="EJ38" s="38"/>
      <c r="EK38" s="38"/>
      <c r="EL38" s="38"/>
      <c r="EM38" s="38"/>
      <c r="EN38" s="43">
        <f>EM38</f>
        <v>0</v>
      </c>
      <c r="EO38" s="38"/>
      <c r="EP38" s="38"/>
      <c r="EQ38" s="38"/>
      <c r="ER38" s="38"/>
      <c r="ES38" s="38"/>
      <c r="ET38" s="38"/>
      <c r="EU38" s="38"/>
      <c r="EV38" s="38"/>
      <c r="EW38" s="38"/>
      <c r="EX38" s="38"/>
      <c r="EY38" s="38"/>
      <c r="EZ38" s="38"/>
      <c r="FA38" s="43">
        <f>EZ38</f>
        <v>0</v>
      </c>
      <c r="FB38" s="38"/>
      <c r="FC38" s="38"/>
      <c r="FD38" s="38"/>
      <c r="FE38" s="38"/>
      <c r="FF38" s="38"/>
      <c r="FG38" s="38"/>
      <c r="FH38" s="38"/>
      <c r="FI38" s="38"/>
      <c r="FJ38" s="38"/>
      <c r="FK38" s="38"/>
      <c r="FL38" s="38"/>
      <c r="FM38" s="38"/>
      <c r="FN38" s="43">
        <f>FM38</f>
        <v>0</v>
      </c>
      <c r="FO38" s="38"/>
      <c r="FP38" s="38"/>
      <c r="FQ38" s="38"/>
      <c r="FR38" s="38"/>
      <c r="FS38" s="38"/>
      <c r="FT38" s="38"/>
      <c r="FU38" s="38"/>
      <c r="FV38" s="38"/>
      <c r="FW38" s="38"/>
      <c r="FX38" s="38"/>
      <c r="FY38" s="38"/>
      <c r="FZ38" s="38"/>
      <c r="GA38" s="43">
        <f>FZ38</f>
        <v>0</v>
      </c>
      <c r="GB38" s="38"/>
      <c r="GC38" s="38"/>
      <c r="GD38" s="38"/>
      <c r="GE38" s="38"/>
      <c r="GF38" s="38"/>
      <c r="GG38" s="38"/>
      <c r="GH38" s="38"/>
      <c r="GI38" s="38"/>
      <c r="GJ38" s="38"/>
      <c r="GK38" s="38"/>
      <c r="GL38" s="38"/>
      <c r="GM38" s="38"/>
      <c r="GN38" s="43">
        <f>GM38</f>
        <v>0</v>
      </c>
      <c r="GO38" s="38"/>
      <c r="GP38" s="38"/>
      <c r="GQ38" s="38"/>
      <c r="GR38" s="38"/>
      <c r="GS38" s="38"/>
      <c r="GT38" s="38"/>
      <c r="GU38" s="38"/>
      <c r="GV38" s="38"/>
      <c r="GW38" s="38"/>
      <c r="GX38" s="38"/>
      <c r="GY38" s="38"/>
      <c r="GZ38" s="38"/>
      <c r="HA38" s="43">
        <f>GZ38</f>
        <v>0</v>
      </c>
      <c r="HB38" s="38"/>
      <c r="HC38" s="38"/>
      <c r="HD38" s="38"/>
      <c r="HE38" s="38"/>
      <c r="HF38" s="38"/>
      <c r="HG38" s="38"/>
      <c r="HH38" s="38"/>
      <c r="HI38" s="38"/>
      <c r="HJ38" s="38"/>
      <c r="HK38" s="38"/>
      <c r="HL38" s="38"/>
      <c r="HM38" s="38"/>
      <c r="HN38" s="43">
        <f>HM38</f>
        <v>0</v>
      </c>
      <c r="HO38" s="38"/>
      <c r="HP38" s="38"/>
      <c r="HQ38" s="38"/>
      <c r="HR38" s="38"/>
      <c r="HS38" s="38"/>
      <c r="HT38" s="38"/>
      <c r="HU38" s="38"/>
      <c r="HV38" s="38"/>
      <c r="HW38" s="38"/>
      <c r="HX38" s="38"/>
      <c r="HY38" s="38"/>
      <c r="HZ38" s="38"/>
      <c r="IA38" s="43">
        <f>HZ38</f>
        <v>0</v>
      </c>
      <c r="IB38" s="38"/>
      <c r="IC38" s="38"/>
      <c r="ID38" s="38"/>
      <c r="IE38" s="38"/>
      <c r="IF38" s="38"/>
      <c r="IG38" s="38"/>
      <c r="IH38" s="38"/>
      <c r="II38" s="38"/>
      <c r="IJ38" s="38"/>
      <c r="IK38" s="38"/>
      <c r="IL38" s="38"/>
      <c r="IM38" s="38"/>
      <c r="IN38" s="43">
        <f>IM38</f>
        <v>0</v>
      </c>
      <c r="IO38" s="38"/>
      <c r="IP38" s="38"/>
      <c r="IQ38" s="38"/>
      <c r="IR38" s="38"/>
      <c r="IS38" s="38"/>
      <c r="IT38" s="38"/>
      <c r="IU38" s="38"/>
      <c r="IV38" s="38"/>
      <c r="IW38" s="38"/>
      <c r="IX38" s="38"/>
      <c r="IY38" s="38"/>
      <c r="IZ38" s="38"/>
      <c r="JA38" s="43">
        <f>IZ38</f>
        <v>0</v>
      </c>
      <c r="JB38" s="38"/>
      <c r="JC38" s="38"/>
      <c r="JD38" s="38"/>
      <c r="JE38" s="38"/>
      <c r="JF38" s="38"/>
      <c r="JG38" s="38"/>
      <c r="JH38" s="38"/>
      <c r="JI38" s="38"/>
      <c r="JJ38" s="38"/>
      <c r="JK38" s="38"/>
      <c r="JL38" s="38"/>
      <c r="JM38" s="38"/>
      <c r="JN38" s="43">
        <f>JM38</f>
        <v>0</v>
      </c>
      <c r="JO38" s="38"/>
      <c r="JP38" s="38"/>
      <c r="JQ38" s="38"/>
      <c r="JR38" s="38"/>
      <c r="JS38" s="38"/>
      <c r="JT38" s="38"/>
      <c r="JU38" s="38"/>
      <c r="JV38" s="38"/>
      <c r="JW38" s="38"/>
      <c r="JX38" s="38"/>
      <c r="JY38" s="38"/>
      <c r="JZ38" s="38"/>
      <c r="KA38" s="43">
        <f>JZ38</f>
        <v>0</v>
      </c>
      <c r="KB38" s="38"/>
      <c r="KC38" s="38"/>
      <c r="KD38" s="38"/>
      <c r="KE38" s="38"/>
      <c r="KF38" s="38"/>
      <c r="KG38" s="38"/>
      <c r="KH38" s="38"/>
      <c r="KI38" s="38"/>
      <c r="KJ38" s="38"/>
      <c r="KK38" s="38"/>
      <c r="KL38" s="38"/>
      <c r="KM38" s="38"/>
      <c r="KN38" s="43">
        <f>KM38</f>
        <v>0</v>
      </c>
      <c r="KO38" s="38"/>
      <c r="KP38" s="38"/>
      <c r="KQ38" s="38"/>
      <c r="KR38" s="38"/>
      <c r="KS38" s="38"/>
      <c r="KT38" s="38"/>
      <c r="KU38" s="38"/>
      <c r="KV38" s="38"/>
      <c r="KW38" s="38"/>
      <c r="KX38" s="38"/>
      <c r="KY38" s="38"/>
      <c r="KZ38" s="38"/>
      <c r="LA38" s="43">
        <f>KZ38</f>
        <v>0</v>
      </c>
      <c r="LB38" s="38"/>
      <c r="LC38" s="38"/>
      <c r="LD38" s="38"/>
      <c r="LE38" s="38"/>
      <c r="LF38" s="38"/>
      <c r="LG38" s="38"/>
      <c r="LH38" s="38"/>
      <c r="LI38" s="38"/>
      <c r="LJ38" s="38"/>
      <c r="LK38" s="38"/>
      <c r="LL38" s="38"/>
      <c r="LM38" s="38"/>
      <c r="LN38" s="44">
        <f>LM38</f>
        <v>0</v>
      </c>
    </row>
    <row r="39" spans="1:326">
      <c r="A39" s="232" t="s">
        <v>33</v>
      </c>
      <c r="B39" s="233"/>
      <c r="C39" s="234"/>
      <c r="D39" s="38"/>
      <c r="E39" s="38"/>
      <c r="F39" s="38"/>
      <c r="G39" s="38"/>
      <c r="H39" s="38"/>
      <c r="I39" s="38"/>
      <c r="J39" s="38"/>
      <c r="K39" s="38"/>
      <c r="L39" s="38"/>
      <c r="M39" s="38"/>
      <c r="N39" s="343">
        <f>M39</f>
        <v>0</v>
      </c>
      <c r="O39" s="38"/>
      <c r="P39" s="38"/>
      <c r="Q39" s="38"/>
      <c r="R39" s="38"/>
      <c r="S39" s="38"/>
      <c r="T39" s="38"/>
      <c r="U39" s="38"/>
      <c r="V39" s="38"/>
      <c r="W39" s="38"/>
      <c r="X39" s="38"/>
      <c r="Y39" s="38"/>
      <c r="Z39" s="38"/>
      <c r="AA39" s="43">
        <f>Z39</f>
        <v>0</v>
      </c>
      <c r="AB39" s="38"/>
      <c r="AC39" s="38"/>
      <c r="AD39" s="38"/>
      <c r="AE39" s="38"/>
      <c r="AF39" s="38"/>
      <c r="AG39" s="38"/>
      <c r="AH39" s="38"/>
      <c r="AI39" s="38"/>
      <c r="AJ39" s="38"/>
      <c r="AK39" s="38"/>
      <c r="AL39" s="38"/>
      <c r="AM39" s="38"/>
      <c r="AN39" s="43">
        <f>AM39</f>
        <v>0</v>
      </c>
      <c r="AO39" s="38"/>
      <c r="AP39" s="38"/>
      <c r="AQ39" s="38"/>
      <c r="AR39" s="38"/>
      <c r="AS39" s="38"/>
      <c r="AT39" s="38"/>
      <c r="AU39" s="38"/>
      <c r="AV39" s="38"/>
      <c r="AW39" s="38"/>
      <c r="AX39" s="38"/>
      <c r="AY39" s="38"/>
      <c r="AZ39" s="38"/>
      <c r="BA39" s="43">
        <f>AZ39</f>
        <v>0</v>
      </c>
      <c r="BB39" s="38"/>
      <c r="BC39" s="38"/>
      <c r="BD39" s="38"/>
      <c r="BE39" s="38"/>
      <c r="BF39" s="38"/>
      <c r="BG39" s="38"/>
      <c r="BH39" s="38"/>
      <c r="BI39" s="38"/>
      <c r="BJ39" s="38"/>
      <c r="BK39" s="38"/>
      <c r="BL39" s="38"/>
      <c r="BM39" s="38"/>
      <c r="BN39" s="43">
        <f>BM39</f>
        <v>0</v>
      </c>
      <c r="BO39" s="38"/>
      <c r="BP39" s="38"/>
      <c r="BQ39" s="38"/>
      <c r="BR39" s="38"/>
      <c r="BS39" s="38"/>
      <c r="BT39" s="38"/>
      <c r="BU39" s="38"/>
      <c r="BV39" s="38"/>
      <c r="BW39" s="38"/>
      <c r="BX39" s="38"/>
      <c r="BY39" s="38"/>
      <c r="BZ39" s="38"/>
      <c r="CA39" s="43">
        <f>BZ39</f>
        <v>0</v>
      </c>
      <c r="CB39" s="38"/>
      <c r="CC39" s="38"/>
      <c r="CD39" s="38"/>
      <c r="CE39" s="38"/>
      <c r="CF39" s="38"/>
      <c r="CG39" s="38"/>
      <c r="CH39" s="38"/>
      <c r="CI39" s="38"/>
      <c r="CJ39" s="38"/>
      <c r="CK39" s="38"/>
      <c r="CL39" s="38"/>
      <c r="CM39" s="38"/>
      <c r="CN39" s="43">
        <f>CM39</f>
        <v>0</v>
      </c>
      <c r="CO39" s="38"/>
      <c r="CP39" s="38"/>
      <c r="CQ39" s="38"/>
      <c r="CR39" s="38"/>
      <c r="CS39" s="38"/>
      <c r="CT39" s="38"/>
      <c r="CU39" s="38"/>
      <c r="CV39" s="38"/>
      <c r="CW39" s="38"/>
      <c r="CX39" s="38"/>
      <c r="CY39" s="38"/>
      <c r="CZ39" s="38"/>
      <c r="DA39" s="43">
        <f>CZ39</f>
        <v>0</v>
      </c>
      <c r="DB39" s="38"/>
      <c r="DC39" s="38"/>
      <c r="DD39" s="38"/>
      <c r="DE39" s="38"/>
      <c r="DF39" s="38"/>
      <c r="DG39" s="38"/>
      <c r="DH39" s="38"/>
      <c r="DI39" s="38"/>
      <c r="DJ39" s="38"/>
      <c r="DK39" s="38"/>
      <c r="DL39" s="38"/>
      <c r="DM39" s="38"/>
      <c r="DN39" s="43">
        <f>DM39</f>
        <v>0</v>
      </c>
      <c r="DO39" s="38"/>
      <c r="DP39" s="38"/>
      <c r="DQ39" s="38"/>
      <c r="DR39" s="38"/>
      <c r="DS39" s="38"/>
      <c r="DT39" s="38"/>
      <c r="DU39" s="38"/>
      <c r="DV39" s="38"/>
      <c r="DW39" s="38"/>
      <c r="DX39" s="38"/>
      <c r="DY39" s="38"/>
      <c r="DZ39" s="38"/>
      <c r="EA39" s="43">
        <f>DZ39</f>
        <v>0</v>
      </c>
      <c r="EB39" s="38"/>
      <c r="EC39" s="38"/>
      <c r="ED39" s="38"/>
      <c r="EE39" s="38"/>
      <c r="EF39" s="38"/>
      <c r="EG39" s="38"/>
      <c r="EH39" s="38"/>
      <c r="EI39" s="38"/>
      <c r="EJ39" s="38"/>
      <c r="EK39" s="38"/>
      <c r="EL39" s="38"/>
      <c r="EM39" s="38"/>
      <c r="EN39" s="43">
        <f>EM39</f>
        <v>0</v>
      </c>
      <c r="EO39" s="38"/>
      <c r="EP39" s="38"/>
      <c r="EQ39" s="38"/>
      <c r="ER39" s="38"/>
      <c r="ES39" s="38"/>
      <c r="ET39" s="38"/>
      <c r="EU39" s="38"/>
      <c r="EV39" s="38"/>
      <c r="EW39" s="38"/>
      <c r="EX39" s="38"/>
      <c r="EY39" s="38"/>
      <c r="EZ39" s="38"/>
      <c r="FA39" s="43">
        <f>EZ39</f>
        <v>0</v>
      </c>
      <c r="FB39" s="38"/>
      <c r="FC39" s="38"/>
      <c r="FD39" s="38"/>
      <c r="FE39" s="38"/>
      <c r="FF39" s="38"/>
      <c r="FG39" s="38"/>
      <c r="FH39" s="38"/>
      <c r="FI39" s="38"/>
      <c r="FJ39" s="38"/>
      <c r="FK39" s="38"/>
      <c r="FL39" s="38"/>
      <c r="FM39" s="38"/>
      <c r="FN39" s="43">
        <f>FM39</f>
        <v>0</v>
      </c>
      <c r="FO39" s="38"/>
      <c r="FP39" s="38"/>
      <c r="FQ39" s="38"/>
      <c r="FR39" s="38"/>
      <c r="FS39" s="38"/>
      <c r="FT39" s="38"/>
      <c r="FU39" s="38"/>
      <c r="FV39" s="38"/>
      <c r="FW39" s="38"/>
      <c r="FX39" s="38"/>
      <c r="FY39" s="38"/>
      <c r="FZ39" s="38"/>
      <c r="GA39" s="43">
        <f>FZ39</f>
        <v>0</v>
      </c>
      <c r="GB39" s="38"/>
      <c r="GC39" s="38"/>
      <c r="GD39" s="38"/>
      <c r="GE39" s="38"/>
      <c r="GF39" s="38"/>
      <c r="GG39" s="38"/>
      <c r="GH39" s="38"/>
      <c r="GI39" s="38"/>
      <c r="GJ39" s="38"/>
      <c r="GK39" s="38"/>
      <c r="GL39" s="38"/>
      <c r="GM39" s="38"/>
      <c r="GN39" s="43">
        <f>GM39</f>
        <v>0</v>
      </c>
      <c r="GO39" s="38"/>
      <c r="GP39" s="38"/>
      <c r="GQ39" s="38"/>
      <c r="GR39" s="38"/>
      <c r="GS39" s="38"/>
      <c r="GT39" s="38"/>
      <c r="GU39" s="38"/>
      <c r="GV39" s="38"/>
      <c r="GW39" s="38"/>
      <c r="GX39" s="38"/>
      <c r="GY39" s="38"/>
      <c r="GZ39" s="38"/>
      <c r="HA39" s="43">
        <f>GZ39</f>
        <v>0</v>
      </c>
      <c r="HB39" s="38"/>
      <c r="HC39" s="38"/>
      <c r="HD39" s="38"/>
      <c r="HE39" s="38"/>
      <c r="HF39" s="38"/>
      <c r="HG39" s="38"/>
      <c r="HH39" s="38"/>
      <c r="HI39" s="38"/>
      <c r="HJ39" s="38"/>
      <c r="HK39" s="38"/>
      <c r="HL39" s="38"/>
      <c r="HM39" s="38"/>
      <c r="HN39" s="43">
        <f>HM39</f>
        <v>0</v>
      </c>
      <c r="HO39" s="38"/>
      <c r="HP39" s="38"/>
      <c r="HQ39" s="38"/>
      <c r="HR39" s="38"/>
      <c r="HS39" s="38"/>
      <c r="HT39" s="38"/>
      <c r="HU39" s="38"/>
      <c r="HV39" s="38"/>
      <c r="HW39" s="38"/>
      <c r="HX39" s="38"/>
      <c r="HY39" s="38"/>
      <c r="HZ39" s="38"/>
      <c r="IA39" s="43">
        <f>HZ39</f>
        <v>0</v>
      </c>
      <c r="IB39" s="38"/>
      <c r="IC39" s="38"/>
      <c r="ID39" s="38"/>
      <c r="IE39" s="38"/>
      <c r="IF39" s="38"/>
      <c r="IG39" s="38"/>
      <c r="IH39" s="38"/>
      <c r="II39" s="38"/>
      <c r="IJ39" s="38"/>
      <c r="IK39" s="38"/>
      <c r="IL39" s="38"/>
      <c r="IM39" s="38"/>
      <c r="IN39" s="43">
        <f>IM39</f>
        <v>0</v>
      </c>
      <c r="IO39" s="38"/>
      <c r="IP39" s="38"/>
      <c r="IQ39" s="38"/>
      <c r="IR39" s="38"/>
      <c r="IS39" s="38"/>
      <c r="IT39" s="38"/>
      <c r="IU39" s="38"/>
      <c r="IV39" s="38"/>
      <c r="IW39" s="38"/>
      <c r="IX39" s="38"/>
      <c r="IY39" s="38"/>
      <c r="IZ39" s="38"/>
      <c r="JA39" s="43">
        <f>IZ39</f>
        <v>0</v>
      </c>
      <c r="JB39" s="38"/>
      <c r="JC39" s="38"/>
      <c r="JD39" s="38"/>
      <c r="JE39" s="38"/>
      <c r="JF39" s="38"/>
      <c r="JG39" s="38"/>
      <c r="JH39" s="38"/>
      <c r="JI39" s="38"/>
      <c r="JJ39" s="38"/>
      <c r="JK39" s="38"/>
      <c r="JL39" s="38"/>
      <c r="JM39" s="38"/>
      <c r="JN39" s="43">
        <f>JM39</f>
        <v>0</v>
      </c>
      <c r="JO39" s="38"/>
      <c r="JP39" s="38"/>
      <c r="JQ39" s="38"/>
      <c r="JR39" s="38"/>
      <c r="JS39" s="38"/>
      <c r="JT39" s="38"/>
      <c r="JU39" s="38"/>
      <c r="JV39" s="38"/>
      <c r="JW39" s="38"/>
      <c r="JX39" s="38"/>
      <c r="JY39" s="38"/>
      <c r="JZ39" s="38"/>
      <c r="KA39" s="43">
        <f>JZ39</f>
        <v>0</v>
      </c>
      <c r="KB39" s="38"/>
      <c r="KC39" s="38"/>
      <c r="KD39" s="38"/>
      <c r="KE39" s="38"/>
      <c r="KF39" s="38"/>
      <c r="KG39" s="38"/>
      <c r="KH39" s="38"/>
      <c r="KI39" s="38"/>
      <c r="KJ39" s="38"/>
      <c r="KK39" s="38"/>
      <c r="KL39" s="38"/>
      <c r="KM39" s="38"/>
      <c r="KN39" s="43">
        <f>KM39</f>
        <v>0</v>
      </c>
      <c r="KO39" s="38"/>
      <c r="KP39" s="38"/>
      <c r="KQ39" s="38"/>
      <c r="KR39" s="38"/>
      <c r="KS39" s="38"/>
      <c r="KT39" s="38"/>
      <c r="KU39" s="38"/>
      <c r="KV39" s="38"/>
      <c r="KW39" s="38"/>
      <c r="KX39" s="38"/>
      <c r="KY39" s="38"/>
      <c r="KZ39" s="38"/>
      <c r="LA39" s="43">
        <f>KZ39</f>
        <v>0</v>
      </c>
      <c r="LB39" s="38"/>
      <c r="LC39" s="38"/>
      <c r="LD39" s="38"/>
      <c r="LE39" s="38"/>
      <c r="LF39" s="38"/>
      <c r="LG39" s="38"/>
      <c r="LH39" s="38"/>
      <c r="LI39" s="38"/>
      <c r="LJ39" s="38"/>
      <c r="LK39" s="38"/>
      <c r="LL39" s="38"/>
      <c r="LM39" s="38"/>
      <c r="LN39" s="44">
        <f>LM39</f>
        <v>0</v>
      </c>
    </row>
    <row r="40" spans="1:326" ht="15.75" thickBot="1">
      <c r="A40" s="239" t="s">
        <v>34</v>
      </c>
      <c r="B40" s="240">
        <f>B93</f>
        <v>0</v>
      </c>
      <c r="C40" s="240">
        <f t="shared" ref="C40:BO40" si="686">C93</f>
        <v>0</v>
      </c>
      <c r="D40" s="240">
        <f t="shared" si="686"/>
        <v>0</v>
      </c>
      <c r="E40" s="240">
        <f t="shared" si="686"/>
        <v>0</v>
      </c>
      <c r="F40" s="240">
        <f t="shared" si="686"/>
        <v>0</v>
      </c>
      <c r="G40" s="240">
        <f t="shared" si="686"/>
        <v>0</v>
      </c>
      <c r="H40" s="240">
        <f t="shared" si="686"/>
        <v>0</v>
      </c>
      <c r="I40" s="240">
        <f t="shared" si="686"/>
        <v>0</v>
      </c>
      <c r="J40" s="240">
        <f t="shared" si="686"/>
        <v>0</v>
      </c>
      <c r="K40" s="240">
        <f t="shared" si="686"/>
        <v>0</v>
      </c>
      <c r="L40" s="240">
        <f t="shared" si="686"/>
        <v>0</v>
      </c>
      <c r="M40" s="345">
        <f t="shared" si="686"/>
        <v>0</v>
      </c>
      <c r="N40" s="344">
        <f>M40</f>
        <v>0</v>
      </c>
      <c r="O40" s="240">
        <f t="shared" si="686"/>
        <v>0</v>
      </c>
      <c r="P40" s="240">
        <f t="shared" si="686"/>
        <v>0</v>
      </c>
      <c r="Q40" s="240">
        <f t="shared" si="686"/>
        <v>0</v>
      </c>
      <c r="R40" s="240">
        <f t="shared" si="686"/>
        <v>0</v>
      </c>
      <c r="S40" s="240">
        <f t="shared" si="686"/>
        <v>0</v>
      </c>
      <c r="T40" s="240">
        <f t="shared" si="686"/>
        <v>0</v>
      </c>
      <c r="U40" s="240">
        <f t="shared" si="686"/>
        <v>0</v>
      </c>
      <c r="V40" s="240">
        <f t="shared" si="686"/>
        <v>0</v>
      </c>
      <c r="W40" s="240">
        <f t="shared" si="686"/>
        <v>0</v>
      </c>
      <c r="X40" s="240">
        <f t="shared" si="686"/>
        <v>0</v>
      </c>
      <c r="Y40" s="240">
        <f t="shared" si="686"/>
        <v>0</v>
      </c>
      <c r="Z40" s="240">
        <f t="shared" si="686"/>
        <v>99436.709400000051</v>
      </c>
      <c r="AA40" s="128">
        <f>Z40</f>
        <v>99436.709400000051</v>
      </c>
      <c r="AB40" s="240">
        <f>AB93</f>
        <v>116697.09322441007</v>
      </c>
      <c r="AC40" s="240">
        <f t="shared" si="686"/>
        <v>134002.6459018077</v>
      </c>
      <c r="AD40" s="240">
        <f t="shared" si="686"/>
        <v>151352.11238995375</v>
      </c>
      <c r="AE40" s="240">
        <f t="shared" si="686"/>
        <v>168744.22509618633</v>
      </c>
      <c r="AF40" s="240">
        <f t="shared" si="686"/>
        <v>186177.70375191717</v>
      </c>
      <c r="AG40" s="240">
        <f t="shared" si="686"/>
        <v>203651.255285872</v>
      </c>
      <c r="AH40" s="240">
        <f t="shared" si="686"/>
        <v>221163.57369606377</v>
      </c>
      <c r="AI40" s="240">
        <f t="shared" si="686"/>
        <v>238713.33992048565</v>
      </c>
      <c r="AJ40" s="240">
        <f t="shared" si="686"/>
        <v>256299.22170651078</v>
      </c>
      <c r="AK40" s="240">
        <f t="shared" si="686"/>
        <v>273919.87347898586</v>
      </c>
      <c r="AL40" s="240">
        <f t="shared" si="686"/>
        <v>291573.93620700622</v>
      </c>
      <c r="AM40" s="240">
        <f t="shared" si="686"/>
        <v>164700.03786153832</v>
      </c>
      <c r="AN40" s="128">
        <f>AM40</f>
        <v>164700.03786153832</v>
      </c>
      <c r="AO40" s="240">
        <f t="shared" si="686"/>
        <v>170332.52804166655</v>
      </c>
      <c r="AP40" s="240">
        <f t="shared" si="686"/>
        <v>175965.01822179477</v>
      </c>
      <c r="AQ40" s="240">
        <f t="shared" si="686"/>
        <v>181597.50840192294</v>
      </c>
      <c r="AR40" s="240">
        <f t="shared" si="686"/>
        <v>187229.99858205114</v>
      </c>
      <c r="AS40" s="240">
        <f t="shared" si="686"/>
        <v>192862.48876217936</v>
      </c>
      <c r="AT40" s="240">
        <f t="shared" si="686"/>
        <v>198494.97894230759</v>
      </c>
      <c r="AU40" s="240">
        <f t="shared" si="686"/>
        <v>204127.46912243575</v>
      </c>
      <c r="AV40" s="240">
        <f t="shared" si="686"/>
        <v>209759.95930256392</v>
      </c>
      <c r="AW40" s="240">
        <f t="shared" si="686"/>
        <v>215392.44948269214</v>
      </c>
      <c r="AX40" s="240">
        <f t="shared" si="686"/>
        <v>221024.93966282037</v>
      </c>
      <c r="AY40" s="240">
        <f t="shared" si="686"/>
        <v>226657.42984294854</v>
      </c>
      <c r="AZ40" s="240">
        <f t="shared" si="686"/>
        <v>227289.9200230767</v>
      </c>
      <c r="BA40" s="128">
        <f>AZ40</f>
        <v>227289.9200230767</v>
      </c>
      <c r="BB40" s="240">
        <f t="shared" si="686"/>
        <v>233122.10606245493</v>
      </c>
      <c r="BC40" s="240">
        <f t="shared" si="686"/>
        <v>238954.29210183315</v>
      </c>
      <c r="BD40" s="240">
        <f t="shared" si="686"/>
        <v>244786.47814121132</v>
      </c>
      <c r="BE40" s="240">
        <f t="shared" si="686"/>
        <v>250618.66418058955</v>
      </c>
      <c r="BF40" s="240">
        <f t="shared" si="686"/>
        <v>256450.85021996772</v>
      </c>
      <c r="BG40" s="240">
        <f t="shared" si="686"/>
        <v>262283.03625934594</v>
      </c>
      <c r="BH40" s="240">
        <f t="shared" si="686"/>
        <v>268115.22229872417</v>
      </c>
      <c r="BI40" s="240">
        <f t="shared" si="686"/>
        <v>273947.40833810234</v>
      </c>
      <c r="BJ40" s="240">
        <f t="shared" si="686"/>
        <v>279779.59437748056</v>
      </c>
      <c r="BK40" s="240">
        <f t="shared" si="686"/>
        <v>285611.78041685873</v>
      </c>
      <c r="BL40" s="240">
        <f t="shared" si="686"/>
        <v>291443.9664562369</v>
      </c>
      <c r="BM40" s="240">
        <f t="shared" si="686"/>
        <v>273276.15249561513</v>
      </c>
      <c r="BN40" s="128">
        <f>BM40</f>
        <v>273276.15249561513</v>
      </c>
      <c r="BO40" s="240">
        <f t="shared" si="686"/>
        <v>279314.02527002088</v>
      </c>
      <c r="BP40" s="240">
        <f t="shared" ref="BP40:BZ40" si="687">BP93</f>
        <v>285351.89804442658</v>
      </c>
      <c r="BQ40" s="240">
        <f t="shared" si="687"/>
        <v>291389.77081883233</v>
      </c>
      <c r="BR40" s="240">
        <f t="shared" si="687"/>
        <v>297427.64359323797</v>
      </c>
      <c r="BS40" s="240">
        <f t="shared" si="687"/>
        <v>303465.51636764372</v>
      </c>
      <c r="BT40" s="240">
        <f t="shared" si="687"/>
        <v>309503.38914204942</v>
      </c>
      <c r="BU40" s="240">
        <f t="shared" si="687"/>
        <v>315541.26191645511</v>
      </c>
      <c r="BV40" s="240">
        <f t="shared" si="687"/>
        <v>321579.13469086081</v>
      </c>
      <c r="BW40" s="240">
        <f t="shared" si="687"/>
        <v>327617.00746526656</v>
      </c>
      <c r="BX40" s="240">
        <f t="shared" si="687"/>
        <v>333654.88023967232</v>
      </c>
      <c r="BY40" s="240">
        <f t="shared" si="687"/>
        <v>339692.75301407801</v>
      </c>
      <c r="BZ40" s="240">
        <f t="shared" si="687"/>
        <v>300730.62578848377</v>
      </c>
      <c r="CA40" s="128">
        <f>BZ40</f>
        <v>300730.62578848377</v>
      </c>
      <c r="CB40" s="240">
        <f t="shared" ref="CB40:EO40" si="688">CB93</f>
        <v>306980.35589996772</v>
      </c>
      <c r="CC40" s="240">
        <f t="shared" si="688"/>
        <v>313230.08601145179</v>
      </c>
      <c r="CD40" s="240">
        <f t="shared" si="688"/>
        <v>319479.81612293585</v>
      </c>
      <c r="CE40" s="240">
        <f t="shared" si="688"/>
        <v>325729.54623441986</v>
      </c>
      <c r="CF40" s="240">
        <f t="shared" si="688"/>
        <v>331979.27634590387</v>
      </c>
      <c r="CG40" s="240">
        <f t="shared" si="688"/>
        <v>338229.00645738794</v>
      </c>
      <c r="CH40" s="240">
        <f t="shared" si="688"/>
        <v>344478.736568872</v>
      </c>
      <c r="CI40" s="240">
        <f t="shared" si="688"/>
        <v>350728.46668035601</v>
      </c>
      <c r="CJ40" s="240">
        <f t="shared" si="688"/>
        <v>356978.19679184002</v>
      </c>
      <c r="CK40" s="240">
        <f t="shared" si="688"/>
        <v>363227.92690332409</v>
      </c>
      <c r="CL40" s="240">
        <f t="shared" si="688"/>
        <v>369477.65701480815</v>
      </c>
      <c r="CM40" s="240">
        <f t="shared" si="688"/>
        <v>281727.38712629216</v>
      </c>
      <c r="CN40" s="128">
        <f>CM40</f>
        <v>281727.38712629216</v>
      </c>
      <c r="CO40" s="240">
        <f t="shared" si="688"/>
        <v>288195.33029496681</v>
      </c>
      <c r="CP40" s="240">
        <f t="shared" si="688"/>
        <v>294663.27346364153</v>
      </c>
      <c r="CQ40" s="240">
        <f t="shared" si="688"/>
        <v>301131.21663231624</v>
      </c>
      <c r="CR40" s="240">
        <f t="shared" si="688"/>
        <v>307599.15980099089</v>
      </c>
      <c r="CS40" s="240">
        <f t="shared" si="688"/>
        <v>314067.10296966555</v>
      </c>
      <c r="CT40" s="240">
        <f t="shared" si="688"/>
        <v>320535.04613834026</v>
      </c>
      <c r="CU40" s="240">
        <f t="shared" si="688"/>
        <v>327002.98930701497</v>
      </c>
      <c r="CV40" s="240">
        <f t="shared" si="688"/>
        <v>333470.93247568962</v>
      </c>
      <c r="CW40" s="240">
        <f t="shared" si="688"/>
        <v>339938.87564436428</v>
      </c>
      <c r="CX40" s="240">
        <f t="shared" si="688"/>
        <v>346406.81881303899</v>
      </c>
      <c r="CY40" s="240">
        <f t="shared" si="688"/>
        <v>352874.7619817137</v>
      </c>
      <c r="CZ40" s="240">
        <f t="shared" si="688"/>
        <v>334342.70515038841</v>
      </c>
      <c r="DA40" s="128">
        <f>CZ40</f>
        <v>334342.70515038841</v>
      </c>
      <c r="DB40" s="240">
        <f t="shared" si="688"/>
        <v>341035.40776796947</v>
      </c>
      <c r="DC40" s="240">
        <f t="shared" si="688"/>
        <v>347728.11038555054</v>
      </c>
      <c r="DD40" s="240">
        <f t="shared" si="688"/>
        <v>354420.81300313165</v>
      </c>
      <c r="DE40" s="240">
        <f t="shared" si="688"/>
        <v>361113.51562071277</v>
      </c>
      <c r="DF40" s="240">
        <f t="shared" si="688"/>
        <v>367806.21823829389</v>
      </c>
      <c r="DG40" s="240">
        <f t="shared" si="688"/>
        <v>374498.92085587501</v>
      </c>
      <c r="DH40" s="240">
        <f t="shared" si="688"/>
        <v>381191.62347345613</v>
      </c>
      <c r="DI40" s="240">
        <f t="shared" si="688"/>
        <v>387884.32609103725</v>
      </c>
      <c r="DJ40" s="240">
        <f t="shared" si="688"/>
        <v>394577.02870861837</v>
      </c>
      <c r="DK40" s="240">
        <f t="shared" si="688"/>
        <v>401269.73132619949</v>
      </c>
      <c r="DL40" s="240">
        <f t="shared" si="688"/>
        <v>407962.4339437806</v>
      </c>
      <c r="DM40" s="240">
        <f t="shared" si="688"/>
        <v>290655.13656136172</v>
      </c>
      <c r="DN40" s="128">
        <f>DM40</f>
        <v>290655.13656136172</v>
      </c>
      <c r="DO40" s="240">
        <f t="shared" si="688"/>
        <v>297579.34141131636</v>
      </c>
      <c r="DP40" s="240">
        <f t="shared" si="688"/>
        <v>304503.54626127105</v>
      </c>
      <c r="DQ40" s="240">
        <f t="shared" si="688"/>
        <v>311427.75111122575</v>
      </c>
      <c r="DR40" s="240">
        <f t="shared" si="688"/>
        <v>318351.95596118044</v>
      </c>
      <c r="DS40" s="240">
        <f t="shared" si="688"/>
        <v>325276.16081113514</v>
      </c>
      <c r="DT40" s="240">
        <f t="shared" si="688"/>
        <v>332200.36566108983</v>
      </c>
      <c r="DU40" s="240">
        <f t="shared" si="688"/>
        <v>339124.57051104453</v>
      </c>
      <c r="DV40" s="240">
        <f t="shared" si="688"/>
        <v>346048.77536099922</v>
      </c>
      <c r="DW40" s="240">
        <f t="shared" si="688"/>
        <v>352972.98021095392</v>
      </c>
      <c r="DX40" s="240">
        <f t="shared" si="688"/>
        <v>359897.18506090855</v>
      </c>
      <c r="DY40" s="240">
        <f t="shared" si="688"/>
        <v>366821.38991086325</v>
      </c>
      <c r="DZ40" s="240">
        <f t="shared" si="688"/>
        <v>348745.59476081794</v>
      </c>
      <c r="EA40" s="128">
        <f>DZ40</f>
        <v>348745.59476081794</v>
      </c>
      <c r="EB40" s="240">
        <f t="shared" si="688"/>
        <v>355908.24691011739</v>
      </c>
      <c r="EC40" s="240">
        <f t="shared" si="688"/>
        <v>363070.89905941684</v>
      </c>
      <c r="ED40" s="240">
        <f t="shared" si="688"/>
        <v>370233.55120871635</v>
      </c>
      <c r="EE40" s="240">
        <f t="shared" si="688"/>
        <v>377396.20335801586</v>
      </c>
      <c r="EF40" s="240">
        <f t="shared" si="688"/>
        <v>384558.85550731537</v>
      </c>
      <c r="EG40" s="240">
        <f t="shared" si="688"/>
        <v>391721.50765661482</v>
      </c>
      <c r="EH40" s="240">
        <f t="shared" si="688"/>
        <v>398884.15980591427</v>
      </c>
      <c r="EI40" s="240">
        <f t="shared" si="688"/>
        <v>406046.81195521378</v>
      </c>
      <c r="EJ40" s="240">
        <f t="shared" si="688"/>
        <v>413209.46410451323</v>
      </c>
      <c r="EK40" s="240">
        <f t="shared" si="688"/>
        <v>420372.11625381274</v>
      </c>
      <c r="EL40" s="240">
        <f t="shared" si="688"/>
        <v>427534.76840311225</v>
      </c>
      <c r="EM40" s="240">
        <f t="shared" si="688"/>
        <v>340697.4205524117</v>
      </c>
      <c r="EN40" s="128">
        <f>EM40</f>
        <v>340697.4205524117</v>
      </c>
      <c r="EO40" s="240">
        <f t="shared" si="688"/>
        <v>348105.67342003633</v>
      </c>
      <c r="EP40" s="240">
        <f t="shared" ref="EP40:EZ40" si="689">EP93</f>
        <v>355513.92628766096</v>
      </c>
      <c r="EQ40" s="240">
        <f t="shared" si="689"/>
        <v>362922.17915528559</v>
      </c>
      <c r="ER40" s="240">
        <f t="shared" si="689"/>
        <v>370330.43202291022</v>
      </c>
      <c r="ES40" s="240">
        <f t="shared" si="689"/>
        <v>377738.68489053485</v>
      </c>
      <c r="ET40" s="240">
        <f t="shared" si="689"/>
        <v>385146.93775815947</v>
      </c>
      <c r="EU40" s="240">
        <f t="shared" si="689"/>
        <v>392555.1906257841</v>
      </c>
      <c r="EV40" s="240">
        <f t="shared" si="689"/>
        <v>399963.44349340873</v>
      </c>
      <c r="EW40" s="240">
        <f t="shared" si="689"/>
        <v>407371.69636103336</v>
      </c>
      <c r="EX40" s="240">
        <f t="shared" si="689"/>
        <v>414779.94922865799</v>
      </c>
      <c r="EY40" s="240">
        <f t="shared" si="689"/>
        <v>422188.20209628262</v>
      </c>
      <c r="EZ40" s="240">
        <f t="shared" si="689"/>
        <v>364596.45496390725</v>
      </c>
      <c r="FA40" s="128">
        <f>EZ40</f>
        <v>364596.45496390725</v>
      </c>
      <c r="FB40" s="240">
        <f t="shared" ref="FB40:FM40" si="690">FB93</f>
        <v>372257.67657140672</v>
      </c>
      <c r="FC40" s="240">
        <f t="shared" si="690"/>
        <v>379918.89817890624</v>
      </c>
      <c r="FD40" s="240">
        <f t="shared" si="690"/>
        <v>387580.11978640576</v>
      </c>
      <c r="FE40" s="240">
        <f t="shared" si="690"/>
        <v>395241.34139390528</v>
      </c>
      <c r="FF40" s="240">
        <f t="shared" si="690"/>
        <v>402902.56300140481</v>
      </c>
      <c r="FG40" s="240">
        <f t="shared" si="690"/>
        <v>410563.78460890427</v>
      </c>
      <c r="FH40" s="240">
        <f t="shared" si="690"/>
        <v>418225.0062164038</v>
      </c>
      <c r="FI40" s="240">
        <f t="shared" si="690"/>
        <v>425886.22782390332</v>
      </c>
      <c r="FJ40" s="240">
        <f t="shared" si="690"/>
        <v>433547.44943140284</v>
      </c>
      <c r="FK40" s="240">
        <f t="shared" si="690"/>
        <v>441208.67103890236</v>
      </c>
      <c r="FL40" s="240">
        <f t="shared" si="690"/>
        <v>448869.89264640189</v>
      </c>
      <c r="FM40" s="240">
        <f t="shared" si="690"/>
        <v>352531.11425390141</v>
      </c>
      <c r="FN40" s="128">
        <f>FM40</f>
        <v>352531.11425390141</v>
      </c>
      <c r="FO40" s="240">
        <f t="shared" ref="FO40:FZ40" si="691">FO93</f>
        <v>360452.89366347209</v>
      </c>
      <c r="FP40" s="240">
        <f t="shared" si="691"/>
        <v>368374.67307304277</v>
      </c>
      <c r="FQ40" s="240">
        <f t="shared" si="691"/>
        <v>376296.45248261339</v>
      </c>
      <c r="FR40" s="240">
        <f t="shared" si="691"/>
        <v>384218.23189218406</v>
      </c>
      <c r="FS40" s="240">
        <f t="shared" si="691"/>
        <v>392140.01130175474</v>
      </c>
      <c r="FT40" s="240">
        <f t="shared" si="691"/>
        <v>400061.79071132542</v>
      </c>
      <c r="FU40" s="240">
        <f t="shared" si="691"/>
        <v>407983.5701208961</v>
      </c>
      <c r="FV40" s="240">
        <f t="shared" si="691"/>
        <v>415905.34953046672</v>
      </c>
      <c r="FW40" s="240">
        <f t="shared" si="691"/>
        <v>423827.12894003734</v>
      </c>
      <c r="FX40" s="240">
        <f t="shared" si="691"/>
        <v>431748.90834960795</v>
      </c>
      <c r="FY40" s="240">
        <f t="shared" si="691"/>
        <v>439670.68775917863</v>
      </c>
      <c r="FZ40" s="240">
        <f t="shared" si="691"/>
        <v>403592.46716874931</v>
      </c>
      <c r="GA40" s="128">
        <f>FZ40</f>
        <v>403592.46716874931</v>
      </c>
      <c r="GB40" s="240">
        <f t="shared" ref="GB40:GM40" si="692">GB93</f>
        <v>411782.62111445324</v>
      </c>
      <c r="GC40" s="240">
        <f t="shared" si="692"/>
        <v>419972.77506015718</v>
      </c>
      <c r="GD40" s="240">
        <f t="shared" si="692"/>
        <v>428162.92900586111</v>
      </c>
      <c r="GE40" s="240">
        <f t="shared" si="692"/>
        <v>436353.08295156504</v>
      </c>
      <c r="GF40" s="240">
        <f t="shared" si="692"/>
        <v>444543.23689726897</v>
      </c>
      <c r="GG40" s="240">
        <f t="shared" si="692"/>
        <v>452733.39084297291</v>
      </c>
      <c r="GH40" s="240">
        <f t="shared" si="692"/>
        <v>460923.54478867684</v>
      </c>
      <c r="GI40" s="240">
        <f t="shared" si="692"/>
        <v>469113.69873438077</v>
      </c>
      <c r="GJ40" s="240">
        <f t="shared" si="692"/>
        <v>477303.8526800847</v>
      </c>
      <c r="GK40" s="240">
        <f t="shared" si="692"/>
        <v>485494.00662578864</v>
      </c>
      <c r="GL40" s="240">
        <f t="shared" si="692"/>
        <v>493684.16057149257</v>
      </c>
      <c r="GM40" s="240">
        <f t="shared" si="692"/>
        <v>377374.3145171965</v>
      </c>
      <c r="GN40" s="128">
        <f>GM40</f>
        <v>377374.3145171965</v>
      </c>
      <c r="GO40" s="240">
        <f t="shared" ref="GO40:GZ40" si="693">GO93</f>
        <v>0</v>
      </c>
      <c r="GP40" s="240">
        <f t="shared" si="693"/>
        <v>0</v>
      </c>
      <c r="GQ40" s="240">
        <f t="shared" si="693"/>
        <v>0</v>
      </c>
      <c r="GR40" s="240">
        <f t="shared" si="693"/>
        <v>0</v>
      </c>
      <c r="GS40" s="240">
        <f t="shared" si="693"/>
        <v>0</v>
      </c>
      <c r="GT40" s="240">
        <f t="shared" si="693"/>
        <v>0</v>
      </c>
      <c r="GU40" s="240">
        <f t="shared" si="693"/>
        <v>0</v>
      </c>
      <c r="GV40" s="240">
        <f t="shared" si="693"/>
        <v>0</v>
      </c>
      <c r="GW40" s="240">
        <f t="shared" si="693"/>
        <v>0</v>
      </c>
      <c r="GX40" s="240">
        <f t="shared" si="693"/>
        <v>0</v>
      </c>
      <c r="GY40" s="240">
        <f t="shared" si="693"/>
        <v>0</v>
      </c>
      <c r="GZ40" s="240">
        <f t="shared" si="693"/>
        <v>0</v>
      </c>
      <c r="HA40" s="128">
        <f>GZ40</f>
        <v>0</v>
      </c>
      <c r="HB40" s="240">
        <f t="shared" ref="HB40:HM40" si="694">HB93</f>
        <v>0</v>
      </c>
      <c r="HC40" s="240">
        <f t="shared" si="694"/>
        <v>0</v>
      </c>
      <c r="HD40" s="240">
        <f t="shared" si="694"/>
        <v>0</v>
      </c>
      <c r="HE40" s="240">
        <f t="shared" si="694"/>
        <v>0</v>
      </c>
      <c r="HF40" s="240">
        <f t="shared" si="694"/>
        <v>0</v>
      </c>
      <c r="HG40" s="240">
        <f t="shared" si="694"/>
        <v>0</v>
      </c>
      <c r="HH40" s="240">
        <f t="shared" si="694"/>
        <v>0</v>
      </c>
      <c r="HI40" s="240">
        <f t="shared" si="694"/>
        <v>0</v>
      </c>
      <c r="HJ40" s="240">
        <f t="shared" si="694"/>
        <v>0</v>
      </c>
      <c r="HK40" s="240">
        <f t="shared" si="694"/>
        <v>0</v>
      </c>
      <c r="HL40" s="240">
        <f t="shared" si="694"/>
        <v>0</v>
      </c>
      <c r="HM40" s="240">
        <f t="shared" si="694"/>
        <v>0</v>
      </c>
      <c r="HN40" s="128">
        <f>HM40</f>
        <v>0</v>
      </c>
      <c r="HO40" s="240">
        <f t="shared" ref="HO40:HZ40" si="695">HO93</f>
        <v>0</v>
      </c>
      <c r="HP40" s="240">
        <f t="shared" si="695"/>
        <v>0</v>
      </c>
      <c r="HQ40" s="240">
        <f t="shared" si="695"/>
        <v>0</v>
      </c>
      <c r="HR40" s="240">
        <f t="shared" si="695"/>
        <v>0</v>
      </c>
      <c r="HS40" s="240">
        <f t="shared" si="695"/>
        <v>0</v>
      </c>
      <c r="HT40" s="240">
        <f t="shared" si="695"/>
        <v>0</v>
      </c>
      <c r="HU40" s="240">
        <f t="shared" si="695"/>
        <v>0</v>
      </c>
      <c r="HV40" s="240">
        <f t="shared" si="695"/>
        <v>0</v>
      </c>
      <c r="HW40" s="240">
        <f t="shared" si="695"/>
        <v>0</v>
      </c>
      <c r="HX40" s="240">
        <f t="shared" si="695"/>
        <v>0</v>
      </c>
      <c r="HY40" s="240">
        <f t="shared" si="695"/>
        <v>0</v>
      </c>
      <c r="HZ40" s="240">
        <f t="shared" si="695"/>
        <v>0</v>
      </c>
      <c r="IA40" s="128">
        <f>HZ40</f>
        <v>0</v>
      </c>
      <c r="IB40" s="240">
        <f t="shared" ref="IB40:IM40" si="696">IB93</f>
        <v>0</v>
      </c>
      <c r="IC40" s="240">
        <f t="shared" si="696"/>
        <v>0</v>
      </c>
      <c r="ID40" s="240">
        <f t="shared" si="696"/>
        <v>0</v>
      </c>
      <c r="IE40" s="240">
        <f t="shared" si="696"/>
        <v>0</v>
      </c>
      <c r="IF40" s="240">
        <f t="shared" si="696"/>
        <v>0</v>
      </c>
      <c r="IG40" s="240">
        <f t="shared" si="696"/>
        <v>0</v>
      </c>
      <c r="IH40" s="240">
        <f t="shared" si="696"/>
        <v>0</v>
      </c>
      <c r="II40" s="240">
        <f t="shared" si="696"/>
        <v>0</v>
      </c>
      <c r="IJ40" s="240">
        <f t="shared" si="696"/>
        <v>0</v>
      </c>
      <c r="IK40" s="240">
        <f t="shared" si="696"/>
        <v>0</v>
      </c>
      <c r="IL40" s="240">
        <f t="shared" si="696"/>
        <v>0</v>
      </c>
      <c r="IM40" s="240">
        <f t="shared" si="696"/>
        <v>0</v>
      </c>
      <c r="IN40" s="128">
        <f>IM40</f>
        <v>0</v>
      </c>
      <c r="IO40" s="240">
        <f t="shared" ref="IO40:IZ40" si="697">IO93</f>
        <v>0</v>
      </c>
      <c r="IP40" s="240">
        <f t="shared" si="697"/>
        <v>0</v>
      </c>
      <c r="IQ40" s="240">
        <f t="shared" si="697"/>
        <v>0</v>
      </c>
      <c r="IR40" s="240">
        <f t="shared" si="697"/>
        <v>0</v>
      </c>
      <c r="IS40" s="240">
        <f t="shared" si="697"/>
        <v>0</v>
      </c>
      <c r="IT40" s="240">
        <f t="shared" si="697"/>
        <v>0</v>
      </c>
      <c r="IU40" s="240">
        <f t="shared" si="697"/>
        <v>0</v>
      </c>
      <c r="IV40" s="240">
        <f t="shared" si="697"/>
        <v>0</v>
      </c>
      <c r="IW40" s="240">
        <f t="shared" si="697"/>
        <v>0</v>
      </c>
      <c r="IX40" s="240">
        <f t="shared" si="697"/>
        <v>0</v>
      </c>
      <c r="IY40" s="240">
        <f t="shared" si="697"/>
        <v>0</v>
      </c>
      <c r="IZ40" s="240">
        <f t="shared" si="697"/>
        <v>0</v>
      </c>
      <c r="JA40" s="128">
        <f>IZ40</f>
        <v>0</v>
      </c>
      <c r="JB40" s="240">
        <f t="shared" ref="JB40:JM40" si="698">JB93</f>
        <v>0</v>
      </c>
      <c r="JC40" s="240">
        <f t="shared" si="698"/>
        <v>0</v>
      </c>
      <c r="JD40" s="240">
        <f t="shared" si="698"/>
        <v>0</v>
      </c>
      <c r="JE40" s="240">
        <f t="shared" si="698"/>
        <v>0</v>
      </c>
      <c r="JF40" s="240">
        <f t="shared" si="698"/>
        <v>0</v>
      </c>
      <c r="JG40" s="240">
        <f t="shared" si="698"/>
        <v>0</v>
      </c>
      <c r="JH40" s="240">
        <f t="shared" si="698"/>
        <v>0</v>
      </c>
      <c r="JI40" s="240">
        <f t="shared" si="698"/>
        <v>0</v>
      </c>
      <c r="JJ40" s="240">
        <f t="shared" si="698"/>
        <v>0</v>
      </c>
      <c r="JK40" s="240">
        <f t="shared" si="698"/>
        <v>0</v>
      </c>
      <c r="JL40" s="240">
        <f t="shared" si="698"/>
        <v>0</v>
      </c>
      <c r="JM40" s="240">
        <f t="shared" si="698"/>
        <v>0</v>
      </c>
      <c r="JN40" s="128">
        <f>JM40</f>
        <v>0</v>
      </c>
      <c r="JO40" s="240">
        <f t="shared" ref="JO40:JZ40" si="699">JO93</f>
        <v>0</v>
      </c>
      <c r="JP40" s="240">
        <f t="shared" si="699"/>
        <v>0</v>
      </c>
      <c r="JQ40" s="240">
        <f t="shared" si="699"/>
        <v>0</v>
      </c>
      <c r="JR40" s="240">
        <f t="shared" si="699"/>
        <v>0</v>
      </c>
      <c r="JS40" s="240">
        <f t="shared" si="699"/>
        <v>0</v>
      </c>
      <c r="JT40" s="240">
        <f t="shared" si="699"/>
        <v>0</v>
      </c>
      <c r="JU40" s="240">
        <f t="shared" si="699"/>
        <v>0</v>
      </c>
      <c r="JV40" s="240">
        <f t="shared" si="699"/>
        <v>0</v>
      </c>
      <c r="JW40" s="240">
        <f t="shared" si="699"/>
        <v>0</v>
      </c>
      <c r="JX40" s="240">
        <f t="shared" si="699"/>
        <v>0</v>
      </c>
      <c r="JY40" s="240">
        <f t="shared" si="699"/>
        <v>0</v>
      </c>
      <c r="JZ40" s="240">
        <f t="shared" si="699"/>
        <v>0</v>
      </c>
      <c r="KA40" s="128">
        <f>JZ40</f>
        <v>0</v>
      </c>
      <c r="KB40" s="240">
        <f t="shared" ref="KB40:KM40" si="700">KB93</f>
        <v>0</v>
      </c>
      <c r="KC40" s="240">
        <f t="shared" si="700"/>
        <v>0</v>
      </c>
      <c r="KD40" s="240">
        <f t="shared" si="700"/>
        <v>0</v>
      </c>
      <c r="KE40" s="240">
        <f t="shared" si="700"/>
        <v>0</v>
      </c>
      <c r="KF40" s="240">
        <f t="shared" si="700"/>
        <v>0</v>
      </c>
      <c r="KG40" s="240">
        <f t="shared" si="700"/>
        <v>0</v>
      </c>
      <c r="KH40" s="240">
        <f t="shared" si="700"/>
        <v>0</v>
      </c>
      <c r="KI40" s="240">
        <f t="shared" si="700"/>
        <v>0</v>
      </c>
      <c r="KJ40" s="240">
        <f t="shared" si="700"/>
        <v>0</v>
      </c>
      <c r="KK40" s="240">
        <f t="shared" si="700"/>
        <v>0</v>
      </c>
      <c r="KL40" s="240">
        <f t="shared" si="700"/>
        <v>0</v>
      </c>
      <c r="KM40" s="240">
        <f t="shared" si="700"/>
        <v>0</v>
      </c>
      <c r="KN40" s="128">
        <f>KM40</f>
        <v>0</v>
      </c>
      <c r="KO40" s="240">
        <f t="shared" ref="KO40:KZ40" si="701">KO93</f>
        <v>0</v>
      </c>
      <c r="KP40" s="240">
        <f t="shared" si="701"/>
        <v>0</v>
      </c>
      <c r="KQ40" s="240">
        <f t="shared" si="701"/>
        <v>0</v>
      </c>
      <c r="KR40" s="240">
        <f t="shared" si="701"/>
        <v>0</v>
      </c>
      <c r="KS40" s="240">
        <f t="shared" si="701"/>
        <v>0</v>
      </c>
      <c r="KT40" s="240">
        <f t="shared" si="701"/>
        <v>0</v>
      </c>
      <c r="KU40" s="240">
        <f t="shared" si="701"/>
        <v>0</v>
      </c>
      <c r="KV40" s="240">
        <f t="shared" si="701"/>
        <v>0</v>
      </c>
      <c r="KW40" s="240">
        <f t="shared" si="701"/>
        <v>0</v>
      </c>
      <c r="KX40" s="240">
        <f t="shared" si="701"/>
        <v>0</v>
      </c>
      <c r="KY40" s="240">
        <f t="shared" si="701"/>
        <v>0</v>
      </c>
      <c r="KZ40" s="240">
        <f t="shared" si="701"/>
        <v>0</v>
      </c>
      <c r="LA40" s="128">
        <f>KZ40</f>
        <v>0</v>
      </c>
      <c r="LB40" s="240">
        <f t="shared" ref="LB40:LM40" si="702">LB93</f>
        <v>0</v>
      </c>
      <c r="LC40" s="240">
        <f t="shared" si="702"/>
        <v>0</v>
      </c>
      <c r="LD40" s="240">
        <f t="shared" si="702"/>
        <v>0</v>
      </c>
      <c r="LE40" s="240">
        <f t="shared" si="702"/>
        <v>0</v>
      </c>
      <c r="LF40" s="240">
        <f t="shared" si="702"/>
        <v>0</v>
      </c>
      <c r="LG40" s="240">
        <f t="shared" si="702"/>
        <v>0</v>
      </c>
      <c r="LH40" s="240">
        <f t="shared" si="702"/>
        <v>0</v>
      </c>
      <c r="LI40" s="240">
        <f t="shared" si="702"/>
        <v>0</v>
      </c>
      <c r="LJ40" s="240">
        <f t="shared" si="702"/>
        <v>0</v>
      </c>
      <c r="LK40" s="240">
        <f t="shared" si="702"/>
        <v>0</v>
      </c>
      <c r="LL40" s="240">
        <f t="shared" si="702"/>
        <v>0</v>
      </c>
      <c r="LM40" s="240">
        <f t="shared" si="702"/>
        <v>0</v>
      </c>
      <c r="LN40" s="238">
        <f>LM40</f>
        <v>0</v>
      </c>
    </row>
    <row r="41" spans="1:326" ht="15.75" thickBot="1">
      <c r="A41" s="241" t="s">
        <v>35</v>
      </c>
      <c r="B41" s="242">
        <f>B31+B36</f>
        <v>69633.55</v>
      </c>
      <c r="C41" s="243">
        <f t="shared" ref="C41:M41" si="703">C31+C36</f>
        <v>139267.1</v>
      </c>
      <c r="D41" s="243">
        <f t="shared" si="703"/>
        <v>208900.65000000002</v>
      </c>
      <c r="E41" s="243">
        <f t="shared" si="703"/>
        <v>278534.2</v>
      </c>
      <c r="F41" s="243">
        <f t="shared" si="703"/>
        <v>348167.75</v>
      </c>
      <c r="G41" s="243">
        <f t="shared" si="703"/>
        <v>417801.3</v>
      </c>
      <c r="H41" s="243">
        <f t="shared" si="703"/>
        <v>487434.85</v>
      </c>
      <c r="I41" s="243">
        <f t="shared" si="703"/>
        <v>557068.4</v>
      </c>
      <c r="J41" s="243">
        <f t="shared" si="703"/>
        <v>626701.95000000007</v>
      </c>
      <c r="K41" s="243">
        <f t="shared" si="703"/>
        <v>696335.50000000012</v>
      </c>
      <c r="L41" s="243">
        <f t="shared" si="703"/>
        <v>765969.05000000016</v>
      </c>
      <c r="M41" s="243">
        <f t="shared" si="703"/>
        <v>752042.3400000002</v>
      </c>
      <c r="N41" s="171">
        <f>N31+N36</f>
        <v>752042.3400000002</v>
      </c>
      <c r="O41" s="242">
        <f>O31+O36</f>
        <v>1153138.1275930072</v>
      </c>
      <c r="P41" s="243">
        <f t="shared" ref="P41:Z41" si="704">P31+P36</f>
        <v>1554233.9151860143</v>
      </c>
      <c r="Q41" s="243">
        <f t="shared" si="704"/>
        <v>1955329.7027790216</v>
      </c>
      <c r="R41" s="243">
        <f t="shared" si="704"/>
        <v>2356425.4903720287</v>
      </c>
      <c r="S41" s="243">
        <f t="shared" si="704"/>
        <v>2757521.2779650358</v>
      </c>
      <c r="T41" s="243">
        <f t="shared" si="704"/>
        <v>3158617.0655580428</v>
      </c>
      <c r="U41" s="243">
        <f t="shared" si="704"/>
        <v>3559712.8531510499</v>
      </c>
      <c r="V41" s="243">
        <f t="shared" si="704"/>
        <v>3960808.640744057</v>
      </c>
      <c r="W41" s="243">
        <f t="shared" si="704"/>
        <v>4361904.4283370636</v>
      </c>
      <c r="X41" s="243">
        <f t="shared" si="704"/>
        <v>4763000.2159300707</v>
      </c>
      <c r="Y41" s="243">
        <f t="shared" si="704"/>
        <v>5164096.0035230769</v>
      </c>
      <c r="Z41" s="244">
        <f t="shared" si="704"/>
        <v>5191120.3605160844</v>
      </c>
      <c r="AA41" s="125">
        <f>AA31+AA36</f>
        <v>5191120.3605160844</v>
      </c>
      <c r="AB41" s="242">
        <f>AB31+AB36</f>
        <v>5190760.5582153201</v>
      </c>
      <c r="AC41" s="243">
        <f t="shared" ref="AC41:AM41" si="705">AC31+AC36</f>
        <v>5190445.9247675436</v>
      </c>
      <c r="AD41" s="243">
        <f t="shared" si="705"/>
        <v>5190175.2051305156</v>
      </c>
      <c r="AE41" s="243">
        <f t="shared" si="705"/>
        <v>5189947.1317115743</v>
      </c>
      <c r="AF41" s="243">
        <f t="shared" si="705"/>
        <v>5189760.4242421305</v>
      </c>
      <c r="AG41" s="243">
        <f t="shared" si="705"/>
        <v>5189613.7896509115</v>
      </c>
      <c r="AH41" s="243">
        <f t="shared" si="705"/>
        <v>5189505.921935929</v>
      </c>
      <c r="AI41" s="243">
        <f t="shared" si="705"/>
        <v>5189435.5020351764</v>
      </c>
      <c r="AJ41" s="243">
        <f t="shared" si="705"/>
        <v>5189401.1976960273</v>
      </c>
      <c r="AK41" s="243">
        <f t="shared" si="705"/>
        <v>5189401.663343329</v>
      </c>
      <c r="AL41" s="243">
        <f t="shared" si="705"/>
        <v>5199435.5399461742</v>
      </c>
      <c r="AM41" s="244">
        <f t="shared" si="705"/>
        <v>5054941.4554755324</v>
      </c>
      <c r="AN41" s="125">
        <f>AN31+AN36</f>
        <v>5054941.4554755324</v>
      </c>
      <c r="AO41" s="242">
        <f>AO31+AO36</f>
        <v>5041202.4983544759</v>
      </c>
      <c r="AP41" s="243">
        <f t="shared" ref="AP41:AZ41" si="706">AP31+AP36</f>
        <v>5027463.5412334194</v>
      </c>
      <c r="AQ41" s="243">
        <f t="shared" si="706"/>
        <v>5013724.5841123629</v>
      </c>
      <c r="AR41" s="243">
        <f t="shared" si="706"/>
        <v>4999985.6269913064</v>
      </c>
      <c r="AS41" s="243">
        <f t="shared" si="706"/>
        <v>4986246.6698702499</v>
      </c>
      <c r="AT41" s="243">
        <f t="shared" si="706"/>
        <v>4972507.7127491934</v>
      </c>
      <c r="AU41" s="243">
        <f t="shared" si="706"/>
        <v>4958768.7556281369</v>
      </c>
      <c r="AV41" s="243">
        <f t="shared" si="706"/>
        <v>4945029.7985070804</v>
      </c>
      <c r="AW41" s="243">
        <f t="shared" si="706"/>
        <v>4931290.8413860239</v>
      </c>
      <c r="AX41" s="243">
        <f t="shared" si="706"/>
        <v>4917551.8842649674</v>
      </c>
      <c r="AY41" s="243">
        <f t="shared" si="706"/>
        <v>4913812.9271439109</v>
      </c>
      <c r="AZ41" s="244">
        <f t="shared" si="706"/>
        <v>4895073.9700228535</v>
      </c>
      <c r="BA41" s="125">
        <f>BA31+BA36</f>
        <v>4895073.9700228535</v>
      </c>
      <c r="BB41" s="242">
        <f>BB31+BB36</f>
        <v>4879601.6525719985</v>
      </c>
      <c r="BC41" s="243">
        <f t="shared" ref="BC41:BM41" si="707">BC31+BC36</f>
        <v>4864129.3351211427</v>
      </c>
      <c r="BD41" s="243">
        <f t="shared" si="707"/>
        <v>4848657.0176702868</v>
      </c>
      <c r="BE41" s="243">
        <f t="shared" si="707"/>
        <v>4833184.7002194319</v>
      </c>
      <c r="BF41" s="243">
        <f t="shared" si="707"/>
        <v>4817712.382768576</v>
      </c>
      <c r="BG41" s="243">
        <f t="shared" si="707"/>
        <v>4802240.0653177202</v>
      </c>
      <c r="BH41" s="243">
        <f t="shared" si="707"/>
        <v>4786767.7478668652</v>
      </c>
      <c r="BI41" s="243">
        <f t="shared" si="707"/>
        <v>4771295.4304160094</v>
      </c>
      <c r="BJ41" s="243">
        <f t="shared" si="707"/>
        <v>4755823.1129651535</v>
      </c>
      <c r="BK41" s="243">
        <f t="shared" si="707"/>
        <v>4740350.7955142977</v>
      </c>
      <c r="BL41" s="243">
        <f t="shared" si="707"/>
        <v>4734878.4780634427</v>
      </c>
      <c r="BM41" s="244">
        <f t="shared" si="707"/>
        <v>4695406.1606125869</v>
      </c>
      <c r="BN41" s="125">
        <f>BN31+BN36</f>
        <v>4695406.1606125869</v>
      </c>
      <c r="BO41" s="242">
        <f>BO31+BO36</f>
        <v>4678005.8069083141</v>
      </c>
      <c r="BP41" s="243">
        <f t="shared" ref="BP41:BZ41" si="708">BP31+BP36</f>
        <v>4660605.4532040423</v>
      </c>
      <c r="BQ41" s="243">
        <f t="shared" si="708"/>
        <v>4643205.0994997695</v>
      </c>
      <c r="BR41" s="243">
        <f t="shared" si="708"/>
        <v>4625804.7457954967</v>
      </c>
      <c r="BS41" s="243">
        <f t="shared" si="708"/>
        <v>4608404.3920912249</v>
      </c>
      <c r="BT41" s="243">
        <f t="shared" si="708"/>
        <v>4591004.0383869521</v>
      </c>
      <c r="BU41" s="243">
        <f t="shared" si="708"/>
        <v>4573603.6846826794</v>
      </c>
      <c r="BV41" s="243">
        <f t="shared" si="708"/>
        <v>4556203.3309784075</v>
      </c>
      <c r="BW41" s="243">
        <f t="shared" si="708"/>
        <v>4538802.9772741348</v>
      </c>
      <c r="BX41" s="243">
        <f t="shared" si="708"/>
        <v>4521402.6235698629</v>
      </c>
      <c r="BY41" s="243">
        <f t="shared" si="708"/>
        <v>4514002.2698655901</v>
      </c>
      <c r="BZ41" s="244">
        <f t="shared" si="708"/>
        <v>4451601.9161613174</v>
      </c>
      <c r="CA41" s="125">
        <f>CA31+CA36</f>
        <v>4451601.9161613174</v>
      </c>
      <c r="CB41" s="242">
        <f>CB31+CB36</f>
        <v>4432058.1991765313</v>
      </c>
      <c r="CC41" s="243">
        <f t="shared" ref="CC41:CM41" si="709">CC31+CC36</f>
        <v>4412514.4821917452</v>
      </c>
      <c r="CD41" s="243">
        <f t="shared" si="709"/>
        <v>4392970.7652069582</v>
      </c>
      <c r="CE41" s="243">
        <f t="shared" si="709"/>
        <v>4373427.0482221721</v>
      </c>
      <c r="CF41" s="243">
        <f t="shared" si="709"/>
        <v>4353883.331237385</v>
      </c>
      <c r="CG41" s="243">
        <f t="shared" si="709"/>
        <v>4334339.614252599</v>
      </c>
      <c r="CH41" s="243">
        <f t="shared" si="709"/>
        <v>4314795.8972678129</v>
      </c>
      <c r="CI41" s="243">
        <f t="shared" si="709"/>
        <v>4295252.1802830258</v>
      </c>
      <c r="CJ41" s="243">
        <f t="shared" si="709"/>
        <v>4275708.4632982397</v>
      </c>
      <c r="CK41" s="243">
        <f t="shared" si="709"/>
        <v>4256164.7463134527</v>
      </c>
      <c r="CL41" s="243">
        <f t="shared" si="709"/>
        <v>4246621.0293286666</v>
      </c>
      <c r="CM41" s="244">
        <f t="shared" si="709"/>
        <v>4133077.3123438801</v>
      </c>
      <c r="CN41" s="125">
        <f>CN31+CN36</f>
        <v>4133077.3123438801</v>
      </c>
      <c r="CO41" s="242">
        <f>CO31+CO36</f>
        <v>4111152.0969319083</v>
      </c>
      <c r="CP41" s="243">
        <f t="shared" ref="CP41:CZ41" si="710">CP31+CP36</f>
        <v>4089226.881519937</v>
      </c>
      <c r="CQ41" s="243">
        <f t="shared" si="710"/>
        <v>4067301.6661079652</v>
      </c>
      <c r="CR41" s="243">
        <f t="shared" si="710"/>
        <v>4045376.4506959934</v>
      </c>
      <c r="CS41" s="243">
        <f t="shared" si="710"/>
        <v>4023451.2352840216</v>
      </c>
      <c r="CT41" s="243">
        <f t="shared" si="710"/>
        <v>4001526.0198720498</v>
      </c>
      <c r="CU41" s="243">
        <f t="shared" si="710"/>
        <v>3979600.8044600785</v>
      </c>
      <c r="CV41" s="243">
        <f t="shared" si="710"/>
        <v>3957675.5890481067</v>
      </c>
      <c r="CW41" s="243">
        <f t="shared" si="710"/>
        <v>3935750.3736361349</v>
      </c>
      <c r="CX41" s="243">
        <f t="shared" si="710"/>
        <v>3913825.1582241631</v>
      </c>
      <c r="CY41" s="243">
        <f t="shared" si="710"/>
        <v>3901899.9428121913</v>
      </c>
      <c r="CZ41" s="244">
        <f t="shared" si="710"/>
        <v>3854974.72740022</v>
      </c>
      <c r="DA41" s="125">
        <f>DA31+DA36</f>
        <v>3854974.72740022</v>
      </c>
      <c r="DB41" s="242">
        <f>DB31+DB36</f>
        <v>3830404.6889651306</v>
      </c>
      <c r="DC41" s="243">
        <f t="shared" ref="DC41:DM41" si="711">DC31+DC36</f>
        <v>3805834.6505300412</v>
      </c>
      <c r="DD41" s="243">
        <f t="shared" si="711"/>
        <v>3781264.6120949518</v>
      </c>
      <c r="DE41" s="243">
        <f t="shared" si="711"/>
        <v>3756694.5736598624</v>
      </c>
      <c r="DF41" s="243">
        <f t="shared" si="711"/>
        <v>3732124.535224773</v>
      </c>
      <c r="DG41" s="243">
        <f t="shared" si="711"/>
        <v>3707554.4967896841</v>
      </c>
      <c r="DH41" s="243">
        <f t="shared" si="711"/>
        <v>3682984.4583545947</v>
      </c>
      <c r="DI41" s="243">
        <f t="shared" si="711"/>
        <v>3658414.4199195052</v>
      </c>
      <c r="DJ41" s="243">
        <f t="shared" si="711"/>
        <v>3633844.3814844163</v>
      </c>
      <c r="DK41" s="243">
        <f t="shared" si="711"/>
        <v>3609274.3430493269</v>
      </c>
      <c r="DL41" s="243">
        <f t="shared" si="711"/>
        <v>3594704.3046142375</v>
      </c>
      <c r="DM41" s="244">
        <f t="shared" si="711"/>
        <v>3446134.2661791481</v>
      </c>
      <c r="DN41" s="125">
        <f>DN31+DN36</f>
        <v>3446134.2661791481</v>
      </c>
      <c r="DO41" s="242">
        <f>DO31+DO36</f>
        <v>3418628.2617349615</v>
      </c>
      <c r="DP41" s="243">
        <f t="shared" ref="DP41:DZ41" si="712">DP31+DP36</f>
        <v>3391122.257290775</v>
      </c>
      <c r="DQ41" s="243">
        <f t="shared" si="712"/>
        <v>3363616.2528465884</v>
      </c>
      <c r="DR41" s="243">
        <f t="shared" si="712"/>
        <v>3336110.2484024018</v>
      </c>
      <c r="DS41" s="243">
        <f t="shared" si="712"/>
        <v>3308604.2439582152</v>
      </c>
      <c r="DT41" s="243">
        <f t="shared" si="712"/>
        <v>3281098.2395140287</v>
      </c>
      <c r="DU41" s="243">
        <f t="shared" si="712"/>
        <v>3253592.2350698421</v>
      </c>
      <c r="DV41" s="243">
        <f t="shared" si="712"/>
        <v>3226086.2306256555</v>
      </c>
      <c r="DW41" s="243">
        <f t="shared" si="712"/>
        <v>3198580.2261814689</v>
      </c>
      <c r="DX41" s="243">
        <f t="shared" si="712"/>
        <v>3171074.2217372824</v>
      </c>
      <c r="DY41" s="243">
        <f t="shared" si="712"/>
        <v>3153568.2172930958</v>
      </c>
      <c r="DZ41" s="244">
        <f t="shared" si="712"/>
        <v>3101062.2128489092</v>
      </c>
      <c r="EA41" s="125">
        <f>EA31+EA36</f>
        <v>3101062.2128489092</v>
      </c>
      <c r="EB41" s="242">
        <f>EB31+EB36</f>
        <v>3070298.3787513953</v>
      </c>
      <c r="EC41" s="243">
        <f t="shared" ref="EC41:EM41" si="713">EC31+EC36</f>
        <v>3039534.5446538809</v>
      </c>
      <c r="ED41" s="243">
        <f t="shared" si="713"/>
        <v>3008770.7105563669</v>
      </c>
      <c r="EE41" s="243">
        <f t="shared" si="713"/>
        <v>2978006.876458853</v>
      </c>
      <c r="EF41" s="243">
        <f t="shared" si="713"/>
        <v>2947243.0423613386</v>
      </c>
      <c r="EG41" s="243">
        <f t="shared" si="713"/>
        <v>2916479.2082638247</v>
      </c>
      <c r="EH41" s="243">
        <f t="shared" si="713"/>
        <v>2885715.3741663108</v>
      </c>
      <c r="EI41" s="243">
        <f t="shared" si="713"/>
        <v>2854951.5400687968</v>
      </c>
      <c r="EJ41" s="243">
        <f t="shared" si="713"/>
        <v>2824187.7059712824</v>
      </c>
      <c r="EK41" s="243">
        <f t="shared" si="713"/>
        <v>2793423.8718737685</v>
      </c>
      <c r="EL41" s="243">
        <f t="shared" si="713"/>
        <v>2772660.0377762546</v>
      </c>
      <c r="EM41" s="244">
        <f t="shared" si="713"/>
        <v>2647896.2036787402</v>
      </c>
      <c r="EN41" s="125">
        <f>EN31+EN36</f>
        <v>2647896.2036787402</v>
      </c>
      <c r="EO41" s="242">
        <f>EO31+EO36</f>
        <v>2613518.7516435478</v>
      </c>
      <c r="EP41" s="243">
        <f t="shared" ref="EP41:EZ41" si="714">EP31+EP36</f>
        <v>2579141.2996083554</v>
      </c>
      <c r="EQ41" s="243">
        <f t="shared" si="714"/>
        <v>2544763.847573163</v>
      </c>
      <c r="ER41" s="243">
        <f t="shared" si="714"/>
        <v>2510386.3955379706</v>
      </c>
      <c r="ES41" s="243">
        <f t="shared" si="714"/>
        <v>2476008.9435027782</v>
      </c>
      <c r="ET41" s="243">
        <f t="shared" si="714"/>
        <v>2441631.4914675858</v>
      </c>
      <c r="EU41" s="243">
        <f t="shared" si="714"/>
        <v>2407254.0394323929</v>
      </c>
      <c r="EV41" s="243">
        <f t="shared" si="714"/>
        <v>2372876.5873972005</v>
      </c>
      <c r="EW41" s="243">
        <f t="shared" si="714"/>
        <v>2338499.1353620077</v>
      </c>
      <c r="EX41" s="243">
        <f t="shared" si="714"/>
        <v>2304121.6833268153</v>
      </c>
      <c r="EY41" s="243">
        <f t="shared" si="714"/>
        <v>2279744.2312916224</v>
      </c>
      <c r="EZ41" s="244">
        <f t="shared" si="714"/>
        <v>2180366.77925643</v>
      </c>
      <c r="FA41" s="125">
        <f>FA31+FA36</f>
        <v>2180366.77925643</v>
      </c>
      <c r="FB41" s="242">
        <f>FB31+FB36</f>
        <v>2141982.4593301881</v>
      </c>
      <c r="FC41" s="243">
        <f t="shared" ref="FC41:FM41" si="715">FC31+FC36</f>
        <v>2103598.1394039467</v>
      </c>
      <c r="FD41" s="243">
        <f t="shared" si="715"/>
        <v>2065213.8194777048</v>
      </c>
      <c r="FE41" s="243">
        <f t="shared" si="715"/>
        <v>2026829.4995514632</v>
      </c>
      <c r="FF41" s="243">
        <f t="shared" si="715"/>
        <v>1988445.1796252215</v>
      </c>
      <c r="FG41" s="243">
        <f t="shared" si="715"/>
        <v>1950060.8596989799</v>
      </c>
      <c r="FH41" s="243">
        <f t="shared" si="715"/>
        <v>1911676.5397727382</v>
      </c>
      <c r="FI41" s="243">
        <f t="shared" si="715"/>
        <v>1873292.2198464966</v>
      </c>
      <c r="FJ41" s="243">
        <f t="shared" si="715"/>
        <v>1834907.8999202549</v>
      </c>
      <c r="FK41" s="243">
        <f t="shared" si="715"/>
        <v>1796523.5799940133</v>
      </c>
      <c r="FL41" s="243">
        <f t="shared" si="715"/>
        <v>1768139.2600677717</v>
      </c>
      <c r="FM41" s="244">
        <f t="shared" si="715"/>
        <v>1625754.94014153</v>
      </c>
      <c r="FN41" s="125">
        <f>FN31+FN36</f>
        <v>1625754.94014153</v>
      </c>
      <c r="FO41" s="242">
        <f>FO31+FO36</f>
        <v>1582929.1360395276</v>
      </c>
      <c r="FP41" s="243">
        <f t="shared" ref="FP41:FZ41" si="716">FP31+FP36</f>
        <v>1540103.3319375254</v>
      </c>
      <c r="FQ41" s="243">
        <f t="shared" si="716"/>
        <v>1497277.5278355228</v>
      </c>
      <c r="FR41" s="243">
        <f t="shared" si="716"/>
        <v>1454451.7237335206</v>
      </c>
      <c r="FS41" s="243">
        <f t="shared" si="716"/>
        <v>1411625.9196315184</v>
      </c>
      <c r="FT41" s="243">
        <f t="shared" si="716"/>
        <v>1368800.115529516</v>
      </c>
      <c r="FU41" s="243">
        <f t="shared" si="716"/>
        <v>1325974.3114275138</v>
      </c>
      <c r="FV41" s="243">
        <f t="shared" si="716"/>
        <v>1283148.5073255114</v>
      </c>
      <c r="FW41" s="243">
        <f t="shared" si="716"/>
        <v>1240322.7032235092</v>
      </c>
      <c r="FX41" s="243">
        <f t="shared" si="716"/>
        <v>1197496.8991215071</v>
      </c>
      <c r="FY41" s="243">
        <f t="shared" si="716"/>
        <v>1164671.0950195047</v>
      </c>
      <c r="FZ41" s="244">
        <f t="shared" si="716"/>
        <v>1077845.2909175025</v>
      </c>
      <c r="GA41" s="125">
        <f>GA31+GA36</f>
        <v>1077845.2909175025</v>
      </c>
      <c r="GB41" s="242">
        <f>GB31+GB36</f>
        <v>1030097.7095507891</v>
      </c>
      <c r="GC41" s="243">
        <f t="shared" ref="GC41:GM41" si="717">GC31+GC36</f>
        <v>982350.12818407582</v>
      </c>
      <c r="GD41" s="243">
        <f t="shared" si="717"/>
        <v>934602.54681736242</v>
      </c>
      <c r="GE41" s="243">
        <f t="shared" si="717"/>
        <v>886854.96545064903</v>
      </c>
      <c r="GF41" s="243">
        <f t="shared" si="717"/>
        <v>839107.38408393564</v>
      </c>
      <c r="GG41" s="243">
        <f t="shared" si="717"/>
        <v>791359.80271722225</v>
      </c>
      <c r="GH41" s="243">
        <f t="shared" si="717"/>
        <v>743612.22135050886</v>
      </c>
      <c r="GI41" s="243">
        <f t="shared" si="717"/>
        <v>695864.63998379547</v>
      </c>
      <c r="GJ41" s="243">
        <f t="shared" si="717"/>
        <v>648117.05861708219</v>
      </c>
      <c r="GK41" s="243">
        <f t="shared" si="717"/>
        <v>600369.4772503688</v>
      </c>
      <c r="GL41" s="243">
        <f t="shared" si="717"/>
        <v>562621.89588365541</v>
      </c>
      <c r="GM41" s="244">
        <f t="shared" si="717"/>
        <v>390374.31451694213</v>
      </c>
      <c r="GN41" s="125">
        <f>GN31+GN36</f>
        <v>390374.31451694213</v>
      </c>
      <c r="GO41" s="242">
        <f>GO31+GO36</f>
        <v>12999.999999743382</v>
      </c>
      <c r="GP41" s="243">
        <f t="shared" ref="GP41:GZ41" si="718">GP31+GP36</f>
        <v>12999.999999741154</v>
      </c>
      <c r="GQ41" s="243">
        <f t="shared" si="718"/>
        <v>12999.999999738926</v>
      </c>
      <c r="GR41" s="243">
        <f t="shared" si="718"/>
        <v>12999.999999736698</v>
      </c>
      <c r="GS41" s="243">
        <f t="shared" si="718"/>
        <v>12999.999999734469</v>
      </c>
      <c r="GT41" s="243">
        <f t="shared" si="718"/>
        <v>12999.999999732241</v>
      </c>
      <c r="GU41" s="243">
        <f t="shared" si="718"/>
        <v>12999.999999730013</v>
      </c>
      <c r="GV41" s="243">
        <f t="shared" si="718"/>
        <v>12999.999999727785</v>
      </c>
      <c r="GW41" s="243">
        <f t="shared" si="718"/>
        <v>12999.999999725556</v>
      </c>
      <c r="GX41" s="243">
        <f t="shared" si="718"/>
        <v>12999.999999723328</v>
      </c>
      <c r="GY41" s="243">
        <f t="shared" si="718"/>
        <v>12999.9999997211</v>
      </c>
      <c r="GZ41" s="244">
        <f t="shared" si="718"/>
        <v>12999.999999718872</v>
      </c>
      <c r="HA41" s="125">
        <f>HA31+HA36</f>
        <v>0</v>
      </c>
      <c r="HB41" s="242">
        <f>HB31+HB36</f>
        <v>-2.4588872987425435E-9</v>
      </c>
      <c r="HC41" s="243">
        <f t="shared" ref="HC41:HM41" si="719">HC31+HC36</f>
        <v>-4.9177745974850871E-9</v>
      </c>
      <c r="HD41" s="243">
        <f t="shared" si="719"/>
        <v>-7.3766618962276306E-9</v>
      </c>
      <c r="HE41" s="243">
        <f t="shared" si="719"/>
        <v>-9.8355491949701742E-9</v>
      </c>
      <c r="HF41" s="243">
        <f t="shared" si="719"/>
        <v>-1.2294436493712719E-8</v>
      </c>
      <c r="HG41" s="243">
        <f t="shared" si="719"/>
        <v>-1.4753323792455263E-8</v>
      </c>
      <c r="HH41" s="243">
        <f t="shared" si="719"/>
        <v>-1.7212211091197807E-8</v>
      </c>
      <c r="HI41" s="243">
        <f t="shared" si="719"/>
        <v>-1.9671098389940352E-8</v>
      </c>
      <c r="HJ41" s="243">
        <f t="shared" si="719"/>
        <v>-2.2129985688682896E-8</v>
      </c>
      <c r="HK41" s="243">
        <f t="shared" si="719"/>
        <v>-2.458887298742544E-8</v>
      </c>
      <c r="HL41" s="243">
        <f t="shared" si="719"/>
        <v>-2.7047760286167985E-8</v>
      </c>
      <c r="HM41" s="244">
        <f t="shared" si="719"/>
        <v>-2.9506647584910529E-8</v>
      </c>
      <c r="HN41" s="125">
        <f>HN31+HN36</f>
        <v>0</v>
      </c>
      <c r="HO41" s="242">
        <f>HO31+HO36</f>
        <v>-2.714139601860111E-9</v>
      </c>
      <c r="HP41" s="243">
        <f t="shared" ref="HP41:HZ41" si="720">HP31+HP36</f>
        <v>-5.428279203720222E-9</v>
      </c>
      <c r="HQ41" s="243">
        <f t="shared" si="720"/>
        <v>-8.142418805580333E-9</v>
      </c>
      <c r="HR41" s="243">
        <f t="shared" si="720"/>
        <v>-1.0856558407440444E-8</v>
      </c>
      <c r="HS41" s="243">
        <f t="shared" si="720"/>
        <v>-1.3570698009300555E-8</v>
      </c>
      <c r="HT41" s="243">
        <f t="shared" si="720"/>
        <v>-1.6284837611160666E-8</v>
      </c>
      <c r="HU41" s="243">
        <f t="shared" si="720"/>
        <v>-1.8998977213020779E-8</v>
      </c>
      <c r="HV41" s="243">
        <f t="shared" si="720"/>
        <v>-2.1713116814880888E-8</v>
      </c>
      <c r="HW41" s="243">
        <f t="shared" si="720"/>
        <v>-2.4427256416740997E-8</v>
      </c>
      <c r="HX41" s="243">
        <f t="shared" si="720"/>
        <v>-2.7141396018601107E-8</v>
      </c>
      <c r="HY41" s="243">
        <f t="shared" si="720"/>
        <v>-2.9855535620461216E-8</v>
      </c>
      <c r="HZ41" s="244">
        <f t="shared" si="720"/>
        <v>-3.2569675222321325E-8</v>
      </c>
      <c r="IA41" s="125">
        <f>IA31+IA36</f>
        <v>0</v>
      </c>
      <c r="IB41" s="242">
        <f>IB31+IB36</f>
        <v>-2.9958891495972836E-9</v>
      </c>
      <c r="IC41" s="243">
        <f t="shared" ref="IC41:IM41" si="721">IC31+IC36</f>
        <v>-5.9917782991945672E-9</v>
      </c>
      <c r="ID41" s="243">
        <f t="shared" si="721"/>
        <v>-8.9876674487918513E-9</v>
      </c>
      <c r="IE41" s="243">
        <f t="shared" si="721"/>
        <v>-1.1983556598389134E-8</v>
      </c>
      <c r="IF41" s="243">
        <f t="shared" si="721"/>
        <v>-1.4979445747986418E-8</v>
      </c>
      <c r="IG41" s="243">
        <f t="shared" si="721"/>
        <v>-1.7975334897583703E-8</v>
      </c>
      <c r="IH41" s="243">
        <f t="shared" si="721"/>
        <v>-2.0971224047180987E-8</v>
      </c>
      <c r="II41" s="243">
        <f t="shared" si="721"/>
        <v>-2.3967113196778272E-8</v>
      </c>
      <c r="IJ41" s="243">
        <f t="shared" si="721"/>
        <v>-2.6963002346375557E-8</v>
      </c>
      <c r="IK41" s="243">
        <f t="shared" si="721"/>
        <v>-2.9958891495972842E-8</v>
      </c>
      <c r="IL41" s="243">
        <f t="shared" si="721"/>
        <v>-3.2954780645570127E-8</v>
      </c>
      <c r="IM41" s="244">
        <f t="shared" si="721"/>
        <v>-3.5950669795167412E-8</v>
      </c>
      <c r="IN41" s="125">
        <f>IN31+IN36</f>
        <v>0</v>
      </c>
      <c r="IO41" s="242">
        <f>IO31+IO36</f>
        <v>-3.3068865693288436E-9</v>
      </c>
      <c r="IP41" s="243">
        <f t="shared" ref="IP41:IZ41" si="722">IP31+IP36</f>
        <v>-6.6137731386576872E-9</v>
      </c>
      <c r="IQ41" s="243">
        <f t="shared" si="722"/>
        <v>-9.9206597079865304E-9</v>
      </c>
      <c r="IR41" s="243">
        <f t="shared" si="722"/>
        <v>-1.3227546277315374E-8</v>
      </c>
      <c r="IS41" s="243">
        <f t="shared" si="722"/>
        <v>-1.6534432846644218E-8</v>
      </c>
      <c r="IT41" s="243">
        <f t="shared" si="722"/>
        <v>-1.9841319415973061E-8</v>
      </c>
      <c r="IU41" s="243">
        <f t="shared" si="722"/>
        <v>-2.3148205985301903E-8</v>
      </c>
      <c r="IV41" s="243">
        <f t="shared" si="722"/>
        <v>-2.6455092554630746E-8</v>
      </c>
      <c r="IW41" s="243">
        <f t="shared" si="722"/>
        <v>-2.9761979123959588E-8</v>
      </c>
      <c r="IX41" s="243">
        <f t="shared" si="722"/>
        <v>-3.306886569328843E-8</v>
      </c>
      <c r="IY41" s="243">
        <f t="shared" si="722"/>
        <v>-3.6375752262617273E-8</v>
      </c>
      <c r="IZ41" s="244">
        <f t="shared" si="722"/>
        <v>-3.9682638831946115E-8</v>
      </c>
      <c r="JA41" s="125">
        <f>JA31+JA36</f>
        <v>0</v>
      </c>
      <c r="JB41" s="242">
        <f>JB31+JB36</f>
        <v>-3.6501680257019759E-9</v>
      </c>
      <c r="JC41" s="243">
        <f t="shared" ref="JC41:JM41" si="723">JC31+JC36</f>
        <v>-7.3003360514039518E-9</v>
      </c>
      <c r="JD41" s="243">
        <f t="shared" si="723"/>
        <v>-1.0950504077105928E-8</v>
      </c>
      <c r="JE41" s="243">
        <f t="shared" si="723"/>
        <v>-1.4600672102807904E-8</v>
      </c>
      <c r="JF41" s="243">
        <f t="shared" si="723"/>
        <v>-1.8250840128509878E-8</v>
      </c>
      <c r="JG41" s="243">
        <f t="shared" si="723"/>
        <v>-2.1901008154211852E-8</v>
      </c>
      <c r="JH41" s="243">
        <f t="shared" si="723"/>
        <v>-2.5551176179913826E-8</v>
      </c>
      <c r="JI41" s="243">
        <f t="shared" si="723"/>
        <v>-2.92013442056158E-8</v>
      </c>
      <c r="JJ41" s="243">
        <f t="shared" si="723"/>
        <v>-3.2851512231317775E-8</v>
      </c>
      <c r="JK41" s="243">
        <f t="shared" si="723"/>
        <v>-3.6501680257019749E-8</v>
      </c>
      <c r="JL41" s="243">
        <f t="shared" si="723"/>
        <v>-4.0151848282721723E-8</v>
      </c>
      <c r="JM41" s="244">
        <f t="shared" si="723"/>
        <v>-4.3802016308423697E-8</v>
      </c>
      <c r="JN41" s="125">
        <f>JN31+JN36</f>
        <v>0</v>
      </c>
      <c r="JO41" s="242">
        <f>JO31+JO36</f>
        <v>-4.0290848617045873E-9</v>
      </c>
      <c r="JP41" s="243">
        <f t="shared" ref="JP41:JZ41" si="724">JP31+JP36</f>
        <v>-8.0581697234091745E-9</v>
      </c>
      <c r="JQ41" s="243">
        <f t="shared" si="724"/>
        <v>-1.2087254585113763E-8</v>
      </c>
      <c r="JR41" s="243">
        <f t="shared" si="724"/>
        <v>-1.6116339446818349E-8</v>
      </c>
      <c r="JS41" s="243">
        <f t="shared" si="724"/>
        <v>-2.0145424308522936E-8</v>
      </c>
      <c r="JT41" s="243">
        <f t="shared" si="724"/>
        <v>-2.4174509170227522E-8</v>
      </c>
      <c r="JU41" s="243">
        <f t="shared" si="724"/>
        <v>-2.8203594031932108E-8</v>
      </c>
      <c r="JV41" s="243">
        <f t="shared" si="724"/>
        <v>-3.2232678893636698E-8</v>
      </c>
      <c r="JW41" s="243">
        <f t="shared" si="724"/>
        <v>-3.6261763755341285E-8</v>
      </c>
      <c r="JX41" s="243">
        <f t="shared" si="724"/>
        <v>-4.0290848617045871E-8</v>
      </c>
      <c r="JY41" s="243">
        <f t="shared" si="724"/>
        <v>-4.4319933478750457E-8</v>
      </c>
      <c r="JZ41" s="244">
        <f t="shared" si="724"/>
        <v>-4.8349018340455044E-8</v>
      </c>
      <c r="KA41" s="125">
        <f>KA31+KA36</f>
        <v>0</v>
      </c>
      <c r="KB41" s="242">
        <f>KB31+KB36</f>
        <v>-4.4473363167152147E-9</v>
      </c>
      <c r="KC41" s="243">
        <f t="shared" ref="KC41:KM41" si="725">KC31+KC36</f>
        <v>-8.8946726334304294E-9</v>
      </c>
      <c r="KD41" s="243">
        <f t="shared" si="725"/>
        <v>-1.3342008950145643E-8</v>
      </c>
      <c r="KE41" s="243">
        <f t="shared" si="725"/>
        <v>-1.7789345266860859E-8</v>
      </c>
      <c r="KF41" s="243">
        <f t="shared" si="725"/>
        <v>-2.2236681583576074E-8</v>
      </c>
      <c r="KG41" s="243">
        <f t="shared" si="725"/>
        <v>-2.668401790029129E-8</v>
      </c>
      <c r="KH41" s="243">
        <f t="shared" si="725"/>
        <v>-3.1131354217006502E-8</v>
      </c>
      <c r="KI41" s="243">
        <f t="shared" si="725"/>
        <v>-3.5578690533721718E-8</v>
      </c>
      <c r="KJ41" s="243">
        <f t="shared" si="725"/>
        <v>-4.0026026850436933E-8</v>
      </c>
      <c r="KK41" s="243">
        <f t="shared" si="725"/>
        <v>-4.4473363167152149E-8</v>
      </c>
      <c r="KL41" s="243">
        <f t="shared" si="725"/>
        <v>-4.8920699483867364E-8</v>
      </c>
      <c r="KM41" s="244">
        <f t="shared" si="725"/>
        <v>-5.336803580058258E-8</v>
      </c>
      <c r="KN41" s="125">
        <f>KN31+KN36</f>
        <v>0</v>
      </c>
      <c r="KO41" s="242">
        <f>KO31+KO36</f>
        <v>-4.9090056409499952E-9</v>
      </c>
      <c r="KP41" s="243">
        <f t="shared" ref="KP41:KZ41" si="726">KP31+KP36</f>
        <v>-9.8180112818999904E-9</v>
      </c>
      <c r="KQ41" s="243">
        <f t="shared" si="726"/>
        <v>-1.4727016922849985E-8</v>
      </c>
      <c r="KR41" s="243">
        <f t="shared" si="726"/>
        <v>-1.9636022563799981E-8</v>
      </c>
      <c r="KS41" s="243">
        <f t="shared" si="726"/>
        <v>-2.4545028204749977E-8</v>
      </c>
      <c r="KT41" s="243">
        <f t="shared" si="726"/>
        <v>-2.9454033845699973E-8</v>
      </c>
      <c r="KU41" s="243">
        <f t="shared" si="726"/>
        <v>-3.4363039486649966E-8</v>
      </c>
      <c r="KV41" s="243">
        <f t="shared" si="726"/>
        <v>-3.9272045127599962E-8</v>
      </c>
      <c r="KW41" s="243">
        <f t="shared" si="726"/>
        <v>-4.4181050768549958E-8</v>
      </c>
      <c r="KX41" s="243">
        <f t="shared" si="726"/>
        <v>-4.9090056409499954E-8</v>
      </c>
      <c r="KY41" s="243">
        <f t="shared" si="726"/>
        <v>-5.399906205044995E-8</v>
      </c>
      <c r="KZ41" s="244">
        <f t="shared" si="726"/>
        <v>-5.8908067691399946E-8</v>
      </c>
      <c r="LA41" s="125">
        <f>LA31+LA36</f>
        <v>0</v>
      </c>
      <c r="LB41" s="242">
        <f>LB31+LB36</f>
        <v>-5.4185999588800637E-9</v>
      </c>
      <c r="LC41" s="243">
        <f t="shared" ref="LC41:LM41" si="727">LC31+LC36</f>
        <v>-1.0837199917760127E-8</v>
      </c>
      <c r="LD41" s="243">
        <f t="shared" si="727"/>
        <v>-1.6255799876640192E-8</v>
      </c>
      <c r="LE41" s="243">
        <f t="shared" si="727"/>
        <v>-2.1674399835520255E-8</v>
      </c>
      <c r="LF41" s="243">
        <f t="shared" si="727"/>
        <v>-2.7092999794400318E-8</v>
      </c>
      <c r="LG41" s="243">
        <f t="shared" si="727"/>
        <v>-3.2511599753280384E-8</v>
      </c>
      <c r="LH41" s="243">
        <f t="shared" si="727"/>
        <v>-3.793019971216045E-8</v>
      </c>
      <c r="LI41" s="243">
        <f t="shared" si="727"/>
        <v>-4.3348799671040517E-8</v>
      </c>
      <c r="LJ41" s="243">
        <f t="shared" si="727"/>
        <v>-4.8767399629920583E-8</v>
      </c>
      <c r="LK41" s="243">
        <f t="shared" si="727"/>
        <v>-5.4185999588800649E-8</v>
      </c>
      <c r="LL41" s="243">
        <f t="shared" si="727"/>
        <v>-5.9604599547680715E-8</v>
      </c>
      <c r="LM41" s="244">
        <f t="shared" si="727"/>
        <v>-6.5023199506560781E-8</v>
      </c>
      <c r="LN41" s="245">
        <f>LN31+LN36</f>
        <v>0</v>
      </c>
    </row>
    <row r="42" spans="1:326" s="496" customFormat="1">
      <c r="A42" s="495"/>
      <c r="N42" s="497">
        <f>+N34-'27 VAS skaičiavimai'!B29</f>
        <v>0</v>
      </c>
      <c r="O42" s="497"/>
      <c r="P42" s="497"/>
      <c r="Q42" s="497"/>
      <c r="R42" s="497"/>
      <c r="S42" s="497"/>
      <c r="T42" s="497"/>
      <c r="U42" s="497"/>
      <c r="V42" s="497"/>
      <c r="W42" s="497"/>
      <c r="X42" s="497"/>
      <c r="Y42" s="497"/>
      <c r="Z42" s="497"/>
      <c r="AA42" s="497">
        <f>+AA34-'27 VAS skaičiavimai'!C29</f>
        <v>0</v>
      </c>
      <c r="AB42" s="497"/>
      <c r="AC42" s="497"/>
      <c r="AD42" s="497"/>
      <c r="AE42" s="497"/>
      <c r="AF42" s="497"/>
      <c r="AG42" s="497"/>
      <c r="AH42" s="497"/>
      <c r="AI42" s="497"/>
      <c r="AJ42" s="497"/>
      <c r="AK42" s="497"/>
      <c r="AL42" s="497"/>
      <c r="AM42" s="497"/>
      <c r="AN42" s="497">
        <f>+AN34-'27 VAS skaičiavimai'!D29</f>
        <v>999.99999999813735</v>
      </c>
      <c r="AO42" s="497"/>
      <c r="AP42" s="497"/>
      <c r="AQ42" s="497"/>
      <c r="AR42" s="497"/>
      <c r="AS42" s="497"/>
      <c r="AT42" s="497"/>
      <c r="AU42" s="497"/>
      <c r="AV42" s="497"/>
      <c r="AW42" s="497"/>
      <c r="AX42" s="497"/>
      <c r="AY42" s="497"/>
      <c r="AZ42" s="497"/>
      <c r="BA42" s="497">
        <f>+BA34-'27 VAS skaičiavimai'!E29</f>
        <v>1999.9999999925494</v>
      </c>
      <c r="BB42" s="497"/>
      <c r="BC42" s="497"/>
      <c r="BD42" s="497"/>
      <c r="BE42" s="497"/>
      <c r="BF42" s="497"/>
      <c r="BG42" s="497"/>
      <c r="BH42" s="497"/>
      <c r="BI42" s="497"/>
      <c r="BJ42" s="497"/>
      <c r="BK42" s="497"/>
      <c r="BL42" s="497"/>
      <c r="BM42" s="497"/>
      <c r="BN42" s="497">
        <f>+BN34-'27 VAS skaičiavimai'!F29</f>
        <v>2999.9999999934807</v>
      </c>
      <c r="BO42" s="497"/>
      <c r="BP42" s="497"/>
      <c r="BQ42" s="497"/>
      <c r="BR42" s="497"/>
      <c r="BS42" s="497"/>
      <c r="BT42" s="497"/>
      <c r="BU42" s="497"/>
      <c r="BV42" s="497"/>
      <c r="BW42" s="497"/>
      <c r="BX42" s="497"/>
      <c r="BY42" s="497"/>
      <c r="BZ42" s="497"/>
      <c r="CA42" s="497">
        <f>+CA34-'27 VAS skaičiavimai'!G29</f>
        <v>3999.9999999925494</v>
      </c>
      <c r="CB42" s="497"/>
      <c r="CC42" s="497"/>
      <c r="CD42" s="497"/>
      <c r="CE42" s="497"/>
      <c r="CF42" s="497"/>
      <c r="CG42" s="497"/>
      <c r="CH42" s="497"/>
      <c r="CI42" s="497"/>
      <c r="CJ42" s="497"/>
      <c r="CK42" s="497"/>
      <c r="CL42" s="497"/>
      <c r="CM42" s="497"/>
      <c r="CN42" s="497">
        <f>+CN34-'27 VAS skaičiavimai'!H29</f>
        <v>4999.999999997206</v>
      </c>
      <c r="CO42" s="497"/>
      <c r="CP42" s="497"/>
      <c r="CQ42" s="497"/>
      <c r="CR42" s="497"/>
      <c r="CS42" s="497"/>
      <c r="CT42" s="497"/>
      <c r="CU42" s="497"/>
      <c r="CV42" s="497"/>
      <c r="CW42" s="497"/>
      <c r="CX42" s="497"/>
      <c r="CY42" s="497"/>
      <c r="CZ42" s="497"/>
      <c r="DA42" s="497">
        <f>+DA34-'27 VAS skaičiavimai'!I29</f>
        <v>5999.9999999967404</v>
      </c>
      <c r="DB42" s="497"/>
      <c r="DC42" s="497"/>
      <c r="DD42" s="497"/>
      <c r="DE42" s="497"/>
      <c r="DF42" s="497"/>
      <c r="DG42" s="497"/>
      <c r="DH42" s="497"/>
      <c r="DI42" s="497"/>
      <c r="DJ42" s="497"/>
      <c r="DK42" s="497"/>
      <c r="DL42" s="497"/>
      <c r="DM42" s="497"/>
      <c r="DN42" s="497">
        <f>+DN34-'27 VAS skaičiavimai'!J29</f>
        <v>6999.9999999967404</v>
      </c>
      <c r="DO42" s="497"/>
      <c r="DP42" s="497"/>
      <c r="DQ42" s="497"/>
      <c r="DR42" s="497"/>
      <c r="DS42" s="497"/>
      <c r="DT42" s="497"/>
      <c r="DU42" s="497"/>
      <c r="DV42" s="497"/>
      <c r="DW42" s="497"/>
      <c r="DX42" s="497"/>
      <c r="DY42" s="497"/>
      <c r="DZ42" s="497"/>
      <c r="EA42" s="497">
        <f>+EA34-'27 VAS skaičiavimai'!K29</f>
        <v>8000.000000001397</v>
      </c>
      <c r="EB42" s="497"/>
      <c r="EC42" s="497"/>
      <c r="ED42" s="497"/>
      <c r="EE42" s="497"/>
      <c r="EF42" s="497"/>
      <c r="EG42" s="497"/>
      <c r="EH42" s="497"/>
      <c r="EI42" s="497"/>
      <c r="EJ42" s="497"/>
      <c r="EK42" s="497"/>
      <c r="EL42" s="497"/>
      <c r="EM42" s="497"/>
      <c r="EN42" s="497">
        <f>+EN34-'27 VAS skaičiavimai'!L29</f>
        <v>9000.0000000018626</v>
      </c>
      <c r="EO42" s="497"/>
      <c r="EP42" s="497"/>
      <c r="EQ42" s="497"/>
      <c r="ER42" s="497"/>
      <c r="ES42" s="497"/>
      <c r="ET42" s="497"/>
      <c r="EU42" s="497"/>
      <c r="EV42" s="497"/>
      <c r="EW42" s="497"/>
      <c r="EX42" s="497"/>
      <c r="EY42" s="497"/>
      <c r="EZ42" s="497"/>
      <c r="FA42" s="497">
        <f>+FA34-'27 VAS skaičiavimai'!M29</f>
        <v>10000.00000000326</v>
      </c>
      <c r="FB42" s="497"/>
      <c r="FC42" s="497"/>
      <c r="FD42" s="497"/>
      <c r="FE42" s="497"/>
      <c r="FF42" s="497"/>
      <c r="FG42" s="497"/>
      <c r="FH42" s="497"/>
      <c r="FI42" s="497"/>
      <c r="FJ42" s="497"/>
      <c r="FK42" s="497"/>
      <c r="FL42" s="497"/>
      <c r="FM42" s="497"/>
      <c r="FN42" s="497">
        <f>+FN34-'27 VAS skaičiavimai'!N29</f>
        <v>11000.00000000326</v>
      </c>
      <c r="FO42" s="497"/>
      <c r="FP42" s="497"/>
      <c r="FQ42" s="497"/>
      <c r="FR42" s="497"/>
      <c r="FS42" s="497"/>
      <c r="FT42" s="497"/>
      <c r="FU42" s="497"/>
      <c r="FV42" s="497"/>
      <c r="FW42" s="497"/>
      <c r="FX42" s="497"/>
      <c r="FY42" s="497"/>
      <c r="FZ42" s="497"/>
      <c r="GA42" s="497">
        <f>+GA34-'27 VAS skaičiavimai'!O29</f>
        <v>12000.00000000326</v>
      </c>
      <c r="GB42" s="497"/>
      <c r="GC42" s="497"/>
      <c r="GD42" s="497"/>
      <c r="GE42" s="497"/>
      <c r="GF42" s="497"/>
      <c r="GG42" s="497"/>
      <c r="GH42" s="497"/>
      <c r="GI42" s="497"/>
      <c r="GJ42" s="497"/>
      <c r="GK42" s="497"/>
      <c r="GL42" s="497"/>
      <c r="GM42" s="497"/>
      <c r="GN42" s="497">
        <f>+GN34-'27 VAS skaičiavimai'!P29</f>
        <v>13000.000000003121</v>
      </c>
      <c r="GO42" s="497">
        <f>+GO34-'27 VAS skaičiavimai'!GC29</f>
        <v>12999.999999743382</v>
      </c>
      <c r="GP42" s="497">
        <f>+GP34-'27 VAS skaičiavimai'!GD29</f>
        <v>12999.999999741154</v>
      </c>
      <c r="GQ42" s="497">
        <f>+GQ34-'27 VAS skaičiavimai'!GE29</f>
        <v>12999.999999738926</v>
      </c>
      <c r="GR42" s="497">
        <f>+GR34-'27 VAS skaičiavimai'!GF29</f>
        <v>12999.999999736698</v>
      </c>
      <c r="GS42" s="497">
        <f>+GS34-'27 VAS skaičiavimai'!GG29</f>
        <v>12999.999999734469</v>
      </c>
      <c r="GT42" s="497">
        <f>+GT34-'27 VAS skaičiavimai'!GH29</f>
        <v>12999.999999732241</v>
      </c>
      <c r="GU42" s="497">
        <f>+GU34-'27 VAS skaičiavimai'!GI29</f>
        <v>12999.999999730013</v>
      </c>
      <c r="GV42" s="497">
        <f>+GV34-'27 VAS skaičiavimai'!GJ29</f>
        <v>12999.999999727785</v>
      </c>
      <c r="GW42" s="497">
        <f>+GW34-'27 VAS skaičiavimai'!GK29</f>
        <v>12999.999999725556</v>
      </c>
      <c r="GX42" s="497">
        <f>+GX34-'27 VAS skaičiavimai'!GL29</f>
        <v>12999.999999723328</v>
      </c>
      <c r="GY42" s="497">
        <f>+GY34-'27 VAS skaičiavimai'!GM29</f>
        <v>12999.9999997211</v>
      </c>
      <c r="GZ42" s="497">
        <f>+GZ34-'27 VAS skaičiavimai'!GN29</f>
        <v>12999.999999718872</v>
      </c>
      <c r="HA42" s="497">
        <f>+HA34-'27 VAS skaičiavimai'!Q29</f>
        <v>2.8424237544133455E-7</v>
      </c>
      <c r="HB42" s="497">
        <f>+HB34-'27 VAS skaičiavimai'!GP29</f>
        <v>-2.4588872987425435E-9</v>
      </c>
      <c r="HC42" s="497">
        <f>+HC34-'27 VAS skaičiavimai'!GQ29</f>
        <v>-4.9177745974850871E-9</v>
      </c>
      <c r="HD42" s="497">
        <f>+HD34-'27 VAS skaičiavimai'!GR29</f>
        <v>-7.3766618962276306E-9</v>
      </c>
      <c r="HE42" s="497">
        <f>+HE34-'27 VAS skaičiavimai'!GS29</f>
        <v>-9.8355491949701742E-9</v>
      </c>
      <c r="HF42" s="497">
        <f>+HF34-'27 VAS skaičiavimai'!GT29</f>
        <v>-1.2294436493712719E-8</v>
      </c>
      <c r="HG42" s="497">
        <f>+HG34-'27 VAS skaičiavimai'!GU29</f>
        <v>-1.4753323792455263E-8</v>
      </c>
      <c r="HH42" s="497">
        <f>+HH34-'27 VAS skaičiavimai'!GV29</f>
        <v>-1.7212211091197807E-8</v>
      </c>
      <c r="HI42" s="497">
        <f>+HI34-'27 VAS skaičiavimai'!GW29</f>
        <v>-1.9671098389940352E-8</v>
      </c>
      <c r="HJ42" s="497">
        <f>+HJ34-'27 VAS skaičiavimai'!GX29</f>
        <v>-2.2129985688682896E-8</v>
      </c>
      <c r="HK42" s="497">
        <f>+HK34-'27 VAS skaičiavimai'!GY29</f>
        <v>-2.458887298742544E-8</v>
      </c>
      <c r="HL42" s="497">
        <f>+HL34-'27 VAS skaičiavimai'!GZ29</f>
        <v>-2.7047760286167985E-8</v>
      </c>
      <c r="HM42" s="497">
        <f>+HM34-'27 VAS skaičiavimai'!HA29</f>
        <v>-2.9506647584910529E-8</v>
      </c>
      <c r="HN42" s="497">
        <f>+HN34-'27 VAS skaičiavimai'!HB29</f>
        <v>0</v>
      </c>
      <c r="HO42" s="497">
        <f>+HO34-'27 VAS skaičiavimai'!HC29</f>
        <v>-2.714139601860111E-9</v>
      </c>
      <c r="HP42" s="497">
        <f>+HP34-'27 VAS skaičiavimai'!HD29</f>
        <v>-5.428279203720222E-9</v>
      </c>
      <c r="HQ42" s="497">
        <f>+HQ34-'27 VAS skaičiavimai'!HE29</f>
        <v>-8.142418805580333E-9</v>
      </c>
      <c r="HR42" s="497">
        <f>+HR34-'27 VAS skaičiavimai'!HF29</f>
        <v>-1.0856558407440444E-8</v>
      </c>
      <c r="HS42" s="497">
        <f>+HS34-'27 VAS skaičiavimai'!HG29</f>
        <v>-1.3570698009300555E-8</v>
      </c>
      <c r="HT42" s="497">
        <f>+HT34-'27 VAS skaičiavimai'!HH29</f>
        <v>-1.6284837611160666E-8</v>
      </c>
      <c r="HU42" s="497">
        <f>+HU34-'27 VAS skaičiavimai'!HI29</f>
        <v>-1.8998977213020779E-8</v>
      </c>
      <c r="HV42" s="497">
        <f>+HV34-'27 VAS skaičiavimai'!HJ29</f>
        <v>-2.1713116814880888E-8</v>
      </c>
      <c r="HW42" s="497">
        <f>+HW34-'27 VAS skaičiavimai'!HK29</f>
        <v>-2.4427256416740997E-8</v>
      </c>
      <c r="HX42" s="497">
        <f>+HX34-'27 VAS skaičiavimai'!HL29</f>
        <v>-2.7141396018601107E-8</v>
      </c>
      <c r="HY42" s="497">
        <f>+HY34-'27 VAS skaičiavimai'!HM29</f>
        <v>-2.9855535620461216E-8</v>
      </c>
      <c r="HZ42" s="497">
        <f>+HZ34-'27 VAS skaičiavimai'!HN29</f>
        <v>-3.2569675222321325E-8</v>
      </c>
      <c r="IA42" s="497">
        <f>+IA34-'27 VAS skaičiavimai'!HO29</f>
        <v>0</v>
      </c>
      <c r="IB42" s="497">
        <f>+IB34-'27 VAS skaičiavimai'!HP29</f>
        <v>-2.9958891495972836E-9</v>
      </c>
      <c r="IC42" s="497">
        <f>+IC34-'27 VAS skaičiavimai'!HQ29</f>
        <v>-5.9917782991945672E-9</v>
      </c>
      <c r="ID42" s="497">
        <f>+ID34-'27 VAS skaičiavimai'!HR29</f>
        <v>-8.9876674487918513E-9</v>
      </c>
      <c r="IE42" s="497">
        <f>+IE34-'27 VAS skaičiavimai'!HS29</f>
        <v>-1.1983556598389134E-8</v>
      </c>
      <c r="IF42" s="497">
        <f>+IF34-'27 VAS skaičiavimai'!HT29</f>
        <v>-1.4979445747986418E-8</v>
      </c>
      <c r="IG42" s="497">
        <f>+IG34-'27 VAS skaičiavimai'!HU29</f>
        <v>-1.7975334897583703E-8</v>
      </c>
      <c r="IH42" s="497">
        <f>+IH34-'27 VAS skaičiavimai'!HV29</f>
        <v>-2.0971224047180987E-8</v>
      </c>
      <c r="II42" s="497">
        <f>+II34-'27 VAS skaičiavimai'!HW29</f>
        <v>-2.3967113196778272E-8</v>
      </c>
      <c r="IJ42" s="497">
        <f>+IJ34-'27 VAS skaičiavimai'!HX29</f>
        <v>-2.6963002346375557E-8</v>
      </c>
      <c r="IK42" s="497">
        <f>+IK34-'27 VAS skaičiavimai'!HY29</f>
        <v>-2.9958891495972842E-8</v>
      </c>
      <c r="IL42" s="497">
        <f>+IL34-'27 VAS skaičiavimai'!HZ29</f>
        <v>-3.2954780645570127E-8</v>
      </c>
      <c r="IM42" s="497">
        <f>+IM34-'27 VAS skaičiavimai'!IA29</f>
        <v>-3.5950669795167412E-8</v>
      </c>
      <c r="IN42" s="497">
        <f>+IN34-'27 VAS skaičiavimai'!IB29</f>
        <v>0</v>
      </c>
      <c r="IO42" s="497">
        <f>+IO34-'27 VAS skaičiavimai'!IC29</f>
        <v>-3.3068865693288436E-9</v>
      </c>
      <c r="IP42" s="497">
        <f>+IP34-'27 VAS skaičiavimai'!ID29</f>
        <v>-6.6137731386576872E-9</v>
      </c>
      <c r="IQ42" s="497">
        <f>+IQ34-'27 VAS skaičiavimai'!IE29</f>
        <v>-9.9206597079865304E-9</v>
      </c>
      <c r="IR42" s="497">
        <f>+IR34-'27 VAS skaičiavimai'!IF29</f>
        <v>-1.3227546277315374E-8</v>
      </c>
      <c r="IS42" s="497">
        <f>+IS34-'27 VAS skaičiavimai'!IG29</f>
        <v>-1.6534432846644218E-8</v>
      </c>
      <c r="IT42" s="497">
        <f>+IT34-'27 VAS skaičiavimai'!IH29</f>
        <v>-1.9841319415973061E-8</v>
      </c>
      <c r="IU42" s="497">
        <f>+IU34-'27 VAS skaičiavimai'!II29</f>
        <v>-2.3148205985301903E-8</v>
      </c>
      <c r="IV42" s="497">
        <f>+IV34-'27 VAS skaičiavimai'!IJ29</f>
        <v>-2.6455092554630746E-8</v>
      </c>
      <c r="IW42" s="497">
        <f>+IW34-'27 VAS skaičiavimai'!IK29</f>
        <v>-2.9761979123959588E-8</v>
      </c>
      <c r="IX42" s="497">
        <f>+IX34-'27 VAS skaičiavimai'!IL29</f>
        <v>-3.306886569328843E-8</v>
      </c>
      <c r="IY42" s="497">
        <f>+IY34-'27 VAS skaičiavimai'!IM29</f>
        <v>-3.6375752262617273E-8</v>
      </c>
      <c r="IZ42" s="497">
        <f>+IZ34-'27 VAS skaičiavimai'!IN29</f>
        <v>-3.9682638831946115E-8</v>
      </c>
      <c r="JA42" s="497">
        <f>+JA34-'27 VAS skaičiavimai'!IO29</f>
        <v>0</v>
      </c>
      <c r="JB42" s="497">
        <f>+JB34-'27 VAS skaičiavimai'!IP29</f>
        <v>-3.6501680257019759E-9</v>
      </c>
      <c r="JC42" s="497">
        <f>+JC34-'27 VAS skaičiavimai'!IQ29</f>
        <v>-7.3003360514039518E-9</v>
      </c>
      <c r="JD42" s="497">
        <f>+JD34-'27 VAS skaičiavimai'!IR29</f>
        <v>-1.0950504077105928E-8</v>
      </c>
      <c r="JE42" s="497">
        <f>+JE34-'27 VAS skaičiavimai'!IS29</f>
        <v>-1.4600672102807904E-8</v>
      </c>
      <c r="JF42" s="497">
        <f>+JF34-'27 VAS skaičiavimai'!IT29</f>
        <v>-1.8250840128509878E-8</v>
      </c>
      <c r="JG42" s="497">
        <f>+JG34-'27 VAS skaičiavimai'!IU29</f>
        <v>-2.1901008154211852E-8</v>
      </c>
      <c r="JH42" s="497">
        <f>+JH34-'27 VAS skaičiavimai'!IV29</f>
        <v>-2.5551176179913826E-8</v>
      </c>
      <c r="JI42" s="497">
        <f>+JI34-'27 VAS skaičiavimai'!IW29</f>
        <v>-2.92013442056158E-8</v>
      </c>
      <c r="JJ42" s="497">
        <f>+JJ34-'27 VAS skaičiavimai'!IX29</f>
        <v>-3.2851512231317775E-8</v>
      </c>
      <c r="JK42" s="497">
        <f>+JK34-'27 VAS skaičiavimai'!IY29</f>
        <v>-3.6501680257019749E-8</v>
      </c>
      <c r="JL42" s="497">
        <f>+JL34-'27 VAS skaičiavimai'!IZ29</f>
        <v>-4.0151848282721723E-8</v>
      </c>
      <c r="JM42" s="497">
        <f>+JM34-'27 VAS skaičiavimai'!JA29</f>
        <v>-4.3802016308423697E-8</v>
      </c>
      <c r="JN42" s="497">
        <f>+JN34-'27 VAS skaičiavimai'!JB29</f>
        <v>0</v>
      </c>
      <c r="JO42" s="497">
        <f>+JO34-'27 VAS skaičiavimai'!JC29</f>
        <v>-4.0290848617045873E-9</v>
      </c>
      <c r="JP42" s="497">
        <f>+JP34-'27 VAS skaičiavimai'!JD29</f>
        <v>-8.0581697234091745E-9</v>
      </c>
      <c r="JQ42" s="497">
        <f>+JQ34-'27 VAS skaičiavimai'!JE29</f>
        <v>-1.2087254585113763E-8</v>
      </c>
      <c r="JR42" s="497">
        <f>+JR34-'27 VAS skaičiavimai'!JF29</f>
        <v>-1.6116339446818349E-8</v>
      </c>
      <c r="JS42" s="497">
        <f>+JS34-'27 VAS skaičiavimai'!JG29</f>
        <v>-2.0145424308522936E-8</v>
      </c>
      <c r="JT42" s="497">
        <f>+JT34-'27 VAS skaičiavimai'!JH29</f>
        <v>-2.4174509170227522E-8</v>
      </c>
      <c r="JU42" s="497">
        <f>+JU34-'27 VAS skaičiavimai'!JI29</f>
        <v>-2.8203594031932108E-8</v>
      </c>
      <c r="JV42" s="497">
        <f>+JV34-'27 VAS skaičiavimai'!JJ29</f>
        <v>-3.2232678893636698E-8</v>
      </c>
      <c r="JW42" s="497">
        <f>+JW34-'27 VAS skaičiavimai'!JK29</f>
        <v>-3.6261763755341285E-8</v>
      </c>
      <c r="JX42" s="497">
        <f>+JX34-'27 VAS skaičiavimai'!JL29</f>
        <v>-4.0290848617045871E-8</v>
      </c>
      <c r="JY42" s="497">
        <f>+JY34-'27 VAS skaičiavimai'!JM29</f>
        <v>-4.4319933478750457E-8</v>
      </c>
      <c r="JZ42" s="497">
        <f>+JZ34-'27 VAS skaičiavimai'!JN29</f>
        <v>-4.8349018340455044E-8</v>
      </c>
      <c r="KA42" s="497">
        <f>+KA34-'27 VAS skaičiavimai'!JO29</f>
        <v>0</v>
      </c>
      <c r="KB42" s="497">
        <f>+KB34-'27 VAS skaičiavimai'!JP29</f>
        <v>-4.4473363167152147E-9</v>
      </c>
      <c r="KC42" s="497">
        <f>+KC34-'27 VAS skaičiavimai'!JQ29</f>
        <v>-8.8946726334304294E-9</v>
      </c>
      <c r="KD42" s="497">
        <f>+KD34-'27 VAS skaičiavimai'!JR29</f>
        <v>-1.3342008950145643E-8</v>
      </c>
      <c r="KE42" s="497">
        <f>+KE34-'27 VAS skaičiavimai'!JS29</f>
        <v>-1.7789345266860859E-8</v>
      </c>
      <c r="KF42" s="497">
        <f>+KF34-'27 VAS skaičiavimai'!JT29</f>
        <v>-2.2236681583576074E-8</v>
      </c>
      <c r="KG42" s="497">
        <f>+KG34-'27 VAS skaičiavimai'!JU29</f>
        <v>-2.668401790029129E-8</v>
      </c>
      <c r="KH42" s="497">
        <f>+KH34-'27 VAS skaičiavimai'!JV29</f>
        <v>-3.1131354217006502E-8</v>
      </c>
      <c r="KI42" s="497">
        <f>+KI34-'27 VAS skaičiavimai'!JW29</f>
        <v>-3.5578690533721718E-8</v>
      </c>
      <c r="KJ42" s="497">
        <f>+KJ34-'27 VAS skaičiavimai'!JX29</f>
        <v>-4.0026026850436933E-8</v>
      </c>
      <c r="KK42" s="497">
        <f>+KK34-'27 VAS skaičiavimai'!JY29</f>
        <v>-4.4473363167152149E-8</v>
      </c>
      <c r="KL42" s="497">
        <f>+KL34-'27 VAS skaičiavimai'!JZ29</f>
        <v>-4.8920699483867364E-8</v>
      </c>
      <c r="KM42" s="497">
        <f>+KM34-'27 VAS skaičiavimai'!KA29</f>
        <v>-5.336803580058258E-8</v>
      </c>
      <c r="KN42" s="497">
        <f>+KN34-'27 VAS skaičiavimai'!KB29</f>
        <v>0</v>
      </c>
      <c r="KO42" s="497">
        <f>+KO34-'27 VAS skaičiavimai'!KC29</f>
        <v>-4.9090056409499952E-9</v>
      </c>
      <c r="KP42" s="497">
        <f>+KP34-'27 VAS skaičiavimai'!KD29</f>
        <v>-9.8180112818999904E-9</v>
      </c>
      <c r="KQ42" s="497">
        <f>+KQ34-'27 VAS skaičiavimai'!KE29</f>
        <v>-1.4727016922849985E-8</v>
      </c>
      <c r="KR42" s="497">
        <f>+KR34-'27 VAS skaičiavimai'!KF29</f>
        <v>-1.9636022563799981E-8</v>
      </c>
      <c r="KS42" s="497">
        <f>+KS34-'27 VAS skaičiavimai'!KG29</f>
        <v>-2.4545028204749977E-8</v>
      </c>
      <c r="KT42" s="497">
        <f>+KT34-'27 VAS skaičiavimai'!KH29</f>
        <v>-2.9454033845699973E-8</v>
      </c>
      <c r="KU42" s="497">
        <f>+KU34-'27 VAS skaičiavimai'!KI29</f>
        <v>-3.4363039486649966E-8</v>
      </c>
      <c r="KV42" s="497">
        <f>+KV34-'27 VAS skaičiavimai'!KJ29</f>
        <v>-3.9272045127599962E-8</v>
      </c>
      <c r="KW42" s="497">
        <f>+KW34-'27 VAS skaičiavimai'!KK29</f>
        <v>-4.4181050768549958E-8</v>
      </c>
      <c r="KX42" s="497">
        <f>+KX34-'27 VAS skaičiavimai'!KL29</f>
        <v>-4.9090056409499954E-8</v>
      </c>
      <c r="KY42" s="497">
        <f>+KY34-'27 VAS skaičiavimai'!KM29</f>
        <v>-5.399906205044995E-8</v>
      </c>
      <c r="KZ42" s="497">
        <f>+KZ34-'27 VAS skaičiavimai'!KN29</f>
        <v>-5.8908067691399946E-8</v>
      </c>
      <c r="LA42" s="497">
        <f>+LA34-'27 VAS skaičiavimai'!KO29</f>
        <v>0</v>
      </c>
      <c r="LB42" s="497">
        <f>+LB34-'27 VAS skaičiavimai'!KP29</f>
        <v>-5.4185999588800637E-9</v>
      </c>
      <c r="LC42" s="497">
        <f>+LC34-'27 VAS skaičiavimai'!KQ29</f>
        <v>-1.0837199917760127E-8</v>
      </c>
      <c r="LD42" s="497">
        <f>+LD34-'27 VAS skaičiavimai'!KR29</f>
        <v>-1.6255799876640192E-8</v>
      </c>
      <c r="LE42" s="497">
        <f>+LE34-'27 VAS skaičiavimai'!KS29</f>
        <v>-2.1674399835520255E-8</v>
      </c>
      <c r="LF42" s="497">
        <f>+LF34-'27 VAS skaičiavimai'!KT29</f>
        <v>-2.7092999794400318E-8</v>
      </c>
      <c r="LG42" s="497">
        <f>+LG34-'27 VAS skaičiavimai'!KU29</f>
        <v>-3.2511599753280384E-8</v>
      </c>
      <c r="LH42" s="497">
        <f>+LH34-'27 VAS skaičiavimai'!KV29</f>
        <v>-3.793019971216045E-8</v>
      </c>
      <c r="LI42" s="497">
        <f>+LI34-'27 VAS skaičiavimai'!KW29</f>
        <v>-4.3348799671040517E-8</v>
      </c>
      <c r="LJ42" s="497">
        <f>+LJ34-'27 VAS skaičiavimai'!KX29</f>
        <v>-4.8767399629920583E-8</v>
      </c>
      <c r="LK42" s="497">
        <f>+LK34-'27 VAS skaičiavimai'!KY29</f>
        <v>-5.4185999588800649E-8</v>
      </c>
      <c r="LL42" s="497">
        <f>+LL34-'27 VAS skaičiavimai'!KZ29</f>
        <v>-5.9604599547680715E-8</v>
      </c>
      <c r="LM42" s="497">
        <f>+LM34-'27 VAS skaičiavimai'!LA29</f>
        <v>-6.5023199506560781E-8</v>
      </c>
      <c r="LN42" s="497">
        <f>+LN34-'27 VAS skaičiavimai'!LB29</f>
        <v>0</v>
      </c>
    </row>
    <row r="43" spans="1:326" ht="15.75" thickBot="1"/>
    <row r="44" spans="1:326" s="23" customFormat="1" ht="15.75" thickBot="1">
      <c r="A44" s="222" t="s">
        <v>36</v>
      </c>
      <c r="B44" s="226">
        <f>B45+B46+B47+B48</f>
        <v>34383.550000000003</v>
      </c>
      <c r="C44" s="223">
        <f t="shared" ref="C44:M44" si="728">C45+C46+C47+C48</f>
        <v>99914.6</v>
      </c>
      <c r="D44" s="223">
        <f t="shared" si="728"/>
        <v>165408.15000000002</v>
      </c>
      <c r="E44" s="223">
        <f t="shared" si="728"/>
        <v>230330</v>
      </c>
      <c r="F44" s="223">
        <f t="shared" si="728"/>
        <v>226109.658</v>
      </c>
      <c r="G44" s="223">
        <f t="shared" si="728"/>
        <v>221155.48050000001</v>
      </c>
      <c r="H44" s="223">
        <f t="shared" si="728"/>
        <v>215467.4675</v>
      </c>
      <c r="I44" s="223">
        <f t="shared" si="728"/>
        <v>209045.61900000001</v>
      </c>
      <c r="J44" s="223">
        <f t="shared" si="728"/>
        <v>201889.935</v>
      </c>
      <c r="K44" s="223">
        <f t="shared" si="728"/>
        <v>194000.4155</v>
      </c>
      <c r="L44" s="223">
        <f t="shared" si="728"/>
        <v>185377.06050000002</v>
      </c>
      <c r="M44" s="223">
        <f t="shared" si="728"/>
        <v>92459.610000000015</v>
      </c>
      <c r="N44" s="125">
        <f>N45+N46+N47+N48</f>
        <v>92459.610000000015</v>
      </c>
      <c r="O44" s="125">
        <f>O45+O46+O47+O48</f>
        <v>88214.035638145957</v>
      </c>
      <c r="P44" s="125">
        <f t="shared" ref="P44:AA44" si="729">P45+P46+P47+P48</f>
        <v>80167.758561687777</v>
      </c>
      <c r="Q44" s="125">
        <f t="shared" si="729"/>
        <v>70060.010866944824</v>
      </c>
      <c r="R44" s="125">
        <f t="shared" si="729"/>
        <v>57870.734222986619</v>
      </c>
      <c r="S44" s="125">
        <f t="shared" si="729"/>
        <v>43579.870298882597</v>
      </c>
      <c r="T44" s="125">
        <f t="shared" si="729"/>
        <v>27167.360763702163</v>
      </c>
      <c r="U44" s="125">
        <f t="shared" si="729"/>
        <v>8613.1472865147516</v>
      </c>
      <c r="V44" s="125">
        <f t="shared" si="729"/>
        <v>-12102.828463610087</v>
      </c>
      <c r="W44" s="125">
        <f t="shared" si="729"/>
        <v>-35000.624817603035</v>
      </c>
      <c r="X44" s="125">
        <f t="shared" si="729"/>
        <v>-60100.30010639457</v>
      </c>
      <c r="Y44" s="125">
        <f t="shared" si="729"/>
        <v>-87421.912660915288</v>
      </c>
      <c r="Z44" s="125">
        <f t="shared" si="729"/>
        <v>-590493.66081209539</v>
      </c>
      <c r="AA44" s="125">
        <f t="shared" si="729"/>
        <v>-590493.66081209539</v>
      </c>
      <c r="AB44" s="125">
        <f t="shared" ref="AB44:CM44" si="730">AB45+AB46+AB47+AB48</f>
        <v>-578345.96768475627</v>
      </c>
      <c r="AC44" s="125">
        <f t="shared" si="730"/>
        <v>-566072.77033348184</v>
      </c>
      <c r="AD44" s="125">
        <f t="shared" si="730"/>
        <v>-553672.81371603254</v>
      </c>
      <c r="AE44" s="125">
        <f t="shared" si="730"/>
        <v>-541144.83023974684</v>
      </c>
      <c r="AF44" s="125">
        <f t="shared" si="730"/>
        <v>-528487.53963603638</v>
      </c>
      <c r="AG44" s="125">
        <f t="shared" si="730"/>
        <v>-515699.64883362665</v>
      </c>
      <c r="AH44" s="125">
        <f t="shared" si="730"/>
        <v>-502779.85183053091</v>
      </c>
      <c r="AI44" s="125">
        <f t="shared" si="730"/>
        <v>-489726.82956474216</v>
      </c>
      <c r="AJ44" s="125">
        <f t="shared" si="730"/>
        <v>-476539.24978363363</v>
      </c>
      <c r="AK44" s="125">
        <f t="shared" si="730"/>
        <v>-463215.76691205194</v>
      </c>
      <c r="AL44" s="125">
        <f t="shared" si="730"/>
        <v>-449755.0219190924</v>
      </c>
      <c r="AM44" s="125">
        <f t="shared" si="730"/>
        <v>-436255.64218354132</v>
      </c>
      <c r="AN44" s="125">
        <f t="shared" si="730"/>
        <v>-436255.64218354132</v>
      </c>
      <c r="AO44" s="125">
        <f t="shared" si="730"/>
        <v>-424174.62305898301</v>
      </c>
      <c r="AP44" s="125">
        <f t="shared" si="730"/>
        <v>-411953.19263350707</v>
      </c>
      <c r="AQ44" s="125">
        <f t="shared" si="730"/>
        <v>-399589.9467941043</v>
      </c>
      <c r="AR44" s="125">
        <f t="shared" si="730"/>
        <v>-387083.46738663525</v>
      </c>
      <c r="AS44" s="125">
        <f t="shared" si="730"/>
        <v>-374432.32207541959</v>
      </c>
      <c r="AT44" s="125">
        <f t="shared" si="730"/>
        <v>-361635.06420141959</v>
      </c>
      <c r="AU44" s="125">
        <f t="shared" si="730"/>
        <v>-348690.2326390075</v>
      </c>
      <c r="AV44" s="125">
        <f t="shared" si="730"/>
        <v>-335596.35165129916</v>
      </c>
      <c r="AW44" s="125">
        <f t="shared" si="730"/>
        <v>-322351.93074404157</v>
      </c>
      <c r="AX44" s="125">
        <f t="shared" si="730"/>
        <v>-308955.46451803949</v>
      </c>
      <c r="AY44" s="125">
        <f t="shared" si="730"/>
        <v>-295405.43252010515</v>
      </c>
      <c r="AZ44" s="125">
        <f t="shared" si="730"/>
        <v>-290169.82455901941</v>
      </c>
      <c r="BA44" s="125">
        <f t="shared" si="730"/>
        <v>-290169.82455901941</v>
      </c>
      <c r="BB44" s="125">
        <f t="shared" si="730"/>
        <v>-278142.39901728532</v>
      </c>
      <c r="BC44" s="125">
        <f t="shared" si="730"/>
        <v>-265991.45976182877</v>
      </c>
      <c r="BD44" s="125">
        <f t="shared" si="730"/>
        <v>-253682.07640084752</v>
      </c>
      <c r="BE44" s="125">
        <f t="shared" si="730"/>
        <v>-241212.6644932864</v>
      </c>
      <c r="BF44" s="125">
        <f t="shared" si="730"/>
        <v>-228581.62375367957</v>
      </c>
      <c r="BG44" s="125">
        <f t="shared" si="730"/>
        <v>-215787.33789370657</v>
      </c>
      <c r="BH44" s="125">
        <f t="shared" si="730"/>
        <v>-202828.17446216376</v>
      </c>
      <c r="BI44" s="125">
        <f t="shared" si="730"/>
        <v>-189702.48468333541</v>
      </c>
      <c r="BJ44" s="125">
        <f t="shared" si="730"/>
        <v>-176408.60329374869</v>
      </c>
      <c r="BK44" s="125">
        <f t="shared" si="730"/>
        <v>-162944.848377296</v>
      </c>
      <c r="BL44" s="125">
        <f t="shared" si="730"/>
        <v>-149309.52119870868</v>
      </c>
      <c r="BM44" s="125">
        <f t="shared" si="730"/>
        <v>-162374.89591185289</v>
      </c>
      <c r="BN44" s="125">
        <f t="shared" si="730"/>
        <v>-162374.89591185289</v>
      </c>
      <c r="BO44" s="125">
        <f t="shared" si="730"/>
        <v>-150420.29613732273</v>
      </c>
      <c r="BP44" s="125">
        <f t="shared" si="730"/>
        <v>-138317.67518830783</v>
      </c>
      <c r="BQ44" s="125">
        <f t="shared" si="730"/>
        <v>-126037.81295429857</v>
      </c>
      <c r="BR44" s="125">
        <f t="shared" si="730"/>
        <v>-113578.93702244491</v>
      </c>
      <c r="BS44" s="125">
        <f t="shared" si="730"/>
        <v>-100939.25725576852</v>
      </c>
      <c r="BT44" s="125">
        <f t="shared" si="730"/>
        <v>-88116.965615921014</v>
      </c>
      <c r="BU44" s="125">
        <f t="shared" si="730"/>
        <v>-75110.235984170809</v>
      </c>
      <c r="BV44" s="125">
        <f t="shared" si="730"/>
        <v>-61917.22398059885</v>
      </c>
      <c r="BW44" s="125">
        <f t="shared" si="730"/>
        <v>-48536.066781486967</v>
      </c>
      <c r="BX44" s="125">
        <f t="shared" si="730"/>
        <v>-34964.882934879628</v>
      </c>
      <c r="BY44" s="125">
        <f t="shared" si="730"/>
        <v>-21201.772174301965</v>
      </c>
      <c r="BZ44" s="125">
        <f t="shared" si="730"/>
        <v>-54258.07684246602</v>
      </c>
      <c r="CA44" s="125">
        <f t="shared" si="730"/>
        <v>-54258.07684246602</v>
      </c>
      <c r="CB44" s="125">
        <f t="shared" si="730"/>
        <v>-42349.698534351657</v>
      </c>
      <c r="CC44" s="125">
        <f t="shared" si="730"/>
        <v>-30263.720350965275</v>
      </c>
      <c r="CD44" s="125">
        <f t="shared" si="730"/>
        <v>-17979.233677435666</v>
      </c>
      <c r="CE44" s="125">
        <f t="shared" si="730"/>
        <v>-5494.253428861266</v>
      </c>
      <c r="CF44" s="125">
        <f t="shared" si="730"/>
        <v>7193.2253305081977</v>
      </c>
      <c r="CG44" s="125">
        <f t="shared" si="730"/>
        <v>20085.227585780813</v>
      </c>
      <c r="CH44" s="125">
        <f t="shared" si="730"/>
        <v>33183.79857191554</v>
      </c>
      <c r="CI44" s="125">
        <f t="shared" si="730"/>
        <v>46491.003976221051</v>
      </c>
      <c r="CJ44" s="125">
        <f t="shared" si="730"/>
        <v>60008.93014287902</v>
      </c>
      <c r="CK44" s="125">
        <f t="shared" si="730"/>
        <v>73739.684279512963</v>
      </c>
      <c r="CL44" s="125">
        <f t="shared" si="730"/>
        <v>87685.394665822649</v>
      </c>
      <c r="CM44" s="125">
        <f t="shared" si="730"/>
        <v>7748.2108643048559</v>
      </c>
      <c r="CN44" s="125">
        <f t="shared" ref="CN44:EY44" si="731">CN45+CN46+CN47+CN48</f>
        <v>7748.2108643048559</v>
      </c>
      <c r="CO44" s="125">
        <f t="shared" si="731"/>
        <v>19647.805505896453</v>
      </c>
      <c r="CP44" s="125">
        <f t="shared" si="731"/>
        <v>31767.859786485176</v>
      </c>
      <c r="CQ44" s="125">
        <f t="shared" si="731"/>
        <v>44110.578302461072</v>
      </c>
      <c r="CR44" s="125">
        <f t="shared" si="731"/>
        <v>56678.187696177978</v>
      </c>
      <c r="CS44" s="125">
        <f t="shared" si="731"/>
        <v>69472.936876413325</v>
      </c>
      <c r="CT44" s="125">
        <f t="shared" si="731"/>
        <v>82497.097241032257</v>
      </c>
      <c r="CU44" s="125">
        <f t="shared" si="731"/>
        <v>95752.962901878636</v>
      </c>
      <c r="CV44" s="125">
        <f t="shared" si="731"/>
        <v>109242.85091191475</v>
      </c>
      <c r="CW44" s="125">
        <f t="shared" si="731"/>
        <v>122969.10149463249</v>
      </c>
      <c r="CX44" s="125">
        <f t="shared" si="731"/>
        <v>136934.07827575866</v>
      </c>
      <c r="CY44" s="125">
        <f t="shared" si="731"/>
        <v>151140.16851727731</v>
      </c>
      <c r="CZ44" s="125">
        <f t="shared" si="731"/>
        <v>137569.11327347733</v>
      </c>
      <c r="DA44" s="125">
        <f t="shared" si="731"/>
        <v>137569.11327347733</v>
      </c>
      <c r="DB44" s="125">
        <f t="shared" si="731"/>
        <v>149518.86492782121</v>
      </c>
      <c r="DC44" s="125">
        <f t="shared" si="731"/>
        <v>161686.81932071783</v>
      </c>
      <c r="DD44" s="125">
        <f t="shared" si="731"/>
        <v>174104.36518035585</v>
      </c>
      <c r="DE44" s="125">
        <f t="shared" si="731"/>
        <v>186773.99842140265</v>
      </c>
      <c r="DF44" s="125">
        <f t="shared" si="731"/>
        <v>199698.23991767238</v>
      </c>
      <c r="DG44" s="125">
        <f t="shared" si="731"/>
        <v>212879.63575171726</v>
      </c>
      <c r="DH44" s="125">
        <f t="shared" si="731"/>
        <v>226320.75746691498</v>
      </c>
      <c r="DI44" s="125">
        <f t="shared" si="731"/>
        <v>240024.20232207712</v>
      </c>
      <c r="DJ44" s="125">
        <f t="shared" si="731"/>
        <v>253992.59354860333</v>
      </c>
      <c r="DK44" s="125">
        <f t="shared" si="731"/>
        <v>268228.58061020722</v>
      </c>
      <c r="DL44" s="125">
        <f t="shared" si="731"/>
        <v>282734.83946523955</v>
      </c>
      <c r="DM44" s="125">
        <f t="shared" si="731"/>
        <v>173414.07283163472</v>
      </c>
      <c r="DN44" s="125">
        <f t="shared" si="731"/>
        <v>173414.07283163472</v>
      </c>
      <c r="DO44" s="125">
        <f t="shared" si="731"/>
        <v>185432.04444540854</v>
      </c>
      <c r="DP44" s="125">
        <f t="shared" si="731"/>
        <v>197727.46735822351</v>
      </c>
      <c r="DQ44" s="125">
        <f t="shared" si="731"/>
        <v>210303.11608307002</v>
      </c>
      <c r="DR44" s="125">
        <f t="shared" si="731"/>
        <v>223161.79287806843</v>
      </c>
      <c r="DS44" s="125">
        <f t="shared" si="731"/>
        <v>236306.32802392021</v>
      </c>
      <c r="DT44" s="125">
        <f t="shared" si="731"/>
        <v>249739.58010413393</v>
      </c>
      <c r="DU44" s="125">
        <f t="shared" si="731"/>
        <v>263464.43628805317</v>
      </c>
      <c r="DV44" s="125">
        <f t="shared" si="731"/>
        <v>277483.81261671503</v>
      </c>
      <c r="DW44" s="125">
        <f t="shared" si="731"/>
        <v>291800.65429156693</v>
      </c>
      <c r="DX44" s="125">
        <f t="shared" si="731"/>
        <v>306417.93596607074</v>
      </c>
      <c r="DY44" s="125">
        <f t="shared" si="731"/>
        <v>321338.66204022296</v>
      </c>
      <c r="DZ44" s="125">
        <f t="shared" si="731"/>
        <v>308298.81556981389</v>
      </c>
      <c r="EA44" s="125">
        <f t="shared" si="731"/>
        <v>308298.81556981389</v>
      </c>
      <c r="EB44" s="125">
        <f t="shared" si="731"/>
        <v>320476.73446636531</v>
      </c>
      <c r="EC44" s="125">
        <f t="shared" si="731"/>
        <v>332934.61191743682</v>
      </c>
      <c r="ED44" s="125">
        <f t="shared" si="731"/>
        <v>345706.91802245576</v>
      </c>
      <c r="EE44" s="125">
        <f t="shared" si="731"/>
        <v>358796.79706796154</v>
      </c>
      <c r="EF44" s="125">
        <f t="shared" si="731"/>
        <v>372207.42478335911</v>
      </c>
      <c r="EG44" s="125">
        <f t="shared" si="731"/>
        <v>385942.00865534728</v>
      </c>
      <c r="EH44" s="125">
        <f t="shared" si="731"/>
        <v>400003.78824549203</v>
      </c>
      <c r="EI44" s="125">
        <f t="shared" si="731"/>
        <v>414396.03551097494</v>
      </c>
      <c r="EJ44" s="125">
        <f t="shared" si="731"/>
        <v>429122.05512854934</v>
      </c>
      <c r="EK44" s="125">
        <f t="shared" si="731"/>
        <v>444185.18482173618</v>
      </c>
      <c r="EL44" s="125">
        <f t="shared" si="731"/>
        <v>459588.79569129151</v>
      </c>
      <c r="EM44" s="125">
        <f t="shared" si="731"/>
        <v>380902.96230665734</v>
      </c>
      <c r="EN44" s="125">
        <f t="shared" si="731"/>
        <v>380902.96230665734</v>
      </c>
      <c r="EO44" s="125">
        <f t="shared" si="731"/>
        <v>393283.16607467993</v>
      </c>
      <c r="EP44" s="125">
        <f t="shared" si="731"/>
        <v>406009.82463677303</v>
      </c>
      <c r="EQ44" s="125">
        <f t="shared" si="731"/>
        <v>419089.73584330053</v>
      </c>
      <c r="ER44" s="125">
        <f t="shared" si="731"/>
        <v>432526.43222070672</v>
      </c>
      <c r="ES44" s="125">
        <f t="shared" si="731"/>
        <v>446323.48162070045</v>
      </c>
      <c r="ET44" s="125">
        <f t="shared" si="731"/>
        <v>460484.48757350759</v>
      </c>
      <c r="EU44" s="125">
        <f t="shared" si="731"/>
        <v>475013.08964465628</v>
      </c>
      <c r="EV44" s="125">
        <f t="shared" si="731"/>
        <v>489912.96379532991</v>
      </c>
      <c r="EW44" s="125">
        <f t="shared" si="731"/>
        <v>505187.82274632377</v>
      </c>
      <c r="EX44" s="125">
        <f t="shared" si="731"/>
        <v>520841.41634564102</v>
      </c>
      <c r="EY44" s="125">
        <f t="shared" si="731"/>
        <v>536877.53193976486</v>
      </c>
      <c r="EZ44" s="125">
        <f t="shared" ref="EZ44:HK44" si="732">EZ45+EZ46+EZ47+EZ48</f>
        <v>486556.55756999092</v>
      </c>
      <c r="FA44" s="125">
        <f t="shared" si="732"/>
        <v>486556.55756999092</v>
      </c>
      <c r="FB44" s="125">
        <f t="shared" si="732"/>
        <v>499261.36317472276</v>
      </c>
      <c r="FC44" s="125">
        <f t="shared" si="732"/>
        <v>512342.83720143931</v>
      </c>
      <c r="FD44" s="125">
        <f t="shared" si="732"/>
        <v>525821.1807061471</v>
      </c>
      <c r="FE44" s="125">
        <f t="shared" si="732"/>
        <v>539700.36238362582</v>
      </c>
      <c r="FF44" s="125">
        <f t="shared" si="732"/>
        <v>553984.3906156033</v>
      </c>
      <c r="FG44" s="125">
        <f t="shared" si="732"/>
        <v>568677.3138676245</v>
      </c>
      <c r="FH44" s="125">
        <f t="shared" si="732"/>
        <v>583783.22108988988</v>
      </c>
      <c r="FI44" s="125">
        <f t="shared" si="732"/>
        <v>599306.24212210183</v>
      </c>
      <c r="FJ44" s="125">
        <f t="shared" si="732"/>
        <v>615250.54810235999</v>
      </c>
      <c r="FK44" s="125">
        <f t="shared" si="732"/>
        <v>631620.35188014456</v>
      </c>
      <c r="FL44" s="125">
        <f t="shared" si="732"/>
        <v>648419.90843343094</v>
      </c>
      <c r="FM44" s="125">
        <f t="shared" si="732"/>
        <v>561469.52017965424</v>
      </c>
      <c r="FN44" s="125">
        <f t="shared" si="732"/>
        <v>561469.52017965424</v>
      </c>
      <c r="FO44" s="125">
        <f t="shared" si="732"/>
        <v>574599.0336667262</v>
      </c>
      <c r="FP44" s="125">
        <f t="shared" si="732"/>
        <v>588169.47191704728</v>
      </c>
      <c r="FQ44" s="125">
        <f t="shared" si="732"/>
        <v>602186.08412935305</v>
      </c>
      <c r="FR44" s="125">
        <f t="shared" si="732"/>
        <v>616653.3320432636</v>
      </c>
      <c r="FS44" s="125">
        <f t="shared" si="732"/>
        <v>631575.7220157946</v>
      </c>
      <c r="FT44" s="125">
        <f t="shared" si="732"/>
        <v>646957.8054675326</v>
      </c>
      <c r="FU44" s="125">
        <f t="shared" si="732"/>
        <v>662804.17933326948</v>
      </c>
      <c r="FV44" s="125">
        <f t="shared" si="732"/>
        <v>679119.4865171453</v>
      </c>
      <c r="FW44" s="125">
        <f t="shared" si="732"/>
        <v>695908.41635234153</v>
      </c>
      <c r="FX44" s="125">
        <f t="shared" si="732"/>
        <v>713175.70506537124</v>
      </c>
      <c r="FY44" s="125">
        <f t="shared" si="732"/>
        <v>730926.13624501275</v>
      </c>
      <c r="FZ44" s="125">
        <f t="shared" si="732"/>
        <v>688042.14881171752</v>
      </c>
      <c r="GA44" s="125">
        <f t="shared" si="732"/>
        <v>688042.14881171752</v>
      </c>
      <c r="GB44" s="125">
        <f t="shared" si="732"/>
        <v>701750.63024811679</v>
      </c>
      <c r="GC44" s="125">
        <f t="shared" si="732"/>
        <v>715785.65992596652</v>
      </c>
      <c r="GD44" s="125">
        <f t="shared" si="732"/>
        <v>730320.72725272342</v>
      </c>
      <c r="GE44" s="125">
        <f t="shared" si="732"/>
        <v>745360.83260487649</v>
      </c>
      <c r="GF44" s="125">
        <f t="shared" si="732"/>
        <v>760911.0263626799</v>
      </c>
      <c r="GG44" s="125">
        <f t="shared" si="732"/>
        <v>553812.98080836702</v>
      </c>
      <c r="GH44" s="125">
        <f t="shared" si="732"/>
        <v>568167.07075246261</v>
      </c>
      <c r="GI44" s="125">
        <f t="shared" si="732"/>
        <v>583024.38894812774</v>
      </c>
      <c r="GJ44" s="125">
        <f t="shared" si="732"/>
        <v>598389.96767787833</v>
      </c>
      <c r="GK44" s="125">
        <f t="shared" si="732"/>
        <v>614268.88954705501</v>
      </c>
      <c r="GL44" s="125">
        <f t="shared" si="732"/>
        <v>630666.28798705223</v>
      </c>
      <c r="GM44" s="125">
        <f t="shared" si="732"/>
        <v>278534</v>
      </c>
      <c r="GN44" s="125">
        <f t="shared" si="732"/>
        <v>278534</v>
      </c>
      <c r="GO44" s="125">
        <f t="shared" si="732"/>
        <v>85.336538459360753</v>
      </c>
      <c r="GP44" s="125">
        <f t="shared" si="732"/>
        <v>341.34615384179835</v>
      </c>
      <c r="GQ44" s="125">
        <f t="shared" si="732"/>
        <v>768.02884614731283</v>
      </c>
      <c r="GR44" s="125">
        <f t="shared" si="732"/>
        <v>1365.3846153759041</v>
      </c>
      <c r="GS44" s="125">
        <f t="shared" si="732"/>
        <v>2133.4134615275725</v>
      </c>
      <c r="GT44" s="125">
        <f t="shared" si="732"/>
        <v>3072.1153846023176</v>
      </c>
      <c r="GU44" s="125">
        <f t="shared" si="732"/>
        <v>4181.4903846001398</v>
      </c>
      <c r="GV44" s="125">
        <f t="shared" si="732"/>
        <v>5461.5384615210387</v>
      </c>
      <c r="GW44" s="125">
        <f t="shared" si="732"/>
        <v>6912.2596153650147</v>
      </c>
      <c r="GX44" s="125">
        <f t="shared" si="732"/>
        <v>8533.653846132067</v>
      </c>
      <c r="GY44" s="125">
        <f t="shared" si="732"/>
        <v>10325.721153822196</v>
      </c>
      <c r="GZ44" s="125">
        <f t="shared" si="732"/>
        <v>11735.480769204607</v>
      </c>
      <c r="HA44" s="125">
        <f t="shared" si="732"/>
        <v>11735.480769204607</v>
      </c>
      <c r="HB44" s="125">
        <f t="shared" si="732"/>
        <v>13868.89423074066</v>
      </c>
      <c r="HC44" s="125">
        <f t="shared" si="732"/>
        <v>16172.980769199788</v>
      </c>
      <c r="HD44" s="125">
        <f t="shared" si="732"/>
        <v>18647.740384581994</v>
      </c>
      <c r="HE44" s="125">
        <f t="shared" si="732"/>
        <v>21293.173076887277</v>
      </c>
      <c r="HF44" s="125">
        <f t="shared" si="732"/>
        <v>24109.278846115638</v>
      </c>
      <c r="HG44" s="125">
        <f t="shared" si="732"/>
        <v>27096.057692267077</v>
      </c>
      <c r="HH44" s="125">
        <f t="shared" si="732"/>
        <v>30253.509615341594</v>
      </c>
      <c r="HI44" s="125">
        <f t="shared" si="732"/>
        <v>33581.634615339186</v>
      </c>
      <c r="HJ44" s="125">
        <f t="shared" si="732"/>
        <v>37080.432692259856</v>
      </c>
      <c r="HK44" s="125">
        <f t="shared" si="732"/>
        <v>40749.903846103603</v>
      </c>
      <c r="HL44" s="125">
        <f t="shared" ref="HL44:JW44" si="733">HL45+HL46+HL47+HL48</f>
        <v>44590.048076870429</v>
      </c>
      <c r="HM44" s="125">
        <f t="shared" si="733"/>
        <v>46941.923076867992</v>
      </c>
      <c r="HN44" s="125">
        <f t="shared" si="733"/>
        <v>46941.923076867992</v>
      </c>
      <c r="HO44" s="125">
        <f t="shared" si="733"/>
        <v>51038.076923019173</v>
      </c>
      <c r="HP44" s="125">
        <f t="shared" si="733"/>
        <v>55134.230769170354</v>
      </c>
      <c r="HQ44" s="125">
        <f t="shared" si="733"/>
        <v>59230.384615321535</v>
      </c>
      <c r="HR44" s="125">
        <f t="shared" si="733"/>
        <v>63326.538461472715</v>
      </c>
      <c r="HS44" s="125">
        <f t="shared" si="733"/>
        <v>67422.692307623904</v>
      </c>
      <c r="HT44" s="125">
        <f t="shared" si="733"/>
        <v>71518.846153775085</v>
      </c>
      <c r="HU44" s="125">
        <f t="shared" si="733"/>
        <v>75614.999999926265</v>
      </c>
      <c r="HV44" s="125">
        <f t="shared" si="733"/>
        <v>79711.153846077446</v>
      </c>
      <c r="HW44" s="125">
        <f t="shared" si="733"/>
        <v>83807.307692228627</v>
      </c>
      <c r="HX44" s="125">
        <f t="shared" si="733"/>
        <v>87903.461538379808</v>
      </c>
      <c r="HY44" s="125">
        <f t="shared" si="733"/>
        <v>91999.615384530989</v>
      </c>
      <c r="HZ44" s="125">
        <f t="shared" si="733"/>
        <v>93883.846153759063</v>
      </c>
      <c r="IA44" s="125">
        <f t="shared" si="733"/>
        <v>93883.846153759077</v>
      </c>
      <c r="IB44" s="125">
        <f t="shared" si="733"/>
        <v>97979.999999909967</v>
      </c>
      <c r="IC44" s="125">
        <f t="shared" si="733"/>
        <v>102076.15384606087</v>
      </c>
      <c r="ID44" s="125">
        <f t="shared" si="733"/>
        <v>106172.30769221178</v>
      </c>
      <c r="IE44" s="125">
        <f t="shared" si="733"/>
        <v>110268.46153836268</v>
      </c>
      <c r="IF44" s="125">
        <f t="shared" si="733"/>
        <v>114364.61538451359</v>
      </c>
      <c r="IG44" s="125">
        <f t="shared" si="733"/>
        <v>118460.76923066449</v>
      </c>
      <c r="IH44" s="125">
        <f t="shared" si="733"/>
        <v>122556.92307681539</v>
      </c>
      <c r="II44" s="125">
        <f t="shared" si="733"/>
        <v>126653.0769229663</v>
      </c>
      <c r="IJ44" s="125">
        <f t="shared" si="733"/>
        <v>130749.2307691172</v>
      </c>
      <c r="IK44" s="125">
        <f t="shared" si="733"/>
        <v>134845.38461526809</v>
      </c>
      <c r="IL44" s="125">
        <f t="shared" si="733"/>
        <v>138941.538461419</v>
      </c>
      <c r="IM44" s="125">
        <f t="shared" si="733"/>
        <v>140825.76923064678</v>
      </c>
      <c r="IN44" s="125">
        <f t="shared" si="733"/>
        <v>140825.76923064678</v>
      </c>
      <c r="IO44" s="125">
        <f t="shared" si="733"/>
        <v>144921.92307679736</v>
      </c>
      <c r="IP44" s="125">
        <f t="shared" si="733"/>
        <v>149018.07692294795</v>
      </c>
      <c r="IQ44" s="125">
        <f t="shared" si="733"/>
        <v>153114.23076909853</v>
      </c>
      <c r="IR44" s="125">
        <f t="shared" si="733"/>
        <v>157210.38461524912</v>
      </c>
      <c r="IS44" s="125">
        <f t="shared" si="733"/>
        <v>161306.5384613997</v>
      </c>
      <c r="IT44" s="125">
        <f t="shared" si="733"/>
        <v>165402.69230755029</v>
      </c>
      <c r="IU44" s="125">
        <f t="shared" si="733"/>
        <v>169498.84615370087</v>
      </c>
      <c r="IV44" s="125">
        <f t="shared" si="733"/>
        <v>173594.99999985145</v>
      </c>
      <c r="IW44" s="125">
        <f t="shared" si="733"/>
        <v>177691.15384600204</v>
      </c>
      <c r="IX44" s="125">
        <f t="shared" si="733"/>
        <v>181787.30769215262</v>
      </c>
      <c r="IY44" s="125">
        <f t="shared" si="733"/>
        <v>185883.46153830321</v>
      </c>
      <c r="IZ44" s="125">
        <f t="shared" si="733"/>
        <v>187767.6923075307</v>
      </c>
      <c r="JA44" s="125">
        <f t="shared" si="733"/>
        <v>187767.69230753076</v>
      </c>
      <c r="JB44" s="125">
        <f t="shared" si="733"/>
        <v>191863.84615368093</v>
      </c>
      <c r="JC44" s="125">
        <f t="shared" si="733"/>
        <v>195959.99999983117</v>
      </c>
      <c r="JD44" s="125">
        <f t="shared" si="733"/>
        <v>200056.1538459814</v>
      </c>
      <c r="JE44" s="125">
        <f t="shared" si="733"/>
        <v>204152.30769213164</v>
      </c>
      <c r="JF44" s="125">
        <f t="shared" si="733"/>
        <v>208248.46153828187</v>
      </c>
      <c r="JG44" s="125">
        <f t="shared" si="733"/>
        <v>212344.61538443211</v>
      </c>
      <c r="JH44" s="125">
        <f t="shared" si="733"/>
        <v>216440.76923058234</v>
      </c>
      <c r="JI44" s="125">
        <f t="shared" si="733"/>
        <v>220536.92307673258</v>
      </c>
      <c r="JJ44" s="125">
        <f t="shared" si="733"/>
        <v>224633.07692288281</v>
      </c>
      <c r="JK44" s="125">
        <f t="shared" si="733"/>
        <v>228729.23076903305</v>
      </c>
      <c r="JL44" s="125">
        <f t="shared" si="733"/>
        <v>232825.38461518328</v>
      </c>
      <c r="JM44" s="125">
        <f t="shared" si="733"/>
        <v>234709.61538441043</v>
      </c>
      <c r="JN44" s="125">
        <f t="shared" si="733"/>
        <v>234709.61538441057</v>
      </c>
      <c r="JO44" s="125">
        <f t="shared" si="733"/>
        <v>238805.76923056028</v>
      </c>
      <c r="JP44" s="125">
        <f t="shared" si="733"/>
        <v>242901.92307671014</v>
      </c>
      <c r="JQ44" s="125">
        <f t="shared" si="733"/>
        <v>246998.07692286</v>
      </c>
      <c r="JR44" s="125">
        <f t="shared" si="733"/>
        <v>251094.23076900985</v>
      </c>
      <c r="JS44" s="125">
        <f t="shared" si="733"/>
        <v>255190.38461515971</v>
      </c>
      <c r="JT44" s="125">
        <f t="shared" si="733"/>
        <v>259286.53846130957</v>
      </c>
      <c r="JU44" s="125">
        <f t="shared" si="733"/>
        <v>263382.69230745942</v>
      </c>
      <c r="JV44" s="125">
        <f t="shared" si="733"/>
        <v>267478.84615360928</v>
      </c>
      <c r="JW44" s="125">
        <f t="shared" si="733"/>
        <v>271574.99999975914</v>
      </c>
      <c r="JX44" s="125">
        <f t="shared" ref="JX44:LN44" si="734">JX45+JX46+JX47+JX48</f>
        <v>275671.15384590899</v>
      </c>
      <c r="JY44" s="125">
        <f t="shared" si="734"/>
        <v>279767.30769205885</v>
      </c>
      <c r="JZ44" s="125">
        <f t="shared" si="734"/>
        <v>281651.53846128559</v>
      </c>
      <c r="KA44" s="125">
        <f t="shared" si="734"/>
        <v>281651.53846128576</v>
      </c>
      <c r="KB44" s="125">
        <f t="shared" si="734"/>
        <v>285747.69230743503</v>
      </c>
      <c r="KC44" s="125">
        <f t="shared" si="734"/>
        <v>289843.84615358448</v>
      </c>
      <c r="KD44" s="125">
        <f t="shared" si="734"/>
        <v>293939.99999973393</v>
      </c>
      <c r="KE44" s="125">
        <f t="shared" si="734"/>
        <v>298036.15384588338</v>
      </c>
      <c r="KF44" s="125">
        <f t="shared" si="734"/>
        <v>302132.30769203283</v>
      </c>
      <c r="KG44" s="125">
        <f t="shared" si="734"/>
        <v>306228.46153818228</v>
      </c>
      <c r="KH44" s="125">
        <f t="shared" si="734"/>
        <v>310324.61538433173</v>
      </c>
      <c r="KI44" s="125">
        <f t="shared" si="734"/>
        <v>314420.76923048118</v>
      </c>
      <c r="KJ44" s="125">
        <f t="shared" si="734"/>
        <v>318516.92307663063</v>
      </c>
      <c r="KK44" s="125">
        <f t="shared" si="734"/>
        <v>322613.07692278008</v>
      </c>
      <c r="KL44" s="125">
        <f t="shared" si="734"/>
        <v>326709.23076892953</v>
      </c>
      <c r="KM44" s="125">
        <f t="shared" si="734"/>
        <v>328593.46153815585</v>
      </c>
      <c r="KN44" s="125">
        <f t="shared" si="734"/>
        <v>328593.46153815585</v>
      </c>
      <c r="KO44" s="125">
        <f t="shared" si="734"/>
        <v>332689.61538430484</v>
      </c>
      <c r="KP44" s="125">
        <f t="shared" si="734"/>
        <v>336785.76923045382</v>
      </c>
      <c r="KQ44" s="125">
        <f t="shared" si="734"/>
        <v>340881.9230766028</v>
      </c>
      <c r="KR44" s="125">
        <f t="shared" si="734"/>
        <v>344978.07692275179</v>
      </c>
      <c r="KS44" s="125">
        <f t="shared" si="734"/>
        <v>349074.23076890077</v>
      </c>
      <c r="KT44" s="125">
        <f t="shared" si="734"/>
        <v>353170.38461504976</v>
      </c>
      <c r="KU44" s="125">
        <f t="shared" si="734"/>
        <v>357266.53846119874</v>
      </c>
      <c r="KV44" s="125">
        <f t="shared" si="734"/>
        <v>361362.69230734772</v>
      </c>
      <c r="KW44" s="125">
        <f t="shared" si="734"/>
        <v>365458.84615349671</v>
      </c>
      <c r="KX44" s="125">
        <f t="shared" si="734"/>
        <v>369554.99999964569</v>
      </c>
      <c r="KY44" s="125">
        <f t="shared" si="734"/>
        <v>373651.15384579467</v>
      </c>
      <c r="KZ44" s="125">
        <f t="shared" si="734"/>
        <v>375535.38461502054</v>
      </c>
      <c r="LA44" s="125">
        <f t="shared" si="734"/>
        <v>375535.38461502059</v>
      </c>
      <c r="LB44" s="125">
        <f t="shared" si="734"/>
        <v>379631.538461169</v>
      </c>
      <c r="LC44" s="125">
        <f t="shared" si="734"/>
        <v>383727.69230731745</v>
      </c>
      <c r="LD44" s="125">
        <f t="shared" si="734"/>
        <v>387823.84615346591</v>
      </c>
      <c r="LE44" s="125">
        <f t="shared" si="734"/>
        <v>391919.99999961437</v>
      </c>
      <c r="LF44" s="125">
        <f t="shared" si="734"/>
        <v>396016.15384576283</v>
      </c>
      <c r="LG44" s="125">
        <f t="shared" si="734"/>
        <v>400112.30769191129</v>
      </c>
      <c r="LH44" s="125">
        <f t="shared" si="734"/>
        <v>404208.46153805975</v>
      </c>
      <c r="LI44" s="125">
        <f t="shared" si="734"/>
        <v>408304.61538420821</v>
      </c>
      <c r="LJ44" s="125">
        <f t="shared" si="734"/>
        <v>412400.76923035667</v>
      </c>
      <c r="LK44" s="125">
        <f t="shared" si="734"/>
        <v>416496.92307650513</v>
      </c>
      <c r="LL44" s="125">
        <f t="shared" si="734"/>
        <v>420593.07692265359</v>
      </c>
      <c r="LM44" s="125">
        <f t="shared" si="734"/>
        <v>422477.30769187899</v>
      </c>
      <c r="LN44" s="245">
        <f t="shared" si="734"/>
        <v>422477.30769187916</v>
      </c>
    </row>
    <row r="45" spans="1:326" s="23" customFormat="1">
      <c r="A45" s="228" t="s">
        <v>37</v>
      </c>
      <c r="B45" s="483">
        <f>'Investuotojas ir Finansuotojas'!B47</f>
        <v>69633.55</v>
      </c>
      <c r="C45" s="484">
        <f>B45+'Investuotojas ir Finansuotojas'!C47</f>
        <v>139267.1</v>
      </c>
      <c r="D45" s="484">
        <f>C45+'Investuotojas ir Finansuotojas'!D47</f>
        <v>208900.65000000002</v>
      </c>
      <c r="E45" s="484">
        <f>D45+'Investuotojas ir Finansuotojas'!E47</f>
        <v>278000</v>
      </c>
      <c r="F45" s="484">
        <f>E45+'Investuotojas ir Finansuotojas'!F47</f>
        <v>278000</v>
      </c>
      <c r="G45" s="484">
        <f>F45+'Investuotojas ir Finansuotojas'!G47</f>
        <v>278000</v>
      </c>
      <c r="H45" s="484">
        <f>G45+'Investuotojas ir Finansuotojas'!H47</f>
        <v>278000</v>
      </c>
      <c r="I45" s="484">
        <f>H45+'Investuotojas ir Finansuotojas'!I47</f>
        <v>278000</v>
      </c>
      <c r="J45" s="484">
        <f>I45+'Investuotojas ir Finansuotojas'!J47</f>
        <v>278000</v>
      </c>
      <c r="K45" s="484">
        <f>J45+'Investuotojas ir Finansuotojas'!K47</f>
        <v>278000</v>
      </c>
      <c r="L45" s="484">
        <f>K45+'Investuotojas ir Finansuotojas'!L47</f>
        <v>278000</v>
      </c>
      <c r="M45" s="484">
        <f>L45+'Investuotojas ir Finansuotojas'!M47</f>
        <v>278000</v>
      </c>
      <c r="N45" s="45">
        <f>M45</f>
        <v>278000</v>
      </c>
      <c r="O45" s="485">
        <f>N45+'Infrastruk. sukūrimo sąnaudos'!O13</f>
        <v>278000</v>
      </c>
      <c r="P45" s="485">
        <f>O45+'Infrastruk. sukūrimo sąnaudos'!P13</f>
        <v>278000</v>
      </c>
      <c r="Q45" s="485">
        <f>P45+'Infrastruk. sukūrimo sąnaudos'!Q13</f>
        <v>278000</v>
      </c>
      <c r="R45" s="485">
        <f>Q45+'Infrastruk. sukūrimo sąnaudos'!R13</f>
        <v>278000</v>
      </c>
      <c r="S45" s="485">
        <f>R45+'Infrastruk. sukūrimo sąnaudos'!S13</f>
        <v>278000</v>
      </c>
      <c r="T45" s="485">
        <f>S45+'Infrastruk. sukūrimo sąnaudos'!T13</f>
        <v>278000</v>
      </c>
      <c r="U45" s="485">
        <f>T45+'Infrastruk. sukūrimo sąnaudos'!U13</f>
        <v>278000</v>
      </c>
      <c r="V45" s="485">
        <f>U45+'Infrastruk. sukūrimo sąnaudos'!V13</f>
        <v>278000</v>
      </c>
      <c r="W45" s="485">
        <f>V45+'Infrastruk. sukūrimo sąnaudos'!W13</f>
        <v>278000</v>
      </c>
      <c r="X45" s="485">
        <f>W45+'Infrastruk. sukūrimo sąnaudos'!X13</f>
        <v>278000</v>
      </c>
      <c r="Y45" s="485">
        <f>X45+'Infrastruk. sukūrimo sąnaudos'!Y13</f>
        <v>278000</v>
      </c>
      <c r="Z45" s="485">
        <f>Y45+'Infrastruk. sukūrimo sąnaudos'!Z13</f>
        <v>278000</v>
      </c>
      <c r="AA45" s="45">
        <f>Z45</f>
        <v>278000</v>
      </c>
      <c r="AB45" s="485">
        <f>AA45+'Infrastruk. sukūrimo sąnaudos'!AB13</f>
        <v>278000</v>
      </c>
      <c r="AC45" s="485">
        <f>AB45+'Infrastruk. sukūrimo sąnaudos'!AC13</f>
        <v>278000</v>
      </c>
      <c r="AD45" s="485">
        <f>AC45+'Infrastruk. sukūrimo sąnaudos'!AD13</f>
        <v>278000</v>
      </c>
      <c r="AE45" s="485">
        <f>AD45+'Infrastruk. sukūrimo sąnaudos'!AE13</f>
        <v>278000</v>
      </c>
      <c r="AF45" s="485">
        <f>AE45+'Infrastruk. sukūrimo sąnaudos'!AF13</f>
        <v>278000</v>
      </c>
      <c r="AG45" s="485">
        <f>AF45+'Infrastruk. sukūrimo sąnaudos'!AG13</f>
        <v>278000</v>
      </c>
      <c r="AH45" s="485">
        <f>AG45+'Infrastruk. sukūrimo sąnaudos'!AH13</f>
        <v>278000</v>
      </c>
      <c r="AI45" s="485">
        <f>AH45+'Infrastruk. sukūrimo sąnaudos'!AI13</f>
        <v>278000</v>
      </c>
      <c r="AJ45" s="485">
        <f>AI45+'Infrastruk. sukūrimo sąnaudos'!AJ13</f>
        <v>278000</v>
      </c>
      <c r="AK45" s="485">
        <f>AJ45+'Infrastruk. sukūrimo sąnaudos'!AK13</f>
        <v>278000</v>
      </c>
      <c r="AL45" s="485">
        <f>AK45+'Infrastruk. sukūrimo sąnaudos'!AL13</f>
        <v>278000</v>
      </c>
      <c r="AM45" s="485">
        <f>AL45+'Infrastruk. sukūrimo sąnaudos'!AM13</f>
        <v>278000</v>
      </c>
      <c r="AN45" s="45">
        <f>AM45+'Infrastruk. sukūrimo sąnaudos'!AN13</f>
        <v>278000</v>
      </c>
      <c r="AO45" s="485">
        <f>AN45+'Investuotojas ir Finansuotojas'!AO48</f>
        <v>278000</v>
      </c>
      <c r="AP45" s="485">
        <f>AO45+'Investuotojas ir Finansuotojas'!AP48</f>
        <v>278000</v>
      </c>
      <c r="AQ45" s="485">
        <f>AP45+'Investuotojas ir Finansuotojas'!AQ48</f>
        <v>278000</v>
      </c>
      <c r="AR45" s="485">
        <f>AQ45+'Investuotojas ir Finansuotojas'!AR48</f>
        <v>278000</v>
      </c>
      <c r="AS45" s="485">
        <f>AR45+'Investuotojas ir Finansuotojas'!AS48</f>
        <v>278000</v>
      </c>
      <c r="AT45" s="485">
        <f>AS45+'Investuotojas ir Finansuotojas'!AT48</f>
        <v>278000</v>
      </c>
      <c r="AU45" s="485">
        <f>AT45+'Investuotojas ir Finansuotojas'!AU48</f>
        <v>278000</v>
      </c>
      <c r="AV45" s="485">
        <f>AU45+'Investuotojas ir Finansuotojas'!AV48</f>
        <v>278000</v>
      </c>
      <c r="AW45" s="485">
        <f>AV45+'Investuotojas ir Finansuotojas'!AW48</f>
        <v>278000</v>
      </c>
      <c r="AX45" s="485">
        <f>AW45+'Investuotojas ir Finansuotojas'!AX48</f>
        <v>278000</v>
      </c>
      <c r="AY45" s="485">
        <f>AX45+'Investuotojas ir Finansuotojas'!AY48</f>
        <v>278000</v>
      </c>
      <c r="AZ45" s="485">
        <f>AY45+'Investuotojas ir Finansuotojas'!AZ48</f>
        <v>278000</v>
      </c>
      <c r="BA45" s="45">
        <f>AZ45+'Investuotojas ir Finansuotojas'!BA48</f>
        <v>278000</v>
      </c>
      <c r="BB45" s="485">
        <f>BA45+'Investuotojas ir Finansuotojas'!BB48</f>
        <v>278000</v>
      </c>
      <c r="BC45" s="485">
        <f>BB45+'Investuotojas ir Finansuotojas'!BC48</f>
        <v>278000</v>
      </c>
      <c r="BD45" s="485">
        <f>BC45+'Investuotojas ir Finansuotojas'!BD48</f>
        <v>278000</v>
      </c>
      <c r="BE45" s="485">
        <f>BD45+'Investuotojas ir Finansuotojas'!BE48</f>
        <v>278000</v>
      </c>
      <c r="BF45" s="485">
        <f>BE45+'Investuotojas ir Finansuotojas'!BF48</f>
        <v>278000</v>
      </c>
      <c r="BG45" s="485">
        <f>BF45+'Investuotojas ir Finansuotojas'!BG48</f>
        <v>278000</v>
      </c>
      <c r="BH45" s="485">
        <f>BG45+'Investuotojas ir Finansuotojas'!BH48</f>
        <v>278000</v>
      </c>
      <c r="BI45" s="485">
        <f>BH45+'Investuotojas ir Finansuotojas'!BI48</f>
        <v>278000</v>
      </c>
      <c r="BJ45" s="485">
        <f>BI45+'Investuotojas ir Finansuotojas'!BJ48</f>
        <v>278000</v>
      </c>
      <c r="BK45" s="485">
        <f>BJ45+'Investuotojas ir Finansuotojas'!BK48</f>
        <v>278000</v>
      </c>
      <c r="BL45" s="485">
        <f>BK45+'Investuotojas ir Finansuotojas'!BL48</f>
        <v>278000</v>
      </c>
      <c r="BM45" s="485">
        <f>BL45+'Investuotojas ir Finansuotojas'!BM48</f>
        <v>278000</v>
      </c>
      <c r="BN45" s="485">
        <f>BM45+'Investuotojas ir Finansuotojas'!BN48</f>
        <v>278000</v>
      </c>
      <c r="BO45" s="485">
        <f>BN45+'Investuotojas ir Finansuotojas'!BO48</f>
        <v>278000</v>
      </c>
      <c r="BP45" s="485">
        <f>BO45+'Investuotojas ir Finansuotojas'!BP48</f>
        <v>278000</v>
      </c>
      <c r="BQ45" s="485">
        <f>BP45+'Investuotojas ir Finansuotojas'!BQ48</f>
        <v>278000</v>
      </c>
      <c r="BR45" s="485">
        <f>BQ45+'Investuotojas ir Finansuotojas'!BR48</f>
        <v>278000</v>
      </c>
      <c r="BS45" s="485">
        <f>BR45+'Investuotojas ir Finansuotojas'!BS48</f>
        <v>278000</v>
      </c>
      <c r="BT45" s="485">
        <f>BS45+'Investuotojas ir Finansuotojas'!BT48</f>
        <v>278000</v>
      </c>
      <c r="BU45" s="485">
        <f>BT45+'Investuotojas ir Finansuotojas'!BU48</f>
        <v>278000</v>
      </c>
      <c r="BV45" s="485">
        <f>BU45+'Investuotojas ir Finansuotojas'!BV48</f>
        <v>278000</v>
      </c>
      <c r="BW45" s="485">
        <f>BV45+'Investuotojas ir Finansuotojas'!BW48</f>
        <v>278000</v>
      </c>
      <c r="BX45" s="485">
        <f>BW45+'Investuotojas ir Finansuotojas'!BX48</f>
        <v>278000</v>
      </c>
      <c r="BY45" s="485">
        <f>BX45+'Investuotojas ir Finansuotojas'!BY48</f>
        <v>278000</v>
      </c>
      <c r="BZ45" s="485">
        <f>BY45+'Investuotojas ir Finansuotojas'!BZ48</f>
        <v>278000</v>
      </c>
      <c r="CA45" s="485">
        <f>BZ45+'Investuotojas ir Finansuotojas'!CA48</f>
        <v>278000</v>
      </c>
      <c r="CB45" s="485">
        <f>CA45+'Investuotojas ir Finansuotojas'!CB48</f>
        <v>278000</v>
      </c>
      <c r="CC45" s="485">
        <f>CB45+'Investuotojas ir Finansuotojas'!CC48</f>
        <v>278000</v>
      </c>
      <c r="CD45" s="485">
        <f>CC45+'Investuotojas ir Finansuotojas'!CD48</f>
        <v>278000</v>
      </c>
      <c r="CE45" s="485">
        <f>CD45+'Investuotojas ir Finansuotojas'!CE48</f>
        <v>278000</v>
      </c>
      <c r="CF45" s="485">
        <f>CE45+'Investuotojas ir Finansuotojas'!CF48</f>
        <v>278000</v>
      </c>
      <c r="CG45" s="485">
        <f>CF45+'Investuotojas ir Finansuotojas'!CG48</f>
        <v>278000</v>
      </c>
      <c r="CH45" s="485">
        <f>CG45+'Investuotojas ir Finansuotojas'!CH48</f>
        <v>278000</v>
      </c>
      <c r="CI45" s="485">
        <f>CH45+'Investuotojas ir Finansuotojas'!CI48</f>
        <v>278000</v>
      </c>
      <c r="CJ45" s="485">
        <f>CI45+'Investuotojas ir Finansuotojas'!CJ48</f>
        <v>278000</v>
      </c>
      <c r="CK45" s="485">
        <f>CJ45+'Investuotojas ir Finansuotojas'!CK48</f>
        <v>278000</v>
      </c>
      <c r="CL45" s="485">
        <f>CK45+'Investuotojas ir Finansuotojas'!CL48</f>
        <v>278000</v>
      </c>
      <c r="CM45" s="485">
        <f>CL45+'Investuotojas ir Finansuotojas'!CM48</f>
        <v>278000</v>
      </c>
      <c r="CN45" s="485">
        <f>CM45+'Investuotojas ir Finansuotojas'!CN48</f>
        <v>278000</v>
      </c>
      <c r="CO45" s="485">
        <f>CN45+'Investuotojas ir Finansuotojas'!CO48</f>
        <v>278000</v>
      </c>
      <c r="CP45" s="485">
        <f>CO45+'Investuotojas ir Finansuotojas'!CP48</f>
        <v>278000</v>
      </c>
      <c r="CQ45" s="485">
        <f>CP45+'Investuotojas ir Finansuotojas'!CQ48</f>
        <v>278000</v>
      </c>
      <c r="CR45" s="485">
        <f>CQ45+'Investuotojas ir Finansuotojas'!CR48</f>
        <v>278000</v>
      </c>
      <c r="CS45" s="485">
        <f>CR45+'Investuotojas ir Finansuotojas'!CS48</f>
        <v>278000</v>
      </c>
      <c r="CT45" s="485">
        <f>CS45+'Investuotojas ir Finansuotojas'!CT48</f>
        <v>278000</v>
      </c>
      <c r="CU45" s="485">
        <f>CT45+'Investuotojas ir Finansuotojas'!CU48</f>
        <v>278000</v>
      </c>
      <c r="CV45" s="485">
        <f>CU45+'Investuotojas ir Finansuotojas'!CV48</f>
        <v>278000</v>
      </c>
      <c r="CW45" s="485">
        <f>CV45+'Investuotojas ir Finansuotojas'!CW48</f>
        <v>278000</v>
      </c>
      <c r="CX45" s="485">
        <f>CW45+'Investuotojas ir Finansuotojas'!CX48</f>
        <v>278000</v>
      </c>
      <c r="CY45" s="485">
        <f>CX45+'Investuotojas ir Finansuotojas'!CY48</f>
        <v>278000</v>
      </c>
      <c r="CZ45" s="485">
        <f>CY45+'Investuotojas ir Finansuotojas'!CZ48</f>
        <v>278000</v>
      </c>
      <c r="DA45" s="485">
        <f>CZ45+'Investuotojas ir Finansuotojas'!DA48</f>
        <v>278000</v>
      </c>
      <c r="DB45" s="485">
        <f>DA45+'Investuotojas ir Finansuotojas'!DB48</f>
        <v>278000</v>
      </c>
      <c r="DC45" s="485">
        <f>DB45+'Investuotojas ir Finansuotojas'!DC48</f>
        <v>278000</v>
      </c>
      <c r="DD45" s="485">
        <f>DC45+'Investuotojas ir Finansuotojas'!DD48</f>
        <v>278000</v>
      </c>
      <c r="DE45" s="485">
        <f>DD45+'Investuotojas ir Finansuotojas'!DE48</f>
        <v>278000</v>
      </c>
      <c r="DF45" s="485">
        <f>DE45+'Investuotojas ir Finansuotojas'!DF48</f>
        <v>278000</v>
      </c>
      <c r="DG45" s="485">
        <f>DF45+'Investuotojas ir Finansuotojas'!DG48</f>
        <v>278000</v>
      </c>
      <c r="DH45" s="485">
        <f>DG45+'Investuotojas ir Finansuotojas'!DH48</f>
        <v>278000</v>
      </c>
      <c r="DI45" s="485">
        <f>DH45+'Investuotojas ir Finansuotojas'!DI48</f>
        <v>278000</v>
      </c>
      <c r="DJ45" s="485">
        <f>DI45+'Investuotojas ir Finansuotojas'!DJ48</f>
        <v>278000</v>
      </c>
      <c r="DK45" s="485">
        <f>DJ45+'Investuotojas ir Finansuotojas'!DK48</f>
        <v>278000</v>
      </c>
      <c r="DL45" s="485">
        <f>DK45+'Investuotojas ir Finansuotojas'!DL48</f>
        <v>278000</v>
      </c>
      <c r="DM45" s="485">
        <f>DL45+'Investuotojas ir Finansuotojas'!DM48</f>
        <v>278000</v>
      </c>
      <c r="DN45" s="485">
        <f>DM45+'Investuotojas ir Finansuotojas'!DN48</f>
        <v>278000</v>
      </c>
      <c r="DO45" s="485">
        <f>DN45+'Investuotojas ir Finansuotojas'!DO48</f>
        <v>278000</v>
      </c>
      <c r="DP45" s="485">
        <f>DO45+'Investuotojas ir Finansuotojas'!DP48</f>
        <v>278000</v>
      </c>
      <c r="DQ45" s="485">
        <f>DP45+'Investuotojas ir Finansuotojas'!DQ48</f>
        <v>278000</v>
      </c>
      <c r="DR45" s="485">
        <f>DQ45+'Investuotojas ir Finansuotojas'!DR48</f>
        <v>278000</v>
      </c>
      <c r="DS45" s="485">
        <f>DR45+'Investuotojas ir Finansuotojas'!DS48</f>
        <v>278000</v>
      </c>
      <c r="DT45" s="485">
        <f>DS45+'Investuotojas ir Finansuotojas'!DT48</f>
        <v>278000</v>
      </c>
      <c r="DU45" s="485">
        <f>DT45+'Investuotojas ir Finansuotojas'!DU48</f>
        <v>278000</v>
      </c>
      <c r="DV45" s="485">
        <f>DU45+'Investuotojas ir Finansuotojas'!DV48</f>
        <v>278000</v>
      </c>
      <c r="DW45" s="485">
        <f>DV45+'Investuotojas ir Finansuotojas'!DW48</f>
        <v>278000</v>
      </c>
      <c r="DX45" s="485">
        <f>DW45+'Investuotojas ir Finansuotojas'!DX48</f>
        <v>278000</v>
      </c>
      <c r="DY45" s="485">
        <f>DX45+'Investuotojas ir Finansuotojas'!DY48</f>
        <v>278000</v>
      </c>
      <c r="DZ45" s="485">
        <f>DY45+'Investuotojas ir Finansuotojas'!DZ48</f>
        <v>278000</v>
      </c>
      <c r="EA45" s="485">
        <f>DZ45+'Investuotojas ir Finansuotojas'!EA48</f>
        <v>278000</v>
      </c>
      <c r="EB45" s="485">
        <f>EA45+'Investuotojas ir Finansuotojas'!EB48</f>
        <v>278000</v>
      </c>
      <c r="EC45" s="485">
        <f>EB45+'Investuotojas ir Finansuotojas'!EC48</f>
        <v>278000</v>
      </c>
      <c r="ED45" s="485">
        <f>EC45+'Investuotojas ir Finansuotojas'!ED48</f>
        <v>278000</v>
      </c>
      <c r="EE45" s="485">
        <f>ED45+'Investuotojas ir Finansuotojas'!EE48</f>
        <v>278000</v>
      </c>
      <c r="EF45" s="485">
        <f>EE45+'Investuotojas ir Finansuotojas'!EF48</f>
        <v>278000</v>
      </c>
      <c r="EG45" s="485">
        <f>EF45+'Investuotojas ir Finansuotojas'!EG48</f>
        <v>278000</v>
      </c>
      <c r="EH45" s="485">
        <f>EG45+'Investuotojas ir Finansuotojas'!EH48</f>
        <v>278000</v>
      </c>
      <c r="EI45" s="485">
        <f>EH45+'Investuotojas ir Finansuotojas'!EI48</f>
        <v>278000</v>
      </c>
      <c r="EJ45" s="485">
        <f>EI45+'Investuotojas ir Finansuotojas'!EJ48</f>
        <v>278000</v>
      </c>
      <c r="EK45" s="485">
        <f>EJ45+'Investuotojas ir Finansuotojas'!EK48</f>
        <v>278000</v>
      </c>
      <c r="EL45" s="485">
        <f>EK45+'Investuotojas ir Finansuotojas'!EL48</f>
        <v>278000</v>
      </c>
      <c r="EM45" s="485">
        <f>EL45+'Investuotojas ir Finansuotojas'!EM48</f>
        <v>278000</v>
      </c>
      <c r="EN45" s="485">
        <f>EM45+'Investuotojas ir Finansuotojas'!EN48</f>
        <v>278000</v>
      </c>
      <c r="EO45" s="485">
        <f>EN45+'Investuotojas ir Finansuotojas'!EO48</f>
        <v>278000</v>
      </c>
      <c r="EP45" s="485">
        <f>EO45+'Investuotojas ir Finansuotojas'!EP48</f>
        <v>278000</v>
      </c>
      <c r="EQ45" s="485">
        <f>EP45+'Investuotojas ir Finansuotojas'!EQ48</f>
        <v>278000</v>
      </c>
      <c r="ER45" s="485">
        <f>EQ45+'Investuotojas ir Finansuotojas'!ER48</f>
        <v>278000</v>
      </c>
      <c r="ES45" s="485">
        <f>ER45+'Investuotojas ir Finansuotojas'!ES48</f>
        <v>278000</v>
      </c>
      <c r="ET45" s="485">
        <f>ES45+'Investuotojas ir Finansuotojas'!ET48</f>
        <v>278000</v>
      </c>
      <c r="EU45" s="485">
        <f>ET45+'Investuotojas ir Finansuotojas'!EU48</f>
        <v>278000</v>
      </c>
      <c r="EV45" s="485">
        <f>EU45+'Investuotojas ir Finansuotojas'!EV48</f>
        <v>278000</v>
      </c>
      <c r="EW45" s="485">
        <f>EV45+'Investuotojas ir Finansuotojas'!EW48</f>
        <v>278000</v>
      </c>
      <c r="EX45" s="485">
        <f>EW45+'Investuotojas ir Finansuotojas'!EX48</f>
        <v>278000</v>
      </c>
      <c r="EY45" s="485">
        <f>EX45+'Investuotojas ir Finansuotojas'!EY48</f>
        <v>278000</v>
      </c>
      <c r="EZ45" s="485">
        <f>EY45+'Investuotojas ir Finansuotojas'!EZ48</f>
        <v>278000</v>
      </c>
      <c r="FA45" s="485">
        <f>EZ45+'Investuotojas ir Finansuotojas'!FA48</f>
        <v>278000</v>
      </c>
      <c r="FB45" s="485">
        <f>FA45+'Investuotojas ir Finansuotojas'!FB48</f>
        <v>278000</v>
      </c>
      <c r="FC45" s="485">
        <f>FB45+'Investuotojas ir Finansuotojas'!FC48</f>
        <v>278000</v>
      </c>
      <c r="FD45" s="485">
        <f>FC45+'Investuotojas ir Finansuotojas'!FD48</f>
        <v>278000</v>
      </c>
      <c r="FE45" s="485">
        <f>FD45+'Investuotojas ir Finansuotojas'!FE48</f>
        <v>278000</v>
      </c>
      <c r="FF45" s="485">
        <f>FE45+'Investuotojas ir Finansuotojas'!FF48</f>
        <v>278000</v>
      </c>
      <c r="FG45" s="485">
        <f>FF45+'Investuotojas ir Finansuotojas'!FG48</f>
        <v>278000</v>
      </c>
      <c r="FH45" s="485">
        <f>FG45+'Investuotojas ir Finansuotojas'!FH48</f>
        <v>278000</v>
      </c>
      <c r="FI45" s="485">
        <f>FH45+'Investuotojas ir Finansuotojas'!FI48</f>
        <v>278000</v>
      </c>
      <c r="FJ45" s="485">
        <f>FI45+'Investuotojas ir Finansuotojas'!FJ48</f>
        <v>278000</v>
      </c>
      <c r="FK45" s="485">
        <f>FJ45+'Investuotojas ir Finansuotojas'!FK48</f>
        <v>278000</v>
      </c>
      <c r="FL45" s="485">
        <f>FK45+'Investuotojas ir Finansuotojas'!FL48</f>
        <v>278000</v>
      </c>
      <c r="FM45" s="485">
        <f>FL45+'Investuotojas ir Finansuotojas'!FM48</f>
        <v>278000</v>
      </c>
      <c r="FN45" s="485">
        <f>FM45+'Investuotojas ir Finansuotojas'!FN48</f>
        <v>278000</v>
      </c>
      <c r="FO45" s="485">
        <f>FN45+'Investuotojas ir Finansuotojas'!FO48</f>
        <v>278000</v>
      </c>
      <c r="FP45" s="485">
        <f>FO45+'Investuotojas ir Finansuotojas'!FP48</f>
        <v>278000</v>
      </c>
      <c r="FQ45" s="485">
        <f>FP45+'Investuotojas ir Finansuotojas'!FQ48</f>
        <v>278000</v>
      </c>
      <c r="FR45" s="485">
        <f>FQ45+'Investuotojas ir Finansuotojas'!FR48</f>
        <v>278000</v>
      </c>
      <c r="FS45" s="485">
        <f>FR45+'Investuotojas ir Finansuotojas'!FS48</f>
        <v>278000</v>
      </c>
      <c r="FT45" s="485">
        <f>FS45+'Investuotojas ir Finansuotojas'!FT48</f>
        <v>278000</v>
      </c>
      <c r="FU45" s="485">
        <f>FT45+'Investuotojas ir Finansuotojas'!FU48</f>
        <v>278000</v>
      </c>
      <c r="FV45" s="485">
        <f>FU45+'Investuotojas ir Finansuotojas'!FV48</f>
        <v>278000</v>
      </c>
      <c r="FW45" s="485">
        <f>FV45+'Investuotojas ir Finansuotojas'!FW48</f>
        <v>278000</v>
      </c>
      <c r="FX45" s="485">
        <f>FW45+'Investuotojas ir Finansuotojas'!FX48</f>
        <v>278000</v>
      </c>
      <c r="FY45" s="485">
        <f>FX45+'Investuotojas ir Finansuotojas'!FY48</f>
        <v>278000</v>
      </c>
      <c r="FZ45" s="485">
        <f>FY45+'Investuotojas ir Finansuotojas'!FZ48</f>
        <v>278000</v>
      </c>
      <c r="GA45" s="485">
        <f>FZ45</f>
        <v>278000</v>
      </c>
      <c r="GB45" s="485">
        <f>GA45+'Investuotojas ir Finansuotojas'!GB48</f>
        <v>278000</v>
      </c>
      <c r="GC45" s="485">
        <f>GB45+'Investuotojas ir Finansuotojas'!GC48</f>
        <v>278000</v>
      </c>
      <c r="GD45" s="485">
        <f>GC45+'Investuotojas ir Finansuotojas'!GD48</f>
        <v>278000</v>
      </c>
      <c r="GE45" s="485">
        <f>GD45+'Investuotojas ir Finansuotojas'!GE48</f>
        <v>278000</v>
      </c>
      <c r="GF45" s="485">
        <f>GE45+'Investuotojas ir Finansuotojas'!GF48</f>
        <v>278000</v>
      </c>
      <c r="GG45" s="485">
        <f>GF45+'Investuotojas ir Finansuotojas'!GG48</f>
        <v>278000</v>
      </c>
      <c r="GH45" s="485">
        <f>GG45+'Investuotojas ir Finansuotojas'!GH48</f>
        <v>278000</v>
      </c>
      <c r="GI45" s="485">
        <f>GH45+'Investuotojas ir Finansuotojas'!GI48</f>
        <v>278000</v>
      </c>
      <c r="GJ45" s="485">
        <f>GI45+'Investuotojas ir Finansuotojas'!GJ48</f>
        <v>278000</v>
      </c>
      <c r="GK45" s="485">
        <f>GJ45+'Investuotojas ir Finansuotojas'!GK48</f>
        <v>278000</v>
      </c>
      <c r="GL45" s="485">
        <f>GK45+'Investuotojas ir Finansuotojas'!GL48</f>
        <v>278000</v>
      </c>
      <c r="GM45" s="485">
        <f>GL45+'Investuotojas ir Finansuotojas'!GM48</f>
        <v>278534</v>
      </c>
      <c r="GN45" s="485">
        <f t="shared" ref="GN45:IA45" si="735">GM45</f>
        <v>278534</v>
      </c>
      <c r="GO45" s="485"/>
      <c r="GP45" s="485"/>
      <c r="GQ45" s="485"/>
      <c r="GR45" s="485"/>
      <c r="GS45" s="485"/>
      <c r="GT45" s="485"/>
      <c r="GU45" s="485"/>
      <c r="GV45" s="485"/>
      <c r="GW45" s="485"/>
      <c r="GX45" s="485"/>
      <c r="GY45" s="485"/>
      <c r="GZ45" s="485"/>
      <c r="HA45" s="485"/>
      <c r="HB45" s="485">
        <f>HA45+'Infrastruk. sukūrimo sąnaudos'!HB13</f>
        <v>0</v>
      </c>
      <c r="HC45" s="485">
        <f>HB45+'Infrastruk. sukūrimo sąnaudos'!HC13</f>
        <v>0</v>
      </c>
      <c r="HD45" s="485">
        <f>HC45+'Infrastruk. sukūrimo sąnaudos'!HD13</f>
        <v>0</v>
      </c>
      <c r="HE45" s="485">
        <f>HD45+'Infrastruk. sukūrimo sąnaudos'!HE13</f>
        <v>0</v>
      </c>
      <c r="HF45" s="485">
        <f>HE45+'Infrastruk. sukūrimo sąnaudos'!HF13</f>
        <v>0</v>
      </c>
      <c r="HG45" s="485">
        <f>HF45+'Infrastruk. sukūrimo sąnaudos'!HG13</f>
        <v>0</v>
      </c>
      <c r="HH45" s="485">
        <f>HG45+'Infrastruk. sukūrimo sąnaudos'!HH13</f>
        <v>0</v>
      </c>
      <c r="HI45" s="485">
        <f>HH45+'Infrastruk. sukūrimo sąnaudos'!HI13</f>
        <v>0</v>
      </c>
      <c r="HJ45" s="485">
        <f>HI45+'Infrastruk. sukūrimo sąnaudos'!HJ13</f>
        <v>0</v>
      </c>
      <c r="HK45" s="485">
        <f>HJ45+'Infrastruk. sukūrimo sąnaudos'!HK13</f>
        <v>0</v>
      </c>
      <c r="HL45" s="485">
        <f>HK45+'Infrastruk. sukūrimo sąnaudos'!HL13</f>
        <v>0</v>
      </c>
      <c r="HM45" s="485">
        <f>HL45+'Infrastruk. sukūrimo sąnaudos'!HM13</f>
        <v>0</v>
      </c>
      <c r="HN45" s="485">
        <f t="shared" si="735"/>
        <v>0</v>
      </c>
      <c r="HO45" s="485">
        <f>HN45+'Infrastruk. sukūrimo sąnaudos'!HO13</f>
        <v>0</v>
      </c>
      <c r="HP45" s="485">
        <f>HO45+'Infrastruk. sukūrimo sąnaudos'!HP13</f>
        <v>0</v>
      </c>
      <c r="HQ45" s="485">
        <f>HP45+'Infrastruk. sukūrimo sąnaudos'!HQ13</f>
        <v>0</v>
      </c>
      <c r="HR45" s="485">
        <f>HQ45+'Infrastruk. sukūrimo sąnaudos'!HR13</f>
        <v>0</v>
      </c>
      <c r="HS45" s="485">
        <f>HR45+'Infrastruk. sukūrimo sąnaudos'!HS13</f>
        <v>0</v>
      </c>
      <c r="HT45" s="485">
        <f>HS45+'Infrastruk. sukūrimo sąnaudos'!HT13</f>
        <v>0</v>
      </c>
      <c r="HU45" s="485">
        <f>HT45+'Infrastruk. sukūrimo sąnaudos'!HU13</f>
        <v>0</v>
      </c>
      <c r="HV45" s="485">
        <f>HU45+'Infrastruk. sukūrimo sąnaudos'!HV13</f>
        <v>0</v>
      </c>
      <c r="HW45" s="485">
        <f>HV45+'Infrastruk. sukūrimo sąnaudos'!HW13</f>
        <v>0</v>
      </c>
      <c r="HX45" s="485">
        <f>HW45+'Infrastruk. sukūrimo sąnaudos'!HX13</f>
        <v>0</v>
      </c>
      <c r="HY45" s="485">
        <f>HX45+'Infrastruk. sukūrimo sąnaudos'!HY13</f>
        <v>0</v>
      </c>
      <c r="HZ45" s="485">
        <f>HY45+'Infrastruk. sukūrimo sąnaudos'!HZ13</f>
        <v>0</v>
      </c>
      <c r="IA45" s="485">
        <f t="shared" si="735"/>
        <v>0</v>
      </c>
      <c r="IB45" s="485">
        <f>IA45+'Infrastruk. sukūrimo sąnaudos'!IB13</f>
        <v>0</v>
      </c>
      <c r="IC45" s="485">
        <f>IB45+'Infrastruk. sukūrimo sąnaudos'!IC13</f>
        <v>0</v>
      </c>
      <c r="ID45" s="485">
        <f>IC45+'Infrastruk. sukūrimo sąnaudos'!ID13</f>
        <v>0</v>
      </c>
      <c r="IE45" s="485">
        <f>ID45+'Infrastruk. sukūrimo sąnaudos'!IE13</f>
        <v>0</v>
      </c>
      <c r="IF45" s="485">
        <f>IE45+'Infrastruk. sukūrimo sąnaudos'!IF13</f>
        <v>0</v>
      </c>
      <c r="IG45" s="485">
        <f>IF45+'Infrastruk. sukūrimo sąnaudos'!IG13</f>
        <v>0</v>
      </c>
      <c r="IH45" s="485">
        <f>IG45+'Infrastruk. sukūrimo sąnaudos'!IH13</f>
        <v>0</v>
      </c>
      <c r="II45" s="485">
        <f>IH45+'Infrastruk. sukūrimo sąnaudos'!II13</f>
        <v>0</v>
      </c>
      <c r="IJ45" s="485">
        <f>II45+'Infrastruk. sukūrimo sąnaudos'!IJ13</f>
        <v>0</v>
      </c>
      <c r="IK45" s="485">
        <f>IJ45+'Infrastruk. sukūrimo sąnaudos'!IK13</f>
        <v>0</v>
      </c>
      <c r="IL45" s="485">
        <f>IK45+'Infrastruk. sukūrimo sąnaudos'!IL13</f>
        <v>0</v>
      </c>
      <c r="IM45" s="485">
        <f>IL45+'Infrastruk. sukūrimo sąnaudos'!IM13</f>
        <v>0</v>
      </c>
      <c r="IN45" s="485">
        <f t="shared" ref="IN45:KN45" si="736">IM45</f>
        <v>0</v>
      </c>
      <c r="IO45" s="485">
        <f>IN45+'Infrastruk. sukūrimo sąnaudos'!IO13</f>
        <v>0</v>
      </c>
      <c r="IP45" s="485">
        <f>IO45+'Infrastruk. sukūrimo sąnaudos'!IP13</f>
        <v>0</v>
      </c>
      <c r="IQ45" s="485">
        <f>IP45+'Infrastruk. sukūrimo sąnaudos'!IQ13</f>
        <v>0</v>
      </c>
      <c r="IR45" s="485">
        <f>IQ45+'Infrastruk. sukūrimo sąnaudos'!IR13</f>
        <v>0</v>
      </c>
      <c r="IS45" s="485">
        <f>IR45+'Infrastruk. sukūrimo sąnaudos'!IS13</f>
        <v>0</v>
      </c>
      <c r="IT45" s="485">
        <f>IS45+'Infrastruk. sukūrimo sąnaudos'!IT13</f>
        <v>0</v>
      </c>
      <c r="IU45" s="485">
        <f>IT45+'Infrastruk. sukūrimo sąnaudos'!IU13</f>
        <v>0</v>
      </c>
      <c r="IV45" s="485">
        <f>IU45+'Infrastruk. sukūrimo sąnaudos'!IV13</f>
        <v>0</v>
      </c>
      <c r="IW45" s="485">
        <f>IV45+'Infrastruk. sukūrimo sąnaudos'!IW13</f>
        <v>0</v>
      </c>
      <c r="IX45" s="485">
        <f>IW45+'Infrastruk. sukūrimo sąnaudos'!IX13</f>
        <v>0</v>
      </c>
      <c r="IY45" s="485">
        <f>IX45+'Infrastruk. sukūrimo sąnaudos'!IY13</f>
        <v>0</v>
      </c>
      <c r="IZ45" s="485">
        <f>IY45+'Infrastruk. sukūrimo sąnaudos'!IZ13</f>
        <v>0</v>
      </c>
      <c r="JA45" s="485">
        <f t="shared" si="736"/>
        <v>0</v>
      </c>
      <c r="JB45" s="485">
        <f>JA45+'Infrastruk. sukūrimo sąnaudos'!JB13</f>
        <v>0</v>
      </c>
      <c r="JC45" s="485">
        <f>JB45+'Infrastruk. sukūrimo sąnaudos'!JC13</f>
        <v>0</v>
      </c>
      <c r="JD45" s="485">
        <f>JC45+'Infrastruk. sukūrimo sąnaudos'!JD13</f>
        <v>0</v>
      </c>
      <c r="JE45" s="485">
        <f>JD45+'Infrastruk. sukūrimo sąnaudos'!JE13</f>
        <v>0</v>
      </c>
      <c r="JF45" s="485">
        <f>JE45+'Infrastruk. sukūrimo sąnaudos'!JF13</f>
        <v>0</v>
      </c>
      <c r="JG45" s="485">
        <f>JF45+'Infrastruk. sukūrimo sąnaudos'!JG13</f>
        <v>0</v>
      </c>
      <c r="JH45" s="485">
        <f>JG45+'Infrastruk. sukūrimo sąnaudos'!JH13</f>
        <v>0</v>
      </c>
      <c r="JI45" s="485">
        <f>JH45+'Infrastruk. sukūrimo sąnaudos'!JI13</f>
        <v>0</v>
      </c>
      <c r="JJ45" s="485">
        <f>JI45+'Infrastruk. sukūrimo sąnaudos'!JJ13</f>
        <v>0</v>
      </c>
      <c r="JK45" s="485">
        <f>JJ45+'Infrastruk. sukūrimo sąnaudos'!JK13</f>
        <v>0</v>
      </c>
      <c r="JL45" s="485">
        <f>JK45+'Infrastruk. sukūrimo sąnaudos'!JL13</f>
        <v>0</v>
      </c>
      <c r="JM45" s="485">
        <f>JL45+'Infrastruk. sukūrimo sąnaudos'!JM13</f>
        <v>0</v>
      </c>
      <c r="JN45" s="485">
        <f t="shared" si="736"/>
        <v>0</v>
      </c>
      <c r="JO45" s="485">
        <f>JN45+'Infrastruk. sukūrimo sąnaudos'!JO13</f>
        <v>0</v>
      </c>
      <c r="JP45" s="485">
        <f>JO45+'Infrastruk. sukūrimo sąnaudos'!JP13</f>
        <v>0</v>
      </c>
      <c r="JQ45" s="485">
        <f>JP45+'Infrastruk. sukūrimo sąnaudos'!JQ13</f>
        <v>0</v>
      </c>
      <c r="JR45" s="485">
        <f>JQ45+'Infrastruk. sukūrimo sąnaudos'!JR13</f>
        <v>0</v>
      </c>
      <c r="JS45" s="485">
        <f>JR45+'Infrastruk. sukūrimo sąnaudos'!JS13</f>
        <v>0</v>
      </c>
      <c r="JT45" s="485">
        <f>JS45+'Infrastruk. sukūrimo sąnaudos'!JT13</f>
        <v>0</v>
      </c>
      <c r="JU45" s="485">
        <f>JT45+'Infrastruk. sukūrimo sąnaudos'!JU13</f>
        <v>0</v>
      </c>
      <c r="JV45" s="485">
        <f>JU45+'Infrastruk. sukūrimo sąnaudos'!JV13</f>
        <v>0</v>
      </c>
      <c r="JW45" s="485">
        <f>JV45+'Infrastruk. sukūrimo sąnaudos'!JW13</f>
        <v>0</v>
      </c>
      <c r="JX45" s="485">
        <f>JW45+'Infrastruk. sukūrimo sąnaudos'!JX13</f>
        <v>0</v>
      </c>
      <c r="JY45" s="485">
        <f>JX45+'Infrastruk. sukūrimo sąnaudos'!JY13</f>
        <v>0</v>
      </c>
      <c r="JZ45" s="485">
        <f>JY45+'Infrastruk. sukūrimo sąnaudos'!JZ13</f>
        <v>0</v>
      </c>
      <c r="KA45" s="485">
        <f t="shared" si="736"/>
        <v>0</v>
      </c>
      <c r="KB45" s="485">
        <f>KA45+'Infrastruk. sukūrimo sąnaudos'!KB13</f>
        <v>0</v>
      </c>
      <c r="KC45" s="485">
        <f>KB45+'Infrastruk. sukūrimo sąnaudos'!KC13</f>
        <v>0</v>
      </c>
      <c r="KD45" s="485">
        <f>KC45+'Infrastruk. sukūrimo sąnaudos'!KD13</f>
        <v>0</v>
      </c>
      <c r="KE45" s="485">
        <f>KD45+'Infrastruk. sukūrimo sąnaudos'!KE13</f>
        <v>0</v>
      </c>
      <c r="KF45" s="485">
        <f>KE45+'Infrastruk. sukūrimo sąnaudos'!KF13</f>
        <v>0</v>
      </c>
      <c r="KG45" s="485">
        <f>KF45+'Infrastruk. sukūrimo sąnaudos'!KG13</f>
        <v>0</v>
      </c>
      <c r="KH45" s="485">
        <f>KG45+'Infrastruk. sukūrimo sąnaudos'!KH13</f>
        <v>0</v>
      </c>
      <c r="KI45" s="485">
        <f>KH45+'Infrastruk. sukūrimo sąnaudos'!KI13</f>
        <v>0</v>
      </c>
      <c r="KJ45" s="485">
        <f>KI45+'Infrastruk. sukūrimo sąnaudos'!KJ13</f>
        <v>0</v>
      </c>
      <c r="KK45" s="485">
        <f>KJ45+'Infrastruk. sukūrimo sąnaudos'!KK13</f>
        <v>0</v>
      </c>
      <c r="KL45" s="485">
        <f>KK45+'Infrastruk. sukūrimo sąnaudos'!KL13</f>
        <v>0</v>
      </c>
      <c r="KM45" s="485">
        <f>KL45+'Infrastruk. sukūrimo sąnaudos'!KM13</f>
        <v>0</v>
      </c>
      <c r="KN45" s="485">
        <f t="shared" si="736"/>
        <v>0</v>
      </c>
      <c r="KO45" s="485">
        <f>KN45+'Infrastruk. sukūrimo sąnaudos'!KO13</f>
        <v>0</v>
      </c>
      <c r="KP45" s="485">
        <f>KO45+'Infrastruk. sukūrimo sąnaudos'!KP13</f>
        <v>0</v>
      </c>
      <c r="KQ45" s="485">
        <f>KP45+'Infrastruk. sukūrimo sąnaudos'!KQ13</f>
        <v>0</v>
      </c>
      <c r="KR45" s="485">
        <f>KQ45+'Infrastruk. sukūrimo sąnaudos'!KR13</f>
        <v>0</v>
      </c>
      <c r="KS45" s="485">
        <f>KR45+'Infrastruk. sukūrimo sąnaudos'!KS13</f>
        <v>0</v>
      </c>
      <c r="KT45" s="485">
        <f>KS45+'Infrastruk. sukūrimo sąnaudos'!KT13</f>
        <v>0</v>
      </c>
      <c r="KU45" s="485">
        <f>KT45+'Infrastruk. sukūrimo sąnaudos'!KU13</f>
        <v>0</v>
      </c>
      <c r="KV45" s="485">
        <f>KU45+'Infrastruk. sukūrimo sąnaudos'!KV13</f>
        <v>0</v>
      </c>
      <c r="KW45" s="485">
        <f>KV45+'Infrastruk. sukūrimo sąnaudos'!KW13</f>
        <v>0</v>
      </c>
      <c r="KX45" s="485">
        <f>KW45+'Infrastruk. sukūrimo sąnaudos'!KX13</f>
        <v>0</v>
      </c>
      <c r="KY45" s="485">
        <f>KX45+'Infrastruk. sukūrimo sąnaudos'!KY13</f>
        <v>0</v>
      </c>
      <c r="KZ45" s="485">
        <f>KY45+'Infrastruk. sukūrimo sąnaudos'!KZ13</f>
        <v>0</v>
      </c>
      <c r="LA45" s="485">
        <f t="shared" ref="LA45:LN45" si="737">KZ45</f>
        <v>0</v>
      </c>
      <c r="LB45" s="485">
        <f>LA45+'Infrastruk. sukūrimo sąnaudos'!LB13</f>
        <v>0</v>
      </c>
      <c r="LC45" s="485">
        <f>LB45+'Infrastruk. sukūrimo sąnaudos'!LC13</f>
        <v>0</v>
      </c>
      <c r="LD45" s="485">
        <f>LC45+'Infrastruk. sukūrimo sąnaudos'!LD13</f>
        <v>0</v>
      </c>
      <c r="LE45" s="485">
        <f>LD45+'Infrastruk. sukūrimo sąnaudos'!LE13</f>
        <v>0</v>
      </c>
      <c r="LF45" s="485">
        <f>LE45+'Infrastruk. sukūrimo sąnaudos'!LF13</f>
        <v>0</v>
      </c>
      <c r="LG45" s="485">
        <f>LF45+'Infrastruk. sukūrimo sąnaudos'!LG13</f>
        <v>0</v>
      </c>
      <c r="LH45" s="485">
        <f>LG45+'Infrastruk. sukūrimo sąnaudos'!LH13</f>
        <v>0</v>
      </c>
      <c r="LI45" s="485">
        <f>LH45+'Infrastruk. sukūrimo sąnaudos'!LI13</f>
        <v>0</v>
      </c>
      <c r="LJ45" s="485">
        <f>LI45+'Infrastruk. sukūrimo sąnaudos'!LJ13</f>
        <v>0</v>
      </c>
      <c r="LK45" s="485">
        <f>LJ45+'Infrastruk. sukūrimo sąnaudos'!LK13</f>
        <v>0</v>
      </c>
      <c r="LL45" s="485">
        <f>LK45+'Infrastruk. sukūrimo sąnaudos'!LL13</f>
        <v>0</v>
      </c>
      <c r="LM45" s="485">
        <f>LL45+'Infrastruk. sukūrimo sąnaudos'!LM13</f>
        <v>0</v>
      </c>
      <c r="LN45" s="486">
        <f t="shared" si="737"/>
        <v>0</v>
      </c>
    </row>
    <row r="46" spans="1:326" s="23" customFormat="1">
      <c r="A46" s="232" t="s">
        <v>38</v>
      </c>
      <c r="B46" s="246"/>
      <c r="C46" s="234"/>
      <c r="D46" s="38"/>
      <c r="E46" s="38"/>
      <c r="F46" s="38"/>
      <c r="G46" s="38"/>
      <c r="H46" s="38"/>
      <c r="I46" s="38"/>
      <c r="J46" s="38"/>
      <c r="K46" s="38"/>
      <c r="L46" s="38"/>
      <c r="M46" s="38"/>
      <c r="N46" s="43"/>
      <c r="O46" s="38"/>
      <c r="P46" s="38"/>
      <c r="Q46" s="38"/>
      <c r="R46" s="38"/>
      <c r="S46" s="38"/>
      <c r="T46" s="38"/>
      <c r="U46" s="38"/>
      <c r="V46" s="38"/>
      <c r="W46" s="38"/>
      <c r="X46" s="38"/>
      <c r="Y46" s="38"/>
      <c r="Z46" s="38"/>
      <c r="AA46" s="43"/>
      <c r="AB46" s="38"/>
      <c r="AC46" s="38"/>
      <c r="AD46" s="38"/>
      <c r="AE46" s="38"/>
      <c r="AF46" s="38"/>
      <c r="AG46" s="38"/>
      <c r="AH46" s="38"/>
      <c r="AI46" s="38"/>
      <c r="AJ46" s="38"/>
      <c r="AK46" s="38"/>
      <c r="AL46" s="38"/>
      <c r="AM46" s="38"/>
      <c r="AN46" s="43"/>
      <c r="AO46" s="38"/>
      <c r="AP46" s="38"/>
      <c r="AQ46" s="38"/>
      <c r="AR46" s="38"/>
      <c r="AS46" s="38"/>
      <c r="AT46" s="38"/>
      <c r="AU46" s="38"/>
      <c r="AV46" s="38"/>
      <c r="AW46" s="38"/>
      <c r="AX46" s="38"/>
      <c r="AY46" s="38"/>
      <c r="AZ46" s="38"/>
      <c r="BA46" s="43"/>
      <c r="BB46" s="38"/>
      <c r="BC46" s="38"/>
      <c r="BD46" s="38"/>
      <c r="BE46" s="38"/>
      <c r="BF46" s="38"/>
      <c r="BG46" s="38"/>
      <c r="BH46" s="38"/>
      <c r="BI46" s="38"/>
      <c r="BJ46" s="38"/>
      <c r="BK46" s="38"/>
      <c r="BL46" s="38"/>
      <c r="BM46" s="38"/>
      <c r="BN46" s="43"/>
      <c r="BO46" s="38"/>
      <c r="BP46" s="38"/>
      <c r="BQ46" s="38"/>
      <c r="BR46" s="38"/>
      <c r="BS46" s="38"/>
      <c r="BT46" s="38"/>
      <c r="BU46" s="38"/>
      <c r="BV46" s="38"/>
      <c r="BW46" s="38"/>
      <c r="BX46" s="38"/>
      <c r="BY46" s="38"/>
      <c r="BZ46" s="38"/>
      <c r="CA46" s="43"/>
      <c r="CB46" s="38"/>
      <c r="CC46" s="38"/>
      <c r="CD46" s="38"/>
      <c r="CE46" s="38"/>
      <c r="CF46" s="38"/>
      <c r="CG46" s="38"/>
      <c r="CH46" s="38"/>
      <c r="CI46" s="38"/>
      <c r="CJ46" s="38"/>
      <c r="CK46" s="38"/>
      <c r="CL46" s="38"/>
      <c r="CM46" s="38"/>
      <c r="CN46" s="43"/>
      <c r="CO46" s="38"/>
      <c r="CP46" s="38"/>
      <c r="CQ46" s="38"/>
      <c r="CR46" s="38"/>
      <c r="CS46" s="38"/>
      <c r="CT46" s="38"/>
      <c r="CU46" s="38"/>
      <c r="CV46" s="38"/>
      <c r="CW46" s="38"/>
      <c r="CX46" s="38"/>
      <c r="CY46" s="38"/>
      <c r="CZ46" s="38"/>
      <c r="DA46" s="43"/>
      <c r="DB46" s="38"/>
      <c r="DC46" s="38"/>
      <c r="DD46" s="38"/>
      <c r="DE46" s="38"/>
      <c r="DF46" s="38"/>
      <c r="DG46" s="38"/>
      <c r="DH46" s="38"/>
      <c r="DI46" s="38"/>
      <c r="DJ46" s="38"/>
      <c r="DK46" s="38"/>
      <c r="DL46" s="38"/>
      <c r="DM46" s="38"/>
      <c r="DN46" s="43"/>
      <c r="DO46" s="38"/>
      <c r="DP46" s="38"/>
      <c r="DQ46" s="38"/>
      <c r="DR46" s="38"/>
      <c r="DS46" s="38"/>
      <c r="DT46" s="38"/>
      <c r="DU46" s="38"/>
      <c r="DV46" s="38"/>
      <c r="DW46" s="38"/>
      <c r="DX46" s="38"/>
      <c r="DY46" s="38"/>
      <c r="DZ46" s="38"/>
      <c r="EA46" s="43"/>
      <c r="EB46" s="38"/>
      <c r="EC46" s="38"/>
      <c r="ED46" s="38"/>
      <c r="EE46" s="38"/>
      <c r="EF46" s="38"/>
      <c r="EG46" s="38"/>
      <c r="EH46" s="38"/>
      <c r="EI46" s="38"/>
      <c r="EJ46" s="38"/>
      <c r="EK46" s="38"/>
      <c r="EL46" s="38"/>
      <c r="EM46" s="38"/>
      <c r="EN46" s="43"/>
      <c r="EO46" s="38"/>
      <c r="EP46" s="38"/>
      <c r="EQ46" s="38"/>
      <c r="ER46" s="38"/>
      <c r="ES46" s="38"/>
      <c r="ET46" s="38"/>
      <c r="EU46" s="38"/>
      <c r="EV46" s="38"/>
      <c r="EW46" s="38"/>
      <c r="EX46" s="38"/>
      <c r="EY46" s="38"/>
      <c r="EZ46" s="38"/>
      <c r="FA46" s="43"/>
      <c r="FB46" s="38"/>
      <c r="FC46" s="38"/>
      <c r="FD46" s="38"/>
      <c r="FE46" s="38"/>
      <c r="FF46" s="38"/>
      <c r="FG46" s="38"/>
      <c r="FH46" s="38"/>
      <c r="FI46" s="38"/>
      <c r="FJ46" s="38"/>
      <c r="FK46" s="38"/>
      <c r="FL46" s="38"/>
      <c r="FM46" s="38"/>
      <c r="FN46" s="43"/>
      <c r="FO46" s="38"/>
      <c r="FP46" s="38"/>
      <c r="FQ46" s="38"/>
      <c r="FR46" s="38"/>
      <c r="FS46" s="38"/>
      <c r="FT46" s="38"/>
      <c r="FU46" s="38"/>
      <c r="FV46" s="38"/>
      <c r="FW46" s="38"/>
      <c r="FX46" s="38"/>
      <c r="FY46" s="38"/>
      <c r="FZ46" s="38"/>
      <c r="GA46" s="43"/>
      <c r="GB46" s="38"/>
      <c r="GC46" s="38"/>
      <c r="GD46" s="38"/>
      <c r="GE46" s="38"/>
      <c r="GF46" s="38"/>
      <c r="GG46" s="38"/>
      <c r="GH46" s="38"/>
      <c r="GI46" s="38"/>
      <c r="GJ46" s="38"/>
      <c r="GK46" s="38"/>
      <c r="GL46" s="38"/>
      <c r="GM46" s="38"/>
      <c r="GN46" s="43"/>
      <c r="GO46" s="38"/>
      <c r="GP46" s="38"/>
      <c r="GQ46" s="38"/>
      <c r="GR46" s="38"/>
      <c r="GS46" s="38"/>
      <c r="GT46" s="38"/>
      <c r="GU46" s="38"/>
      <c r="GV46" s="38"/>
      <c r="GW46" s="38"/>
      <c r="GX46" s="38"/>
      <c r="GY46" s="38"/>
      <c r="GZ46" s="38"/>
      <c r="HA46" s="43"/>
      <c r="HB46" s="38"/>
      <c r="HC46" s="38"/>
      <c r="HD46" s="38"/>
      <c r="HE46" s="38"/>
      <c r="HF46" s="38"/>
      <c r="HG46" s="38"/>
      <c r="HH46" s="38"/>
      <c r="HI46" s="38"/>
      <c r="HJ46" s="38"/>
      <c r="HK46" s="38"/>
      <c r="HL46" s="38"/>
      <c r="HM46" s="38"/>
      <c r="HN46" s="43"/>
      <c r="HO46" s="38"/>
      <c r="HP46" s="38"/>
      <c r="HQ46" s="38"/>
      <c r="HR46" s="38"/>
      <c r="HS46" s="38"/>
      <c r="HT46" s="38"/>
      <c r="HU46" s="38"/>
      <c r="HV46" s="38"/>
      <c r="HW46" s="38"/>
      <c r="HX46" s="38"/>
      <c r="HY46" s="38"/>
      <c r="HZ46" s="38"/>
      <c r="IA46" s="43"/>
      <c r="IB46" s="38"/>
      <c r="IC46" s="38"/>
      <c r="ID46" s="38"/>
      <c r="IE46" s="38"/>
      <c r="IF46" s="38"/>
      <c r="IG46" s="38"/>
      <c r="IH46" s="38"/>
      <c r="II46" s="38"/>
      <c r="IJ46" s="38"/>
      <c r="IK46" s="38"/>
      <c r="IL46" s="38"/>
      <c r="IM46" s="38"/>
      <c r="IN46" s="43"/>
      <c r="IO46" s="38"/>
      <c r="IP46" s="38"/>
      <c r="IQ46" s="38"/>
      <c r="IR46" s="38"/>
      <c r="IS46" s="38"/>
      <c r="IT46" s="38"/>
      <c r="IU46" s="38"/>
      <c r="IV46" s="38"/>
      <c r="IW46" s="38"/>
      <c r="IX46" s="38"/>
      <c r="IY46" s="38"/>
      <c r="IZ46" s="38"/>
      <c r="JA46" s="43"/>
      <c r="JB46" s="38"/>
      <c r="JC46" s="38"/>
      <c r="JD46" s="38"/>
      <c r="JE46" s="38"/>
      <c r="JF46" s="38"/>
      <c r="JG46" s="38"/>
      <c r="JH46" s="38"/>
      <c r="JI46" s="38"/>
      <c r="JJ46" s="38"/>
      <c r="JK46" s="38"/>
      <c r="JL46" s="38"/>
      <c r="JM46" s="38"/>
      <c r="JN46" s="43"/>
      <c r="JO46" s="38"/>
      <c r="JP46" s="38"/>
      <c r="JQ46" s="38"/>
      <c r="JR46" s="38"/>
      <c r="JS46" s="38"/>
      <c r="JT46" s="38"/>
      <c r="JU46" s="38"/>
      <c r="JV46" s="38"/>
      <c r="JW46" s="38"/>
      <c r="JX46" s="38"/>
      <c r="JY46" s="38"/>
      <c r="JZ46" s="38"/>
      <c r="KA46" s="43"/>
      <c r="KB46" s="38"/>
      <c r="KC46" s="38"/>
      <c r="KD46" s="38"/>
      <c r="KE46" s="38"/>
      <c r="KF46" s="38"/>
      <c r="KG46" s="38"/>
      <c r="KH46" s="38"/>
      <c r="KI46" s="38"/>
      <c r="KJ46" s="38"/>
      <c r="KK46" s="38"/>
      <c r="KL46" s="38"/>
      <c r="KM46" s="38"/>
      <c r="KN46" s="43"/>
      <c r="KO46" s="38"/>
      <c r="KP46" s="38"/>
      <c r="KQ46" s="38"/>
      <c r="KR46" s="38"/>
      <c r="KS46" s="38"/>
      <c r="KT46" s="38"/>
      <c r="KU46" s="38"/>
      <c r="KV46" s="38"/>
      <c r="KW46" s="38"/>
      <c r="KX46" s="38"/>
      <c r="KY46" s="38"/>
      <c r="KZ46" s="38"/>
      <c r="LA46" s="43"/>
      <c r="LB46" s="38"/>
      <c r="LC46" s="38"/>
      <c r="LD46" s="38"/>
      <c r="LE46" s="38"/>
      <c r="LF46" s="38"/>
      <c r="LG46" s="38"/>
      <c r="LH46" s="38"/>
      <c r="LI46" s="38"/>
      <c r="LJ46" s="38"/>
      <c r="LK46" s="38"/>
      <c r="LL46" s="38"/>
      <c r="LM46" s="38"/>
      <c r="LN46" s="44"/>
    </row>
    <row r="47" spans="1:326" s="23" customFormat="1">
      <c r="A47" s="232" t="s">
        <v>39</v>
      </c>
      <c r="B47" s="246"/>
      <c r="C47" s="234"/>
      <c r="D47" s="38"/>
      <c r="E47" s="38"/>
      <c r="F47" s="38"/>
      <c r="G47" s="38"/>
      <c r="H47" s="38"/>
      <c r="I47" s="38"/>
      <c r="J47" s="38"/>
      <c r="K47" s="38"/>
      <c r="L47" s="38"/>
      <c r="M47" s="38"/>
      <c r="N47" s="43"/>
      <c r="O47" s="38"/>
      <c r="P47" s="38"/>
      <c r="Q47" s="38"/>
      <c r="R47" s="38"/>
      <c r="S47" s="38"/>
      <c r="T47" s="38"/>
      <c r="U47" s="38"/>
      <c r="V47" s="38"/>
      <c r="W47" s="38"/>
      <c r="X47" s="38"/>
      <c r="Y47" s="38"/>
      <c r="Z47" s="38"/>
      <c r="AA47" s="43"/>
      <c r="AB47" s="38"/>
      <c r="AC47" s="38"/>
      <c r="AD47" s="38"/>
      <c r="AE47" s="38"/>
      <c r="AF47" s="38"/>
      <c r="AG47" s="38"/>
      <c r="AH47" s="38"/>
      <c r="AI47" s="38"/>
      <c r="AJ47" s="38"/>
      <c r="AK47" s="38"/>
      <c r="AL47" s="38"/>
      <c r="AM47" s="38"/>
      <c r="AN47" s="43"/>
      <c r="AO47" s="38"/>
      <c r="AP47" s="38"/>
      <c r="AQ47" s="38"/>
      <c r="AR47" s="38"/>
      <c r="AS47" s="38"/>
      <c r="AT47" s="38"/>
      <c r="AU47" s="38"/>
      <c r="AV47" s="38"/>
      <c r="AW47" s="38"/>
      <c r="AX47" s="38"/>
      <c r="AY47" s="38"/>
      <c r="AZ47" s="38"/>
      <c r="BA47" s="43"/>
      <c r="BB47" s="38"/>
      <c r="BC47" s="38"/>
      <c r="BD47" s="38"/>
      <c r="BE47" s="38"/>
      <c r="BF47" s="38"/>
      <c r="BG47" s="38"/>
      <c r="BH47" s="38"/>
      <c r="BI47" s="38"/>
      <c r="BJ47" s="38"/>
      <c r="BK47" s="38"/>
      <c r="BL47" s="38"/>
      <c r="BM47" s="38"/>
      <c r="BN47" s="43"/>
      <c r="BO47" s="38"/>
      <c r="BP47" s="38"/>
      <c r="BQ47" s="38"/>
      <c r="BR47" s="38"/>
      <c r="BS47" s="38"/>
      <c r="BT47" s="38"/>
      <c r="BU47" s="38"/>
      <c r="BV47" s="38"/>
      <c r="BW47" s="38"/>
      <c r="BX47" s="38"/>
      <c r="BY47" s="38"/>
      <c r="BZ47" s="38"/>
      <c r="CA47" s="43"/>
      <c r="CB47" s="38"/>
      <c r="CC47" s="38"/>
      <c r="CD47" s="38"/>
      <c r="CE47" s="38"/>
      <c r="CF47" s="38"/>
      <c r="CG47" s="38"/>
      <c r="CH47" s="38"/>
      <c r="CI47" s="38"/>
      <c r="CJ47" s="38"/>
      <c r="CK47" s="38"/>
      <c r="CL47" s="38"/>
      <c r="CM47" s="38"/>
      <c r="CN47" s="43"/>
      <c r="CO47" s="38"/>
      <c r="CP47" s="38"/>
      <c r="CQ47" s="38"/>
      <c r="CR47" s="38"/>
      <c r="CS47" s="38"/>
      <c r="CT47" s="38"/>
      <c r="CU47" s="38"/>
      <c r="CV47" s="38"/>
      <c r="CW47" s="38"/>
      <c r="CX47" s="38"/>
      <c r="CY47" s="38"/>
      <c r="CZ47" s="38"/>
      <c r="DA47" s="43"/>
      <c r="DB47" s="38"/>
      <c r="DC47" s="38"/>
      <c r="DD47" s="38"/>
      <c r="DE47" s="38"/>
      <c r="DF47" s="38"/>
      <c r="DG47" s="38"/>
      <c r="DH47" s="38"/>
      <c r="DI47" s="38"/>
      <c r="DJ47" s="38"/>
      <c r="DK47" s="38"/>
      <c r="DL47" s="38"/>
      <c r="DM47" s="38"/>
      <c r="DN47" s="43"/>
      <c r="DO47" s="38"/>
      <c r="DP47" s="38"/>
      <c r="DQ47" s="38"/>
      <c r="DR47" s="38"/>
      <c r="DS47" s="38"/>
      <c r="DT47" s="38"/>
      <c r="DU47" s="38"/>
      <c r="DV47" s="38"/>
      <c r="DW47" s="38"/>
      <c r="DX47" s="38"/>
      <c r="DY47" s="38"/>
      <c r="DZ47" s="38"/>
      <c r="EA47" s="43"/>
      <c r="EB47" s="38"/>
      <c r="EC47" s="38"/>
      <c r="ED47" s="38"/>
      <c r="EE47" s="38"/>
      <c r="EF47" s="38"/>
      <c r="EG47" s="38"/>
      <c r="EH47" s="38"/>
      <c r="EI47" s="38"/>
      <c r="EJ47" s="38"/>
      <c r="EK47" s="38"/>
      <c r="EL47" s="38"/>
      <c r="EM47" s="38"/>
      <c r="EN47" s="43"/>
      <c r="EO47" s="38"/>
      <c r="EP47" s="38"/>
      <c r="EQ47" s="38"/>
      <c r="ER47" s="38"/>
      <c r="ES47" s="38"/>
      <c r="ET47" s="38"/>
      <c r="EU47" s="38"/>
      <c r="EV47" s="38"/>
      <c r="EW47" s="38"/>
      <c r="EX47" s="38"/>
      <c r="EY47" s="38"/>
      <c r="EZ47" s="38"/>
      <c r="FA47" s="43"/>
      <c r="FB47" s="38"/>
      <c r="FC47" s="38"/>
      <c r="FD47" s="38"/>
      <c r="FE47" s="38"/>
      <c r="FF47" s="38"/>
      <c r="FG47" s="38"/>
      <c r="FH47" s="38"/>
      <c r="FI47" s="38"/>
      <c r="FJ47" s="38"/>
      <c r="FK47" s="38"/>
      <c r="FL47" s="38"/>
      <c r="FM47" s="38"/>
      <c r="FN47" s="43"/>
      <c r="FO47" s="38"/>
      <c r="FP47" s="38"/>
      <c r="FQ47" s="38"/>
      <c r="FR47" s="38"/>
      <c r="FS47" s="38"/>
      <c r="FT47" s="38"/>
      <c r="FU47" s="38"/>
      <c r="FV47" s="38"/>
      <c r="FW47" s="38"/>
      <c r="FX47" s="38"/>
      <c r="FY47" s="38"/>
      <c r="FZ47" s="38"/>
      <c r="GA47" s="43"/>
      <c r="GB47" s="38"/>
      <c r="GC47" s="38"/>
      <c r="GD47" s="38"/>
      <c r="GE47" s="38"/>
      <c r="GF47" s="38"/>
      <c r="GG47" s="38"/>
      <c r="GH47" s="38"/>
      <c r="GI47" s="38"/>
      <c r="GJ47" s="38"/>
      <c r="GK47" s="38"/>
      <c r="GL47" s="38"/>
      <c r="GM47" s="38"/>
      <c r="GN47" s="43"/>
      <c r="GO47" s="38"/>
      <c r="GP47" s="38"/>
      <c r="GQ47" s="38"/>
      <c r="GR47" s="38"/>
      <c r="GS47" s="38"/>
      <c r="GT47" s="38"/>
      <c r="GU47" s="38"/>
      <c r="GV47" s="38"/>
      <c r="GW47" s="38"/>
      <c r="GX47" s="38"/>
      <c r="GY47" s="38"/>
      <c r="GZ47" s="38"/>
      <c r="HA47" s="43"/>
      <c r="HB47" s="38"/>
      <c r="HC47" s="38"/>
      <c r="HD47" s="38"/>
      <c r="HE47" s="38"/>
      <c r="HF47" s="38"/>
      <c r="HG47" s="38"/>
      <c r="HH47" s="38"/>
      <c r="HI47" s="38"/>
      <c r="HJ47" s="38"/>
      <c r="HK47" s="38"/>
      <c r="HL47" s="38"/>
      <c r="HM47" s="38"/>
      <c r="HN47" s="43"/>
      <c r="HO47" s="38"/>
      <c r="HP47" s="38"/>
      <c r="HQ47" s="38"/>
      <c r="HR47" s="38"/>
      <c r="HS47" s="38"/>
      <c r="HT47" s="38"/>
      <c r="HU47" s="38"/>
      <c r="HV47" s="38"/>
      <c r="HW47" s="38"/>
      <c r="HX47" s="38"/>
      <c r="HY47" s="38"/>
      <c r="HZ47" s="38"/>
      <c r="IA47" s="43"/>
      <c r="IB47" s="38"/>
      <c r="IC47" s="38"/>
      <c r="ID47" s="38"/>
      <c r="IE47" s="38"/>
      <c r="IF47" s="38"/>
      <c r="IG47" s="38"/>
      <c r="IH47" s="38"/>
      <c r="II47" s="38"/>
      <c r="IJ47" s="38"/>
      <c r="IK47" s="38"/>
      <c r="IL47" s="38"/>
      <c r="IM47" s="38"/>
      <c r="IN47" s="43"/>
      <c r="IO47" s="38"/>
      <c r="IP47" s="38"/>
      <c r="IQ47" s="38"/>
      <c r="IR47" s="38"/>
      <c r="IS47" s="38"/>
      <c r="IT47" s="38"/>
      <c r="IU47" s="38"/>
      <c r="IV47" s="38"/>
      <c r="IW47" s="38"/>
      <c r="IX47" s="38"/>
      <c r="IY47" s="38"/>
      <c r="IZ47" s="38"/>
      <c r="JA47" s="43"/>
      <c r="JB47" s="38"/>
      <c r="JC47" s="38"/>
      <c r="JD47" s="38"/>
      <c r="JE47" s="38"/>
      <c r="JF47" s="38"/>
      <c r="JG47" s="38"/>
      <c r="JH47" s="38"/>
      <c r="JI47" s="38"/>
      <c r="JJ47" s="38"/>
      <c r="JK47" s="38"/>
      <c r="JL47" s="38"/>
      <c r="JM47" s="38"/>
      <c r="JN47" s="43"/>
      <c r="JO47" s="38"/>
      <c r="JP47" s="38"/>
      <c r="JQ47" s="38"/>
      <c r="JR47" s="38"/>
      <c r="JS47" s="38"/>
      <c r="JT47" s="38"/>
      <c r="JU47" s="38"/>
      <c r="JV47" s="38"/>
      <c r="JW47" s="38"/>
      <c r="JX47" s="38"/>
      <c r="JY47" s="38"/>
      <c r="JZ47" s="38"/>
      <c r="KA47" s="43"/>
      <c r="KB47" s="38"/>
      <c r="KC47" s="38"/>
      <c r="KD47" s="38"/>
      <c r="KE47" s="38"/>
      <c r="KF47" s="38"/>
      <c r="KG47" s="38"/>
      <c r="KH47" s="38"/>
      <c r="KI47" s="38"/>
      <c r="KJ47" s="38"/>
      <c r="KK47" s="38"/>
      <c r="KL47" s="38"/>
      <c r="KM47" s="38"/>
      <c r="KN47" s="43"/>
      <c r="KO47" s="38"/>
      <c r="KP47" s="38"/>
      <c r="KQ47" s="38"/>
      <c r="KR47" s="38"/>
      <c r="KS47" s="38"/>
      <c r="KT47" s="38"/>
      <c r="KU47" s="38"/>
      <c r="KV47" s="38"/>
      <c r="KW47" s="38"/>
      <c r="KX47" s="38"/>
      <c r="KY47" s="38"/>
      <c r="KZ47" s="38"/>
      <c r="LA47" s="43"/>
      <c r="LB47" s="38"/>
      <c r="LC47" s="38"/>
      <c r="LD47" s="38"/>
      <c r="LE47" s="38"/>
      <c r="LF47" s="38"/>
      <c r="LG47" s="38"/>
      <c r="LH47" s="38"/>
      <c r="LI47" s="38"/>
      <c r="LJ47" s="38"/>
      <c r="LK47" s="38"/>
      <c r="LL47" s="38"/>
      <c r="LM47" s="38"/>
      <c r="LN47" s="44"/>
    </row>
    <row r="48" spans="1:326" s="23" customFormat="1">
      <c r="A48" s="232" t="s">
        <v>40</v>
      </c>
      <c r="B48" s="246">
        <f>SUM(B49:B50)</f>
        <v>-35250</v>
      </c>
      <c r="C48" s="234">
        <f>SUM(C49:C50)</f>
        <v>-39352.5</v>
      </c>
      <c r="D48" s="234">
        <f t="shared" ref="D48:BO48" si="738">SUM(D49:D50)</f>
        <v>-43492.5</v>
      </c>
      <c r="E48" s="234">
        <f t="shared" si="738"/>
        <v>-47670</v>
      </c>
      <c r="F48" s="234">
        <f t="shared" si="738"/>
        <v>-51890.342000000004</v>
      </c>
      <c r="G48" s="234">
        <f t="shared" si="738"/>
        <v>-56844.519500000002</v>
      </c>
      <c r="H48" s="234">
        <f t="shared" si="738"/>
        <v>-62532.532500000001</v>
      </c>
      <c r="I48" s="234">
        <f t="shared" si="738"/>
        <v>-68954.380999999994</v>
      </c>
      <c r="J48" s="234">
        <f t="shared" si="738"/>
        <v>-76110.064999999988</v>
      </c>
      <c r="K48" s="234">
        <f t="shared" si="738"/>
        <v>-83999.584499999983</v>
      </c>
      <c r="L48" s="234">
        <f t="shared" si="738"/>
        <v>-92622.939499999979</v>
      </c>
      <c r="M48" s="234">
        <f t="shared" si="738"/>
        <v>-185540.38999999998</v>
      </c>
      <c r="N48" s="234">
        <f t="shared" si="738"/>
        <v>-185540.38999999998</v>
      </c>
      <c r="O48" s="234">
        <f t="shared" si="738"/>
        <v>-189785.96436185404</v>
      </c>
      <c r="P48" s="234">
        <f t="shared" si="738"/>
        <v>-197832.24143831222</v>
      </c>
      <c r="Q48" s="234">
        <f t="shared" si="738"/>
        <v>-207939.98913305518</v>
      </c>
      <c r="R48" s="234">
        <f t="shared" si="738"/>
        <v>-220129.26577701338</v>
      </c>
      <c r="S48" s="234">
        <f t="shared" si="738"/>
        <v>-234420.1297011174</v>
      </c>
      <c r="T48" s="234">
        <f t="shared" si="738"/>
        <v>-250832.63923629784</v>
      </c>
      <c r="U48" s="234">
        <f t="shared" si="738"/>
        <v>-269386.85271348525</v>
      </c>
      <c r="V48" s="234">
        <f t="shared" si="738"/>
        <v>-290102.82846361009</v>
      </c>
      <c r="W48" s="234">
        <f t="shared" si="738"/>
        <v>-313000.62481760303</v>
      </c>
      <c r="X48" s="234">
        <f t="shared" si="738"/>
        <v>-338100.30010639457</v>
      </c>
      <c r="Y48" s="234">
        <f t="shared" si="738"/>
        <v>-365421.91266091529</v>
      </c>
      <c r="Z48" s="234">
        <f t="shared" si="738"/>
        <v>-868493.66081209539</v>
      </c>
      <c r="AA48" s="234">
        <f t="shared" si="738"/>
        <v>-868493.66081209539</v>
      </c>
      <c r="AB48" s="234">
        <f t="shared" si="738"/>
        <v>-856345.96768475627</v>
      </c>
      <c r="AC48" s="234">
        <f t="shared" si="738"/>
        <v>-844072.77033348184</v>
      </c>
      <c r="AD48" s="234">
        <f t="shared" si="738"/>
        <v>-831672.81371603254</v>
      </c>
      <c r="AE48" s="234">
        <f t="shared" si="738"/>
        <v>-819144.83023974684</v>
      </c>
      <c r="AF48" s="234">
        <f t="shared" si="738"/>
        <v>-806487.53963603638</v>
      </c>
      <c r="AG48" s="234">
        <f t="shared" si="738"/>
        <v>-793699.64883362665</v>
      </c>
      <c r="AH48" s="234">
        <f t="shared" si="738"/>
        <v>-780779.85183053091</v>
      </c>
      <c r="AI48" s="234">
        <f t="shared" si="738"/>
        <v>-767726.82956474216</v>
      </c>
      <c r="AJ48" s="234">
        <f t="shared" si="738"/>
        <v>-754539.24978363363</v>
      </c>
      <c r="AK48" s="234">
        <f t="shared" si="738"/>
        <v>-741215.76691205194</v>
      </c>
      <c r="AL48" s="234">
        <f t="shared" si="738"/>
        <v>-727755.0219190924</v>
      </c>
      <c r="AM48" s="234">
        <f t="shared" si="738"/>
        <v>-714255.64218354132</v>
      </c>
      <c r="AN48" s="234">
        <f t="shared" si="738"/>
        <v>-714255.64218354132</v>
      </c>
      <c r="AO48" s="234">
        <f t="shared" si="738"/>
        <v>-702174.62305898301</v>
      </c>
      <c r="AP48" s="234">
        <f t="shared" si="738"/>
        <v>-689953.19263350707</v>
      </c>
      <c r="AQ48" s="234">
        <f t="shared" si="738"/>
        <v>-677589.9467941043</v>
      </c>
      <c r="AR48" s="234">
        <f t="shared" si="738"/>
        <v>-665083.46738663525</v>
      </c>
      <c r="AS48" s="234">
        <f t="shared" si="738"/>
        <v>-652432.32207541959</v>
      </c>
      <c r="AT48" s="234">
        <f t="shared" si="738"/>
        <v>-639635.06420141959</v>
      </c>
      <c r="AU48" s="234">
        <f t="shared" si="738"/>
        <v>-626690.2326390075</v>
      </c>
      <c r="AV48" s="234">
        <f t="shared" si="738"/>
        <v>-613596.35165129916</v>
      </c>
      <c r="AW48" s="234">
        <f t="shared" si="738"/>
        <v>-600351.93074404157</v>
      </c>
      <c r="AX48" s="234">
        <f t="shared" si="738"/>
        <v>-586955.46451803949</v>
      </c>
      <c r="AY48" s="234">
        <f t="shared" si="738"/>
        <v>-573405.43252010515</v>
      </c>
      <c r="AZ48" s="234">
        <f t="shared" si="738"/>
        <v>-568169.82455901941</v>
      </c>
      <c r="BA48" s="234">
        <f t="shared" si="738"/>
        <v>-568169.82455901941</v>
      </c>
      <c r="BB48" s="234">
        <f t="shared" si="738"/>
        <v>-556142.39901728532</v>
      </c>
      <c r="BC48" s="234">
        <f t="shared" si="738"/>
        <v>-543991.45976182877</v>
      </c>
      <c r="BD48" s="234">
        <f t="shared" si="738"/>
        <v>-531682.07640084752</v>
      </c>
      <c r="BE48" s="234">
        <f t="shared" si="738"/>
        <v>-519212.6644932864</v>
      </c>
      <c r="BF48" s="234">
        <f t="shared" si="738"/>
        <v>-506581.62375367957</v>
      </c>
      <c r="BG48" s="234">
        <f t="shared" si="738"/>
        <v>-493787.33789370657</v>
      </c>
      <c r="BH48" s="234">
        <f t="shared" si="738"/>
        <v>-480828.17446216376</v>
      </c>
      <c r="BI48" s="234">
        <f t="shared" si="738"/>
        <v>-467702.48468333541</v>
      </c>
      <c r="BJ48" s="234">
        <f t="shared" si="738"/>
        <v>-454408.60329374869</v>
      </c>
      <c r="BK48" s="234">
        <f t="shared" si="738"/>
        <v>-440944.848377296</v>
      </c>
      <c r="BL48" s="234">
        <f t="shared" si="738"/>
        <v>-427309.52119870868</v>
      </c>
      <c r="BM48" s="234">
        <f t="shared" si="738"/>
        <v>-440374.89591185289</v>
      </c>
      <c r="BN48" s="234">
        <f t="shared" si="738"/>
        <v>-440374.89591185289</v>
      </c>
      <c r="BO48" s="234">
        <f t="shared" si="738"/>
        <v>-428420.29613732273</v>
      </c>
      <c r="BP48" s="234">
        <f t="shared" ref="BP48:EA48" si="739">SUM(BP49:BP50)</f>
        <v>-416317.67518830783</v>
      </c>
      <c r="BQ48" s="234">
        <f t="shared" si="739"/>
        <v>-404037.81295429857</v>
      </c>
      <c r="BR48" s="234">
        <f t="shared" si="739"/>
        <v>-391578.93702244491</v>
      </c>
      <c r="BS48" s="234">
        <f t="shared" si="739"/>
        <v>-378939.25725576852</v>
      </c>
      <c r="BT48" s="234">
        <f t="shared" si="739"/>
        <v>-366116.96561592101</v>
      </c>
      <c r="BU48" s="234">
        <f t="shared" si="739"/>
        <v>-353110.23598417081</v>
      </c>
      <c r="BV48" s="234">
        <f t="shared" si="739"/>
        <v>-339917.22398059885</v>
      </c>
      <c r="BW48" s="234">
        <f t="shared" si="739"/>
        <v>-326536.06678148697</v>
      </c>
      <c r="BX48" s="234">
        <f t="shared" si="739"/>
        <v>-312964.88293487963</v>
      </c>
      <c r="BY48" s="234">
        <f t="shared" si="739"/>
        <v>-299201.77217430196</v>
      </c>
      <c r="BZ48" s="234">
        <f t="shared" si="739"/>
        <v>-332258.07684246602</v>
      </c>
      <c r="CA48" s="234">
        <f t="shared" si="739"/>
        <v>-332258.07684246602</v>
      </c>
      <c r="CB48" s="234">
        <f t="shared" si="739"/>
        <v>-320349.69853435166</v>
      </c>
      <c r="CC48" s="234">
        <f t="shared" si="739"/>
        <v>-308263.72035096528</v>
      </c>
      <c r="CD48" s="234">
        <f t="shared" si="739"/>
        <v>-295979.23367743567</v>
      </c>
      <c r="CE48" s="234">
        <f t="shared" si="739"/>
        <v>-283494.25342886127</v>
      </c>
      <c r="CF48" s="234">
        <f t="shared" si="739"/>
        <v>-270806.7746694918</v>
      </c>
      <c r="CG48" s="234">
        <f t="shared" si="739"/>
        <v>-257914.77241421919</v>
      </c>
      <c r="CH48" s="234">
        <f t="shared" si="739"/>
        <v>-244816.20142808446</v>
      </c>
      <c r="CI48" s="234">
        <f t="shared" si="739"/>
        <v>-231508.99602377895</v>
      </c>
      <c r="CJ48" s="234">
        <f t="shared" si="739"/>
        <v>-217991.06985712098</v>
      </c>
      <c r="CK48" s="234">
        <f t="shared" si="739"/>
        <v>-204260.31572048704</v>
      </c>
      <c r="CL48" s="234">
        <f t="shared" si="739"/>
        <v>-190314.60533417735</v>
      </c>
      <c r="CM48" s="234">
        <f t="shared" si="739"/>
        <v>-270251.78913569514</v>
      </c>
      <c r="CN48" s="234">
        <f t="shared" si="739"/>
        <v>-270251.78913569514</v>
      </c>
      <c r="CO48" s="234">
        <f t="shared" si="739"/>
        <v>-258352.19449410355</v>
      </c>
      <c r="CP48" s="234">
        <f t="shared" si="739"/>
        <v>-246232.14021351482</v>
      </c>
      <c r="CQ48" s="234">
        <f t="shared" si="739"/>
        <v>-233889.42169753893</v>
      </c>
      <c r="CR48" s="234">
        <f t="shared" si="739"/>
        <v>-221321.81230382202</v>
      </c>
      <c r="CS48" s="234">
        <f t="shared" si="739"/>
        <v>-208527.06312358667</v>
      </c>
      <c r="CT48" s="234">
        <f t="shared" si="739"/>
        <v>-195502.90275896774</v>
      </c>
      <c r="CU48" s="234">
        <f t="shared" si="739"/>
        <v>-182247.03709812136</v>
      </c>
      <c r="CV48" s="234">
        <f t="shared" si="739"/>
        <v>-168757.14908808525</v>
      </c>
      <c r="CW48" s="234">
        <f t="shared" si="739"/>
        <v>-155030.89850536751</v>
      </c>
      <c r="CX48" s="234">
        <f t="shared" si="739"/>
        <v>-141065.92172424134</v>
      </c>
      <c r="CY48" s="234">
        <f t="shared" si="739"/>
        <v>-126859.83148272269</v>
      </c>
      <c r="CZ48" s="234">
        <f t="shared" si="739"/>
        <v>-140430.88672652267</v>
      </c>
      <c r="DA48" s="234">
        <f t="shared" si="739"/>
        <v>-140430.88672652267</v>
      </c>
      <c r="DB48" s="234">
        <f t="shared" si="739"/>
        <v>-128481.13507217877</v>
      </c>
      <c r="DC48" s="234">
        <f t="shared" si="739"/>
        <v>-116313.18067928217</v>
      </c>
      <c r="DD48" s="234">
        <f t="shared" si="739"/>
        <v>-103895.63481964415</v>
      </c>
      <c r="DE48" s="234">
        <f t="shared" si="739"/>
        <v>-91226.001578597337</v>
      </c>
      <c r="DF48" s="234">
        <f t="shared" si="739"/>
        <v>-78301.760082327615</v>
      </c>
      <c r="DG48" s="234">
        <f t="shared" si="739"/>
        <v>-65120.364248282756</v>
      </c>
      <c r="DH48" s="234">
        <f t="shared" si="739"/>
        <v>-51679.242533085024</v>
      </c>
      <c r="DI48" s="234">
        <f t="shared" si="739"/>
        <v>-37975.797677922877</v>
      </c>
      <c r="DJ48" s="234">
        <f t="shared" si="739"/>
        <v>-24007.406451396673</v>
      </c>
      <c r="DK48" s="234">
        <f t="shared" si="739"/>
        <v>-9771.4193897927762</v>
      </c>
      <c r="DL48" s="234">
        <f t="shared" si="739"/>
        <v>4734.83946523958</v>
      </c>
      <c r="DM48" s="234">
        <f t="shared" si="739"/>
        <v>-104585.92716836529</v>
      </c>
      <c r="DN48" s="234">
        <f t="shared" si="739"/>
        <v>-104585.92716836529</v>
      </c>
      <c r="DO48" s="234">
        <f t="shared" si="739"/>
        <v>-92567.955554591463</v>
      </c>
      <c r="DP48" s="234">
        <f t="shared" si="739"/>
        <v>-80272.532641776503</v>
      </c>
      <c r="DQ48" s="234">
        <f t="shared" si="739"/>
        <v>-67696.883916929975</v>
      </c>
      <c r="DR48" s="234">
        <f t="shared" si="739"/>
        <v>-54838.207121931577</v>
      </c>
      <c r="DS48" s="234">
        <f t="shared" si="739"/>
        <v>-41693.671976079786</v>
      </c>
      <c r="DT48" s="234">
        <f t="shared" si="739"/>
        <v>-28260.419895866071</v>
      </c>
      <c r="DU48" s="234">
        <f t="shared" si="739"/>
        <v>-14535.563711946816</v>
      </c>
      <c r="DV48" s="234">
        <f t="shared" si="739"/>
        <v>-516.18738328495238</v>
      </c>
      <c r="DW48" s="234">
        <f t="shared" si="739"/>
        <v>13800.654291566927</v>
      </c>
      <c r="DX48" s="234">
        <f t="shared" si="739"/>
        <v>28417.935966070727</v>
      </c>
      <c r="DY48" s="234">
        <f t="shared" si="739"/>
        <v>43338.662040222975</v>
      </c>
      <c r="DZ48" s="234">
        <f t="shared" si="739"/>
        <v>30298.815569813873</v>
      </c>
      <c r="EA48" s="234">
        <f t="shared" si="739"/>
        <v>30298.815569813873</v>
      </c>
      <c r="EB48" s="234">
        <f t="shared" ref="EB48:GM48" si="740">SUM(EB49:EB50)</f>
        <v>42476.734466365284</v>
      </c>
      <c r="EC48" s="234">
        <f t="shared" si="740"/>
        <v>54934.611917436821</v>
      </c>
      <c r="ED48" s="234">
        <f t="shared" si="740"/>
        <v>67706.918022455764</v>
      </c>
      <c r="EE48" s="234">
        <f t="shared" si="740"/>
        <v>80796.797067961568</v>
      </c>
      <c r="EF48" s="234">
        <f t="shared" si="740"/>
        <v>94207.424783359107</v>
      </c>
      <c r="EG48" s="234">
        <f t="shared" si="740"/>
        <v>107942.00865534731</v>
      </c>
      <c r="EH48" s="234">
        <f t="shared" si="740"/>
        <v>122003.78824549206</v>
      </c>
      <c r="EI48" s="234">
        <f t="shared" si="740"/>
        <v>136396.03551097494</v>
      </c>
      <c r="EJ48" s="234">
        <f t="shared" si="740"/>
        <v>151122.05512854934</v>
      </c>
      <c r="EK48" s="234">
        <f t="shared" si="740"/>
        <v>166185.18482173618</v>
      </c>
      <c r="EL48" s="234">
        <f t="shared" si="740"/>
        <v>181588.79569129151</v>
      </c>
      <c r="EM48" s="234">
        <f t="shared" si="740"/>
        <v>102902.96230665735</v>
      </c>
      <c r="EN48" s="234">
        <f t="shared" si="740"/>
        <v>102902.96230665735</v>
      </c>
      <c r="EO48" s="234">
        <f t="shared" si="740"/>
        <v>115283.16607467996</v>
      </c>
      <c r="EP48" s="234">
        <f t="shared" si="740"/>
        <v>128009.82463677305</v>
      </c>
      <c r="EQ48" s="234">
        <f t="shared" si="740"/>
        <v>141089.73584330053</v>
      </c>
      <c r="ER48" s="234">
        <f t="shared" si="740"/>
        <v>154526.43222070675</v>
      </c>
      <c r="ES48" s="234">
        <f t="shared" si="740"/>
        <v>168323.48162070048</v>
      </c>
      <c r="ET48" s="234">
        <f t="shared" si="740"/>
        <v>182484.48757350762</v>
      </c>
      <c r="EU48" s="234">
        <f t="shared" si="740"/>
        <v>197013.08964465628</v>
      </c>
      <c r="EV48" s="234">
        <f t="shared" si="740"/>
        <v>211912.96379532991</v>
      </c>
      <c r="EW48" s="234">
        <f t="shared" si="740"/>
        <v>227187.82274632377</v>
      </c>
      <c r="EX48" s="234">
        <f t="shared" si="740"/>
        <v>242841.41634564102</v>
      </c>
      <c r="EY48" s="234">
        <f t="shared" si="740"/>
        <v>258877.53193976486</v>
      </c>
      <c r="EZ48" s="234">
        <f t="shared" si="740"/>
        <v>208556.55756999092</v>
      </c>
      <c r="FA48" s="234">
        <f t="shared" si="740"/>
        <v>208556.55756999092</v>
      </c>
      <c r="FB48" s="234">
        <f t="shared" si="740"/>
        <v>221261.36317472276</v>
      </c>
      <c r="FC48" s="234">
        <f t="shared" si="740"/>
        <v>234342.83720143934</v>
      </c>
      <c r="FD48" s="234">
        <f t="shared" si="740"/>
        <v>247821.18070614705</v>
      </c>
      <c r="FE48" s="234">
        <f t="shared" si="740"/>
        <v>261700.36238362582</v>
      </c>
      <c r="FF48" s="234">
        <f t="shared" si="740"/>
        <v>275984.3906156033</v>
      </c>
      <c r="FG48" s="234">
        <f t="shared" si="740"/>
        <v>290677.3138676245</v>
      </c>
      <c r="FH48" s="234">
        <f t="shared" si="740"/>
        <v>305783.22108988988</v>
      </c>
      <c r="FI48" s="234">
        <f t="shared" si="740"/>
        <v>321306.24212210183</v>
      </c>
      <c r="FJ48" s="234">
        <f t="shared" si="740"/>
        <v>337250.54810235993</v>
      </c>
      <c r="FK48" s="234">
        <f t="shared" si="740"/>
        <v>353620.35188014456</v>
      </c>
      <c r="FL48" s="234">
        <f t="shared" si="740"/>
        <v>370419.90843343094</v>
      </c>
      <c r="FM48" s="234">
        <f t="shared" si="740"/>
        <v>283469.5201796543</v>
      </c>
      <c r="FN48" s="234">
        <f t="shared" si="740"/>
        <v>283469.5201796543</v>
      </c>
      <c r="FO48" s="234">
        <f t="shared" si="740"/>
        <v>296599.03366672626</v>
      </c>
      <c r="FP48" s="234">
        <f t="shared" si="740"/>
        <v>310169.47191704728</v>
      </c>
      <c r="FQ48" s="234">
        <f t="shared" si="740"/>
        <v>324186.08412935311</v>
      </c>
      <c r="FR48" s="234">
        <f t="shared" si="740"/>
        <v>338653.33204326354</v>
      </c>
      <c r="FS48" s="234">
        <f t="shared" si="740"/>
        <v>353575.7220157946</v>
      </c>
      <c r="FT48" s="234">
        <f t="shared" si="740"/>
        <v>368957.8054675326</v>
      </c>
      <c r="FU48" s="234">
        <f t="shared" si="740"/>
        <v>384804.17933326948</v>
      </c>
      <c r="FV48" s="234">
        <f t="shared" si="740"/>
        <v>401119.48651714536</v>
      </c>
      <c r="FW48" s="234">
        <f t="shared" si="740"/>
        <v>417908.41635234153</v>
      </c>
      <c r="FX48" s="234">
        <f t="shared" si="740"/>
        <v>435175.70506537124</v>
      </c>
      <c r="FY48" s="234">
        <f t="shared" si="740"/>
        <v>452926.13624501275</v>
      </c>
      <c r="FZ48" s="234">
        <f t="shared" si="740"/>
        <v>410042.14881171758</v>
      </c>
      <c r="GA48" s="234">
        <f t="shared" si="740"/>
        <v>410042.14881171758</v>
      </c>
      <c r="GB48" s="234">
        <f t="shared" si="740"/>
        <v>423750.63024811679</v>
      </c>
      <c r="GC48" s="234">
        <f t="shared" si="740"/>
        <v>437785.65992596652</v>
      </c>
      <c r="GD48" s="234">
        <f t="shared" si="740"/>
        <v>452320.72725272342</v>
      </c>
      <c r="GE48" s="234">
        <f t="shared" si="740"/>
        <v>467360.83260487654</v>
      </c>
      <c r="GF48" s="234">
        <f t="shared" si="740"/>
        <v>482911.0263626799</v>
      </c>
      <c r="GG48" s="234">
        <f t="shared" si="740"/>
        <v>275812.98080836696</v>
      </c>
      <c r="GH48" s="234">
        <f t="shared" si="740"/>
        <v>290167.07075246255</v>
      </c>
      <c r="GI48" s="234">
        <f t="shared" si="740"/>
        <v>305024.38894812774</v>
      </c>
      <c r="GJ48" s="234">
        <f t="shared" si="740"/>
        <v>320389.96767787833</v>
      </c>
      <c r="GK48" s="234">
        <f t="shared" si="740"/>
        <v>336268.88954705501</v>
      </c>
      <c r="GL48" s="234">
        <f t="shared" si="740"/>
        <v>352666.28798705223</v>
      </c>
      <c r="GM48" s="234">
        <f t="shared" si="740"/>
        <v>0</v>
      </c>
      <c r="GN48" s="234">
        <f t="shared" ref="GN48:IY48" si="741">SUM(GN49:GN50)</f>
        <v>0</v>
      </c>
      <c r="GO48" s="234">
        <f t="shared" si="741"/>
        <v>85.336538459360753</v>
      </c>
      <c r="GP48" s="234">
        <f t="shared" si="741"/>
        <v>341.34615384179835</v>
      </c>
      <c r="GQ48" s="234">
        <f t="shared" si="741"/>
        <v>768.02884614731283</v>
      </c>
      <c r="GR48" s="234">
        <f t="shared" si="741"/>
        <v>1365.3846153759041</v>
      </c>
      <c r="GS48" s="234">
        <f t="shared" si="741"/>
        <v>2133.4134615275725</v>
      </c>
      <c r="GT48" s="234">
        <f t="shared" si="741"/>
        <v>3072.1153846023176</v>
      </c>
      <c r="GU48" s="234">
        <f t="shared" si="741"/>
        <v>4181.4903846001398</v>
      </c>
      <c r="GV48" s="234">
        <f t="shared" si="741"/>
        <v>5461.5384615210387</v>
      </c>
      <c r="GW48" s="234">
        <f t="shared" si="741"/>
        <v>6912.2596153650147</v>
      </c>
      <c r="GX48" s="234">
        <f t="shared" si="741"/>
        <v>8533.653846132067</v>
      </c>
      <c r="GY48" s="234">
        <f t="shared" si="741"/>
        <v>10325.721153822196</v>
      </c>
      <c r="GZ48" s="234">
        <f t="shared" si="741"/>
        <v>11735.480769204607</v>
      </c>
      <c r="HA48" s="234">
        <f t="shared" si="741"/>
        <v>11735.480769204607</v>
      </c>
      <c r="HB48" s="234">
        <f t="shared" si="741"/>
        <v>13868.89423074066</v>
      </c>
      <c r="HC48" s="234">
        <f t="shared" si="741"/>
        <v>16172.980769199788</v>
      </c>
      <c r="HD48" s="234">
        <f t="shared" si="741"/>
        <v>18647.740384581994</v>
      </c>
      <c r="HE48" s="234">
        <f t="shared" si="741"/>
        <v>21293.173076887277</v>
      </c>
      <c r="HF48" s="234">
        <f t="shared" si="741"/>
        <v>24109.278846115638</v>
      </c>
      <c r="HG48" s="234">
        <f t="shared" si="741"/>
        <v>27096.057692267077</v>
      </c>
      <c r="HH48" s="234">
        <f t="shared" si="741"/>
        <v>30253.509615341594</v>
      </c>
      <c r="HI48" s="234">
        <f t="shared" si="741"/>
        <v>33581.634615339186</v>
      </c>
      <c r="HJ48" s="234">
        <f t="shared" si="741"/>
        <v>37080.432692259856</v>
      </c>
      <c r="HK48" s="234">
        <f t="shared" si="741"/>
        <v>40749.903846103603</v>
      </c>
      <c r="HL48" s="234">
        <f t="shared" si="741"/>
        <v>44590.048076870429</v>
      </c>
      <c r="HM48" s="234">
        <f t="shared" si="741"/>
        <v>46941.923076867992</v>
      </c>
      <c r="HN48" s="234">
        <f t="shared" si="741"/>
        <v>46941.923076867992</v>
      </c>
      <c r="HO48" s="234">
        <f t="shared" si="741"/>
        <v>51038.076923019173</v>
      </c>
      <c r="HP48" s="234">
        <f t="shared" si="741"/>
        <v>55134.230769170354</v>
      </c>
      <c r="HQ48" s="234">
        <f t="shared" si="741"/>
        <v>59230.384615321535</v>
      </c>
      <c r="HR48" s="234">
        <f t="shared" si="741"/>
        <v>63326.538461472715</v>
      </c>
      <c r="HS48" s="234">
        <f t="shared" si="741"/>
        <v>67422.692307623904</v>
      </c>
      <c r="HT48" s="234">
        <f t="shared" si="741"/>
        <v>71518.846153775085</v>
      </c>
      <c r="HU48" s="234">
        <f t="shared" si="741"/>
        <v>75614.999999926265</v>
      </c>
      <c r="HV48" s="234">
        <f t="shared" si="741"/>
        <v>79711.153846077446</v>
      </c>
      <c r="HW48" s="234">
        <f t="shared" si="741"/>
        <v>83807.307692228627</v>
      </c>
      <c r="HX48" s="234">
        <f t="shared" si="741"/>
        <v>87903.461538379808</v>
      </c>
      <c r="HY48" s="234">
        <f t="shared" si="741"/>
        <v>91999.615384530989</v>
      </c>
      <c r="HZ48" s="234">
        <f t="shared" si="741"/>
        <v>93883.846153759063</v>
      </c>
      <c r="IA48" s="234">
        <f t="shared" si="741"/>
        <v>93883.846153759077</v>
      </c>
      <c r="IB48" s="234">
        <f t="shared" si="741"/>
        <v>97979.999999909967</v>
      </c>
      <c r="IC48" s="234">
        <f t="shared" si="741"/>
        <v>102076.15384606087</v>
      </c>
      <c r="ID48" s="234">
        <f t="shared" si="741"/>
        <v>106172.30769221178</v>
      </c>
      <c r="IE48" s="234">
        <f t="shared" si="741"/>
        <v>110268.46153836268</v>
      </c>
      <c r="IF48" s="234">
        <f t="shared" si="741"/>
        <v>114364.61538451359</v>
      </c>
      <c r="IG48" s="234">
        <f t="shared" si="741"/>
        <v>118460.76923066449</v>
      </c>
      <c r="IH48" s="234">
        <f t="shared" si="741"/>
        <v>122556.92307681539</v>
      </c>
      <c r="II48" s="234">
        <f t="shared" si="741"/>
        <v>126653.0769229663</v>
      </c>
      <c r="IJ48" s="234">
        <f t="shared" si="741"/>
        <v>130749.2307691172</v>
      </c>
      <c r="IK48" s="234">
        <f t="shared" si="741"/>
        <v>134845.38461526809</v>
      </c>
      <c r="IL48" s="234">
        <f t="shared" si="741"/>
        <v>138941.538461419</v>
      </c>
      <c r="IM48" s="234">
        <f t="shared" si="741"/>
        <v>140825.76923064678</v>
      </c>
      <c r="IN48" s="234">
        <f t="shared" si="741"/>
        <v>140825.76923064678</v>
      </c>
      <c r="IO48" s="234">
        <f t="shared" si="741"/>
        <v>144921.92307679736</v>
      </c>
      <c r="IP48" s="234">
        <f t="shared" si="741"/>
        <v>149018.07692294795</v>
      </c>
      <c r="IQ48" s="234">
        <f t="shared" si="741"/>
        <v>153114.23076909853</v>
      </c>
      <c r="IR48" s="234">
        <f t="shared" si="741"/>
        <v>157210.38461524912</v>
      </c>
      <c r="IS48" s="234">
        <f t="shared" si="741"/>
        <v>161306.5384613997</v>
      </c>
      <c r="IT48" s="234">
        <f t="shared" si="741"/>
        <v>165402.69230755029</v>
      </c>
      <c r="IU48" s="234">
        <f t="shared" si="741"/>
        <v>169498.84615370087</v>
      </c>
      <c r="IV48" s="234">
        <f t="shared" si="741"/>
        <v>173594.99999985145</v>
      </c>
      <c r="IW48" s="234">
        <f t="shared" si="741"/>
        <v>177691.15384600204</v>
      </c>
      <c r="IX48" s="234">
        <f t="shared" si="741"/>
        <v>181787.30769215262</v>
      </c>
      <c r="IY48" s="234">
        <f t="shared" si="741"/>
        <v>185883.46153830321</v>
      </c>
      <c r="IZ48" s="234">
        <f t="shared" ref="IZ48:LK48" si="742">SUM(IZ49:IZ50)</f>
        <v>187767.6923075307</v>
      </c>
      <c r="JA48" s="234">
        <f t="shared" si="742"/>
        <v>187767.69230753076</v>
      </c>
      <c r="JB48" s="234">
        <f t="shared" si="742"/>
        <v>191863.84615368093</v>
      </c>
      <c r="JC48" s="234">
        <f t="shared" si="742"/>
        <v>195959.99999983117</v>
      </c>
      <c r="JD48" s="234">
        <f t="shared" si="742"/>
        <v>200056.1538459814</v>
      </c>
      <c r="JE48" s="234">
        <f t="shared" si="742"/>
        <v>204152.30769213164</v>
      </c>
      <c r="JF48" s="234">
        <f t="shared" si="742"/>
        <v>208248.46153828187</v>
      </c>
      <c r="JG48" s="234">
        <f t="shared" si="742"/>
        <v>212344.61538443211</v>
      </c>
      <c r="JH48" s="234">
        <f t="shared" si="742"/>
        <v>216440.76923058234</v>
      </c>
      <c r="JI48" s="234">
        <f t="shared" si="742"/>
        <v>220536.92307673258</v>
      </c>
      <c r="JJ48" s="234">
        <f t="shared" si="742"/>
        <v>224633.07692288281</v>
      </c>
      <c r="JK48" s="234">
        <f t="shared" si="742"/>
        <v>228729.23076903305</v>
      </c>
      <c r="JL48" s="234">
        <f t="shared" si="742"/>
        <v>232825.38461518328</v>
      </c>
      <c r="JM48" s="234">
        <f t="shared" si="742"/>
        <v>234709.61538441043</v>
      </c>
      <c r="JN48" s="234">
        <f t="shared" si="742"/>
        <v>234709.61538441057</v>
      </c>
      <c r="JO48" s="234">
        <f t="shared" si="742"/>
        <v>238805.76923056028</v>
      </c>
      <c r="JP48" s="234">
        <f t="shared" si="742"/>
        <v>242901.92307671014</v>
      </c>
      <c r="JQ48" s="234">
        <f t="shared" si="742"/>
        <v>246998.07692286</v>
      </c>
      <c r="JR48" s="234">
        <f t="shared" si="742"/>
        <v>251094.23076900985</v>
      </c>
      <c r="JS48" s="234">
        <f t="shared" si="742"/>
        <v>255190.38461515971</v>
      </c>
      <c r="JT48" s="234">
        <f t="shared" si="742"/>
        <v>259286.53846130957</v>
      </c>
      <c r="JU48" s="234">
        <f t="shared" si="742"/>
        <v>263382.69230745942</v>
      </c>
      <c r="JV48" s="234">
        <f t="shared" si="742"/>
        <v>267478.84615360928</v>
      </c>
      <c r="JW48" s="234">
        <f t="shared" si="742"/>
        <v>271574.99999975914</v>
      </c>
      <c r="JX48" s="234">
        <f t="shared" si="742"/>
        <v>275671.15384590899</v>
      </c>
      <c r="JY48" s="234">
        <f t="shared" si="742"/>
        <v>279767.30769205885</v>
      </c>
      <c r="JZ48" s="234">
        <f t="shared" si="742"/>
        <v>281651.53846128559</v>
      </c>
      <c r="KA48" s="234">
        <f t="shared" si="742"/>
        <v>281651.53846128576</v>
      </c>
      <c r="KB48" s="234">
        <f t="shared" si="742"/>
        <v>285747.69230743503</v>
      </c>
      <c r="KC48" s="234">
        <f t="shared" si="742"/>
        <v>289843.84615358448</v>
      </c>
      <c r="KD48" s="234">
        <f t="shared" si="742"/>
        <v>293939.99999973393</v>
      </c>
      <c r="KE48" s="234">
        <f t="shared" si="742"/>
        <v>298036.15384588338</v>
      </c>
      <c r="KF48" s="234">
        <f t="shared" si="742"/>
        <v>302132.30769203283</v>
      </c>
      <c r="KG48" s="234">
        <f t="shared" si="742"/>
        <v>306228.46153818228</v>
      </c>
      <c r="KH48" s="234">
        <f t="shared" si="742"/>
        <v>310324.61538433173</v>
      </c>
      <c r="KI48" s="234">
        <f t="shared" si="742"/>
        <v>314420.76923048118</v>
      </c>
      <c r="KJ48" s="234">
        <f t="shared" si="742"/>
        <v>318516.92307663063</v>
      </c>
      <c r="KK48" s="234">
        <f t="shared" si="742"/>
        <v>322613.07692278008</v>
      </c>
      <c r="KL48" s="234">
        <f t="shared" si="742"/>
        <v>326709.23076892953</v>
      </c>
      <c r="KM48" s="234">
        <f t="shared" si="742"/>
        <v>328593.46153815585</v>
      </c>
      <c r="KN48" s="234">
        <f t="shared" si="742"/>
        <v>328593.46153815585</v>
      </c>
      <c r="KO48" s="234">
        <f t="shared" si="742"/>
        <v>332689.61538430484</v>
      </c>
      <c r="KP48" s="234">
        <f t="shared" si="742"/>
        <v>336785.76923045382</v>
      </c>
      <c r="KQ48" s="234">
        <f t="shared" si="742"/>
        <v>340881.9230766028</v>
      </c>
      <c r="KR48" s="234">
        <f t="shared" si="742"/>
        <v>344978.07692275179</v>
      </c>
      <c r="KS48" s="234">
        <f t="shared" si="742"/>
        <v>349074.23076890077</v>
      </c>
      <c r="KT48" s="234">
        <f t="shared" si="742"/>
        <v>353170.38461504976</v>
      </c>
      <c r="KU48" s="234">
        <f t="shared" si="742"/>
        <v>357266.53846119874</v>
      </c>
      <c r="KV48" s="234">
        <f t="shared" si="742"/>
        <v>361362.69230734772</v>
      </c>
      <c r="KW48" s="234">
        <f t="shared" si="742"/>
        <v>365458.84615349671</v>
      </c>
      <c r="KX48" s="234">
        <f t="shared" si="742"/>
        <v>369554.99999964569</v>
      </c>
      <c r="KY48" s="234">
        <f t="shared" si="742"/>
        <v>373651.15384579467</v>
      </c>
      <c r="KZ48" s="234">
        <f t="shared" si="742"/>
        <v>375535.38461502054</v>
      </c>
      <c r="LA48" s="234">
        <f t="shared" si="742"/>
        <v>375535.38461502059</v>
      </c>
      <c r="LB48" s="234">
        <f t="shared" si="742"/>
        <v>379631.538461169</v>
      </c>
      <c r="LC48" s="234">
        <f t="shared" si="742"/>
        <v>383727.69230731745</v>
      </c>
      <c r="LD48" s="234">
        <f t="shared" si="742"/>
        <v>387823.84615346591</v>
      </c>
      <c r="LE48" s="234">
        <f t="shared" si="742"/>
        <v>391919.99999961437</v>
      </c>
      <c r="LF48" s="234">
        <f t="shared" si="742"/>
        <v>396016.15384576283</v>
      </c>
      <c r="LG48" s="234">
        <f t="shared" si="742"/>
        <v>400112.30769191129</v>
      </c>
      <c r="LH48" s="234">
        <f t="shared" si="742"/>
        <v>404208.46153805975</v>
      </c>
      <c r="LI48" s="234">
        <f t="shared" si="742"/>
        <v>408304.61538420821</v>
      </c>
      <c r="LJ48" s="234">
        <f t="shared" si="742"/>
        <v>412400.76923035667</v>
      </c>
      <c r="LK48" s="234">
        <f t="shared" si="742"/>
        <v>416496.92307650513</v>
      </c>
      <c r="LL48" s="234">
        <f>SUM(LL49:LL50)</f>
        <v>420593.07692265359</v>
      </c>
      <c r="LM48" s="234">
        <f>SUM(LM49:LM50)</f>
        <v>422477.30769187899</v>
      </c>
      <c r="LN48" s="487">
        <f>SUM(LN49:LN50)</f>
        <v>422477.30769187916</v>
      </c>
    </row>
    <row r="49" spans="1:326" s="50" customFormat="1" outlineLevel="1">
      <c r="A49" s="488" t="s">
        <v>52</v>
      </c>
      <c r="B49" s="489">
        <f>B28</f>
        <v>-35250</v>
      </c>
      <c r="C49" s="490">
        <f>+B49+C28</f>
        <v>-39352.5</v>
      </c>
      <c r="D49" s="490">
        <f t="shared" ref="D49:M49" si="743">+C49+D28</f>
        <v>-43492.5</v>
      </c>
      <c r="E49" s="490">
        <f t="shared" si="743"/>
        <v>-47670</v>
      </c>
      <c r="F49" s="490">
        <f t="shared" si="743"/>
        <v>-51890.342000000004</v>
      </c>
      <c r="G49" s="490">
        <f t="shared" si="743"/>
        <v>-56844.519500000002</v>
      </c>
      <c r="H49" s="490">
        <f t="shared" si="743"/>
        <v>-62532.532500000001</v>
      </c>
      <c r="I49" s="490">
        <f t="shared" si="743"/>
        <v>-68954.380999999994</v>
      </c>
      <c r="J49" s="490">
        <f t="shared" si="743"/>
        <v>-76110.064999999988</v>
      </c>
      <c r="K49" s="490">
        <f t="shared" si="743"/>
        <v>-83999.584499999983</v>
      </c>
      <c r="L49" s="490">
        <f t="shared" si="743"/>
        <v>-92622.939499999979</v>
      </c>
      <c r="M49" s="490">
        <f t="shared" si="743"/>
        <v>-185540.38999999998</v>
      </c>
      <c r="N49" s="491">
        <f>N28</f>
        <v>-185540.38999999998</v>
      </c>
      <c r="O49" s="492">
        <f>O28</f>
        <v>-4245.5743618540464</v>
      </c>
      <c r="P49" s="490">
        <f>+O49+P28</f>
        <v>-12291.851438312253</v>
      </c>
      <c r="Q49" s="490">
        <f t="shared" ref="Q49:Z49" si="744">+P49+Q28</f>
        <v>-22399.599133055181</v>
      </c>
      <c r="R49" s="490">
        <f t="shared" si="744"/>
        <v>-34588.875777013389</v>
      </c>
      <c r="S49" s="490">
        <f t="shared" si="744"/>
        <v>-48879.739701117433</v>
      </c>
      <c r="T49" s="490">
        <f t="shared" si="744"/>
        <v>-65292.249236297859</v>
      </c>
      <c r="U49" s="490">
        <f t="shared" si="744"/>
        <v>-83846.462713485234</v>
      </c>
      <c r="V49" s="490">
        <f t="shared" si="744"/>
        <v>-104562.4384636101</v>
      </c>
      <c r="W49" s="490">
        <f t="shared" si="744"/>
        <v>-127460.23481760304</v>
      </c>
      <c r="X49" s="490">
        <f t="shared" si="744"/>
        <v>-152559.91010639456</v>
      </c>
      <c r="Y49" s="490">
        <f t="shared" si="744"/>
        <v>-179881.52266091527</v>
      </c>
      <c r="Z49" s="490">
        <f t="shared" si="744"/>
        <v>-682953.27081209538</v>
      </c>
      <c r="AA49" s="490">
        <f>+AA28</f>
        <v>-682953.27081209538</v>
      </c>
      <c r="AB49" s="492">
        <f>AB28</f>
        <v>12147.693127339089</v>
      </c>
      <c r="AC49" s="490">
        <f>+AB49+AC28</f>
        <v>24420.890478613564</v>
      </c>
      <c r="AD49" s="490">
        <f t="shared" ref="AD49:AM49" si="745">+AC49+AD28</f>
        <v>36820.847096062789</v>
      </c>
      <c r="AE49" s="490">
        <f t="shared" si="745"/>
        <v>49348.830572348503</v>
      </c>
      <c r="AF49" s="490">
        <f t="shared" si="745"/>
        <v>62006.121176059067</v>
      </c>
      <c r="AG49" s="490">
        <f t="shared" si="745"/>
        <v>74794.011978468727</v>
      </c>
      <c r="AH49" s="490">
        <f t="shared" si="745"/>
        <v>87713.808981564493</v>
      </c>
      <c r="AI49" s="490">
        <f t="shared" si="745"/>
        <v>100766.83124735321</v>
      </c>
      <c r="AJ49" s="490">
        <f t="shared" si="745"/>
        <v>113954.41102846181</v>
      </c>
      <c r="AK49" s="490">
        <f t="shared" si="745"/>
        <v>127277.89390004349</v>
      </c>
      <c r="AL49" s="490">
        <f t="shared" si="745"/>
        <v>140738.63889300299</v>
      </c>
      <c r="AM49" s="490">
        <f t="shared" si="745"/>
        <v>154238.0186285541</v>
      </c>
      <c r="AN49" s="490">
        <f>+AN28</f>
        <v>154238.0186285541</v>
      </c>
      <c r="AO49" s="492">
        <f>AO28</f>
        <v>12081.019124558285</v>
      </c>
      <c r="AP49" s="490">
        <f>+AO49+AP28</f>
        <v>24302.449550034249</v>
      </c>
      <c r="AQ49" s="490">
        <f t="shared" ref="AQ49:AZ49" si="746">+AP49+AQ28</f>
        <v>36665.695389437082</v>
      </c>
      <c r="AR49" s="490">
        <f t="shared" si="746"/>
        <v>49172.174796906038</v>
      </c>
      <c r="AS49" s="490">
        <f t="shared" si="746"/>
        <v>61823.320108121778</v>
      </c>
      <c r="AT49" s="490">
        <f t="shared" si="746"/>
        <v>74620.577982121773</v>
      </c>
      <c r="AU49" s="490">
        <f t="shared" si="746"/>
        <v>87565.409544533875</v>
      </c>
      <c r="AV49" s="490">
        <f t="shared" si="746"/>
        <v>100659.2905322422</v>
      </c>
      <c r="AW49" s="490">
        <f t="shared" si="746"/>
        <v>113903.7114394997</v>
      </c>
      <c r="AX49" s="490">
        <f t="shared" si="746"/>
        <v>127300.17766550189</v>
      </c>
      <c r="AY49" s="490">
        <f t="shared" si="746"/>
        <v>140850.2096634362</v>
      </c>
      <c r="AZ49" s="490">
        <f t="shared" si="746"/>
        <v>146085.81762452194</v>
      </c>
      <c r="BA49" s="490">
        <f>+BA28</f>
        <v>146085.81762452194</v>
      </c>
      <c r="BB49" s="492">
        <f>BB28</f>
        <v>12027.425541734119</v>
      </c>
      <c r="BC49" s="490">
        <f>+BB49+BC28</f>
        <v>24178.364797190676</v>
      </c>
      <c r="BD49" s="490">
        <f t="shared" ref="BD49:BM49" si="747">+BC49+BD28</f>
        <v>36487.748158171889</v>
      </c>
      <c r="BE49" s="490">
        <f t="shared" si="747"/>
        <v>48957.160065733013</v>
      </c>
      <c r="BF49" s="490">
        <f t="shared" si="747"/>
        <v>61588.200805339846</v>
      </c>
      <c r="BG49" s="490">
        <f t="shared" si="747"/>
        <v>74382.486665312841</v>
      </c>
      <c r="BH49" s="490">
        <f t="shared" si="747"/>
        <v>87341.650096855665</v>
      </c>
      <c r="BI49" s="490">
        <f t="shared" si="747"/>
        <v>100467.339875684</v>
      </c>
      <c r="BJ49" s="490">
        <f t="shared" si="747"/>
        <v>113761.22126527072</v>
      </c>
      <c r="BK49" s="490">
        <f t="shared" si="747"/>
        <v>127224.97618172341</v>
      </c>
      <c r="BL49" s="490">
        <f t="shared" si="747"/>
        <v>140860.30336031073</v>
      </c>
      <c r="BM49" s="490">
        <f t="shared" si="747"/>
        <v>127794.92864716653</v>
      </c>
      <c r="BN49" s="490">
        <f>+BN28</f>
        <v>127794.92864716653</v>
      </c>
      <c r="BO49" s="492">
        <f>BO28</f>
        <v>11954.599774530176</v>
      </c>
      <c r="BP49" s="490">
        <f>+BO49+BP28</f>
        <v>24057.220723545048</v>
      </c>
      <c r="BQ49" s="490">
        <f t="shared" ref="BQ49:BZ49" si="748">+BP49+BQ28</f>
        <v>36337.082957554332</v>
      </c>
      <c r="BR49" s="490">
        <f t="shared" si="748"/>
        <v>48795.958889407964</v>
      </c>
      <c r="BS49" s="490">
        <f t="shared" si="748"/>
        <v>61435.638656084397</v>
      </c>
      <c r="BT49" s="490">
        <f t="shared" si="748"/>
        <v>74257.930295931859</v>
      </c>
      <c r="BU49" s="490">
        <f t="shared" si="748"/>
        <v>87264.659927682049</v>
      </c>
      <c r="BV49" s="490">
        <f t="shared" si="748"/>
        <v>100457.67193125401</v>
      </c>
      <c r="BW49" s="490">
        <f t="shared" si="748"/>
        <v>113838.82913036595</v>
      </c>
      <c r="BX49" s="490">
        <f t="shared" si="748"/>
        <v>127410.01297697327</v>
      </c>
      <c r="BY49" s="490">
        <f t="shared" si="748"/>
        <v>141173.12373755092</v>
      </c>
      <c r="BZ49" s="490">
        <f t="shared" si="748"/>
        <v>108116.81906938684</v>
      </c>
      <c r="CA49" s="490">
        <f>+CA28</f>
        <v>108116.81906938684</v>
      </c>
      <c r="CB49" s="492">
        <f>CB28</f>
        <v>11908.378308114341</v>
      </c>
      <c r="CC49" s="490">
        <f>+CB49+CC28</f>
        <v>23994.356491500719</v>
      </c>
      <c r="CD49" s="490">
        <f t="shared" ref="CD49:CM49" si="749">+CC49+CD28</f>
        <v>36278.843165030368</v>
      </c>
      <c r="CE49" s="490">
        <f t="shared" si="749"/>
        <v>48763.823413604725</v>
      </c>
      <c r="CF49" s="490">
        <f t="shared" si="749"/>
        <v>61451.302172974225</v>
      </c>
      <c r="CG49" s="490">
        <f t="shared" si="749"/>
        <v>74343.304428246833</v>
      </c>
      <c r="CH49" s="490">
        <f t="shared" si="749"/>
        <v>87441.875414381575</v>
      </c>
      <c r="CI49" s="490">
        <f t="shared" si="749"/>
        <v>100749.08081868707</v>
      </c>
      <c r="CJ49" s="490">
        <f t="shared" si="749"/>
        <v>114267.00698534503</v>
      </c>
      <c r="CK49" s="490">
        <f t="shared" si="749"/>
        <v>127997.76112197897</v>
      </c>
      <c r="CL49" s="490">
        <f t="shared" si="749"/>
        <v>141943.47150828867</v>
      </c>
      <c r="CM49" s="490">
        <f t="shared" si="749"/>
        <v>62006.287706770876</v>
      </c>
      <c r="CN49" s="490">
        <f>+CN28</f>
        <v>62006.287706770876</v>
      </c>
      <c r="CO49" s="492">
        <f>CO28</f>
        <v>11899.594641591582</v>
      </c>
      <c r="CP49" s="490">
        <f>+CO49+CP28</f>
        <v>24019.648922180331</v>
      </c>
      <c r="CQ49" s="490">
        <f t="shared" ref="CQ49:CZ49" si="750">+CP49+CQ28</f>
        <v>36362.36743815623</v>
      </c>
      <c r="CR49" s="490">
        <f t="shared" si="750"/>
        <v>48929.976831873137</v>
      </c>
      <c r="CS49" s="490">
        <f t="shared" si="750"/>
        <v>61724.726012108469</v>
      </c>
      <c r="CT49" s="490">
        <f t="shared" si="750"/>
        <v>74748.886376727402</v>
      </c>
      <c r="CU49" s="490">
        <f t="shared" si="750"/>
        <v>88004.752037573795</v>
      </c>
      <c r="CV49" s="490">
        <f t="shared" si="750"/>
        <v>101494.64004760989</v>
      </c>
      <c r="CW49" s="490">
        <f t="shared" si="750"/>
        <v>115220.89063032763</v>
      </c>
      <c r="CX49" s="490">
        <f t="shared" si="750"/>
        <v>129185.86741145379</v>
      </c>
      <c r="CY49" s="490">
        <f t="shared" si="750"/>
        <v>143391.95765297246</v>
      </c>
      <c r="CZ49" s="490">
        <f t="shared" si="750"/>
        <v>129820.90240917247</v>
      </c>
      <c r="DA49" s="490">
        <f>+DA28</f>
        <v>129820.90240917247</v>
      </c>
      <c r="DB49" s="492">
        <f>DB28</f>
        <v>11949.751654343892</v>
      </c>
      <c r="DC49" s="490">
        <f>+DB49+DC28</f>
        <v>24117.706047240503</v>
      </c>
      <c r="DD49" s="490">
        <f t="shared" ref="DD49:DM49" si="751">+DC49+DD28</f>
        <v>36535.251906878511</v>
      </c>
      <c r="DE49" s="490">
        <f t="shared" si="751"/>
        <v>49204.885147925335</v>
      </c>
      <c r="DF49" s="490">
        <f t="shared" si="751"/>
        <v>62129.126644195057</v>
      </c>
      <c r="DG49" s="490">
        <f t="shared" si="751"/>
        <v>75310.522478239916</v>
      </c>
      <c r="DH49" s="490">
        <f t="shared" si="751"/>
        <v>88751.644193437649</v>
      </c>
      <c r="DI49" s="490">
        <f t="shared" si="751"/>
        <v>102455.0890485998</v>
      </c>
      <c r="DJ49" s="490">
        <f t="shared" si="751"/>
        <v>116423.480275126</v>
      </c>
      <c r="DK49" s="490">
        <f t="shared" si="751"/>
        <v>130659.4673367299</v>
      </c>
      <c r="DL49" s="490">
        <f t="shared" si="751"/>
        <v>145165.72619176225</v>
      </c>
      <c r="DM49" s="490">
        <f t="shared" si="751"/>
        <v>35844.959558157381</v>
      </c>
      <c r="DN49" s="490">
        <f>+DN28</f>
        <v>35844.959558157381</v>
      </c>
      <c r="DO49" s="492">
        <f>DO28</f>
        <v>12017.971613773821</v>
      </c>
      <c r="DP49" s="490">
        <f>+DO49+DP28</f>
        <v>24313.394526588789</v>
      </c>
      <c r="DQ49" s="490">
        <f t="shared" ref="DQ49:DZ49" si="752">+DP49+DQ28</f>
        <v>36889.043251435316</v>
      </c>
      <c r="DR49" s="490">
        <f t="shared" si="752"/>
        <v>49747.720046433715</v>
      </c>
      <c r="DS49" s="490">
        <f t="shared" si="752"/>
        <v>62892.255192285505</v>
      </c>
      <c r="DT49" s="490">
        <f t="shared" si="752"/>
        <v>76325.507272499221</v>
      </c>
      <c r="DU49" s="490">
        <f t="shared" si="752"/>
        <v>90050.363456418476</v>
      </c>
      <c r="DV49" s="490">
        <f t="shared" si="752"/>
        <v>104069.73978508034</v>
      </c>
      <c r="DW49" s="490">
        <f t="shared" si="752"/>
        <v>118386.58145993222</v>
      </c>
      <c r="DX49" s="490">
        <f t="shared" si="752"/>
        <v>133003.86313443602</v>
      </c>
      <c r="DY49" s="490">
        <f t="shared" si="752"/>
        <v>147924.58920858827</v>
      </c>
      <c r="DZ49" s="490">
        <f t="shared" si="752"/>
        <v>134884.74273817916</v>
      </c>
      <c r="EA49" s="490">
        <f>+EA28</f>
        <v>134884.74273817916</v>
      </c>
      <c r="EB49" s="492">
        <f>EB28</f>
        <v>12177.918896551409</v>
      </c>
      <c r="EC49" s="492">
        <f>+EB49+EC28</f>
        <v>24635.796347622952</v>
      </c>
      <c r="ED49" s="492">
        <f t="shared" ref="ED49:EM49" si="753">+EC49+ED28</f>
        <v>37408.102452641891</v>
      </c>
      <c r="EE49" s="492">
        <f t="shared" si="753"/>
        <v>50497.981498147696</v>
      </c>
      <c r="EF49" s="492">
        <f t="shared" si="753"/>
        <v>63908.609213545235</v>
      </c>
      <c r="EG49" s="492">
        <f t="shared" si="753"/>
        <v>77643.193085533436</v>
      </c>
      <c r="EH49" s="492">
        <f t="shared" si="753"/>
        <v>91704.972675678189</v>
      </c>
      <c r="EI49" s="492">
        <f t="shared" si="753"/>
        <v>106097.21994116108</v>
      </c>
      <c r="EJ49" s="492">
        <f t="shared" si="753"/>
        <v>120823.23955873547</v>
      </c>
      <c r="EK49" s="492">
        <f t="shared" si="753"/>
        <v>135886.3692519223</v>
      </c>
      <c r="EL49" s="492">
        <f t="shared" si="753"/>
        <v>151289.98012147765</v>
      </c>
      <c r="EM49" s="492">
        <f t="shared" si="753"/>
        <v>72604.146736843482</v>
      </c>
      <c r="EN49" s="490">
        <f>+EN28</f>
        <v>72604.146736843482</v>
      </c>
      <c r="EO49" s="492">
        <f>EO28</f>
        <v>12380.203768022608</v>
      </c>
      <c r="EP49" s="492">
        <f>+EO49+EP28</f>
        <v>25106.862330115691</v>
      </c>
      <c r="EQ49" s="492">
        <f t="shared" ref="EQ49:EZ49" si="754">+EP49+EQ28</f>
        <v>38186.773536643166</v>
      </c>
      <c r="ER49" s="492">
        <f t="shared" si="754"/>
        <v>51623.469914049383</v>
      </c>
      <c r="ES49" s="492">
        <f t="shared" si="754"/>
        <v>65420.519314043122</v>
      </c>
      <c r="ET49" s="492">
        <f t="shared" si="754"/>
        <v>79581.525266850265</v>
      </c>
      <c r="EU49" s="492">
        <f t="shared" si="754"/>
        <v>94110.127337998943</v>
      </c>
      <c r="EV49" s="492">
        <f t="shared" si="754"/>
        <v>109010.00148867257</v>
      </c>
      <c r="EW49" s="492">
        <f t="shared" si="754"/>
        <v>124284.8604396664</v>
      </c>
      <c r="EX49" s="492">
        <f t="shared" si="754"/>
        <v>139938.45403898365</v>
      </c>
      <c r="EY49" s="492">
        <f t="shared" si="754"/>
        <v>155974.56963310752</v>
      </c>
      <c r="EZ49" s="492">
        <f t="shared" si="754"/>
        <v>105653.59526333355</v>
      </c>
      <c r="FA49" s="490">
        <f>+FA28</f>
        <v>105653.59526333355</v>
      </c>
      <c r="FB49" s="492">
        <f>FB28</f>
        <v>12704.805604731839</v>
      </c>
      <c r="FC49" s="492">
        <f>+FB49+FC28</f>
        <v>25786.279631448426</v>
      </c>
      <c r="FD49" s="492">
        <f t="shared" ref="FD49:FM49" si="755">+FC49+FD28</f>
        <v>39264.623136156137</v>
      </c>
      <c r="FE49" s="492">
        <f t="shared" si="755"/>
        <v>53143.804813634881</v>
      </c>
      <c r="FF49" s="492">
        <f t="shared" si="755"/>
        <v>67427.833045612366</v>
      </c>
      <c r="FG49" s="492">
        <f t="shared" si="755"/>
        <v>82120.756297633576</v>
      </c>
      <c r="FH49" s="492">
        <f t="shared" si="755"/>
        <v>97226.663519898953</v>
      </c>
      <c r="FI49" s="492">
        <f t="shared" si="755"/>
        <v>112749.68455211094</v>
      </c>
      <c r="FJ49" s="492">
        <f t="shared" si="755"/>
        <v>128693.990532369</v>
      </c>
      <c r="FK49" s="492">
        <f t="shared" si="755"/>
        <v>145063.79431015361</v>
      </c>
      <c r="FL49" s="492">
        <f t="shared" si="755"/>
        <v>161863.35086344002</v>
      </c>
      <c r="FM49" s="492">
        <f t="shared" si="755"/>
        <v>74912.962609663358</v>
      </c>
      <c r="FN49" s="490">
        <f>+FN28</f>
        <v>74912.962609663358</v>
      </c>
      <c r="FO49" s="492">
        <f>FO28</f>
        <v>13129.513487071956</v>
      </c>
      <c r="FP49" s="492">
        <f>+FO49+FP28</f>
        <v>26699.951737392996</v>
      </c>
      <c r="FQ49" s="492">
        <f t="shared" ref="FQ49:FZ49" si="756">+FP49+FQ28</f>
        <v>40716.563949698808</v>
      </c>
      <c r="FR49" s="492">
        <f t="shared" si="756"/>
        <v>55183.81186360924</v>
      </c>
      <c r="FS49" s="492">
        <f t="shared" si="756"/>
        <v>70106.201836140332</v>
      </c>
      <c r="FT49" s="492">
        <f t="shared" si="756"/>
        <v>85488.285287878301</v>
      </c>
      <c r="FU49" s="492">
        <f t="shared" si="756"/>
        <v>101334.65915361521</v>
      </c>
      <c r="FV49" s="492">
        <f t="shared" si="756"/>
        <v>117649.96633749106</v>
      </c>
      <c r="FW49" s="492">
        <f t="shared" si="756"/>
        <v>134438.89617268724</v>
      </c>
      <c r="FX49" s="492">
        <f t="shared" si="756"/>
        <v>151706.18488571691</v>
      </c>
      <c r="FY49" s="492">
        <f t="shared" si="756"/>
        <v>169456.61606535845</v>
      </c>
      <c r="FZ49" s="492">
        <f t="shared" si="756"/>
        <v>126572.62863206329</v>
      </c>
      <c r="GA49" s="490">
        <f>+GA28</f>
        <v>126572.62863206329</v>
      </c>
      <c r="GB49" s="492">
        <f>GB28</f>
        <v>13708.481436399208</v>
      </c>
      <c r="GC49" s="492">
        <f>+GB49+GC28</f>
        <v>27743.511114248933</v>
      </c>
      <c r="GD49" s="492">
        <f t="shared" ref="GD49:GM49" si="757">+GC49+GD28</f>
        <v>42278.578441005826</v>
      </c>
      <c r="GE49" s="492">
        <f t="shared" si="757"/>
        <v>57318.683793158962</v>
      </c>
      <c r="GF49" s="492">
        <f t="shared" si="757"/>
        <v>72868.877550962308</v>
      </c>
      <c r="GG49" s="492">
        <f t="shared" si="757"/>
        <v>88934.260598472349</v>
      </c>
      <c r="GH49" s="492">
        <f t="shared" si="757"/>
        <v>103288.35054256793</v>
      </c>
      <c r="GI49" s="492">
        <f t="shared" si="757"/>
        <v>118145.66873823314</v>
      </c>
      <c r="GJ49" s="492">
        <f t="shared" si="757"/>
        <v>133511.24746798369</v>
      </c>
      <c r="GK49" s="492">
        <f t="shared" si="757"/>
        <v>149390.16933716042</v>
      </c>
      <c r="GL49" s="492">
        <f t="shared" si="757"/>
        <v>165787.56777715759</v>
      </c>
      <c r="GM49" s="492">
        <f t="shared" si="757"/>
        <v>41290.255321985373</v>
      </c>
      <c r="GN49" s="490">
        <f>+GN28</f>
        <v>41290.255321985373</v>
      </c>
      <c r="GO49" s="492">
        <f t="shared" ref="GO49:HT49" si="758">GO28+GO87</f>
        <v>85.336538459360753</v>
      </c>
      <c r="GP49" s="492">
        <f t="shared" si="758"/>
        <v>256.00961538243763</v>
      </c>
      <c r="GQ49" s="492">
        <f t="shared" si="758"/>
        <v>426.68269230551454</v>
      </c>
      <c r="GR49" s="492">
        <f t="shared" si="758"/>
        <v>597.35576922859138</v>
      </c>
      <c r="GS49" s="492">
        <f t="shared" si="758"/>
        <v>768.02884615166829</v>
      </c>
      <c r="GT49" s="492">
        <f t="shared" si="758"/>
        <v>938.70192307474508</v>
      </c>
      <c r="GU49" s="492">
        <f t="shared" si="758"/>
        <v>1109.3749999978222</v>
      </c>
      <c r="GV49" s="492">
        <f t="shared" si="758"/>
        <v>1280.0480769208989</v>
      </c>
      <c r="GW49" s="492">
        <f t="shared" si="758"/>
        <v>1450.721153843976</v>
      </c>
      <c r="GX49" s="492">
        <f t="shared" si="758"/>
        <v>1621.3942307670529</v>
      </c>
      <c r="GY49" s="492">
        <f t="shared" si="758"/>
        <v>1792.0673076901298</v>
      </c>
      <c r="GZ49" s="492">
        <f t="shared" si="758"/>
        <v>1409.7596153824109</v>
      </c>
      <c r="HA49" s="490">
        <f t="shared" si="758"/>
        <v>11735.480769204607</v>
      </c>
      <c r="HB49" s="492">
        <f t="shared" si="758"/>
        <v>2133.4134615360526</v>
      </c>
      <c r="HC49" s="492">
        <f t="shared" si="758"/>
        <v>2304.0865384591298</v>
      </c>
      <c r="HD49" s="492">
        <f t="shared" si="758"/>
        <v>2474.7596153822069</v>
      </c>
      <c r="HE49" s="492">
        <f t="shared" si="758"/>
        <v>2645.4326923052836</v>
      </c>
      <c r="HF49" s="492">
        <f t="shared" si="758"/>
        <v>2816.1057692283607</v>
      </c>
      <c r="HG49" s="492">
        <f t="shared" si="758"/>
        <v>2986.7788461514378</v>
      </c>
      <c r="HH49" s="492">
        <f t="shared" si="758"/>
        <v>3157.4519230745154</v>
      </c>
      <c r="HI49" s="492">
        <f t="shared" si="758"/>
        <v>3328.1249999975921</v>
      </c>
      <c r="HJ49" s="492">
        <f t="shared" si="758"/>
        <v>3498.7980769206697</v>
      </c>
      <c r="HK49" s="492">
        <f t="shared" si="758"/>
        <v>3669.4711538437464</v>
      </c>
      <c r="HL49" s="492">
        <f t="shared" si="758"/>
        <v>3840.144230766824</v>
      </c>
      <c r="HM49" s="492">
        <f t="shared" si="758"/>
        <v>2351.8749999975653</v>
      </c>
      <c r="HN49" s="490">
        <f t="shared" si="758"/>
        <v>35206.442307663383</v>
      </c>
      <c r="HO49" s="492">
        <f t="shared" si="758"/>
        <v>4096.1538461511836</v>
      </c>
      <c r="HP49" s="492">
        <f t="shared" si="758"/>
        <v>4096.1538461511836</v>
      </c>
      <c r="HQ49" s="492">
        <f t="shared" si="758"/>
        <v>4096.1538461511836</v>
      </c>
      <c r="HR49" s="492">
        <f t="shared" si="758"/>
        <v>4096.1538461511836</v>
      </c>
      <c r="HS49" s="492">
        <f t="shared" si="758"/>
        <v>4096.1538461511836</v>
      </c>
      <c r="HT49" s="492">
        <f t="shared" si="758"/>
        <v>4096.1538461511836</v>
      </c>
      <c r="HU49" s="492">
        <f t="shared" ref="HU49:IZ49" si="759">HU28+HU87</f>
        <v>4096.1538461511836</v>
      </c>
      <c r="HV49" s="492">
        <f t="shared" si="759"/>
        <v>4096.1538461511836</v>
      </c>
      <c r="HW49" s="492">
        <f t="shared" si="759"/>
        <v>4096.1538461511836</v>
      </c>
      <c r="HX49" s="492">
        <f t="shared" si="759"/>
        <v>4096.1538461511836</v>
      </c>
      <c r="HY49" s="492">
        <f t="shared" si="759"/>
        <v>4096.1538461511836</v>
      </c>
      <c r="HZ49" s="492">
        <f t="shared" si="759"/>
        <v>1884.2307692280788</v>
      </c>
      <c r="IA49" s="490">
        <f t="shared" si="759"/>
        <v>46941.923076891093</v>
      </c>
      <c r="IB49" s="492">
        <f t="shared" si="759"/>
        <v>4096.1538461509017</v>
      </c>
      <c r="IC49" s="492">
        <f t="shared" si="759"/>
        <v>4096.1538461509017</v>
      </c>
      <c r="ID49" s="492">
        <f t="shared" si="759"/>
        <v>4096.1538461509017</v>
      </c>
      <c r="IE49" s="492">
        <f t="shared" si="759"/>
        <v>4096.1538461509017</v>
      </c>
      <c r="IF49" s="492">
        <f t="shared" si="759"/>
        <v>4096.1538461509017</v>
      </c>
      <c r="IG49" s="492">
        <f t="shared" si="759"/>
        <v>4096.1538461509017</v>
      </c>
      <c r="IH49" s="492">
        <f t="shared" si="759"/>
        <v>4096.1538461509017</v>
      </c>
      <c r="II49" s="492">
        <f t="shared" si="759"/>
        <v>4096.1538461509017</v>
      </c>
      <c r="IJ49" s="492">
        <f t="shared" si="759"/>
        <v>4096.1538461509017</v>
      </c>
      <c r="IK49" s="492">
        <f t="shared" si="759"/>
        <v>4096.1538461509017</v>
      </c>
      <c r="IL49" s="492">
        <f t="shared" si="759"/>
        <v>4096.1538461509017</v>
      </c>
      <c r="IM49" s="492">
        <f t="shared" si="759"/>
        <v>1884.2307692277968</v>
      </c>
      <c r="IN49" s="490">
        <f t="shared" si="759"/>
        <v>46941.923076887724</v>
      </c>
      <c r="IO49" s="492">
        <f t="shared" si="759"/>
        <v>4096.1538461505907</v>
      </c>
      <c r="IP49" s="492">
        <f t="shared" si="759"/>
        <v>4096.1538461505907</v>
      </c>
      <c r="IQ49" s="492">
        <f t="shared" si="759"/>
        <v>4096.1538461505907</v>
      </c>
      <c r="IR49" s="492">
        <f t="shared" si="759"/>
        <v>4096.1538461505907</v>
      </c>
      <c r="IS49" s="492">
        <f t="shared" si="759"/>
        <v>4096.1538461505907</v>
      </c>
      <c r="IT49" s="492">
        <f t="shared" si="759"/>
        <v>4096.1538461505907</v>
      </c>
      <c r="IU49" s="492">
        <f t="shared" si="759"/>
        <v>4096.1538461505907</v>
      </c>
      <c r="IV49" s="492">
        <f t="shared" si="759"/>
        <v>4096.1538461505907</v>
      </c>
      <c r="IW49" s="492">
        <f t="shared" si="759"/>
        <v>4096.1538461505907</v>
      </c>
      <c r="IX49" s="492">
        <f t="shared" si="759"/>
        <v>4096.1538461505907</v>
      </c>
      <c r="IY49" s="492">
        <f t="shared" si="759"/>
        <v>4096.1538461505907</v>
      </c>
      <c r="IZ49" s="492">
        <f t="shared" si="759"/>
        <v>1884.2307692274858</v>
      </c>
      <c r="JA49" s="490">
        <f t="shared" ref="JA49:KF49" si="760">JA28+JA87</f>
        <v>46941.923076883984</v>
      </c>
      <c r="JB49" s="492">
        <f t="shared" si="760"/>
        <v>4096.1538461502478</v>
      </c>
      <c r="JC49" s="492">
        <f t="shared" si="760"/>
        <v>4096.1538461502478</v>
      </c>
      <c r="JD49" s="492">
        <f t="shared" si="760"/>
        <v>4096.1538461502478</v>
      </c>
      <c r="JE49" s="492">
        <f t="shared" si="760"/>
        <v>4096.1538461502478</v>
      </c>
      <c r="JF49" s="492">
        <f t="shared" si="760"/>
        <v>4096.1538461502478</v>
      </c>
      <c r="JG49" s="492">
        <f t="shared" si="760"/>
        <v>4096.1538461502478</v>
      </c>
      <c r="JH49" s="492">
        <f t="shared" si="760"/>
        <v>4096.1538461502478</v>
      </c>
      <c r="JI49" s="492">
        <f t="shared" si="760"/>
        <v>4096.1538461502478</v>
      </c>
      <c r="JJ49" s="492">
        <f t="shared" si="760"/>
        <v>4096.1538461502478</v>
      </c>
      <c r="JK49" s="492">
        <f t="shared" si="760"/>
        <v>4096.1538461502478</v>
      </c>
      <c r="JL49" s="492">
        <f t="shared" si="760"/>
        <v>4096.1538461502478</v>
      </c>
      <c r="JM49" s="492">
        <f t="shared" si="760"/>
        <v>1884.2307692271429</v>
      </c>
      <c r="JN49" s="490">
        <f t="shared" si="760"/>
        <v>46941.923076879881</v>
      </c>
      <c r="JO49" s="492">
        <f t="shared" si="760"/>
        <v>4096.1538461498685</v>
      </c>
      <c r="JP49" s="492">
        <f t="shared" si="760"/>
        <v>4096.1538461498685</v>
      </c>
      <c r="JQ49" s="492">
        <f t="shared" si="760"/>
        <v>4096.1538461498685</v>
      </c>
      <c r="JR49" s="492">
        <f t="shared" si="760"/>
        <v>4096.1538461498685</v>
      </c>
      <c r="JS49" s="492">
        <f t="shared" si="760"/>
        <v>4096.1538461498685</v>
      </c>
      <c r="JT49" s="492">
        <f t="shared" si="760"/>
        <v>4096.1538461498685</v>
      </c>
      <c r="JU49" s="492">
        <f t="shared" si="760"/>
        <v>4096.1538461498685</v>
      </c>
      <c r="JV49" s="492">
        <f t="shared" si="760"/>
        <v>4096.1538461498685</v>
      </c>
      <c r="JW49" s="492">
        <f t="shared" si="760"/>
        <v>4096.1538461498685</v>
      </c>
      <c r="JX49" s="492">
        <f t="shared" si="760"/>
        <v>4096.1538461498685</v>
      </c>
      <c r="JY49" s="492">
        <f t="shared" si="760"/>
        <v>4096.1538461498685</v>
      </c>
      <c r="JZ49" s="492">
        <f t="shared" si="760"/>
        <v>1884.2307692267636</v>
      </c>
      <c r="KA49" s="490">
        <f t="shared" si="760"/>
        <v>46941.923076875326</v>
      </c>
      <c r="KB49" s="492">
        <f t="shared" si="760"/>
        <v>4096.1538461494501</v>
      </c>
      <c r="KC49" s="492">
        <f t="shared" si="760"/>
        <v>4096.1538461494501</v>
      </c>
      <c r="KD49" s="492">
        <f t="shared" si="760"/>
        <v>4096.1538461494501</v>
      </c>
      <c r="KE49" s="492">
        <f t="shared" si="760"/>
        <v>4096.1538461494501</v>
      </c>
      <c r="KF49" s="492">
        <f t="shared" si="760"/>
        <v>4096.1538461494501</v>
      </c>
      <c r="KG49" s="492">
        <f t="shared" ref="KG49:LN49" si="761">KG28+KG87</f>
        <v>4096.1538461494501</v>
      </c>
      <c r="KH49" s="492">
        <f t="shared" si="761"/>
        <v>4096.1538461494501</v>
      </c>
      <c r="KI49" s="492">
        <f t="shared" si="761"/>
        <v>4096.1538461494501</v>
      </c>
      <c r="KJ49" s="492">
        <f t="shared" si="761"/>
        <v>4096.1538461494501</v>
      </c>
      <c r="KK49" s="492">
        <f t="shared" si="761"/>
        <v>4096.1538461494501</v>
      </c>
      <c r="KL49" s="492">
        <f t="shared" si="761"/>
        <v>4096.1538461494501</v>
      </c>
      <c r="KM49" s="492">
        <f t="shared" si="761"/>
        <v>1884.2307692263453</v>
      </c>
      <c r="KN49" s="490">
        <f t="shared" si="761"/>
        <v>46941.923076870291</v>
      </c>
      <c r="KO49" s="492">
        <f t="shared" si="761"/>
        <v>4096.1538461489881</v>
      </c>
      <c r="KP49" s="492">
        <f t="shared" si="761"/>
        <v>4096.1538461489881</v>
      </c>
      <c r="KQ49" s="492">
        <f t="shared" si="761"/>
        <v>4096.1538461489881</v>
      </c>
      <c r="KR49" s="492">
        <f t="shared" si="761"/>
        <v>4096.1538461489881</v>
      </c>
      <c r="KS49" s="492">
        <f t="shared" si="761"/>
        <v>4096.1538461489881</v>
      </c>
      <c r="KT49" s="492">
        <f t="shared" si="761"/>
        <v>4096.1538461489881</v>
      </c>
      <c r="KU49" s="492">
        <f t="shared" si="761"/>
        <v>4096.1538461489881</v>
      </c>
      <c r="KV49" s="492">
        <f t="shared" si="761"/>
        <v>4096.1538461489881</v>
      </c>
      <c r="KW49" s="492">
        <f t="shared" si="761"/>
        <v>4096.1538461489881</v>
      </c>
      <c r="KX49" s="492">
        <f t="shared" si="761"/>
        <v>4096.1538461489881</v>
      </c>
      <c r="KY49" s="492">
        <f t="shared" si="761"/>
        <v>4096.1538461489881</v>
      </c>
      <c r="KZ49" s="492">
        <f t="shared" si="761"/>
        <v>1884.2307692258833</v>
      </c>
      <c r="LA49" s="490">
        <f t="shared" si="761"/>
        <v>46941.923076864761</v>
      </c>
      <c r="LB49" s="492">
        <f t="shared" si="761"/>
        <v>4096.1538461484788</v>
      </c>
      <c r="LC49" s="492">
        <f t="shared" si="761"/>
        <v>4096.1538461484788</v>
      </c>
      <c r="LD49" s="492">
        <f t="shared" si="761"/>
        <v>4096.1538461484788</v>
      </c>
      <c r="LE49" s="492">
        <f t="shared" si="761"/>
        <v>4096.1538461484788</v>
      </c>
      <c r="LF49" s="492">
        <f t="shared" si="761"/>
        <v>4096.1538461484788</v>
      </c>
      <c r="LG49" s="492">
        <f t="shared" si="761"/>
        <v>4096.1538461484788</v>
      </c>
      <c r="LH49" s="492">
        <f t="shared" si="761"/>
        <v>4096.1538461484788</v>
      </c>
      <c r="LI49" s="492">
        <f t="shared" si="761"/>
        <v>4096.1538461484788</v>
      </c>
      <c r="LJ49" s="492">
        <f t="shared" si="761"/>
        <v>4096.1538461484788</v>
      </c>
      <c r="LK49" s="492">
        <f t="shared" si="761"/>
        <v>4096.1538461484788</v>
      </c>
      <c r="LL49" s="492">
        <f t="shared" si="761"/>
        <v>4096.1538461484788</v>
      </c>
      <c r="LM49" s="492">
        <f t="shared" si="761"/>
        <v>1884.2307692253739</v>
      </c>
      <c r="LN49" s="490">
        <f t="shared" si="761"/>
        <v>46941.923076858649</v>
      </c>
    </row>
    <row r="50" spans="1:326" s="50" customFormat="1" outlineLevel="1">
      <c r="A50" s="488" t="s">
        <v>53</v>
      </c>
      <c r="B50" s="489"/>
      <c r="C50" s="490">
        <f>+B50</f>
        <v>0</v>
      </c>
      <c r="D50" s="490">
        <f t="shared" ref="D50:M50" si="762">+C50</f>
        <v>0</v>
      </c>
      <c r="E50" s="490">
        <f t="shared" si="762"/>
        <v>0</v>
      </c>
      <c r="F50" s="490">
        <f t="shared" si="762"/>
        <v>0</v>
      </c>
      <c r="G50" s="490">
        <f t="shared" si="762"/>
        <v>0</v>
      </c>
      <c r="H50" s="490">
        <f t="shared" si="762"/>
        <v>0</v>
      </c>
      <c r="I50" s="490">
        <f t="shared" si="762"/>
        <v>0</v>
      </c>
      <c r="J50" s="490">
        <f t="shared" si="762"/>
        <v>0</v>
      </c>
      <c r="K50" s="490">
        <f t="shared" si="762"/>
        <v>0</v>
      </c>
      <c r="L50" s="490">
        <f t="shared" si="762"/>
        <v>0</v>
      </c>
      <c r="M50" s="490">
        <f t="shared" si="762"/>
        <v>0</v>
      </c>
      <c r="N50" s="493">
        <f>B50</f>
        <v>0</v>
      </c>
      <c r="O50" s="247">
        <f>+N48</f>
        <v>-185540.38999999998</v>
      </c>
      <c r="P50" s="247">
        <f t="shared" ref="P50:Z50" si="763">+O50+P87</f>
        <v>-185540.38999999998</v>
      </c>
      <c r="Q50" s="247">
        <f t="shared" si="763"/>
        <v>-185540.38999999998</v>
      </c>
      <c r="R50" s="247">
        <f t="shared" si="763"/>
        <v>-185540.38999999998</v>
      </c>
      <c r="S50" s="247">
        <f t="shared" si="763"/>
        <v>-185540.38999999998</v>
      </c>
      <c r="T50" s="247">
        <f t="shared" si="763"/>
        <v>-185540.38999999998</v>
      </c>
      <c r="U50" s="247">
        <f t="shared" si="763"/>
        <v>-185540.38999999998</v>
      </c>
      <c r="V50" s="247">
        <f t="shared" si="763"/>
        <v>-185540.38999999998</v>
      </c>
      <c r="W50" s="247">
        <f t="shared" si="763"/>
        <v>-185540.38999999998</v>
      </c>
      <c r="X50" s="247">
        <f t="shared" si="763"/>
        <v>-185540.38999999998</v>
      </c>
      <c r="Y50" s="247">
        <f t="shared" si="763"/>
        <v>-185540.38999999998</v>
      </c>
      <c r="Z50" s="247">
        <f t="shared" si="763"/>
        <v>-185540.38999999998</v>
      </c>
      <c r="AA50" s="247">
        <f>+Z50</f>
        <v>-185540.38999999998</v>
      </c>
      <c r="AB50" s="247">
        <f>+AA48</f>
        <v>-868493.66081209539</v>
      </c>
      <c r="AC50" s="247">
        <f t="shared" ref="AC50:AM50" si="764">+AB50+AC87</f>
        <v>-868493.66081209539</v>
      </c>
      <c r="AD50" s="247">
        <f t="shared" si="764"/>
        <v>-868493.66081209539</v>
      </c>
      <c r="AE50" s="247">
        <f t="shared" si="764"/>
        <v>-868493.66081209539</v>
      </c>
      <c r="AF50" s="247">
        <f t="shared" si="764"/>
        <v>-868493.66081209539</v>
      </c>
      <c r="AG50" s="247">
        <f t="shared" si="764"/>
        <v>-868493.66081209539</v>
      </c>
      <c r="AH50" s="247">
        <f t="shared" si="764"/>
        <v>-868493.66081209539</v>
      </c>
      <c r="AI50" s="247">
        <f t="shared" si="764"/>
        <v>-868493.66081209539</v>
      </c>
      <c r="AJ50" s="247">
        <f t="shared" si="764"/>
        <v>-868493.66081209539</v>
      </c>
      <c r="AK50" s="247">
        <f t="shared" si="764"/>
        <v>-868493.66081209539</v>
      </c>
      <c r="AL50" s="247">
        <f t="shared" si="764"/>
        <v>-868493.66081209539</v>
      </c>
      <c r="AM50" s="247">
        <f t="shared" si="764"/>
        <v>-868493.66081209539</v>
      </c>
      <c r="AN50" s="247">
        <f>+AM50</f>
        <v>-868493.66081209539</v>
      </c>
      <c r="AO50" s="247">
        <f>+AN48</f>
        <v>-714255.64218354132</v>
      </c>
      <c r="AP50" s="247">
        <f t="shared" ref="AP50:AZ50" si="765">+AO50+AP87</f>
        <v>-714255.64218354132</v>
      </c>
      <c r="AQ50" s="247">
        <f t="shared" si="765"/>
        <v>-714255.64218354132</v>
      </c>
      <c r="AR50" s="247">
        <f t="shared" si="765"/>
        <v>-714255.64218354132</v>
      </c>
      <c r="AS50" s="247">
        <f t="shared" si="765"/>
        <v>-714255.64218354132</v>
      </c>
      <c r="AT50" s="247">
        <f t="shared" si="765"/>
        <v>-714255.64218354132</v>
      </c>
      <c r="AU50" s="247">
        <f t="shared" si="765"/>
        <v>-714255.64218354132</v>
      </c>
      <c r="AV50" s="247">
        <f t="shared" si="765"/>
        <v>-714255.64218354132</v>
      </c>
      <c r="AW50" s="247">
        <f t="shared" si="765"/>
        <v>-714255.64218354132</v>
      </c>
      <c r="AX50" s="247">
        <f t="shared" si="765"/>
        <v>-714255.64218354132</v>
      </c>
      <c r="AY50" s="247">
        <f t="shared" si="765"/>
        <v>-714255.64218354132</v>
      </c>
      <c r="AZ50" s="247">
        <f t="shared" si="765"/>
        <v>-714255.64218354132</v>
      </c>
      <c r="BA50" s="247">
        <f>+AZ50</f>
        <v>-714255.64218354132</v>
      </c>
      <c r="BB50" s="247">
        <f>+BA48</f>
        <v>-568169.82455901941</v>
      </c>
      <c r="BC50" s="247">
        <f t="shared" ref="BC50:BM50" si="766">+BB50+BC87</f>
        <v>-568169.82455901941</v>
      </c>
      <c r="BD50" s="247">
        <f t="shared" si="766"/>
        <v>-568169.82455901941</v>
      </c>
      <c r="BE50" s="247">
        <f t="shared" si="766"/>
        <v>-568169.82455901941</v>
      </c>
      <c r="BF50" s="247">
        <f t="shared" si="766"/>
        <v>-568169.82455901941</v>
      </c>
      <c r="BG50" s="247">
        <f t="shared" si="766"/>
        <v>-568169.82455901941</v>
      </c>
      <c r="BH50" s="247">
        <f t="shared" si="766"/>
        <v>-568169.82455901941</v>
      </c>
      <c r="BI50" s="247">
        <f t="shared" si="766"/>
        <v>-568169.82455901941</v>
      </c>
      <c r="BJ50" s="247">
        <f t="shared" si="766"/>
        <v>-568169.82455901941</v>
      </c>
      <c r="BK50" s="247">
        <f t="shared" si="766"/>
        <v>-568169.82455901941</v>
      </c>
      <c r="BL50" s="247">
        <f t="shared" si="766"/>
        <v>-568169.82455901941</v>
      </c>
      <c r="BM50" s="247">
        <f t="shared" si="766"/>
        <v>-568169.82455901941</v>
      </c>
      <c r="BN50" s="247">
        <f>+BM50</f>
        <v>-568169.82455901941</v>
      </c>
      <c r="BO50" s="247">
        <f>+BN48</f>
        <v>-440374.89591185289</v>
      </c>
      <c r="BP50" s="247">
        <f t="shared" ref="BP50:BZ50" si="767">+BO50+BP87</f>
        <v>-440374.89591185289</v>
      </c>
      <c r="BQ50" s="247">
        <f t="shared" si="767"/>
        <v>-440374.89591185289</v>
      </c>
      <c r="BR50" s="247">
        <f t="shared" si="767"/>
        <v>-440374.89591185289</v>
      </c>
      <c r="BS50" s="247">
        <f t="shared" si="767"/>
        <v>-440374.89591185289</v>
      </c>
      <c r="BT50" s="247">
        <f t="shared" si="767"/>
        <v>-440374.89591185289</v>
      </c>
      <c r="BU50" s="247">
        <f t="shared" si="767"/>
        <v>-440374.89591185289</v>
      </c>
      <c r="BV50" s="247">
        <f t="shared" si="767"/>
        <v>-440374.89591185289</v>
      </c>
      <c r="BW50" s="247">
        <f t="shared" si="767"/>
        <v>-440374.89591185289</v>
      </c>
      <c r="BX50" s="247">
        <f t="shared" si="767"/>
        <v>-440374.89591185289</v>
      </c>
      <c r="BY50" s="247">
        <f t="shared" si="767"/>
        <v>-440374.89591185289</v>
      </c>
      <c r="BZ50" s="247">
        <f t="shared" si="767"/>
        <v>-440374.89591185289</v>
      </c>
      <c r="CA50" s="247">
        <f>+BZ50</f>
        <v>-440374.89591185289</v>
      </c>
      <c r="CB50" s="247">
        <f>+CA48</f>
        <v>-332258.07684246602</v>
      </c>
      <c r="CC50" s="247">
        <f t="shared" ref="CC50:CM50" si="768">+CB50+CC87</f>
        <v>-332258.07684246602</v>
      </c>
      <c r="CD50" s="247">
        <f t="shared" si="768"/>
        <v>-332258.07684246602</v>
      </c>
      <c r="CE50" s="247">
        <f t="shared" si="768"/>
        <v>-332258.07684246602</v>
      </c>
      <c r="CF50" s="247">
        <f t="shared" si="768"/>
        <v>-332258.07684246602</v>
      </c>
      <c r="CG50" s="247">
        <f t="shared" si="768"/>
        <v>-332258.07684246602</v>
      </c>
      <c r="CH50" s="247">
        <f t="shared" si="768"/>
        <v>-332258.07684246602</v>
      </c>
      <c r="CI50" s="247">
        <f t="shared" si="768"/>
        <v>-332258.07684246602</v>
      </c>
      <c r="CJ50" s="247">
        <f t="shared" si="768"/>
        <v>-332258.07684246602</v>
      </c>
      <c r="CK50" s="247">
        <f t="shared" si="768"/>
        <v>-332258.07684246602</v>
      </c>
      <c r="CL50" s="247">
        <f t="shared" si="768"/>
        <v>-332258.07684246602</v>
      </c>
      <c r="CM50" s="247">
        <f t="shared" si="768"/>
        <v>-332258.07684246602</v>
      </c>
      <c r="CN50" s="247">
        <f>+CM50</f>
        <v>-332258.07684246602</v>
      </c>
      <c r="CO50" s="247">
        <f>+CN48</f>
        <v>-270251.78913569514</v>
      </c>
      <c r="CP50" s="247">
        <f t="shared" ref="CP50:CZ50" si="769">+CO50+CP87</f>
        <v>-270251.78913569514</v>
      </c>
      <c r="CQ50" s="247">
        <f t="shared" si="769"/>
        <v>-270251.78913569514</v>
      </c>
      <c r="CR50" s="247">
        <f t="shared" si="769"/>
        <v>-270251.78913569514</v>
      </c>
      <c r="CS50" s="247">
        <f t="shared" si="769"/>
        <v>-270251.78913569514</v>
      </c>
      <c r="CT50" s="247">
        <f t="shared" si="769"/>
        <v>-270251.78913569514</v>
      </c>
      <c r="CU50" s="247">
        <f t="shared" si="769"/>
        <v>-270251.78913569514</v>
      </c>
      <c r="CV50" s="247">
        <f t="shared" si="769"/>
        <v>-270251.78913569514</v>
      </c>
      <c r="CW50" s="247">
        <f t="shared" si="769"/>
        <v>-270251.78913569514</v>
      </c>
      <c r="CX50" s="247">
        <f t="shared" si="769"/>
        <v>-270251.78913569514</v>
      </c>
      <c r="CY50" s="247">
        <f t="shared" si="769"/>
        <v>-270251.78913569514</v>
      </c>
      <c r="CZ50" s="247">
        <f t="shared" si="769"/>
        <v>-270251.78913569514</v>
      </c>
      <c r="DA50" s="247">
        <f>+CZ50</f>
        <v>-270251.78913569514</v>
      </c>
      <c r="DB50" s="247">
        <f>+DA48</f>
        <v>-140430.88672652267</v>
      </c>
      <c r="DC50" s="247">
        <f t="shared" ref="DC50:DM50" si="770">+DB50+DC87</f>
        <v>-140430.88672652267</v>
      </c>
      <c r="DD50" s="247">
        <f t="shared" si="770"/>
        <v>-140430.88672652267</v>
      </c>
      <c r="DE50" s="247">
        <f t="shared" si="770"/>
        <v>-140430.88672652267</v>
      </c>
      <c r="DF50" s="247">
        <f t="shared" si="770"/>
        <v>-140430.88672652267</v>
      </c>
      <c r="DG50" s="247">
        <f t="shared" si="770"/>
        <v>-140430.88672652267</v>
      </c>
      <c r="DH50" s="247">
        <f t="shared" si="770"/>
        <v>-140430.88672652267</v>
      </c>
      <c r="DI50" s="247">
        <f t="shared" si="770"/>
        <v>-140430.88672652267</v>
      </c>
      <c r="DJ50" s="247">
        <f t="shared" si="770"/>
        <v>-140430.88672652267</v>
      </c>
      <c r="DK50" s="247">
        <f t="shared" si="770"/>
        <v>-140430.88672652267</v>
      </c>
      <c r="DL50" s="247">
        <f t="shared" si="770"/>
        <v>-140430.88672652267</v>
      </c>
      <c r="DM50" s="247">
        <f t="shared" si="770"/>
        <v>-140430.88672652267</v>
      </c>
      <c r="DN50" s="247">
        <f>+DM50</f>
        <v>-140430.88672652267</v>
      </c>
      <c r="DO50" s="247">
        <f>+DN48</f>
        <v>-104585.92716836529</v>
      </c>
      <c r="DP50" s="247">
        <f t="shared" ref="DP50:DZ50" si="771">+DO50+DP87</f>
        <v>-104585.92716836529</v>
      </c>
      <c r="DQ50" s="247">
        <f t="shared" si="771"/>
        <v>-104585.92716836529</v>
      </c>
      <c r="DR50" s="247">
        <f t="shared" si="771"/>
        <v>-104585.92716836529</v>
      </c>
      <c r="DS50" s="247">
        <f t="shared" si="771"/>
        <v>-104585.92716836529</v>
      </c>
      <c r="DT50" s="247">
        <f t="shared" si="771"/>
        <v>-104585.92716836529</v>
      </c>
      <c r="DU50" s="247">
        <f t="shared" si="771"/>
        <v>-104585.92716836529</v>
      </c>
      <c r="DV50" s="247">
        <f t="shared" si="771"/>
        <v>-104585.92716836529</v>
      </c>
      <c r="DW50" s="247">
        <f t="shared" si="771"/>
        <v>-104585.92716836529</v>
      </c>
      <c r="DX50" s="247">
        <f t="shared" si="771"/>
        <v>-104585.92716836529</v>
      </c>
      <c r="DY50" s="247">
        <f t="shared" si="771"/>
        <v>-104585.92716836529</v>
      </c>
      <c r="DZ50" s="247">
        <f t="shared" si="771"/>
        <v>-104585.92716836529</v>
      </c>
      <c r="EA50" s="247">
        <f>+DZ50</f>
        <v>-104585.92716836529</v>
      </c>
      <c r="EB50" s="247">
        <f>+EA48</f>
        <v>30298.815569813873</v>
      </c>
      <c r="EC50" s="247">
        <f t="shared" ref="EC50:EM50" si="772">+EB50+EC87</f>
        <v>30298.815569813873</v>
      </c>
      <c r="ED50" s="247">
        <f t="shared" si="772"/>
        <v>30298.815569813873</v>
      </c>
      <c r="EE50" s="247">
        <f t="shared" si="772"/>
        <v>30298.815569813873</v>
      </c>
      <c r="EF50" s="247">
        <f t="shared" si="772"/>
        <v>30298.815569813873</v>
      </c>
      <c r="EG50" s="247">
        <f t="shared" si="772"/>
        <v>30298.815569813873</v>
      </c>
      <c r="EH50" s="247">
        <f t="shared" si="772"/>
        <v>30298.815569813873</v>
      </c>
      <c r="EI50" s="247">
        <f t="shared" si="772"/>
        <v>30298.815569813873</v>
      </c>
      <c r="EJ50" s="247">
        <f t="shared" si="772"/>
        <v>30298.815569813873</v>
      </c>
      <c r="EK50" s="247">
        <f t="shared" si="772"/>
        <v>30298.815569813873</v>
      </c>
      <c r="EL50" s="247">
        <f t="shared" si="772"/>
        <v>30298.815569813873</v>
      </c>
      <c r="EM50" s="247">
        <f t="shared" si="772"/>
        <v>30298.815569813873</v>
      </c>
      <c r="EN50" s="247">
        <f>+EM50</f>
        <v>30298.815569813873</v>
      </c>
      <c r="EO50" s="247">
        <f>+EN48</f>
        <v>102902.96230665735</v>
      </c>
      <c r="EP50" s="247">
        <f t="shared" ref="EP50:EZ50" si="773">+EO50+EP87</f>
        <v>102902.96230665735</v>
      </c>
      <c r="EQ50" s="247">
        <f t="shared" si="773"/>
        <v>102902.96230665735</v>
      </c>
      <c r="ER50" s="247">
        <f t="shared" si="773"/>
        <v>102902.96230665735</v>
      </c>
      <c r="ES50" s="247">
        <f t="shared" si="773"/>
        <v>102902.96230665735</v>
      </c>
      <c r="ET50" s="247">
        <f t="shared" si="773"/>
        <v>102902.96230665735</v>
      </c>
      <c r="EU50" s="247">
        <f t="shared" si="773"/>
        <v>102902.96230665735</v>
      </c>
      <c r="EV50" s="247">
        <f t="shared" si="773"/>
        <v>102902.96230665735</v>
      </c>
      <c r="EW50" s="247">
        <f t="shared" si="773"/>
        <v>102902.96230665735</v>
      </c>
      <c r="EX50" s="247">
        <f t="shared" si="773"/>
        <v>102902.96230665735</v>
      </c>
      <c r="EY50" s="247">
        <f t="shared" si="773"/>
        <v>102902.96230665735</v>
      </c>
      <c r="EZ50" s="247">
        <f t="shared" si="773"/>
        <v>102902.96230665735</v>
      </c>
      <c r="FA50" s="247">
        <f>+EZ50</f>
        <v>102902.96230665735</v>
      </c>
      <c r="FB50" s="247">
        <f>+FA48</f>
        <v>208556.55756999092</v>
      </c>
      <c r="FC50" s="247">
        <f t="shared" ref="FC50:FM50" si="774">+FB50+FC87</f>
        <v>208556.55756999092</v>
      </c>
      <c r="FD50" s="247">
        <f t="shared" si="774"/>
        <v>208556.55756999092</v>
      </c>
      <c r="FE50" s="247">
        <f t="shared" si="774"/>
        <v>208556.55756999092</v>
      </c>
      <c r="FF50" s="247">
        <f t="shared" si="774"/>
        <v>208556.55756999092</v>
      </c>
      <c r="FG50" s="247">
        <f t="shared" si="774"/>
        <v>208556.55756999092</v>
      </c>
      <c r="FH50" s="247">
        <f t="shared" si="774"/>
        <v>208556.55756999092</v>
      </c>
      <c r="FI50" s="247">
        <f t="shared" si="774"/>
        <v>208556.55756999092</v>
      </c>
      <c r="FJ50" s="247">
        <f t="shared" si="774"/>
        <v>208556.55756999092</v>
      </c>
      <c r="FK50" s="247">
        <f t="shared" si="774"/>
        <v>208556.55756999092</v>
      </c>
      <c r="FL50" s="247">
        <f t="shared" si="774"/>
        <v>208556.55756999092</v>
      </c>
      <c r="FM50" s="247">
        <f t="shared" si="774"/>
        <v>208556.55756999092</v>
      </c>
      <c r="FN50" s="247">
        <f>+FM50</f>
        <v>208556.55756999092</v>
      </c>
      <c r="FO50" s="247">
        <f>+FN48</f>
        <v>283469.5201796543</v>
      </c>
      <c r="FP50" s="247">
        <f t="shared" ref="FP50:FZ50" si="775">+FO50+FP87</f>
        <v>283469.5201796543</v>
      </c>
      <c r="FQ50" s="247">
        <f t="shared" si="775"/>
        <v>283469.5201796543</v>
      </c>
      <c r="FR50" s="247">
        <f t="shared" si="775"/>
        <v>283469.5201796543</v>
      </c>
      <c r="FS50" s="247">
        <f t="shared" si="775"/>
        <v>283469.5201796543</v>
      </c>
      <c r="FT50" s="247">
        <f t="shared" si="775"/>
        <v>283469.5201796543</v>
      </c>
      <c r="FU50" s="247">
        <f t="shared" si="775"/>
        <v>283469.5201796543</v>
      </c>
      <c r="FV50" s="247">
        <f t="shared" si="775"/>
        <v>283469.5201796543</v>
      </c>
      <c r="FW50" s="247">
        <f t="shared" si="775"/>
        <v>283469.5201796543</v>
      </c>
      <c r="FX50" s="247">
        <f t="shared" si="775"/>
        <v>283469.5201796543</v>
      </c>
      <c r="FY50" s="247">
        <f t="shared" si="775"/>
        <v>283469.5201796543</v>
      </c>
      <c r="FZ50" s="247">
        <f t="shared" si="775"/>
        <v>283469.5201796543</v>
      </c>
      <c r="GA50" s="247">
        <f>+FZ50</f>
        <v>283469.5201796543</v>
      </c>
      <c r="GB50" s="247">
        <f>+GA48</f>
        <v>410042.14881171758</v>
      </c>
      <c r="GC50" s="247">
        <f t="shared" ref="GC50:GM50" si="776">+GB50+GC87</f>
        <v>410042.14881171758</v>
      </c>
      <c r="GD50" s="247">
        <f t="shared" si="776"/>
        <v>410042.14881171758</v>
      </c>
      <c r="GE50" s="247">
        <f t="shared" si="776"/>
        <v>410042.14881171758</v>
      </c>
      <c r="GF50" s="247">
        <f t="shared" si="776"/>
        <v>410042.14881171758</v>
      </c>
      <c r="GG50" s="247">
        <f t="shared" si="776"/>
        <v>186878.72020989461</v>
      </c>
      <c r="GH50" s="247">
        <f t="shared" si="776"/>
        <v>186878.72020989461</v>
      </c>
      <c r="GI50" s="247">
        <f t="shared" si="776"/>
        <v>186878.72020989461</v>
      </c>
      <c r="GJ50" s="247">
        <f t="shared" si="776"/>
        <v>186878.72020989461</v>
      </c>
      <c r="GK50" s="247">
        <f t="shared" si="776"/>
        <v>186878.72020989461</v>
      </c>
      <c r="GL50" s="247">
        <f t="shared" si="776"/>
        <v>186878.72020989461</v>
      </c>
      <c r="GM50" s="247">
        <f t="shared" si="776"/>
        <v>-41290.255321985373</v>
      </c>
      <c r="GN50" s="247">
        <f>+GM50</f>
        <v>-41290.255321985373</v>
      </c>
      <c r="GO50" s="247">
        <f>GM50+GM49</f>
        <v>0</v>
      </c>
      <c r="GP50" s="247">
        <f t="shared" ref="GP50:GZ50" si="777">GO50+GO49</f>
        <v>85.336538459360753</v>
      </c>
      <c r="GQ50" s="247">
        <f t="shared" si="777"/>
        <v>341.34615384179835</v>
      </c>
      <c r="GR50" s="247">
        <f t="shared" si="777"/>
        <v>768.02884614731283</v>
      </c>
      <c r="GS50" s="247">
        <f t="shared" si="777"/>
        <v>1365.3846153759041</v>
      </c>
      <c r="GT50" s="247">
        <f t="shared" si="777"/>
        <v>2133.4134615275725</v>
      </c>
      <c r="GU50" s="247">
        <f t="shared" si="777"/>
        <v>3072.1153846023176</v>
      </c>
      <c r="GV50" s="247">
        <f t="shared" si="777"/>
        <v>4181.4903846001398</v>
      </c>
      <c r="GW50" s="247">
        <f t="shared" si="777"/>
        <v>5461.5384615210387</v>
      </c>
      <c r="GX50" s="247">
        <f t="shared" si="777"/>
        <v>6912.2596153650147</v>
      </c>
      <c r="GY50" s="247">
        <f t="shared" si="777"/>
        <v>8533.653846132067</v>
      </c>
      <c r="GZ50" s="247">
        <f t="shared" si="777"/>
        <v>10325.721153822196</v>
      </c>
      <c r="HA50" s="247">
        <f>GO50</f>
        <v>0</v>
      </c>
      <c r="HB50" s="247">
        <f>GZ50+GZ49</f>
        <v>11735.480769204607</v>
      </c>
      <c r="HC50" s="247">
        <f t="shared" ref="HC50:HM50" si="778">HB50+HB49</f>
        <v>13868.89423074066</v>
      </c>
      <c r="HD50" s="247">
        <f t="shared" si="778"/>
        <v>16172.980769199788</v>
      </c>
      <c r="HE50" s="247">
        <f t="shared" si="778"/>
        <v>18647.740384581994</v>
      </c>
      <c r="HF50" s="247">
        <f t="shared" si="778"/>
        <v>21293.173076887277</v>
      </c>
      <c r="HG50" s="247">
        <f t="shared" si="778"/>
        <v>24109.278846115638</v>
      </c>
      <c r="HH50" s="247">
        <f t="shared" si="778"/>
        <v>27096.057692267077</v>
      </c>
      <c r="HI50" s="247">
        <f t="shared" si="778"/>
        <v>30253.509615341594</v>
      </c>
      <c r="HJ50" s="247">
        <f t="shared" si="778"/>
        <v>33581.634615339186</v>
      </c>
      <c r="HK50" s="247">
        <f t="shared" si="778"/>
        <v>37080.432692259856</v>
      </c>
      <c r="HL50" s="247">
        <f t="shared" si="778"/>
        <v>40749.903846103603</v>
      </c>
      <c r="HM50" s="247">
        <f t="shared" si="778"/>
        <v>44590.048076870429</v>
      </c>
      <c r="HN50" s="247">
        <f>HB50</f>
        <v>11735.480769204607</v>
      </c>
      <c r="HO50" s="247">
        <f>HM50+HM49</f>
        <v>46941.923076867992</v>
      </c>
      <c r="HP50" s="247">
        <f t="shared" ref="HP50:HZ50" si="779">HO50+HO49</f>
        <v>51038.076923019173</v>
      </c>
      <c r="HQ50" s="247">
        <f t="shared" si="779"/>
        <v>55134.230769170354</v>
      </c>
      <c r="HR50" s="247">
        <f t="shared" si="779"/>
        <v>59230.384615321535</v>
      </c>
      <c r="HS50" s="247">
        <f t="shared" si="779"/>
        <v>63326.538461472715</v>
      </c>
      <c r="HT50" s="247">
        <f t="shared" si="779"/>
        <v>67422.692307623904</v>
      </c>
      <c r="HU50" s="247">
        <f t="shared" si="779"/>
        <v>71518.846153775085</v>
      </c>
      <c r="HV50" s="247">
        <f t="shared" si="779"/>
        <v>75614.999999926265</v>
      </c>
      <c r="HW50" s="247">
        <f t="shared" si="779"/>
        <v>79711.153846077446</v>
      </c>
      <c r="HX50" s="247">
        <f t="shared" si="779"/>
        <v>83807.307692228627</v>
      </c>
      <c r="HY50" s="247">
        <f t="shared" si="779"/>
        <v>87903.461538379808</v>
      </c>
      <c r="HZ50" s="247">
        <f t="shared" si="779"/>
        <v>91999.615384530989</v>
      </c>
      <c r="IA50" s="247">
        <f>HO50</f>
        <v>46941.923076867992</v>
      </c>
      <c r="IB50" s="247">
        <f>HZ50+HZ49</f>
        <v>93883.846153759063</v>
      </c>
      <c r="IC50" s="247">
        <f t="shared" ref="IC50:IM50" si="780">IB50+IB49</f>
        <v>97979.999999909967</v>
      </c>
      <c r="ID50" s="247">
        <f t="shared" si="780"/>
        <v>102076.15384606087</v>
      </c>
      <c r="IE50" s="247">
        <f t="shared" si="780"/>
        <v>106172.30769221178</v>
      </c>
      <c r="IF50" s="247">
        <f t="shared" si="780"/>
        <v>110268.46153836268</v>
      </c>
      <c r="IG50" s="247">
        <f t="shared" si="780"/>
        <v>114364.61538451359</v>
      </c>
      <c r="IH50" s="247">
        <f t="shared" si="780"/>
        <v>118460.76923066449</v>
      </c>
      <c r="II50" s="247">
        <f t="shared" si="780"/>
        <v>122556.92307681539</v>
      </c>
      <c r="IJ50" s="247">
        <f t="shared" si="780"/>
        <v>126653.0769229663</v>
      </c>
      <c r="IK50" s="247">
        <f t="shared" si="780"/>
        <v>130749.2307691172</v>
      </c>
      <c r="IL50" s="247">
        <f t="shared" si="780"/>
        <v>134845.38461526809</v>
      </c>
      <c r="IM50" s="247">
        <f t="shared" si="780"/>
        <v>138941.538461419</v>
      </c>
      <c r="IN50" s="247">
        <f>IB50</f>
        <v>93883.846153759063</v>
      </c>
      <c r="IO50" s="247">
        <f>IM50+IM49</f>
        <v>140825.76923064678</v>
      </c>
      <c r="IP50" s="247">
        <f t="shared" ref="IP50:IZ50" si="781">IO50+IO49</f>
        <v>144921.92307679736</v>
      </c>
      <c r="IQ50" s="247">
        <f t="shared" si="781"/>
        <v>149018.07692294795</v>
      </c>
      <c r="IR50" s="247">
        <f t="shared" si="781"/>
        <v>153114.23076909853</v>
      </c>
      <c r="IS50" s="247">
        <f t="shared" si="781"/>
        <v>157210.38461524912</v>
      </c>
      <c r="IT50" s="247">
        <f t="shared" si="781"/>
        <v>161306.5384613997</v>
      </c>
      <c r="IU50" s="247">
        <f t="shared" si="781"/>
        <v>165402.69230755029</v>
      </c>
      <c r="IV50" s="247">
        <f t="shared" si="781"/>
        <v>169498.84615370087</v>
      </c>
      <c r="IW50" s="247">
        <f t="shared" si="781"/>
        <v>173594.99999985145</v>
      </c>
      <c r="IX50" s="247">
        <f t="shared" si="781"/>
        <v>177691.15384600204</v>
      </c>
      <c r="IY50" s="247">
        <f t="shared" si="781"/>
        <v>181787.30769215262</v>
      </c>
      <c r="IZ50" s="247">
        <f t="shared" si="781"/>
        <v>185883.46153830321</v>
      </c>
      <c r="JA50" s="247">
        <f>IO50</f>
        <v>140825.76923064678</v>
      </c>
      <c r="JB50" s="247">
        <f>IZ50+IZ49</f>
        <v>187767.6923075307</v>
      </c>
      <c r="JC50" s="247">
        <f t="shared" ref="JC50:JM50" si="782">JB50+JB49</f>
        <v>191863.84615368093</v>
      </c>
      <c r="JD50" s="247">
        <f t="shared" si="782"/>
        <v>195959.99999983117</v>
      </c>
      <c r="JE50" s="247">
        <f t="shared" si="782"/>
        <v>200056.1538459814</v>
      </c>
      <c r="JF50" s="247">
        <f t="shared" si="782"/>
        <v>204152.30769213164</v>
      </c>
      <c r="JG50" s="247">
        <f t="shared" si="782"/>
        <v>208248.46153828187</v>
      </c>
      <c r="JH50" s="247">
        <f t="shared" si="782"/>
        <v>212344.61538443211</v>
      </c>
      <c r="JI50" s="247">
        <f t="shared" si="782"/>
        <v>216440.76923058234</v>
      </c>
      <c r="JJ50" s="247">
        <f t="shared" si="782"/>
        <v>220536.92307673258</v>
      </c>
      <c r="JK50" s="247">
        <f t="shared" si="782"/>
        <v>224633.07692288281</v>
      </c>
      <c r="JL50" s="247">
        <f t="shared" si="782"/>
        <v>228729.23076903305</v>
      </c>
      <c r="JM50" s="247">
        <f t="shared" si="782"/>
        <v>232825.38461518328</v>
      </c>
      <c r="JN50" s="247">
        <f>JB50</f>
        <v>187767.6923075307</v>
      </c>
      <c r="JO50" s="247">
        <f>JM50+JM49</f>
        <v>234709.61538441043</v>
      </c>
      <c r="JP50" s="247">
        <f t="shared" ref="JP50:JZ50" si="783">JO50+JO49</f>
        <v>238805.76923056028</v>
      </c>
      <c r="JQ50" s="247">
        <f t="shared" si="783"/>
        <v>242901.92307671014</v>
      </c>
      <c r="JR50" s="247">
        <f t="shared" si="783"/>
        <v>246998.07692286</v>
      </c>
      <c r="JS50" s="247">
        <f t="shared" si="783"/>
        <v>251094.23076900985</v>
      </c>
      <c r="JT50" s="247">
        <f t="shared" si="783"/>
        <v>255190.38461515971</v>
      </c>
      <c r="JU50" s="247">
        <f t="shared" si="783"/>
        <v>259286.53846130957</v>
      </c>
      <c r="JV50" s="247">
        <f t="shared" si="783"/>
        <v>263382.69230745942</v>
      </c>
      <c r="JW50" s="247">
        <f t="shared" si="783"/>
        <v>267478.84615360928</v>
      </c>
      <c r="JX50" s="247">
        <f t="shared" si="783"/>
        <v>271574.99999975914</v>
      </c>
      <c r="JY50" s="247">
        <f t="shared" si="783"/>
        <v>275671.15384590899</v>
      </c>
      <c r="JZ50" s="247">
        <f t="shared" si="783"/>
        <v>279767.30769205885</v>
      </c>
      <c r="KA50" s="247">
        <f>JO50</f>
        <v>234709.61538441043</v>
      </c>
      <c r="KB50" s="247">
        <f>JZ50+JZ49</f>
        <v>281651.53846128559</v>
      </c>
      <c r="KC50" s="247">
        <f t="shared" ref="KC50:KM50" si="784">KB50+KB49</f>
        <v>285747.69230743503</v>
      </c>
      <c r="KD50" s="247">
        <f t="shared" si="784"/>
        <v>289843.84615358448</v>
      </c>
      <c r="KE50" s="247">
        <f t="shared" si="784"/>
        <v>293939.99999973393</v>
      </c>
      <c r="KF50" s="247">
        <f t="shared" si="784"/>
        <v>298036.15384588338</v>
      </c>
      <c r="KG50" s="247">
        <f t="shared" si="784"/>
        <v>302132.30769203283</v>
      </c>
      <c r="KH50" s="247">
        <f t="shared" si="784"/>
        <v>306228.46153818228</v>
      </c>
      <c r="KI50" s="247">
        <f t="shared" si="784"/>
        <v>310324.61538433173</v>
      </c>
      <c r="KJ50" s="247">
        <f t="shared" si="784"/>
        <v>314420.76923048118</v>
      </c>
      <c r="KK50" s="247">
        <f t="shared" si="784"/>
        <v>318516.92307663063</v>
      </c>
      <c r="KL50" s="247">
        <f t="shared" si="784"/>
        <v>322613.07692278008</v>
      </c>
      <c r="KM50" s="247">
        <f t="shared" si="784"/>
        <v>326709.23076892953</v>
      </c>
      <c r="KN50" s="247">
        <f>KB50</f>
        <v>281651.53846128559</v>
      </c>
      <c r="KO50" s="247">
        <f>KM50+KM49</f>
        <v>328593.46153815585</v>
      </c>
      <c r="KP50" s="247">
        <f t="shared" ref="KP50:KZ50" si="785">KO50+KO49</f>
        <v>332689.61538430484</v>
      </c>
      <c r="KQ50" s="247">
        <f t="shared" si="785"/>
        <v>336785.76923045382</v>
      </c>
      <c r="KR50" s="247">
        <f t="shared" si="785"/>
        <v>340881.9230766028</v>
      </c>
      <c r="KS50" s="247">
        <f t="shared" si="785"/>
        <v>344978.07692275179</v>
      </c>
      <c r="KT50" s="247">
        <f t="shared" si="785"/>
        <v>349074.23076890077</v>
      </c>
      <c r="KU50" s="247">
        <f t="shared" si="785"/>
        <v>353170.38461504976</v>
      </c>
      <c r="KV50" s="247">
        <f t="shared" si="785"/>
        <v>357266.53846119874</v>
      </c>
      <c r="KW50" s="247">
        <f t="shared" si="785"/>
        <v>361362.69230734772</v>
      </c>
      <c r="KX50" s="247">
        <f t="shared" si="785"/>
        <v>365458.84615349671</v>
      </c>
      <c r="KY50" s="247">
        <f t="shared" si="785"/>
        <v>369554.99999964569</v>
      </c>
      <c r="KZ50" s="247">
        <f t="shared" si="785"/>
        <v>373651.15384579467</v>
      </c>
      <c r="LA50" s="247">
        <f>KO50</f>
        <v>328593.46153815585</v>
      </c>
      <c r="LB50" s="247">
        <f>KZ50+KZ49</f>
        <v>375535.38461502054</v>
      </c>
      <c r="LC50" s="247">
        <f t="shared" ref="LC50:LM50" si="786">LB50+LB49</f>
        <v>379631.538461169</v>
      </c>
      <c r="LD50" s="247">
        <f t="shared" si="786"/>
        <v>383727.69230731745</v>
      </c>
      <c r="LE50" s="247">
        <f t="shared" si="786"/>
        <v>387823.84615346591</v>
      </c>
      <c r="LF50" s="247">
        <f t="shared" si="786"/>
        <v>391919.99999961437</v>
      </c>
      <c r="LG50" s="247">
        <f t="shared" si="786"/>
        <v>396016.15384576283</v>
      </c>
      <c r="LH50" s="247">
        <f t="shared" si="786"/>
        <v>400112.30769191129</v>
      </c>
      <c r="LI50" s="247">
        <f t="shared" si="786"/>
        <v>404208.46153805975</v>
      </c>
      <c r="LJ50" s="247">
        <f t="shared" si="786"/>
        <v>408304.61538420821</v>
      </c>
      <c r="LK50" s="247">
        <f t="shared" si="786"/>
        <v>412400.76923035667</v>
      </c>
      <c r="LL50" s="247">
        <f t="shared" si="786"/>
        <v>416496.92307650513</v>
      </c>
      <c r="LM50" s="247">
        <f t="shared" si="786"/>
        <v>420593.07692265359</v>
      </c>
      <c r="LN50" s="494">
        <f>LB50</f>
        <v>375535.38461502054</v>
      </c>
    </row>
    <row r="51" spans="1:326" s="23" customFormat="1" ht="15.75" thickBot="1">
      <c r="A51" s="248" t="s">
        <v>41</v>
      </c>
      <c r="B51" s="249"/>
      <c r="C51" s="250"/>
      <c r="D51" s="47"/>
      <c r="E51" s="47"/>
      <c r="F51" s="47"/>
      <c r="G51" s="47"/>
      <c r="H51" s="47"/>
      <c r="I51" s="47"/>
      <c r="J51" s="47"/>
      <c r="K51" s="47"/>
      <c r="L51" s="47"/>
      <c r="M51" s="47"/>
      <c r="N51" s="48"/>
      <c r="O51" s="47"/>
      <c r="P51" s="47"/>
      <c r="Q51" s="47"/>
      <c r="R51" s="47"/>
      <c r="S51" s="47"/>
      <c r="T51" s="47"/>
      <c r="U51" s="47"/>
      <c r="V51" s="47"/>
      <c r="W51" s="47"/>
      <c r="X51" s="47"/>
      <c r="Y51" s="47"/>
      <c r="Z51" s="47"/>
      <c r="AA51" s="48"/>
      <c r="AB51" s="47"/>
      <c r="AC51" s="47"/>
      <c r="AD51" s="47"/>
      <c r="AE51" s="47"/>
      <c r="AF51" s="47"/>
      <c r="AG51" s="47"/>
      <c r="AH51" s="47"/>
      <c r="AI51" s="47"/>
      <c r="AJ51" s="47"/>
      <c r="AK51" s="47"/>
      <c r="AL51" s="47"/>
      <c r="AM51" s="47"/>
      <c r="AN51" s="48"/>
      <c r="AO51" s="47"/>
      <c r="AP51" s="47"/>
      <c r="AQ51" s="47"/>
      <c r="AR51" s="47"/>
      <c r="AS51" s="47"/>
      <c r="AT51" s="47"/>
      <c r="AU51" s="47"/>
      <c r="AV51" s="47"/>
      <c r="AW51" s="47"/>
      <c r="AX51" s="47"/>
      <c r="AY51" s="47"/>
      <c r="AZ51" s="47"/>
      <c r="BA51" s="48"/>
      <c r="BB51" s="47"/>
      <c r="BC51" s="47"/>
      <c r="BD51" s="47"/>
      <c r="BE51" s="47"/>
      <c r="BF51" s="47"/>
      <c r="BG51" s="47"/>
      <c r="BH51" s="47"/>
      <c r="BI51" s="47"/>
      <c r="BJ51" s="47"/>
      <c r="BK51" s="47"/>
      <c r="BL51" s="47"/>
      <c r="BM51" s="47"/>
      <c r="BN51" s="48"/>
      <c r="BO51" s="47"/>
      <c r="BP51" s="47"/>
      <c r="BQ51" s="47"/>
      <c r="BR51" s="47"/>
      <c r="BS51" s="47"/>
      <c r="BT51" s="47"/>
      <c r="BU51" s="47"/>
      <c r="BV51" s="47"/>
      <c r="BW51" s="47"/>
      <c r="BX51" s="47"/>
      <c r="BY51" s="47"/>
      <c r="BZ51" s="47"/>
      <c r="CA51" s="48"/>
      <c r="CB51" s="47"/>
      <c r="CC51" s="47"/>
      <c r="CD51" s="47"/>
      <c r="CE51" s="47"/>
      <c r="CF51" s="47"/>
      <c r="CG51" s="47"/>
      <c r="CH51" s="47"/>
      <c r="CI51" s="47"/>
      <c r="CJ51" s="47"/>
      <c r="CK51" s="47"/>
      <c r="CL51" s="47"/>
      <c r="CM51" s="47"/>
      <c r="CN51" s="48"/>
      <c r="CO51" s="47"/>
      <c r="CP51" s="47"/>
      <c r="CQ51" s="47"/>
      <c r="CR51" s="47"/>
      <c r="CS51" s="47"/>
      <c r="CT51" s="47"/>
      <c r="CU51" s="47"/>
      <c r="CV51" s="47"/>
      <c r="CW51" s="47"/>
      <c r="CX51" s="47"/>
      <c r="CY51" s="47"/>
      <c r="CZ51" s="47"/>
      <c r="DA51" s="48"/>
      <c r="DB51" s="47"/>
      <c r="DC51" s="47"/>
      <c r="DD51" s="47"/>
      <c r="DE51" s="47"/>
      <c r="DF51" s="47"/>
      <c r="DG51" s="47"/>
      <c r="DH51" s="47"/>
      <c r="DI51" s="47"/>
      <c r="DJ51" s="47"/>
      <c r="DK51" s="47"/>
      <c r="DL51" s="47"/>
      <c r="DM51" s="47"/>
      <c r="DN51" s="48"/>
      <c r="DO51" s="47"/>
      <c r="DP51" s="47"/>
      <c r="DQ51" s="47"/>
      <c r="DR51" s="47"/>
      <c r="DS51" s="47"/>
      <c r="DT51" s="47"/>
      <c r="DU51" s="47"/>
      <c r="DV51" s="47"/>
      <c r="DW51" s="47"/>
      <c r="DX51" s="47"/>
      <c r="DY51" s="47"/>
      <c r="DZ51" s="47"/>
      <c r="EA51" s="48"/>
      <c r="EB51" s="47"/>
      <c r="EC51" s="47"/>
      <c r="ED51" s="47"/>
      <c r="EE51" s="47"/>
      <c r="EF51" s="47"/>
      <c r="EG51" s="47"/>
      <c r="EH51" s="47"/>
      <c r="EI51" s="47"/>
      <c r="EJ51" s="47"/>
      <c r="EK51" s="47"/>
      <c r="EL51" s="47"/>
      <c r="EM51" s="47"/>
      <c r="EN51" s="48"/>
      <c r="EO51" s="47"/>
      <c r="EP51" s="47"/>
      <c r="EQ51" s="47"/>
      <c r="ER51" s="47"/>
      <c r="ES51" s="47"/>
      <c r="ET51" s="47"/>
      <c r="EU51" s="47"/>
      <c r="EV51" s="47"/>
      <c r="EW51" s="47"/>
      <c r="EX51" s="47"/>
      <c r="EY51" s="47"/>
      <c r="EZ51" s="47"/>
      <c r="FA51" s="48"/>
      <c r="FB51" s="47"/>
      <c r="FC51" s="47"/>
      <c r="FD51" s="47"/>
      <c r="FE51" s="47"/>
      <c r="FF51" s="47"/>
      <c r="FG51" s="47"/>
      <c r="FH51" s="47"/>
      <c r="FI51" s="47"/>
      <c r="FJ51" s="47"/>
      <c r="FK51" s="47"/>
      <c r="FL51" s="47"/>
      <c r="FM51" s="47"/>
      <c r="FN51" s="48"/>
      <c r="FO51" s="47"/>
      <c r="FP51" s="47"/>
      <c r="FQ51" s="47"/>
      <c r="FR51" s="47"/>
      <c r="FS51" s="47"/>
      <c r="FT51" s="47"/>
      <c r="FU51" s="47"/>
      <c r="FV51" s="47"/>
      <c r="FW51" s="47"/>
      <c r="FX51" s="47"/>
      <c r="FY51" s="47"/>
      <c r="FZ51" s="47"/>
      <c r="GA51" s="48"/>
      <c r="GB51" s="47"/>
      <c r="GC51" s="47"/>
      <c r="GD51" s="47"/>
      <c r="GE51" s="47"/>
      <c r="GF51" s="47"/>
      <c r="GG51" s="47"/>
      <c r="GH51" s="47"/>
      <c r="GI51" s="47"/>
      <c r="GJ51" s="47"/>
      <c r="GK51" s="47"/>
      <c r="GL51" s="47"/>
      <c r="GM51" s="47"/>
      <c r="GN51" s="48"/>
      <c r="GO51" s="47"/>
      <c r="GP51" s="47"/>
      <c r="GQ51" s="47"/>
      <c r="GR51" s="47"/>
      <c r="GS51" s="47"/>
      <c r="GT51" s="47"/>
      <c r="GU51" s="47"/>
      <c r="GV51" s="47"/>
      <c r="GW51" s="47"/>
      <c r="GX51" s="47"/>
      <c r="GY51" s="47"/>
      <c r="GZ51" s="47"/>
      <c r="HA51" s="48"/>
      <c r="HB51" s="47"/>
      <c r="HC51" s="47"/>
      <c r="HD51" s="47"/>
      <c r="HE51" s="47"/>
      <c r="HF51" s="47"/>
      <c r="HG51" s="47"/>
      <c r="HH51" s="47"/>
      <c r="HI51" s="47"/>
      <c r="HJ51" s="47"/>
      <c r="HK51" s="47"/>
      <c r="HL51" s="47"/>
      <c r="HM51" s="47"/>
      <c r="HN51" s="48"/>
      <c r="HO51" s="47"/>
      <c r="HP51" s="47"/>
      <c r="HQ51" s="47"/>
      <c r="HR51" s="47"/>
      <c r="HS51" s="47"/>
      <c r="HT51" s="47"/>
      <c r="HU51" s="47"/>
      <c r="HV51" s="47"/>
      <c r="HW51" s="47"/>
      <c r="HX51" s="47"/>
      <c r="HY51" s="47"/>
      <c r="HZ51" s="47"/>
      <c r="IA51" s="48"/>
      <c r="IB51" s="47"/>
      <c r="IC51" s="47"/>
      <c r="ID51" s="47"/>
      <c r="IE51" s="47"/>
      <c r="IF51" s="47"/>
      <c r="IG51" s="47"/>
      <c r="IH51" s="47"/>
      <c r="II51" s="47"/>
      <c r="IJ51" s="47"/>
      <c r="IK51" s="47"/>
      <c r="IL51" s="47"/>
      <c r="IM51" s="47"/>
      <c r="IN51" s="48"/>
      <c r="IO51" s="47"/>
      <c r="IP51" s="47"/>
      <c r="IQ51" s="47"/>
      <c r="IR51" s="47"/>
      <c r="IS51" s="47"/>
      <c r="IT51" s="47"/>
      <c r="IU51" s="47"/>
      <c r="IV51" s="47"/>
      <c r="IW51" s="47"/>
      <c r="IX51" s="47"/>
      <c r="IY51" s="47"/>
      <c r="IZ51" s="47"/>
      <c r="JA51" s="48"/>
      <c r="JB51" s="47"/>
      <c r="JC51" s="47"/>
      <c r="JD51" s="47"/>
      <c r="JE51" s="47"/>
      <c r="JF51" s="47"/>
      <c r="JG51" s="47"/>
      <c r="JH51" s="47"/>
      <c r="JI51" s="47"/>
      <c r="JJ51" s="47"/>
      <c r="JK51" s="47"/>
      <c r="JL51" s="47"/>
      <c r="JM51" s="47"/>
      <c r="JN51" s="48"/>
      <c r="JO51" s="47"/>
      <c r="JP51" s="47"/>
      <c r="JQ51" s="47"/>
      <c r="JR51" s="47"/>
      <c r="JS51" s="47"/>
      <c r="JT51" s="47"/>
      <c r="JU51" s="47"/>
      <c r="JV51" s="47"/>
      <c r="JW51" s="47"/>
      <c r="JX51" s="47"/>
      <c r="JY51" s="47"/>
      <c r="JZ51" s="47"/>
      <c r="KA51" s="48"/>
      <c r="KB51" s="47"/>
      <c r="KC51" s="47"/>
      <c r="KD51" s="47"/>
      <c r="KE51" s="47"/>
      <c r="KF51" s="47"/>
      <c r="KG51" s="47"/>
      <c r="KH51" s="47"/>
      <c r="KI51" s="47"/>
      <c r="KJ51" s="47"/>
      <c r="KK51" s="47"/>
      <c r="KL51" s="47"/>
      <c r="KM51" s="47"/>
      <c r="KN51" s="48"/>
      <c r="KO51" s="47"/>
      <c r="KP51" s="47"/>
      <c r="KQ51" s="47"/>
      <c r="KR51" s="47"/>
      <c r="KS51" s="47"/>
      <c r="KT51" s="47"/>
      <c r="KU51" s="47"/>
      <c r="KV51" s="47"/>
      <c r="KW51" s="47"/>
      <c r="KX51" s="47"/>
      <c r="KY51" s="47"/>
      <c r="KZ51" s="47"/>
      <c r="LA51" s="48"/>
      <c r="LB51" s="47"/>
      <c r="LC51" s="47"/>
      <c r="LD51" s="47"/>
      <c r="LE51" s="47"/>
      <c r="LF51" s="47"/>
      <c r="LG51" s="47"/>
      <c r="LH51" s="47"/>
      <c r="LI51" s="47"/>
      <c r="LJ51" s="47"/>
      <c r="LK51" s="47"/>
      <c r="LL51" s="47"/>
      <c r="LM51" s="47"/>
      <c r="LN51" s="49"/>
    </row>
    <row r="52" spans="1:326" s="23" customFormat="1" ht="15.75" thickBot="1">
      <c r="A52" s="222" t="s">
        <v>42</v>
      </c>
      <c r="B52" s="226">
        <f>B53+B56</f>
        <v>35250</v>
      </c>
      <c r="C52" s="224">
        <f>C53+C56</f>
        <v>39352.5</v>
      </c>
      <c r="D52" s="224">
        <f t="shared" ref="D52:N52" si="787">D53+D56</f>
        <v>43492.5</v>
      </c>
      <c r="E52" s="224">
        <f t="shared" si="787"/>
        <v>48204.200000000026</v>
      </c>
      <c r="F52" s="224">
        <f t="shared" si="787"/>
        <v>122058.09200000003</v>
      </c>
      <c r="G52" s="224">
        <f t="shared" si="787"/>
        <v>196645.81950000004</v>
      </c>
      <c r="H52" s="224">
        <f t="shared" si="787"/>
        <v>271967.38250000007</v>
      </c>
      <c r="I52" s="224">
        <f t="shared" si="787"/>
        <v>348022.78100000002</v>
      </c>
      <c r="J52" s="224">
        <f t="shared" si="787"/>
        <v>424812.01500000001</v>
      </c>
      <c r="K52" s="224">
        <f t="shared" si="787"/>
        <v>502335.0845</v>
      </c>
      <c r="L52" s="224">
        <f t="shared" si="787"/>
        <v>580591.98950000003</v>
      </c>
      <c r="M52" s="224">
        <f t="shared" si="787"/>
        <v>659582.73</v>
      </c>
      <c r="N52" s="224">
        <f t="shared" si="787"/>
        <v>659582.73</v>
      </c>
      <c r="O52" s="223">
        <f t="shared" ref="O52:BZ52" si="788">O53+O56</f>
        <v>1064924.0919548611</v>
      </c>
      <c r="P52" s="224">
        <f t="shared" si="788"/>
        <v>1474066.1566243265</v>
      </c>
      <c r="Q52" s="224">
        <f t="shared" si="788"/>
        <v>1885269.6919120762</v>
      </c>
      <c r="R52" s="224">
        <f t="shared" si="788"/>
        <v>2298554.7561490415</v>
      </c>
      <c r="S52" s="224">
        <f t="shared" si="788"/>
        <v>2713941.4076661528</v>
      </c>
      <c r="T52" s="224">
        <f t="shared" si="788"/>
        <v>3131449.7047943398</v>
      </c>
      <c r="U52" s="224">
        <f t="shared" si="788"/>
        <v>3551099.7058645347</v>
      </c>
      <c r="V52" s="224">
        <f t="shared" si="788"/>
        <v>3972911.4692076663</v>
      </c>
      <c r="W52" s="224">
        <f t="shared" si="788"/>
        <v>4396905.0531546669</v>
      </c>
      <c r="X52" s="224">
        <f t="shared" si="788"/>
        <v>4823100.5160364648</v>
      </c>
      <c r="Y52" s="224">
        <f t="shared" si="788"/>
        <v>5251517.9161839932</v>
      </c>
      <c r="Z52" s="224">
        <f t="shared" si="788"/>
        <v>5682177.311928181</v>
      </c>
      <c r="AA52" s="224">
        <f t="shared" si="788"/>
        <v>5682177.311928181</v>
      </c>
      <c r="AB52" s="223">
        <f t="shared" si="788"/>
        <v>5669669.816500077</v>
      </c>
      <c r="AC52" s="224">
        <f t="shared" si="788"/>
        <v>5657081.9857010273</v>
      </c>
      <c r="AD52" s="224">
        <f t="shared" si="788"/>
        <v>5644411.309446549</v>
      </c>
      <c r="AE52" s="224">
        <f t="shared" si="788"/>
        <v>5631655.2525513219</v>
      </c>
      <c r="AF52" s="224">
        <f t="shared" si="788"/>
        <v>5618811.2544781677</v>
      </c>
      <c r="AG52" s="224">
        <f t="shared" si="788"/>
        <v>5605876.7290845383</v>
      </c>
      <c r="AH52" s="224">
        <f t="shared" si="788"/>
        <v>5592849.0643664608</v>
      </c>
      <c r="AI52" s="224">
        <f t="shared" si="788"/>
        <v>5579725.62219992</v>
      </c>
      <c r="AJ52" s="224">
        <f t="shared" si="788"/>
        <v>5566503.7380796624</v>
      </c>
      <c r="AK52" s="224">
        <f t="shared" si="788"/>
        <v>5553180.7208553823</v>
      </c>
      <c r="AL52" s="224">
        <f t="shared" si="788"/>
        <v>5549753.8524652682</v>
      </c>
      <c r="AM52" s="224">
        <f t="shared" si="788"/>
        <v>5391760.3882590756</v>
      </c>
      <c r="AN52" s="224">
        <f t="shared" si="788"/>
        <v>5391760.3882590756</v>
      </c>
      <c r="AO52" s="223">
        <f t="shared" si="788"/>
        <v>5365940.4120134609</v>
      </c>
      <c r="AP52" s="224">
        <f t="shared" si="788"/>
        <v>5339980.0244669281</v>
      </c>
      <c r="AQ52" s="224">
        <f t="shared" si="788"/>
        <v>5313877.8215064695</v>
      </c>
      <c r="AR52" s="224">
        <f t="shared" si="788"/>
        <v>5287632.3849779451</v>
      </c>
      <c r="AS52" s="224">
        <f t="shared" si="788"/>
        <v>5261242.2825456727</v>
      </c>
      <c r="AT52" s="224">
        <f t="shared" si="788"/>
        <v>5234706.0675506163</v>
      </c>
      <c r="AU52" s="224">
        <f t="shared" si="788"/>
        <v>5208022.2788671479</v>
      </c>
      <c r="AV52" s="224">
        <f t="shared" si="788"/>
        <v>5181189.4407583829</v>
      </c>
      <c r="AW52" s="224">
        <f t="shared" si="788"/>
        <v>5154206.0627300693</v>
      </c>
      <c r="AX52" s="224">
        <f t="shared" si="788"/>
        <v>5127070.6393830115</v>
      </c>
      <c r="AY52" s="224">
        <f t="shared" si="788"/>
        <v>5109781.650264021</v>
      </c>
      <c r="AZ52" s="224">
        <f t="shared" si="788"/>
        <v>5085807.0851818789</v>
      </c>
      <c r="BA52" s="224">
        <f t="shared" si="788"/>
        <v>5085807.0851818789</v>
      </c>
      <c r="BB52" s="223">
        <f t="shared" si="788"/>
        <v>5058307.3421892887</v>
      </c>
      <c r="BC52" s="224">
        <f t="shared" si="788"/>
        <v>5030684.0854829764</v>
      </c>
      <c r="BD52" s="224">
        <f t="shared" si="788"/>
        <v>5002902.3846711386</v>
      </c>
      <c r="BE52" s="224">
        <f t="shared" si="788"/>
        <v>4974960.6553127225</v>
      </c>
      <c r="BF52" s="224">
        <f t="shared" si="788"/>
        <v>4946857.2971222596</v>
      </c>
      <c r="BG52" s="224">
        <f t="shared" si="788"/>
        <v>4918590.6938114306</v>
      </c>
      <c r="BH52" s="224">
        <f t="shared" si="788"/>
        <v>4890159.2129290318</v>
      </c>
      <c r="BI52" s="224">
        <f t="shared" si="788"/>
        <v>4861561.2056993479</v>
      </c>
      <c r="BJ52" s="224">
        <f t="shared" si="788"/>
        <v>4832795.0068589048</v>
      </c>
      <c r="BK52" s="224">
        <f t="shared" si="788"/>
        <v>4803858.9344915971</v>
      </c>
      <c r="BL52" s="224">
        <f t="shared" si="788"/>
        <v>4784751.2898621541</v>
      </c>
      <c r="BM52" s="224">
        <f t="shared" si="788"/>
        <v>4758344.3471244415</v>
      </c>
      <c r="BN52" s="224">
        <f t="shared" si="788"/>
        <v>4758344.3471244415</v>
      </c>
      <c r="BO52" s="223">
        <f t="shared" si="788"/>
        <v>4728989.3936456395</v>
      </c>
      <c r="BP52" s="224">
        <f t="shared" si="788"/>
        <v>4699486.4189923517</v>
      </c>
      <c r="BQ52" s="224">
        <f t="shared" si="788"/>
        <v>4669806.2030540705</v>
      </c>
      <c r="BR52" s="224">
        <f t="shared" si="788"/>
        <v>4639946.9734179452</v>
      </c>
      <c r="BS52" s="224">
        <f t="shared" si="788"/>
        <v>4609906.939946996</v>
      </c>
      <c r="BT52" s="224">
        <f t="shared" si="788"/>
        <v>4579684.2946028756</v>
      </c>
      <c r="BU52" s="224">
        <f t="shared" si="788"/>
        <v>4549277.2112668529</v>
      </c>
      <c r="BV52" s="224">
        <f t="shared" si="788"/>
        <v>4518683.8455590084</v>
      </c>
      <c r="BW52" s="224">
        <f t="shared" si="788"/>
        <v>4487902.3346556239</v>
      </c>
      <c r="BX52" s="224">
        <f t="shared" si="788"/>
        <v>4456930.7971047442</v>
      </c>
      <c r="BY52" s="224">
        <f t="shared" si="788"/>
        <v>4435767.3326398954</v>
      </c>
      <c r="BZ52" s="224">
        <f t="shared" si="788"/>
        <v>4406423.2836037856</v>
      </c>
      <c r="CA52" s="224">
        <f t="shared" ref="CA52:EL52" si="789">CA53+CA56</f>
        <v>4406423.2836037856</v>
      </c>
      <c r="CB52" s="223">
        <f t="shared" si="789"/>
        <v>4374971.1883108849</v>
      </c>
      <c r="CC52" s="224">
        <f t="shared" si="789"/>
        <v>4343341.4931427119</v>
      </c>
      <c r="CD52" s="224">
        <f t="shared" si="789"/>
        <v>4311513.2894843947</v>
      </c>
      <c r="CE52" s="224">
        <f t="shared" si="789"/>
        <v>4279484.5922510335</v>
      </c>
      <c r="CF52" s="224">
        <f t="shared" si="789"/>
        <v>4247253.3965068776</v>
      </c>
      <c r="CG52" s="224">
        <f t="shared" si="789"/>
        <v>4214817.6772668175</v>
      </c>
      <c r="CH52" s="224">
        <f t="shared" si="789"/>
        <v>4182175.3892958956</v>
      </c>
      <c r="CI52" s="224">
        <f t="shared" si="789"/>
        <v>4149324.4669068032</v>
      </c>
      <c r="CJ52" s="224">
        <f t="shared" si="789"/>
        <v>4116262.8237553583</v>
      </c>
      <c r="CK52" s="224">
        <f t="shared" si="789"/>
        <v>4082988.3526339377</v>
      </c>
      <c r="CL52" s="224">
        <f t="shared" si="789"/>
        <v>4059498.9252628409</v>
      </c>
      <c r="CM52" s="224">
        <f t="shared" si="789"/>
        <v>4025892.3920795717</v>
      </c>
      <c r="CN52" s="224">
        <f t="shared" si="789"/>
        <v>4025892.3920795717</v>
      </c>
      <c r="CO52" s="223">
        <f t="shared" si="789"/>
        <v>3992067.5820260081</v>
      </c>
      <c r="CP52" s="224">
        <f t="shared" si="789"/>
        <v>3958022.3123334479</v>
      </c>
      <c r="CQ52" s="224">
        <f t="shared" si="789"/>
        <v>3923754.3784054997</v>
      </c>
      <c r="CR52" s="224">
        <f t="shared" si="789"/>
        <v>3889261.5535998112</v>
      </c>
      <c r="CS52" s="224">
        <f t="shared" si="789"/>
        <v>3854541.5890076044</v>
      </c>
      <c r="CT52" s="224">
        <f t="shared" si="789"/>
        <v>3819592.2132310132</v>
      </c>
      <c r="CU52" s="224">
        <f t="shared" si="789"/>
        <v>3784411.1321581951</v>
      </c>
      <c r="CV52" s="224">
        <f t="shared" si="789"/>
        <v>3748996.0287361871</v>
      </c>
      <c r="CW52" s="224">
        <f t="shared" si="789"/>
        <v>3713344.562741498</v>
      </c>
      <c r="CX52" s="224">
        <f t="shared" si="789"/>
        <v>3677454.3705483996</v>
      </c>
      <c r="CY52" s="224">
        <f t="shared" si="789"/>
        <v>3651323.0648949095</v>
      </c>
      <c r="CZ52" s="224">
        <f t="shared" si="789"/>
        <v>3617968.9047267376</v>
      </c>
      <c r="DA52" s="224">
        <f t="shared" si="789"/>
        <v>3617968.9047267376</v>
      </c>
      <c r="DB52" s="223">
        <f t="shared" si="789"/>
        <v>3581449.1146373041</v>
      </c>
      <c r="DC52" s="224">
        <f t="shared" si="789"/>
        <v>3544711.1218093182</v>
      </c>
      <c r="DD52" s="224">
        <f t="shared" si="789"/>
        <v>3507723.5375145907</v>
      </c>
      <c r="DE52" s="224">
        <f t="shared" si="789"/>
        <v>3470483.8658384546</v>
      </c>
      <c r="DF52" s="224">
        <f t="shared" si="789"/>
        <v>3432989.5859070956</v>
      </c>
      <c r="DG52" s="224">
        <f t="shared" si="789"/>
        <v>3395238.1516379612</v>
      </c>
      <c r="DH52" s="224">
        <f t="shared" si="789"/>
        <v>3357226.9914876744</v>
      </c>
      <c r="DI52" s="224">
        <f t="shared" si="789"/>
        <v>3318953.5081974221</v>
      </c>
      <c r="DJ52" s="224">
        <f t="shared" si="789"/>
        <v>3280415.0785358064</v>
      </c>
      <c r="DK52" s="224">
        <f t="shared" si="789"/>
        <v>3241609.0530391131</v>
      </c>
      <c r="DL52" s="224">
        <f t="shared" si="789"/>
        <v>3212532.7557489914</v>
      </c>
      <c r="DM52" s="224">
        <f t="shared" si="789"/>
        <v>3173283.4839475071</v>
      </c>
      <c r="DN52" s="224">
        <f t="shared" si="789"/>
        <v>3173283.4839475071</v>
      </c>
      <c r="DO52" s="223">
        <f t="shared" si="789"/>
        <v>3133759.5078895465</v>
      </c>
      <c r="DP52" s="224">
        <f t="shared" si="789"/>
        <v>3093958.0805325443</v>
      </c>
      <c r="DQ52" s="224">
        <f t="shared" si="789"/>
        <v>3053876.4273635112</v>
      </c>
      <c r="DR52" s="224">
        <f t="shared" si="789"/>
        <v>3013511.7461243258</v>
      </c>
      <c r="DS52" s="224">
        <f t="shared" si="789"/>
        <v>2972861.206534287</v>
      </c>
      <c r="DT52" s="224">
        <f t="shared" si="789"/>
        <v>2931921.9500098871</v>
      </c>
      <c r="DU52" s="224">
        <f t="shared" si="789"/>
        <v>2890691.0893817805</v>
      </c>
      <c r="DV52" s="224">
        <f t="shared" si="789"/>
        <v>2849165.7086089319</v>
      </c>
      <c r="DW52" s="224">
        <f t="shared" si="789"/>
        <v>2807342.8624898936</v>
      </c>
      <c r="DX52" s="224">
        <f t="shared" si="789"/>
        <v>2765219.5763712022</v>
      </c>
      <c r="DY52" s="224">
        <f t="shared" si="789"/>
        <v>2732792.845852863</v>
      </c>
      <c r="DZ52" s="224">
        <f t="shared" si="789"/>
        <v>2693326.6878790855</v>
      </c>
      <c r="EA52" s="224">
        <f t="shared" si="789"/>
        <v>2693326.6878790855</v>
      </c>
      <c r="EB52" s="223">
        <f t="shared" si="789"/>
        <v>2650384.9348850199</v>
      </c>
      <c r="EC52" s="224">
        <f t="shared" si="789"/>
        <v>2607163.223336434</v>
      </c>
      <c r="ED52" s="224">
        <f t="shared" si="789"/>
        <v>2563627.0831339015</v>
      </c>
      <c r="EE52" s="224">
        <f t="shared" si="789"/>
        <v>2519773.369990882</v>
      </c>
      <c r="EF52" s="224">
        <f t="shared" si="789"/>
        <v>2475598.90817797</v>
      </c>
      <c r="EG52" s="224">
        <f t="shared" si="789"/>
        <v>2431100.4902084684</v>
      </c>
      <c r="EH52" s="224">
        <f t="shared" si="789"/>
        <v>2386274.8765208093</v>
      </c>
      <c r="EI52" s="224">
        <f t="shared" si="789"/>
        <v>2341118.7951578121</v>
      </c>
      <c r="EJ52" s="224">
        <f t="shared" si="789"/>
        <v>2295628.9414427239</v>
      </c>
      <c r="EK52" s="224">
        <f t="shared" si="789"/>
        <v>2249801.9776520231</v>
      </c>
      <c r="EL52" s="224">
        <f t="shared" si="789"/>
        <v>2213634.5326849534</v>
      </c>
      <c r="EM52" s="224">
        <f t="shared" ref="EM52:GX52" si="790">EM53+EM56</f>
        <v>2167556.5319720739</v>
      </c>
      <c r="EN52" s="224">
        <f t="shared" si="790"/>
        <v>2167556.5319720739</v>
      </c>
      <c r="EO52" s="223">
        <f t="shared" si="790"/>
        <v>2120798.8761688583</v>
      </c>
      <c r="EP52" s="224">
        <f t="shared" si="790"/>
        <v>2073694.7655715733</v>
      </c>
      <c r="EQ52" s="224">
        <f t="shared" si="790"/>
        <v>2026237.4023298528</v>
      </c>
      <c r="ER52" s="224">
        <f t="shared" si="790"/>
        <v>1978423.2539172543</v>
      </c>
      <c r="ES52" s="224">
        <f t="shared" si="790"/>
        <v>1930248.7524820676</v>
      </c>
      <c r="ET52" s="224">
        <f t="shared" si="790"/>
        <v>1881710.2944940683</v>
      </c>
      <c r="EU52" s="224">
        <f t="shared" si="790"/>
        <v>1832804.2403877268</v>
      </c>
      <c r="EV52" s="224">
        <f t="shared" si="790"/>
        <v>1783526.9142018605</v>
      </c>
      <c r="EW52" s="224">
        <f t="shared" si="790"/>
        <v>1733874.6032156742</v>
      </c>
      <c r="EX52" s="224">
        <f t="shared" si="790"/>
        <v>1683843.5575811644</v>
      </c>
      <c r="EY52" s="224">
        <f t="shared" si="790"/>
        <v>1643429.9899518481</v>
      </c>
      <c r="EZ52" s="224">
        <f t="shared" si="790"/>
        <v>1594373.5122864291</v>
      </c>
      <c r="FA52" s="224">
        <f t="shared" si="790"/>
        <v>1594373.5122864291</v>
      </c>
      <c r="FB52" s="223">
        <f t="shared" si="790"/>
        <v>1543284.3867554558</v>
      </c>
      <c r="FC52" s="224">
        <f t="shared" si="790"/>
        <v>1491818.5928024973</v>
      </c>
      <c r="FD52" s="224">
        <f t="shared" si="790"/>
        <v>1439955.9293715484</v>
      </c>
      <c r="FE52" s="224">
        <f t="shared" si="790"/>
        <v>1387692.4277678276</v>
      </c>
      <c r="FF52" s="224">
        <f t="shared" si="790"/>
        <v>1335024.0796096085</v>
      </c>
      <c r="FG52" s="224">
        <f t="shared" si="790"/>
        <v>1281946.8364313454</v>
      </c>
      <c r="FH52" s="224">
        <f t="shared" si="790"/>
        <v>1228456.6092828386</v>
      </c>
      <c r="FI52" s="224">
        <f t="shared" si="790"/>
        <v>1174549.2683243849</v>
      </c>
      <c r="FJ52" s="224">
        <f t="shared" si="790"/>
        <v>1120220.6424178851</v>
      </c>
      <c r="FK52" s="224">
        <f t="shared" si="790"/>
        <v>1065466.5187138589</v>
      </c>
      <c r="FL52" s="224">
        <f t="shared" si="790"/>
        <v>1020282.6422343309</v>
      </c>
      <c r="FM52" s="224">
        <f t="shared" si="790"/>
        <v>964848.71056186571</v>
      </c>
      <c r="FN52" s="224">
        <f t="shared" si="790"/>
        <v>964848.71056186571</v>
      </c>
      <c r="FO52" s="223">
        <f t="shared" si="790"/>
        <v>908893.39297279145</v>
      </c>
      <c r="FP52" s="224">
        <f t="shared" si="790"/>
        <v>852497.15062046819</v>
      </c>
      <c r="FQ52" s="224">
        <f t="shared" si="790"/>
        <v>795654.73430616001</v>
      </c>
      <c r="FR52" s="224">
        <f t="shared" si="790"/>
        <v>738361.68229024718</v>
      </c>
      <c r="FS52" s="224">
        <f t="shared" si="790"/>
        <v>680613.48821571388</v>
      </c>
      <c r="FT52" s="224">
        <f t="shared" si="790"/>
        <v>622405.60066197359</v>
      </c>
      <c r="FU52" s="224">
        <f t="shared" si="790"/>
        <v>563733.42269423441</v>
      </c>
      <c r="FV52" s="224">
        <f t="shared" si="790"/>
        <v>504592.31140835618</v>
      </c>
      <c r="FW52" s="224">
        <f t="shared" si="790"/>
        <v>444977.57747115765</v>
      </c>
      <c r="FX52" s="224">
        <f t="shared" si="790"/>
        <v>384884.48465612566</v>
      </c>
      <c r="FY52" s="224">
        <f t="shared" si="790"/>
        <v>334308.24937448185</v>
      </c>
      <c r="FZ52" s="224">
        <f t="shared" si="790"/>
        <v>290366.43270577467</v>
      </c>
      <c r="GA52" s="224">
        <f t="shared" si="790"/>
        <v>290366.43270577467</v>
      </c>
      <c r="GB52" s="223">
        <f t="shared" si="790"/>
        <v>228910.36990266206</v>
      </c>
      <c r="GC52" s="224">
        <f t="shared" si="790"/>
        <v>167127.75885809894</v>
      </c>
      <c r="GD52" s="224">
        <f t="shared" si="790"/>
        <v>104845.11016462868</v>
      </c>
      <c r="GE52" s="224">
        <f t="shared" si="790"/>
        <v>42057.423445762193</v>
      </c>
      <c r="GF52" s="224">
        <f t="shared" si="790"/>
        <v>-21240.351678754494</v>
      </c>
      <c r="GG52" s="224">
        <f t="shared" si="790"/>
        <v>138110.11250884505</v>
      </c>
      <c r="GH52" s="224">
        <f t="shared" si="790"/>
        <v>76008.441198036104</v>
      </c>
      <c r="GI52" s="224">
        <f t="shared" si="790"/>
        <v>13403.541635657515</v>
      </c>
      <c r="GJ52" s="224">
        <f t="shared" si="790"/>
        <v>-49709.618460806378</v>
      </c>
      <c r="GK52" s="224">
        <f t="shared" si="790"/>
        <v>-113336.12169669647</v>
      </c>
      <c r="GL52" s="224">
        <f t="shared" si="790"/>
        <v>-167481.101503407</v>
      </c>
      <c r="GM52" s="224">
        <f t="shared" si="790"/>
        <v>12403.60511693178</v>
      </c>
      <c r="GN52" s="224">
        <f t="shared" si="790"/>
        <v>12403.60511693178</v>
      </c>
      <c r="GO52" s="223">
        <f t="shared" si="790"/>
        <v>-28846.153846162255</v>
      </c>
      <c r="GP52" s="224">
        <f t="shared" si="790"/>
        <v>-57692.307692316128</v>
      </c>
      <c r="GQ52" s="224">
        <f t="shared" si="790"/>
        <v>-86538.461538469972</v>
      </c>
      <c r="GR52" s="224">
        <f t="shared" si="790"/>
        <v>-115384.61538462382</v>
      </c>
      <c r="GS52" s="224">
        <f t="shared" si="790"/>
        <v>-144230.76923077766</v>
      </c>
      <c r="GT52" s="224">
        <f t="shared" si="790"/>
        <v>-173076.9230769315</v>
      </c>
      <c r="GU52" s="224">
        <f t="shared" si="790"/>
        <v>-201923.07692308535</v>
      </c>
      <c r="GV52" s="224">
        <f t="shared" si="790"/>
        <v>-230769.23076923919</v>
      </c>
      <c r="GW52" s="224">
        <f t="shared" si="790"/>
        <v>-259615.38461539304</v>
      </c>
      <c r="GX52" s="224">
        <f t="shared" si="790"/>
        <v>-288461.53846154688</v>
      </c>
      <c r="GY52" s="224">
        <f t="shared" ref="GY52:JJ52" si="791">GY53+GY56</f>
        <v>-317307.69230770075</v>
      </c>
      <c r="GZ52" s="224">
        <f t="shared" si="791"/>
        <v>-346153.84615385463</v>
      </c>
      <c r="HA52" s="224">
        <f t="shared" si="791"/>
        <v>-346153.84615385463</v>
      </c>
      <c r="HB52" s="223">
        <f t="shared" si="791"/>
        <v>-375000.0000000085</v>
      </c>
      <c r="HC52" s="224">
        <f t="shared" si="791"/>
        <v>-403846.15384616237</v>
      </c>
      <c r="HD52" s="224">
        <f t="shared" si="791"/>
        <v>-432692.30769231624</v>
      </c>
      <c r="HE52" s="224">
        <f t="shared" si="791"/>
        <v>-461538.46153847018</v>
      </c>
      <c r="HF52" s="224">
        <f t="shared" si="791"/>
        <v>-490384.61538462399</v>
      </c>
      <c r="HG52" s="224">
        <f t="shared" si="791"/>
        <v>-519230.76923077786</v>
      </c>
      <c r="HH52" s="224">
        <f t="shared" si="791"/>
        <v>-548076.92307693174</v>
      </c>
      <c r="HI52" s="224">
        <f t="shared" si="791"/>
        <v>-576923.07692308561</v>
      </c>
      <c r="HJ52" s="224">
        <f t="shared" si="791"/>
        <v>-605769.23076923948</v>
      </c>
      <c r="HK52" s="224">
        <f t="shared" si="791"/>
        <v>-634615.38461539336</v>
      </c>
      <c r="HL52" s="224">
        <f t="shared" si="791"/>
        <v>-663461.53846154723</v>
      </c>
      <c r="HM52" s="224">
        <f t="shared" si="791"/>
        <v>-692307.6923077011</v>
      </c>
      <c r="HN52" s="224">
        <f t="shared" si="791"/>
        <v>-692307.6923077011</v>
      </c>
      <c r="HO52" s="223">
        <f t="shared" si="791"/>
        <v>-692307.6923077011</v>
      </c>
      <c r="HP52" s="224">
        <f t="shared" si="791"/>
        <v>-692307.6923077011</v>
      </c>
      <c r="HQ52" s="224">
        <f t="shared" si="791"/>
        <v>-692307.6923077011</v>
      </c>
      <c r="HR52" s="224">
        <f t="shared" si="791"/>
        <v>-692307.6923077011</v>
      </c>
      <c r="HS52" s="224">
        <f t="shared" si="791"/>
        <v>-692307.6923077011</v>
      </c>
      <c r="HT52" s="224">
        <f t="shared" si="791"/>
        <v>-692307.6923077011</v>
      </c>
      <c r="HU52" s="224">
        <f t="shared" si="791"/>
        <v>-692307.6923077011</v>
      </c>
      <c r="HV52" s="224">
        <f t="shared" si="791"/>
        <v>-692307.6923077011</v>
      </c>
      <c r="HW52" s="224">
        <f t="shared" si="791"/>
        <v>-692307.6923077011</v>
      </c>
      <c r="HX52" s="224">
        <f t="shared" si="791"/>
        <v>-692307.6923077011</v>
      </c>
      <c r="HY52" s="224">
        <f t="shared" si="791"/>
        <v>-692307.6923077011</v>
      </c>
      <c r="HZ52" s="224">
        <f t="shared" si="791"/>
        <v>-692307.6923077011</v>
      </c>
      <c r="IA52" s="224">
        <f t="shared" si="791"/>
        <v>-692307.6923077011</v>
      </c>
      <c r="IB52" s="223">
        <f t="shared" si="791"/>
        <v>-692307.6923077011</v>
      </c>
      <c r="IC52" s="224">
        <f t="shared" si="791"/>
        <v>-692307.6923077011</v>
      </c>
      <c r="ID52" s="224">
        <f t="shared" si="791"/>
        <v>-692307.6923077011</v>
      </c>
      <c r="IE52" s="224">
        <f t="shared" si="791"/>
        <v>-692307.6923077011</v>
      </c>
      <c r="IF52" s="224">
        <f t="shared" si="791"/>
        <v>-692307.6923077011</v>
      </c>
      <c r="IG52" s="224">
        <f t="shared" si="791"/>
        <v>-692307.6923077011</v>
      </c>
      <c r="IH52" s="224">
        <f t="shared" si="791"/>
        <v>-692307.6923077011</v>
      </c>
      <c r="II52" s="224">
        <f t="shared" si="791"/>
        <v>-692307.6923077011</v>
      </c>
      <c r="IJ52" s="224">
        <f t="shared" si="791"/>
        <v>-692307.6923077011</v>
      </c>
      <c r="IK52" s="224">
        <f t="shared" si="791"/>
        <v>-692307.6923077011</v>
      </c>
      <c r="IL52" s="224">
        <f t="shared" si="791"/>
        <v>-692307.6923077011</v>
      </c>
      <c r="IM52" s="224">
        <f t="shared" si="791"/>
        <v>-692307.6923077011</v>
      </c>
      <c r="IN52" s="224">
        <f t="shared" si="791"/>
        <v>-692307.6923077011</v>
      </c>
      <c r="IO52" s="223">
        <f t="shared" si="791"/>
        <v>-692307.6923077011</v>
      </c>
      <c r="IP52" s="224">
        <f t="shared" si="791"/>
        <v>-692307.6923077011</v>
      </c>
      <c r="IQ52" s="224">
        <f t="shared" si="791"/>
        <v>-692307.6923077011</v>
      </c>
      <c r="IR52" s="224">
        <f t="shared" si="791"/>
        <v>-692307.6923077011</v>
      </c>
      <c r="IS52" s="224">
        <f t="shared" si="791"/>
        <v>-692307.6923077011</v>
      </c>
      <c r="IT52" s="224">
        <f t="shared" si="791"/>
        <v>-692307.6923077011</v>
      </c>
      <c r="IU52" s="224">
        <f t="shared" si="791"/>
        <v>-692307.6923077011</v>
      </c>
      <c r="IV52" s="224">
        <f t="shared" si="791"/>
        <v>-692307.6923077011</v>
      </c>
      <c r="IW52" s="224">
        <f t="shared" si="791"/>
        <v>-692307.6923077011</v>
      </c>
      <c r="IX52" s="224">
        <f t="shared" si="791"/>
        <v>-692307.6923077011</v>
      </c>
      <c r="IY52" s="224">
        <f t="shared" si="791"/>
        <v>-692307.6923077011</v>
      </c>
      <c r="IZ52" s="224">
        <f t="shared" si="791"/>
        <v>-692307.6923077011</v>
      </c>
      <c r="JA52" s="224">
        <f t="shared" si="791"/>
        <v>-692307.6923077011</v>
      </c>
      <c r="JB52" s="223">
        <f t="shared" si="791"/>
        <v>-692307.6923077011</v>
      </c>
      <c r="JC52" s="224">
        <f t="shared" si="791"/>
        <v>-692307.6923077011</v>
      </c>
      <c r="JD52" s="224">
        <f t="shared" si="791"/>
        <v>-692307.6923077011</v>
      </c>
      <c r="JE52" s="224">
        <f t="shared" si="791"/>
        <v>-692307.6923077011</v>
      </c>
      <c r="JF52" s="224">
        <f t="shared" si="791"/>
        <v>-692307.6923077011</v>
      </c>
      <c r="JG52" s="224">
        <f t="shared" si="791"/>
        <v>-692307.6923077011</v>
      </c>
      <c r="JH52" s="224">
        <f t="shared" si="791"/>
        <v>-692307.6923077011</v>
      </c>
      <c r="JI52" s="224">
        <f t="shared" si="791"/>
        <v>-692307.6923077011</v>
      </c>
      <c r="JJ52" s="224">
        <f t="shared" si="791"/>
        <v>-692307.6923077011</v>
      </c>
      <c r="JK52" s="224">
        <f t="shared" ref="JK52:LN52" si="792">JK53+JK56</f>
        <v>-692307.6923077011</v>
      </c>
      <c r="JL52" s="224">
        <f t="shared" si="792"/>
        <v>-692307.6923077011</v>
      </c>
      <c r="JM52" s="224">
        <f t="shared" si="792"/>
        <v>-692307.6923077011</v>
      </c>
      <c r="JN52" s="224">
        <f t="shared" si="792"/>
        <v>-692307.6923077011</v>
      </c>
      <c r="JO52" s="223">
        <f t="shared" si="792"/>
        <v>-692307.6923077011</v>
      </c>
      <c r="JP52" s="224">
        <f t="shared" si="792"/>
        <v>-692307.6923077011</v>
      </c>
      <c r="JQ52" s="224">
        <f t="shared" si="792"/>
        <v>-692307.6923077011</v>
      </c>
      <c r="JR52" s="224">
        <f t="shared" si="792"/>
        <v>-692307.6923077011</v>
      </c>
      <c r="JS52" s="224">
        <f t="shared" si="792"/>
        <v>-692307.6923077011</v>
      </c>
      <c r="JT52" s="224">
        <f t="shared" si="792"/>
        <v>-692307.6923077011</v>
      </c>
      <c r="JU52" s="224">
        <f t="shared" si="792"/>
        <v>-692307.6923077011</v>
      </c>
      <c r="JV52" s="224">
        <f t="shared" si="792"/>
        <v>-692307.6923077011</v>
      </c>
      <c r="JW52" s="224">
        <f t="shared" si="792"/>
        <v>-692307.6923077011</v>
      </c>
      <c r="JX52" s="224">
        <f t="shared" si="792"/>
        <v>-692307.6923077011</v>
      </c>
      <c r="JY52" s="224">
        <f t="shared" si="792"/>
        <v>-692307.6923077011</v>
      </c>
      <c r="JZ52" s="224">
        <f t="shared" si="792"/>
        <v>-692307.6923077011</v>
      </c>
      <c r="KA52" s="224">
        <f t="shared" si="792"/>
        <v>-692307.6923077011</v>
      </c>
      <c r="KB52" s="223">
        <f t="shared" si="792"/>
        <v>-692307.6923077011</v>
      </c>
      <c r="KC52" s="224">
        <f t="shared" si="792"/>
        <v>-692307.6923077011</v>
      </c>
      <c r="KD52" s="224">
        <f t="shared" si="792"/>
        <v>-692307.6923077011</v>
      </c>
      <c r="KE52" s="224">
        <f t="shared" si="792"/>
        <v>-692307.6923077011</v>
      </c>
      <c r="KF52" s="224">
        <f t="shared" si="792"/>
        <v>-692307.6923077011</v>
      </c>
      <c r="KG52" s="224">
        <f t="shared" si="792"/>
        <v>-692307.6923077011</v>
      </c>
      <c r="KH52" s="224">
        <f t="shared" si="792"/>
        <v>-692307.6923077011</v>
      </c>
      <c r="KI52" s="224">
        <f t="shared" si="792"/>
        <v>-692307.6923077011</v>
      </c>
      <c r="KJ52" s="224">
        <f t="shared" si="792"/>
        <v>-692307.6923077011</v>
      </c>
      <c r="KK52" s="224">
        <f t="shared" si="792"/>
        <v>-692307.6923077011</v>
      </c>
      <c r="KL52" s="224">
        <f t="shared" si="792"/>
        <v>-692307.6923077011</v>
      </c>
      <c r="KM52" s="224">
        <f t="shared" si="792"/>
        <v>-692307.6923077011</v>
      </c>
      <c r="KN52" s="224">
        <f t="shared" si="792"/>
        <v>-692307.6923077011</v>
      </c>
      <c r="KO52" s="223">
        <f t="shared" si="792"/>
        <v>-692307.6923077011</v>
      </c>
      <c r="KP52" s="224">
        <f t="shared" si="792"/>
        <v>-692307.6923077011</v>
      </c>
      <c r="KQ52" s="224">
        <f t="shared" si="792"/>
        <v>-692307.6923077011</v>
      </c>
      <c r="KR52" s="224">
        <f t="shared" si="792"/>
        <v>-692307.6923077011</v>
      </c>
      <c r="KS52" s="224">
        <f t="shared" si="792"/>
        <v>-692307.6923077011</v>
      </c>
      <c r="KT52" s="224">
        <f t="shared" si="792"/>
        <v>-692307.6923077011</v>
      </c>
      <c r="KU52" s="224">
        <f t="shared" si="792"/>
        <v>-692307.6923077011</v>
      </c>
      <c r="KV52" s="224">
        <f t="shared" si="792"/>
        <v>-692307.6923077011</v>
      </c>
      <c r="KW52" s="224">
        <f t="shared" si="792"/>
        <v>-692307.6923077011</v>
      </c>
      <c r="KX52" s="224">
        <f t="shared" si="792"/>
        <v>-692307.6923077011</v>
      </c>
      <c r="KY52" s="224">
        <f t="shared" si="792"/>
        <v>-692307.6923077011</v>
      </c>
      <c r="KZ52" s="224">
        <f t="shared" si="792"/>
        <v>-692307.6923077011</v>
      </c>
      <c r="LA52" s="224">
        <f t="shared" si="792"/>
        <v>-692307.6923077011</v>
      </c>
      <c r="LB52" s="223">
        <f t="shared" si="792"/>
        <v>-692307.6923077011</v>
      </c>
      <c r="LC52" s="224">
        <f t="shared" si="792"/>
        <v>-692307.6923077011</v>
      </c>
      <c r="LD52" s="224">
        <f t="shared" si="792"/>
        <v>-692307.6923077011</v>
      </c>
      <c r="LE52" s="224">
        <f t="shared" si="792"/>
        <v>-692307.6923077011</v>
      </c>
      <c r="LF52" s="224">
        <f t="shared" si="792"/>
        <v>-692307.6923077011</v>
      </c>
      <c r="LG52" s="224">
        <f t="shared" si="792"/>
        <v>-692307.6923077011</v>
      </c>
      <c r="LH52" s="224">
        <f t="shared" si="792"/>
        <v>-692307.6923077011</v>
      </c>
      <c r="LI52" s="224">
        <f t="shared" si="792"/>
        <v>-692307.6923077011</v>
      </c>
      <c r="LJ52" s="224">
        <f t="shared" si="792"/>
        <v>-692307.6923077011</v>
      </c>
      <c r="LK52" s="224">
        <f t="shared" si="792"/>
        <v>-692307.6923077011</v>
      </c>
      <c r="LL52" s="224">
        <f t="shared" si="792"/>
        <v>-692307.6923077011</v>
      </c>
      <c r="LM52" s="224">
        <f t="shared" si="792"/>
        <v>-692307.6923077011</v>
      </c>
      <c r="LN52" s="227">
        <f t="shared" si="792"/>
        <v>-692307.6923077011</v>
      </c>
    </row>
    <row r="53" spans="1:326" s="23" customFormat="1" ht="15" customHeight="1">
      <c r="A53" s="136" t="s">
        <v>44</v>
      </c>
      <c r="B53" s="137">
        <f>B54+B55</f>
        <v>35250</v>
      </c>
      <c r="C53" s="138">
        <f>C54+C55</f>
        <v>39000</v>
      </c>
      <c r="D53" s="138">
        <f t="shared" ref="D53:M53" si="793">D54+D55</f>
        <v>42750</v>
      </c>
      <c r="E53" s="138">
        <f t="shared" si="793"/>
        <v>47034.200000000026</v>
      </c>
      <c r="F53" s="138">
        <f t="shared" si="793"/>
        <v>120417.75000000003</v>
      </c>
      <c r="G53" s="138">
        <f t="shared" si="793"/>
        <v>193801.30000000005</v>
      </c>
      <c r="H53" s="138">
        <f t="shared" si="793"/>
        <v>267184.85000000003</v>
      </c>
      <c r="I53" s="138">
        <f t="shared" si="793"/>
        <v>340568.4</v>
      </c>
      <c r="J53" s="138">
        <f t="shared" si="793"/>
        <v>413951.95</v>
      </c>
      <c r="K53" s="138">
        <f t="shared" si="793"/>
        <v>487335.5</v>
      </c>
      <c r="L53" s="138">
        <f t="shared" si="793"/>
        <v>560719.05000000005</v>
      </c>
      <c r="M53" s="138">
        <f t="shared" si="793"/>
        <v>659582.73</v>
      </c>
      <c r="N53" s="126">
        <f t="shared" ref="N53:N59" si="794">M53</f>
        <v>659582.73</v>
      </c>
      <c r="O53" s="137">
        <f>O54+O55</f>
        <v>1058328.2646548611</v>
      </c>
      <c r="P53" s="138">
        <f>P54+P55</f>
        <v>1458482.1338444445</v>
      </c>
      <c r="Q53" s="138">
        <f t="shared" ref="Q53" si="795">Q54+Q55</f>
        <v>1860641.8361270833</v>
      </c>
      <c r="R53" s="138">
        <f t="shared" ref="R53" si="796">R54+R55</f>
        <v>2264807.3715027776</v>
      </c>
      <c r="S53" s="138">
        <f t="shared" ref="S53" si="797">S54+S55</f>
        <v>2670978.7399715278</v>
      </c>
      <c r="T53" s="138">
        <f t="shared" ref="T53" si="798">T54+T55</f>
        <v>3079155.9415333332</v>
      </c>
      <c r="U53" s="138">
        <f t="shared" ref="U53" si="799">U54+U55</f>
        <v>3489338.9761881945</v>
      </c>
      <c r="V53" s="138">
        <f t="shared" ref="V53" si="800">V54+V55</f>
        <v>3901527.8439361108</v>
      </c>
      <c r="W53" s="138">
        <f t="shared" ref="W53" si="801">W54+W55</f>
        <v>4315722.5447770832</v>
      </c>
      <c r="X53" s="138">
        <f t="shared" ref="X53" si="802">X54+X55</f>
        <v>4731923.0787111111</v>
      </c>
      <c r="Y53" s="138">
        <f t="shared" ref="Y53" si="803">Y54+Y55</f>
        <v>5150129.4457381945</v>
      </c>
      <c r="Z53" s="138">
        <f t="shared" ref="Z53" si="804">Z54+Z55</f>
        <v>5682177.311928181</v>
      </c>
      <c r="AA53" s="126">
        <f>Z53</f>
        <v>5682177.311928181</v>
      </c>
      <c r="AB53" s="137">
        <f>AB54+AB55</f>
        <v>5657848.043380795</v>
      </c>
      <c r="AC53" s="138">
        <f>AC54+AC55</f>
        <v>5633393.2706094757</v>
      </c>
      <c r="AD53" s="138">
        <f t="shared" ref="AD53:AM53" si="805">AD54+AD55</f>
        <v>5608811.73857198</v>
      </c>
      <c r="AE53" s="138">
        <f t="shared" si="805"/>
        <v>5584102.179675648</v>
      </c>
      <c r="AF53" s="138">
        <f t="shared" si="805"/>
        <v>5559263.3136518914</v>
      </c>
      <c r="AG53" s="138">
        <f t="shared" si="805"/>
        <v>5534293.8474294357</v>
      </c>
      <c r="AH53" s="138">
        <f t="shared" si="805"/>
        <v>5509192.4750062944</v>
      </c>
      <c r="AI53" s="138">
        <f t="shared" si="805"/>
        <v>5483957.87732046</v>
      </c>
      <c r="AJ53" s="138">
        <f t="shared" si="805"/>
        <v>5458588.7221193053</v>
      </c>
      <c r="AK53" s="138">
        <f t="shared" si="805"/>
        <v>5433083.6638276782</v>
      </c>
      <c r="AL53" s="138">
        <f t="shared" si="805"/>
        <v>5417441.3434146727</v>
      </c>
      <c r="AM53" s="138">
        <f t="shared" si="805"/>
        <v>5045606.5421052296</v>
      </c>
      <c r="AN53" s="126">
        <f t="shared" ref="AN53:AN54" si="806">AM53</f>
        <v>5045606.5421052296</v>
      </c>
      <c r="AO53" s="137">
        <f>AO54+AO55</f>
        <v>5048632.7197057689</v>
      </c>
      <c r="AP53" s="138">
        <f>AP54+AP55</f>
        <v>5051518.4860053901</v>
      </c>
      <c r="AQ53" s="138">
        <f t="shared" ref="AQ53:AZ53" si="807">AQ54+AQ55</f>
        <v>5054262.4368910845</v>
      </c>
      <c r="AR53" s="138">
        <f t="shared" si="807"/>
        <v>5056863.1542087141</v>
      </c>
      <c r="AS53" s="138">
        <f t="shared" si="807"/>
        <v>5059319.2056225957</v>
      </c>
      <c r="AT53" s="138">
        <f t="shared" si="807"/>
        <v>5061629.1444736933</v>
      </c>
      <c r="AU53" s="138">
        <f t="shared" si="807"/>
        <v>5063791.5096363788</v>
      </c>
      <c r="AV53" s="138">
        <f t="shared" si="807"/>
        <v>5065804.8253737679</v>
      </c>
      <c r="AW53" s="138">
        <f t="shared" si="807"/>
        <v>5067667.6011916082</v>
      </c>
      <c r="AX53" s="138">
        <f t="shared" si="807"/>
        <v>5069378.3316907035</v>
      </c>
      <c r="AY53" s="138">
        <f t="shared" si="807"/>
        <v>5080935.496417867</v>
      </c>
      <c r="AZ53" s="138">
        <f t="shared" si="807"/>
        <v>4736283.7135615312</v>
      </c>
      <c r="BA53" s="126">
        <f t="shared" ref="BA53:BA54" si="808">AZ53</f>
        <v>4736283.7135615312</v>
      </c>
      <c r="BB53" s="137">
        <f>BB54+BB55</f>
        <v>4740999.6498815948</v>
      </c>
      <c r="BC53" s="138">
        <f>BC54+BC55</f>
        <v>4742222.5470214365</v>
      </c>
      <c r="BD53" s="138">
        <f t="shared" ref="BD53:BM53" si="809">BD54+BD55</f>
        <v>4743287.0000557527</v>
      </c>
      <c r="BE53" s="138">
        <f t="shared" si="809"/>
        <v>4744191.4245434897</v>
      </c>
      <c r="BF53" s="138">
        <f t="shared" si="809"/>
        <v>4744934.2201991808</v>
      </c>
      <c r="BG53" s="138">
        <f t="shared" si="809"/>
        <v>4745513.7707345057</v>
      </c>
      <c r="BH53" s="138">
        <f t="shared" si="809"/>
        <v>4745928.4436982609</v>
      </c>
      <c r="BI53" s="138">
        <f t="shared" si="809"/>
        <v>4746176.590314731</v>
      </c>
      <c r="BJ53" s="138">
        <f t="shared" si="809"/>
        <v>4746256.5453204419</v>
      </c>
      <c r="BK53" s="138">
        <f t="shared" si="809"/>
        <v>4746166.6267992873</v>
      </c>
      <c r="BL53" s="138">
        <f t="shared" si="809"/>
        <v>4755905.1360159982</v>
      </c>
      <c r="BM53" s="138">
        <f t="shared" si="809"/>
        <v>4409416.5110941064</v>
      </c>
      <c r="BN53" s="126">
        <f t="shared" ref="BN53:BN54" si="810">BM53</f>
        <v>4409416.5110941064</v>
      </c>
      <c r="BO53" s="137">
        <f>BO54+BO55</f>
        <v>4411681.7013379456</v>
      </c>
      <c r="BP53" s="138">
        <f>BP54+BP55</f>
        <v>4411024.8805308118</v>
      </c>
      <c r="BQ53" s="138">
        <f t="shared" ref="BQ53:BZ53" si="811">BQ54+BQ55</f>
        <v>4410190.8184386846</v>
      </c>
      <c r="BR53" s="138">
        <f t="shared" si="811"/>
        <v>4409177.7426487124</v>
      </c>
      <c r="BS53" s="138">
        <f t="shared" si="811"/>
        <v>4407983.8630239172</v>
      </c>
      <c r="BT53" s="138">
        <f t="shared" si="811"/>
        <v>4406607.3715259507</v>
      </c>
      <c r="BU53" s="138">
        <f t="shared" si="811"/>
        <v>4405046.442036082</v>
      </c>
      <c r="BV53" s="138">
        <f t="shared" si="811"/>
        <v>4403299.2301743915</v>
      </c>
      <c r="BW53" s="138">
        <f t="shared" si="811"/>
        <v>4401363.873117161</v>
      </c>
      <c r="BX53" s="138">
        <f t="shared" si="811"/>
        <v>4399238.4894124353</v>
      </c>
      <c r="BY53" s="138">
        <f t="shared" si="811"/>
        <v>4406921.1787937395</v>
      </c>
      <c r="BZ53" s="138">
        <f t="shared" si="811"/>
        <v>4058356.1758380863</v>
      </c>
      <c r="CA53" s="126">
        <f t="shared" ref="CA53:CA54" si="812">BZ53</f>
        <v>4058356.1758380863</v>
      </c>
      <c r="CB53" s="137">
        <f>CB54+CB55</f>
        <v>4057663.496003191</v>
      </c>
      <c r="CC53" s="138">
        <f>CC54+CC55</f>
        <v>4054879.9546811716</v>
      </c>
      <c r="CD53" s="138">
        <f t="shared" ref="CD53:CM53" si="813">CD54+CD55</f>
        <v>4051897.9048690083</v>
      </c>
      <c r="CE53" s="138">
        <f t="shared" si="813"/>
        <v>4048715.3614818011</v>
      </c>
      <c r="CF53" s="138">
        <f t="shared" si="813"/>
        <v>4045330.3195837988</v>
      </c>
      <c r="CG53" s="138">
        <f t="shared" si="813"/>
        <v>4041740.7541898927</v>
      </c>
      <c r="CH53" s="138">
        <f t="shared" si="813"/>
        <v>4037944.6200651247</v>
      </c>
      <c r="CI53" s="138">
        <f t="shared" si="813"/>
        <v>4033939.8515221863</v>
      </c>
      <c r="CJ53" s="138">
        <f t="shared" si="813"/>
        <v>4029724.362216895</v>
      </c>
      <c r="CK53" s="138">
        <f t="shared" si="813"/>
        <v>4025296.0449416284</v>
      </c>
      <c r="CL53" s="138">
        <f t="shared" si="813"/>
        <v>4030652.7714166855</v>
      </c>
      <c r="CM53" s="138">
        <f t="shared" si="813"/>
        <v>3679738.5459257239</v>
      </c>
      <c r="CN53" s="126">
        <f t="shared" ref="CN53:CN54" si="814">CM53</f>
        <v>3679738.5459257239</v>
      </c>
      <c r="CO53" s="137">
        <f>CO54+CO55</f>
        <v>3674759.8897183142</v>
      </c>
      <c r="CP53" s="138">
        <f>CP54+CP55</f>
        <v>3669560.773871908</v>
      </c>
      <c r="CQ53" s="138">
        <f t="shared" ref="CQ53:CZ53" si="815">CQ54+CQ55</f>
        <v>3664138.9937901134</v>
      </c>
      <c r="CR53" s="138">
        <f t="shared" si="815"/>
        <v>3658492.3228305788</v>
      </c>
      <c r="CS53" s="138">
        <f t="shared" si="815"/>
        <v>3652618.512084526</v>
      </c>
      <c r="CT53" s="138">
        <f t="shared" si="815"/>
        <v>3646515.2901540883</v>
      </c>
      <c r="CU53" s="138">
        <f t="shared" si="815"/>
        <v>3640180.3629274243</v>
      </c>
      <c r="CV53" s="138">
        <f t="shared" si="815"/>
        <v>3633611.4133515703</v>
      </c>
      <c r="CW53" s="138">
        <f t="shared" si="815"/>
        <v>3626806.1012030346</v>
      </c>
      <c r="CX53" s="138">
        <f t="shared" si="815"/>
        <v>3619762.0628560903</v>
      </c>
      <c r="CY53" s="138">
        <f t="shared" si="815"/>
        <v>3622476.9110487541</v>
      </c>
      <c r="CZ53" s="138">
        <f t="shared" si="815"/>
        <v>3268894.3884925749</v>
      </c>
      <c r="DA53" s="126">
        <f t="shared" ref="DA53:DA54" si="816">CZ53</f>
        <v>3268894.3884925749</v>
      </c>
      <c r="DB53" s="137">
        <f>DB54+DB55</f>
        <v>3264141.4223296102</v>
      </c>
      <c r="DC53" s="138">
        <f>DC54+DC55</f>
        <v>3256249.5833477783</v>
      </c>
      <c r="DD53" s="138">
        <f t="shared" ref="DD53:DM53" si="817">DD54+DD55</f>
        <v>3248108.1528992048</v>
      </c>
      <c r="DE53" s="138">
        <f t="shared" si="817"/>
        <v>3239714.6350692222</v>
      </c>
      <c r="DF53" s="138">
        <f t="shared" si="817"/>
        <v>3231066.5089840172</v>
      </c>
      <c r="DG53" s="138">
        <f t="shared" si="817"/>
        <v>3222161.2285610368</v>
      </c>
      <c r="DH53" s="138">
        <f t="shared" si="817"/>
        <v>3212996.2222569035</v>
      </c>
      <c r="DI53" s="138">
        <f t="shared" si="817"/>
        <v>3203568.8928128053</v>
      </c>
      <c r="DJ53" s="138">
        <f t="shared" si="817"/>
        <v>3193876.6169973435</v>
      </c>
      <c r="DK53" s="138">
        <f t="shared" si="817"/>
        <v>3183916.7453468041</v>
      </c>
      <c r="DL53" s="138">
        <f t="shared" si="817"/>
        <v>3183686.601902836</v>
      </c>
      <c r="DM53" s="138">
        <f t="shared" si="817"/>
        <v>2827129.637793662</v>
      </c>
      <c r="DN53" s="126">
        <f t="shared" ref="DN53:DN54" si="818">DM53</f>
        <v>2827129.637793662</v>
      </c>
      <c r="DO53" s="137">
        <f>DO54+DO55</f>
        <v>2816451.8155818554</v>
      </c>
      <c r="DP53" s="138">
        <f>DP54+DP55</f>
        <v>2805496.5420710072</v>
      </c>
      <c r="DQ53" s="138">
        <f t="shared" ref="DQ53:DZ53" si="819">DQ54+DQ55</f>
        <v>2794261.0427481276</v>
      </c>
      <c r="DR53" s="138">
        <f t="shared" si="819"/>
        <v>2782742.5153550962</v>
      </c>
      <c r="DS53" s="138">
        <f t="shared" si="819"/>
        <v>2770938.1296112114</v>
      </c>
      <c r="DT53" s="138">
        <f t="shared" si="819"/>
        <v>2758845.026932965</v>
      </c>
      <c r="DU53" s="138">
        <f t="shared" si="819"/>
        <v>2746460.3201510124</v>
      </c>
      <c r="DV53" s="138">
        <f t="shared" si="819"/>
        <v>2733781.0932243178</v>
      </c>
      <c r="DW53" s="138">
        <f t="shared" si="819"/>
        <v>2720804.400951433</v>
      </c>
      <c r="DX53" s="138">
        <f t="shared" si="819"/>
        <v>2707527.2686788957</v>
      </c>
      <c r="DY53" s="138">
        <f t="shared" si="819"/>
        <v>2703946.6920067105</v>
      </c>
      <c r="DZ53" s="138">
        <f t="shared" si="819"/>
        <v>2344005.790337034</v>
      </c>
      <c r="EA53" s="126">
        <f t="shared" ref="EA53:EA54" si="820">DZ53</f>
        <v>2344005.790337034</v>
      </c>
      <c r="EB53" s="137">
        <f>EB54+EB55</f>
        <v>2333077.2425773288</v>
      </c>
      <c r="EC53" s="138">
        <f>EC54+EC55</f>
        <v>2318701.6848748969</v>
      </c>
      <c r="ED53" s="138">
        <f t="shared" ref="ED53:EM53" si="821">ED54+ED55</f>
        <v>2304011.6985185179</v>
      </c>
      <c r="EE53" s="138">
        <f t="shared" si="821"/>
        <v>2289004.1392216524</v>
      </c>
      <c r="EF53" s="138">
        <f t="shared" si="821"/>
        <v>2273675.8312548944</v>
      </c>
      <c r="EG53" s="138">
        <f t="shared" si="821"/>
        <v>2258023.5671315463</v>
      </c>
      <c r="EH53" s="138">
        <f t="shared" si="821"/>
        <v>2242044.1072900412</v>
      </c>
      <c r="EI53" s="138">
        <f t="shared" si="821"/>
        <v>2225734.179773198</v>
      </c>
      <c r="EJ53" s="138">
        <f t="shared" si="821"/>
        <v>2209090.4799042633</v>
      </c>
      <c r="EK53" s="138">
        <f t="shared" si="821"/>
        <v>2192109.6699597165</v>
      </c>
      <c r="EL53" s="138">
        <f t="shared" si="821"/>
        <v>2184788.3788388008</v>
      </c>
      <c r="EM53" s="138">
        <f t="shared" si="821"/>
        <v>1821069.3555759068</v>
      </c>
      <c r="EN53" s="126">
        <f t="shared" ref="EN53:EN54" si="822">EM53</f>
        <v>1821069.3555759068</v>
      </c>
      <c r="EO53" s="137">
        <f>EO54+EO55</f>
        <v>1803491.1838611672</v>
      </c>
      <c r="EP53" s="138">
        <f>EP54+EP55</f>
        <v>1785233.2271100357</v>
      </c>
      <c r="EQ53" s="138">
        <f t="shared" ref="EQ53:EZ53" si="823">EQ54+EQ55</f>
        <v>1766622.0177144692</v>
      </c>
      <c r="ER53" s="138">
        <f t="shared" si="823"/>
        <v>1747654.0231480245</v>
      </c>
      <c r="ES53" s="138">
        <f t="shared" si="823"/>
        <v>1728325.6755589917</v>
      </c>
      <c r="ET53" s="138">
        <f t="shared" si="823"/>
        <v>1708633.3714171462</v>
      </c>
      <c r="EU53" s="138">
        <f t="shared" si="823"/>
        <v>1688573.4711569585</v>
      </c>
      <c r="EV53" s="138">
        <f t="shared" si="823"/>
        <v>1668142.2988172462</v>
      </c>
      <c r="EW53" s="138">
        <f t="shared" si="823"/>
        <v>1647336.1416772136</v>
      </c>
      <c r="EX53" s="138">
        <f t="shared" si="823"/>
        <v>1626151.2498888578</v>
      </c>
      <c r="EY53" s="138">
        <f t="shared" si="823"/>
        <v>1614583.8361056952</v>
      </c>
      <c r="EZ53" s="138">
        <f t="shared" si="823"/>
        <v>1246576.2289539301</v>
      </c>
      <c r="FA53" s="126">
        <f t="shared" ref="FA53:FA54" si="824">EZ53</f>
        <v>1246576.2289539301</v>
      </c>
      <c r="FB53" s="137">
        <f>FB54+FB55</f>
        <v>1225976.6944477633</v>
      </c>
      <c r="FC53" s="138">
        <f>FC54+FC55</f>
        <v>1203357.0543409586</v>
      </c>
      <c r="FD53" s="138">
        <f t="shared" ref="FD53:FM53" si="825">FD54+FD55</f>
        <v>1180340.5447561634</v>
      </c>
      <c r="FE53" s="138">
        <f t="shared" si="825"/>
        <v>1156923.1969985967</v>
      </c>
      <c r="FF53" s="138">
        <f t="shared" si="825"/>
        <v>1133101.0026865313</v>
      </c>
      <c r="FG53" s="138">
        <f t="shared" si="825"/>
        <v>1108869.9133544222</v>
      </c>
      <c r="FH53" s="138">
        <f t="shared" si="825"/>
        <v>1084225.8400520692</v>
      </c>
      <c r="FI53" s="138">
        <f t="shared" si="825"/>
        <v>1059164.6529397692</v>
      </c>
      <c r="FJ53" s="138">
        <f t="shared" si="825"/>
        <v>1033682.1808794233</v>
      </c>
      <c r="FK53" s="138">
        <f t="shared" si="825"/>
        <v>1007774.2110215509</v>
      </c>
      <c r="FL53" s="138">
        <f t="shared" si="825"/>
        <v>991436.48838817677</v>
      </c>
      <c r="FM53" s="138">
        <f t="shared" si="825"/>
        <v>618610.86929769942</v>
      </c>
      <c r="FN53" s="126">
        <f t="shared" ref="FN53:FN54" si="826">FM53</f>
        <v>618610.86929769942</v>
      </c>
      <c r="FO53" s="137">
        <f>FO54+FO55</f>
        <v>591585.70066509885</v>
      </c>
      <c r="FP53" s="138">
        <f>FP54+FP55</f>
        <v>564035.61215892946</v>
      </c>
      <c r="FQ53" s="138">
        <f t="shared" ref="FQ53:FZ53" si="827">FQ54+FQ55</f>
        <v>536039.34969077515</v>
      </c>
      <c r="FR53" s="138">
        <f t="shared" si="827"/>
        <v>507592.45152101619</v>
      </c>
      <c r="FS53" s="138">
        <f t="shared" si="827"/>
        <v>478690.41129263665</v>
      </c>
      <c r="FT53" s="138">
        <f t="shared" si="827"/>
        <v>449328.67758505023</v>
      </c>
      <c r="FU53" s="138">
        <f t="shared" si="827"/>
        <v>419502.65346346487</v>
      </c>
      <c r="FV53" s="138">
        <f t="shared" si="827"/>
        <v>389207.69602374051</v>
      </c>
      <c r="FW53" s="138">
        <f t="shared" si="827"/>
        <v>358439.1159326958</v>
      </c>
      <c r="FX53" s="138">
        <f t="shared" si="827"/>
        <v>327192.17696381768</v>
      </c>
      <c r="FY53" s="138">
        <f t="shared" si="827"/>
        <v>305462.09552832769</v>
      </c>
      <c r="FZ53" s="138">
        <f t="shared" si="827"/>
        <v>-72809.805952286202</v>
      </c>
      <c r="GA53" s="126">
        <f t="shared" ref="GA53:GA54" si="828">FZ53</f>
        <v>-72809.805952286202</v>
      </c>
      <c r="GB53" s="137">
        <f>GB54+GB55</f>
        <v>-88397.322405030311</v>
      </c>
      <c r="GC53" s="138">
        <f>GC54+GC55</f>
        <v>-121333.77960343956</v>
      </c>
      <c r="GD53" s="138">
        <f t="shared" ref="GD53:GM53" si="829">GD54+GD55</f>
        <v>-154770.27445075597</v>
      </c>
      <c r="GE53" s="138">
        <f t="shared" si="829"/>
        <v>-188711.80732346862</v>
      </c>
      <c r="GF53" s="138">
        <f t="shared" si="829"/>
        <v>-223163.42860183146</v>
      </c>
      <c r="GG53" s="138">
        <f t="shared" si="829"/>
        <v>-34966.810568078072</v>
      </c>
      <c r="GH53" s="138">
        <f t="shared" si="829"/>
        <v>-68222.328032733174</v>
      </c>
      <c r="GI53" s="138">
        <f t="shared" si="829"/>
        <v>-101981.07374895792</v>
      </c>
      <c r="GJ53" s="138">
        <f t="shared" si="829"/>
        <v>-136248.07999926797</v>
      </c>
      <c r="GK53" s="138">
        <f t="shared" si="829"/>
        <v>-171028.42938900422</v>
      </c>
      <c r="GL53" s="138">
        <f t="shared" si="829"/>
        <v>-196327.2553495609</v>
      </c>
      <c r="GM53" s="138">
        <f t="shared" si="829"/>
        <v>-333750.24103691441</v>
      </c>
      <c r="GN53" s="126">
        <f t="shared" ref="GN53:GN54" si="830">GM53</f>
        <v>-333750.24103691441</v>
      </c>
      <c r="GO53" s="137">
        <f>GO54+GO55</f>
        <v>-346153.84615385463</v>
      </c>
      <c r="GP53" s="138">
        <f>GP54+GP55</f>
        <v>-346153.84615385463</v>
      </c>
      <c r="GQ53" s="138">
        <f t="shared" ref="GQ53:GZ53" si="831">GQ54+GQ55</f>
        <v>-346153.84615385463</v>
      </c>
      <c r="GR53" s="138">
        <f t="shared" si="831"/>
        <v>-346153.84615385463</v>
      </c>
      <c r="GS53" s="138">
        <f t="shared" si="831"/>
        <v>-346153.84615385463</v>
      </c>
      <c r="GT53" s="138">
        <f t="shared" si="831"/>
        <v>-346153.84615385463</v>
      </c>
      <c r="GU53" s="138">
        <f t="shared" si="831"/>
        <v>-346153.84615385463</v>
      </c>
      <c r="GV53" s="138">
        <f t="shared" si="831"/>
        <v>-346153.84615385463</v>
      </c>
      <c r="GW53" s="138">
        <f t="shared" si="831"/>
        <v>-346153.84615385463</v>
      </c>
      <c r="GX53" s="138">
        <f t="shared" si="831"/>
        <v>-346153.84615385463</v>
      </c>
      <c r="GY53" s="138">
        <f t="shared" si="831"/>
        <v>-346153.84615385463</v>
      </c>
      <c r="GZ53" s="138">
        <f t="shared" si="831"/>
        <v>-692307.6923077011</v>
      </c>
      <c r="HA53" s="126">
        <f t="shared" ref="HA53:HA54" si="832">GZ53</f>
        <v>-692307.6923077011</v>
      </c>
      <c r="HB53" s="137">
        <f>HB54+HB55</f>
        <v>-692307.6923077011</v>
      </c>
      <c r="HC53" s="138">
        <f>HC54+HC55</f>
        <v>-692307.6923077011</v>
      </c>
      <c r="HD53" s="138">
        <f t="shared" ref="HD53:HM53" si="833">HD54+HD55</f>
        <v>-692307.6923077011</v>
      </c>
      <c r="HE53" s="138">
        <f t="shared" si="833"/>
        <v>-692307.69230770122</v>
      </c>
      <c r="HF53" s="138">
        <f t="shared" si="833"/>
        <v>-692307.69230770122</v>
      </c>
      <c r="HG53" s="138">
        <f t="shared" si="833"/>
        <v>-692307.69230770122</v>
      </c>
      <c r="HH53" s="138">
        <f t="shared" si="833"/>
        <v>-692307.69230770122</v>
      </c>
      <c r="HI53" s="138">
        <f t="shared" si="833"/>
        <v>-692307.69230770122</v>
      </c>
      <c r="HJ53" s="138">
        <f t="shared" si="833"/>
        <v>-692307.69230770133</v>
      </c>
      <c r="HK53" s="138">
        <f t="shared" si="833"/>
        <v>-692307.69230770133</v>
      </c>
      <c r="HL53" s="138">
        <f t="shared" si="833"/>
        <v>-692307.69230770133</v>
      </c>
      <c r="HM53" s="138">
        <f t="shared" si="833"/>
        <v>-692307.6923077011</v>
      </c>
      <c r="HN53" s="126">
        <f t="shared" ref="HN53:HN54" si="834">HM53</f>
        <v>-692307.6923077011</v>
      </c>
      <c r="HO53" s="137">
        <f>HO54+HO55</f>
        <v>-692307.6923077011</v>
      </c>
      <c r="HP53" s="138">
        <f>HP54+HP55</f>
        <v>-692307.6923077011</v>
      </c>
      <c r="HQ53" s="138">
        <f t="shared" ref="HQ53:HZ53" si="835">HQ54+HQ55</f>
        <v>-692307.6923077011</v>
      </c>
      <c r="HR53" s="138">
        <f t="shared" si="835"/>
        <v>-692307.6923077011</v>
      </c>
      <c r="HS53" s="138">
        <f t="shared" si="835"/>
        <v>-692307.6923077011</v>
      </c>
      <c r="HT53" s="138">
        <f t="shared" si="835"/>
        <v>-692307.6923077011</v>
      </c>
      <c r="HU53" s="138">
        <f t="shared" si="835"/>
        <v>-692307.6923077011</v>
      </c>
      <c r="HV53" s="138">
        <f t="shared" si="835"/>
        <v>-692307.6923077011</v>
      </c>
      <c r="HW53" s="138">
        <f t="shared" si="835"/>
        <v>-692307.6923077011</v>
      </c>
      <c r="HX53" s="138">
        <f t="shared" si="835"/>
        <v>-692307.6923077011</v>
      </c>
      <c r="HY53" s="138">
        <f t="shared" si="835"/>
        <v>-692307.6923077011</v>
      </c>
      <c r="HZ53" s="138">
        <f t="shared" si="835"/>
        <v>-692307.6923077011</v>
      </c>
      <c r="IA53" s="126">
        <f t="shared" ref="IA53:IA54" si="836">HZ53</f>
        <v>-692307.6923077011</v>
      </c>
      <c r="IB53" s="137">
        <f>IB54+IB55</f>
        <v>-692307.6923077011</v>
      </c>
      <c r="IC53" s="138">
        <f>IC54+IC55</f>
        <v>-692307.6923077011</v>
      </c>
      <c r="ID53" s="138">
        <f t="shared" ref="ID53:IM53" si="837">ID54+ID55</f>
        <v>-692307.6923077011</v>
      </c>
      <c r="IE53" s="138">
        <f t="shared" si="837"/>
        <v>-692307.6923077011</v>
      </c>
      <c r="IF53" s="138">
        <f t="shared" si="837"/>
        <v>-692307.6923077011</v>
      </c>
      <c r="IG53" s="138">
        <f t="shared" si="837"/>
        <v>-692307.6923077011</v>
      </c>
      <c r="IH53" s="138">
        <f t="shared" si="837"/>
        <v>-692307.6923077011</v>
      </c>
      <c r="II53" s="138">
        <f t="shared" si="837"/>
        <v>-692307.6923077011</v>
      </c>
      <c r="IJ53" s="138">
        <f t="shared" si="837"/>
        <v>-692307.6923077011</v>
      </c>
      <c r="IK53" s="138">
        <f t="shared" si="837"/>
        <v>-692307.6923077011</v>
      </c>
      <c r="IL53" s="138">
        <f t="shared" si="837"/>
        <v>-692307.6923077011</v>
      </c>
      <c r="IM53" s="138">
        <f t="shared" si="837"/>
        <v>-692307.6923077011</v>
      </c>
      <c r="IN53" s="126">
        <f t="shared" ref="IN53:IN54" si="838">IM53</f>
        <v>-692307.6923077011</v>
      </c>
      <c r="IO53" s="137">
        <f>IO54+IO55</f>
        <v>-692307.6923077011</v>
      </c>
      <c r="IP53" s="138">
        <f>IP54+IP55</f>
        <v>-692307.6923077011</v>
      </c>
      <c r="IQ53" s="138">
        <f t="shared" ref="IQ53:IZ53" si="839">IQ54+IQ55</f>
        <v>-692307.6923077011</v>
      </c>
      <c r="IR53" s="138">
        <f t="shared" si="839"/>
        <v>-692307.6923077011</v>
      </c>
      <c r="IS53" s="138">
        <f t="shared" si="839"/>
        <v>-692307.6923077011</v>
      </c>
      <c r="IT53" s="138">
        <f t="shared" si="839"/>
        <v>-692307.6923077011</v>
      </c>
      <c r="IU53" s="138">
        <f t="shared" si="839"/>
        <v>-692307.6923077011</v>
      </c>
      <c r="IV53" s="138">
        <f t="shared" si="839"/>
        <v>-692307.6923077011</v>
      </c>
      <c r="IW53" s="138">
        <f t="shared" si="839"/>
        <v>-692307.6923077011</v>
      </c>
      <c r="IX53" s="138">
        <f t="shared" si="839"/>
        <v>-692307.6923077011</v>
      </c>
      <c r="IY53" s="138">
        <f t="shared" si="839"/>
        <v>-692307.6923077011</v>
      </c>
      <c r="IZ53" s="138">
        <f t="shared" si="839"/>
        <v>-692307.6923077011</v>
      </c>
      <c r="JA53" s="126">
        <f t="shared" ref="JA53:JA54" si="840">IZ53</f>
        <v>-692307.6923077011</v>
      </c>
      <c r="JB53" s="137">
        <f>JB54+JB55</f>
        <v>-692307.6923077011</v>
      </c>
      <c r="JC53" s="138">
        <f>JC54+JC55</f>
        <v>-692307.6923077011</v>
      </c>
      <c r="JD53" s="138">
        <f t="shared" ref="JD53:JM53" si="841">JD54+JD55</f>
        <v>-692307.6923077011</v>
      </c>
      <c r="JE53" s="138">
        <f t="shared" si="841"/>
        <v>-692307.6923077011</v>
      </c>
      <c r="JF53" s="138">
        <f t="shared" si="841"/>
        <v>-692307.6923077011</v>
      </c>
      <c r="JG53" s="138">
        <f t="shared" si="841"/>
        <v>-692307.6923077011</v>
      </c>
      <c r="JH53" s="138">
        <f t="shared" si="841"/>
        <v>-692307.6923077011</v>
      </c>
      <c r="JI53" s="138">
        <f t="shared" si="841"/>
        <v>-692307.6923077011</v>
      </c>
      <c r="JJ53" s="138">
        <f t="shared" si="841"/>
        <v>-692307.6923077011</v>
      </c>
      <c r="JK53" s="138">
        <f t="shared" si="841"/>
        <v>-692307.6923077011</v>
      </c>
      <c r="JL53" s="138">
        <f t="shared" si="841"/>
        <v>-692307.6923077011</v>
      </c>
      <c r="JM53" s="138">
        <f t="shared" si="841"/>
        <v>-692307.6923077011</v>
      </c>
      <c r="JN53" s="126">
        <f t="shared" ref="JN53:JN54" si="842">JM53</f>
        <v>-692307.6923077011</v>
      </c>
      <c r="JO53" s="137">
        <f>JO54+JO55</f>
        <v>-692307.6923077011</v>
      </c>
      <c r="JP53" s="138">
        <f>JP54+JP55</f>
        <v>-692307.6923077011</v>
      </c>
      <c r="JQ53" s="138">
        <f t="shared" ref="JQ53:JZ53" si="843">JQ54+JQ55</f>
        <v>-692307.6923077011</v>
      </c>
      <c r="JR53" s="138">
        <f t="shared" si="843"/>
        <v>-692307.6923077011</v>
      </c>
      <c r="JS53" s="138">
        <f t="shared" si="843"/>
        <v>-692307.6923077011</v>
      </c>
      <c r="JT53" s="138">
        <f t="shared" si="843"/>
        <v>-692307.6923077011</v>
      </c>
      <c r="JU53" s="138">
        <f t="shared" si="843"/>
        <v>-692307.6923077011</v>
      </c>
      <c r="JV53" s="138">
        <f t="shared" si="843"/>
        <v>-692307.6923077011</v>
      </c>
      <c r="JW53" s="138">
        <f t="shared" si="843"/>
        <v>-692307.6923077011</v>
      </c>
      <c r="JX53" s="138">
        <f t="shared" si="843"/>
        <v>-692307.6923077011</v>
      </c>
      <c r="JY53" s="138">
        <f t="shared" si="843"/>
        <v>-692307.6923077011</v>
      </c>
      <c r="JZ53" s="138">
        <f t="shared" si="843"/>
        <v>-692307.6923077011</v>
      </c>
      <c r="KA53" s="126">
        <f t="shared" ref="KA53:KA54" si="844">JZ53</f>
        <v>-692307.6923077011</v>
      </c>
      <c r="KB53" s="137">
        <f>KB54+KB55</f>
        <v>-692307.6923077011</v>
      </c>
      <c r="KC53" s="138">
        <f>KC54+KC55</f>
        <v>-692307.6923077011</v>
      </c>
      <c r="KD53" s="138">
        <f t="shared" ref="KD53:KM53" si="845">KD54+KD55</f>
        <v>-692307.6923077011</v>
      </c>
      <c r="KE53" s="138">
        <f t="shared" si="845"/>
        <v>-692307.6923077011</v>
      </c>
      <c r="KF53" s="138">
        <f t="shared" si="845"/>
        <v>-692307.6923077011</v>
      </c>
      <c r="KG53" s="138">
        <f t="shared" si="845"/>
        <v>-692307.6923077011</v>
      </c>
      <c r="KH53" s="138">
        <f t="shared" si="845"/>
        <v>-692307.6923077011</v>
      </c>
      <c r="KI53" s="138">
        <f t="shared" si="845"/>
        <v>-692307.6923077011</v>
      </c>
      <c r="KJ53" s="138">
        <f t="shared" si="845"/>
        <v>-692307.6923077011</v>
      </c>
      <c r="KK53" s="138">
        <f t="shared" si="845"/>
        <v>-692307.6923077011</v>
      </c>
      <c r="KL53" s="138">
        <f t="shared" si="845"/>
        <v>-692307.6923077011</v>
      </c>
      <c r="KM53" s="138">
        <f t="shared" si="845"/>
        <v>-692307.6923077011</v>
      </c>
      <c r="KN53" s="126">
        <f t="shared" ref="KN53:KN54" si="846">KM53</f>
        <v>-692307.6923077011</v>
      </c>
      <c r="KO53" s="137">
        <f>KO54+KO55</f>
        <v>-692307.6923077011</v>
      </c>
      <c r="KP53" s="138">
        <f>KP54+KP55</f>
        <v>-692307.6923077011</v>
      </c>
      <c r="KQ53" s="138">
        <f t="shared" ref="KQ53:KZ53" si="847">KQ54+KQ55</f>
        <v>-692307.6923077011</v>
      </c>
      <c r="KR53" s="138">
        <f t="shared" si="847"/>
        <v>-692307.6923077011</v>
      </c>
      <c r="KS53" s="138">
        <f t="shared" si="847"/>
        <v>-692307.6923077011</v>
      </c>
      <c r="KT53" s="138">
        <f t="shared" si="847"/>
        <v>-692307.6923077011</v>
      </c>
      <c r="KU53" s="138">
        <f t="shared" si="847"/>
        <v>-692307.6923077011</v>
      </c>
      <c r="KV53" s="138">
        <f t="shared" si="847"/>
        <v>-692307.6923077011</v>
      </c>
      <c r="KW53" s="138">
        <f t="shared" si="847"/>
        <v>-692307.6923077011</v>
      </c>
      <c r="KX53" s="138">
        <f t="shared" si="847"/>
        <v>-692307.6923077011</v>
      </c>
      <c r="KY53" s="138">
        <f t="shared" si="847"/>
        <v>-692307.6923077011</v>
      </c>
      <c r="KZ53" s="138">
        <f t="shared" si="847"/>
        <v>-692307.6923077011</v>
      </c>
      <c r="LA53" s="126">
        <f t="shared" ref="LA53:LA54" si="848">KZ53</f>
        <v>-692307.6923077011</v>
      </c>
      <c r="LB53" s="137">
        <f>LB54+LB55</f>
        <v>-692307.6923077011</v>
      </c>
      <c r="LC53" s="138">
        <f>LC54+LC55</f>
        <v>-692307.6923077011</v>
      </c>
      <c r="LD53" s="138">
        <f t="shared" ref="LD53:LM53" si="849">LD54+LD55</f>
        <v>-692307.6923077011</v>
      </c>
      <c r="LE53" s="138">
        <f t="shared" si="849"/>
        <v>-692307.6923077011</v>
      </c>
      <c r="LF53" s="138">
        <f t="shared" si="849"/>
        <v>-692307.6923077011</v>
      </c>
      <c r="LG53" s="138">
        <f t="shared" si="849"/>
        <v>-692307.6923077011</v>
      </c>
      <c r="LH53" s="138">
        <f t="shared" si="849"/>
        <v>-692307.6923077011</v>
      </c>
      <c r="LI53" s="138">
        <f t="shared" si="849"/>
        <v>-692307.6923077011</v>
      </c>
      <c r="LJ53" s="138">
        <f t="shared" si="849"/>
        <v>-692307.6923077011</v>
      </c>
      <c r="LK53" s="138">
        <f t="shared" si="849"/>
        <v>-692307.6923077011</v>
      </c>
      <c r="LL53" s="138">
        <f t="shared" si="849"/>
        <v>-692307.6923077011</v>
      </c>
      <c r="LM53" s="138">
        <f t="shared" si="849"/>
        <v>0</v>
      </c>
      <c r="LN53" s="231">
        <f t="shared" ref="LN53:LN54" si="850">LM53</f>
        <v>0</v>
      </c>
    </row>
    <row r="54" spans="1:326" s="50" customFormat="1" ht="15" customHeight="1" outlineLevel="1">
      <c r="A54" s="134" t="s">
        <v>50</v>
      </c>
      <c r="B54" s="135">
        <f>+'Investuotojas ir Finansuotojas'!B36+'Investuotojas ir Finansuotojas'!B42</f>
        <v>35250</v>
      </c>
      <c r="C54" s="135">
        <f>+'Investuotojas ir Finansuotojas'!C36+'Investuotojas ir Finansuotojas'!C42</f>
        <v>39000</v>
      </c>
      <c r="D54" s="135">
        <f>+'Investuotojas ir Finansuotojas'!D36+'Investuotojas ir Finansuotojas'!D42</f>
        <v>42750</v>
      </c>
      <c r="E54" s="135">
        <f>+'Investuotojas ir Finansuotojas'!E36+'Investuotojas ir Finansuotojas'!E42</f>
        <v>47034.200000000026</v>
      </c>
      <c r="F54" s="135">
        <f>+'Investuotojas ir Finansuotojas'!F36+'Investuotojas ir Finansuotojas'!F42</f>
        <v>120417.75000000003</v>
      </c>
      <c r="G54" s="135">
        <f>+'Investuotojas ir Finansuotojas'!G36+'Investuotojas ir Finansuotojas'!G42</f>
        <v>193801.30000000005</v>
      </c>
      <c r="H54" s="135">
        <f>+'Investuotojas ir Finansuotojas'!H36+'Investuotojas ir Finansuotojas'!H42</f>
        <v>267184.85000000003</v>
      </c>
      <c r="I54" s="135">
        <f>+'Investuotojas ir Finansuotojas'!I36+'Investuotojas ir Finansuotojas'!I42</f>
        <v>340568.4</v>
      </c>
      <c r="J54" s="135">
        <f>+'Investuotojas ir Finansuotojas'!J36+'Investuotojas ir Finansuotojas'!J42</f>
        <v>413951.95</v>
      </c>
      <c r="K54" s="135">
        <f>+'Investuotojas ir Finansuotojas'!K36+'Investuotojas ir Finansuotojas'!K42</f>
        <v>487335.5</v>
      </c>
      <c r="L54" s="135">
        <f>+'Investuotojas ir Finansuotojas'!L36+'Investuotojas ir Finansuotojas'!L42</f>
        <v>560719.05000000005</v>
      </c>
      <c r="M54" s="135">
        <f>+'Investuotojas ir Finansuotojas'!M36+'Investuotojas ir Finansuotojas'!M42</f>
        <v>659582.73</v>
      </c>
      <c r="N54" s="119">
        <f t="shared" si="794"/>
        <v>659582.73</v>
      </c>
      <c r="O54" s="135">
        <f>+'Investuotojas ir Finansuotojas'!O36+'Investuotojas ir Finansuotojas'!O42</f>
        <v>898819.54798819358</v>
      </c>
      <c r="P54" s="135">
        <f>+'Investuotojas ir Finansuotojas'!P36+'Investuotojas ir Finansuotojas'!P42</f>
        <v>904383.30051111022</v>
      </c>
      <c r="Q54" s="135">
        <f>+'Investuotojas ir Finansuotojas'!Q36+'Investuotojas ir Finansuotojas'!Q42</f>
        <v>911952.8861270824</v>
      </c>
      <c r="R54" s="135">
        <f>+'Investuotojas ir Finansuotojas'!R36+'Investuotojas ir Finansuotojas'!R42</f>
        <v>921528.30483611021</v>
      </c>
      <c r="S54" s="135">
        <f>+'Investuotojas ir Finansuotojas'!S36+'Investuotojas ir Finansuotojas'!S42</f>
        <v>933109.55663819355</v>
      </c>
      <c r="T54" s="135">
        <f>+'Investuotojas ir Finansuotojas'!T36+'Investuotojas ir Finansuotojas'!T42</f>
        <v>946696.64153333241</v>
      </c>
      <c r="U54" s="135">
        <f>+'Investuotojas ir Finansuotojas'!U36+'Investuotojas ir Finansuotojas'!U42</f>
        <v>962289.55952152691</v>
      </c>
      <c r="V54" s="135">
        <f>+'Investuotojas ir Finansuotojas'!V36+'Investuotojas ir Finansuotojas'!V42</f>
        <v>979888.31060277694</v>
      </c>
      <c r="W54" s="135">
        <f>+'Investuotojas ir Finansuotojas'!W36+'Investuotojas ir Finansuotojas'!W42</f>
        <v>999492.89477708237</v>
      </c>
      <c r="X54" s="135">
        <f>+'Investuotojas ir Finansuotojas'!X36+'Investuotojas ir Finansuotojas'!X42</f>
        <v>1021103.3120444436</v>
      </c>
      <c r="Y54" s="135">
        <f>+'Investuotojas ir Finansuotojas'!Y36+'Investuotojas ir Finansuotojas'!Y42</f>
        <v>1044719.5624048603</v>
      </c>
      <c r="Z54" s="135">
        <f>+'Investuotojas ir Finansuotojas'!Z36+'Investuotojas ir Finansuotojas'!Z42</f>
        <v>1182177.3119281796</v>
      </c>
      <c r="AA54" s="119">
        <f>Z54</f>
        <v>1182177.3119281796</v>
      </c>
      <c r="AB54" s="135">
        <f>+'Investuotojas ir Finansuotojas'!AB36+'Investuotojas ir Finansuotojas'!AB42</f>
        <v>1186694.1972269486</v>
      </c>
      <c r="AC54" s="135">
        <f>+'Investuotojas ir Finansuotojas'!AC36+'Investuotojas ir Finansuotojas'!AC42</f>
        <v>1191085.5783017823</v>
      </c>
      <c r="AD54" s="135">
        <f>+'Investuotojas ir Finansuotojas'!AD36+'Investuotojas ir Finansuotojas'!AD42</f>
        <v>1195350.2001104411</v>
      </c>
      <c r="AE54" s="135">
        <f>+'Investuotojas ir Finansuotojas'!AE36+'Investuotojas ir Finansuotojas'!AE42</f>
        <v>1199486.7950602635</v>
      </c>
      <c r="AF54" s="135">
        <f>+'Investuotojas ir Finansuotojas'!AF36+'Investuotojas ir Finansuotojas'!AF42</f>
        <v>1203494.0828826609</v>
      </c>
      <c r="AG54" s="135">
        <f>+'Investuotojas ir Finansuotojas'!AG36+'Investuotojas ir Finansuotojas'!AG42</f>
        <v>1207370.7705063592</v>
      </c>
      <c r="AH54" s="135">
        <f>+'Investuotojas ir Finansuotojas'!AH36+'Investuotojas ir Finansuotojas'!AH42</f>
        <v>1211115.5519293714</v>
      </c>
      <c r="AI54" s="135">
        <f>+'Investuotojas ir Finansuotojas'!AI36+'Investuotojas ir Finansuotojas'!AI42</f>
        <v>1214727.108089691</v>
      </c>
      <c r="AJ54" s="135">
        <f>+'Investuotojas ir Finansuotojas'!AJ36+'Investuotojas ir Finansuotojas'!AJ42</f>
        <v>1218204.1067346905</v>
      </c>
      <c r="AK54" s="135">
        <f>+'Investuotojas ir Finansuotojas'!AK36+'Investuotojas ir Finansuotojas'!AK42</f>
        <v>1221545.2022892167</v>
      </c>
      <c r="AL54" s="135">
        <f>+'Investuotojas ir Finansuotojas'!AL36+'Investuotojas ir Finansuotojas'!AL42</f>
        <v>1234749.0357223654</v>
      </c>
      <c r="AM54" s="135">
        <f>+'Investuotojas ir Finansuotojas'!AM36+'Investuotojas ir Finansuotojas'!AM42</f>
        <v>1237914.2344129223</v>
      </c>
      <c r="AN54" s="126">
        <f t="shared" si="806"/>
        <v>1237914.2344129223</v>
      </c>
      <c r="AO54" s="135">
        <f>+'Investuotojas ir Finansuotojas'!AO36+'Investuotojas ir Finansuotojas'!AO42</f>
        <v>1240940.4120134618</v>
      </c>
      <c r="AP54" s="135">
        <f>+'Investuotojas ir Finansuotojas'!AP36+'Investuotojas ir Finansuotojas'!AP42</f>
        <v>1243826.1783130835</v>
      </c>
      <c r="AQ54" s="135">
        <f>+'Investuotojas ir Finansuotojas'!AQ36+'Investuotojas ir Finansuotojas'!AQ42</f>
        <v>1246570.1291987784</v>
      </c>
      <c r="AR54" s="135">
        <f>+'Investuotojas ir Finansuotojas'!AR36+'Investuotojas ir Finansuotojas'!AR42</f>
        <v>1249170.8465164073</v>
      </c>
      <c r="AS54" s="135">
        <f>+'Investuotojas ir Finansuotojas'!AS36+'Investuotojas ir Finansuotojas'!AS42</f>
        <v>1251626.8979302894</v>
      </c>
      <c r="AT54" s="135">
        <f>+'Investuotojas ir Finansuotojas'!AT36+'Investuotojas ir Finansuotojas'!AT42</f>
        <v>1253936.8367813872</v>
      </c>
      <c r="AU54" s="135">
        <f>+'Investuotojas ir Finansuotojas'!AU36+'Investuotojas ir Finansuotojas'!AU42</f>
        <v>1256099.2019440727</v>
      </c>
      <c r="AV54" s="135">
        <f>+'Investuotojas ir Finansuotojas'!AV36+'Investuotojas ir Finansuotojas'!AV42</f>
        <v>1258112.5176814622</v>
      </c>
      <c r="AW54" s="135">
        <f>+'Investuotojas ir Finansuotojas'!AW36+'Investuotojas ir Finansuotojas'!AW42</f>
        <v>1259975.2934993024</v>
      </c>
      <c r="AX54" s="135">
        <f>+'Investuotojas ir Finansuotojas'!AX36+'Investuotojas ir Finansuotojas'!AX42</f>
        <v>1261686.0239983979</v>
      </c>
      <c r="AY54" s="135">
        <f>+'Investuotojas ir Finansuotojas'!AY36+'Investuotojas ir Finansuotojas'!AY42</f>
        <v>1273243.1887255614</v>
      </c>
      <c r="AZ54" s="135">
        <f>+'Investuotojas ir Finansuotojas'!AZ36+'Investuotojas ir Finansuotojas'!AZ42</f>
        <v>1274745.2520230734</v>
      </c>
      <c r="BA54" s="126">
        <f t="shared" si="808"/>
        <v>1274745.2520230734</v>
      </c>
      <c r="BB54" s="135">
        <f>+'Investuotojas ir Finansuotojas'!BB36+'Investuotojas ir Finansuotojas'!BB42</f>
        <v>1279461.1883431375</v>
      </c>
      <c r="BC54" s="135">
        <f>+'Investuotojas ir Finansuotojas'!BC36+'Investuotojas ir Finansuotojas'!BC42</f>
        <v>1280684.0854829792</v>
      </c>
      <c r="BD54" s="135">
        <f>+'Investuotojas ir Finansuotojas'!BD36+'Investuotojas ir Finansuotojas'!BD42</f>
        <v>1281748.5385172958</v>
      </c>
      <c r="BE54" s="135">
        <f>+'Investuotojas ir Finansuotojas'!BE36+'Investuotojas ir Finansuotojas'!BE42</f>
        <v>1282652.9630050331</v>
      </c>
      <c r="BF54" s="135">
        <f>+'Investuotojas ir Finansuotojas'!BF36+'Investuotojas ir Finansuotojas'!BF42</f>
        <v>1283395.7586607244</v>
      </c>
      <c r="BG54" s="135">
        <f>+'Investuotojas ir Finansuotojas'!BG36+'Investuotojas ir Finansuotojas'!BG42</f>
        <v>1283975.3091960496</v>
      </c>
      <c r="BH54" s="135">
        <f>+'Investuotojas ir Finansuotojas'!BH36+'Investuotojas ir Finansuotojas'!BH42</f>
        <v>1284389.982159805</v>
      </c>
      <c r="BI54" s="135">
        <f>+'Investuotojas ir Finansuotojas'!BI36+'Investuotojas ir Finansuotojas'!BI42</f>
        <v>1284638.1287762749</v>
      </c>
      <c r="BJ54" s="135">
        <f>+'Investuotojas ir Finansuotojas'!BJ36+'Investuotojas ir Finansuotojas'!BJ42</f>
        <v>1284718.0837819863</v>
      </c>
      <c r="BK54" s="135">
        <f>+'Investuotojas ir Finansuotojas'!BK36+'Investuotojas ir Finansuotojas'!BK42</f>
        <v>1284628.1652608318</v>
      </c>
      <c r="BL54" s="135">
        <f>+'Investuotojas ir Finansuotojas'!BL36+'Investuotojas ir Finansuotojas'!BL42</f>
        <v>1294366.6744775425</v>
      </c>
      <c r="BM54" s="135">
        <f>+'Investuotojas ir Finansuotojas'!BM36+'Investuotojas ir Finansuotojas'!BM42</f>
        <v>1294031.8957094974</v>
      </c>
      <c r="BN54" s="126">
        <f t="shared" si="810"/>
        <v>1294031.8957094974</v>
      </c>
      <c r="BO54" s="135">
        <f>+'Investuotojas ir Finansuotojas'!BO36+'Investuotojas ir Finansuotojas'!BO42</f>
        <v>1296297.0859533362</v>
      </c>
      <c r="BP54" s="135">
        <f>+'Investuotojas ir Finansuotojas'!BP36+'Investuotojas ir Finansuotojas'!BP42</f>
        <v>1295640.2651462029</v>
      </c>
      <c r="BQ54" s="135">
        <f>+'Investuotojas ir Finansuotojas'!BQ36+'Investuotojas ir Finansuotojas'!BQ42</f>
        <v>1294806.2030540754</v>
      </c>
      <c r="BR54" s="135">
        <f>+'Investuotojas ir Finansuotojas'!BR36+'Investuotojas ir Finansuotojas'!BR42</f>
        <v>1293793.1272641032</v>
      </c>
      <c r="BS54" s="135">
        <f>+'Investuotojas ir Finansuotojas'!BS36+'Investuotojas ir Finansuotojas'!BS42</f>
        <v>1292599.2476393082</v>
      </c>
      <c r="BT54" s="135">
        <f>+'Investuotojas ir Finansuotojas'!BT36+'Investuotojas ir Finansuotojas'!BT42</f>
        <v>1291222.7561413422</v>
      </c>
      <c r="BU54" s="135">
        <f>+'Investuotojas ir Finansuotojas'!BU36+'Investuotojas ir Finansuotojas'!BU42</f>
        <v>1289661.8266514738</v>
      </c>
      <c r="BV54" s="135">
        <f>+'Investuotojas ir Finansuotojas'!BV36+'Investuotojas ir Finansuotojas'!BV42</f>
        <v>1287914.6147897833</v>
      </c>
      <c r="BW54" s="135">
        <f>+'Investuotojas ir Finansuotojas'!BW36+'Investuotojas ir Finansuotojas'!BW42</f>
        <v>1285979.2577325529</v>
      </c>
      <c r="BX54" s="135">
        <f>+'Investuotojas ir Finansuotojas'!BX36+'Investuotojas ir Finansuotojas'!BX42</f>
        <v>1283853.8740278271</v>
      </c>
      <c r="BY54" s="135">
        <f>+'Investuotojas ir Finansuotojas'!BY36+'Investuotojas ir Finansuotojas'!BY42</f>
        <v>1291536.563409131</v>
      </c>
      <c r="BZ54" s="135">
        <f>+'Investuotojas ir Finansuotojas'!BZ36+'Investuotojas ir Finansuotojas'!BZ42</f>
        <v>1289125.4066073247</v>
      </c>
      <c r="CA54" s="126">
        <f t="shared" si="812"/>
        <v>1289125.4066073247</v>
      </c>
      <c r="CB54" s="135">
        <f>+'Investuotojas ir Finansuotojas'!CB36+'Investuotojas ir Finansuotojas'!CB42</f>
        <v>1288432.7267724294</v>
      </c>
      <c r="CC54" s="135">
        <f>+'Investuotojas ir Finansuotojas'!CC36+'Investuotojas ir Finansuotojas'!CC42</f>
        <v>1285649.18545041</v>
      </c>
      <c r="CD54" s="135">
        <f>+'Investuotojas ir Finansuotojas'!CD36+'Investuotojas ir Finansuotojas'!CD42</f>
        <v>1282667.1356382472</v>
      </c>
      <c r="CE54" s="135">
        <f>+'Investuotojas ir Finansuotojas'!CE36+'Investuotojas ir Finansuotojas'!CE42</f>
        <v>1279484.59225104</v>
      </c>
      <c r="CF54" s="135">
        <f>+'Investuotojas ir Finansuotojas'!CF36+'Investuotojas ir Finansuotojas'!CF42</f>
        <v>1276099.5503530377</v>
      </c>
      <c r="CG54" s="135">
        <f>+'Investuotojas ir Finansuotojas'!CG36+'Investuotojas ir Finansuotojas'!CG42</f>
        <v>1272509.984959132</v>
      </c>
      <c r="CH54" s="135">
        <f>+'Investuotojas ir Finansuotojas'!CH36+'Investuotojas ir Finansuotojas'!CH42</f>
        <v>1268713.8508343643</v>
      </c>
      <c r="CI54" s="135">
        <f>+'Investuotojas ir Finansuotojas'!CI36+'Investuotojas ir Finansuotojas'!CI42</f>
        <v>1264709.0822914257</v>
      </c>
      <c r="CJ54" s="135">
        <f>+'Investuotojas ir Finansuotojas'!CJ36+'Investuotojas ir Finansuotojas'!CJ42</f>
        <v>1260493.5929861348</v>
      </c>
      <c r="CK54" s="135">
        <f>+'Investuotojas ir Finansuotojas'!CK36+'Investuotojas ir Finansuotojas'!CK42</f>
        <v>1256065.275710868</v>
      </c>
      <c r="CL54" s="135">
        <f>+'Investuotojas ir Finansuotojas'!CL36+'Investuotojas ir Finansuotojas'!CL42</f>
        <v>1261422.0021859254</v>
      </c>
      <c r="CM54" s="135">
        <f>+'Investuotojas ir Finansuotojas'!CM36+'Investuotojas ir Finansuotojas'!CM42</f>
        <v>1256661.6228488102</v>
      </c>
      <c r="CN54" s="126">
        <f t="shared" si="814"/>
        <v>1256661.6228488102</v>
      </c>
      <c r="CO54" s="135">
        <f>+'Investuotojas ir Finansuotojas'!CO36+'Investuotojas ir Finansuotojas'!CO42</f>
        <v>1251682.9666414005</v>
      </c>
      <c r="CP54" s="135">
        <f>+'Investuotojas ir Finansuotojas'!CP36+'Investuotojas ir Finansuotojas'!CP42</f>
        <v>1246483.850794994</v>
      </c>
      <c r="CQ54" s="135">
        <f>+'Investuotojas ir Finansuotojas'!CQ36+'Investuotojas ir Finansuotojas'!CQ42</f>
        <v>1241062.0707132004</v>
      </c>
      <c r="CR54" s="135">
        <f>+'Investuotojas ir Finansuotojas'!CR36+'Investuotojas ir Finansuotojas'!CR42</f>
        <v>1235415.3997536656</v>
      </c>
      <c r="CS54" s="135">
        <f>+'Investuotojas ir Finansuotojas'!CS36+'Investuotojas ir Finansuotojas'!CS42</f>
        <v>1229541.5890076126</v>
      </c>
      <c r="CT54" s="135">
        <f>+'Investuotojas ir Finansuotojas'!CT36+'Investuotojas ir Finansuotojas'!CT42</f>
        <v>1223438.3670771758</v>
      </c>
      <c r="CU54" s="135">
        <f>+'Investuotojas ir Finansuotojas'!CU36+'Investuotojas ir Finansuotojas'!CU42</f>
        <v>1217103.4398505115</v>
      </c>
      <c r="CV54" s="135">
        <f>+'Investuotojas ir Finansuotojas'!CV36+'Investuotojas ir Finansuotojas'!CV42</f>
        <v>1210534.4902746575</v>
      </c>
      <c r="CW54" s="135">
        <f>+'Investuotojas ir Finansuotojas'!CW36+'Investuotojas ir Finansuotojas'!CW42</f>
        <v>1203729.1781261221</v>
      </c>
      <c r="CX54" s="135">
        <f>+'Investuotojas ir Finansuotojas'!CX36+'Investuotojas ir Finansuotojas'!CX42</f>
        <v>1196685.139779178</v>
      </c>
      <c r="CY54" s="135">
        <f>+'Investuotojas ir Finansuotojas'!CY36+'Investuotojas ir Finansuotojas'!CY42</f>
        <v>1199399.9879718416</v>
      </c>
      <c r="CZ54" s="135">
        <f>+'Investuotojas ir Finansuotojas'!CZ36+'Investuotojas ir Finansuotojas'!CZ42</f>
        <v>1191971.3115695086</v>
      </c>
      <c r="DA54" s="126">
        <f t="shared" si="816"/>
        <v>1191971.3115695086</v>
      </c>
      <c r="DB54" s="135">
        <f>+'Investuotojas ir Finansuotojas'!DB36+'Investuotojas ir Finansuotojas'!DB42</f>
        <v>1187218.3454065444</v>
      </c>
      <c r="DC54" s="135">
        <f>+'Investuotojas ir Finansuotojas'!DC36+'Investuotojas ir Finansuotojas'!DC42</f>
        <v>1179326.5064247125</v>
      </c>
      <c r="DD54" s="135">
        <f>+'Investuotojas ir Finansuotojas'!DD36+'Investuotojas ir Finansuotojas'!DD42</f>
        <v>1171185.0759761389</v>
      </c>
      <c r="DE54" s="135">
        <f>+'Investuotojas ir Finansuotojas'!DE36+'Investuotojas ir Finansuotojas'!DE42</f>
        <v>1162791.5581461568</v>
      </c>
      <c r="DF54" s="135">
        <f>+'Investuotojas ir Finansuotojas'!DF36+'Investuotojas ir Finansuotojas'!DF42</f>
        <v>1154143.4320609516</v>
      </c>
      <c r="DG54" s="135">
        <f>+'Investuotojas ir Finansuotojas'!DG36+'Investuotojas ir Finansuotojas'!DG42</f>
        <v>1145238.1516379714</v>
      </c>
      <c r="DH54" s="135">
        <f>+'Investuotojas ir Finansuotojas'!DH36+'Investuotojas ir Finansuotojas'!DH42</f>
        <v>1136073.1453338382</v>
      </c>
      <c r="DI54" s="135">
        <f>+'Investuotojas ir Finansuotojas'!DI36+'Investuotojas ir Finansuotojas'!DI42</f>
        <v>1126645.8158897404</v>
      </c>
      <c r="DJ54" s="135">
        <f>+'Investuotojas ir Finansuotojas'!DJ36+'Investuotojas ir Finansuotojas'!DJ42</f>
        <v>1116953.5400742788</v>
      </c>
      <c r="DK54" s="135">
        <f>+'Investuotojas ir Finansuotojas'!DK36+'Investuotojas ir Finansuotojas'!DK42</f>
        <v>1106993.6684237395</v>
      </c>
      <c r="DL54" s="135">
        <f>+'Investuotojas ir Finansuotojas'!DL36+'Investuotojas ir Finansuotojas'!DL42</f>
        <v>1106763.5249797718</v>
      </c>
      <c r="DM54" s="135">
        <f>+'Investuotojas ir Finansuotojas'!DM36+'Investuotojas ir Finansuotojas'!DM42</f>
        <v>1096360.4070244413</v>
      </c>
      <c r="DN54" s="126">
        <f t="shared" si="818"/>
        <v>1096360.4070244413</v>
      </c>
      <c r="DO54" s="135">
        <f>+'Investuotojas ir Finansuotojas'!DO36+'Investuotojas ir Finansuotojas'!DO42</f>
        <v>1085682.5848126342</v>
      </c>
      <c r="DP54" s="135">
        <f>+'Investuotojas ir Finansuotojas'!DP36+'Investuotojas ir Finansuotojas'!DP42</f>
        <v>1074727.311301786</v>
      </c>
      <c r="DQ54" s="135">
        <f>+'Investuotojas ir Finansuotojas'!DQ36+'Investuotojas ir Finansuotojas'!DQ42</f>
        <v>1063491.8119789064</v>
      </c>
      <c r="DR54" s="135">
        <f>+'Investuotojas ir Finansuotojas'!DR36+'Investuotojas ir Finansuotojas'!DR42</f>
        <v>1051973.284585875</v>
      </c>
      <c r="DS54" s="135">
        <f>+'Investuotojas ir Finansuotojas'!DS36+'Investuotojas ir Finansuotojas'!DS42</f>
        <v>1040168.89884199</v>
      </c>
      <c r="DT54" s="135">
        <f>+'Investuotojas ir Finansuotojas'!DT36+'Investuotojas ir Finansuotojas'!DT42</f>
        <v>1028075.7961637431</v>
      </c>
      <c r="DU54" s="135">
        <f>+'Investuotojas ir Finansuotojas'!DU36+'Investuotojas ir Finansuotojas'!DU42</f>
        <v>1015691.0893817908</v>
      </c>
      <c r="DV54" s="135">
        <f>+'Investuotojas ir Finansuotojas'!DV36+'Investuotojas ir Finansuotojas'!DV42</f>
        <v>1003011.8624550959</v>
      </c>
      <c r="DW54" s="135">
        <f>+'Investuotojas ir Finansuotojas'!DW36+'Investuotojas ir Finansuotojas'!DW42</f>
        <v>990035.17018221086</v>
      </c>
      <c r="DX54" s="135">
        <f>+'Investuotojas ir Finansuotojas'!DX36+'Investuotojas ir Finansuotojas'!DX42</f>
        <v>976758.03790967388</v>
      </c>
      <c r="DY54" s="135">
        <f>+'Investuotojas ir Finansuotojas'!DY36+'Investuotojas ir Finansuotojas'!DY42</f>
        <v>973177.46123748855</v>
      </c>
      <c r="DZ54" s="135">
        <f>+'Investuotojas ir Finansuotojas'!DZ36+'Investuotojas ir Finansuotojas'!DZ42</f>
        <v>959390.40572165826</v>
      </c>
      <c r="EA54" s="126">
        <f t="shared" si="820"/>
        <v>959390.40572165826</v>
      </c>
      <c r="EB54" s="135">
        <f>+'Investuotojas ir Finansuotojas'!EB36+'Investuotojas ir Finansuotojas'!EB42</f>
        <v>948461.8579619528</v>
      </c>
      <c r="EC54" s="135">
        <f>+'Investuotojas ir Finansuotojas'!EC36+'Investuotojas ir Finansuotojas'!EC42</f>
        <v>934086.300259521</v>
      </c>
      <c r="ED54" s="135">
        <f>+'Investuotojas ir Finansuotojas'!ED36+'Investuotojas ir Finansuotojas'!ED42</f>
        <v>919396.31390314177</v>
      </c>
      <c r="EE54" s="135">
        <f>+'Investuotojas ir Finansuotojas'!EE36+'Investuotojas ir Finansuotojas'!EE42</f>
        <v>904388.75460627582</v>
      </c>
      <c r="EF54" s="135">
        <f>+'Investuotojas ir Finansuotojas'!EF36+'Investuotojas ir Finansuotojas'!EF42</f>
        <v>889060.44663951802</v>
      </c>
      <c r="EG54" s="135">
        <f>+'Investuotojas ir Finansuotojas'!EG36+'Investuotojas ir Finansuotojas'!EG42</f>
        <v>873408.1825161695</v>
      </c>
      <c r="EH54" s="135">
        <f>+'Investuotojas ir Finansuotojas'!EH36+'Investuotojas ir Finansuotojas'!EH42</f>
        <v>857428.72267466446</v>
      </c>
      <c r="EI54" s="135">
        <f>+'Investuotojas ir Finansuotojas'!EI36+'Investuotojas ir Finansuotojas'!EI42</f>
        <v>841118.79515782138</v>
      </c>
      <c r="EJ54" s="135">
        <f>+'Investuotojas ir Finansuotojas'!EJ36+'Investuotojas ir Finansuotojas'!EJ42</f>
        <v>824475.09528888669</v>
      </c>
      <c r="EK54" s="135">
        <f>+'Investuotojas ir Finansuotojas'!EK36+'Investuotojas ir Finansuotojas'!EK42</f>
        <v>807494.28534433967</v>
      </c>
      <c r="EL54" s="135">
        <f>+'Investuotojas ir Finansuotojas'!EL36+'Investuotojas ir Finansuotojas'!EL42</f>
        <v>800172.994223424</v>
      </c>
      <c r="EM54" s="135">
        <f>+'Investuotojas ir Finansuotojas'!EM36+'Investuotojas ir Finansuotojas'!EM42</f>
        <v>782607.81711437611</v>
      </c>
      <c r="EN54" s="126">
        <f t="shared" si="822"/>
        <v>782607.81711437611</v>
      </c>
      <c r="EO54" s="135">
        <f>+'Investuotojas ir Finansuotojas'!EO36+'Investuotojas ir Finansuotojas'!EO42</f>
        <v>765029.64539963647</v>
      </c>
      <c r="EP54" s="135">
        <f>+'Investuotojas ir Finansuotojas'!EP36+'Investuotojas ir Finansuotojas'!EP42</f>
        <v>746771.68864850467</v>
      </c>
      <c r="EQ54" s="135">
        <f>+'Investuotojas ir Finansuotojas'!EQ36+'Investuotojas ir Finansuotojas'!EQ42</f>
        <v>728160.4792529383</v>
      </c>
      <c r="ER54" s="135">
        <f>+'Investuotojas ir Finansuotojas'!ER36+'Investuotojas ir Finansuotojas'!ER42</f>
        <v>709192.48468649329</v>
      </c>
      <c r="ES54" s="135">
        <f>+'Investuotojas ir Finansuotojas'!ES36+'Investuotojas ir Finansuotojas'!ES42</f>
        <v>689864.13709746068</v>
      </c>
      <c r="ET54" s="135">
        <f>+'Investuotojas ir Finansuotojas'!ET36+'Investuotojas ir Finansuotojas'!ET42</f>
        <v>670171.83295561478</v>
      </c>
      <c r="EU54" s="135">
        <f>+'Investuotojas ir Finansuotojas'!EU36+'Investuotojas ir Finansuotojas'!EU42</f>
        <v>650111.93269542721</v>
      </c>
      <c r="EV54" s="135">
        <f>+'Investuotojas ir Finansuotojas'!EV36+'Investuotojas ir Finansuotojas'!EV42</f>
        <v>629680.76035571471</v>
      </c>
      <c r="EW54" s="135">
        <f>+'Investuotojas ir Finansuotojas'!EW36+'Investuotojas ir Finansuotojas'!EW42</f>
        <v>608874.60321568209</v>
      </c>
      <c r="EX54" s="135">
        <f>+'Investuotojas ir Finansuotojas'!EX36+'Investuotojas ir Finansuotojas'!EX42</f>
        <v>587689.71142732608</v>
      </c>
      <c r="EY54" s="135">
        <f>+'Investuotojas ir Finansuotojas'!EY36+'Investuotojas ir Finansuotojas'!EY42</f>
        <v>576122.29764416348</v>
      </c>
      <c r="EZ54" s="135">
        <f>+'Investuotojas ir Finansuotojas'!EZ36+'Investuotojas ir Finansuotojas'!EZ42</f>
        <v>554268.53664624598</v>
      </c>
      <c r="FA54" s="126">
        <f t="shared" si="824"/>
        <v>554268.53664624598</v>
      </c>
      <c r="FB54" s="135">
        <f>+'Investuotojas ir Finansuotojas'!FB36+'Investuotojas ir Finansuotojas'!FB42</f>
        <v>533669.00214007893</v>
      </c>
      <c r="FC54" s="135">
        <f>+'Investuotojas ir Finansuotojas'!FC36+'Investuotojas ir Finansuotojas'!FC42</f>
        <v>511049.36203327449</v>
      </c>
      <c r="FD54" s="135">
        <f>+'Investuotojas ir Finansuotojas'!FD36+'Investuotojas ir Finansuotojas'!FD42</f>
        <v>488032.85244847904</v>
      </c>
      <c r="FE54" s="135">
        <f>+'Investuotojas ir Finansuotojas'!FE36+'Investuotojas ir Finansuotojas'!FE42</f>
        <v>464615.50469091244</v>
      </c>
      <c r="FF54" s="135">
        <f>+'Investuotojas ir Finansuotojas'!FF36+'Investuotojas ir Finansuotojas'!FF42</f>
        <v>440793.31037884718</v>
      </c>
      <c r="FG54" s="135">
        <f>+'Investuotojas ir Finansuotojas'!FG36+'Investuotojas ir Finansuotojas'!FG42</f>
        <v>416562.22104673809</v>
      </c>
      <c r="FH54" s="135">
        <f>+'Investuotojas ir Finansuotojas'!FH36+'Investuotojas ir Finansuotojas'!FH42</f>
        <v>391918.14774438494</v>
      </c>
      <c r="FI54" s="135">
        <f>+'Investuotojas ir Finansuotojas'!FI36+'Investuotojas ir Finansuotojas'!FI42</f>
        <v>366856.96063208516</v>
      </c>
      <c r="FJ54" s="135">
        <f>+'Investuotojas ir Finansuotojas'!FJ36+'Investuotojas ir Finansuotojas'!FJ42</f>
        <v>341374.48857173929</v>
      </c>
      <c r="FK54" s="135">
        <f>+'Investuotojas ir Finansuotojas'!FK36+'Investuotojas ir Finansuotojas'!FK42</f>
        <v>315466.51871386694</v>
      </c>
      <c r="FL54" s="135">
        <f>+'Investuotojas ir Finansuotojas'!FL36+'Investuotojas ir Finansuotojas'!FL42</f>
        <v>299128.79608049273</v>
      </c>
      <c r="FM54" s="135">
        <f>+'Investuotojas ir Finansuotojas'!FM36+'Investuotojas ir Finansuotojas'!FM42</f>
        <v>272457.02314386168</v>
      </c>
      <c r="FN54" s="126">
        <f t="shared" si="826"/>
        <v>272457.02314386168</v>
      </c>
      <c r="FO54" s="135">
        <f>+'Investuotojas ir Finansuotojas'!FO36+'Investuotojas ir Finansuotojas'!FO42</f>
        <v>245431.85451126116</v>
      </c>
      <c r="FP54" s="135">
        <f>+'Investuotojas ir Finansuotojas'!FP36+'Investuotojas ir Finansuotojas'!FP42</f>
        <v>217881.76600509169</v>
      </c>
      <c r="FQ54" s="135">
        <f>+'Investuotojas ir Finansuotojas'!FQ36+'Investuotojas ir Finansuotojas'!FQ42</f>
        <v>189885.50353693741</v>
      </c>
      <c r="FR54" s="135">
        <f>+'Investuotojas ir Finansuotojas'!FR36+'Investuotojas ir Finansuotojas'!FR42</f>
        <v>161438.60536717853</v>
      </c>
      <c r="FS54" s="135">
        <f>+'Investuotojas ir Finansuotojas'!FS36+'Investuotojas ir Finansuotojas'!FS42</f>
        <v>132536.56513879899</v>
      </c>
      <c r="FT54" s="135">
        <f>+'Investuotojas ir Finansuotojas'!FT36+'Investuotojas ir Finansuotojas'!FT42</f>
        <v>103174.8314312126</v>
      </c>
      <c r="FU54" s="135">
        <f>+'Investuotojas ir Finansuotojas'!FU36+'Investuotojas ir Finansuotojas'!FU42</f>
        <v>73348.807309627242</v>
      </c>
      <c r="FV54" s="135">
        <f>+'Investuotojas ir Finansuotojas'!FV36+'Investuotojas ir Finansuotojas'!FV42</f>
        <v>43053.849869902944</v>
      </c>
      <c r="FW54" s="135">
        <f>+'Investuotojas ir Finansuotojas'!FW36+'Investuotojas ir Finansuotojas'!FW42</f>
        <v>12285.269778858317</v>
      </c>
      <c r="FX54" s="135">
        <f>+'Investuotojas ir Finansuotojas'!FX36+'Investuotojas ir Finansuotojas'!FX42</f>
        <v>-18961.669190019835</v>
      </c>
      <c r="FY54" s="135">
        <f>+'Investuotojas ir Finansuotojas'!FY36+'Investuotojas ir Finansuotojas'!FY42</f>
        <v>-40691.750625509827</v>
      </c>
      <c r="FZ54" s="135">
        <f>+'Investuotojas ir Finansuotojas'!FZ36+'Investuotojas ir Finansuotojas'!FZ42</f>
        <v>-72809.805952277762</v>
      </c>
      <c r="GA54" s="126">
        <f t="shared" si="828"/>
        <v>-72809.805952277762</v>
      </c>
      <c r="GB54" s="135">
        <f>+'Investuotojas ir Finansuotojas'!GB36+'Investuotojas ir Finansuotojas'!GB42</f>
        <v>-88397.322405021812</v>
      </c>
      <c r="GC54" s="135">
        <f>+'Investuotojas ir Finansuotojas'!GC36+'Investuotojas ir Finansuotojas'!GC42</f>
        <v>-121333.77960343106</v>
      </c>
      <c r="GD54" s="135">
        <f>+'Investuotojas ir Finansuotojas'!GD36+'Investuotojas ir Finansuotojas'!GD42</f>
        <v>-154770.27445074747</v>
      </c>
      <c r="GE54" s="135">
        <f>+'Investuotojas ir Finansuotojas'!GE36+'Investuotojas ir Finansuotojas'!GE42</f>
        <v>-188711.80732346012</v>
      </c>
      <c r="GF54" s="135">
        <f>+'Investuotojas ir Finansuotojas'!GF36+'Investuotojas ir Finansuotojas'!GF42</f>
        <v>-223163.42860182296</v>
      </c>
      <c r="GG54" s="135">
        <f>+'Investuotojas ir Finansuotojas'!GG36+'Investuotojas ir Finansuotojas'!GG42</f>
        <v>-34966.810568069573</v>
      </c>
      <c r="GH54" s="135">
        <f>+'Investuotojas ir Finansuotojas'!GH36+'Investuotojas ir Finansuotojas'!GH42</f>
        <v>-68222.328032724676</v>
      </c>
      <c r="GI54" s="135">
        <f>+'Investuotojas ir Finansuotojas'!GI36+'Investuotojas ir Finansuotojas'!GI42</f>
        <v>-101981.07374894942</v>
      </c>
      <c r="GJ54" s="135">
        <f>+'Investuotojas ir Finansuotojas'!GJ36+'Investuotojas ir Finansuotojas'!GJ42</f>
        <v>-136248.07999925947</v>
      </c>
      <c r="GK54" s="135">
        <f>+'Investuotojas ir Finansuotojas'!GK36+'Investuotojas ir Finansuotojas'!GK42</f>
        <v>-171028.42938899572</v>
      </c>
      <c r="GL54" s="135">
        <f>+'Investuotojas ir Finansuotojas'!GL36+'Investuotojas ir Finansuotojas'!GL42</f>
        <v>-196327.2553495524</v>
      </c>
      <c r="GM54" s="135">
        <f>+'Investuotojas ir Finansuotojas'!GM36+'Investuotojas ir Finansuotojas'!GM42</f>
        <v>12403.605116940249</v>
      </c>
      <c r="GN54" s="126">
        <f t="shared" si="830"/>
        <v>12403.605116940249</v>
      </c>
      <c r="GO54" s="135">
        <f>+'Investuotojas ir Finansuotojas'!GO36</f>
        <v>0</v>
      </c>
      <c r="GP54" s="135">
        <f>+'Investuotojas ir Finansuotojas'!GP36</f>
        <v>0</v>
      </c>
      <c r="GQ54" s="135">
        <f>+'Investuotojas ir Finansuotojas'!GQ36</f>
        <v>0</v>
      </c>
      <c r="GR54" s="135">
        <f>+'Investuotojas ir Finansuotojas'!GR36</f>
        <v>0</v>
      </c>
      <c r="GS54" s="135">
        <f>+'Investuotojas ir Finansuotojas'!GS36</f>
        <v>0</v>
      </c>
      <c r="GT54" s="135">
        <f>+'Investuotojas ir Finansuotojas'!GT36</f>
        <v>0</v>
      </c>
      <c r="GU54" s="135">
        <f>+'Investuotojas ir Finansuotojas'!GU36</f>
        <v>0</v>
      </c>
      <c r="GV54" s="135">
        <f>+'Investuotojas ir Finansuotojas'!GV36</f>
        <v>0</v>
      </c>
      <c r="GW54" s="135">
        <f>+'Investuotojas ir Finansuotojas'!GW36</f>
        <v>0</v>
      </c>
      <c r="GX54" s="135">
        <f>+'Investuotojas ir Finansuotojas'!GX36</f>
        <v>0</v>
      </c>
      <c r="GY54" s="135">
        <f>+'Investuotojas ir Finansuotojas'!GY36</f>
        <v>0</v>
      </c>
      <c r="GZ54" s="135">
        <f>+'Investuotojas ir Finansuotojas'!GZ36</f>
        <v>0</v>
      </c>
      <c r="HA54" s="126">
        <f t="shared" si="832"/>
        <v>0</v>
      </c>
      <c r="HB54" s="135">
        <f>+'Investuotojas ir Finansuotojas'!HB36</f>
        <v>0</v>
      </c>
      <c r="HC54" s="135">
        <f>+'Investuotojas ir Finansuotojas'!HC36</f>
        <v>0</v>
      </c>
      <c r="HD54" s="135">
        <f>+'Investuotojas ir Finansuotojas'!HD36</f>
        <v>0</v>
      </c>
      <c r="HE54" s="135">
        <f>+'Investuotojas ir Finansuotojas'!HE36</f>
        <v>0</v>
      </c>
      <c r="HF54" s="135">
        <f>+'Investuotojas ir Finansuotojas'!HF36</f>
        <v>0</v>
      </c>
      <c r="HG54" s="135">
        <f>+'Investuotojas ir Finansuotojas'!HG36</f>
        <v>0</v>
      </c>
      <c r="HH54" s="135">
        <f>+'Investuotojas ir Finansuotojas'!HH36</f>
        <v>0</v>
      </c>
      <c r="HI54" s="135">
        <f>+'Investuotojas ir Finansuotojas'!HI36</f>
        <v>0</v>
      </c>
      <c r="HJ54" s="135">
        <f>+'Investuotojas ir Finansuotojas'!HJ36</f>
        <v>0</v>
      </c>
      <c r="HK54" s="135">
        <f>+'Investuotojas ir Finansuotojas'!HK36</f>
        <v>0</v>
      </c>
      <c r="HL54" s="135">
        <f>+'Investuotojas ir Finansuotojas'!HL36</f>
        <v>0</v>
      </c>
      <c r="HM54" s="135">
        <f>+'Investuotojas ir Finansuotojas'!HM36</f>
        <v>0</v>
      </c>
      <c r="HN54" s="126">
        <f t="shared" si="834"/>
        <v>0</v>
      </c>
      <c r="HO54" s="135">
        <f>IF(HM54=0,0,IF(HM54+'Infrastruk. sukūrimo sąnaudos'!HO14-HO58=0,0,HM54+'Infrastruk. sukūrimo sąnaudos'!HO14+HM58-HO58-'Investuotojas ir Finansuotojas'!HO35))</f>
        <v>0</v>
      </c>
      <c r="HP54" s="135">
        <f>IF(HO54=0,0,IF(HO54+'Infrastruk. sukūrimo sąnaudos'!HP14-HP58=0,0,HO54+'Infrastruk. sukūrimo sąnaudos'!HP14+HO58-HP58-'Investuotojas ir Finansuotojas'!HP35))</f>
        <v>0</v>
      </c>
      <c r="HQ54" s="135">
        <f>IF(HP54=0,0,IF(HP54+'Infrastruk. sukūrimo sąnaudos'!HQ14-HQ58=0,0,HP54+'Infrastruk. sukūrimo sąnaudos'!HQ14+HP58-HQ58-'Investuotojas ir Finansuotojas'!HQ35))</f>
        <v>0</v>
      </c>
      <c r="HR54" s="135">
        <f>IF(HQ54=0,0,IF(HQ54+'Infrastruk. sukūrimo sąnaudos'!HR14-HR58=0,0,HQ54+'Infrastruk. sukūrimo sąnaudos'!HR14+HQ58-HR58-'Investuotojas ir Finansuotojas'!HR35))</f>
        <v>0</v>
      </c>
      <c r="HS54" s="135">
        <f>IF(HR54=0,0,IF(HR54+'Infrastruk. sukūrimo sąnaudos'!HS14-HS58=0,0,HR54+'Infrastruk. sukūrimo sąnaudos'!HS14+HR58-HS58-'Investuotojas ir Finansuotojas'!HS35))</f>
        <v>0</v>
      </c>
      <c r="HT54" s="135">
        <f>IF(HS54=0,0,IF(HS54+'Infrastruk. sukūrimo sąnaudos'!HT14-HT58=0,0,HS54+'Infrastruk. sukūrimo sąnaudos'!HT14+HS58-HT58-'Investuotojas ir Finansuotojas'!HT35))</f>
        <v>0</v>
      </c>
      <c r="HU54" s="135">
        <f>IF(HT54=0,0,IF(HT54+'Infrastruk. sukūrimo sąnaudos'!HU14-HU58=0,0,HT54+'Infrastruk. sukūrimo sąnaudos'!HU14+HT58-HU58-'Investuotojas ir Finansuotojas'!HU35))</f>
        <v>0</v>
      </c>
      <c r="HV54" s="135">
        <f>IF(HU54=0,0,IF(HU54+'Infrastruk. sukūrimo sąnaudos'!HV14-HV58=0,0,HU54+'Infrastruk. sukūrimo sąnaudos'!HV14+HU58-HV58-'Investuotojas ir Finansuotojas'!HV35))</f>
        <v>0</v>
      </c>
      <c r="HW54" s="135">
        <f>IF(HV54=0,0,IF(HV54+'Infrastruk. sukūrimo sąnaudos'!HW14-HW58=0,0,HV54+'Infrastruk. sukūrimo sąnaudos'!HW14+HV58-HW58-'Investuotojas ir Finansuotojas'!HW35))</f>
        <v>0</v>
      </c>
      <c r="HX54" s="135">
        <f>IF(HW54=0,0,IF(HW54+'Infrastruk. sukūrimo sąnaudos'!HX14-HX58=0,0,HW54+'Infrastruk. sukūrimo sąnaudos'!HX14+HW58-HX58-'Investuotojas ir Finansuotojas'!HX35))</f>
        <v>0</v>
      </c>
      <c r="HY54" s="135">
        <f>IF(HX54=0,0,IF(HX54+'Infrastruk. sukūrimo sąnaudos'!HY14-HY58=0,0,HX54+'Infrastruk. sukūrimo sąnaudos'!HY14+HX58-HY58-'Investuotojas ir Finansuotojas'!HY35))</f>
        <v>0</v>
      </c>
      <c r="HZ54" s="135">
        <f>IF(HY54=0,0,IF(HY54+'Infrastruk. sukūrimo sąnaudos'!HZ14-HZ58=0,0,HY54+'Infrastruk. sukūrimo sąnaudos'!HZ14+HY58-HZ58-'Investuotojas ir Finansuotojas'!HZ35))</f>
        <v>0</v>
      </c>
      <c r="IA54" s="126">
        <f t="shared" si="836"/>
        <v>0</v>
      </c>
      <c r="IB54" s="135">
        <f>IF(HZ54=0,0,IF(HZ54+'Infrastruk. sukūrimo sąnaudos'!IB14-IB58=0,0,HZ54+'Infrastruk. sukūrimo sąnaudos'!IB14+HZ58-IB58-'Investuotojas ir Finansuotojas'!IB35))</f>
        <v>0</v>
      </c>
      <c r="IC54" s="135">
        <f>IF(IB54=0,0,IF(IB54+'Infrastruk. sukūrimo sąnaudos'!IC14-IC58=0,0,IB54+'Infrastruk. sukūrimo sąnaudos'!IC14+IB58-IC58-'Investuotojas ir Finansuotojas'!IC35))</f>
        <v>0</v>
      </c>
      <c r="ID54" s="135">
        <f>IF(IC54=0,0,IF(IC54+'Infrastruk. sukūrimo sąnaudos'!ID14-ID58=0,0,IC54+'Infrastruk. sukūrimo sąnaudos'!ID14+IC58-ID58-'Investuotojas ir Finansuotojas'!ID35))</f>
        <v>0</v>
      </c>
      <c r="IE54" s="135">
        <f>IF(ID54=0,0,IF(ID54+'Infrastruk. sukūrimo sąnaudos'!IE14-IE58=0,0,ID54+'Infrastruk. sukūrimo sąnaudos'!IE14+ID58-IE58-'Investuotojas ir Finansuotojas'!IE35))</f>
        <v>0</v>
      </c>
      <c r="IF54" s="135">
        <f>IF(IE54=0,0,IF(IE54+'Infrastruk. sukūrimo sąnaudos'!IF14-IF58=0,0,IE54+'Infrastruk. sukūrimo sąnaudos'!IF14+IE58-IF58-'Investuotojas ir Finansuotojas'!IF35))</f>
        <v>0</v>
      </c>
      <c r="IG54" s="135">
        <f>IF(IF54=0,0,IF(IF54+'Infrastruk. sukūrimo sąnaudos'!IG14-IG58=0,0,IF54+'Infrastruk. sukūrimo sąnaudos'!IG14+IF58-IG58-'Investuotojas ir Finansuotojas'!IG35))</f>
        <v>0</v>
      </c>
      <c r="IH54" s="135">
        <f>IF(IG54=0,0,IF(IG54+'Infrastruk. sukūrimo sąnaudos'!IH14-IH58=0,0,IG54+'Infrastruk. sukūrimo sąnaudos'!IH14+IG58-IH58-'Investuotojas ir Finansuotojas'!IH35))</f>
        <v>0</v>
      </c>
      <c r="II54" s="135">
        <f>IF(IH54=0,0,IF(IH54+'Infrastruk. sukūrimo sąnaudos'!II14-II58=0,0,IH54+'Infrastruk. sukūrimo sąnaudos'!II14+IH58-II58-'Investuotojas ir Finansuotojas'!II35))</f>
        <v>0</v>
      </c>
      <c r="IJ54" s="135">
        <f>IF(II54=0,0,IF(II54+'Infrastruk. sukūrimo sąnaudos'!IJ14-IJ58=0,0,II54+'Infrastruk. sukūrimo sąnaudos'!IJ14+II58-IJ58-'Investuotojas ir Finansuotojas'!IJ35))</f>
        <v>0</v>
      </c>
      <c r="IK54" s="135">
        <f>IF(IJ54=0,0,IF(IJ54+'Infrastruk. sukūrimo sąnaudos'!IK14-IK58=0,0,IJ54+'Infrastruk. sukūrimo sąnaudos'!IK14+IJ58-IK58-'Investuotojas ir Finansuotojas'!IK35))</f>
        <v>0</v>
      </c>
      <c r="IL54" s="135">
        <f>IF(IK54=0,0,IF(IK54+'Infrastruk. sukūrimo sąnaudos'!IL14-IL58=0,0,IK54+'Infrastruk. sukūrimo sąnaudos'!IL14+IK58-IL58-'Investuotojas ir Finansuotojas'!IL35))</f>
        <v>0</v>
      </c>
      <c r="IM54" s="135">
        <f>IF(IL54=0,0,IF(IL54+'Infrastruk. sukūrimo sąnaudos'!IM14-IM58=0,0,IL54+'Infrastruk. sukūrimo sąnaudos'!IM14+IL58-IM58-'Investuotojas ir Finansuotojas'!IM35))</f>
        <v>0</v>
      </c>
      <c r="IN54" s="126">
        <f t="shared" si="838"/>
        <v>0</v>
      </c>
      <c r="IO54" s="135">
        <f>IF(IM54=0,0,IF(IM54+'Infrastruk. sukūrimo sąnaudos'!IO14-IO58=0,0,IM54+'Infrastruk. sukūrimo sąnaudos'!IO14+IM58-IO58-'Investuotojas ir Finansuotojas'!IO35))</f>
        <v>0</v>
      </c>
      <c r="IP54" s="135">
        <f>IF(IO54=0,0,IF(IO54+'Infrastruk. sukūrimo sąnaudos'!IP14-IP58=0,0,IO54+'Infrastruk. sukūrimo sąnaudos'!IP14+IO58-IP58-'Investuotojas ir Finansuotojas'!IP35))</f>
        <v>0</v>
      </c>
      <c r="IQ54" s="135">
        <f>IF(IP54=0,0,IF(IP54+'Infrastruk. sukūrimo sąnaudos'!IQ14-IQ58=0,0,IP54+'Infrastruk. sukūrimo sąnaudos'!IQ14+IP58-IQ58-'Investuotojas ir Finansuotojas'!IQ35))</f>
        <v>0</v>
      </c>
      <c r="IR54" s="135">
        <f>IF(IQ54=0,0,IF(IQ54+'Infrastruk. sukūrimo sąnaudos'!IR14-IR58=0,0,IQ54+'Infrastruk. sukūrimo sąnaudos'!IR14+IQ58-IR58-'Investuotojas ir Finansuotojas'!IR35))</f>
        <v>0</v>
      </c>
      <c r="IS54" s="135">
        <f>IF(IR54=0,0,IF(IR54+'Infrastruk. sukūrimo sąnaudos'!IS14-IS58=0,0,IR54+'Infrastruk. sukūrimo sąnaudos'!IS14+IR58-IS58-'Investuotojas ir Finansuotojas'!IS35))</f>
        <v>0</v>
      </c>
      <c r="IT54" s="135">
        <f>IF(IS54=0,0,IF(IS54+'Infrastruk. sukūrimo sąnaudos'!IT14-IT58=0,0,IS54+'Infrastruk. sukūrimo sąnaudos'!IT14+IS58-IT58-'Investuotojas ir Finansuotojas'!IT35))</f>
        <v>0</v>
      </c>
      <c r="IU54" s="135">
        <f>IF(IT54=0,0,IF(IT54+'Infrastruk. sukūrimo sąnaudos'!IU14-IU58=0,0,IT54+'Infrastruk. sukūrimo sąnaudos'!IU14+IT58-IU58-'Investuotojas ir Finansuotojas'!IU35))</f>
        <v>0</v>
      </c>
      <c r="IV54" s="135">
        <f>IF(IU54=0,0,IF(IU54+'Infrastruk. sukūrimo sąnaudos'!IV14-IV58=0,0,IU54+'Infrastruk. sukūrimo sąnaudos'!IV14+IU58-IV58-'Investuotojas ir Finansuotojas'!IV35))</f>
        <v>0</v>
      </c>
      <c r="IW54" s="135">
        <f>IF(IV54=0,0,IF(IV54+'Infrastruk. sukūrimo sąnaudos'!IW14-IW58=0,0,IV54+'Infrastruk. sukūrimo sąnaudos'!IW14+IV58-IW58-'Investuotojas ir Finansuotojas'!IW35))</f>
        <v>0</v>
      </c>
      <c r="IX54" s="135">
        <f>IF(IW54=0,0,IF(IW54+'Infrastruk. sukūrimo sąnaudos'!IX14-IX58=0,0,IW54+'Infrastruk. sukūrimo sąnaudos'!IX14+IW58-IX58-'Investuotojas ir Finansuotojas'!IX35))</f>
        <v>0</v>
      </c>
      <c r="IY54" s="135">
        <f>IF(IX54=0,0,IF(IX54+'Infrastruk. sukūrimo sąnaudos'!IY14-IY58=0,0,IX54+'Infrastruk. sukūrimo sąnaudos'!IY14+IX58-IY58-'Investuotojas ir Finansuotojas'!IY35))</f>
        <v>0</v>
      </c>
      <c r="IZ54" s="135">
        <f>IF(IY54=0,0,IF(IY54+'Infrastruk. sukūrimo sąnaudos'!IZ14-IZ58=0,0,IY54+'Infrastruk. sukūrimo sąnaudos'!IZ14+IY58-IZ58-'Investuotojas ir Finansuotojas'!IZ35))</f>
        <v>0</v>
      </c>
      <c r="JA54" s="126">
        <f t="shared" si="840"/>
        <v>0</v>
      </c>
      <c r="JB54" s="135">
        <f>IF(IZ54=0,0,IF(IZ54+'Infrastruk. sukūrimo sąnaudos'!JB14-JB58=0,0,IZ54+'Infrastruk. sukūrimo sąnaudos'!JB14+IZ58-JB58-'Investuotojas ir Finansuotojas'!JB35))</f>
        <v>0</v>
      </c>
      <c r="JC54" s="135">
        <f>IF(JB54=0,0,IF(JB54+'Infrastruk. sukūrimo sąnaudos'!JC14-JC58=0,0,JB54+'Infrastruk. sukūrimo sąnaudos'!JC14+JB58-JC58-'Investuotojas ir Finansuotojas'!JC35))</f>
        <v>0</v>
      </c>
      <c r="JD54" s="135">
        <f>IF(JC54=0,0,IF(JC54+'Infrastruk. sukūrimo sąnaudos'!JD14-JD58=0,0,JC54+'Infrastruk. sukūrimo sąnaudos'!JD14+JC58-JD58-'Investuotojas ir Finansuotojas'!JD35))</f>
        <v>0</v>
      </c>
      <c r="JE54" s="135">
        <f>IF(JD54=0,0,IF(JD54+'Infrastruk. sukūrimo sąnaudos'!JE14-JE58=0,0,JD54+'Infrastruk. sukūrimo sąnaudos'!JE14+JD58-JE58-'Investuotojas ir Finansuotojas'!JE35))</f>
        <v>0</v>
      </c>
      <c r="JF54" s="135">
        <f>IF(JE54=0,0,IF(JE54+'Infrastruk. sukūrimo sąnaudos'!JF14-JF58=0,0,JE54+'Infrastruk. sukūrimo sąnaudos'!JF14+JE58-JF58-'Investuotojas ir Finansuotojas'!JF35))</f>
        <v>0</v>
      </c>
      <c r="JG54" s="135">
        <f>IF(JF54=0,0,IF(JF54+'Infrastruk. sukūrimo sąnaudos'!JG14-JG58=0,0,JF54+'Infrastruk. sukūrimo sąnaudos'!JG14+JF58-JG58-'Investuotojas ir Finansuotojas'!JG35))</f>
        <v>0</v>
      </c>
      <c r="JH54" s="135">
        <f>IF(JG54=0,0,IF(JG54+'Infrastruk. sukūrimo sąnaudos'!JH14-JH58=0,0,JG54+'Infrastruk. sukūrimo sąnaudos'!JH14+JG58-JH58-'Investuotojas ir Finansuotojas'!JH35))</f>
        <v>0</v>
      </c>
      <c r="JI54" s="135">
        <f>IF(JH54=0,0,IF(JH54+'Infrastruk. sukūrimo sąnaudos'!JI14-JI58=0,0,JH54+'Infrastruk. sukūrimo sąnaudos'!JI14+JH58-JI58-'Investuotojas ir Finansuotojas'!JI35))</f>
        <v>0</v>
      </c>
      <c r="JJ54" s="135">
        <f>IF(JI54=0,0,IF(JI54+'Infrastruk. sukūrimo sąnaudos'!JJ14-JJ58=0,0,JI54+'Infrastruk. sukūrimo sąnaudos'!JJ14+JI58-JJ58-'Investuotojas ir Finansuotojas'!JJ35))</f>
        <v>0</v>
      </c>
      <c r="JK54" s="135">
        <f>IF(JJ54=0,0,IF(JJ54+'Infrastruk. sukūrimo sąnaudos'!JK14-JK58=0,0,JJ54+'Infrastruk. sukūrimo sąnaudos'!JK14+JJ58-JK58-'Investuotojas ir Finansuotojas'!JK35))</f>
        <v>0</v>
      </c>
      <c r="JL54" s="135">
        <f>IF(JK54=0,0,IF(JK54+'Infrastruk. sukūrimo sąnaudos'!JL14-JL58=0,0,JK54+'Infrastruk. sukūrimo sąnaudos'!JL14+JK58-JL58-'Investuotojas ir Finansuotojas'!JL35))</f>
        <v>0</v>
      </c>
      <c r="JM54" s="135">
        <f>IF(JL54=0,0,IF(JL54+'Infrastruk. sukūrimo sąnaudos'!JM14-JM58=0,0,JL54+'Infrastruk. sukūrimo sąnaudos'!JM14+JL58-JM58-'Investuotojas ir Finansuotojas'!JM35))</f>
        <v>0</v>
      </c>
      <c r="JN54" s="126">
        <f t="shared" si="842"/>
        <v>0</v>
      </c>
      <c r="JO54" s="135">
        <f>IF(JM54=0,0,IF(JM54+'Infrastruk. sukūrimo sąnaudos'!JO14-JO58=0,0,JM54+'Infrastruk. sukūrimo sąnaudos'!JO14+JM58-JO58-'Investuotojas ir Finansuotojas'!JO35))</f>
        <v>0</v>
      </c>
      <c r="JP54" s="135">
        <f>IF(JO54=0,0,IF(JO54+'Infrastruk. sukūrimo sąnaudos'!JP14-JP58=0,0,JO54+'Infrastruk. sukūrimo sąnaudos'!JP14+JO58-JP58-'Investuotojas ir Finansuotojas'!JP35))</f>
        <v>0</v>
      </c>
      <c r="JQ54" s="135">
        <f>IF(JP54=0,0,IF(JP54+'Infrastruk. sukūrimo sąnaudos'!JQ14-JQ58=0,0,JP54+'Infrastruk. sukūrimo sąnaudos'!JQ14+JP58-JQ58-'Investuotojas ir Finansuotojas'!JQ35))</f>
        <v>0</v>
      </c>
      <c r="JR54" s="135">
        <f>IF(JQ54=0,0,IF(JQ54+'Infrastruk. sukūrimo sąnaudos'!JR14-JR58=0,0,JQ54+'Infrastruk. sukūrimo sąnaudos'!JR14+JQ58-JR58-'Investuotojas ir Finansuotojas'!JR35))</f>
        <v>0</v>
      </c>
      <c r="JS54" s="135">
        <f>IF(JR54=0,0,IF(JR54+'Infrastruk. sukūrimo sąnaudos'!JS14-JS58=0,0,JR54+'Infrastruk. sukūrimo sąnaudos'!JS14+JR58-JS58-'Investuotojas ir Finansuotojas'!JS35))</f>
        <v>0</v>
      </c>
      <c r="JT54" s="135">
        <f>IF(JS54=0,0,IF(JS54+'Infrastruk. sukūrimo sąnaudos'!JT14-JT58=0,0,JS54+'Infrastruk. sukūrimo sąnaudos'!JT14+JS58-JT58-'Investuotojas ir Finansuotojas'!JT35))</f>
        <v>0</v>
      </c>
      <c r="JU54" s="135">
        <f>IF(JT54=0,0,IF(JT54+'Infrastruk. sukūrimo sąnaudos'!JU14-JU58=0,0,JT54+'Infrastruk. sukūrimo sąnaudos'!JU14+JT58-JU58-'Investuotojas ir Finansuotojas'!JU35))</f>
        <v>0</v>
      </c>
      <c r="JV54" s="135">
        <f>IF(JU54=0,0,IF(JU54+'Infrastruk. sukūrimo sąnaudos'!JV14-JV58=0,0,JU54+'Infrastruk. sukūrimo sąnaudos'!JV14+JU58-JV58-'Investuotojas ir Finansuotojas'!JV35))</f>
        <v>0</v>
      </c>
      <c r="JW54" s="135">
        <f>IF(JV54=0,0,IF(JV54+'Infrastruk. sukūrimo sąnaudos'!JW14-JW58=0,0,JV54+'Infrastruk. sukūrimo sąnaudos'!JW14+JV58-JW58-'Investuotojas ir Finansuotojas'!JW35))</f>
        <v>0</v>
      </c>
      <c r="JX54" s="135">
        <f>IF(JW54=0,0,IF(JW54+'Infrastruk. sukūrimo sąnaudos'!JX14-JX58=0,0,JW54+'Infrastruk. sukūrimo sąnaudos'!JX14+JW58-JX58-'Investuotojas ir Finansuotojas'!JX35))</f>
        <v>0</v>
      </c>
      <c r="JY54" s="135">
        <f>IF(JX54=0,0,IF(JX54+'Infrastruk. sukūrimo sąnaudos'!JY14-JY58=0,0,JX54+'Infrastruk. sukūrimo sąnaudos'!JY14+JX58-JY58-'Investuotojas ir Finansuotojas'!JY35))</f>
        <v>0</v>
      </c>
      <c r="JZ54" s="135">
        <f>IF(JY54=0,0,IF(JY54+'Infrastruk. sukūrimo sąnaudos'!JZ14-JZ58=0,0,JY54+'Infrastruk. sukūrimo sąnaudos'!JZ14+JY58-JZ58-'Investuotojas ir Finansuotojas'!JZ35))</f>
        <v>0</v>
      </c>
      <c r="KA54" s="126">
        <f t="shared" si="844"/>
        <v>0</v>
      </c>
      <c r="KB54" s="135">
        <f>IF(JZ54=0,0,IF(JZ54+'Infrastruk. sukūrimo sąnaudos'!KB14-KB58=0,0,JZ54+'Infrastruk. sukūrimo sąnaudos'!KB14+JZ58-KB58-'Investuotojas ir Finansuotojas'!KB35))</f>
        <v>0</v>
      </c>
      <c r="KC54" s="135">
        <f>IF(KB54=0,0,IF(KB54+'Infrastruk. sukūrimo sąnaudos'!KC14-KC58=0,0,KB54+'Infrastruk. sukūrimo sąnaudos'!KC14+KB58-KC58-'Investuotojas ir Finansuotojas'!KC35))</f>
        <v>0</v>
      </c>
      <c r="KD54" s="135">
        <f>IF(KC54=0,0,IF(KC54+'Infrastruk. sukūrimo sąnaudos'!KD14-KD58=0,0,KC54+'Infrastruk. sukūrimo sąnaudos'!KD14+KC58-KD58-'Investuotojas ir Finansuotojas'!KD35))</f>
        <v>0</v>
      </c>
      <c r="KE54" s="135">
        <f>IF(KD54=0,0,IF(KD54+'Infrastruk. sukūrimo sąnaudos'!KE14-KE58=0,0,KD54+'Infrastruk. sukūrimo sąnaudos'!KE14+KD58-KE58-'Investuotojas ir Finansuotojas'!KE35))</f>
        <v>0</v>
      </c>
      <c r="KF54" s="135">
        <f>IF(KE54=0,0,IF(KE54+'Infrastruk. sukūrimo sąnaudos'!KF14-KF58=0,0,KE54+'Infrastruk. sukūrimo sąnaudos'!KF14+KE58-KF58-'Investuotojas ir Finansuotojas'!KF35))</f>
        <v>0</v>
      </c>
      <c r="KG54" s="135">
        <f>IF(KF54=0,0,IF(KF54+'Infrastruk. sukūrimo sąnaudos'!KG14-KG58=0,0,KF54+'Infrastruk. sukūrimo sąnaudos'!KG14+KF58-KG58-'Investuotojas ir Finansuotojas'!KG35))</f>
        <v>0</v>
      </c>
      <c r="KH54" s="135">
        <f>IF(KG54=0,0,IF(KG54+'Infrastruk. sukūrimo sąnaudos'!KH14-KH58=0,0,KG54+'Infrastruk. sukūrimo sąnaudos'!KH14+KG58-KH58-'Investuotojas ir Finansuotojas'!KH35))</f>
        <v>0</v>
      </c>
      <c r="KI54" s="135">
        <f>IF(KH54=0,0,IF(KH54+'Infrastruk. sukūrimo sąnaudos'!KI14-KI58=0,0,KH54+'Infrastruk. sukūrimo sąnaudos'!KI14+KH58-KI58-'Investuotojas ir Finansuotojas'!KI35))</f>
        <v>0</v>
      </c>
      <c r="KJ54" s="135">
        <f>IF(KI54=0,0,IF(KI54+'Infrastruk. sukūrimo sąnaudos'!KJ14-KJ58=0,0,KI54+'Infrastruk. sukūrimo sąnaudos'!KJ14+KI58-KJ58-'Investuotojas ir Finansuotojas'!KJ35))</f>
        <v>0</v>
      </c>
      <c r="KK54" s="135">
        <f>IF(KJ54=0,0,IF(KJ54+'Infrastruk. sukūrimo sąnaudos'!KK14-KK58=0,0,KJ54+'Infrastruk. sukūrimo sąnaudos'!KK14+KJ58-KK58-'Investuotojas ir Finansuotojas'!KK35))</f>
        <v>0</v>
      </c>
      <c r="KL54" s="135">
        <f>IF(KK54=0,0,IF(KK54+'Infrastruk. sukūrimo sąnaudos'!KL14-KL58=0,0,KK54+'Infrastruk. sukūrimo sąnaudos'!KL14+KK58-KL58-'Investuotojas ir Finansuotojas'!KL35))</f>
        <v>0</v>
      </c>
      <c r="KM54" s="135">
        <f>IF(KL54=0,0,IF(KL54+'Infrastruk. sukūrimo sąnaudos'!KM14-KM58=0,0,KL54+'Infrastruk. sukūrimo sąnaudos'!KM14+KL58-KM58-'Investuotojas ir Finansuotojas'!KM35))</f>
        <v>0</v>
      </c>
      <c r="KN54" s="126">
        <f t="shared" si="846"/>
        <v>0</v>
      </c>
      <c r="KO54" s="135">
        <f>IF(KM54=0,0,IF(KM54+'Infrastruk. sukūrimo sąnaudos'!KO14-KO58=0,0,KM54+'Infrastruk. sukūrimo sąnaudos'!KO14+KM58-KO58-'Investuotojas ir Finansuotojas'!KO35))</f>
        <v>0</v>
      </c>
      <c r="KP54" s="135">
        <f>IF(KO54=0,0,IF(KO54+'Infrastruk. sukūrimo sąnaudos'!KP14-KP58=0,0,KO54+'Infrastruk. sukūrimo sąnaudos'!KP14+KO58-KP58-'Investuotojas ir Finansuotojas'!KP35))</f>
        <v>0</v>
      </c>
      <c r="KQ54" s="135">
        <f>IF(KP54=0,0,IF(KP54+'Infrastruk. sukūrimo sąnaudos'!KQ14-KQ58=0,0,KP54+'Infrastruk. sukūrimo sąnaudos'!KQ14+KP58-KQ58-'Investuotojas ir Finansuotojas'!KQ35))</f>
        <v>0</v>
      </c>
      <c r="KR54" s="135">
        <f>IF(KQ54=0,0,IF(KQ54+'Infrastruk. sukūrimo sąnaudos'!KR14-KR58=0,0,KQ54+'Infrastruk. sukūrimo sąnaudos'!KR14+KQ58-KR58-'Investuotojas ir Finansuotojas'!KR35))</f>
        <v>0</v>
      </c>
      <c r="KS54" s="135">
        <f>IF(KR54=0,0,IF(KR54+'Infrastruk. sukūrimo sąnaudos'!KS14-KS58=0,0,KR54+'Infrastruk. sukūrimo sąnaudos'!KS14+KR58-KS58-'Investuotojas ir Finansuotojas'!KS35))</f>
        <v>0</v>
      </c>
      <c r="KT54" s="135">
        <f>IF(KS54=0,0,IF(KS54+'Infrastruk. sukūrimo sąnaudos'!KT14-KT58=0,0,KS54+'Infrastruk. sukūrimo sąnaudos'!KT14+KS58-KT58-'Investuotojas ir Finansuotojas'!KT35))</f>
        <v>0</v>
      </c>
      <c r="KU54" s="135">
        <f>IF(KT54=0,0,IF(KT54+'Infrastruk. sukūrimo sąnaudos'!KU14-KU58=0,0,KT54+'Infrastruk. sukūrimo sąnaudos'!KU14+KT58-KU58-'Investuotojas ir Finansuotojas'!KU35))</f>
        <v>0</v>
      </c>
      <c r="KV54" s="135">
        <f>IF(KU54=0,0,IF(KU54+'Infrastruk. sukūrimo sąnaudos'!KV14-KV58=0,0,KU54+'Infrastruk. sukūrimo sąnaudos'!KV14+KU58-KV58-'Investuotojas ir Finansuotojas'!KV35))</f>
        <v>0</v>
      </c>
      <c r="KW54" s="135">
        <f>IF(KV54=0,0,IF(KV54+'Infrastruk. sukūrimo sąnaudos'!KW14-KW58=0,0,KV54+'Infrastruk. sukūrimo sąnaudos'!KW14+KV58-KW58-'Investuotojas ir Finansuotojas'!KW35))</f>
        <v>0</v>
      </c>
      <c r="KX54" s="135">
        <f>IF(KW54=0,0,IF(KW54+'Infrastruk. sukūrimo sąnaudos'!KX14-KX58=0,0,KW54+'Infrastruk. sukūrimo sąnaudos'!KX14+KW58-KX58-'Investuotojas ir Finansuotojas'!KX35))</f>
        <v>0</v>
      </c>
      <c r="KY54" s="135">
        <f>IF(KX54=0,0,IF(KX54+'Infrastruk. sukūrimo sąnaudos'!KY14-KY58=0,0,KX54+'Infrastruk. sukūrimo sąnaudos'!KY14+KX58-KY58-'Investuotojas ir Finansuotojas'!KY35))</f>
        <v>0</v>
      </c>
      <c r="KZ54" s="135">
        <f>IF(KY54=0,0,IF(KY54+'Infrastruk. sukūrimo sąnaudos'!KZ14-KZ58=0,0,KY54+'Infrastruk. sukūrimo sąnaudos'!KZ14+KY58-KZ58-'Investuotojas ir Finansuotojas'!KZ35))</f>
        <v>0</v>
      </c>
      <c r="LA54" s="126">
        <f t="shared" si="848"/>
        <v>0</v>
      </c>
      <c r="LB54" s="135">
        <f>IF(KZ54=0,0,IF(KZ54+'Infrastruk. sukūrimo sąnaudos'!LB14-LB58=0,0,KZ54+'Infrastruk. sukūrimo sąnaudos'!LB14+KZ58-LB58-'Investuotojas ir Finansuotojas'!LB35))</f>
        <v>0</v>
      </c>
      <c r="LC54" s="135">
        <f>IF(LB54=0,0,IF(LB54+'Infrastruk. sukūrimo sąnaudos'!LC14-LC58=0,0,LB54+'Infrastruk. sukūrimo sąnaudos'!LC14+LB58-LC58-'Investuotojas ir Finansuotojas'!LC35))</f>
        <v>0</v>
      </c>
      <c r="LD54" s="135">
        <f>IF(LC54=0,0,IF(LC54+'Infrastruk. sukūrimo sąnaudos'!LD14-LD58=0,0,LC54+'Infrastruk. sukūrimo sąnaudos'!LD14+LC58-LD58-'Investuotojas ir Finansuotojas'!LD35))</f>
        <v>0</v>
      </c>
      <c r="LE54" s="135">
        <f>IF(LD54=0,0,IF(LD54+'Infrastruk. sukūrimo sąnaudos'!LE14-LE58=0,0,LD54+'Infrastruk. sukūrimo sąnaudos'!LE14+LD58-LE58-'Investuotojas ir Finansuotojas'!LE35))</f>
        <v>0</v>
      </c>
      <c r="LF54" s="135">
        <f>IF(LE54=0,0,IF(LE54+'Infrastruk. sukūrimo sąnaudos'!LF14-LF58=0,0,LE54+'Infrastruk. sukūrimo sąnaudos'!LF14+LE58-LF58-'Investuotojas ir Finansuotojas'!LF35))</f>
        <v>0</v>
      </c>
      <c r="LG54" s="135">
        <f>IF(LF54=0,0,IF(LF54+'Infrastruk. sukūrimo sąnaudos'!LG14-LG58=0,0,LF54+'Infrastruk. sukūrimo sąnaudos'!LG14+LF58-LG58-'Investuotojas ir Finansuotojas'!LG35))</f>
        <v>0</v>
      </c>
      <c r="LH54" s="135">
        <f>IF(LG54=0,0,IF(LG54+'Infrastruk. sukūrimo sąnaudos'!LH14-LH58=0,0,LG54+'Infrastruk. sukūrimo sąnaudos'!LH14+LG58-LH58-'Investuotojas ir Finansuotojas'!LH35))</f>
        <v>0</v>
      </c>
      <c r="LI54" s="135">
        <f>IF(LH54=0,0,IF(LH54+'Infrastruk. sukūrimo sąnaudos'!LI14-LI58=0,0,LH54+'Infrastruk. sukūrimo sąnaudos'!LI14+LH58-LI58-'Investuotojas ir Finansuotojas'!LI35))</f>
        <v>0</v>
      </c>
      <c r="LJ54" s="135">
        <f>IF(LI54=0,0,IF(LI54+'Infrastruk. sukūrimo sąnaudos'!LJ14-LJ58=0,0,LI54+'Infrastruk. sukūrimo sąnaudos'!LJ14+LI58-LJ58-'Investuotojas ir Finansuotojas'!LJ35))</f>
        <v>0</v>
      </c>
      <c r="LK54" s="135">
        <f>IF(LJ54=0,0,IF(LJ54+'Infrastruk. sukūrimo sąnaudos'!LK14-LK58=0,0,LJ54+'Infrastruk. sukūrimo sąnaudos'!LK14+LJ58-LK58-'Investuotojas ir Finansuotojas'!LK35))</f>
        <v>0</v>
      </c>
      <c r="LL54" s="135">
        <f>IF(LK54=0,0,IF(LK54+'Infrastruk. sukūrimo sąnaudos'!LL14-LL58=0,0,LK54+'Infrastruk. sukūrimo sąnaudos'!LL14+LK58-LL58-'Investuotojas ir Finansuotojas'!LL35))</f>
        <v>0</v>
      </c>
      <c r="LM54" s="135">
        <f>IF(LL54=0,0,IF(LL54+'Infrastruk. sukūrimo sąnaudos'!LM14-LM58=0,0,LL54+'Infrastruk. sukūrimo sąnaudos'!LM14+LL58-LM58-'Investuotojas ir Finansuotojas'!LM35))</f>
        <v>0</v>
      </c>
      <c r="LN54" s="231">
        <f t="shared" si="850"/>
        <v>0</v>
      </c>
    </row>
    <row r="55" spans="1:326" s="50" customFormat="1" ht="15" customHeight="1" outlineLevel="1">
      <c r="A55" s="134" t="s">
        <v>51</v>
      </c>
      <c r="B55" s="338">
        <f>+'Investuotojas ir Finansuotojas'!B27</f>
        <v>0</v>
      </c>
      <c r="C55" s="135">
        <f>+'Investuotojas ir Finansuotojas'!C27</f>
        <v>0</v>
      </c>
      <c r="D55" s="135">
        <f>+'Investuotojas ir Finansuotojas'!D27</f>
        <v>0</v>
      </c>
      <c r="E55" s="135">
        <f>+'Investuotojas ir Finansuotojas'!E27</f>
        <v>0</v>
      </c>
      <c r="F55" s="135">
        <f>+'Investuotojas ir Finansuotojas'!F27</f>
        <v>0</v>
      </c>
      <c r="G55" s="135">
        <f>+'Investuotojas ir Finansuotojas'!G27</f>
        <v>0</v>
      </c>
      <c r="H55" s="135">
        <f>+'Investuotojas ir Finansuotojas'!H27</f>
        <v>0</v>
      </c>
      <c r="I55" s="135">
        <f>+'Investuotojas ir Finansuotojas'!I27</f>
        <v>0</v>
      </c>
      <c r="J55" s="135">
        <f>+'Investuotojas ir Finansuotojas'!J27</f>
        <v>0</v>
      </c>
      <c r="K55" s="135">
        <f>+'Investuotojas ir Finansuotojas'!K27</f>
        <v>0</v>
      </c>
      <c r="L55" s="135">
        <f>+'Investuotojas ir Finansuotojas'!L27</f>
        <v>0</v>
      </c>
      <c r="M55" s="135">
        <f>+'Investuotojas ir Finansuotojas'!M27</f>
        <v>0</v>
      </c>
      <c r="N55" s="119">
        <f t="shared" si="794"/>
        <v>0</v>
      </c>
      <c r="O55" s="247">
        <f>+'Investuotojas ir Finansuotojas'!O27</f>
        <v>159508.71666666755</v>
      </c>
      <c r="P55" s="247">
        <f>+'Investuotojas ir Finansuotojas'!P27</f>
        <v>554098.83333333419</v>
      </c>
      <c r="Q55" s="247">
        <f>+'Investuotojas ir Finansuotojas'!Q27</f>
        <v>948688.95000000088</v>
      </c>
      <c r="R55" s="247">
        <f>+'Investuotojas ir Finansuotojas'!R27</f>
        <v>1343279.0666666676</v>
      </c>
      <c r="S55" s="247">
        <f>+'Investuotojas ir Finansuotojas'!S27</f>
        <v>1737869.1833333343</v>
      </c>
      <c r="T55" s="247">
        <f>+'Investuotojas ir Finansuotojas'!T27</f>
        <v>2132459.3000000007</v>
      </c>
      <c r="U55" s="247">
        <f>+'Investuotojas ir Finansuotojas'!U27</f>
        <v>2527049.4166666674</v>
      </c>
      <c r="V55" s="247">
        <f>+'Investuotojas ir Finansuotojas'!V27</f>
        <v>2921639.5333333341</v>
      </c>
      <c r="W55" s="247">
        <f>+'Investuotojas ir Finansuotojas'!W27</f>
        <v>3316229.6500000008</v>
      </c>
      <c r="X55" s="247">
        <f>+'Investuotojas ir Finansuotojas'!X27</f>
        <v>3710819.7666666675</v>
      </c>
      <c r="Y55" s="247">
        <f>+'Investuotojas ir Finansuotojas'!Y27</f>
        <v>4105409.8833333342</v>
      </c>
      <c r="Z55" s="247">
        <f>+'Investuotojas ir Finansuotojas'!Z27</f>
        <v>4500000.0000000009</v>
      </c>
      <c r="AA55" s="119">
        <f>Z55</f>
        <v>4500000.0000000009</v>
      </c>
      <c r="AB55" s="135">
        <f>+'Investuotojas ir Finansuotojas'!AB27</f>
        <v>4471153.8461538469</v>
      </c>
      <c r="AC55" s="135">
        <f>+'Investuotojas ir Finansuotojas'!AC27</f>
        <v>4442307.692307693</v>
      </c>
      <c r="AD55" s="135">
        <f>+'Investuotojas ir Finansuotojas'!AD27</f>
        <v>4413461.538461539</v>
      </c>
      <c r="AE55" s="135">
        <f>+'Investuotojas ir Finansuotojas'!AE27</f>
        <v>4384615.384615385</v>
      </c>
      <c r="AF55" s="135">
        <f>+'Investuotojas ir Finansuotojas'!AF27</f>
        <v>4355769.230769231</v>
      </c>
      <c r="AG55" s="135">
        <f>+'Investuotojas ir Finansuotojas'!AG27</f>
        <v>4326923.076923077</v>
      </c>
      <c r="AH55" s="135">
        <f>+'Investuotojas ir Finansuotojas'!AH27</f>
        <v>4298076.923076923</v>
      </c>
      <c r="AI55" s="135">
        <f>+'Investuotojas ir Finansuotojas'!AI27</f>
        <v>4269230.769230769</v>
      </c>
      <c r="AJ55" s="135">
        <f>+'Investuotojas ir Finansuotojas'!AJ27</f>
        <v>4240384.615384615</v>
      </c>
      <c r="AK55" s="135">
        <f>+'Investuotojas ir Finansuotojas'!AK27</f>
        <v>4211538.461538461</v>
      </c>
      <c r="AL55" s="135">
        <f>+'Investuotojas ir Finansuotojas'!AL27</f>
        <v>4182692.307692307</v>
      </c>
      <c r="AM55" s="135">
        <f>+'Investuotojas ir Finansuotojas'!AM27-AM59</f>
        <v>3807692.307692307</v>
      </c>
      <c r="AN55" s="119">
        <f>AM55</f>
        <v>3807692.307692307</v>
      </c>
      <c r="AO55" s="135">
        <f>+'Investuotojas ir Finansuotojas'!AO27-AO59</f>
        <v>3807692.307692307</v>
      </c>
      <c r="AP55" s="135">
        <f>+'Investuotojas ir Finansuotojas'!AP27-AP59</f>
        <v>3807692.3076923066</v>
      </c>
      <c r="AQ55" s="135">
        <f>+'Investuotojas ir Finansuotojas'!AQ27-AQ59</f>
        <v>3807692.3076923066</v>
      </c>
      <c r="AR55" s="135">
        <f>+'Investuotojas ir Finansuotojas'!AR27-AR59</f>
        <v>3807692.3076923066</v>
      </c>
      <c r="AS55" s="135">
        <f>+'Investuotojas ir Finansuotojas'!AS27-AS59</f>
        <v>3807692.3076923061</v>
      </c>
      <c r="AT55" s="135">
        <f>+'Investuotojas ir Finansuotojas'!AT27-AT59</f>
        <v>3807692.3076923061</v>
      </c>
      <c r="AU55" s="135">
        <f>+'Investuotojas ir Finansuotojas'!AU27-AU59</f>
        <v>3807692.3076923061</v>
      </c>
      <c r="AV55" s="135">
        <f>+'Investuotojas ir Finansuotojas'!AV27-AV59</f>
        <v>3807692.3076923057</v>
      </c>
      <c r="AW55" s="135">
        <f>+'Investuotojas ir Finansuotojas'!AW27-AW59</f>
        <v>3807692.3076923057</v>
      </c>
      <c r="AX55" s="135">
        <f>+'Investuotojas ir Finansuotojas'!AX27-AX59</f>
        <v>3807692.3076923057</v>
      </c>
      <c r="AY55" s="135">
        <f>+'Investuotojas ir Finansuotojas'!AY27-AY59</f>
        <v>3807692.3076923052</v>
      </c>
      <c r="AZ55" s="135">
        <f>+'Investuotojas ir Finansuotojas'!AZ27-AZ59</f>
        <v>3461538.4615384573</v>
      </c>
      <c r="BA55" s="119">
        <f>AZ55</f>
        <v>3461538.4615384573</v>
      </c>
      <c r="BB55" s="135">
        <f>+'Investuotojas ir Finansuotojas'!BB27-BB59</f>
        <v>3461538.4615384573</v>
      </c>
      <c r="BC55" s="135">
        <f>+'Investuotojas ir Finansuotojas'!BC27-BC59</f>
        <v>3461538.4615384573</v>
      </c>
      <c r="BD55" s="135">
        <f>+'Investuotojas ir Finansuotojas'!BD27-BD59</f>
        <v>3461538.4615384568</v>
      </c>
      <c r="BE55" s="135">
        <f>+'Investuotojas ir Finansuotojas'!BE27-BE59</f>
        <v>3461538.4615384568</v>
      </c>
      <c r="BF55" s="135">
        <f>+'Investuotojas ir Finansuotojas'!BF27-BF59</f>
        <v>3461538.4615384568</v>
      </c>
      <c r="BG55" s="135">
        <f>+'Investuotojas ir Finansuotojas'!BG27-BG59</f>
        <v>3461538.4615384564</v>
      </c>
      <c r="BH55" s="135">
        <f>+'Investuotojas ir Finansuotojas'!BH27-BH59</f>
        <v>3461538.4615384564</v>
      </c>
      <c r="BI55" s="135">
        <f>+'Investuotojas ir Finansuotojas'!BI27-BI59</f>
        <v>3461538.4615384564</v>
      </c>
      <c r="BJ55" s="135">
        <f>+'Investuotojas ir Finansuotojas'!BJ27-BJ59</f>
        <v>3461538.4615384559</v>
      </c>
      <c r="BK55" s="135">
        <f>+'Investuotojas ir Finansuotojas'!BK27-BK59</f>
        <v>3461538.4615384559</v>
      </c>
      <c r="BL55" s="135">
        <f>+'Investuotojas ir Finansuotojas'!BL27-BL59</f>
        <v>3461538.4615384559</v>
      </c>
      <c r="BM55" s="135">
        <f>+'Investuotojas ir Finansuotojas'!BM27-BM59</f>
        <v>3115384.6153846094</v>
      </c>
      <c r="BN55" s="119">
        <f>BM55</f>
        <v>3115384.6153846094</v>
      </c>
      <c r="BO55" s="135">
        <f>+'Investuotojas ir Finansuotojas'!BO27-BO59</f>
        <v>3115384.6153846094</v>
      </c>
      <c r="BP55" s="135">
        <f>+'Investuotojas ir Finansuotojas'!BP27-BP59</f>
        <v>3115384.6153846094</v>
      </c>
      <c r="BQ55" s="135">
        <f>+'Investuotojas ir Finansuotojas'!BQ27-BQ59</f>
        <v>3115384.615384609</v>
      </c>
      <c r="BR55" s="135">
        <f>+'Investuotojas ir Finansuotojas'!BR27-BR59</f>
        <v>3115384.615384609</v>
      </c>
      <c r="BS55" s="135">
        <f>+'Investuotojas ir Finansuotojas'!BS27-BS59</f>
        <v>3115384.615384609</v>
      </c>
      <c r="BT55" s="135">
        <f>+'Investuotojas ir Finansuotojas'!BT27-BT59</f>
        <v>3115384.6153846085</v>
      </c>
      <c r="BU55" s="135">
        <f>+'Investuotojas ir Finansuotojas'!BU27-BU59</f>
        <v>3115384.6153846085</v>
      </c>
      <c r="BV55" s="135">
        <f>+'Investuotojas ir Finansuotojas'!BV27-BV59</f>
        <v>3115384.6153846085</v>
      </c>
      <c r="BW55" s="135">
        <f>+'Investuotojas ir Finansuotojas'!BW27-BW59</f>
        <v>3115384.615384608</v>
      </c>
      <c r="BX55" s="135">
        <f>+'Investuotojas ir Finansuotojas'!BX27-BX59</f>
        <v>3115384.615384608</v>
      </c>
      <c r="BY55" s="135">
        <f>+'Investuotojas ir Finansuotojas'!BY27-BY59</f>
        <v>3115384.615384608</v>
      </c>
      <c r="BZ55" s="135">
        <f>+'Investuotojas ir Finansuotojas'!BZ27-BZ59</f>
        <v>2769230.7692307616</v>
      </c>
      <c r="CA55" s="119">
        <f>BZ55</f>
        <v>2769230.7692307616</v>
      </c>
      <c r="CB55" s="135">
        <f>+'Investuotojas ir Finansuotojas'!CB27-CB59</f>
        <v>2769230.7692307616</v>
      </c>
      <c r="CC55" s="135">
        <f>+'Investuotojas ir Finansuotojas'!CC27-CC59</f>
        <v>2769230.7692307616</v>
      </c>
      <c r="CD55" s="135">
        <f>+'Investuotojas ir Finansuotojas'!CD27-CD59</f>
        <v>2769230.7692307611</v>
      </c>
      <c r="CE55" s="135">
        <f>+'Investuotojas ir Finansuotojas'!CE27-CE59</f>
        <v>2769230.7692307611</v>
      </c>
      <c r="CF55" s="135">
        <f>+'Investuotojas ir Finansuotojas'!CF27-CF59</f>
        <v>2769230.7692307611</v>
      </c>
      <c r="CG55" s="135">
        <f>+'Investuotojas ir Finansuotojas'!CG27-CG59</f>
        <v>2769230.7692307606</v>
      </c>
      <c r="CH55" s="135">
        <f>+'Investuotojas ir Finansuotojas'!CH27-CH59</f>
        <v>2769230.7692307606</v>
      </c>
      <c r="CI55" s="135">
        <f>+'Investuotojas ir Finansuotojas'!CI27-CI59</f>
        <v>2769230.7692307606</v>
      </c>
      <c r="CJ55" s="135">
        <f>+'Investuotojas ir Finansuotojas'!CJ27-CJ59</f>
        <v>2769230.7692307602</v>
      </c>
      <c r="CK55" s="135">
        <f>+'Investuotojas ir Finansuotojas'!CK27-CK59</f>
        <v>2769230.7692307602</v>
      </c>
      <c r="CL55" s="135">
        <f>+'Investuotojas ir Finansuotojas'!CL27-CL59</f>
        <v>2769230.7692307602</v>
      </c>
      <c r="CM55" s="135">
        <f>+'Investuotojas ir Finansuotojas'!CM27-CM59</f>
        <v>2423076.9230769137</v>
      </c>
      <c r="CN55" s="119">
        <f>CM55</f>
        <v>2423076.9230769137</v>
      </c>
      <c r="CO55" s="135">
        <f>+'Investuotojas ir Finansuotojas'!CO27-CO59</f>
        <v>2423076.9230769137</v>
      </c>
      <c r="CP55" s="135">
        <f>+'Investuotojas ir Finansuotojas'!CP27-CP59</f>
        <v>2423076.9230769137</v>
      </c>
      <c r="CQ55" s="135">
        <f>+'Investuotojas ir Finansuotojas'!CQ27-CQ59</f>
        <v>2423076.9230769132</v>
      </c>
      <c r="CR55" s="135">
        <f>+'Investuotojas ir Finansuotojas'!CR27-CR59</f>
        <v>2423076.9230769132</v>
      </c>
      <c r="CS55" s="135">
        <f>+'Investuotojas ir Finansuotojas'!CS27-CS59</f>
        <v>2423076.9230769132</v>
      </c>
      <c r="CT55" s="135">
        <f>+'Investuotojas ir Finansuotojas'!CT27-CT59</f>
        <v>2423076.9230769128</v>
      </c>
      <c r="CU55" s="135">
        <f>+'Investuotojas ir Finansuotojas'!CU27-CU59</f>
        <v>2423076.9230769128</v>
      </c>
      <c r="CV55" s="135">
        <f>+'Investuotojas ir Finansuotojas'!CV27-CV59</f>
        <v>2423076.9230769128</v>
      </c>
      <c r="CW55" s="135">
        <f>+'Investuotojas ir Finansuotojas'!CW27-CW59</f>
        <v>2423076.9230769123</v>
      </c>
      <c r="CX55" s="135">
        <f>+'Investuotojas ir Finansuotojas'!CX27-CX59</f>
        <v>2423076.9230769123</v>
      </c>
      <c r="CY55" s="135">
        <f>+'Investuotojas ir Finansuotojas'!CY27-CY59</f>
        <v>2423076.9230769123</v>
      </c>
      <c r="CZ55" s="135">
        <f>+'Investuotojas ir Finansuotojas'!CZ27-CZ59</f>
        <v>2076923.0769230661</v>
      </c>
      <c r="DA55" s="119">
        <f>CZ55</f>
        <v>2076923.0769230661</v>
      </c>
      <c r="DB55" s="135">
        <f>+'Investuotojas ir Finansuotojas'!DB27-DB59</f>
        <v>2076923.0769230658</v>
      </c>
      <c r="DC55" s="135">
        <f>+'Investuotojas ir Finansuotojas'!DC27-DC59</f>
        <v>2076923.0769230658</v>
      </c>
      <c r="DD55" s="135">
        <f>+'Investuotojas ir Finansuotojas'!DD27-DD59</f>
        <v>2076923.0769230656</v>
      </c>
      <c r="DE55" s="135">
        <f>+'Investuotojas ir Finansuotojas'!DE27-DE59</f>
        <v>2076923.0769230656</v>
      </c>
      <c r="DF55" s="135">
        <f>+'Investuotojas ir Finansuotojas'!DF27-DF59</f>
        <v>2076923.0769230654</v>
      </c>
      <c r="DG55" s="135">
        <f>+'Investuotojas ir Finansuotojas'!DG27-DG59</f>
        <v>2076923.0769230654</v>
      </c>
      <c r="DH55" s="135">
        <f>+'Investuotojas ir Finansuotojas'!DH27-DH59</f>
        <v>2076923.0769230651</v>
      </c>
      <c r="DI55" s="135">
        <f>+'Investuotojas ir Finansuotojas'!DI27-DI59</f>
        <v>2076923.0769230649</v>
      </c>
      <c r="DJ55" s="135">
        <f>+'Investuotojas ir Finansuotojas'!DJ27-DJ59</f>
        <v>2076923.0769230649</v>
      </c>
      <c r="DK55" s="135">
        <f>+'Investuotojas ir Finansuotojas'!DK27-DK59</f>
        <v>2076923.0769230647</v>
      </c>
      <c r="DL55" s="135">
        <f>+'Investuotojas ir Finansuotojas'!DL27-DL59</f>
        <v>2076923.0769230644</v>
      </c>
      <c r="DM55" s="135">
        <f>+'Investuotojas ir Finansuotojas'!DM27-DM59</f>
        <v>1730769.230769221</v>
      </c>
      <c r="DN55" s="119">
        <f>DM55</f>
        <v>1730769.230769221</v>
      </c>
      <c r="DO55" s="135">
        <f>+'Investuotojas ir Finansuotojas'!DO27-DO59</f>
        <v>1730769.2307692212</v>
      </c>
      <c r="DP55" s="135">
        <f>+'Investuotojas ir Finansuotojas'!DP27-DP59</f>
        <v>1730769.2307692212</v>
      </c>
      <c r="DQ55" s="135">
        <f>+'Investuotojas ir Finansuotojas'!DQ27-DQ59</f>
        <v>1730769.2307692212</v>
      </c>
      <c r="DR55" s="135">
        <f>+'Investuotojas ir Finansuotojas'!DR27-DR59</f>
        <v>1730769.2307692214</v>
      </c>
      <c r="DS55" s="135">
        <f>+'Investuotojas ir Finansuotojas'!DS27-DS59</f>
        <v>1730769.2307692214</v>
      </c>
      <c r="DT55" s="135">
        <f>+'Investuotojas ir Finansuotojas'!DT27-DT59</f>
        <v>1730769.2307692217</v>
      </c>
      <c r="DU55" s="135">
        <f>+'Investuotojas ir Finansuotojas'!DU27-DU59</f>
        <v>1730769.2307692217</v>
      </c>
      <c r="DV55" s="135">
        <f>+'Investuotojas ir Finansuotojas'!DV27-DV59</f>
        <v>1730769.2307692217</v>
      </c>
      <c r="DW55" s="135">
        <f>+'Investuotojas ir Finansuotojas'!DW27-DW59</f>
        <v>1730769.2307692219</v>
      </c>
      <c r="DX55" s="135">
        <f>+'Investuotojas ir Finansuotojas'!DX27-DX59</f>
        <v>1730769.2307692219</v>
      </c>
      <c r="DY55" s="135">
        <f>+'Investuotojas ir Finansuotojas'!DY27-DY59</f>
        <v>1730769.2307692219</v>
      </c>
      <c r="DZ55" s="135">
        <f>+'Investuotojas ir Finansuotojas'!DZ27-DZ59</f>
        <v>1384615.3846153759</v>
      </c>
      <c r="EA55" s="119">
        <f>DZ55</f>
        <v>1384615.3846153759</v>
      </c>
      <c r="EB55" s="135">
        <f>+'Investuotojas ir Finansuotojas'!EB27-EB59</f>
        <v>1384615.3846153761</v>
      </c>
      <c r="EC55" s="135">
        <f>+'Investuotojas ir Finansuotojas'!EC27-EC59</f>
        <v>1384615.3846153761</v>
      </c>
      <c r="ED55" s="135">
        <f>+'Investuotojas ir Finansuotojas'!ED27-ED59</f>
        <v>1384615.3846153761</v>
      </c>
      <c r="EE55" s="135">
        <f>+'Investuotojas ir Finansuotojas'!EE27-EE59</f>
        <v>1384615.3846153764</v>
      </c>
      <c r="EF55" s="135">
        <f>+'Investuotojas ir Finansuotojas'!EF27-EF59</f>
        <v>1384615.3846153764</v>
      </c>
      <c r="EG55" s="135">
        <f>+'Investuotojas ir Finansuotojas'!EG27-EG59</f>
        <v>1384615.3846153766</v>
      </c>
      <c r="EH55" s="135">
        <f>+'Investuotojas ir Finansuotojas'!EH27-EH59</f>
        <v>1384615.3846153766</v>
      </c>
      <c r="EI55" s="135">
        <f>+'Investuotojas ir Finansuotojas'!EI27-EI59</f>
        <v>1384615.3846153766</v>
      </c>
      <c r="EJ55" s="135">
        <f>+'Investuotojas ir Finansuotojas'!EJ27-EJ59</f>
        <v>1384615.3846153768</v>
      </c>
      <c r="EK55" s="135">
        <f>+'Investuotojas ir Finansuotojas'!EK27-EK59</f>
        <v>1384615.3846153768</v>
      </c>
      <c r="EL55" s="135">
        <f>+'Investuotojas ir Finansuotojas'!EL27-EL59</f>
        <v>1384615.3846153768</v>
      </c>
      <c r="EM55" s="135">
        <f>+'Investuotojas ir Finansuotojas'!EM27-EM59</f>
        <v>1038461.5384615307</v>
      </c>
      <c r="EN55" s="119">
        <f>EM55</f>
        <v>1038461.5384615307</v>
      </c>
      <c r="EO55" s="135">
        <f>+'Investuotojas ir Finansuotojas'!EO27-EO59</f>
        <v>1038461.5384615308</v>
      </c>
      <c r="EP55" s="135">
        <f>+'Investuotojas ir Finansuotojas'!EP27-EP59</f>
        <v>1038461.5384615309</v>
      </c>
      <c r="EQ55" s="135">
        <f>+'Investuotojas ir Finansuotojas'!EQ27-EQ59</f>
        <v>1038461.538461531</v>
      </c>
      <c r="ER55" s="135">
        <f>+'Investuotojas ir Finansuotojas'!ER27-ER59</f>
        <v>1038461.538461531</v>
      </c>
      <c r="ES55" s="135">
        <f>+'Investuotojas ir Finansuotojas'!ES27-ES59</f>
        <v>1038461.5384615312</v>
      </c>
      <c r="ET55" s="135">
        <f>+'Investuotojas ir Finansuotojas'!ET27-ET59</f>
        <v>1038461.5384615313</v>
      </c>
      <c r="EU55" s="135">
        <f>+'Investuotojas ir Finansuotojas'!EU27-EU59</f>
        <v>1038461.5384615314</v>
      </c>
      <c r="EV55" s="135">
        <f>+'Investuotojas ir Finansuotojas'!EV27-EV59</f>
        <v>1038461.5384615315</v>
      </c>
      <c r="EW55" s="135">
        <f>+'Investuotojas ir Finansuotojas'!EW27-EW59</f>
        <v>1038461.5384615315</v>
      </c>
      <c r="EX55" s="135">
        <f>+'Investuotojas ir Finansuotojas'!EX27-EX59</f>
        <v>1038461.5384615316</v>
      </c>
      <c r="EY55" s="135">
        <f>+'Investuotojas ir Finansuotojas'!EY27-EY59</f>
        <v>1038461.5384615317</v>
      </c>
      <c r="EZ55" s="135">
        <f>+'Investuotojas ir Finansuotojas'!EZ27-EZ59</f>
        <v>692307.69230768422</v>
      </c>
      <c r="FA55" s="119">
        <f>EZ55</f>
        <v>692307.69230768422</v>
      </c>
      <c r="FB55" s="135">
        <f>+'Investuotojas ir Finansuotojas'!FB27-FB59</f>
        <v>692307.69230768422</v>
      </c>
      <c r="FC55" s="135">
        <f>+'Investuotojas ir Finansuotojas'!FC27-FC59</f>
        <v>692307.69230768422</v>
      </c>
      <c r="FD55" s="135">
        <f>+'Investuotojas ir Finansuotojas'!FD27-FD59</f>
        <v>692307.69230768422</v>
      </c>
      <c r="FE55" s="135">
        <f>+'Investuotojas ir Finansuotojas'!FE27-FE59</f>
        <v>692307.6923076841</v>
      </c>
      <c r="FF55" s="135">
        <f>+'Investuotojas ir Finansuotojas'!FF27-FF59</f>
        <v>692307.6923076841</v>
      </c>
      <c r="FG55" s="135">
        <f>+'Investuotojas ir Finansuotojas'!FG27-FG59</f>
        <v>692307.6923076841</v>
      </c>
      <c r="FH55" s="135">
        <f>+'Investuotojas ir Finansuotojas'!FH27-FH59</f>
        <v>692307.6923076841</v>
      </c>
      <c r="FI55" s="135">
        <f>+'Investuotojas ir Finansuotojas'!FI27-FI59</f>
        <v>692307.6923076841</v>
      </c>
      <c r="FJ55" s="135">
        <f>+'Investuotojas ir Finansuotojas'!FJ27-FJ59</f>
        <v>692307.69230768399</v>
      </c>
      <c r="FK55" s="135">
        <f>+'Investuotojas ir Finansuotojas'!FK27-FK59</f>
        <v>692307.69230768399</v>
      </c>
      <c r="FL55" s="135">
        <f>+'Investuotojas ir Finansuotojas'!FL27-FL59</f>
        <v>692307.69230768399</v>
      </c>
      <c r="FM55" s="135">
        <f>+'Investuotojas ir Finansuotojas'!FM27-FM59</f>
        <v>346153.84615383775</v>
      </c>
      <c r="FN55" s="119">
        <f>FM55</f>
        <v>346153.84615383775</v>
      </c>
      <c r="FO55" s="135">
        <f>+'Investuotojas ir Finansuotojas'!FO27-FO59</f>
        <v>346153.84615383775</v>
      </c>
      <c r="FP55" s="135">
        <f>+'Investuotojas ir Finansuotojas'!FP27-FP59</f>
        <v>346153.84615383775</v>
      </c>
      <c r="FQ55" s="135">
        <f>+'Investuotojas ir Finansuotojas'!FQ27-FQ59</f>
        <v>346153.84615383775</v>
      </c>
      <c r="FR55" s="135">
        <f>+'Investuotojas ir Finansuotojas'!FR27-FR59</f>
        <v>346153.84615383769</v>
      </c>
      <c r="FS55" s="135">
        <f>+'Investuotojas ir Finansuotojas'!FS27-FS59</f>
        <v>346153.84615383763</v>
      </c>
      <c r="FT55" s="135">
        <f>+'Investuotojas ir Finansuotojas'!FT27-FT59</f>
        <v>346153.84615383763</v>
      </c>
      <c r="FU55" s="135">
        <f>+'Investuotojas ir Finansuotojas'!FU27-FU59</f>
        <v>346153.84615383763</v>
      </c>
      <c r="FV55" s="135">
        <f>+'Investuotojas ir Finansuotojas'!FV27-FV59</f>
        <v>346153.84615383757</v>
      </c>
      <c r="FW55" s="135">
        <f>+'Investuotojas ir Finansuotojas'!FW27-FW59</f>
        <v>346153.84615383751</v>
      </c>
      <c r="FX55" s="135">
        <f>+'Investuotojas ir Finansuotojas'!FX27-FX59</f>
        <v>346153.84615383751</v>
      </c>
      <c r="FY55" s="135">
        <f>+'Investuotojas ir Finansuotojas'!FY27-FY59</f>
        <v>346153.84615383751</v>
      </c>
      <c r="FZ55" s="135">
        <f>+'Investuotojas ir Finansuotojas'!FZ27-FZ59</f>
        <v>-8.440110832452774E-9</v>
      </c>
      <c r="GA55" s="119">
        <f>FZ55</f>
        <v>-8.440110832452774E-9</v>
      </c>
      <c r="GB55" s="135">
        <f>+'Investuotojas ir Finansuotojas'!GB27-GB59</f>
        <v>-8.4983184933662415E-9</v>
      </c>
      <c r="GC55" s="135">
        <f>+'Investuotojas ir Finansuotojas'!GC27-GC59</f>
        <v>-8.4983184933662415E-9</v>
      </c>
      <c r="GD55" s="135">
        <f>+'Investuotojas ir Finansuotojas'!GD27-GD59</f>
        <v>-8.4983184933662415E-9</v>
      </c>
      <c r="GE55" s="135">
        <f>+'Investuotojas ir Finansuotojas'!GE27-GE59</f>
        <v>-8.4983184933662415E-9</v>
      </c>
      <c r="GF55" s="135">
        <f>+'Investuotojas ir Finansuotojas'!GF27-GF59</f>
        <v>-8.4983184933662415E-9</v>
      </c>
      <c r="GG55" s="135">
        <f>+'Investuotojas ir Finansuotojas'!GG27-GG59</f>
        <v>-8.4983184933662415E-9</v>
      </c>
      <c r="GH55" s="135">
        <f>+'Investuotojas ir Finansuotojas'!GH27-GH59</f>
        <v>-8.4983184933662415E-9</v>
      </c>
      <c r="GI55" s="135">
        <f>+'Investuotojas ir Finansuotojas'!GI27-GI59</f>
        <v>-8.4983184933662415E-9</v>
      </c>
      <c r="GJ55" s="135">
        <f>+'Investuotojas ir Finansuotojas'!GJ27-GJ59</f>
        <v>-8.4983184933662415E-9</v>
      </c>
      <c r="GK55" s="135">
        <f>+'Investuotojas ir Finansuotojas'!GK27-GK59</f>
        <v>-8.4983184933662415E-9</v>
      </c>
      <c r="GL55" s="135">
        <f>+'Investuotojas ir Finansuotojas'!GL27-GL59</f>
        <v>-8.4983184933662415E-9</v>
      </c>
      <c r="GM55" s="135">
        <f>+'Investuotojas ir Finansuotojas'!GM27-GM59</f>
        <v>-346153.84615385463</v>
      </c>
      <c r="GN55" s="119">
        <f>GM55</f>
        <v>-346153.84615385463</v>
      </c>
      <c r="GO55" s="135">
        <f>IF(GM55=0,0,IF(GM55+'Infrastruk. sukūrimo sąnaudos'!GO15-GO59=0,0,GM55+'Infrastruk. sukūrimo sąnaudos'!GO15+GM59-GO59+'Investuotojas ir Finansuotojas'!GO26))</f>
        <v>-346153.84615385463</v>
      </c>
      <c r="GP55" s="135">
        <f>IF(GO55=0,0,IF(GO55+'Infrastruk. sukūrimo sąnaudos'!GP15-GP59=0,0,GO55+'Infrastruk. sukūrimo sąnaudos'!GP15+GO59-GP59+'Investuotojas ir Finansuotojas'!GP26))</f>
        <v>-346153.84615385463</v>
      </c>
      <c r="GQ55" s="135">
        <f>IF(GP55=0,0,IF(GP55+'Infrastruk. sukūrimo sąnaudos'!GQ15-GQ59=0,0,GP55+'Infrastruk. sukūrimo sąnaudos'!GQ15+GP59-GQ59+'Investuotojas ir Finansuotojas'!GQ26))</f>
        <v>-346153.84615385463</v>
      </c>
      <c r="GR55" s="135">
        <f>IF(GQ55=0,0,IF(GQ55+'Infrastruk. sukūrimo sąnaudos'!GR15-GR59=0,0,GQ55+'Infrastruk. sukūrimo sąnaudos'!GR15+GQ59-GR59+'Investuotojas ir Finansuotojas'!GR26))</f>
        <v>-346153.84615385463</v>
      </c>
      <c r="GS55" s="135">
        <f>IF(GR55=0,0,IF(GR55+'Infrastruk. sukūrimo sąnaudos'!GS15-GS59=0,0,GR55+'Infrastruk. sukūrimo sąnaudos'!GS15+GR59-GS59+'Investuotojas ir Finansuotojas'!GS26))</f>
        <v>-346153.84615385463</v>
      </c>
      <c r="GT55" s="135">
        <f>IF(GS55=0,0,IF(GS55+'Infrastruk. sukūrimo sąnaudos'!GT15-GT59=0,0,GS55+'Infrastruk. sukūrimo sąnaudos'!GT15+GS59-GT59+'Investuotojas ir Finansuotojas'!GT26))</f>
        <v>-346153.84615385463</v>
      </c>
      <c r="GU55" s="135">
        <f>IF(GT55=0,0,IF(GT55+'Infrastruk. sukūrimo sąnaudos'!GU15-GU59=0,0,GT55+'Infrastruk. sukūrimo sąnaudos'!GU15+GT59-GU59+'Investuotojas ir Finansuotojas'!GU26))</f>
        <v>-346153.84615385463</v>
      </c>
      <c r="GV55" s="135">
        <f>IF(GU55=0,0,IF(GU55+'Infrastruk. sukūrimo sąnaudos'!GV15-GV59=0,0,GU55+'Infrastruk. sukūrimo sąnaudos'!GV15+GU59-GV59+'Investuotojas ir Finansuotojas'!GV26))</f>
        <v>-346153.84615385463</v>
      </c>
      <c r="GW55" s="135">
        <f>IF(GV55=0,0,IF(GV55+'Infrastruk. sukūrimo sąnaudos'!GW15-GW59=0,0,GV55+'Infrastruk. sukūrimo sąnaudos'!GW15+GV59-GW59+'Investuotojas ir Finansuotojas'!GW26))</f>
        <v>-346153.84615385463</v>
      </c>
      <c r="GX55" s="135">
        <f>IF(GW55=0,0,IF(GW55+'Infrastruk. sukūrimo sąnaudos'!GX15-GX59=0,0,GW55+'Infrastruk. sukūrimo sąnaudos'!GX15+GW59-GX59+'Investuotojas ir Finansuotojas'!GX26))</f>
        <v>-346153.84615385463</v>
      </c>
      <c r="GY55" s="135">
        <f>IF(GX55=0,0,IF(GX55+'Infrastruk. sukūrimo sąnaudos'!GY15-GY59=0,0,GX55+'Infrastruk. sukūrimo sąnaudos'!GY15+GX59-GY59+'Investuotojas ir Finansuotojas'!GY26))</f>
        <v>-346153.84615385463</v>
      </c>
      <c r="GZ55" s="135">
        <f>IF(GY55=0,0,IF(GY55+'Infrastruk. sukūrimo sąnaudos'!GZ15-GZ59=0,0,GY55+'Infrastruk. sukūrimo sąnaudos'!GZ15+GY59-GZ59+'Investuotojas ir Finansuotojas'!GZ26))</f>
        <v>-692307.6923077011</v>
      </c>
      <c r="HA55" s="119">
        <f>GZ55</f>
        <v>-692307.6923077011</v>
      </c>
      <c r="HB55" s="135">
        <f>IF(GZ55=0,0,IF(GZ55+'Infrastruk. sukūrimo sąnaudos'!HB15-HB59=0,0,GZ55+'Infrastruk. sukūrimo sąnaudos'!HB15+GZ59-HB59+'Investuotojas ir Finansuotojas'!HB26))</f>
        <v>-692307.6923077011</v>
      </c>
      <c r="HC55" s="135">
        <f>IF(HB55=0,0,IF(HB55+'Infrastruk. sukūrimo sąnaudos'!HC15-HC59=0,0,HB55+'Infrastruk. sukūrimo sąnaudos'!HC15+HB59-HC59+'Investuotojas ir Finansuotojas'!HC26))</f>
        <v>-692307.6923077011</v>
      </c>
      <c r="HD55" s="135">
        <f>IF(HC55=0,0,IF(HC55+'Infrastruk. sukūrimo sąnaudos'!HD15-HD59=0,0,HC55+'Infrastruk. sukūrimo sąnaudos'!HD15+HC59-HD59+'Investuotojas ir Finansuotojas'!HD26))</f>
        <v>-692307.6923077011</v>
      </c>
      <c r="HE55" s="135">
        <f>IF(HD55=0,0,IF(HD55+'Infrastruk. sukūrimo sąnaudos'!HE15-HE59=0,0,HD55+'Infrastruk. sukūrimo sąnaudos'!HE15+HD59-HE59+'Investuotojas ir Finansuotojas'!HE26))</f>
        <v>-692307.69230770122</v>
      </c>
      <c r="HF55" s="135">
        <f>IF(HE55=0,0,IF(HE55+'Infrastruk. sukūrimo sąnaudos'!HF15-HF59=0,0,HE55+'Infrastruk. sukūrimo sąnaudos'!HF15+HE59-HF59+'Investuotojas ir Finansuotojas'!HF26))</f>
        <v>-692307.69230770122</v>
      </c>
      <c r="HG55" s="135">
        <f>IF(HF55=0,0,IF(HF55+'Infrastruk. sukūrimo sąnaudos'!HG15-HG59=0,0,HF55+'Infrastruk. sukūrimo sąnaudos'!HG15+HF59-HG59+'Investuotojas ir Finansuotojas'!HG26))</f>
        <v>-692307.69230770122</v>
      </c>
      <c r="HH55" s="135">
        <f>IF(HG55=0,0,IF(HG55+'Infrastruk. sukūrimo sąnaudos'!HH15-HH59=0,0,HG55+'Infrastruk. sukūrimo sąnaudos'!HH15+HG59-HH59+'Investuotojas ir Finansuotojas'!HH26))</f>
        <v>-692307.69230770122</v>
      </c>
      <c r="HI55" s="135">
        <f>IF(HH55=0,0,IF(HH55+'Infrastruk. sukūrimo sąnaudos'!HI15-HI59=0,0,HH55+'Infrastruk. sukūrimo sąnaudos'!HI15+HH59-HI59+'Investuotojas ir Finansuotojas'!HI26))</f>
        <v>-692307.69230770122</v>
      </c>
      <c r="HJ55" s="135">
        <f>IF(HI55=0,0,IF(HI55+'Infrastruk. sukūrimo sąnaudos'!HJ15-HJ59=0,0,HI55+'Infrastruk. sukūrimo sąnaudos'!HJ15+HI59-HJ59+'Investuotojas ir Finansuotojas'!HJ26))</f>
        <v>-692307.69230770133</v>
      </c>
      <c r="HK55" s="135">
        <f>IF(HJ55=0,0,IF(HJ55+'Infrastruk. sukūrimo sąnaudos'!HK15-HK59=0,0,HJ55+'Infrastruk. sukūrimo sąnaudos'!HK15+HJ59-HK59+'Investuotojas ir Finansuotojas'!HK26))</f>
        <v>-692307.69230770133</v>
      </c>
      <c r="HL55" s="135">
        <f>IF(HK55=0,0,IF(HK55+'Infrastruk. sukūrimo sąnaudos'!HL15-HL59=0,0,HK55+'Infrastruk. sukūrimo sąnaudos'!HL15+HK59-HL59+'Investuotojas ir Finansuotojas'!HL26))</f>
        <v>-692307.69230770133</v>
      </c>
      <c r="HM55" s="135">
        <f>IF(HL55=0,0,IF(HL55+'Infrastruk. sukūrimo sąnaudos'!HM15-HM59=0,0,HL55+'Infrastruk. sukūrimo sąnaudos'!HM15+HL59-HM59+'Investuotojas ir Finansuotojas'!HM26))</f>
        <v>-692307.6923077011</v>
      </c>
      <c r="HN55" s="119">
        <f>HM55</f>
        <v>-692307.6923077011</v>
      </c>
      <c r="HO55" s="135">
        <f>IF(HM55=0,0,IF(HM55+'Infrastruk. sukūrimo sąnaudos'!HO15-HO59=0,0,HM55+'Infrastruk. sukūrimo sąnaudos'!HO15+HM59-HO59+'Investuotojas ir Finansuotojas'!HO26))</f>
        <v>-692307.6923077011</v>
      </c>
      <c r="HP55" s="135">
        <f>IF(HO55=0,0,IF(HO55+'Infrastruk. sukūrimo sąnaudos'!HP15-HP59=0,0,HO55+'Infrastruk. sukūrimo sąnaudos'!HP15+HO59-HP59+'Investuotojas ir Finansuotojas'!HP26))</f>
        <v>-692307.6923077011</v>
      </c>
      <c r="HQ55" s="135">
        <f>IF(HP55=0,0,IF(HP55+'Infrastruk. sukūrimo sąnaudos'!HQ15-HQ59=0,0,HP55+'Infrastruk. sukūrimo sąnaudos'!HQ15+HP59-HQ59+'Investuotojas ir Finansuotojas'!HQ26))</f>
        <v>-692307.6923077011</v>
      </c>
      <c r="HR55" s="135">
        <f>IF(HQ55=0,0,IF(HQ55+'Infrastruk. sukūrimo sąnaudos'!HR15-HR59=0,0,HQ55+'Infrastruk. sukūrimo sąnaudos'!HR15+HQ59-HR59+'Investuotojas ir Finansuotojas'!HR26))</f>
        <v>-692307.6923077011</v>
      </c>
      <c r="HS55" s="135">
        <f>IF(HR55=0,0,IF(HR55+'Infrastruk. sukūrimo sąnaudos'!HS15-HS59=0,0,HR55+'Infrastruk. sukūrimo sąnaudos'!HS15+HR59-HS59+'Investuotojas ir Finansuotojas'!HS26))</f>
        <v>-692307.6923077011</v>
      </c>
      <c r="HT55" s="135">
        <f>IF(HS55=0,0,IF(HS55+'Infrastruk. sukūrimo sąnaudos'!HT15-HT59=0,0,HS55+'Infrastruk. sukūrimo sąnaudos'!HT15+HS59-HT59+'Investuotojas ir Finansuotojas'!HT26))</f>
        <v>-692307.6923077011</v>
      </c>
      <c r="HU55" s="135">
        <f>IF(HT55=0,0,IF(HT55+'Infrastruk. sukūrimo sąnaudos'!HU15-HU59=0,0,HT55+'Infrastruk. sukūrimo sąnaudos'!HU15+HT59-HU59+'Investuotojas ir Finansuotojas'!HU26))</f>
        <v>-692307.6923077011</v>
      </c>
      <c r="HV55" s="135">
        <f>IF(HU55=0,0,IF(HU55+'Infrastruk. sukūrimo sąnaudos'!HV15-HV59=0,0,HU55+'Infrastruk. sukūrimo sąnaudos'!HV15+HU59-HV59+'Investuotojas ir Finansuotojas'!HV26))</f>
        <v>-692307.6923077011</v>
      </c>
      <c r="HW55" s="135">
        <f>IF(HV55=0,0,IF(HV55+'Infrastruk. sukūrimo sąnaudos'!HW15-HW59=0,0,HV55+'Infrastruk. sukūrimo sąnaudos'!HW15+HV59-HW59+'Investuotojas ir Finansuotojas'!HW26))</f>
        <v>-692307.6923077011</v>
      </c>
      <c r="HX55" s="135">
        <f>IF(HW55=0,0,IF(HW55+'Infrastruk. sukūrimo sąnaudos'!HX15-HX59=0,0,HW55+'Infrastruk. sukūrimo sąnaudos'!HX15+HW59-HX59+'Investuotojas ir Finansuotojas'!HX26))</f>
        <v>-692307.6923077011</v>
      </c>
      <c r="HY55" s="135">
        <f>IF(HX55=0,0,IF(HX55+'Infrastruk. sukūrimo sąnaudos'!HY15-HY59=0,0,HX55+'Infrastruk. sukūrimo sąnaudos'!HY15+HX59-HY59+'Investuotojas ir Finansuotojas'!HY26))</f>
        <v>-692307.6923077011</v>
      </c>
      <c r="HZ55" s="135">
        <f>IF(HY55=0,0,IF(HY55+'Infrastruk. sukūrimo sąnaudos'!HZ15-HZ59=0,0,HY55+'Infrastruk. sukūrimo sąnaudos'!HZ15+HY59-HZ59+'Investuotojas ir Finansuotojas'!HZ26))</f>
        <v>-692307.6923077011</v>
      </c>
      <c r="IA55" s="119">
        <f>HZ55</f>
        <v>-692307.6923077011</v>
      </c>
      <c r="IB55" s="135">
        <f>IF(HZ55=0,0,IF(HZ55+'Infrastruk. sukūrimo sąnaudos'!IB15-IB59=0,0,HZ55+'Infrastruk. sukūrimo sąnaudos'!IB15+HZ59-IB59+'Investuotojas ir Finansuotojas'!IB26))</f>
        <v>-692307.6923077011</v>
      </c>
      <c r="IC55" s="135">
        <f>IF(IB55=0,0,IF(IB55+'Infrastruk. sukūrimo sąnaudos'!IC15-IC59=0,0,IB55+'Infrastruk. sukūrimo sąnaudos'!IC15+IB59-IC59+'Investuotojas ir Finansuotojas'!IC26))</f>
        <v>-692307.6923077011</v>
      </c>
      <c r="ID55" s="135">
        <f>IF(IC55=0,0,IF(IC55+'Infrastruk. sukūrimo sąnaudos'!ID15-ID59=0,0,IC55+'Infrastruk. sukūrimo sąnaudos'!ID15+IC59-ID59+'Investuotojas ir Finansuotojas'!ID26))</f>
        <v>-692307.6923077011</v>
      </c>
      <c r="IE55" s="135">
        <f>IF(ID55=0,0,IF(ID55+'Infrastruk. sukūrimo sąnaudos'!IE15-IE59=0,0,ID55+'Infrastruk. sukūrimo sąnaudos'!IE15+ID59-IE59+'Investuotojas ir Finansuotojas'!IE26))</f>
        <v>-692307.6923077011</v>
      </c>
      <c r="IF55" s="135">
        <f>IF(IE55=0,0,IF(IE55+'Infrastruk. sukūrimo sąnaudos'!IF15-IF59=0,0,IE55+'Infrastruk. sukūrimo sąnaudos'!IF15+IE59-IF59+'Investuotojas ir Finansuotojas'!IF26))</f>
        <v>-692307.6923077011</v>
      </c>
      <c r="IG55" s="135">
        <f>IF(IF55=0,0,IF(IF55+'Infrastruk. sukūrimo sąnaudos'!IG15-IG59=0,0,IF55+'Infrastruk. sukūrimo sąnaudos'!IG15+IF59-IG59+'Investuotojas ir Finansuotojas'!IG26))</f>
        <v>-692307.6923077011</v>
      </c>
      <c r="IH55" s="135">
        <f>IF(IG55=0,0,IF(IG55+'Infrastruk. sukūrimo sąnaudos'!IH15-IH59=0,0,IG55+'Infrastruk. sukūrimo sąnaudos'!IH15+IG59-IH59+'Investuotojas ir Finansuotojas'!IH26))</f>
        <v>-692307.6923077011</v>
      </c>
      <c r="II55" s="135">
        <f>IF(IH55=0,0,IF(IH55+'Infrastruk. sukūrimo sąnaudos'!II15-II59=0,0,IH55+'Infrastruk. sukūrimo sąnaudos'!II15+IH59-II59+'Investuotojas ir Finansuotojas'!II26))</f>
        <v>-692307.6923077011</v>
      </c>
      <c r="IJ55" s="135">
        <f>IF(II55=0,0,IF(II55+'Infrastruk. sukūrimo sąnaudos'!IJ15-IJ59=0,0,II55+'Infrastruk. sukūrimo sąnaudos'!IJ15+II59-IJ59+'Investuotojas ir Finansuotojas'!IJ26))</f>
        <v>-692307.6923077011</v>
      </c>
      <c r="IK55" s="135">
        <f>IF(IJ55=0,0,IF(IJ55+'Infrastruk. sukūrimo sąnaudos'!IK15-IK59=0,0,IJ55+'Infrastruk. sukūrimo sąnaudos'!IK15+IJ59-IK59+'Investuotojas ir Finansuotojas'!IK26))</f>
        <v>-692307.6923077011</v>
      </c>
      <c r="IL55" s="135">
        <f>IF(IK55=0,0,IF(IK55+'Infrastruk. sukūrimo sąnaudos'!IL15-IL59=0,0,IK55+'Infrastruk. sukūrimo sąnaudos'!IL15+IK59-IL59+'Investuotojas ir Finansuotojas'!IL26))</f>
        <v>-692307.6923077011</v>
      </c>
      <c r="IM55" s="135">
        <f>IF(IL55=0,0,IF(IL55+'Infrastruk. sukūrimo sąnaudos'!IM15-IM59=0,0,IL55+'Infrastruk. sukūrimo sąnaudos'!IM15+IL59-IM59+'Investuotojas ir Finansuotojas'!IM26))</f>
        <v>-692307.6923077011</v>
      </c>
      <c r="IN55" s="119">
        <f>IM55</f>
        <v>-692307.6923077011</v>
      </c>
      <c r="IO55" s="135">
        <f>IF(IM55=0,0,IF(IM55+'Infrastruk. sukūrimo sąnaudos'!IO15-IO59=0,0,IM55+'Infrastruk. sukūrimo sąnaudos'!IO15+IM59-IO59+'Investuotojas ir Finansuotojas'!IO26))</f>
        <v>-692307.6923077011</v>
      </c>
      <c r="IP55" s="135">
        <f>IF(IO55=0,0,IF(IO55+'Infrastruk. sukūrimo sąnaudos'!IP15-IP59=0,0,IO55+'Infrastruk. sukūrimo sąnaudos'!IP15+IO59-IP59+'Investuotojas ir Finansuotojas'!IP26))</f>
        <v>-692307.6923077011</v>
      </c>
      <c r="IQ55" s="135">
        <f>IF(IP55=0,0,IF(IP55+'Infrastruk. sukūrimo sąnaudos'!IQ15-IQ59=0,0,IP55+'Infrastruk. sukūrimo sąnaudos'!IQ15+IP59-IQ59+'Investuotojas ir Finansuotojas'!IQ26))</f>
        <v>-692307.6923077011</v>
      </c>
      <c r="IR55" s="135">
        <f>IF(IQ55=0,0,IF(IQ55+'Infrastruk. sukūrimo sąnaudos'!IR15-IR59=0,0,IQ55+'Infrastruk. sukūrimo sąnaudos'!IR15+IQ59-IR59+'Investuotojas ir Finansuotojas'!IR26))</f>
        <v>-692307.6923077011</v>
      </c>
      <c r="IS55" s="135">
        <f>IF(IR55=0,0,IF(IR55+'Infrastruk. sukūrimo sąnaudos'!IS15-IS59=0,0,IR55+'Infrastruk. sukūrimo sąnaudos'!IS15+IR59-IS59+'Investuotojas ir Finansuotojas'!IS26))</f>
        <v>-692307.6923077011</v>
      </c>
      <c r="IT55" s="135">
        <f>IF(IS55=0,0,IF(IS55+'Infrastruk. sukūrimo sąnaudos'!IT15-IT59=0,0,IS55+'Infrastruk. sukūrimo sąnaudos'!IT15+IS59-IT59+'Investuotojas ir Finansuotojas'!IT26))</f>
        <v>-692307.6923077011</v>
      </c>
      <c r="IU55" s="135">
        <f>IF(IT55=0,0,IF(IT55+'Infrastruk. sukūrimo sąnaudos'!IU15-IU59=0,0,IT55+'Infrastruk. sukūrimo sąnaudos'!IU15+IT59-IU59+'Investuotojas ir Finansuotojas'!IU26))</f>
        <v>-692307.6923077011</v>
      </c>
      <c r="IV55" s="135">
        <f>IF(IU55=0,0,IF(IU55+'Infrastruk. sukūrimo sąnaudos'!IV15-IV59=0,0,IU55+'Infrastruk. sukūrimo sąnaudos'!IV15+IU59-IV59+'Investuotojas ir Finansuotojas'!IV26))</f>
        <v>-692307.6923077011</v>
      </c>
      <c r="IW55" s="135">
        <f>IF(IV55=0,0,IF(IV55+'Infrastruk. sukūrimo sąnaudos'!IW15-IW59=0,0,IV55+'Infrastruk. sukūrimo sąnaudos'!IW15+IV59-IW59+'Investuotojas ir Finansuotojas'!IW26))</f>
        <v>-692307.6923077011</v>
      </c>
      <c r="IX55" s="135">
        <f>IF(IW55=0,0,IF(IW55+'Infrastruk. sukūrimo sąnaudos'!IX15-IX59=0,0,IW55+'Infrastruk. sukūrimo sąnaudos'!IX15+IW59-IX59+'Investuotojas ir Finansuotojas'!IX26))</f>
        <v>-692307.6923077011</v>
      </c>
      <c r="IY55" s="135">
        <f>IF(IX55=0,0,IF(IX55+'Infrastruk. sukūrimo sąnaudos'!IY15-IY59=0,0,IX55+'Infrastruk. sukūrimo sąnaudos'!IY15+IX59-IY59+'Investuotojas ir Finansuotojas'!IY26))</f>
        <v>-692307.6923077011</v>
      </c>
      <c r="IZ55" s="135">
        <f>IF(IY55=0,0,IF(IY55+'Infrastruk. sukūrimo sąnaudos'!IZ15-IZ59=0,0,IY55+'Infrastruk. sukūrimo sąnaudos'!IZ15+IY59-IZ59+'Investuotojas ir Finansuotojas'!IZ26))</f>
        <v>-692307.6923077011</v>
      </c>
      <c r="JA55" s="119">
        <f>IZ55</f>
        <v>-692307.6923077011</v>
      </c>
      <c r="JB55" s="135">
        <f>IF(IZ55=0,0,IF(IZ55+'Infrastruk. sukūrimo sąnaudos'!JB15-JB59=0,0,IZ55+'Infrastruk. sukūrimo sąnaudos'!JB15+IZ59-JB59+'Investuotojas ir Finansuotojas'!JB26))</f>
        <v>-692307.6923077011</v>
      </c>
      <c r="JC55" s="135">
        <f>IF(JB55=0,0,IF(JB55+'Infrastruk. sukūrimo sąnaudos'!JC15-JC59=0,0,JB55+'Infrastruk. sukūrimo sąnaudos'!JC15+JB59-JC59+'Investuotojas ir Finansuotojas'!JC26))</f>
        <v>-692307.6923077011</v>
      </c>
      <c r="JD55" s="135">
        <f>IF(JC55=0,0,IF(JC55+'Infrastruk. sukūrimo sąnaudos'!JD15-JD59=0,0,JC55+'Infrastruk. sukūrimo sąnaudos'!JD15+JC59-JD59+'Investuotojas ir Finansuotojas'!JD26))</f>
        <v>-692307.6923077011</v>
      </c>
      <c r="JE55" s="135">
        <f>IF(JD55=0,0,IF(JD55+'Infrastruk. sukūrimo sąnaudos'!JE15-JE59=0,0,JD55+'Infrastruk. sukūrimo sąnaudos'!JE15+JD59-JE59+'Investuotojas ir Finansuotojas'!JE26))</f>
        <v>-692307.6923077011</v>
      </c>
      <c r="JF55" s="135">
        <f>IF(JE55=0,0,IF(JE55+'Infrastruk. sukūrimo sąnaudos'!JF15-JF59=0,0,JE55+'Infrastruk. sukūrimo sąnaudos'!JF15+JE59-JF59+'Investuotojas ir Finansuotojas'!JF26))</f>
        <v>-692307.6923077011</v>
      </c>
      <c r="JG55" s="135">
        <f>IF(JF55=0,0,IF(JF55+'Infrastruk. sukūrimo sąnaudos'!JG15-JG59=0,0,JF55+'Infrastruk. sukūrimo sąnaudos'!JG15+JF59-JG59+'Investuotojas ir Finansuotojas'!JG26))</f>
        <v>-692307.6923077011</v>
      </c>
      <c r="JH55" s="135">
        <f>IF(JG55=0,0,IF(JG55+'Infrastruk. sukūrimo sąnaudos'!JH15-JH59=0,0,JG55+'Infrastruk. sukūrimo sąnaudos'!JH15+JG59-JH59+'Investuotojas ir Finansuotojas'!JH26))</f>
        <v>-692307.6923077011</v>
      </c>
      <c r="JI55" s="135">
        <f>IF(JH55=0,0,IF(JH55+'Infrastruk. sukūrimo sąnaudos'!JI15-JI59=0,0,JH55+'Infrastruk. sukūrimo sąnaudos'!JI15+JH59-JI59+'Investuotojas ir Finansuotojas'!JI26))</f>
        <v>-692307.6923077011</v>
      </c>
      <c r="JJ55" s="135">
        <f>IF(JI55=0,0,IF(JI55+'Infrastruk. sukūrimo sąnaudos'!JJ15-JJ59=0,0,JI55+'Infrastruk. sukūrimo sąnaudos'!JJ15+JI59-JJ59+'Investuotojas ir Finansuotojas'!JJ26))</f>
        <v>-692307.6923077011</v>
      </c>
      <c r="JK55" s="135">
        <f>IF(JJ55=0,0,IF(JJ55+'Infrastruk. sukūrimo sąnaudos'!JK15-JK59=0,0,JJ55+'Infrastruk. sukūrimo sąnaudos'!JK15+JJ59-JK59+'Investuotojas ir Finansuotojas'!JK26))</f>
        <v>-692307.6923077011</v>
      </c>
      <c r="JL55" s="135">
        <f>IF(JK55=0,0,IF(JK55+'Infrastruk. sukūrimo sąnaudos'!JL15-JL59=0,0,JK55+'Infrastruk. sukūrimo sąnaudos'!JL15+JK59-JL59+'Investuotojas ir Finansuotojas'!JL26))</f>
        <v>-692307.6923077011</v>
      </c>
      <c r="JM55" s="135">
        <f>IF(JL55=0,0,IF(JL55+'Infrastruk. sukūrimo sąnaudos'!JM15-JM59=0,0,JL55+'Infrastruk. sukūrimo sąnaudos'!JM15+JL59-JM59+'Investuotojas ir Finansuotojas'!JM26))</f>
        <v>-692307.6923077011</v>
      </c>
      <c r="JN55" s="119">
        <f>JM55</f>
        <v>-692307.6923077011</v>
      </c>
      <c r="JO55" s="135">
        <f>IF(JM55=0,0,IF(JM55+'Infrastruk. sukūrimo sąnaudos'!JO15-JO59=0,0,JM55+'Infrastruk. sukūrimo sąnaudos'!JO15+JM59-JO59+'Investuotojas ir Finansuotojas'!JO26))</f>
        <v>-692307.6923077011</v>
      </c>
      <c r="JP55" s="135">
        <f>IF(JO55=0,0,IF(JO55+'Infrastruk. sukūrimo sąnaudos'!JP15-JP59=0,0,JO55+'Infrastruk. sukūrimo sąnaudos'!JP15+JO59-JP59+'Investuotojas ir Finansuotojas'!JP26))</f>
        <v>-692307.6923077011</v>
      </c>
      <c r="JQ55" s="135">
        <f>IF(JP55=0,0,IF(JP55+'Infrastruk. sukūrimo sąnaudos'!JQ15-JQ59=0,0,JP55+'Infrastruk. sukūrimo sąnaudos'!JQ15+JP59-JQ59+'Investuotojas ir Finansuotojas'!JQ26))</f>
        <v>-692307.6923077011</v>
      </c>
      <c r="JR55" s="135">
        <f>IF(JQ55=0,0,IF(JQ55+'Infrastruk. sukūrimo sąnaudos'!JR15-JR59=0,0,JQ55+'Infrastruk. sukūrimo sąnaudos'!JR15+JQ59-JR59+'Investuotojas ir Finansuotojas'!JR26))</f>
        <v>-692307.6923077011</v>
      </c>
      <c r="JS55" s="135">
        <f>IF(JR55=0,0,IF(JR55+'Infrastruk. sukūrimo sąnaudos'!JS15-JS59=0,0,JR55+'Infrastruk. sukūrimo sąnaudos'!JS15+JR59-JS59+'Investuotojas ir Finansuotojas'!JS26))</f>
        <v>-692307.6923077011</v>
      </c>
      <c r="JT55" s="135">
        <f>IF(JS55=0,0,IF(JS55+'Infrastruk. sukūrimo sąnaudos'!JT15-JT59=0,0,JS55+'Infrastruk. sukūrimo sąnaudos'!JT15+JS59-JT59+'Investuotojas ir Finansuotojas'!JT26))</f>
        <v>-692307.6923077011</v>
      </c>
      <c r="JU55" s="135">
        <f>IF(JT55=0,0,IF(JT55+'Infrastruk. sukūrimo sąnaudos'!JU15-JU59=0,0,JT55+'Infrastruk. sukūrimo sąnaudos'!JU15+JT59-JU59+'Investuotojas ir Finansuotojas'!JU26))</f>
        <v>-692307.6923077011</v>
      </c>
      <c r="JV55" s="135">
        <f>IF(JU55=0,0,IF(JU55+'Infrastruk. sukūrimo sąnaudos'!JV15-JV59=0,0,JU55+'Infrastruk. sukūrimo sąnaudos'!JV15+JU59-JV59+'Investuotojas ir Finansuotojas'!JV26))</f>
        <v>-692307.6923077011</v>
      </c>
      <c r="JW55" s="135">
        <f>IF(JV55=0,0,IF(JV55+'Infrastruk. sukūrimo sąnaudos'!JW15-JW59=0,0,JV55+'Infrastruk. sukūrimo sąnaudos'!JW15+JV59-JW59+'Investuotojas ir Finansuotojas'!JW26))</f>
        <v>-692307.6923077011</v>
      </c>
      <c r="JX55" s="135">
        <f>IF(JW55=0,0,IF(JW55+'Infrastruk. sukūrimo sąnaudos'!JX15-JX59=0,0,JW55+'Infrastruk. sukūrimo sąnaudos'!JX15+JW59-JX59+'Investuotojas ir Finansuotojas'!JX26))</f>
        <v>-692307.6923077011</v>
      </c>
      <c r="JY55" s="135">
        <f>IF(JX55=0,0,IF(JX55+'Infrastruk. sukūrimo sąnaudos'!JY15-JY59=0,0,JX55+'Infrastruk. sukūrimo sąnaudos'!JY15+JX59-JY59+'Investuotojas ir Finansuotojas'!JY26))</f>
        <v>-692307.6923077011</v>
      </c>
      <c r="JZ55" s="135">
        <f>IF(JY55=0,0,IF(JY55+'Infrastruk. sukūrimo sąnaudos'!JZ15-JZ59=0,0,JY55+'Infrastruk. sukūrimo sąnaudos'!JZ15+JY59-JZ59+'Investuotojas ir Finansuotojas'!JZ26))</f>
        <v>-692307.6923077011</v>
      </c>
      <c r="KA55" s="119">
        <f>JZ55</f>
        <v>-692307.6923077011</v>
      </c>
      <c r="KB55" s="135">
        <f>IF(JZ55=0,0,IF(JZ55+'Infrastruk. sukūrimo sąnaudos'!KB15-KB59=0,0,JZ55+'Infrastruk. sukūrimo sąnaudos'!KB15+JZ59-KB59+'Investuotojas ir Finansuotojas'!KB26))</f>
        <v>-692307.6923077011</v>
      </c>
      <c r="KC55" s="135">
        <f>IF(KB55=0,0,IF(KB55+'Infrastruk. sukūrimo sąnaudos'!KC15-KC59=0,0,KB55+'Infrastruk. sukūrimo sąnaudos'!KC15+KB59-KC59+'Investuotojas ir Finansuotojas'!KC26))</f>
        <v>-692307.6923077011</v>
      </c>
      <c r="KD55" s="135">
        <f>IF(KC55=0,0,IF(KC55+'Infrastruk. sukūrimo sąnaudos'!KD15-KD59=0,0,KC55+'Infrastruk. sukūrimo sąnaudos'!KD15+KC59-KD59+'Investuotojas ir Finansuotojas'!KD26))</f>
        <v>-692307.6923077011</v>
      </c>
      <c r="KE55" s="135">
        <f>IF(KD55=0,0,IF(KD55+'Infrastruk. sukūrimo sąnaudos'!KE15-KE59=0,0,KD55+'Infrastruk. sukūrimo sąnaudos'!KE15+KD59-KE59+'Investuotojas ir Finansuotojas'!KE26))</f>
        <v>-692307.6923077011</v>
      </c>
      <c r="KF55" s="135">
        <f>IF(KE55=0,0,IF(KE55+'Infrastruk. sukūrimo sąnaudos'!KF15-KF59=0,0,KE55+'Infrastruk. sukūrimo sąnaudos'!KF15+KE59-KF59+'Investuotojas ir Finansuotojas'!KF26))</f>
        <v>-692307.6923077011</v>
      </c>
      <c r="KG55" s="135">
        <f>IF(KF55=0,0,IF(KF55+'Infrastruk. sukūrimo sąnaudos'!KG15-KG59=0,0,KF55+'Infrastruk. sukūrimo sąnaudos'!KG15+KF59-KG59+'Investuotojas ir Finansuotojas'!KG26))</f>
        <v>-692307.6923077011</v>
      </c>
      <c r="KH55" s="135">
        <f>IF(KG55=0,0,IF(KG55+'Infrastruk. sukūrimo sąnaudos'!KH15-KH59=0,0,KG55+'Infrastruk. sukūrimo sąnaudos'!KH15+KG59-KH59+'Investuotojas ir Finansuotojas'!KH26))</f>
        <v>-692307.6923077011</v>
      </c>
      <c r="KI55" s="135">
        <f>IF(KH55=0,0,IF(KH55+'Infrastruk. sukūrimo sąnaudos'!KI15-KI59=0,0,KH55+'Infrastruk. sukūrimo sąnaudos'!KI15+KH59-KI59+'Investuotojas ir Finansuotojas'!KI26))</f>
        <v>-692307.6923077011</v>
      </c>
      <c r="KJ55" s="135">
        <f>IF(KI55=0,0,IF(KI55+'Infrastruk. sukūrimo sąnaudos'!KJ15-KJ59=0,0,KI55+'Infrastruk. sukūrimo sąnaudos'!KJ15+KI59-KJ59+'Investuotojas ir Finansuotojas'!KJ26))</f>
        <v>-692307.6923077011</v>
      </c>
      <c r="KK55" s="135">
        <f>IF(KJ55=0,0,IF(KJ55+'Infrastruk. sukūrimo sąnaudos'!KK15-KK59=0,0,KJ55+'Infrastruk. sukūrimo sąnaudos'!KK15+KJ59-KK59+'Investuotojas ir Finansuotojas'!KK26))</f>
        <v>-692307.6923077011</v>
      </c>
      <c r="KL55" s="135">
        <f>IF(KK55=0,0,IF(KK55+'Infrastruk. sukūrimo sąnaudos'!KL15-KL59=0,0,KK55+'Infrastruk. sukūrimo sąnaudos'!KL15+KK59-KL59+'Investuotojas ir Finansuotojas'!KL26))</f>
        <v>-692307.6923077011</v>
      </c>
      <c r="KM55" s="135">
        <f>IF(KL55=0,0,IF(KL55+'Infrastruk. sukūrimo sąnaudos'!KM15-KM59=0,0,KL55+'Infrastruk. sukūrimo sąnaudos'!KM15+KL59-KM59+'Investuotojas ir Finansuotojas'!KM26))</f>
        <v>-692307.6923077011</v>
      </c>
      <c r="KN55" s="119">
        <f>KM55</f>
        <v>-692307.6923077011</v>
      </c>
      <c r="KO55" s="135">
        <f>IF(KM55=0,0,IF(KM55+'Infrastruk. sukūrimo sąnaudos'!KO15-KO59=0,0,KM55+'Infrastruk. sukūrimo sąnaudos'!KO15+KM59-KO59+'Investuotojas ir Finansuotojas'!KO26))</f>
        <v>-692307.6923077011</v>
      </c>
      <c r="KP55" s="135">
        <f>IF(KO55=0,0,IF(KO55+'Infrastruk. sukūrimo sąnaudos'!KP15-KP59=0,0,KO55+'Infrastruk. sukūrimo sąnaudos'!KP15+KO59-KP59+'Investuotojas ir Finansuotojas'!KP26))</f>
        <v>-692307.6923077011</v>
      </c>
      <c r="KQ55" s="135">
        <f>IF(KP55=0,0,IF(KP55+'Infrastruk. sukūrimo sąnaudos'!KQ15-KQ59=0,0,KP55+'Infrastruk. sukūrimo sąnaudos'!KQ15+KP59-KQ59+'Investuotojas ir Finansuotojas'!KQ26))</f>
        <v>-692307.6923077011</v>
      </c>
      <c r="KR55" s="135">
        <f>IF(KQ55=0,0,IF(KQ55+'Infrastruk. sukūrimo sąnaudos'!KR15-KR59=0,0,KQ55+'Infrastruk. sukūrimo sąnaudos'!KR15+KQ59-KR59+'Investuotojas ir Finansuotojas'!KR26))</f>
        <v>-692307.6923077011</v>
      </c>
      <c r="KS55" s="135">
        <f>IF(KR55=0,0,IF(KR55+'Infrastruk. sukūrimo sąnaudos'!KS15-KS59=0,0,KR55+'Infrastruk. sukūrimo sąnaudos'!KS15+KR59-KS59+'Investuotojas ir Finansuotojas'!KS26))</f>
        <v>-692307.6923077011</v>
      </c>
      <c r="KT55" s="135">
        <f>IF(KS55=0,0,IF(KS55+'Infrastruk. sukūrimo sąnaudos'!KT15-KT59=0,0,KS55+'Infrastruk. sukūrimo sąnaudos'!KT15+KS59-KT59+'Investuotojas ir Finansuotojas'!KT26))</f>
        <v>-692307.6923077011</v>
      </c>
      <c r="KU55" s="135">
        <f>IF(KT55=0,0,IF(KT55+'Infrastruk. sukūrimo sąnaudos'!KU15-KU59=0,0,KT55+'Infrastruk. sukūrimo sąnaudos'!KU15+KT59-KU59+'Investuotojas ir Finansuotojas'!KU26))</f>
        <v>-692307.6923077011</v>
      </c>
      <c r="KV55" s="135">
        <f>IF(KU55=0,0,IF(KU55+'Infrastruk. sukūrimo sąnaudos'!KV15-KV59=0,0,KU55+'Infrastruk. sukūrimo sąnaudos'!KV15+KU59-KV59+'Investuotojas ir Finansuotojas'!KV26))</f>
        <v>-692307.6923077011</v>
      </c>
      <c r="KW55" s="135">
        <f>IF(KV55=0,0,IF(KV55+'Infrastruk. sukūrimo sąnaudos'!KW15-KW59=0,0,KV55+'Infrastruk. sukūrimo sąnaudos'!KW15+KV59-KW59+'Investuotojas ir Finansuotojas'!KW26))</f>
        <v>-692307.6923077011</v>
      </c>
      <c r="KX55" s="135">
        <f>IF(KW55=0,0,IF(KW55+'Infrastruk. sukūrimo sąnaudos'!KX15-KX59=0,0,KW55+'Infrastruk. sukūrimo sąnaudos'!KX15+KW59-KX59+'Investuotojas ir Finansuotojas'!KX26))</f>
        <v>-692307.6923077011</v>
      </c>
      <c r="KY55" s="135">
        <f>IF(KX55=0,0,IF(KX55+'Infrastruk. sukūrimo sąnaudos'!KY15-KY59=0,0,KX55+'Infrastruk. sukūrimo sąnaudos'!KY15+KX59-KY59+'Investuotojas ir Finansuotojas'!KY26))</f>
        <v>-692307.6923077011</v>
      </c>
      <c r="KZ55" s="135">
        <f>IF(KY55=0,0,IF(KY55+'Infrastruk. sukūrimo sąnaudos'!KZ15-KZ59=0,0,KY55+'Infrastruk. sukūrimo sąnaudos'!KZ15+KY59-KZ59+'Investuotojas ir Finansuotojas'!KZ26))</f>
        <v>-692307.6923077011</v>
      </c>
      <c r="LA55" s="119">
        <f>KZ55</f>
        <v>-692307.6923077011</v>
      </c>
      <c r="LB55" s="135">
        <f>IF(KZ55=0,0,IF(KZ55+'Infrastruk. sukūrimo sąnaudos'!LB15-LB59=0,0,KZ55+'Infrastruk. sukūrimo sąnaudos'!LB15+KZ59-LB59+'Investuotojas ir Finansuotojas'!LB26))</f>
        <v>-692307.6923077011</v>
      </c>
      <c r="LC55" s="135">
        <f>IF(LB55=0,0,IF(LB55+'Infrastruk. sukūrimo sąnaudos'!LC15-LC59=0,0,LB55+'Infrastruk. sukūrimo sąnaudos'!LC15+LB59-LC59+'Investuotojas ir Finansuotojas'!LC26))</f>
        <v>-692307.6923077011</v>
      </c>
      <c r="LD55" s="135">
        <f>IF(LC55=0,0,IF(LC55+'Infrastruk. sukūrimo sąnaudos'!LD15-LD59=0,0,LC55+'Infrastruk. sukūrimo sąnaudos'!LD15+LC59-LD59+'Investuotojas ir Finansuotojas'!LD26))</f>
        <v>-692307.6923077011</v>
      </c>
      <c r="LE55" s="135">
        <f>IF(LD55=0,0,IF(LD55+'Infrastruk. sukūrimo sąnaudos'!LE15-LE59=0,0,LD55+'Infrastruk. sukūrimo sąnaudos'!LE15+LD59-LE59+'Investuotojas ir Finansuotojas'!LE26))</f>
        <v>-692307.6923077011</v>
      </c>
      <c r="LF55" s="135">
        <f>IF(LE55=0,0,IF(LE55+'Infrastruk. sukūrimo sąnaudos'!LF15-LF59=0,0,LE55+'Infrastruk. sukūrimo sąnaudos'!LF15+LE59-LF59+'Investuotojas ir Finansuotojas'!LF26))</f>
        <v>-692307.6923077011</v>
      </c>
      <c r="LG55" s="135">
        <f>IF(LF55=0,0,IF(LF55+'Infrastruk. sukūrimo sąnaudos'!LG15-LG59=0,0,LF55+'Infrastruk. sukūrimo sąnaudos'!LG15+LF59-LG59+'Investuotojas ir Finansuotojas'!LG26))</f>
        <v>-692307.6923077011</v>
      </c>
      <c r="LH55" s="135">
        <f>IF(LG55=0,0,IF(LG55+'Infrastruk. sukūrimo sąnaudos'!LH15-LH59=0,0,LG55+'Infrastruk. sukūrimo sąnaudos'!LH15+LG59-LH59+'Investuotojas ir Finansuotojas'!LH26))</f>
        <v>-692307.6923077011</v>
      </c>
      <c r="LI55" s="135">
        <f>IF(LH55=0,0,IF(LH55+'Infrastruk. sukūrimo sąnaudos'!LI15-LI59=0,0,LH55+'Infrastruk. sukūrimo sąnaudos'!LI15+LH59-LI59+'Investuotojas ir Finansuotojas'!LI26))</f>
        <v>-692307.6923077011</v>
      </c>
      <c r="LJ55" s="135">
        <f>IF(LI55=0,0,IF(LI55+'Infrastruk. sukūrimo sąnaudos'!LJ15-LJ59=0,0,LI55+'Infrastruk. sukūrimo sąnaudos'!LJ15+LI59-LJ59+'Investuotojas ir Finansuotojas'!LJ26))</f>
        <v>-692307.6923077011</v>
      </c>
      <c r="LK55" s="135">
        <f>IF(LJ55=0,0,IF(LJ55+'Infrastruk. sukūrimo sąnaudos'!LK15-LK59=0,0,LJ55+'Infrastruk. sukūrimo sąnaudos'!LK15+LJ59-LK59+'Investuotojas ir Finansuotojas'!LK26))</f>
        <v>-692307.6923077011</v>
      </c>
      <c r="LL55" s="135">
        <f>IF(LK55=0,0,IF(LK55+'Infrastruk. sukūrimo sąnaudos'!LL15-LL59=0,0,LK55+'Infrastruk. sukūrimo sąnaudos'!LL15+LK59-LL59+'Investuotojas ir Finansuotojas'!LL26))</f>
        <v>-692307.6923077011</v>
      </c>
      <c r="LM55" s="135">
        <f>IF(LL55=0,0,IF(LL55+'Infrastruk. sukūrimo sąnaudos'!LM15-LM59=0,0,LL55+'Infrastruk. sukūrimo sąnaudos'!LM15+LL59-LM59+'Investuotojas ir Finansuotojas'!LM26))</f>
        <v>0</v>
      </c>
      <c r="LN55" s="251">
        <f>LM55</f>
        <v>0</v>
      </c>
    </row>
    <row r="56" spans="1:326" s="23" customFormat="1" ht="15" customHeight="1">
      <c r="A56" s="527" t="s">
        <v>45</v>
      </c>
      <c r="B56" s="137">
        <f>B58+B59</f>
        <v>0</v>
      </c>
      <c r="C56" s="138">
        <f>C58+C59</f>
        <v>352.5</v>
      </c>
      <c r="D56" s="138">
        <f t="shared" ref="D56" si="851">D58+D59</f>
        <v>742.5</v>
      </c>
      <c r="E56" s="138">
        <f t="shared" ref="E56" si="852">E58+E59</f>
        <v>1170</v>
      </c>
      <c r="F56" s="138">
        <f t="shared" ref="F56" si="853">F58+F59</f>
        <v>1640.3420000000006</v>
      </c>
      <c r="G56" s="138">
        <f t="shared" ref="G56" si="854">G58+G59</f>
        <v>2844.5195000000003</v>
      </c>
      <c r="H56" s="138">
        <f t="shared" ref="H56" si="855">H58+H59</f>
        <v>4782.5325000000012</v>
      </c>
      <c r="I56" s="138">
        <f t="shared" ref="I56" si="856">I58+I59</f>
        <v>7454.3810000000012</v>
      </c>
      <c r="J56" s="138">
        <f t="shared" ref="J56" si="857">J58+J59</f>
        <v>10860.065000000001</v>
      </c>
      <c r="K56" s="138">
        <f t="shared" ref="K56" si="858">K58+K59</f>
        <v>14999.584500000001</v>
      </c>
      <c r="L56" s="138">
        <f t="shared" ref="L56" si="859">L58+L59</f>
        <v>19872.9395</v>
      </c>
      <c r="M56" s="138">
        <f t="shared" ref="M56" si="860">M58+M59</f>
        <v>0</v>
      </c>
      <c r="N56" s="126">
        <f t="shared" si="794"/>
        <v>0</v>
      </c>
      <c r="O56" s="38">
        <f>O58+O59</f>
        <v>6595.8272999999972</v>
      </c>
      <c r="P56" s="38">
        <f t="shared" ref="P56:Z56" si="861">P58+P59</f>
        <v>15584.022779881932</v>
      </c>
      <c r="Q56" s="38">
        <f t="shared" si="861"/>
        <v>24627.855784993029</v>
      </c>
      <c r="R56" s="38">
        <f t="shared" si="861"/>
        <v>33747.384646263847</v>
      </c>
      <c r="S56" s="38">
        <f t="shared" si="861"/>
        <v>42962.667694624943</v>
      </c>
      <c r="T56" s="38">
        <f t="shared" si="861"/>
        <v>52293.763261006883</v>
      </c>
      <c r="U56" s="38">
        <f t="shared" si="861"/>
        <v>61760.729676340212</v>
      </c>
      <c r="V56" s="38">
        <f t="shared" si="861"/>
        <v>71383.625271555487</v>
      </c>
      <c r="W56" s="38">
        <f t="shared" si="861"/>
        <v>81182.508377583261</v>
      </c>
      <c r="X56" s="38">
        <f t="shared" si="861"/>
        <v>91177.437325354113</v>
      </c>
      <c r="Y56" s="38">
        <f t="shared" si="861"/>
        <v>101388.47044579855</v>
      </c>
      <c r="Z56" s="38">
        <f t="shared" si="861"/>
        <v>0</v>
      </c>
      <c r="AA56" s="126">
        <f t="shared" ref="AA56:AA59" si="862">Z56</f>
        <v>0</v>
      </c>
      <c r="AB56" s="38">
        <f>AB58+AB59</f>
        <v>11821.773119281799</v>
      </c>
      <c r="AC56" s="38">
        <f t="shared" ref="AC56" si="863">AC58+AC59</f>
        <v>23688.715091551287</v>
      </c>
      <c r="AD56" s="38">
        <f t="shared" ref="AD56" si="864">AD58+AD59</f>
        <v>35599.570874569108</v>
      </c>
      <c r="AE56" s="38">
        <f t="shared" ref="AE56" si="865">AE58+AE59</f>
        <v>47553.072875673519</v>
      </c>
      <c r="AF56" s="38">
        <f t="shared" ref="AF56" si="866">AF58+AF59</f>
        <v>59547.940826276143</v>
      </c>
      <c r="AG56" s="38">
        <f t="shared" ref="AG56" si="867">AG58+AG59</f>
        <v>71582.881655102756</v>
      </c>
      <c r="AH56" s="38">
        <f t="shared" ref="AH56" si="868">AH58+AH59</f>
        <v>83656.589360166341</v>
      </c>
      <c r="AI56" s="38">
        <f t="shared" ref="AI56" si="869">AI58+AI59</f>
        <v>95767.744879460064</v>
      </c>
      <c r="AJ56" s="38">
        <f t="shared" ref="AJ56" si="870">AJ58+AJ59</f>
        <v>107915.01596035698</v>
      </c>
      <c r="AK56" s="38">
        <f t="shared" ref="AK56" si="871">AK58+AK59</f>
        <v>120097.05702770386</v>
      </c>
      <c r="AL56" s="38">
        <f t="shared" ref="AL56" si="872">AL58+AL59</f>
        <v>132312.50905059601</v>
      </c>
      <c r="AM56" s="38">
        <f t="shared" ref="AM56" si="873">AM58+AM59</f>
        <v>346153.84615384613</v>
      </c>
      <c r="AN56" s="126">
        <f t="shared" ref="AN56:AN59" si="874">AM56</f>
        <v>346153.84615384613</v>
      </c>
      <c r="AO56" s="38">
        <f>AO58+AO59</f>
        <v>317307.69230769225</v>
      </c>
      <c r="AP56" s="38">
        <f t="shared" ref="AP56:AY56" si="875">AP58+AP59</f>
        <v>288461.53846153838</v>
      </c>
      <c r="AQ56" s="38">
        <f t="shared" si="875"/>
        <v>259615.38461538454</v>
      </c>
      <c r="AR56" s="38">
        <f t="shared" si="875"/>
        <v>230769.23076923069</v>
      </c>
      <c r="AS56" s="38">
        <f t="shared" si="875"/>
        <v>201923.07692307685</v>
      </c>
      <c r="AT56" s="38">
        <f t="shared" si="875"/>
        <v>173076.92307692301</v>
      </c>
      <c r="AU56" s="38">
        <f t="shared" si="875"/>
        <v>144230.76923076916</v>
      </c>
      <c r="AV56" s="38">
        <f t="shared" si="875"/>
        <v>115384.61538461532</v>
      </c>
      <c r="AW56" s="38">
        <f t="shared" si="875"/>
        <v>86538.461538461474</v>
      </c>
      <c r="AX56" s="38">
        <f t="shared" si="875"/>
        <v>57692.30769230763</v>
      </c>
      <c r="AY56" s="38">
        <f t="shared" si="875"/>
        <v>28846.153846153786</v>
      </c>
      <c r="AZ56" s="38">
        <f>AZ58+AZ59+AZ57</f>
        <v>349523.3716203479</v>
      </c>
      <c r="BA56" s="126">
        <f t="shared" ref="BA56" si="876">AZ56</f>
        <v>349523.3716203479</v>
      </c>
      <c r="BB56" s="38">
        <f>BB58+BB59</f>
        <v>317307.692307694</v>
      </c>
      <c r="BC56" s="38">
        <f t="shared" ref="BC56:BL56" si="877">BC58+BC59</f>
        <v>288461.53846154013</v>
      </c>
      <c r="BD56" s="38">
        <f t="shared" si="877"/>
        <v>259615.38461538628</v>
      </c>
      <c r="BE56" s="38">
        <f t="shared" si="877"/>
        <v>230769.23076923244</v>
      </c>
      <c r="BF56" s="38">
        <f t="shared" si="877"/>
        <v>201923.0769230786</v>
      </c>
      <c r="BG56" s="38">
        <f t="shared" si="877"/>
        <v>173076.92307692475</v>
      </c>
      <c r="BH56" s="38">
        <f t="shared" si="877"/>
        <v>144230.76923077091</v>
      </c>
      <c r="BI56" s="38">
        <f t="shared" si="877"/>
        <v>115384.61538461706</v>
      </c>
      <c r="BJ56" s="38">
        <f t="shared" si="877"/>
        <v>86538.46153846322</v>
      </c>
      <c r="BK56" s="38">
        <f t="shared" si="877"/>
        <v>57692.307692309376</v>
      </c>
      <c r="BL56" s="38">
        <f t="shared" si="877"/>
        <v>28846.153846155532</v>
      </c>
      <c r="BM56" s="38">
        <f>BM58+BM59+BM57</f>
        <v>348927.8360303354</v>
      </c>
      <c r="BN56" s="126">
        <f t="shared" ref="BN56" si="878">BM56</f>
        <v>348927.8360303354</v>
      </c>
      <c r="BO56" s="38">
        <f>BO58+BO59</f>
        <v>317307.692307694</v>
      </c>
      <c r="BP56" s="38">
        <f t="shared" ref="BP56:BY56" si="879">BP58+BP59</f>
        <v>288461.53846154013</v>
      </c>
      <c r="BQ56" s="38">
        <f t="shared" si="879"/>
        <v>259615.38461538628</v>
      </c>
      <c r="BR56" s="38">
        <f t="shared" si="879"/>
        <v>230769.23076923244</v>
      </c>
      <c r="BS56" s="38">
        <f t="shared" si="879"/>
        <v>201923.0769230786</v>
      </c>
      <c r="BT56" s="38">
        <f t="shared" si="879"/>
        <v>173076.92307692475</v>
      </c>
      <c r="BU56" s="38">
        <f t="shared" si="879"/>
        <v>144230.76923077091</v>
      </c>
      <c r="BV56" s="38">
        <f t="shared" si="879"/>
        <v>115384.61538461706</v>
      </c>
      <c r="BW56" s="38">
        <f t="shared" si="879"/>
        <v>86538.46153846322</v>
      </c>
      <c r="BX56" s="38">
        <f t="shared" si="879"/>
        <v>57692.307692309376</v>
      </c>
      <c r="BY56" s="38">
        <f t="shared" si="879"/>
        <v>28846.153846155532</v>
      </c>
      <c r="BZ56" s="38">
        <f>BZ58+BZ59+BZ57</f>
        <v>348067.10776569968</v>
      </c>
      <c r="CA56" s="126">
        <f t="shared" ref="CA56" si="880">BZ56</f>
        <v>348067.10776569968</v>
      </c>
      <c r="CB56" s="38">
        <f>CB58+CB59</f>
        <v>317307.692307694</v>
      </c>
      <c r="CC56" s="38">
        <f t="shared" ref="CC56" si="881">CC58+CC59</f>
        <v>288461.53846154013</v>
      </c>
      <c r="CD56" s="38">
        <f t="shared" ref="CD56" si="882">CD58+CD59</f>
        <v>259615.38461538628</v>
      </c>
      <c r="CE56" s="38">
        <f t="shared" ref="CE56" si="883">CE58+CE59</f>
        <v>230769.23076923244</v>
      </c>
      <c r="CF56" s="38">
        <f t="shared" ref="CF56" si="884">CF58+CF59</f>
        <v>201923.0769230786</v>
      </c>
      <c r="CG56" s="38">
        <f t="shared" ref="CG56" si="885">CG58+CG59</f>
        <v>173076.92307692475</v>
      </c>
      <c r="CH56" s="38">
        <f t="shared" ref="CH56" si="886">CH58+CH59</f>
        <v>144230.76923077091</v>
      </c>
      <c r="CI56" s="38">
        <f t="shared" ref="CI56" si="887">CI58+CI59</f>
        <v>115384.61538461706</v>
      </c>
      <c r="CJ56" s="38">
        <f t="shared" ref="CJ56" si="888">CJ58+CJ59</f>
        <v>86538.46153846322</v>
      </c>
      <c r="CK56" s="38">
        <f t="shared" ref="CK56" si="889">CK58+CK59</f>
        <v>57692.307692309376</v>
      </c>
      <c r="CL56" s="38">
        <f t="shared" ref="CL56" si="890">CL58+CL59</f>
        <v>28846.153846155532</v>
      </c>
      <c r="CM56" s="38">
        <f>CM58+CM59+CM57</f>
        <v>346153.84615384787</v>
      </c>
      <c r="CN56" s="126">
        <f t="shared" ref="CN56" si="891">CM56</f>
        <v>346153.84615384787</v>
      </c>
      <c r="CO56" s="38">
        <f>CO58+CO59</f>
        <v>317307.692307694</v>
      </c>
      <c r="CP56" s="38">
        <f t="shared" ref="CP56:CY56" si="892">CP58+CP59</f>
        <v>288461.53846154013</v>
      </c>
      <c r="CQ56" s="38">
        <f t="shared" si="892"/>
        <v>259615.38461538628</v>
      </c>
      <c r="CR56" s="38">
        <f t="shared" si="892"/>
        <v>230769.23076923244</v>
      </c>
      <c r="CS56" s="38">
        <f t="shared" si="892"/>
        <v>201923.0769230786</v>
      </c>
      <c r="CT56" s="38">
        <f t="shared" si="892"/>
        <v>173076.92307692475</v>
      </c>
      <c r="CU56" s="38">
        <f t="shared" si="892"/>
        <v>144230.76923077091</v>
      </c>
      <c r="CV56" s="38">
        <f t="shared" si="892"/>
        <v>115384.61538461706</v>
      </c>
      <c r="CW56" s="38">
        <f t="shared" si="892"/>
        <v>86538.46153846322</v>
      </c>
      <c r="CX56" s="38">
        <f t="shared" si="892"/>
        <v>57692.307692309376</v>
      </c>
      <c r="CY56" s="38">
        <f t="shared" si="892"/>
        <v>28846.153846155532</v>
      </c>
      <c r="CZ56" s="38">
        <f>CZ58+CZ59+CZ57</f>
        <v>349074.51623416273</v>
      </c>
      <c r="DA56" s="126">
        <f t="shared" ref="DA56" si="893">CZ56</f>
        <v>349074.51623416273</v>
      </c>
      <c r="DB56" s="38">
        <f>DB58+DB59</f>
        <v>317307.69230769377</v>
      </c>
      <c r="DC56" s="38">
        <f t="shared" ref="DC56:DL56" si="894">DC58+DC59</f>
        <v>288461.53846153989</v>
      </c>
      <c r="DD56" s="38">
        <f t="shared" si="894"/>
        <v>259615.38461538605</v>
      </c>
      <c r="DE56" s="38">
        <f t="shared" si="894"/>
        <v>230769.23076923221</v>
      </c>
      <c r="DF56" s="38">
        <f t="shared" si="894"/>
        <v>201923.07692307836</v>
      </c>
      <c r="DG56" s="38">
        <f t="shared" si="894"/>
        <v>173076.92307692452</v>
      </c>
      <c r="DH56" s="38">
        <f t="shared" si="894"/>
        <v>144230.76923077067</v>
      </c>
      <c r="DI56" s="38">
        <f t="shared" si="894"/>
        <v>115384.61538461683</v>
      </c>
      <c r="DJ56" s="38">
        <f t="shared" si="894"/>
        <v>86538.461538462987</v>
      </c>
      <c r="DK56" s="38">
        <f t="shared" si="894"/>
        <v>57692.307692309143</v>
      </c>
      <c r="DL56" s="38">
        <f t="shared" si="894"/>
        <v>28846.153846155299</v>
      </c>
      <c r="DM56" s="38">
        <f>DM58+DM59+DM57</f>
        <v>346153.84615384508</v>
      </c>
      <c r="DN56" s="126">
        <f t="shared" ref="DN56" si="895">DM56</f>
        <v>346153.84615384508</v>
      </c>
      <c r="DO56" s="38">
        <f>DO58+DO59</f>
        <v>317307.69230769121</v>
      </c>
      <c r="DP56" s="38">
        <f t="shared" ref="DP56:DY56" si="896">DP58+DP59</f>
        <v>288461.53846153733</v>
      </c>
      <c r="DQ56" s="38">
        <f t="shared" si="896"/>
        <v>259615.38461538349</v>
      </c>
      <c r="DR56" s="38">
        <f t="shared" si="896"/>
        <v>230769.23076922965</v>
      </c>
      <c r="DS56" s="38">
        <f t="shared" si="896"/>
        <v>201923.0769230758</v>
      </c>
      <c r="DT56" s="38">
        <f t="shared" si="896"/>
        <v>173076.92307692196</v>
      </c>
      <c r="DU56" s="38">
        <f t="shared" si="896"/>
        <v>144230.76923076811</v>
      </c>
      <c r="DV56" s="38">
        <f t="shared" si="896"/>
        <v>115384.61538461427</v>
      </c>
      <c r="DW56" s="38">
        <f t="shared" si="896"/>
        <v>86538.461538460426</v>
      </c>
      <c r="DX56" s="38">
        <f t="shared" si="896"/>
        <v>57692.307692306582</v>
      </c>
      <c r="DY56" s="38">
        <f t="shared" si="896"/>
        <v>28846.153846152738</v>
      </c>
      <c r="DZ56" s="38">
        <f>DZ58+DZ59+DZ57</f>
        <v>349320.89754205139</v>
      </c>
      <c r="EA56" s="126">
        <f t="shared" ref="EA56" si="897">DZ56</f>
        <v>349320.89754205139</v>
      </c>
      <c r="EB56" s="38">
        <f>EB58+EB59</f>
        <v>317307.69230769121</v>
      </c>
      <c r="EC56" s="38">
        <f t="shared" ref="EC56:EL56" si="898">EC58+EC59</f>
        <v>288461.53846153733</v>
      </c>
      <c r="ED56" s="38">
        <f t="shared" si="898"/>
        <v>259615.38461538349</v>
      </c>
      <c r="EE56" s="38">
        <f t="shared" si="898"/>
        <v>230769.23076922965</v>
      </c>
      <c r="EF56" s="38">
        <f t="shared" si="898"/>
        <v>201923.0769230758</v>
      </c>
      <c r="EG56" s="38">
        <f t="shared" si="898"/>
        <v>173076.92307692196</v>
      </c>
      <c r="EH56" s="38">
        <f t="shared" si="898"/>
        <v>144230.76923076811</v>
      </c>
      <c r="EI56" s="38">
        <f t="shared" si="898"/>
        <v>115384.61538461427</v>
      </c>
      <c r="EJ56" s="38">
        <f t="shared" si="898"/>
        <v>86538.461538460426</v>
      </c>
      <c r="EK56" s="38">
        <f t="shared" si="898"/>
        <v>57692.307692306582</v>
      </c>
      <c r="EL56" s="38">
        <f t="shared" si="898"/>
        <v>28846.153846152738</v>
      </c>
      <c r="EM56" s="38">
        <f>EM58+EM59+EM57</f>
        <v>346487.17639616696</v>
      </c>
      <c r="EN56" s="126">
        <f t="shared" ref="EN56" si="899">EM56</f>
        <v>346487.17639616696</v>
      </c>
      <c r="EO56" s="38">
        <f>EO58+EO59</f>
        <v>317307.69230769132</v>
      </c>
      <c r="EP56" s="38">
        <f t="shared" ref="EP56:EY56" si="900">EP58+EP59</f>
        <v>288461.53846153745</v>
      </c>
      <c r="EQ56" s="38">
        <f t="shared" si="900"/>
        <v>259615.38461538361</v>
      </c>
      <c r="ER56" s="38">
        <f t="shared" si="900"/>
        <v>230769.23076922976</v>
      </c>
      <c r="ES56" s="38">
        <f t="shared" si="900"/>
        <v>201923.07692307592</v>
      </c>
      <c r="ET56" s="38">
        <f t="shared" si="900"/>
        <v>173076.92307692207</v>
      </c>
      <c r="EU56" s="38">
        <f t="shared" si="900"/>
        <v>144230.76923076823</v>
      </c>
      <c r="EV56" s="38">
        <f t="shared" si="900"/>
        <v>115384.61538461439</v>
      </c>
      <c r="EW56" s="38">
        <f t="shared" si="900"/>
        <v>86538.461538460542</v>
      </c>
      <c r="EX56" s="38">
        <f t="shared" si="900"/>
        <v>57692.307692306698</v>
      </c>
      <c r="EY56" s="38">
        <f t="shared" si="900"/>
        <v>28846.153846152854</v>
      </c>
      <c r="EZ56" s="38">
        <f>EZ58+EZ59+EZ57</f>
        <v>347797.28333249904</v>
      </c>
      <c r="FA56" s="126">
        <f t="shared" ref="FA56" si="901">EZ56</f>
        <v>347797.28333249904</v>
      </c>
      <c r="FB56" s="38">
        <f>FB58+FB59</f>
        <v>317307.6923076926</v>
      </c>
      <c r="FC56" s="38">
        <f t="shared" ref="FC56:FL56" si="902">FC58+FC59</f>
        <v>288461.53846153873</v>
      </c>
      <c r="FD56" s="38">
        <f t="shared" si="902"/>
        <v>259615.38461538489</v>
      </c>
      <c r="FE56" s="38">
        <f t="shared" si="902"/>
        <v>230769.23076923104</v>
      </c>
      <c r="FF56" s="38">
        <f t="shared" si="902"/>
        <v>201923.0769230772</v>
      </c>
      <c r="FG56" s="38">
        <f t="shared" si="902"/>
        <v>173076.92307692335</v>
      </c>
      <c r="FH56" s="38">
        <f t="shared" si="902"/>
        <v>144230.76923076951</v>
      </c>
      <c r="FI56" s="38">
        <f t="shared" si="902"/>
        <v>115384.61538461567</v>
      </c>
      <c r="FJ56" s="38">
        <f t="shared" si="902"/>
        <v>86538.461538461823</v>
      </c>
      <c r="FK56" s="38">
        <f t="shared" si="902"/>
        <v>57692.307692307979</v>
      </c>
      <c r="FL56" s="38">
        <f t="shared" si="902"/>
        <v>28846.153846154135</v>
      </c>
      <c r="FM56" s="38">
        <f>FM58+FM59+FM57</f>
        <v>346237.84126416635</v>
      </c>
      <c r="FN56" s="126">
        <f t="shared" ref="FN56" si="903">FM56</f>
        <v>346237.84126416635</v>
      </c>
      <c r="FO56" s="38">
        <f>FO58+FO59</f>
        <v>317307.6923076926</v>
      </c>
      <c r="FP56" s="38">
        <f t="shared" ref="FP56:FY56" si="904">FP58+FP59</f>
        <v>288461.53846153873</v>
      </c>
      <c r="FQ56" s="38">
        <f t="shared" si="904"/>
        <v>259615.38461538489</v>
      </c>
      <c r="FR56" s="38">
        <f t="shared" si="904"/>
        <v>230769.23076923104</v>
      </c>
      <c r="FS56" s="38">
        <f t="shared" si="904"/>
        <v>201923.0769230772</v>
      </c>
      <c r="FT56" s="38">
        <f t="shared" si="904"/>
        <v>173076.92307692335</v>
      </c>
      <c r="FU56" s="38">
        <f t="shared" si="904"/>
        <v>144230.76923076951</v>
      </c>
      <c r="FV56" s="38">
        <f t="shared" si="904"/>
        <v>115384.61538461567</v>
      </c>
      <c r="FW56" s="38">
        <f t="shared" si="904"/>
        <v>86538.461538461823</v>
      </c>
      <c r="FX56" s="38">
        <f t="shared" si="904"/>
        <v>57692.307692307979</v>
      </c>
      <c r="FY56" s="38">
        <f t="shared" si="904"/>
        <v>28846.153846154135</v>
      </c>
      <c r="FZ56" s="38">
        <f>FZ58+FZ59+FZ57</f>
        <v>363176.23865806084</v>
      </c>
      <c r="GA56" s="126">
        <f t="shared" ref="GA56" si="905">FZ56</f>
        <v>363176.23865806084</v>
      </c>
      <c r="GB56" s="38">
        <f>GB58+GB59</f>
        <v>317307.69230769237</v>
      </c>
      <c r="GC56" s="38">
        <f t="shared" ref="GC56:GL56" si="906">GC58+GC59</f>
        <v>288461.5384615385</v>
      </c>
      <c r="GD56" s="38">
        <f t="shared" si="906"/>
        <v>259615.38461538465</v>
      </c>
      <c r="GE56" s="38">
        <f t="shared" si="906"/>
        <v>230769.23076923081</v>
      </c>
      <c r="GF56" s="38">
        <f t="shared" si="906"/>
        <v>201923.07692307697</v>
      </c>
      <c r="GG56" s="38">
        <f t="shared" si="906"/>
        <v>173076.92307692312</v>
      </c>
      <c r="GH56" s="38">
        <f t="shared" si="906"/>
        <v>144230.76923076928</v>
      </c>
      <c r="GI56" s="38">
        <f t="shared" si="906"/>
        <v>115384.61538461543</v>
      </c>
      <c r="GJ56" s="38">
        <f t="shared" si="906"/>
        <v>86538.46153846159</v>
      </c>
      <c r="GK56" s="38">
        <f t="shared" si="906"/>
        <v>57692.307692307746</v>
      </c>
      <c r="GL56" s="38">
        <f t="shared" si="906"/>
        <v>28846.153846153902</v>
      </c>
      <c r="GM56" s="38">
        <f>GM58+GM59+GM57</f>
        <v>346153.84615384619</v>
      </c>
      <c r="GN56" s="126">
        <f t="shared" ref="GN56" si="907">GM56</f>
        <v>346153.84615384619</v>
      </c>
      <c r="GO56" s="38">
        <f>GO58+GO59</f>
        <v>317307.69230769237</v>
      </c>
      <c r="GP56" s="38">
        <f t="shared" ref="GP56" si="908">GP58+GP59</f>
        <v>288461.5384615385</v>
      </c>
      <c r="GQ56" s="38">
        <f t="shared" ref="GQ56" si="909">GQ58+GQ59</f>
        <v>259615.38461538465</v>
      </c>
      <c r="GR56" s="38">
        <f t="shared" ref="GR56" si="910">GR58+GR59</f>
        <v>230769.23076923081</v>
      </c>
      <c r="GS56" s="38">
        <f t="shared" ref="GS56" si="911">GS58+GS59</f>
        <v>201923.07692307697</v>
      </c>
      <c r="GT56" s="38">
        <f t="shared" ref="GT56" si="912">GT58+GT59</f>
        <v>173076.92307692312</v>
      </c>
      <c r="GU56" s="38">
        <f t="shared" ref="GU56" si="913">GU58+GU59</f>
        <v>144230.76923076928</v>
      </c>
      <c r="GV56" s="38">
        <f t="shared" ref="GV56" si="914">GV58+GV59</f>
        <v>115384.61538461543</v>
      </c>
      <c r="GW56" s="38">
        <f t="shared" ref="GW56" si="915">GW58+GW59</f>
        <v>86538.46153846159</v>
      </c>
      <c r="GX56" s="38">
        <f t="shared" ref="GX56" si="916">GX58+GX59</f>
        <v>57692.307692307746</v>
      </c>
      <c r="GY56" s="38">
        <f t="shared" ref="GY56" si="917">GY58+GY59</f>
        <v>28846.153846153902</v>
      </c>
      <c r="GZ56" s="38">
        <f t="shared" ref="GZ56" si="918">GZ58+GZ59</f>
        <v>346153.84615384648</v>
      </c>
      <c r="HA56" s="126">
        <f t="shared" ref="HA56" si="919">GZ56</f>
        <v>346153.84615384648</v>
      </c>
      <c r="HB56" s="38">
        <f>HB58+HB59</f>
        <v>317307.6923076926</v>
      </c>
      <c r="HC56" s="38">
        <f t="shared" ref="HC56" si="920">HC58+HC59</f>
        <v>288461.53846153873</v>
      </c>
      <c r="HD56" s="38">
        <f t="shared" ref="HD56" si="921">HD58+HD59</f>
        <v>259615.38461538489</v>
      </c>
      <c r="HE56" s="38">
        <f t="shared" ref="HE56" si="922">HE58+HE59</f>
        <v>230769.23076923104</v>
      </c>
      <c r="HF56" s="38">
        <f t="shared" ref="HF56" si="923">HF58+HF59</f>
        <v>201923.0769230772</v>
      </c>
      <c r="HG56" s="38">
        <f t="shared" ref="HG56" si="924">HG58+HG59</f>
        <v>173076.92307692335</v>
      </c>
      <c r="HH56" s="38">
        <f t="shared" ref="HH56" si="925">HH58+HH59</f>
        <v>144230.76923076951</v>
      </c>
      <c r="HI56" s="38">
        <f t="shared" ref="HI56" si="926">HI58+HI59</f>
        <v>115384.61538461567</v>
      </c>
      <c r="HJ56" s="38">
        <f t="shared" ref="HJ56" si="927">HJ58+HJ59</f>
        <v>86538.461538461823</v>
      </c>
      <c r="HK56" s="38">
        <f t="shared" ref="HK56" si="928">HK58+HK59</f>
        <v>57692.307692307979</v>
      </c>
      <c r="HL56" s="38">
        <f t="shared" ref="HL56" si="929">HL58+HL59</f>
        <v>28846.153846154135</v>
      </c>
      <c r="HM56" s="38">
        <f t="shared" ref="HM56" si="930">HM58+HM59</f>
        <v>0</v>
      </c>
      <c r="HN56" s="126">
        <f t="shared" ref="HN56" si="931">HM56</f>
        <v>0</v>
      </c>
      <c r="HO56" s="38">
        <f>HO58+HO59</f>
        <v>0</v>
      </c>
      <c r="HP56" s="38">
        <f t="shared" ref="HP56" si="932">HP58+HP59</f>
        <v>0</v>
      </c>
      <c r="HQ56" s="38">
        <f t="shared" ref="HQ56" si="933">HQ58+HQ59</f>
        <v>0</v>
      </c>
      <c r="HR56" s="38">
        <f t="shared" ref="HR56" si="934">HR58+HR59</f>
        <v>0</v>
      </c>
      <c r="HS56" s="38">
        <f t="shared" ref="HS56" si="935">HS58+HS59</f>
        <v>0</v>
      </c>
      <c r="HT56" s="38">
        <f t="shared" ref="HT56" si="936">HT58+HT59</f>
        <v>0</v>
      </c>
      <c r="HU56" s="38">
        <f t="shared" ref="HU56" si="937">HU58+HU59</f>
        <v>0</v>
      </c>
      <c r="HV56" s="38">
        <f t="shared" ref="HV56" si="938">HV58+HV59</f>
        <v>0</v>
      </c>
      <c r="HW56" s="38">
        <f t="shared" ref="HW56" si="939">HW58+HW59</f>
        <v>0</v>
      </c>
      <c r="HX56" s="38">
        <f t="shared" ref="HX56" si="940">HX58+HX59</f>
        <v>0</v>
      </c>
      <c r="HY56" s="38">
        <f t="shared" ref="HY56" si="941">HY58+HY59</f>
        <v>0</v>
      </c>
      <c r="HZ56" s="38">
        <f t="shared" ref="HZ56" si="942">HZ58+HZ59</f>
        <v>0</v>
      </c>
      <c r="IA56" s="126">
        <f t="shared" ref="IA56" si="943">HZ56</f>
        <v>0</v>
      </c>
      <c r="IB56" s="38">
        <f>IB58+IB59</f>
        <v>0</v>
      </c>
      <c r="IC56" s="38">
        <f t="shared" ref="IC56" si="944">IC58+IC59</f>
        <v>0</v>
      </c>
      <c r="ID56" s="38">
        <f t="shared" ref="ID56" si="945">ID58+ID59</f>
        <v>0</v>
      </c>
      <c r="IE56" s="38">
        <f t="shared" ref="IE56" si="946">IE58+IE59</f>
        <v>0</v>
      </c>
      <c r="IF56" s="38">
        <f t="shared" ref="IF56" si="947">IF58+IF59</f>
        <v>0</v>
      </c>
      <c r="IG56" s="38">
        <f t="shared" ref="IG56" si="948">IG58+IG59</f>
        <v>0</v>
      </c>
      <c r="IH56" s="38">
        <f t="shared" ref="IH56" si="949">IH58+IH59</f>
        <v>0</v>
      </c>
      <c r="II56" s="38">
        <f t="shared" ref="II56" si="950">II58+II59</f>
        <v>0</v>
      </c>
      <c r="IJ56" s="38">
        <f t="shared" ref="IJ56" si="951">IJ58+IJ59</f>
        <v>0</v>
      </c>
      <c r="IK56" s="38">
        <f t="shared" ref="IK56" si="952">IK58+IK59</f>
        <v>0</v>
      </c>
      <c r="IL56" s="38">
        <f t="shared" ref="IL56" si="953">IL58+IL59</f>
        <v>0</v>
      </c>
      <c r="IM56" s="38">
        <f t="shared" ref="IM56" si="954">IM58+IM59</f>
        <v>0</v>
      </c>
      <c r="IN56" s="126">
        <f t="shared" ref="IN56" si="955">IM56</f>
        <v>0</v>
      </c>
      <c r="IO56" s="38">
        <f>IO58+IO59</f>
        <v>0</v>
      </c>
      <c r="IP56" s="38">
        <f t="shared" ref="IP56" si="956">IP58+IP59</f>
        <v>0</v>
      </c>
      <c r="IQ56" s="38">
        <f t="shared" ref="IQ56" si="957">IQ58+IQ59</f>
        <v>0</v>
      </c>
      <c r="IR56" s="38">
        <f t="shared" ref="IR56" si="958">IR58+IR59</f>
        <v>0</v>
      </c>
      <c r="IS56" s="38">
        <f t="shared" ref="IS56" si="959">IS58+IS59</f>
        <v>0</v>
      </c>
      <c r="IT56" s="38">
        <f t="shared" ref="IT56" si="960">IT58+IT59</f>
        <v>0</v>
      </c>
      <c r="IU56" s="38">
        <f t="shared" ref="IU56" si="961">IU58+IU59</f>
        <v>0</v>
      </c>
      <c r="IV56" s="38">
        <f t="shared" ref="IV56" si="962">IV58+IV59</f>
        <v>0</v>
      </c>
      <c r="IW56" s="38">
        <f t="shared" ref="IW56" si="963">IW58+IW59</f>
        <v>0</v>
      </c>
      <c r="IX56" s="38">
        <f t="shared" ref="IX56" si="964">IX58+IX59</f>
        <v>0</v>
      </c>
      <c r="IY56" s="38">
        <f t="shared" ref="IY56" si="965">IY58+IY59</f>
        <v>0</v>
      </c>
      <c r="IZ56" s="38">
        <f t="shared" ref="IZ56" si="966">IZ58+IZ59</f>
        <v>0</v>
      </c>
      <c r="JA56" s="126">
        <f t="shared" ref="JA56" si="967">IZ56</f>
        <v>0</v>
      </c>
      <c r="JB56" s="38">
        <f>JB58+JB59</f>
        <v>0</v>
      </c>
      <c r="JC56" s="38">
        <f t="shared" ref="JC56" si="968">JC58+JC59</f>
        <v>0</v>
      </c>
      <c r="JD56" s="38">
        <f t="shared" ref="JD56" si="969">JD58+JD59</f>
        <v>0</v>
      </c>
      <c r="JE56" s="38">
        <f t="shared" ref="JE56" si="970">JE58+JE59</f>
        <v>0</v>
      </c>
      <c r="JF56" s="38">
        <f t="shared" ref="JF56" si="971">JF58+JF59</f>
        <v>0</v>
      </c>
      <c r="JG56" s="38">
        <f t="shared" ref="JG56" si="972">JG58+JG59</f>
        <v>0</v>
      </c>
      <c r="JH56" s="38">
        <f t="shared" ref="JH56" si="973">JH58+JH59</f>
        <v>0</v>
      </c>
      <c r="JI56" s="38">
        <f t="shared" ref="JI56" si="974">JI58+JI59</f>
        <v>0</v>
      </c>
      <c r="JJ56" s="38">
        <f t="shared" ref="JJ56" si="975">JJ58+JJ59</f>
        <v>0</v>
      </c>
      <c r="JK56" s="38">
        <f t="shared" ref="JK56" si="976">JK58+JK59</f>
        <v>0</v>
      </c>
      <c r="JL56" s="38">
        <f t="shared" ref="JL56" si="977">JL58+JL59</f>
        <v>0</v>
      </c>
      <c r="JM56" s="38">
        <f t="shared" ref="JM56" si="978">JM58+JM59</f>
        <v>0</v>
      </c>
      <c r="JN56" s="126">
        <f t="shared" ref="JN56" si="979">JM56</f>
        <v>0</v>
      </c>
      <c r="JO56" s="38">
        <f>JO58+JO59</f>
        <v>0</v>
      </c>
      <c r="JP56" s="38">
        <f t="shared" ref="JP56" si="980">JP58+JP59</f>
        <v>0</v>
      </c>
      <c r="JQ56" s="38">
        <f t="shared" ref="JQ56" si="981">JQ58+JQ59</f>
        <v>0</v>
      </c>
      <c r="JR56" s="38">
        <f t="shared" ref="JR56" si="982">JR58+JR59</f>
        <v>0</v>
      </c>
      <c r="JS56" s="38">
        <f t="shared" ref="JS56" si="983">JS58+JS59</f>
        <v>0</v>
      </c>
      <c r="JT56" s="38">
        <f t="shared" ref="JT56" si="984">JT58+JT59</f>
        <v>0</v>
      </c>
      <c r="JU56" s="38">
        <f t="shared" ref="JU56" si="985">JU58+JU59</f>
        <v>0</v>
      </c>
      <c r="JV56" s="38">
        <f t="shared" ref="JV56" si="986">JV58+JV59</f>
        <v>0</v>
      </c>
      <c r="JW56" s="38">
        <f t="shared" ref="JW56" si="987">JW58+JW59</f>
        <v>0</v>
      </c>
      <c r="JX56" s="38">
        <f t="shared" ref="JX56" si="988">JX58+JX59</f>
        <v>0</v>
      </c>
      <c r="JY56" s="38">
        <f t="shared" ref="JY56" si="989">JY58+JY59</f>
        <v>0</v>
      </c>
      <c r="JZ56" s="38">
        <f t="shared" ref="JZ56" si="990">JZ58+JZ59</f>
        <v>0</v>
      </c>
      <c r="KA56" s="126">
        <f t="shared" ref="KA56" si="991">JZ56</f>
        <v>0</v>
      </c>
      <c r="KB56" s="38">
        <f>KB58+KB59</f>
        <v>0</v>
      </c>
      <c r="KC56" s="38">
        <f t="shared" ref="KC56" si="992">KC58+KC59</f>
        <v>0</v>
      </c>
      <c r="KD56" s="38">
        <f t="shared" ref="KD56" si="993">KD58+KD59</f>
        <v>0</v>
      </c>
      <c r="KE56" s="38">
        <f t="shared" ref="KE56" si="994">KE58+KE59</f>
        <v>0</v>
      </c>
      <c r="KF56" s="38">
        <f t="shared" ref="KF56" si="995">KF58+KF59</f>
        <v>0</v>
      </c>
      <c r="KG56" s="38">
        <f t="shared" ref="KG56" si="996">KG58+KG59</f>
        <v>0</v>
      </c>
      <c r="KH56" s="38">
        <f t="shared" ref="KH56" si="997">KH58+KH59</f>
        <v>0</v>
      </c>
      <c r="KI56" s="38">
        <f t="shared" ref="KI56" si="998">KI58+KI59</f>
        <v>0</v>
      </c>
      <c r="KJ56" s="38">
        <f t="shared" ref="KJ56" si="999">KJ58+KJ59</f>
        <v>0</v>
      </c>
      <c r="KK56" s="38">
        <f t="shared" ref="KK56" si="1000">KK58+KK59</f>
        <v>0</v>
      </c>
      <c r="KL56" s="38">
        <f t="shared" ref="KL56" si="1001">KL58+KL59</f>
        <v>0</v>
      </c>
      <c r="KM56" s="38">
        <f t="shared" ref="KM56" si="1002">KM58+KM59</f>
        <v>0</v>
      </c>
      <c r="KN56" s="126">
        <f t="shared" ref="KN56" si="1003">KM56</f>
        <v>0</v>
      </c>
      <c r="KO56" s="38">
        <f>KO58+KO59</f>
        <v>0</v>
      </c>
      <c r="KP56" s="38">
        <f t="shared" ref="KP56" si="1004">KP58+KP59</f>
        <v>0</v>
      </c>
      <c r="KQ56" s="38">
        <f t="shared" ref="KQ56" si="1005">KQ58+KQ59</f>
        <v>0</v>
      </c>
      <c r="KR56" s="38">
        <f t="shared" ref="KR56" si="1006">KR58+KR59</f>
        <v>0</v>
      </c>
      <c r="KS56" s="38">
        <f t="shared" ref="KS56" si="1007">KS58+KS59</f>
        <v>0</v>
      </c>
      <c r="KT56" s="38">
        <f t="shared" ref="KT56" si="1008">KT58+KT59</f>
        <v>0</v>
      </c>
      <c r="KU56" s="38">
        <f t="shared" ref="KU56" si="1009">KU58+KU59</f>
        <v>0</v>
      </c>
      <c r="KV56" s="38">
        <f t="shared" ref="KV56" si="1010">KV58+KV59</f>
        <v>0</v>
      </c>
      <c r="KW56" s="38">
        <f t="shared" ref="KW56" si="1011">KW58+KW59</f>
        <v>0</v>
      </c>
      <c r="KX56" s="38">
        <f t="shared" ref="KX56" si="1012">KX58+KX59</f>
        <v>0</v>
      </c>
      <c r="KY56" s="38">
        <f t="shared" ref="KY56" si="1013">KY58+KY59</f>
        <v>0</v>
      </c>
      <c r="KZ56" s="38">
        <f t="shared" ref="KZ56" si="1014">KZ58+KZ59</f>
        <v>0</v>
      </c>
      <c r="LA56" s="126">
        <f t="shared" ref="LA56" si="1015">KZ56</f>
        <v>0</v>
      </c>
      <c r="LB56" s="38">
        <f>LB58+LB59</f>
        <v>0</v>
      </c>
      <c r="LC56" s="38">
        <f t="shared" ref="LC56" si="1016">LC58+LC59</f>
        <v>0</v>
      </c>
      <c r="LD56" s="38">
        <f t="shared" ref="LD56" si="1017">LD58+LD59</f>
        <v>0</v>
      </c>
      <c r="LE56" s="38">
        <f t="shared" ref="LE56" si="1018">LE58+LE59</f>
        <v>0</v>
      </c>
      <c r="LF56" s="38">
        <f t="shared" ref="LF56" si="1019">LF58+LF59</f>
        <v>0</v>
      </c>
      <c r="LG56" s="38">
        <f t="shared" ref="LG56" si="1020">LG58+LG59</f>
        <v>0</v>
      </c>
      <c r="LH56" s="38">
        <f t="shared" ref="LH56" si="1021">LH58+LH59</f>
        <v>0</v>
      </c>
      <c r="LI56" s="38">
        <f t="shared" ref="LI56" si="1022">LI58+LI59</f>
        <v>0</v>
      </c>
      <c r="LJ56" s="38">
        <f t="shared" ref="LJ56" si="1023">LJ58+LJ59</f>
        <v>0</v>
      </c>
      <c r="LK56" s="38">
        <f t="shared" ref="LK56" si="1024">LK58+LK59</f>
        <v>0</v>
      </c>
      <c r="LL56" s="38">
        <f t="shared" ref="LL56" si="1025">LL58+LL59</f>
        <v>0</v>
      </c>
      <c r="LM56" s="38">
        <f t="shared" ref="LM56" si="1026">LM58+LM59</f>
        <v>-692307.6923077011</v>
      </c>
      <c r="LN56" s="231">
        <f t="shared" ref="LN56" si="1027">LM56</f>
        <v>-692307.6923077011</v>
      </c>
    </row>
    <row r="57" spans="1:326" s="23" customFormat="1" ht="15" customHeight="1" outlineLevel="1">
      <c r="A57" s="527" t="s">
        <v>274</v>
      </c>
      <c r="B57" s="482"/>
      <c r="C57" s="138"/>
      <c r="D57" s="138"/>
      <c r="E57" s="138"/>
      <c r="F57" s="138"/>
      <c r="G57" s="138"/>
      <c r="H57" s="138"/>
      <c r="I57" s="138"/>
      <c r="J57" s="138"/>
      <c r="K57" s="138"/>
      <c r="L57" s="138"/>
      <c r="M57" s="138"/>
      <c r="N57" s="126"/>
      <c r="O57" s="38"/>
      <c r="P57" s="38"/>
      <c r="Q57" s="38"/>
      <c r="R57" s="38"/>
      <c r="S57" s="38"/>
      <c r="T57" s="38"/>
      <c r="U57" s="38"/>
      <c r="V57" s="38"/>
      <c r="W57" s="38"/>
      <c r="X57" s="38"/>
      <c r="Y57" s="38"/>
      <c r="Z57" s="38"/>
      <c r="AA57" s="126"/>
      <c r="AB57" s="38">
        <f>+AA57+(AB13*(1+'Bazinės prielaidos'!$E$19)-AB13-AB14*(1+'Bazinės prielaidos'!$E$19)+AB14)+AB27+AB72+SUM('Metinis atlyginimas'!AB11:AB13)*'Bazinės prielaidos'!$E$19</f>
        <v>0</v>
      </c>
      <c r="AC57" s="38">
        <f>+AB57+(AC13*(1+'Bazinės prielaidos'!$E$19)-AC13-AC14*(1+'Bazinės prielaidos'!$E$19)+AC14)+AC27+AC72+SUM('Metinis atlyginimas'!AC11:AC13)*'Bazinės prielaidos'!$E$19</f>
        <v>0</v>
      </c>
      <c r="AD57" s="38">
        <f>+AC57+(AD13*(1+'Bazinės prielaidos'!$E$19)-AD13-AD14*(1+'Bazinės prielaidos'!$E$19)+AD14)+AD27+AD72+SUM('Metinis atlyginimas'!AD11:AD13)*'Bazinės prielaidos'!$E$19</f>
        <v>0</v>
      </c>
      <c r="AE57" s="38">
        <f>+AD57+(AE13*(1+'Bazinės prielaidos'!$E$19)-AE13-AE14*(1+'Bazinės prielaidos'!$E$19)+AE14)+AE27+AE72+SUM('Metinis atlyginimas'!AE11:AE13)*'Bazinės prielaidos'!$E$19</f>
        <v>0</v>
      </c>
      <c r="AF57" s="38">
        <f>+AE57+(AF13*(1+'Bazinės prielaidos'!$E$19)-AF13-AF14*(1+'Bazinės prielaidos'!$E$19)+AF14)+AF27+AF72+SUM('Metinis atlyginimas'!AF11:AF13)*'Bazinės prielaidos'!$E$19</f>
        <v>0</v>
      </c>
      <c r="AG57" s="38">
        <f>+AF57+(AG13*(1+'Bazinės prielaidos'!$E$19)-AG13-AG14*(1+'Bazinės prielaidos'!$E$19)+AG14)+AG27+AG72+SUM('Metinis atlyginimas'!AG11:AG13)*'Bazinės prielaidos'!$E$19</f>
        <v>0</v>
      </c>
      <c r="AH57" s="38">
        <f>+AG57+(AH13*(1+'Bazinės prielaidos'!$E$19)-AH13-AH14*(1+'Bazinės prielaidos'!$E$19)+AH14)+AH27+AH72+SUM('Metinis atlyginimas'!AH11:AH13)*'Bazinės prielaidos'!$E$19</f>
        <v>0</v>
      </c>
      <c r="AI57" s="38">
        <f>+AH57+(AI13*(1+'Bazinės prielaidos'!$E$19)-AI13-AI14*(1+'Bazinės prielaidos'!$E$19)+AI14)+AI27+AI72+SUM('Metinis atlyginimas'!AI11:AI13)*'Bazinės prielaidos'!$E$19</f>
        <v>0</v>
      </c>
      <c r="AJ57" s="38">
        <f>+AI57+(AJ13*(1+'Bazinės prielaidos'!$E$19)-AJ13-AJ14*(1+'Bazinės prielaidos'!$E$19)+AJ14)+AJ27+AJ72+SUM('Metinis atlyginimas'!AJ11:AJ13)*'Bazinės prielaidos'!$E$19</f>
        <v>0</v>
      </c>
      <c r="AK57" s="38">
        <f>+AJ57+(AK13*(1+'Bazinės prielaidos'!$E$19)-AK13-AK14*(1+'Bazinės prielaidos'!$E$19)+AK14)+AK27+AK72+SUM('Metinis atlyginimas'!AK11:AK13)*'Bazinės prielaidos'!$E$19</f>
        <v>0</v>
      </c>
      <c r="AL57" s="38">
        <f>+AK57+(AL13*(1+'Bazinės prielaidos'!$E$19)-AL13-AL14*(1+'Bazinės prielaidos'!$E$19)+AL14)+AL27+AL72+SUM('Metinis atlyginimas'!AL11:AL13)*'Bazinės prielaidos'!$E$19</f>
        <v>0</v>
      </c>
      <c r="AM57" s="38">
        <f>+AL57+(AM13*(1+'Bazinės prielaidos'!$E$19)-AM13-AM14*(1+'Bazinės prielaidos'!$E$19)+AM14)+AM27+AM72+SUM('Metinis atlyginimas'!AM11:AM13)*'Bazinės prielaidos'!$E$19</f>
        <v>0</v>
      </c>
      <c r="AN57" s="126">
        <f>+AM57</f>
        <v>0</v>
      </c>
      <c r="AO57" s="38">
        <f>+AN57+(AO13*(1+'Bazinės prielaidos'!$E$19)-AO13-AO14*(1+'Bazinės prielaidos'!$E$19)+AO14)+AO27+AO72+SUM('Metinis atlyginimas'!AO11:AO13)*'Bazinės prielaidos'!$E$19</f>
        <v>0</v>
      </c>
      <c r="AP57" s="38">
        <f>+AO57+(AP13*(1+'Bazinės prielaidos'!$E$19)-AP13-AP14*(1+'Bazinės prielaidos'!$E$19)+AP14)+AP27+AP72+SUM('Metinis atlyginimas'!AP11:AP13)*'Bazinės prielaidos'!$E$19</f>
        <v>0</v>
      </c>
      <c r="AQ57" s="38">
        <f>+AP57+(AQ13*(1+'Bazinės prielaidos'!$E$19)-AQ13-AQ14*(1+'Bazinės prielaidos'!$E$19)+AQ14)+AQ27+AQ72+SUM('Metinis atlyginimas'!AQ11:AQ13)*'Bazinės prielaidos'!$E$19</f>
        <v>0</v>
      </c>
      <c r="AR57" s="38">
        <f>+AQ57+(AR13*(1+'Bazinės prielaidos'!$E$19)-AR13-AR14*(1+'Bazinės prielaidos'!$E$19)+AR14)+AR27+AR72+SUM('Metinis atlyginimas'!AR11:AR13)*'Bazinės prielaidos'!$E$19</f>
        <v>0</v>
      </c>
      <c r="AS57" s="38">
        <f>+AR57+(AS13*(1+'Bazinės prielaidos'!$E$19)-AS13-AS14*(1+'Bazinės prielaidos'!$E$19)+AS14)+AS27+AS72+SUM('Metinis atlyginimas'!AS11:AS13)*'Bazinės prielaidos'!$E$19</f>
        <v>0</v>
      </c>
      <c r="AT57" s="38">
        <f>+AS57+(AT13*(1+'Bazinės prielaidos'!$E$19)-AT13-AT14*(1+'Bazinės prielaidos'!$E$19)+AT14)+AT27+AT72+SUM('Metinis atlyginimas'!AT11:AT13)*'Bazinės prielaidos'!$E$19</f>
        <v>0</v>
      </c>
      <c r="AU57" s="38">
        <f>+AT57+(AU13*(1+'Bazinės prielaidos'!$E$19)-AU13-AU14*(1+'Bazinės prielaidos'!$E$19)+AU14)+AU27+AU72+SUM('Metinis atlyginimas'!AU11:AU13)*'Bazinės prielaidos'!$E$19</f>
        <v>0</v>
      </c>
      <c r="AV57" s="38">
        <f>+AU57+(AV13*(1+'Bazinės prielaidos'!$E$19)-AV13-AV14*(1+'Bazinės prielaidos'!$E$19)+AV14)+AV27+AV72+SUM('Metinis atlyginimas'!AV11:AV13)*'Bazinės prielaidos'!$E$19</f>
        <v>0</v>
      </c>
      <c r="AW57" s="38">
        <f>+AV57+(AW13*(1+'Bazinės prielaidos'!$E$19)-AW13-AW14*(1+'Bazinės prielaidos'!$E$19)+AW14)+AW27+AW72+SUM('Metinis atlyginimas'!AW11:AW13)*'Bazinės prielaidos'!$E$19</f>
        <v>0</v>
      </c>
      <c r="AX57" s="38">
        <f>+AW57+(AX13*(1+'Bazinės prielaidos'!$E$19)-AX13-AX14*(1+'Bazinės prielaidos'!$E$19)+AX14)+AX27+AX72+SUM('Metinis atlyginimas'!AX11:AX13)*'Bazinės prielaidos'!$E$19</f>
        <v>0</v>
      </c>
      <c r="AY57" s="38">
        <f>+AX57+(AY13*(1+'Bazinės prielaidos'!$E$19)-AY13-AY14*(1+'Bazinės prielaidos'!$E$19)+AY14)+AY27+AY72+SUM('Metinis atlyginimas'!AY11:AY13)*'Bazinės prielaidos'!$E$19</f>
        <v>0</v>
      </c>
      <c r="AZ57" s="38">
        <f>+AY57+(AZ13*(1+'Bazinės prielaidos'!$E$19)-AZ13-AZ14*(1+'Bazinės prielaidos'!$E$19)+AZ14)+AZ27+AZ72+SUM('Metinis atlyginimas'!AZ11:AZ13)*'Bazinės prielaidos'!$E$19</f>
        <v>3369.5254665000066</v>
      </c>
      <c r="BA57" s="126">
        <f>+AZ57</f>
        <v>3369.5254665000066</v>
      </c>
      <c r="BB57" s="38">
        <f>+BA57+(BB13*(1+'Bazinės prielaidos'!$E$19)-BB13-BB14*(1+'Bazinės prielaidos'!$E$19)+BB14)+BB27+BB72+SUM('Metinis atlyginimas'!BB11:BB13)*'Bazinės prielaidos'!$E$19</f>
        <v>0</v>
      </c>
      <c r="BC57" s="38">
        <f>+BB57+(BC13*(1+'Bazinės prielaidos'!$E$19)-BC13-BC14*(1+'Bazinės prielaidos'!$E$19)+BC14)+BC27+BC72+SUM('Metinis atlyginimas'!BC11:BC13)*'Bazinės prielaidos'!$E$19</f>
        <v>0</v>
      </c>
      <c r="BD57" s="38">
        <f>+BC57+(BD13*(1+'Bazinės prielaidos'!$E$19)-BD13-BD14*(1+'Bazinės prielaidos'!$E$19)+BD14)+BD27+BD72+SUM('Metinis atlyginimas'!BD11:BD13)*'Bazinės prielaidos'!$E$19</f>
        <v>0</v>
      </c>
      <c r="BE57" s="38">
        <f>+BD57+(BE13*(1+'Bazinės prielaidos'!$E$19)-BE13-BE14*(1+'Bazinės prielaidos'!$E$19)+BE14)+BE27+BE72+SUM('Metinis atlyginimas'!BE11:BE13)*'Bazinės prielaidos'!$E$19</f>
        <v>0</v>
      </c>
      <c r="BF57" s="38">
        <f>+BE57+(BF13*(1+'Bazinės prielaidos'!$E$19)-BF13-BF14*(1+'Bazinės prielaidos'!$E$19)+BF14)+BF27+BF72+SUM('Metinis atlyginimas'!BF11:BF13)*'Bazinės prielaidos'!$E$19</f>
        <v>0</v>
      </c>
      <c r="BG57" s="38">
        <f>+BF57+(BG13*(1+'Bazinės prielaidos'!$E$19)-BG13-BG14*(1+'Bazinės prielaidos'!$E$19)+BG14)+BG27+BG72+SUM('Metinis atlyginimas'!BG11:BG13)*'Bazinės prielaidos'!$E$19</f>
        <v>0</v>
      </c>
      <c r="BH57" s="38">
        <f>+BG57+(BH13*(1+'Bazinės prielaidos'!$E$19)-BH13-BH14*(1+'Bazinės prielaidos'!$E$19)+BH14)+BH27+BH72+SUM('Metinis atlyginimas'!BH11:BH13)*'Bazinės prielaidos'!$E$19</f>
        <v>0</v>
      </c>
      <c r="BI57" s="38">
        <f>+BH57+(BI13*(1+'Bazinės prielaidos'!$E$19)-BI13-BI14*(1+'Bazinės prielaidos'!$E$19)+BI14)+BI27+BI72+SUM('Metinis atlyginimas'!BI11:BI13)*'Bazinės prielaidos'!$E$19</f>
        <v>0</v>
      </c>
      <c r="BJ57" s="38">
        <f>+BI57+(BJ13*(1+'Bazinės prielaidos'!$E$19)-BJ13-BJ14*(1+'Bazinės prielaidos'!$E$19)+BJ14)+BJ27+BJ72+SUM('Metinis atlyginimas'!BJ11:BJ13)*'Bazinės prielaidos'!$E$19</f>
        <v>0</v>
      </c>
      <c r="BK57" s="38">
        <f>+BJ57+(BK13*(1+'Bazinės prielaidos'!$E$19)-BK13-BK14*(1+'Bazinės prielaidos'!$E$19)+BK14)+BK27+BK72+SUM('Metinis atlyginimas'!BK11:BK13)*'Bazinės prielaidos'!$E$19</f>
        <v>0</v>
      </c>
      <c r="BL57" s="38">
        <f>+BK57+(BL13*(1+'Bazinės prielaidos'!$E$19)-BL13-BL14*(1+'Bazinės prielaidos'!$E$19)+BL14)+BL27+BL72+SUM('Metinis atlyginimas'!BL11:BL13)*'Bazinės prielaidos'!$E$19</f>
        <v>0</v>
      </c>
      <c r="BM57" s="38">
        <f>+BL57+(BM13*(1+'Bazinės prielaidos'!$E$19)-BM13-BM14*(1+'Bazinės prielaidos'!$E$19)+BM14)+BM27+BM72+SUM('Metinis atlyginimas'!BM11:BM13)*'Bazinės prielaidos'!$E$19</f>
        <v>2773.9898764874997</v>
      </c>
      <c r="BN57" s="126">
        <f>+BM57</f>
        <v>2773.9898764874997</v>
      </c>
      <c r="BO57" s="38">
        <f>+BN57+(BO13*(1+'Bazinės prielaidos'!$E$19)-BO13-BO14*(1+'Bazinės prielaidos'!$E$19)+BO14)+BO27+BO72+SUM('Metinis atlyginimas'!BO11:BO13)*'Bazinės prielaidos'!$E$19</f>
        <v>0</v>
      </c>
      <c r="BP57" s="38">
        <f>+BO57+(BP13*(1+'Bazinės prielaidos'!$E$19)-BP13-BP14*(1+'Bazinės prielaidos'!$E$19)+BP14)+BP27+BP72+SUM('Metinis atlyginimas'!BP11:BP13)*'Bazinės prielaidos'!$E$19</f>
        <v>0</v>
      </c>
      <c r="BQ57" s="38">
        <f>+BP57+(BQ13*(1+'Bazinės prielaidos'!$E$19)-BQ13-BQ14*(1+'Bazinės prielaidos'!$E$19)+BQ14)+BQ27+BQ72+SUM('Metinis atlyginimas'!BQ11:BQ13)*'Bazinės prielaidos'!$E$19</f>
        <v>0</v>
      </c>
      <c r="BR57" s="38">
        <f>+BQ57+(BR13*(1+'Bazinės prielaidos'!$E$19)-BR13-BR14*(1+'Bazinės prielaidos'!$E$19)+BR14)+BR27+BR72+SUM('Metinis atlyginimas'!BR11:BR13)*'Bazinės prielaidos'!$E$19</f>
        <v>0</v>
      </c>
      <c r="BS57" s="38">
        <f>+BR57+(BS13*(1+'Bazinės prielaidos'!$E$19)-BS13-BS14*(1+'Bazinės prielaidos'!$E$19)+BS14)+BS27+BS72+SUM('Metinis atlyginimas'!BS11:BS13)*'Bazinės prielaidos'!$E$19</f>
        <v>0</v>
      </c>
      <c r="BT57" s="38">
        <f>+BS57+(BT13*(1+'Bazinės prielaidos'!$E$19)-BT13-BT14*(1+'Bazinės prielaidos'!$E$19)+BT14)+BT27+BT72+SUM('Metinis atlyginimas'!BT11:BT13)*'Bazinės prielaidos'!$E$19</f>
        <v>0</v>
      </c>
      <c r="BU57" s="38">
        <f>+BT57+(BU13*(1+'Bazinės prielaidos'!$E$19)-BU13-BU14*(1+'Bazinės prielaidos'!$E$19)+BU14)+BU27+BU72+SUM('Metinis atlyginimas'!BU11:BU13)*'Bazinės prielaidos'!$E$19</f>
        <v>0</v>
      </c>
      <c r="BV57" s="38">
        <f>+BU57+(BV13*(1+'Bazinės prielaidos'!$E$19)-BV13-BV14*(1+'Bazinės prielaidos'!$E$19)+BV14)+BV27+BV72+SUM('Metinis atlyginimas'!BV11:BV13)*'Bazinės prielaidos'!$E$19</f>
        <v>0</v>
      </c>
      <c r="BW57" s="38">
        <f>+BV57+(BW13*(1+'Bazinės prielaidos'!$E$19)-BW13-BW14*(1+'Bazinės prielaidos'!$E$19)+BW14)+BW27+BW72+SUM('Metinis atlyginimas'!BW11:BW13)*'Bazinės prielaidos'!$E$19</f>
        <v>0</v>
      </c>
      <c r="BX57" s="38">
        <f>+BW57+(BX13*(1+'Bazinės prielaidos'!$E$19)-BX13-BX14*(1+'Bazinės prielaidos'!$E$19)+BX14)+BX27+BX72+SUM('Metinis atlyginimas'!BX11:BX13)*'Bazinės prielaidos'!$E$19</f>
        <v>0</v>
      </c>
      <c r="BY57" s="38">
        <f>+BX57+(BY13*(1+'Bazinės prielaidos'!$E$19)-BY13-BY14*(1+'Bazinės prielaidos'!$E$19)+BY14)+BY27+BY72+SUM('Metinis atlyginimas'!BY11:BY13)*'Bazinės prielaidos'!$E$19</f>
        <v>0</v>
      </c>
      <c r="BZ57" s="38">
        <f>+BY57+(BZ13*(1+'Bazinės prielaidos'!$E$19)-BZ13-BZ14*(1+'Bazinės prielaidos'!$E$19)+BZ14)+BZ27+BZ72+SUM('Metinis atlyginimas'!BZ11:BZ13)*'Bazinės prielaidos'!$E$19</f>
        <v>1913.2616118517872</v>
      </c>
      <c r="CA57" s="126">
        <f>+BZ57</f>
        <v>1913.2616118517872</v>
      </c>
      <c r="CB57" s="38">
        <f>+CA57+(CB13*(1+'Bazinės prielaidos'!$E$19)-CB13-CB14*(1+'Bazinės prielaidos'!$E$19)+CB14)+CB27+CB72+SUM('Metinis atlyginimas'!CB11:CB13)*'Bazinės prielaidos'!$E$19</f>
        <v>0</v>
      </c>
      <c r="CC57" s="38">
        <f>+CB57+(CC13*(1+'Bazinės prielaidos'!$E$19)-CC13-CC14*(1+'Bazinės prielaidos'!$E$19)+CC14)+CC27+CC72+SUM('Metinis atlyginimas'!CC11:CC13)*'Bazinės prielaidos'!$E$19</f>
        <v>0</v>
      </c>
      <c r="CD57" s="38">
        <f>+CC57+(CD13*(1+'Bazinės prielaidos'!$E$19)-CD13-CD14*(1+'Bazinės prielaidos'!$E$19)+CD14)+CD27+CD72+SUM('Metinis atlyginimas'!CD11:CD13)*'Bazinės prielaidos'!$E$19</f>
        <v>0</v>
      </c>
      <c r="CE57" s="38">
        <f>+CD57+(CE13*(1+'Bazinės prielaidos'!$E$19)-CE13-CE14*(1+'Bazinės prielaidos'!$E$19)+CE14)+CE27+CE72+SUM('Metinis atlyginimas'!CE11:CE13)*'Bazinės prielaidos'!$E$19</f>
        <v>0</v>
      </c>
      <c r="CF57" s="38">
        <f>+CE57+(CF13*(1+'Bazinės prielaidos'!$E$19)-CF13-CF14*(1+'Bazinės prielaidos'!$E$19)+CF14)+CF27+CF72+SUM('Metinis atlyginimas'!CF11:CF13)*'Bazinės prielaidos'!$E$19</f>
        <v>0</v>
      </c>
      <c r="CG57" s="38">
        <f>+CF57+(CG13*(1+'Bazinės prielaidos'!$E$19)-CG13-CG14*(1+'Bazinės prielaidos'!$E$19)+CG14)+CG27+CG72+SUM('Metinis atlyginimas'!CG11:CG13)*'Bazinės prielaidos'!$E$19</f>
        <v>0</v>
      </c>
      <c r="CH57" s="38">
        <f>+CG57+(CH13*(1+'Bazinės prielaidos'!$E$19)-CH13-CH14*(1+'Bazinės prielaidos'!$E$19)+CH14)+CH27+CH72+SUM('Metinis atlyginimas'!CH11:CH13)*'Bazinės prielaidos'!$E$19</f>
        <v>0</v>
      </c>
      <c r="CI57" s="38">
        <f>+CH57+(CI13*(1+'Bazinės prielaidos'!$E$19)-CI13-CI14*(1+'Bazinės prielaidos'!$E$19)+CI14)+CI27+CI72+SUM('Metinis atlyginimas'!CI11:CI13)*'Bazinės prielaidos'!$E$19</f>
        <v>0</v>
      </c>
      <c r="CJ57" s="38">
        <f>+CI57+(CJ13*(1+'Bazinės prielaidos'!$E$19)-CJ13-CJ14*(1+'Bazinės prielaidos'!$E$19)+CJ14)+CJ27+CJ72+SUM('Metinis atlyginimas'!CJ11:CJ13)*'Bazinės prielaidos'!$E$19</f>
        <v>0</v>
      </c>
      <c r="CK57" s="38">
        <f>+CJ57+(CK13*(1+'Bazinės prielaidos'!$E$19)-CK13-CK14*(1+'Bazinės prielaidos'!$E$19)+CK14)+CK27+CK72+SUM('Metinis atlyginimas'!CK11:CK13)*'Bazinės prielaidos'!$E$19</f>
        <v>0</v>
      </c>
      <c r="CL57" s="38">
        <f>+CK57+(CL13*(1+'Bazinės prielaidos'!$E$19)-CL13-CL14*(1+'Bazinės prielaidos'!$E$19)+CL14)+CL27+CL72+SUM('Metinis atlyginimas'!CL11:CL13)*'Bazinės prielaidos'!$E$19</f>
        <v>0</v>
      </c>
      <c r="CM57" s="38">
        <f>+CL57+(CM13*(1+'Bazinės prielaidos'!$E$19)-CM13-CM14*(1+'Bazinės prielaidos'!$E$19)+CM14)+CM27+CM72+SUM('Metinis atlyginimas'!CM11:CM13)*'Bazinės prielaidos'!$E$19</f>
        <v>0</v>
      </c>
      <c r="CN57" s="126">
        <f>+CM57</f>
        <v>0</v>
      </c>
      <c r="CO57" s="38">
        <f>+CN57+(CO13*(1+'Bazinės prielaidos'!$E$19)-CO13-CO14*(1+'Bazinės prielaidos'!$E$19)+CO14)+CO27+CO72+SUM('Metinis atlyginimas'!CO11:CO13)*'Bazinės prielaidos'!$E$19</f>
        <v>0</v>
      </c>
      <c r="CP57" s="38">
        <f>+CO57+(CP13*(1+'Bazinės prielaidos'!$E$19)-CP13-CP14*(1+'Bazinės prielaidos'!$E$19)+CP14)+CP27+CP72+SUM('Metinis atlyginimas'!CP11:CP13)*'Bazinės prielaidos'!$E$19</f>
        <v>0</v>
      </c>
      <c r="CQ57" s="38">
        <f>+CP57+(CQ13*(1+'Bazinės prielaidos'!$E$19)-CQ13-CQ14*(1+'Bazinės prielaidos'!$E$19)+CQ14)+CQ27+CQ72+SUM('Metinis atlyginimas'!CQ11:CQ13)*'Bazinės prielaidos'!$E$19</f>
        <v>0</v>
      </c>
      <c r="CR57" s="38">
        <f>+CQ57+(CR13*(1+'Bazinės prielaidos'!$E$19)-CR13-CR14*(1+'Bazinės prielaidos'!$E$19)+CR14)+CR27+CR72+SUM('Metinis atlyginimas'!CR11:CR13)*'Bazinės prielaidos'!$E$19</f>
        <v>0</v>
      </c>
      <c r="CS57" s="38">
        <f>+CR57+(CS13*(1+'Bazinės prielaidos'!$E$19)-CS13-CS14*(1+'Bazinės prielaidos'!$E$19)+CS14)+CS27+CS72+SUM('Metinis atlyginimas'!CS11:CS13)*'Bazinės prielaidos'!$E$19</f>
        <v>0</v>
      </c>
      <c r="CT57" s="38">
        <f>+CS57+(CT13*(1+'Bazinės prielaidos'!$E$19)-CT13-CT14*(1+'Bazinės prielaidos'!$E$19)+CT14)+CT27+CT72+SUM('Metinis atlyginimas'!CT11:CT13)*'Bazinės prielaidos'!$E$19</f>
        <v>0</v>
      </c>
      <c r="CU57" s="38">
        <f>+CT57+(CU13*(1+'Bazinės prielaidos'!$E$19)-CU13-CU14*(1+'Bazinės prielaidos'!$E$19)+CU14)+CU27+CU72+SUM('Metinis atlyginimas'!CU11:CU13)*'Bazinės prielaidos'!$E$19</f>
        <v>0</v>
      </c>
      <c r="CV57" s="38">
        <f>+CU57+(CV13*(1+'Bazinės prielaidos'!$E$19)-CV13-CV14*(1+'Bazinės prielaidos'!$E$19)+CV14)+CV27+CV72+SUM('Metinis atlyginimas'!CV11:CV13)*'Bazinės prielaidos'!$E$19</f>
        <v>0</v>
      </c>
      <c r="CW57" s="38">
        <f>+CV57+(CW13*(1+'Bazinės prielaidos'!$E$19)-CW13-CW14*(1+'Bazinės prielaidos'!$E$19)+CW14)+CW27+CW72+SUM('Metinis atlyginimas'!CW11:CW13)*'Bazinės prielaidos'!$E$19</f>
        <v>0</v>
      </c>
      <c r="CX57" s="38">
        <f>+CW57+(CX13*(1+'Bazinės prielaidos'!$E$19)-CX13-CX14*(1+'Bazinės prielaidos'!$E$19)+CX14)+CX27+CX72+SUM('Metinis atlyginimas'!CX11:CX13)*'Bazinės prielaidos'!$E$19</f>
        <v>0</v>
      </c>
      <c r="CY57" s="38">
        <f>+CX57+(CY13*(1+'Bazinės prielaidos'!$E$19)-CY13-CY14*(1+'Bazinės prielaidos'!$E$19)+CY14)+CY27+CY72+SUM('Metinis atlyginimas'!CY11:CY13)*'Bazinės prielaidos'!$E$19</f>
        <v>0</v>
      </c>
      <c r="CZ57" s="38">
        <f>+CY57+(CZ13*(1+'Bazinės prielaidos'!$E$19)-CZ13-CZ14*(1+'Bazinės prielaidos'!$E$19)+CZ14)+CZ27+CZ72+SUM('Metinis atlyginimas'!CZ11:CZ13)*'Bazinės prielaidos'!$E$19</f>
        <v>2920.6700803151161</v>
      </c>
      <c r="DA57" s="126">
        <f>+CZ57</f>
        <v>2920.6700803151161</v>
      </c>
      <c r="DB57" s="38">
        <f>+DA57+(DB13*(1+'Bazinės prielaidos'!$E$19)-DB13-DB14*(1+'Bazinės prielaidos'!$E$19)+DB14)+DB27+DB72+SUM('Metinis atlyginimas'!DB11:DB13)*'Bazinės prielaidos'!$E$19</f>
        <v>0</v>
      </c>
      <c r="DC57" s="38">
        <f>+DB57+(DC13*(1+'Bazinės prielaidos'!$E$19)-DC13-DC14*(1+'Bazinės prielaidos'!$E$19)+DC14)+DC27+DC72+SUM('Metinis atlyginimas'!DC11:DC13)*'Bazinės prielaidos'!$E$19</f>
        <v>0</v>
      </c>
      <c r="DD57" s="38">
        <f>+DC57+(DD13*(1+'Bazinės prielaidos'!$E$19)-DD13-DD14*(1+'Bazinės prielaidos'!$E$19)+DD14)+DD27+DD72+SUM('Metinis atlyginimas'!DD11:DD13)*'Bazinės prielaidos'!$E$19</f>
        <v>0</v>
      </c>
      <c r="DE57" s="38">
        <f>+DD57+(DE13*(1+'Bazinės prielaidos'!$E$19)-DE13-DE14*(1+'Bazinės prielaidos'!$E$19)+DE14)+DE27+DE72+SUM('Metinis atlyginimas'!DE11:DE13)*'Bazinės prielaidos'!$E$19</f>
        <v>0</v>
      </c>
      <c r="DF57" s="38">
        <f>+DE57+(DF13*(1+'Bazinės prielaidos'!$E$19)-DF13-DF14*(1+'Bazinės prielaidos'!$E$19)+DF14)+DF27+DF72+SUM('Metinis atlyginimas'!DF11:DF13)*'Bazinės prielaidos'!$E$19</f>
        <v>0</v>
      </c>
      <c r="DG57" s="38">
        <f>+DF57+(DG13*(1+'Bazinės prielaidos'!$E$19)-DG13-DG14*(1+'Bazinės prielaidos'!$E$19)+DG14)+DG27+DG72+SUM('Metinis atlyginimas'!DG11:DG13)*'Bazinės prielaidos'!$E$19</f>
        <v>0</v>
      </c>
      <c r="DH57" s="38">
        <f>+DG57+(DH13*(1+'Bazinės prielaidos'!$E$19)-DH13-DH14*(1+'Bazinės prielaidos'!$E$19)+DH14)+DH27+DH72+SUM('Metinis atlyginimas'!DH11:DH13)*'Bazinės prielaidos'!$E$19</f>
        <v>0</v>
      </c>
      <c r="DI57" s="38">
        <f>+DH57+(DI13*(1+'Bazinės prielaidos'!$E$19)-DI13-DI14*(1+'Bazinės prielaidos'!$E$19)+DI14)+DI27+DI72+SUM('Metinis atlyginimas'!DI11:DI13)*'Bazinės prielaidos'!$E$19</f>
        <v>0</v>
      </c>
      <c r="DJ57" s="38">
        <f>+DI57+(DJ13*(1+'Bazinės prielaidos'!$E$19)-DJ13-DJ14*(1+'Bazinės prielaidos'!$E$19)+DJ14)+DJ27+DJ72+SUM('Metinis atlyginimas'!DJ11:DJ13)*'Bazinės prielaidos'!$E$19</f>
        <v>0</v>
      </c>
      <c r="DK57" s="38">
        <f>+DJ57+(DK13*(1+'Bazinės prielaidos'!$E$19)-DK13-DK14*(1+'Bazinės prielaidos'!$E$19)+DK14)+DK27+DK72+SUM('Metinis atlyginimas'!DK11:DK13)*'Bazinės prielaidos'!$E$19</f>
        <v>0</v>
      </c>
      <c r="DL57" s="38">
        <f>+DK57+(DL13*(1+'Bazinės prielaidos'!$E$19)-DL13-DL14*(1+'Bazinės prielaidos'!$E$19)+DL14)+DL27+DL72+SUM('Metinis atlyginimas'!DL11:DL13)*'Bazinės prielaidos'!$E$19</f>
        <v>0</v>
      </c>
      <c r="DM57" s="38">
        <f>+DL57+(DM13*(1+'Bazinės prielaidos'!$E$19)-DM13-DM14*(1+'Bazinės prielaidos'!$E$19)+DM14)+DM27+DM72+SUM('Metinis atlyginimas'!DM11:DM13)*'Bazinės prielaidos'!$E$19</f>
        <v>0</v>
      </c>
      <c r="DN57" s="126">
        <f>+DM57</f>
        <v>0</v>
      </c>
      <c r="DO57" s="38">
        <f>+DN57+(DO13*(1+'Bazinės prielaidos'!$E$19)-DO13-DO14*(1+'Bazinės prielaidos'!$E$19)+DO14)+DO27+DO72+SUM('Metinis atlyginimas'!DO11:DO13)*'Bazinės prielaidos'!$E$19</f>
        <v>0</v>
      </c>
      <c r="DP57" s="38">
        <f>+DO57+(DP13*(1+'Bazinės prielaidos'!$E$19)-DP13-DP14*(1+'Bazinės prielaidos'!$E$19)+DP14)+DP27+DP72+SUM('Metinis atlyginimas'!DP11:DP13)*'Bazinės prielaidos'!$E$19</f>
        <v>0</v>
      </c>
      <c r="DQ57" s="38">
        <f>+DP57+(DQ13*(1+'Bazinės prielaidos'!$E$19)-DQ13-DQ14*(1+'Bazinės prielaidos'!$E$19)+DQ14)+DQ27+DQ72+SUM('Metinis atlyginimas'!DQ11:DQ13)*'Bazinės prielaidos'!$E$19</f>
        <v>0</v>
      </c>
      <c r="DR57" s="38">
        <f>+DQ57+(DR13*(1+'Bazinės prielaidos'!$E$19)-DR13-DR14*(1+'Bazinės prielaidos'!$E$19)+DR14)+DR27+DR72+SUM('Metinis atlyginimas'!DR11:DR13)*'Bazinės prielaidos'!$E$19</f>
        <v>0</v>
      </c>
      <c r="DS57" s="38">
        <f>+DR57+(DS13*(1+'Bazinės prielaidos'!$E$19)-DS13-DS14*(1+'Bazinės prielaidos'!$E$19)+DS14)+DS27+DS72+SUM('Metinis atlyginimas'!DS11:DS13)*'Bazinės prielaidos'!$E$19</f>
        <v>0</v>
      </c>
      <c r="DT57" s="38">
        <f>+DS57+(DT13*(1+'Bazinės prielaidos'!$E$19)-DT13-DT14*(1+'Bazinės prielaidos'!$E$19)+DT14)+DT27+DT72+SUM('Metinis atlyginimas'!DT11:DT13)*'Bazinės prielaidos'!$E$19</f>
        <v>0</v>
      </c>
      <c r="DU57" s="38">
        <f>+DT57+(DU13*(1+'Bazinės prielaidos'!$E$19)-DU13-DU14*(1+'Bazinės prielaidos'!$E$19)+DU14)+DU27+DU72+SUM('Metinis atlyginimas'!DU11:DU13)*'Bazinės prielaidos'!$E$19</f>
        <v>0</v>
      </c>
      <c r="DV57" s="38">
        <f>+DU57+(DV13*(1+'Bazinės prielaidos'!$E$19)-DV13-DV14*(1+'Bazinės prielaidos'!$E$19)+DV14)+DV27+DV72+SUM('Metinis atlyginimas'!DV11:DV13)*'Bazinės prielaidos'!$E$19</f>
        <v>0</v>
      </c>
      <c r="DW57" s="38">
        <f>+DV57+(DW13*(1+'Bazinės prielaidos'!$E$19)-DW13-DW14*(1+'Bazinės prielaidos'!$E$19)+DW14)+DW27+DW72+SUM('Metinis atlyginimas'!DW11:DW13)*'Bazinės prielaidos'!$E$19</f>
        <v>0</v>
      </c>
      <c r="DX57" s="38">
        <f>+DW57+(DX13*(1+'Bazinės prielaidos'!$E$19)-DX13-DX14*(1+'Bazinės prielaidos'!$E$19)+DX14)+DX27+DX72+SUM('Metinis atlyginimas'!DX11:DX13)*'Bazinės prielaidos'!$E$19</f>
        <v>0</v>
      </c>
      <c r="DY57" s="38">
        <f>+DX57+(DY13*(1+'Bazinės prielaidos'!$E$19)-DY13-DY14*(1+'Bazinės prielaidos'!$E$19)+DY14)+DY27+DY72+SUM('Metinis atlyginimas'!DY11:DY13)*'Bazinės prielaidos'!$E$19</f>
        <v>0</v>
      </c>
      <c r="DZ57" s="38">
        <f>+DY57+(DZ13*(1+'Bazinės prielaidos'!$E$19)-DZ13-DZ14*(1+'Bazinės prielaidos'!$E$19)+DZ14)+DZ27+DZ72+SUM('Metinis atlyginimas'!DZ11:DZ13)*'Bazinės prielaidos'!$E$19</f>
        <v>3167.0513882062951</v>
      </c>
      <c r="EA57" s="126">
        <f>+DZ57</f>
        <v>3167.0513882062951</v>
      </c>
      <c r="EB57" s="38">
        <f>+EA57+(EB13*(1+'Bazinės prielaidos'!$E$19)-EB13-EB14*(1+'Bazinės prielaidos'!$E$19)+EB14)+EB27+EB72+SUM('Metinis atlyginimas'!EB11:EB13)*'Bazinės prielaidos'!$E$19</f>
        <v>0</v>
      </c>
      <c r="EC57" s="38">
        <f>+EB57+(EC13*(1+'Bazinės prielaidos'!$E$19)-EC13-EC14*(1+'Bazinės prielaidos'!$E$19)+EC14)+EC27+EC72+SUM('Metinis atlyginimas'!EC11:EC13)*'Bazinės prielaidos'!$E$19</f>
        <v>0</v>
      </c>
      <c r="ED57" s="38">
        <f>+EC57+(ED13*(1+'Bazinės prielaidos'!$E$19)-ED13-ED14*(1+'Bazinės prielaidos'!$E$19)+ED14)+ED27+ED72+SUM('Metinis atlyginimas'!ED11:ED13)*'Bazinės prielaidos'!$E$19</f>
        <v>0</v>
      </c>
      <c r="EE57" s="38">
        <f>+ED57+(EE13*(1+'Bazinės prielaidos'!$E$19)-EE13-EE14*(1+'Bazinės prielaidos'!$E$19)+EE14)+EE27+EE72+SUM('Metinis atlyginimas'!EE11:EE13)*'Bazinės prielaidos'!$E$19</f>
        <v>0</v>
      </c>
      <c r="EF57" s="38">
        <f>+EE57+(EF13*(1+'Bazinės prielaidos'!$E$19)-EF13-EF14*(1+'Bazinės prielaidos'!$E$19)+EF14)+EF27+EF72+SUM('Metinis atlyginimas'!EF11:EF13)*'Bazinės prielaidos'!$E$19</f>
        <v>0</v>
      </c>
      <c r="EG57" s="38">
        <f>+EF57+(EG13*(1+'Bazinės prielaidos'!$E$19)-EG13-EG14*(1+'Bazinės prielaidos'!$E$19)+EG14)+EG27+EG72+SUM('Metinis atlyginimas'!EG11:EG13)*'Bazinės prielaidos'!$E$19</f>
        <v>0</v>
      </c>
      <c r="EH57" s="38">
        <f>+EG57+(EH13*(1+'Bazinės prielaidos'!$E$19)-EH13-EH14*(1+'Bazinės prielaidos'!$E$19)+EH14)+EH27+EH72+SUM('Metinis atlyginimas'!EH11:EH13)*'Bazinės prielaidos'!$E$19</f>
        <v>0</v>
      </c>
      <c r="EI57" s="38">
        <f>+EH57+(EI13*(1+'Bazinės prielaidos'!$E$19)-EI13-EI14*(1+'Bazinės prielaidos'!$E$19)+EI14)+EI27+EI72+SUM('Metinis atlyginimas'!EI11:EI13)*'Bazinės prielaidos'!$E$19</f>
        <v>0</v>
      </c>
      <c r="EJ57" s="38">
        <f>+EI57+(EJ13*(1+'Bazinės prielaidos'!$E$19)-EJ13-EJ14*(1+'Bazinės prielaidos'!$E$19)+EJ14)+EJ27+EJ72+SUM('Metinis atlyginimas'!EJ11:EJ13)*'Bazinės prielaidos'!$E$19</f>
        <v>0</v>
      </c>
      <c r="EK57" s="38">
        <f>+EJ57+(EK13*(1+'Bazinės prielaidos'!$E$19)-EK13-EK14*(1+'Bazinės prielaidos'!$E$19)+EK14)+EK27+EK72+SUM('Metinis atlyginimas'!EK11:EK13)*'Bazinės prielaidos'!$E$19</f>
        <v>0</v>
      </c>
      <c r="EL57" s="38">
        <f>+EK57+(EL13*(1+'Bazinės prielaidos'!$E$19)-EL13-EL14*(1+'Bazinės prielaidos'!$E$19)+EL14)+EL27+EL72+SUM('Metinis atlyginimas'!EL11:EL13)*'Bazinės prielaidos'!$E$19</f>
        <v>0</v>
      </c>
      <c r="EM57" s="38">
        <f>+EL57+(EM13*(1+'Bazinės prielaidos'!$E$19)-EM13-EM14*(1+'Bazinės prielaidos'!$E$19)+EM14)+EM27+EM72+SUM('Metinis atlyginimas'!EM11:EM13)*'Bazinės prielaidos'!$E$19</f>
        <v>333.33024232177013</v>
      </c>
      <c r="EN57" s="126">
        <f>+EM57</f>
        <v>333.33024232177013</v>
      </c>
      <c r="EO57" s="38">
        <f>+EN57+(EO13*(1+'Bazinės prielaidos'!$E$19)-EO13-EO14*(1+'Bazinės prielaidos'!$E$19)+EO14)+EO27+EO72+SUM('Metinis atlyginimas'!EO11:EO13)*'Bazinės prielaidos'!$E$19</f>
        <v>0</v>
      </c>
      <c r="EP57" s="38">
        <f>+EO57+(EP13*(1+'Bazinės prielaidos'!$E$19)-EP13-EP14*(1+'Bazinės prielaidos'!$E$19)+EP14)+EP27+EP72+SUM('Metinis atlyginimas'!EP11:EP13)*'Bazinės prielaidos'!$E$19</f>
        <v>0</v>
      </c>
      <c r="EQ57" s="38">
        <f>+EP57+(EQ13*(1+'Bazinės prielaidos'!$E$19)-EQ13-EQ14*(1+'Bazinės prielaidos'!$E$19)+EQ14)+EQ27+EQ72+SUM('Metinis atlyginimas'!EQ11:EQ13)*'Bazinės prielaidos'!$E$19</f>
        <v>0</v>
      </c>
      <c r="ER57" s="38">
        <f>+EQ57+(ER13*(1+'Bazinės prielaidos'!$E$19)-ER13-ER14*(1+'Bazinės prielaidos'!$E$19)+ER14)+ER27+ER72+SUM('Metinis atlyginimas'!ER11:ER13)*'Bazinės prielaidos'!$E$19</f>
        <v>0</v>
      </c>
      <c r="ES57" s="38">
        <f>+ER57+(ES13*(1+'Bazinės prielaidos'!$E$19)-ES13-ES14*(1+'Bazinės prielaidos'!$E$19)+ES14)+ES27+ES72+SUM('Metinis atlyginimas'!ES11:ES13)*'Bazinės prielaidos'!$E$19</f>
        <v>0</v>
      </c>
      <c r="ET57" s="38">
        <f>+ES57+(ET13*(1+'Bazinės prielaidos'!$E$19)-ET13-ET14*(1+'Bazinės prielaidos'!$E$19)+ET14)+ET27+ET72+SUM('Metinis atlyginimas'!ET11:ET13)*'Bazinės prielaidos'!$E$19</f>
        <v>0</v>
      </c>
      <c r="EU57" s="38">
        <f>+ET57+(EU13*(1+'Bazinės prielaidos'!$E$19)-EU13-EU14*(1+'Bazinės prielaidos'!$E$19)+EU14)+EU27+EU72+SUM('Metinis atlyginimas'!EU11:EU13)*'Bazinės prielaidos'!$E$19</f>
        <v>0</v>
      </c>
      <c r="EV57" s="38">
        <f>+EU57+(EV13*(1+'Bazinės prielaidos'!$E$19)-EV13-EV14*(1+'Bazinės prielaidos'!$E$19)+EV14)+EV27+EV72+SUM('Metinis atlyginimas'!EV11:EV13)*'Bazinės prielaidos'!$E$19</f>
        <v>0</v>
      </c>
      <c r="EW57" s="38">
        <f>+EV57+(EW13*(1+'Bazinės prielaidos'!$E$19)-EW13-EW14*(1+'Bazinės prielaidos'!$E$19)+EW14)+EW27+EW72+SUM('Metinis atlyginimas'!EW11:EW13)*'Bazinės prielaidos'!$E$19</f>
        <v>0</v>
      </c>
      <c r="EX57" s="38">
        <f>+EW57+(EX13*(1+'Bazinės prielaidos'!$E$19)-EX13-EX14*(1+'Bazinės prielaidos'!$E$19)+EX14)+EX27+EX72+SUM('Metinis atlyginimas'!EX11:EX13)*'Bazinės prielaidos'!$E$19</f>
        <v>0</v>
      </c>
      <c r="EY57" s="38">
        <f>+EX57+(EY13*(1+'Bazinės prielaidos'!$E$19)-EY13-EY14*(1+'Bazinės prielaidos'!$E$19)+EY14)+EY27+EY72+SUM('Metinis atlyginimas'!EY11:EY13)*'Bazinės prielaidos'!$E$19</f>
        <v>0</v>
      </c>
      <c r="EZ57" s="38">
        <f>+EY57+(EZ13*(1+'Bazinės prielaidos'!$E$19)-EZ13-EZ14*(1+'Bazinės prielaidos'!$E$19)+EZ14)+EZ27+EZ72+SUM('Metinis atlyginimas'!EZ11:EZ13)*'Bazinės prielaidos'!$E$19</f>
        <v>1643.4371786525408</v>
      </c>
      <c r="FA57" s="126">
        <f>+EZ57</f>
        <v>1643.4371786525408</v>
      </c>
      <c r="FB57" s="38">
        <f>+FA57+(FB13*(1+'Bazinės prielaidos'!$E$19)-FB13-FB14*(1+'Bazinės prielaidos'!$E$19)+FB14)+FB27+FB72+SUM('Metinis atlyginimas'!FB11:FB13)*'Bazinės prielaidos'!$E$19</f>
        <v>0</v>
      </c>
      <c r="FC57" s="38">
        <f>+FB57+(FC13*(1+'Bazinės prielaidos'!$E$19)-FC13-FC14*(1+'Bazinės prielaidos'!$E$19)+FC14)+FC27+FC72+SUM('Metinis atlyginimas'!FC11:FC13)*'Bazinės prielaidos'!$E$19</f>
        <v>0</v>
      </c>
      <c r="FD57" s="38">
        <f>+FC57+(FD13*(1+'Bazinės prielaidos'!$E$19)-FD13-FD14*(1+'Bazinės prielaidos'!$E$19)+FD14)+FD27+FD72+SUM('Metinis atlyginimas'!FD11:FD13)*'Bazinės prielaidos'!$E$19</f>
        <v>0</v>
      </c>
      <c r="FE57" s="38">
        <f>+FD57+(FE13*(1+'Bazinės prielaidos'!$E$19)-FE13-FE14*(1+'Bazinės prielaidos'!$E$19)+FE14)+FE27+FE72+SUM('Metinis atlyginimas'!FE11:FE13)*'Bazinės prielaidos'!$E$19</f>
        <v>0</v>
      </c>
      <c r="FF57" s="38">
        <f>+FE57+(FF13*(1+'Bazinės prielaidos'!$E$19)-FF13-FF14*(1+'Bazinės prielaidos'!$E$19)+FF14)+FF27+FF72+SUM('Metinis atlyginimas'!FF11:FF13)*'Bazinės prielaidos'!$E$19</f>
        <v>0</v>
      </c>
      <c r="FG57" s="38">
        <f>+FF57+(FG13*(1+'Bazinės prielaidos'!$E$19)-FG13-FG14*(1+'Bazinės prielaidos'!$E$19)+FG14)+FG27+FG72+SUM('Metinis atlyginimas'!FG11:FG13)*'Bazinės prielaidos'!$E$19</f>
        <v>0</v>
      </c>
      <c r="FH57" s="38">
        <f>+FG57+(FH13*(1+'Bazinės prielaidos'!$E$19)-FH13-FH14*(1+'Bazinės prielaidos'!$E$19)+FH14)+FH27+FH72+SUM('Metinis atlyginimas'!FH11:FH13)*'Bazinės prielaidos'!$E$19</f>
        <v>0</v>
      </c>
      <c r="FI57" s="38">
        <f>+FH57+(FI13*(1+'Bazinės prielaidos'!$E$19)-FI13-FI14*(1+'Bazinės prielaidos'!$E$19)+FI14)+FI27+FI72+SUM('Metinis atlyginimas'!FI11:FI13)*'Bazinės prielaidos'!$E$19</f>
        <v>0</v>
      </c>
      <c r="FJ57" s="38">
        <f>+FI57+(FJ13*(1+'Bazinės prielaidos'!$E$19)-FJ13-FJ14*(1+'Bazinės prielaidos'!$E$19)+FJ14)+FJ27+FJ72+SUM('Metinis atlyginimas'!FJ11:FJ13)*'Bazinės prielaidos'!$E$19</f>
        <v>0</v>
      </c>
      <c r="FK57" s="38">
        <f>+FJ57+(FK13*(1+'Bazinės prielaidos'!$E$19)-FK13-FK14*(1+'Bazinės prielaidos'!$E$19)+FK14)+FK27+FK72+SUM('Metinis atlyginimas'!FK11:FK13)*'Bazinės prielaidos'!$E$19</f>
        <v>0</v>
      </c>
      <c r="FL57" s="38">
        <f>+FK57+(FL13*(1+'Bazinės prielaidos'!$E$19)-FL13-FL14*(1+'Bazinės prielaidos'!$E$19)+FL14)+FL27+FL72+SUM('Metinis atlyginimas'!FL11:FL13)*'Bazinės prielaidos'!$E$19</f>
        <v>0</v>
      </c>
      <c r="FM57" s="38">
        <f>+FL57+(FM13*(1+'Bazinės prielaidos'!$E$19)-FM13-FM14*(1+'Bazinės prielaidos'!$E$19)+FM14)+FM27+FM72+SUM('Metinis atlyginimas'!FM11:FM13)*'Bazinės prielaidos'!$E$19</f>
        <v>83.995110319876403</v>
      </c>
      <c r="FN57" s="126">
        <f>+FM57</f>
        <v>83.995110319876403</v>
      </c>
      <c r="FO57" s="38">
        <f>+FN57+(FO13*(1+'Bazinės prielaidos'!$E$19)-FO13-FO14*(1+'Bazinės prielaidos'!$E$19)+FO14)+FO27+FO72+SUM('Metinis atlyginimas'!FO11:FO13)*'Bazinės prielaidos'!$E$19</f>
        <v>0</v>
      </c>
      <c r="FP57" s="38">
        <f>+FO57+(FP13*(1+'Bazinės prielaidos'!$E$19)-FP13-FP14*(1+'Bazinės prielaidos'!$E$19)+FP14)+FP27+FP72+SUM('Metinis atlyginimas'!FP11:FP13)*'Bazinės prielaidos'!$E$19</f>
        <v>0</v>
      </c>
      <c r="FQ57" s="38">
        <f>+FP57+(FQ13*(1+'Bazinės prielaidos'!$E$19)-FQ13-FQ14*(1+'Bazinės prielaidos'!$E$19)+FQ14)+FQ27+FQ72+SUM('Metinis atlyginimas'!FQ11:FQ13)*'Bazinės prielaidos'!$E$19</f>
        <v>0</v>
      </c>
      <c r="FR57" s="38">
        <f>+FQ57+(FR13*(1+'Bazinės prielaidos'!$E$19)-FR13-FR14*(1+'Bazinės prielaidos'!$E$19)+FR14)+FR27+FR72+SUM('Metinis atlyginimas'!FR11:FR13)*'Bazinės prielaidos'!$E$19</f>
        <v>0</v>
      </c>
      <c r="FS57" s="38">
        <f>+FR57+(FS13*(1+'Bazinės prielaidos'!$E$19)-FS13-FS14*(1+'Bazinės prielaidos'!$E$19)+FS14)+FS27+FS72+SUM('Metinis atlyginimas'!FS11:FS13)*'Bazinės prielaidos'!$E$19</f>
        <v>0</v>
      </c>
      <c r="FT57" s="38">
        <f>+FS57+(FT13*(1+'Bazinės prielaidos'!$E$19)-FT13-FT14*(1+'Bazinės prielaidos'!$E$19)+FT14)+FT27+FT72+SUM('Metinis atlyginimas'!FT11:FT13)*'Bazinės prielaidos'!$E$19</f>
        <v>0</v>
      </c>
      <c r="FU57" s="38">
        <f>+FT57+(FU13*(1+'Bazinės prielaidos'!$E$19)-FU13-FU14*(1+'Bazinės prielaidos'!$E$19)+FU14)+FU27+FU72+SUM('Metinis atlyginimas'!FU11:FU13)*'Bazinės prielaidos'!$E$19</f>
        <v>0</v>
      </c>
      <c r="FV57" s="38">
        <f>+FU57+(FV13*(1+'Bazinės prielaidos'!$E$19)-FV13-FV14*(1+'Bazinės prielaidos'!$E$19)+FV14)+FV27+FV72+SUM('Metinis atlyginimas'!FV11:FV13)*'Bazinės prielaidos'!$E$19</f>
        <v>0</v>
      </c>
      <c r="FW57" s="38">
        <f>+FV57+(FW13*(1+'Bazinės prielaidos'!$E$19)-FW13-FW14*(1+'Bazinės prielaidos'!$E$19)+FW14)+FW27+FW72+SUM('Metinis atlyginimas'!FW11:FW13)*'Bazinės prielaidos'!$E$19</f>
        <v>0</v>
      </c>
      <c r="FX57" s="38">
        <f>+FW57+(FX13*(1+'Bazinės prielaidos'!$E$19)-FX13-FX14*(1+'Bazinės prielaidos'!$E$19)+FX14)+FX27+FX72+SUM('Metinis atlyginimas'!FX11:FX13)*'Bazinės prielaidos'!$E$19</f>
        <v>0</v>
      </c>
      <c r="FY57" s="38">
        <f>+FX57+(FY13*(1+'Bazinės prielaidos'!$E$19)-FY13-FY14*(1+'Bazinės prielaidos'!$E$19)+FY14)+FY27+FY72+SUM('Metinis atlyginimas'!FY11:FY13)*'Bazinės prielaidos'!$E$19</f>
        <v>0</v>
      </c>
      <c r="FZ57" s="38">
        <f>+FY57+(FZ13*(1+'Bazinės prielaidos'!$E$19)-FZ13-FZ14*(1+'Bazinės prielaidos'!$E$19)+FZ14)+FZ27+FZ72+SUM('Metinis atlyginimas'!FZ11:FZ13)*'Bazinės prielaidos'!$E$19</f>
        <v>17022.392504214669</v>
      </c>
      <c r="GA57" s="126">
        <f>+FZ57</f>
        <v>17022.392504214669</v>
      </c>
      <c r="GB57" s="38">
        <f>+GA57+(GB13*(1+'Bazinės prielaidos'!$E$19)-GB13-GB14*(1+'Bazinės prielaidos'!$E$19)+GB14)+GB27+GB72+SUM('Metinis atlyginimas'!GB11:GB13)*'Bazinės prielaidos'!$E$19</f>
        <v>0</v>
      </c>
      <c r="GC57" s="38">
        <f>+GB57+(GC13*(1+'Bazinės prielaidos'!$E$19)-GC13-GC14*(1+'Bazinės prielaidos'!$E$19)+GC14)+GC27+GC72+SUM('Metinis atlyginimas'!GC11:GC13)*'Bazinės prielaidos'!$E$19</f>
        <v>0</v>
      </c>
      <c r="GD57" s="38">
        <f>+GC57+(GD13*(1+'Bazinės prielaidos'!$E$19)-GD13-GD14*(1+'Bazinės prielaidos'!$E$19)+GD14)+GD27+GD72+SUM('Metinis atlyginimas'!GD11:GD13)*'Bazinės prielaidos'!$E$19</f>
        <v>0</v>
      </c>
      <c r="GE57" s="38">
        <f>+GD57+(GE13*(1+'Bazinės prielaidos'!$E$19)-GE13-GE14*(1+'Bazinės prielaidos'!$E$19)+GE14)+GE27+GE72+SUM('Metinis atlyginimas'!GE11:GE13)*'Bazinės prielaidos'!$E$19</f>
        <v>0</v>
      </c>
      <c r="GF57" s="38">
        <f>+GE57+(GF13*(1+'Bazinės prielaidos'!$E$19)-GF13-GF14*(1+'Bazinės prielaidos'!$E$19)+GF14)+GF27+GF72+SUM('Metinis atlyginimas'!GF11:GF13)*'Bazinės prielaidos'!$E$19</f>
        <v>0</v>
      </c>
      <c r="GG57" s="38">
        <f>+GF57+(GG13*(1+'Bazinės prielaidos'!$E$19)-GG13-GG14*(1+'Bazinės prielaidos'!$E$19)+GG14)+GG27+GG72+SUM('Metinis atlyginimas'!GG11:GG13)*'Bazinės prielaidos'!$E$19</f>
        <v>0</v>
      </c>
      <c r="GH57" s="38">
        <f>+GG57+(GH13*(1+'Bazinės prielaidos'!$E$19)-GH13-GH14*(1+'Bazinės prielaidos'!$E$19)+GH14)+GH27+GH72+SUM('Metinis atlyginimas'!GH11:GH13)*'Bazinės prielaidos'!$E$19</f>
        <v>0</v>
      </c>
      <c r="GI57" s="38">
        <f>+GH57+(GI13*(1+'Bazinės prielaidos'!$E$19)-GI13-GI14*(1+'Bazinės prielaidos'!$E$19)+GI14)+GI27+GI72+SUM('Metinis atlyginimas'!GI11:GI13)*'Bazinės prielaidos'!$E$19</f>
        <v>0</v>
      </c>
      <c r="GJ57" s="38">
        <f>+GI57+(GJ13*(1+'Bazinės prielaidos'!$E$19)-GJ13-GJ14*(1+'Bazinės prielaidos'!$E$19)+GJ14)+GJ27+GJ72+SUM('Metinis atlyginimas'!GJ11:GJ13)*'Bazinės prielaidos'!$E$19</f>
        <v>0</v>
      </c>
      <c r="GK57" s="38">
        <f>+GJ57+(GK13*(1+'Bazinės prielaidos'!$E$19)-GK13-GK14*(1+'Bazinės prielaidos'!$E$19)+GK14)+GK27+GK72+SUM('Metinis atlyginimas'!GK11:GK13)*'Bazinės prielaidos'!$E$19</f>
        <v>0</v>
      </c>
      <c r="GL57" s="38">
        <f>+GK57+(GL13*(1+'Bazinės prielaidos'!$E$19)-GL13-GL14*(1+'Bazinės prielaidos'!$E$19)+GL14)+GL27+GL72+SUM('Metinis atlyginimas'!GL11:GL13)*'Bazinės prielaidos'!$E$19</f>
        <v>0</v>
      </c>
      <c r="GM57" s="38">
        <f>+GL57+(GM13*(1+'Bazinės prielaidos'!$E$19)-GM13-GM14*(1+'Bazinės prielaidos'!$E$19)+GM14)+GM27+GM72+SUM('Metinis atlyginimas'!GM11:GM13)*'Bazinės prielaidos'!$E$19</f>
        <v>0</v>
      </c>
      <c r="GN57" s="126">
        <f>+GM57</f>
        <v>0</v>
      </c>
      <c r="GO57" s="38">
        <f>+GN57+(GO13*(1+'Bazinės prielaidos'!$E$19)-GO13-GO14*(1+'Bazinės prielaidos'!$E$19)+GO14)+GO27+GO72+SUM('Metinis atlyginimas'!GO11:GO13)*'Bazinės prielaidos'!$E$19</f>
        <v>0</v>
      </c>
      <c r="GP57" s="38">
        <f>+GO57+(GP13*(1+'Bazinės prielaidos'!$E$19)-GP13-GP14*(1+'Bazinės prielaidos'!$E$19)+GP14)+GP27+GP72+SUM('Metinis atlyginimas'!GP11:GP13)*'Bazinės prielaidos'!$E$19</f>
        <v>0</v>
      </c>
      <c r="GQ57" s="38">
        <f>+GP57+(GQ13*(1+'Bazinės prielaidos'!$E$19)-GQ13-GQ14*(1+'Bazinės prielaidos'!$E$19)+GQ14)+GQ27+GQ72+SUM('Metinis atlyginimas'!GQ11:GQ13)*'Bazinės prielaidos'!$E$19</f>
        <v>0</v>
      </c>
      <c r="GR57" s="38">
        <f>+GQ57+(GR13*(1+'Bazinės prielaidos'!$E$19)-GR13-GR14*(1+'Bazinės prielaidos'!$E$19)+GR14)+GR27+GR72+SUM('Metinis atlyginimas'!GR11:GR13)*'Bazinės prielaidos'!$E$19</f>
        <v>0</v>
      </c>
      <c r="GS57" s="38">
        <f>+GR57+(GS13*(1+'Bazinės prielaidos'!$E$19)-GS13-GS14*(1+'Bazinės prielaidos'!$E$19)+GS14)+GS27+GS72+SUM('Metinis atlyginimas'!GS11:GS13)*'Bazinės prielaidos'!$E$19</f>
        <v>0</v>
      </c>
      <c r="GT57" s="38">
        <f>+GS57+(GT13*(1+'Bazinės prielaidos'!$E$19)-GT13-GT14*(1+'Bazinės prielaidos'!$E$19)+GT14)+GT27+GT72+SUM('Metinis atlyginimas'!GT11:GT13)*'Bazinės prielaidos'!$E$19</f>
        <v>0</v>
      </c>
      <c r="GU57" s="38">
        <f>+GT57+(GU13*(1+'Bazinės prielaidos'!$E$19)-GU13-GU14*(1+'Bazinės prielaidos'!$E$19)+GU14)+GU27+GU72+SUM('Metinis atlyginimas'!GU11:GU13)*'Bazinės prielaidos'!$E$19</f>
        <v>0</v>
      </c>
      <c r="GV57" s="38">
        <f>+GU57+(GV13*(1+'Bazinės prielaidos'!$E$19)-GV13-GV14*(1+'Bazinės prielaidos'!$E$19)+GV14)+GV27+GV72+SUM('Metinis atlyginimas'!GV11:GV13)*'Bazinės prielaidos'!$E$19</f>
        <v>0</v>
      </c>
      <c r="GW57" s="38">
        <f>+GV57+(GW13*(1+'Bazinės prielaidos'!$E$19)-GW13-GW14*(1+'Bazinės prielaidos'!$E$19)+GW14)+GW27+GW72+SUM('Metinis atlyginimas'!GW11:GW13)*'Bazinės prielaidos'!$E$19</f>
        <v>0</v>
      </c>
      <c r="GX57" s="38">
        <f>+GW57+(GX13*(1+'Bazinės prielaidos'!$E$19)-GX13-GX14*(1+'Bazinės prielaidos'!$E$19)+GX14)+GX27+GX72+SUM('Metinis atlyginimas'!GX11:GX13)*'Bazinės prielaidos'!$E$19</f>
        <v>0</v>
      </c>
      <c r="GY57" s="38">
        <f>+GX57+(GY13*(1+'Bazinės prielaidos'!$E$19)-GY13-GY14*(1+'Bazinės prielaidos'!$E$19)+GY14)+GY27+GY72+SUM('Metinis atlyginimas'!GY11:GY13)*'Bazinės prielaidos'!$E$19</f>
        <v>0</v>
      </c>
      <c r="GZ57" s="38">
        <f>+GY57+(GZ13*(1+'Bazinės prielaidos'!$E$19)-GZ13-GZ14*(1+'Bazinės prielaidos'!$E$19)+GZ14)+GZ27+GZ72+SUM('Metinis atlyginimas'!GZ11:GZ13)*'Bazinės prielaidos'!$E$19</f>
        <v>552.98076923079611</v>
      </c>
      <c r="HA57" s="126">
        <f>+GZ57</f>
        <v>552.98076923079611</v>
      </c>
      <c r="HB57" s="38">
        <f>+HA57+(HB13*(1+'Bazinės prielaidos'!$E$19)-HB13-HB14*(1+'Bazinės prielaidos'!$E$19)+HB14)+HB27+HB72+SUM('Metinis atlyginimas'!HB11:HB13)*'Bazinės prielaidos'!$E$19</f>
        <v>552.98076923079611</v>
      </c>
      <c r="HC57" s="38">
        <f>+HB57+(HC13*(1+'Bazinės prielaidos'!$E$19)-HC13-HC14*(1+'Bazinės prielaidos'!$E$19)+HC14)+HC27+HC72+SUM('Metinis atlyginimas'!HC11:HC13)*'Bazinės prielaidos'!$E$19</f>
        <v>552.98076923079611</v>
      </c>
      <c r="HD57" s="38">
        <f>+HC57+(HD13*(1+'Bazinės prielaidos'!$E$19)-HD13-HD14*(1+'Bazinės prielaidos'!$E$19)+HD14)+HD27+HD72+SUM('Metinis atlyginimas'!HD11:HD13)*'Bazinės prielaidos'!$E$19</f>
        <v>552.98076923079611</v>
      </c>
      <c r="HE57" s="38">
        <f>+HD57+(HE13*(1+'Bazinės prielaidos'!$E$19)-HE13-HE14*(1+'Bazinės prielaidos'!$E$19)+HE14)+HE27+HE72+SUM('Metinis atlyginimas'!HE11:HE13)*'Bazinės prielaidos'!$E$19</f>
        <v>552.98076923079611</v>
      </c>
      <c r="HF57" s="38">
        <f>+HE57+(HF13*(1+'Bazinės prielaidos'!$E$19)-HF13-HF14*(1+'Bazinės prielaidos'!$E$19)+HF14)+HF27+HF72+SUM('Metinis atlyginimas'!HF11:HF13)*'Bazinės prielaidos'!$E$19</f>
        <v>552.98076923079611</v>
      </c>
      <c r="HG57" s="38">
        <f>+HF57+(HG13*(1+'Bazinės prielaidos'!$E$19)-HG13-HG14*(1+'Bazinės prielaidos'!$E$19)+HG14)+HG27+HG72+SUM('Metinis atlyginimas'!HG11:HG13)*'Bazinės prielaidos'!$E$19</f>
        <v>552.98076923079611</v>
      </c>
      <c r="HH57" s="38">
        <f>+HG57+(HH13*(1+'Bazinės prielaidos'!$E$19)-HH13-HH14*(1+'Bazinės prielaidos'!$E$19)+HH14)+HH27+HH72+SUM('Metinis atlyginimas'!HH11:HH13)*'Bazinės prielaidos'!$E$19</f>
        <v>552.98076923079611</v>
      </c>
      <c r="HI57" s="38">
        <f>+HH57+(HI13*(1+'Bazinės prielaidos'!$E$19)-HI13-HI14*(1+'Bazinės prielaidos'!$E$19)+HI14)+HI27+HI72+SUM('Metinis atlyginimas'!HI11:HI13)*'Bazinės prielaidos'!$E$19</f>
        <v>552.98076923079611</v>
      </c>
      <c r="HJ57" s="38">
        <f>+HI57+(HJ13*(1+'Bazinės prielaidos'!$E$19)-HJ13-HJ14*(1+'Bazinės prielaidos'!$E$19)+HJ14)+HJ27+HJ72+SUM('Metinis atlyginimas'!HJ11:HJ13)*'Bazinės prielaidos'!$E$19</f>
        <v>552.98076923079611</v>
      </c>
      <c r="HK57" s="38">
        <f>+HJ57+(HK13*(1+'Bazinės prielaidos'!$E$19)-HK13-HK14*(1+'Bazinės prielaidos'!$E$19)+HK14)+HK27+HK72+SUM('Metinis atlyginimas'!HK11:HK13)*'Bazinės prielaidos'!$E$19</f>
        <v>552.98076923079611</v>
      </c>
      <c r="HL57" s="38">
        <f>+HK57+(HL13*(1+'Bazinės prielaidos'!$E$19)-HL13-HL14*(1+'Bazinės prielaidos'!$E$19)+HL14)+HL27+HL72+SUM('Metinis atlyginimas'!HL11:HL13)*'Bazinės prielaidos'!$E$19</f>
        <v>552.98076923079611</v>
      </c>
      <c r="HM57" s="38">
        <f>+HL57+(HM13*(1+'Bazinės prielaidos'!$E$19)-HM13-HM14*(1+'Bazinės prielaidos'!$E$19)+HM14)+HM27+HM72+SUM('Metinis atlyginimas'!HM11:HM13)*'Bazinės prielaidos'!$E$19</f>
        <v>2211.9230769231312</v>
      </c>
      <c r="HN57" s="126">
        <f>+HM57</f>
        <v>2211.9230769231312</v>
      </c>
      <c r="HO57" s="38">
        <f>+HN57+(HO13*(1+'Bazinės prielaidos'!$E$19)-HO13-HO14*(1+'Bazinės prielaidos'!$E$19)+HO14)+HO27+HO72+SUM('Metinis atlyginimas'!HO11:HO13)*'Bazinės prielaidos'!$E$19</f>
        <v>2211.9230769231312</v>
      </c>
      <c r="HP57" s="38">
        <f>+HO57+(HP13*(1+'Bazinės prielaidos'!$E$19)-HP13-HP14*(1+'Bazinės prielaidos'!$E$19)+HP14)+HP27+HP72+SUM('Metinis atlyginimas'!HP11:HP13)*'Bazinės prielaidos'!$E$19</f>
        <v>2211.9230769231312</v>
      </c>
      <c r="HQ57" s="38">
        <f>+HP57+(HQ13*(1+'Bazinės prielaidos'!$E$19)-HQ13-HQ14*(1+'Bazinės prielaidos'!$E$19)+HQ14)+HQ27+HQ72+SUM('Metinis atlyginimas'!HQ11:HQ13)*'Bazinės prielaidos'!$E$19</f>
        <v>2211.9230769231312</v>
      </c>
      <c r="HR57" s="38">
        <f>+HQ57+(HR13*(1+'Bazinės prielaidos'!$E$19)-HR13-HR14*(1+'Bazinės prielaidos'!$E$19)+HR14)+HR27+HR72+SUM('Metinis atlyginimas'!HR11:HR13)*'Bazinės prielaidos'!$E$19</f>
        <v>2211.9230769231312</v>
      </c>
      <c r="HS57" s="38">
        <f>+HR57+(HS13*(1+'Bazinės prielaidos'!$E$19)-HS13-HS14*(1+'Bazinės prielaidos'!$E$19)+HS14)+HS27+HS72+SUM('Metinis atlyginimas'!HS11:HS13)*'Bazinės prielaidos'!$E$19</f>
        <v>2211.9230769231312</v>
      </c>
      <c r="HT57" s="38">
        <f>+HS57+(HT13*(1+'Bazinės prielaidos'!$E$19)-HT13-HT14*(1+'Bazinės prielaidos'!$E$19)+HT14)+HT27+HT72+SUM('Metinis atlyginimas'!HT11:HT13)*'Bazinės prielaidos'!$E$19</f>
        <v>2211.9230769231312</v>
      </c>
      <c r="HU57" s="38">
        <f>+HT57+(HU13*(1+'Bazinės prielaidos'!$E$19)-HU13-HU14*(1+'Bazinės prielaidos'!$E$19)+HU14)+HU27+HU72+SUM('Metinis atlyginimas'!HU11:HU13)*'Bazinės prielaidos'!$E$19</f>
        <v>2211.9230769231312</v>
      </c>
      <c r="HV57" s="38">
        <f>+HU57+(HV13*(1+'Bazinės prielaidos'!$E$19)-HV13-HV14*(1+'Bazinės prielaidos'!$E$19)+HV14)+HV27+HV72+SUM('Metinis atlyginimas'!HV11:HV13)*'Bazinės prielaidos'!$E$19</f>
        <v>2211.9230769231312</v>
      </c>
      <c r="HW57" s="38">
        <f>+HV57+(HW13*(1+'Bazinės prielaidos'!$E$19)-HW13-HW14*(1+'Bazinės prielaidos'!$E$19)+HW14)+HW27+HW72+SUM('Metinis atlyginimas'!HW11:HW13)*'Bazinės prielaidos'!$E$19</f>
        <v>2211.9230769231312</v>
      </c>
      <c r="HX57" s="38">
        <f>+HW57+(HX13*(1+'Bazinės prielaidos'!$E$19)-HX13-HX14*(1+'Bazinės prielaidos'!$E$19)+HX14)+HX27+HX72+SUM('Metinis atlyginimas'!HX11:HX13)*'Bazinės prielaidos'!$E$19</f>
        <v>2211.9230769231312</v>
      </c>
      <c r="HY57" s="38">
        <f>+HX57+(HY13*(1+'Bazinės prielaidos'!$E$19)-HY13-HY14*(1+'Bazinės prielaidos'!$E$19)+HY14)+HY27+HY72+SUM('Metinis atlyginimas'!HY11:HY13)*'Bazinės prielaidos'!$E$19</f>
        <v>2211.9230769231312</v>
      </c>
      <c r="HZ57" s="38">
        <f>+HY57+(HZ13*(1+'Bazinės prielaidos'!$E$19)-HZ13-HZ14*(1+'Bazinės prielaidos'!$E$19)+HZ14)+HZ27+HZ72+SUM('Metinis atlyginimas'!HZ11:HZ13)*'Bazinės prielaidos'!$E$19</f>
        <v>4423.8461538462361</v>
      </c>
      <c r="IA57" s="126">
        <f>+HZ57</f>
        <v>4423.8461538462361</v>
      </c>
      <c r="IB57" s="38">
        <f>+IA57+(IB13*(1+'Bazinės prielaidos'!$E$19)-IB13-IB14*(1+'Bazinės prielaidos'!$E$19)+IB14)+IB27+IB72+SUM('Metinis atlyginimas'!IB11:IB13)*'Bazinės prielaidos'!$E$19</f>
        <v>4423.8461538462361</v>
      </c>
      <c r="IC57" s="38">
        <f>+IB57+(IC13*(1+'Bazinės prielaidos'!$E$19)-IC13-IC14*(1+'Bazinės prielaidos'!$E$19)+IC14)+IC27+IC72+SUM('Metinis atlyginimas'!IC11:IC13)*'Bazinės prielaidos'!$E$19</f>
        <v>4423.8461538462361</v>
      </c>
      <c r="ID57" s="38">
        <f>+IC57+(ID13*(1+'Bazinės prielaidos'!$E$19)-ID13-ID14*(1+'Bazinės prielaidos'!$E$19)+ID14)+ID27+ID72+SUM('Metinis atlyginimas'!ID11:ID13)*'Bazinės prielaidos'!$E$19</f>
        <v>4423.8461538462361</v>
      </c>
      <c r="IE57" s="38">
        <f>+ID57+(IE13*(1+'Bazinės prielaidos'!$E$19)-IE13-IE14*(1+'Bazinės prielaidos'!$E$19)+IE14)+IE27+IE72+SUM('Metinis atlyginimas'!IE11:IE13)*'Bazinės prielaidos'!$E$19</f>
        <v>4423.8461538462361</v>
      </c>
      <c r="IF57" s="38">
        <f>+IE57+(IF13*(1+'Bazinės prielaidos'!$E$19)-IF13-IF14*(1+'Bazinės prielaidos'!$E$19)+IF14)+IF27+IF72+SUM('Metinis atlyginimas'!IF11:IF13)*'Bazinės prielaidos'!$E$19</f>
        <v>4423.8461538462361</v>
      </c>
      <c r="IG57" s="38">
        <f>+IF57+(IG13*(1+'Bazinės prielaidos'!$E$19)-IG13-IG14*(1+'Bazinės prielaidos'!$E$19)+IG14)+IG27+IG72+SUM('Metinis atlyginimas'!IG11:IG13)*'Bazinės prielaidos'!$E$19</f>
        <v>4423.8461538462361</v>
      </c>
      <c r="IH57" s="38">
        <f>+IG57+(IH13*(1+'Bazinės prielaidos'!$E$19)-IH13-IH14*(1+'Bazinės prielaidos'!$E$19)+IH14)+IH27+IH72+SUM('Metinis atlyginimas'!IH11:IH13)*'Bazinės prielaidos'!$E$19</f>
        <v>4423.8461538462361</v>
      </c>
      <c r="II57" s="38">
        <f>+IH57+(II13*(1+'Bazinės prielaidos'!$E$19)-II13-II14*(1+'Bazinės prielaidos'!$E$19)+II14)+II27+II72+SUM('Metinis atlyginimas'!II11:II13)*'Bazinės prielaidos'!$E$19</f>
        <v>4423.8461538462361</v>
      </c>
      <c r="IJ57" s="38">
        <f>+II57+(IJ13*(1+'Bazinės prielaidos'!$E$19)-IJ13-IJ14*(1+'Bazinės prielaidos'!$E$19)+IJ14)+IJ27+IJ72+SUM('Metinis atlyginimas'!IJ11:IJ13)*'Bazinės prielaidos'!$E$19</f>
        <v>4423.8461538462361</v>
      </c>
      <c r="IK57" s="38">
        <f>+IJ57+(IK13*(1+'Bazinės prielaidos'!$E$19)-IK13-IK14*(1+'Bazinės prielaidos'!$E$19)+IK14)+IK27+IK72+SUM('Metinis atlyginimas'!IK11:IK13)*'Bazinės prielaidos'!$E$19</f>
        <v>4423.8461538462361</v>
      </c>
      <c r="IL57" s="38">
        <f>+IK57+(IL13*(1+'Bazinės prielaidos'!$E$19)-IL13-IL14*(1+'Bazinės prielaidos'!$E$19)+IL14)+IL27+IL72+SUM('Metinis atlyginimas'!IL11:IL13)*'Bazinės prielaidos'!$E$19</f>
        <v>4423.8461538462361</v>
      </c>
      <c r="IM57" s="38">
        <f>+IL57+(IM13*(1+'Bazinės prielaidos'!$E$19)-IM13-IM14*(1+'Bazinės prielaidos'!$E$19)+IM14)+IM27+IM72+SUM('Metinis atlyginimas'!IM11:IM13)*'Bazinės prielaidos'!$E$19</f>
        <v>6635.7692307693414</v>
      </c>
      <c r="IN57" s="126">
        <f>+IM57</f>
        <v>6635.7692307693414</v>
      </c>
      <c r="IO57" s="38">
        <f>+IN57+(IO13*(1+'Bazinės prielaidos'!$E$19)-IO13-IO14*(1+'Bazinės prielaidos'!$E$19)+IO14)+IO27+IO72+SUM('Metinis atlyginimas'!IO11:IO13)*'Bazinės prielaidos'!$E$19</f>
        <v>6635.7692307693414</v>
      </c>
      <c r="IP57" s="38">
        <f>+IO57+(IP13*(1+'Bazinės prielaidos'!$E$19)-IP13-IP14*(1+'Bazinės prielaidos'!$E$19)+IP14)+IP27+IP72+SUM('Metinis atlyginimas'!IP11:IP13)*'Bazinės prielaidos'!$E$19</f>
        <v>6635.7692307693414</v>
      </c>
      <c r="IQ57" s="38">
        <f>+IP57+(IQ13*(1+'Bazinės prielaidos'!$E$19)-IQ13-IQ14*(1+'Bazinės prielaidos'!$E$19)+IQ14)+IQ27+IQ72+SUM('Metinis atlyginimas'!IQ11:IQ13)*'Bazinės prielaidos'!$E$19</f>
        <v>6635.7692307693414</v>
      </c>
      <c r="IR57" s="38">
        <f>+IQ57+(IR13*(1+'Bazinės prielaidos'!$E$19)-IR13-IR14*(1+'Bazinės prielaidos'!$E$19)+IR14)+IR27+IR72+SUM('Metinis atlyginimas'!IR11:IR13)*'Bazinės prielaidos'!$E$19</f>
        <v>6635.7692307693414</v>
      </c>
      <c r="IS57" s="38">
        <f>+IR57+(IS13*(1+'Bazinės prielaidos'!$E$19)-IS13-IS14*(1+'Bazinės prielaidos'!$E$19)+IS14)+IS27+IS72+SUM('Metinis atlyginimas'!IS11:IS13)*'Bazinės prielaidos'!$E$19</f>
        <v>6635.7692307693414</v>
      </c>
      <c r="IT57" s="38">
        <f>+IS57+(IT13*(1+'Bazinės prielaidos'!$E$19)-IT13-IT14*(1+'Bazinės prielaidos'!$E$19)+IT14)+IT27+IT72+SUM('Metinis atlyginimas'!IT11:IT13)*'Bazinės prielaidos'!$E$19</f>
        <v>6635.7692307693414</v>
      </c>
      <c r="IU57" s="38">
        <f>+IT57+(IU13*(1+'Bazinės prielaidos'!$E$19)-IU13-IU14*(1+'Bazinės prielaidos'!$E$19)+IU14)+IU27+IU72+SUM('Metinis atlyginimas'!IU11:IU13)*'Bazinės prielaidos'!$E$19</f>
        <v>6635.7692307693414</v>
      </c>
      <c r="IV57" s="38">
        <f>+IU57+(IV13*(1+'Bazinės prielaidos'!$E$19)-IV13-IV14*(1+'Bazinės prielaidos'!$E$19)+IV14)+IV27+IV72+SUM('Metinis atlyginimas'!IV11:IV13)*'Bazinės prielaidos'!$E$19</f>
        <v>6635.7692307693414</v>
      </c>
      <c r="IW57" s="38">
        <f>+IV57+(IW13*(1+'Bazinės prielaidos'!$E$19)-IW13-IW14*(1+'Bazinės prielaidos'!$E$19)+IW14)+IW27+IW72+SUM('Metinis atlyginimas'!IW11:IW13)*'Bazinės prielaidos'!$E$19</f>
        <v>6635.7692307693414</v>
      </c>
      <c r="IX57" s="38">
        <f>+IW57+(IX13*(1+'Bazinės prielaidos'!$E$19)-IX13-IX14*(1+'Bazinės prielaidos'!$E$19)+IX14)+IX27+IX72+SUM('Metinis atlyginimas'!IX11:IX13)*'Bazinės prielaidos'!$E$19</f>
        <v>6635.7692307693414</v>
      </c>
      <c r="IY57" s="38">
        <f>+IX57+(IY13*(1+'Bazinės prielaidos'!$E$19)-IY13-IY14*(1+'Bazinės prielaidos'!$E$19)+IY14)+IY27+IY72+SUM('Metinis atlyginimas'!IY11:IY13)*'Bazinės prielaidos'!$E$19</f>
        <v>6635.7692307693414</v>
      </c>
      <c r="IZ57" s="38">
        <f>+IY57+(IZ13*(1+'Bazinės prielaidos'!$E$19)-IZ13-IZ14*(1+'Bazinės prielaidos'!$E$19)+IZ14)+IZ27+IZ72+SUM('Metinis atlyginimas'!IZ11:IZ13)*'Bazinės prielaidos'!$E$19</f>
        <v>8847.6923076924468</v>
      </c>
      <c r="JA57" s="126">
        <f>+IZ57</f>
        <v>8847.6923076924468</v>
      </c>
      <c r="JB57" s="38">
        <f>+JA57+(JB13*(1+'Bazinės prielaidos'!$E$19)-JB13-JB14*(1+'Bazinės prielaidos'!$E$19)+JB14)+JB27+JB72+SUM('Metinis atlyginimas'!JB11:JB13)*'Bazinės prielaidos'!$E$19</f>
        <v>8847.6923076924468</v>
      </c>
      <c r="JC57" s="38">
        <f>+JB57+(JC13*(1+'Bazinės prielaidos'!$E$19)-JC13-JC14*(1+'Bazinės prielaidos'!$E$19)+JC14)+JC27+JC72+SUM('Metinis atlyginimas'!JC11:JC13)*'Bazinės prielaidos'!$E$19</f>
        <v>8847.6923076924468</v>
      </c>
      <c r="JD57" s="38">
        <f>+JC57+(JD13*(1+'Bazinės prielaidos'!$E$19)-JD13-JD14*(1+'Bazinės prielaidos'!$E$19)+JD14)+JD27+JD72+SUM('Metinis atlyginimas'!JD11:JD13)*'Bazinės prielaidos'!$E$19</f>
        <v>8847.6923076924468</v>
      </c>
      <c r="JE57" s="38">
        <f>+JD57+(JE13*(1+'Bazinės prielaidos'!$E$19)-JE13-JE14*(1+'Bazinės prielaidos'!$E$19)+JE14)+JE27+JE72+SUM('Metinis atlyginimas'!JE11:JE13)*'Bazinės prielaidos'!$E$19</f>
        <v>8847.6923076924468</v>
      </c>
      <c r="JF57" s="38">
        <f>+JE57+(JF13*(1+'Bazinės prielaidos'!$E$19)-JF13-JF14*(1+'Bazinės prielaidos'!$E$19)+JF14)+JF27+JF72+SUM('Metinis atlyginimas'!JF11:JF13)*'Bazinės prielaidos'!$E$19</f>
        <v>8847.6923076924468</v>
      </c>
      <c r="JG57" s="38">
        <f>+JF57+(JG13*(1+'Bazinės prielaidos'!$E$19)-JG13-JG14*(1+'Bazinės prielaidos'!$E$19)+JG14)+JG27+JG72+SUM('Metinis atlyginimas'!JG11:JG13)*'Bazinės prielaidos'!$E$19</f>
        <v>8847.6923076924468</v>
      </c>
      <c r="JH57" s="38">
        <f>+JG57+(JH13*(1+'Bazinės prielaidos'!$E$19)-JH13-JH14*(1+'Bazinės prielaidos'!$E$19)+JH14)+JH27+JH72+SUM('Metinis atlyginimas'!JH11:JH13)*'Bazinės prielaidos'!$E$19</f>
        <v>8847.6923076924468</v>
      </c>
      <c r="JI57" s="38">
        <f>+JH57+(JI13*(1+'Bazinės prielaidos'!$E$19)-JI13-JI14*(1+'Bazinės prielaidos'!$E$19)+JI14)+JI27+JI72+SUM('Metinis atlyginimas'!JI11:JI13)*'Bazinės prielaidos'!$E$19</f>
        <v>8847.6923076924468</v>
      </c>
      <c r="JJ57" s="38">
        <f>+JI57+(JJ13*(1+'Bazinės prielaidos'!$E$19)-JJ13-JJ14*(1+'Bazinės prielaidos'!$E$19)+JJ14)+JJ27+JJ72+SUM('Metinis atlyginimas'!JJ11:JJ13)*'Bazinės prielaidos'!$E$19</f>
        <v>8847.6923076924468</v>
      </c>
      <c r="JK57" s="38">
        <f>+JJ57+(JK13*(1+'Bazinės prielaidos'!$E$19)-JK13-JK14*(1+'Bazinės prielaidos'!$E$19)+JK14)+JK27+JK72+SUM('Metinis atlyginimas'!JK11:JK13)*'Bazinės prielaidos'!$E$19</f>
        <v>8847.6923076924468</v>
      </c>
      <c r="JL57" s="38">
        <f>+JK57+(JL13*(1+'Bazinės prielaidos'!$E$19)-JL13-JL14*(1+'Bazinės prielaidos'!$E$19)+JL14)+JL27+JL72+SUM('Metinis atlyginimas'!JL11:JL13)*'Bazinės prielaidos'!$E$19</f>
        <v>8847.6923076924468</v>
      </c>
      <c r="JM57" s="38">
        <f>+JL57+(JM13*(1+'Bazinės prielaidos'!$E$19)-JM13-JM14*(1+'Bazinės prielaidos'!$E$19)+JM14)+JM27+JM72+SUM('Metinis atlyginimas'!JM11:JM13)*'Bazinės prielaidos'!$E$19</f>
        <v>11059.615384615552</v>
      </c>
      <c r="JN57" s="126">
        <f>+JM57</f>
        <v>11059.615384615552</v>
      </c>
      <c r="JO57" s="38">
        <f>+JN57+(JO13*(1+'Bazinės prielaidos'!$E$19)-JO13-JO14*(1+'Bazinės prielaidos'!$E$19)+JO14)+JO27+JO72+SUM('Metinis atlyginimas'!JO11:JO13)*'Bazinės prielaidos'!$E$19</f>
        <v>11059.615384615552</v>
      </c>
      <c r="JP57" s="38">
        <f>+JO57+(JP13*(1+'Bazinės prielaidos'!$E$19)-JP13-JP14*(1+'Bazinės prielaidos'!$E$19)+JP14)+JP27+JP72+SUM('Metinis atlyginimas'!JP11:JP13)*'Bazinės prielaidos'!$E$19</f>
        <v>11059.615384615552</v>
      </c>
      <c r="JQ57" s="38">
        <f>+JP57+(JQ13*(1+'Bazinės prielaidos'!$E$19)-JQ13-JQ14*(1+'Bazinės prielaidos'!$E$19)+JQ14)+JQ27+JQ72+SUM('Metinis atlyginimas'!JQ11:JQ13)*'Bazinės prielaidos'!$E$19</f>
        <v>11059.615384615552</v>
      </c>
      <c r="JR57" s="38">
        <f>+JQ57+(JR13*(1+'Bazinės prielaidos'!$E$19)-JR13-JR14*(1+'Bazinės prielaidos'!$E$19)+JR14)+JR27+JR72+SUM('Metinis atlyginimas'!JR11:JR13)*'Bazinės prielaidos'!$E$19</f>
        <v>11059.615384615552</v>
      </c>
      <c r="JS57" s="38">
        <f>+JR57+(JS13*(1+'Bazinės prielaidos'!$E$19)-JS13-JS14*(1+'Bazinės prielaidos'!$E$19)+JS14)+JS27+JS72+SUM('Metinis atlyginimas'!JS11:JS13)*'Bazinės prielaidos'!$E$19</f>
        <v>11059.615384615552</v>
      </c>
      <c r="JT57" s="38">
        <f>+JS57+(JT13*(1+'Bazinės prielaidos'!$E$19)-JT13-JT14*(1+'Bazinės prielaidos'!$E$19)+JT14)+JT27+JT72+SUM('Metinis atlyginimas'!JT11:JT13)*'Bazinės prielaidos'!$E$19</f>
        <v>11059.615384615552</v>
      </c>
      <c r="JU57" s="38">
        <f>+JT57+(JU13*(1+'Bazinės prielaidos'!$E$19)-JU13-JU14*(1+'Bazinės prielaidos'!$E$19)+JU14)+JU27+JU72+SUM('Metinis atlyginimas'!JU11:JU13)*'Bazinės prielaidos'!$E$19</f>
        <v>11059.615384615552</v>
      </c>
      <c r="JV57" s="38">
        <f>+JU57+(JV13*(1+'Bazinės prielaidos'!$E$19)-JV13-JV14*(1+'Bazinės prielaidos'!$E$19)+JV14)+JV27+JV72+SUM('Metinis atlyginimas'!JV11:JV13)*'Bazinės prielaidos'!$E$19</f>
        <v>11059.615384615552</v>
      </c>
      <c r="JW57" s="38">
        <f>+JV57+(JW13*(1+'Bazinės prielaidos'!$E$19)-JW13-JW14*(1+'Bazinės prielaidos'!$E$19)+JW14)+JW27+JW72+SUM('Metinis atlyginimas'!JW11:JW13)*'Bazinės prielaidos'!$E$19</f>
        <v>11059.615384615552</v>
      </c>
      <c r="JX57" s="38">
        <f>+JW57+(JX13*(1+'Bazinės prielaidos'!$E$19)-JX13-JX14*(1+'Bazinės prielaidos'!$E$19)+JX14)+JX27+JX72+SUM('Metinis atlyginimas'!JX11:JX13)*'Bazinės prielaidos'!$E$19</f>
        <v>11059.615384615552</v>
      </c>
      <c r="JY57" s="38">
        <f>+JX57+(JY13*(1+'Bazinės prielaidos'!$E$19)-JY13-JY14*(1+'Bazinės prielaidos'!$E$19)+JY14)+JY27+JY72+SUM('Metinis atlyginimas'!JY11:JY13)*'Bazinės prielaidos'!$E$19</f>
        <v>11059.615384615552</v>
      </c>
      <c r="JZ57" s="38">
        <f>+JY57+(JZ13*(1+'Bazinės prielaidos'!$E$19)-JZ13-JZ14*(1+'Bazinės prielaidos'!$E$19)+JZ14)+JZ27+JZ72+SUM('Metinis atlyginimas'!JZ11:JZ13)*'Bazinės prielaidos'!$E$19</f>
        <v>13271.538461538657</v>
      </c>
      <c r="KA57" s="126">
        <f>+JZ57</f>
        <v>13271.538461538657</v>
      </c>
      <c r="KB57" s="38">
        <f>+KA57+(KB13*(1+'Bazinės prielaidos'!$E$19)-KB13-KB14*(1+'Bazinės prielaidos'!$E$19)+KB14)+KB27+KB72+SUM('Metinis atlyginimas'!KB11:KB13)*'Bazinės prielaidos'!$E$19</f>
        <v>13271.538461538657</v>
      </c>
      <c r="KC57" s="38">
        <f>+KB57+(KC13*(1+'Bazinės prielaidos'!$E$19)-KC13-KC14*(1+'Bazinės prielaidos'!$E$19)+KC14)+KC27+KC72+SUM('Metinis atlyginimas'!KC11:KC13)*'Bazinės prielaidos'!$E$19</f>
        <v>13271.538461538657</v>
      </c>
      <c r="KD57" s="38">
        <f>+KC57+(KD13*(1+'Bazinės prielaidos'!$E$19)-KD13-KD14*(1+'Bazinės prielaidos'!$E$19)+KD14)+KD27+KD72+SUM('Metinis atlyginimas'!KD11:KD13)*'Bazinės prielaidos'!$E$19</f>
        <v>13271.538461538657</v>
      </c>
      <c r="KE57" s="38">
        <f>+KD57+(KE13*(1+'Bazinės prielaidos'!$E$19)-KE13-KE14*(1+'Bazinės prielaidos'!$E$19)+KE14)+KE27+KE72+SUM('Metinis atlyginimas'!KE11:KE13)*'Bazinės prielaidos'!$E$19</f>
        <v>13271.538461538657</v>
      </c>
      <c r="KF57" s="38">
        <f>+KE57+(KF13*(1+'Bazinės prielaidos'!$E$19)-KF13-KF14*(1+'Bazinės prielaidos'!$E$19)+KF14)+KF27+KF72+SUM('Metinis atlyginimas'!KF11:KF13)*'Bazinės prielaidos'!$E$19</f>
        <v>13271.538461538657</v>
      </c>
      <c r="KG57" s="38">
        <f>+KF57+(KG13*(1+'Bazinės prielaidos'!$E$19)-KG13-KG14*(1+'Bazinės prielaidos'!$E$19)+KG14)+KG27+KG72+SUM('Metinis atlyginimas'!KG11:KG13)*'Bazinės prielaidos'!$E$19</f>
        <v>13271.538461538657</v>
      </c>
      <c r="KH57" s="38">
        <f>+KG57+(KH13*(1+'Bazinės prielaidos'!$E$19)-KH13-KH14*(1+'Bazinės prielaidos'!$E$19)+KH14)+KH27+KH72+SUM('Metinis atlyginimas'!KH11:KH13)*'Bazinės prielaidos'!$E$19</f>
        <v>13271.538461538657</v>
      </c>
      <c r="KI57" s="38">
        <f>+KH57+(KI13*(1+'Bazinės prielaidos'!$E$19)-KI13-KI14*(1+'Bazinės prielaidos'!$E$19)+KI14)+KI27+KI72+SUM('Metinis atlyginimas'!KI11:KI13)*'Bazinės prielaidos'!$E$19</f>
        <v>13271.538461538657</v>
      </c>
      <c r="KJ57" s="38">
        <f>+KI57+(KJ13*(1+'Bazinės prielaidos'!$E$19)-KJ13-KJ14*(1+'Bazinės prielaidos'!$E$19)+KJ14)+KJ27+KJ72+SUM('Metinis atlyginimas'!KJ11:KJ13)*'Bazinės prielaidos'!$E$19</f>
        <v>13271.538461538657</v>
      </c>
      <c r="KK57" s="38">
        <f>+KJ57+(KK13*(1+'Bazinės prielaidos'!$E$19)-KK13-KK14*(1+'Bazinės prielaidos'!$E$19)+KK14)+KK27+KK72+SUM('Metinis atlyginimas'!KK11:KK13)*'Bazinės prielaidos'!$E$19</f>
        <v>13271.538461538657</v>
      </c>
      <c r="KL57" s="38">
        <f>+KK57+(KL13*(1+'Bazinės prielaidos'!$E$19)-KL13-KL14*(1+'Bazinės prielaidos'!$E$19)+KL14)+KL27+KL72+SUM('Metinis atlyginimas'!KL11:KL13)*'Bazinės prielaidos'!$E$19</f>
        <v>13271.538461538657</v>
      </c>
      <c r="KM57" s="38">
        <f>+KL57+(KM13*(1+'Bazinės prielaidos'!$E$19)-KM13-KM14*(1+'Bazinės prielaidos'!$E$19)+KM14)+KM27+KM72+SUM('Metinis atlyginimas'!KM11:KM13)*'Bazinės prielaidos'!$E$19</f>
        <v>15483.461538461763</v>
      </c>
      <c r="KN57" s="126">
        <f>+KM57</f>
        <v>15483.461538461763</v>
      </c>
      <c r="KO57" s="38">
        <f>+KN57+(KO13*(1+'Bazinės prielaidos'!$E$19)-KO13-KO14*(1+'Bazinės prielaidos'!$E$19)+KO14)+KO27+KO72+SUM('Metinis atlyginimas'!KO11:KO13)*'Bazinės prielaidos'!$E$19</f>
        <v>15483.461538461763</v>
      </c>
      <c r="KP57" s="38">
        <f>+KO57+(KP13*(1+'Bazinės prielaidos'!$E$19)-KP13-KP14*(1+'Bazinės prielaidos'!$E$19)+KP14)+KP27+KP72+SUM('Metinis atlyginimas'!KP11:KP13)*'Bazinės prielaidos'!$E$19</f>
        <v>15483.461538461763</v>
      </c>
      <c r="KQ57" s="38">
        <f>+KP57+(KQ13*(1+'Bazinės prielaidos'!$E$19)-KQ13-KQ14*(1+'Bazinės prielaidos'!$E$19)+KQ14)+KQ27+KQ72+SUM('Metinis atlyginimas'!KQ11:KQ13)*'Bazinės prielaidos'!$E$19</f>
        <v>15483.461538461763</v>
      </c>
      <c r="KR57" s="38">
        <f>+KQ57+(KR13*(1+'Bazinės prielaidos'!$E$19)-KR13-KR14*(1+'Bazinės prielaidos'!$E$19)+KR14)+KR27+KR72+SUM('Metinis atlyginimas'!KR11:KR13)*'Bazinės prielaidos'!$E$19</f>
        <v>15483.461538461763</v>
      </c>
      <c r="KS57" s="38">
        <f>+KR57+(KS13*(1+'Bazinės prielaidos'!$E$19)-KS13-KS14*(1+'Bazinės prielaidos'!$E$19)+KS14)+KS27+KS72+SUM('Metinis atlyginimas'!KS11:KS13)*'Bazinės prielaidos'!$E$19</f>
        <v>15483.461538461763</v>
      </c>
      <c r="KT57" s="38">
        <f>+KS57+(KT13*(1+'Bazinės prielaidos'!$E$19)-KT13-KT14*(1+'Bazinės prielaidos'!$E$19)+KT14)+KT27+KT72+SUM('Metinis atlyginimas'!KT11:KT13)*'Bazinės prielaidos'!$E$19</f>
        <v>15483.461538461763</v>
      </c>
      <c r="KU57" s="38">
        <f>+KT57+(KU13*(1+'Bazinės prielaidos'!$E$19)-KU13-KU14*(1+'Bazinės prielaidos'!$E$19)+KU14)+KU27+KU72+SUM('Metinis atlyginimas'!KU11:KU13)*'Bazinės prielaidos'!$E$19</f>
        <v>15483.461538461763</v>
      </c>
      <c r="KV57" s="38">
        <f>+KU57+(KV13*(1+'Bazinės prielaidos'!$E$19)-KV13-KV14*(1+'Bazinės prielaidos'!$E$19)+KV14)+KV27+KV72+SUM('Metinis atlyginimas'!KV11:KV13)*'Bazinės prielaidos'!$E$19</f>
        <v>15483.461538461763</v>
      </c>
      <c r="KW57" s="38">
        <f>+KV57+(KW13*(1+'Bazinės prielaidos'!$E$19)-KW13-KW14*(1+'Bazinės prielaidos'!$E$19)+KW14)+KW27+KW72+SUM('Metinis atlyginimas'!KW11:KW13)*'Bazinės prielaidos'!$E$19</f>
        <v>15483.461538461763</v>
      </c>
      <c r="KX57" s="38">
        <f>+KW57+(KX13*(1+'Bazinės prielaidos'!$E$19)-KX13-KX14*(1+'Bazinės prielaidos'!$E$19)+KX14)+KX27+KX72+SUM('Metinis atlyginimas'!KX11:KX13)*'Bazinės prielaidos'!$E$19</f>
        <v>15483.461538461763</v>
      </c>
      <c r="KY57" s="38">
        <f>+KX57+(KY13*(1+'Bazinės prielaidos'!$E$19)-KY13-KY14*(1+'Bazinės prielaidos'!$E$19)+KY14)+KY27+KY72+SUM('Metinis atlyginimas'!KY11:KY13)*'Bazinės prielaidos'!$E$19</f>
        <v>15483.461538461763</v>
      </c>
      <c r="KZ57" s="38">
        <f>+KY57+(KZ13*(1+'Bazinės prielaidos'!$E$19)-KZ13-KZ14*(1+'Bazinės prielaidos'!$E$19)+KZ14)+KZ27+KZ72+SUM('Metinis atlyginimas'!KZ11:KZ13)*'Bazinės prielaidos'!$E$19</f>
        <v>17695.384615384868</v>
      </c>
      <c r="LA57" s="126">
        <f>+KZ57</f>
        <v>17695.384615384868</v>
      </c>
      <c r="LB57" s="38">
        <f>+LA57+(LB13*(1+'Bazinės prielaidos'!$E$19)-LB13-LB14*(1+'Bazinės prielaidos'!$E$19)+LB14)+LB27+LB72+SUM('Metinis atlyginimas'!LB11:LB13)*'Bazinės prielaidos'!$E$19</f>
        <v>17695.384615384868</v>
      </c>
      <c r="LC57" s="38">
        <f>+LB57+(LC13*(1+'Bazinės prielaidos'!$E$19)-LC13-LC14*(1+'Bazinės prielaidos'!$E$19)+LC14)+LC27+LC72+SUM('Metinis atlyginimas'!LC11:LC13)*'Bazinės prielaidos'!$E$19</f>
        <v>17695.384615384868</v>
      </c>
      <c r="LD57" s="38">
        <f>+LC57+(LD13*(1+'Bazinės prielaidos'!$E$19)-LD13-LD14*(1+'Bazinės prielaidos'!$E$19)+LD14)+LD27+LD72+SUM('Metinis atlyginimas'!LD11:LD13)*'Bazinės prielaidos'!$E$19</f>
        <v>17695.384615384868</v>
      </c>
      <c r="LE57" s="38">
        <f>+LD57+(LE13*(1+'Bazinės prielaidos'!$E$19)-LE13-LE14*(1+'Bazinės prielaidos'!$E$19)+LE14)+LE27+LE72+SUM('Metinis atlyginimas'!LE11:LE13)*'Bazinės prielaidos'!$E$19</f>
        <v>17695.384615384868</v>
      </c>
      <c r="LF57" s="38">
        <f>+LE57+(LF13*(1+'Bazinės prielaidos'!$E$19)-LF13-LF14*(1+'Bazinės prielaidos'!$E$19)+LF14)+LF27+LF72+SUM('Metinis atlyginimas'!LF11:LF13)*'Bazinės prielaidos'!$E$19</f>
        <v>17695.384615384868</v>
      </c>
      <c r="LG57" s="38">
        <f>+LF57+(LG13*(1+'Bazinės prielaidos'!$E$19)-LG13-LG14*(1+'Bazinės prielaidos'!$E$19)+LG14)+LG27+LG72+SUM('Metinis atlyginimas'!LG11:LG13)*'Bazinės prielaidos'!$E$19</f>
        <v>17695.384615384868</v>
      </c>
      <c r="LH57" s="38">
        <f>+LG57+(LH13*(1+'Bazinės prielaidos'!$E$19)-LH13-LH14*(1+'Bazinės prielaidos'!$E$19)+LH14)+LH27+LH72+SUM('Metinis atlyginimas'!LH11:LH13)*'Bazinės prielaidos'!$E$19</f>
        <v>17695.384615384868</v>
      </c>
      <c r="LI57" s="38">
        <f>+LH57+(LI13*(1+'Bazinės prielaidos'!$E$19)-LI13-LI14*(1+'Bazinės prielaidos'!$E$19)+LI14)+LI27+LI72+SUM('Metinis atlyginimas'!LI11:LI13)*'Bazinės prielaidos'!$E$19</f>
        <v>17695.384615384868</v>
      </c>
      <c r="LJ57" s="38">
        <f>+LI57+(LJ13*(1+'Bazinės prielaidos'!$E$19)-LJ13-LJ14*(1+'Bazinės prielaidos'!$E$19)+LJ14)+LJ27+LJ72+SUM('Metinis atlyginimas'!LJ11:LJ13)*'Bazinės prielaidos'!$E$19</f>
        <v>17695.384615384868</v>
      </c>
      <c r="LK57" s="38">
        <f>+LJ57+(LK13*(1+'Bazinės prielaidos'!$E$19)-LK13-LK14*(1+'Bazinės prielaidos'!$E$19)+LK14)+LK27+LK72+SUM('Metinis atlyginimas'!LK11:LK13)*'Bazinės prielaidos'!$E$19</f>
        <v>17695.384615384868</v>
      </c>
      <c r="LL57" s="38">
        <f>+LK57+(LL13*(1+'Bazinės prielaidos'!$E$19)-LL13-LL14*(1+'Bazinės prielaidos'!$E$19)+LL14)+LL27+LL72+SUM('Metinis atlyginimas'!LL11:LL13)*'Bazinės prielaidos'!$E$19</f>
        <v>17695.384615384868</v>
      </c>
      <c r="LM57" s="38">
        <f>+LL57+(LM13*(1+'Bazinės prielaidos'!$E$19)-LM13-LM14*(1+'Bazinės prielaidos'!$E$19)+LM14)+LM27+LM72+SUM('Metinis atlyginimas'!LM11:LM13)*'Bazinės prielaidos'!$E$19</f>
        <v>19907.307692307972</v>
      </c>
      <c r="LN57" s="126">
        <f>+LM57</f>
        <v>19907.307692307972</v>
      </c>
    </row>
    <row r="58" spans="1:326" s="50" customFormat="1" ht="15" customHeight="1" outlineLevel="1">
      <c r="A58" s="134" t="s">
        <v>50</v>
      </c>
      <c r="B58" s="135">
        <f>+'Investuotojas ir Finansuotojas'!B24+'Investuotojas ir Finansuotojas'!B25+'Investuotojas ir Finansuotojas'!B28+'Investuotojas ir Finansuotojas'!B37+'Investuotojas ir Finansuotojas'!B43+'Finansinės ataskaitos'!B90</f>
        <v>0</v>
      </c>
      <c r="C58" s="135">
        <f>+B58+'Investuotojas ir Finansuotojas'!C24+'Investuotojas ir Finansuotojas'!C25+'Investuotojas ir Finansuotojas'!C28+'Investuotojas ir Finansuotojas'!C37+'Investuotojas ir Finansuotojas'!C43+'Finansinės ataskaitos'!C90</f>
        <v>352.5</v>
      </c>
      <c r="D58" s="135">
        <f>+C58+'Investuotojas ir Finansuotojas'!D24+'Investuotojas ir Finansuotojas'!D25+'Investuotojas ir Finansuotojas'!D28+'Investuotojas ir Finansuotojas'!D37+'Investuotojas ir Finansuotojas'!D43+'Finansinės ataskaitos'!D90</f>
        <v>742.5</v>
      </c>
      <c r="E58" s="135">
        <f>+D58+'Investuotojas ir Finansuotojas'!E24+'Investuotojas ir Finansuotojas'!E25+'Investuotojas ir Finansuotojas'!E28+'Investuotojas ir Finansuotojas'!E37+'Investuotojas ir Finansuotojas'!E43+'Finansinės ataskaitos'!E90</f>
        <v>1170</v>
      </c>
      <c r="F58" s="135">
        <f>+E58+'Investuotojas ir Finansuotojas'!F24+'Investuotojas ir Finansuotojas'!F25+'Investuotojas ir Finansuotojas'!F28+'Investuotojas ir Finansuotojas'!F37+'Investuotojas ir Finansuotojas'!F43+'Finansinės ataskaitos'!F90</f>
        <v>1640.3420000000006</v>
      </c>
      <c r="G58" s="135">
        <f>+F58+'Investuotojas ir Finansuotojas'!G24+'Investuotojas ir Finansuotojas'!G25+'Investuotojas ir Finansuotojas'!G28+'Investuotojas ir Finansuotojas'!G37+'Investuotojas ir Finansuotojas'!G43+'Finansinės ataskaitos'!G90</f>
        <v>2844.5195000000003</v>
      </c>
      <c r="H58" s="135">
        <f>+G58+'Investuotojas ir Finansuotojas'!H24+'Investuotojas ir Finansuotojas'!H25+'Investuotojas ir Finansuotojas'!H28+'Investuotojas ir Finansuotojas'!H37+'Investuotojas ir Finansuotojas'!H43+'Finansinės ataskaitos'!H90</f>
        <v>4782.5325000000012</v>
      </c>
      <c r="I58" s="135">
        <f>+H58+'Investuotojas ir Finansuotojas'!I24+'Investuotojas ir Finansuotojas'!I25+'Investuotojas ir Finansuotojas'!I28+'Investuotojas ir Finansuotojas'!I37+'Investuotojas ir Finansuotojas'!I43+'Finansinės ataskaitos'!I90</f>
        <v>7454.3810000000012</v>
      </c>
      <c r="J58" s="135">
        <f>+I58+'Investuotojas ir Finansuotojas'!J24+'Investuotojas ir Finansuotojas'!J25+'Investuotojas ir Finansuotojas'!J28+'Investuotojas ir Finansuotojas'!J37+'Investuotojas ir Finansuotojas'!J43+'Finansinės ataskaitos'!J90</f>
        <v>10860.065000000001</v>
      </c>
      <c r="K58" s="135">
        <f>+J58+'Investuotojas ir Finansuotojas'!K24+'Investuotojas ir Finansuotojas'!K25+'Investuotojas ir Finansuotojas'!K28+'Investuotojas ir Finansuotojas'!K37+'Investuotojas ir Finansuotojas'!K43+'Finansinės ataskaitos'!K90</f>
        <v>14999.584500000001</v>
      </c>
      <c r="L58" s="135">
        <f>+K58+'Investuotojas ir Finansuotojas'!L24+'Investuotojas ir Finansuotojas'!L25+'Investuotojas ir Finansuotojas'!L28+'Investuotojas ir Finansuotojas'!L37+'Investuotojas ir Finansuotojas'!L43+'Finansinės ataskaitos'!L90</f>
        <v>19872.9395</v>
      </c>
      <c r="M58" s="135">
        <f>+L58+'Investuotojas ir Finansuotojas'!M24+'Investuotojas ir Finansuotojas'!M25+'Investuotojas ir Finansuotojas'!M28+'Investuotojas ir Finansuotojas'!M37+'Investuotojas ir Finansuotojas'!M43+'Finansinės ataskaitos'!M90</f>
        <v>0</v>
      </c>
      <c r="N58" s="119">
        <f t="shared" si="794"/>
        <v>0</v>
      </c>
      <c r="O58" s="135">
        <f>+N58+'Investuotojas ir Finansuotojas'!O24+'Investuotojas ir Finansuotojas'!O25+'Investuotojas ir Finansuotojas'!O28+'Investuotojas ir Finansuotojas'!O37+'Investuotojas ir Finansuotojas'!O43+'Finansinės ataskaitos'!O90</f>
        <v>6595.8272999999972</v>
      </c>
      <c r="P58" s="135">
        <f>+O58+'Investuotojas ir Finansuotojas'!P24+'Investuotojas ir Finansuotojas'!P25+'Investuotojas ir Finansuotojas'!P28+'Investuotojas ir Finansuotojas'!P37+'Investuotojas ir Finansuotojas'!P43+'Finansinės ataskaitos'!P90</f>
        <v>15584.022779881932</v>
      </c>
      <c r="Q58" s="135">
        <f>+P58+'Investuotojas ir Finansuotojas'!Q24+'Investuotojas ir Finansuotojas'!Q25+'Investuotojas ir Finansuotojas'!Q28+'Investuotojas ir Finansuotojas'!Q37+'Investuotojas ir Finansuotojas'!Q43+'Finansinės ataskaitos'!Q90</f>
        <v>24627.855784993029</v>
      </c>
      <c r="R58" s="135">
        <f>+Q58+'Investuotojas ir Finansuotojas'!R24+'Investuotojas ir Finansuotojas'!R25+'Investuotojas ir Finansuotojas'!R28+'Investuotojas ir Finansuotojas'!R37+'Investuotojas ir Finansuotojas'!R43+'Finansinės ataskaitos'!R90</f>
        <v>33747.384646263847</v>
      </c>
      <c r="S58" s="135">
        <f>+R58+'Investuotojas ir Finansuotojas'!S24+'Investuotojas ir Finansuotojas'!S25+'Investuotojas ir Finansuotojas'!S28+'Investuotojas ir Finansuotojas'!S37+'Investuotojas ir Finansuotojas'!S43+'Finansinės ataskaitos'!S90</f>
        <v>42962.667694624943</v>
      </c>
      <c r="T58" s="135">
        <f>+S58+'Investuotojas ir Finansuotojas'!T24+'Investuotojas ir Finansuotojas'!T25+'Investuotojas ir Finansuotojas'!T28+'Investuotojas ir Finansuotojas'!T37+'Investuotojas ir Finansuotojas'!T43+'Finansinės ataskaitos'!T90</f>
        <v>52293.763261006883</v>
      </c>
      <c r="U58" s="135">
        <f>+T58+'Investuotojas ir Finansuotojas'!U24+'Investuotojas ir Finansuotojas'!U25+'Investuotojas ir Finansuotojas'!U28+'Investuotojas ir Finansuotojas'!U37+'Investuotojas ir Finansuotojas'!U43+'Finansinės ataskaitos'!U90</f>
        <v>61760.729676340212</v>
      </c>
      <c r="V58" s="135">
        <f>+U58+'Investuotojas ir Finansuotojas'!V24+'Investuotojas ir Finansuotojas'!V25+'Investuotojas ir Finansuotojas'!V28+'Investuotojas ir Finansuotojas'!V37+'Investuotojas ir Finansuotojas'!V43+'Finansinės ataskaitos'!V90</f>
        <v>71383.625271555487</v>
      </c>
      <c r="W58" s="135">
        <f>+V58+'Investuotojas ir Finansuotojas'!W24+'Investuotojas ir Finansuotojas'!W25+'Investuotojas ir Finansuotojas'!W28+'Investuotojas ir Finansuotojas'!W37+'Investuotojas ir Finansuotojas'!W43+'Finansinės ataskaitos'!W90</f>
        <v>81182.508377583261</v>
      </c>
      <c r="X58" s="135">
        <f>+W58+'Investuotojas ir Finansuotojas'!X24+'Investuotojas ir Finansuotojas'!X25+'Investuotojas ir Finansuotojas'!X28+'Investuotojas ir Finansuotojas'!X37+'Investuotojas ir Finansuotojas'!X43+'Finansinės ataskaitos'!X90</f>
        <v>91177.437325354113</v>
      </c>
      <c r="Y58" s="135">
        <f>+X58+'Investuotojas ir Finansuotojas'!Y24+'Investuotojas ir Finansuotojas'!Y25+'Investuotojas ir Finansuotojas'!Y28+'Investuotojas ir Finansuotojas'!Y37+'Investuotojas ir Finansuotojas'!Y43+'Finansinės ataskaitos'!Y90</f>
        <v>101388.47044579855</v>
      </c>
      <c r="Z58" s="135">
        <f>+Y58+'Investuotojas ir Finansuotojas'!Z24+'Investuotojas ir Finansuotojas'!Z25+'Investuotojas ir Finansuotojas'!Z28+'Investuotojas ir Finansuotojas'!Z37+'Investuotojas ir Finansuotojas'!Z43+'Finansinės ataskaitos'!Z90</f>
        <v>0</v>
      </c>
      <c r="AA58" s="119">
        <f t="shared" si="862"/>
        <v>0</v>
      </c>
      <c r="AB58" s="135">
        <f>+AA58+'Investuotojas ir Finansuotojas'!AB24+'Investuotojas ir Finansuotojas'!AB25+'Investuotojas ir Finansuotojas'!AB28+'Investuotojas ir Finansuotojas'!AB37+'Investuotojas ir Finansuotojas'!AB43+'Finansinės ataskaitos'!AB90</f>
        <v>11821.773119281799</v>
      </c>
      <c r="AC58" s="135">
        <f>+AB58+'Investuotojas ir Finansuotojas'!AC24+'Investuotojas ir Finansuotojas'!AC25+'Investuotojas ir Finansuotojas'!AC28+'Investuotojas ir Finansuotojas'!AC37+'Investuotojas ir Finansuotojas'!AC43+'Finansinės ataskaitos'!AC90</f>
        <v>23688.715091551287</v>
      </c>
      <c r="AD58" s="135">
        <f>+AC58+'Investuotojas ir Finansuotojas'!AD24+'Investuotojas ir Finansuotojas'!AD25+'Investuotojas ir Finansuotojas'!AD28+'Investuotojas ir Finansuotojas'!AD37+'Investuotojas ir Finansuotojas'!AD43+'Finansinės ataskaitos'!AD90</f>
        <v>35599.570874569108</v>
      </c>
      <c r="AE58" s="135">
        <f>+AD58+'Investuotojas ir Finansuotojas'!AE24+'Investuotojas ir Finansuotojas'!AE25+'Investuotojas ir Finansuotojas'!AE28+'Investuotojas ir Finansuotojas'!AE37+'Investuotojas ir Finansuotojas'!AE43+'Finansinės ataskaitos'!AE90</f>
        <v>47553.072875673519</v>
      </c>
      <c r="AF58" s="135">
        <f>+AE58+'Investuotojas ir Finansuotojas'!AF24+'Investuotojas ir Finansuotojas'!AF25+'Investuotojas ir Finansuotojas'!AF28+'Investuotojas ir Finansuotojas'!AF37+'Investuotojas ir Finansuotojas'!AF43+'Finansinės ataskaitos'!AF90</f>
        <v>59547.940826276143</v>
      </c>
      <c r="AG58" s="135">
        <f>+AF58+'Investuotojas ir Finansuotojas'!AG24+'Investuotojas ir Finansuotojas'!AG25+'Investuotojas ir Finansuotojas'!AG28+'Investuotojas ir Finansuotojas'!AG37+'Investuotojas ir Finansuotojas'!AG43+'Finansinės ataskaitos'!AG90</f>
        <v>71582.881655102756</v>
      </c>
      <c r="AH58" s="135">
        <f>+AG58+'Investuotojas ir Finansuotojas'!AH24+'Investuotojas ir Finansuotojas'!AH25+'Investuotojas ir Finansuotojas'!AH28+'Investuotojas ir Finansuotojas'!AH37+'Investuotojas ir Finansuotojas'!AH43+'Finansinės ataskaitos'!AH90</f>
        <v>83656.589360166341</v>
      </c>
      <c r="AI58" s="135">
        <f>+AH58+'Investuotojas ir Finansuotojas'!AI24+'Investuotojas ir Finansuotojas'!AI25+'Investuotojas ir Finansuotojas'!AI28+'Investuotojas ir Finansuotojas'!AI37+'Investuotojas ir Finansuotojas'!AI43+'Finansinės ataskaitos'!AI90</f>
        <v>95767.744879460064</v>
      </c>
      <c r="AJ58" s="135">
        <f>+AI58+'Investuotojas ir Finansuotojas'!AJ24+'Investuotojas ir Finansuotojas'!AJ25+'Investuotojas ir Finansuotojas'!AJ28+'Investuotojas ir Finansuotojas'!AJ37+'Investuotojas ir Finansuotojas'!AJ43+'Finansinės ataskaitos'!AJ90</f>
        <v>107915.01596035698</v>
      </c>
      <c r="AK58" s="135">
        <f>+AJ58+'Investuotojas ir Finansuotojas'!AK24+'Investuotojas ir Finansuotojas'!AK25+'Investuotojas ir Finansuotojas'!AK28+'Investuotojas ir Finansuotojas'!AK37+'Investuotojas ir Finansuotojas'!AK43+'Finansinės ataskaitos'!AK90</f>
        <v>120097.05702770386</v>
      </c>
      <c r="AL58" s="135">
        <f>+AK58+'Investuotojas ir Finansuotojas'!AL24+'Investuotojas ir Finansuotojas'!AL25+'Investuotojas ir Finansuotojas'!AL28+'Investuotojas ir Finansuotojas'!AL37+'Investuotojas ir Finansuotojas'!AL43+'Finansinės ataskaitos'!AL90</f>
        <v>132312.50905059601</v>
      </c>
      <c r="AM58" s="135">
        <f>+AL58+'Investuotojas ir Finansuotojas'!AM24+'Investuotojas ir Finansuotojas'!AM25+'Investuotojas ir Finansuotojas'!AM28+'Investuotojas ir Finansuotojas'!AM37+'Investuotojas ir Finansuotojas'!AM43+'Finansinės ataskaitos'!AM90</f>
        <v>0</v>
      </c>
      <c r="AN58" s="119">
        <f t="shared" si="874"/>
        <v>0</v>
      </c>
      <c r="AO58" s="135"/>
      <c r="AP58" s="135"/>
      <c r="AQ58" s="135"/>
      <c r="AR58" s="135"/>
      <c r="AS58" s="135"/>
      <c r="AT58" s="135"/>
      <c r="AU58" s="135"/>
      <c r="AV58" s="135"/>
      <c r="AW58" s="135"/>
      <c r="AX58" s="135"/>
      <c r="AY58" s="135"/>
      <c r="AZ58" s="135"/>
      <c r="BA58" s="119">
        <f t="shared" ref="BA58:BA59" si="1028">AZ58</f>
        <v>0</v>
      </c>
      <c r="BB58" s="135"/>
      <c r="BC58" s="135"/>
      <c r="BD58" s="135"/>
      <c r="BE58" s="135"/>
      <c r="BF58" s="135"/>
      <c r="BG58" s="135"/>
      <c r="BH58" s="135"/>
      <c r="BI58" s="135"/>
      <c r="BJ58" s="135"/>
      <c r="BK58" s="135"/>
      <c r="BL58" s="135"/>
      <c r="BM58" s="135"/>
      <c r="BN58" s="119">
        <f t="shared" ref="BN58:BN59" si="1029">BM58</f>
        <v>0</v>
      </c>
      <c r="BO58" s="135"/>
      <c r="BP58" s="135"/>
      <c r="BQ58" s="135"/>
      <c r="BR58" s="135"/>
      <c r="BS58" s="135"/>
      <c r="BT58" s="135"/>
      <c r="BU58" s="135"/>
      <c r="BV58" s="135"/>
      <c r="BW58" s="135"/>
      <c r="BX58" s="135"/>
      <c r="BY58" s="135"/>
      <c r="BZ58" s="135"/>
      <c r="CA58" s="119">
        <f t="shared" ref="CA58:CA59" si="1030">BZ58</f>
        <v>0</v>
      </c>
      <c r="CB58" s="135"/>
      <c r="CC58" s="135"/>
      <c r="CD58" s="135"/>
      <c r="CE58" s="135"/>
      <c r="CF58" s="135"/>
      <c r="CG58" s="135"/>
      <c r="CH58" s="135"/>
      <c r="CI58" s="135"/>
      <c r="CJ58" s="135"/>
      <c r="CK58" s="135"/>
      <c r="CL58" s="135"/>
      <c r="CM58" s="135"/>
      <c r="CN58" s="119">
        <f t="shared" ref="CN58:CN59" si="1031">CM58</f>
        <v>0</v>
      </c>
      <c r="CO58" s="135"/>
      <c r="CP58" s="135"/>
      <c r="CQ58" s="135"/>
      <c r="CR58" s="135"/>
      <c r="CS58" s="135"/>
      <c r="CT58" s="135"/>
      <c r="CU58" s="135"/>
      <c r="CV58" s="135"/>
      <c r="CW58" s="135"/>
      <c r="CX58" s="135"/>
      <c r="CY58" s="135"/>
      <c r="CZ58" s="135"/>
      <c r="DA58" s="119">
        <f t="shared" ref="DA58:DA59" si="1032">CZ58</f>
        <v>0</v>
      </c>
      <c r="DB58" s="135"/>
      <c r="DC58" s="135"/>
      <c r="DD58" s="135"/>
      <c r="DE58" s="135"/>
      <c r="DF58" s="135"/>
      <c r="DG58" s="135"/>
      <c r="DH58" s="135"/>
      <c r="DI58" s="135"/>
      <c r="DJ58" s="135"/>
      <c r="DK58" s="135"/>
      <c r="DL58" s="135"/>
      <c r="DM58" s="135"/>
      <c r="DN58" s="119">
        <f t="shared" ref="DN58:DN59" si="1033">DM58</f>
        <v>0</v>
      </c>
      <c r="DO58" s="135"/>
      <c r="DP58" s="135"/>
      <c r="DQ58" s="135"/>
      <c r="DR58" s="135"/>
      <c r="DS58" s="135"/>
      <c r="DT58" s="135"/>
      <c r="DU58" s="135"/>
      <c r="DV58" s="135"/>
      <c r="DW58" s="135"/>
      <c r="DX58" s="135"/>
      <c r="DY58" s="135"/>
      <c r="DZ58" s="135"/>
      <c r="EA58" s="119">
        <f t="shared" ref="EA58:EA59" si="1034">DZ58</f>
        <v>0</v>
      </c>
      <c r="EB58" s="135"/>
      <c r="EC58" s="135"/>
      <c r="ED58" s="135"/>
      <c r="EE58" s="135"/>
      <c r="EF58" s="135"/>
      <c r="EG58" s="135"/>
      <c r="EH58" s="135"/>
      <c r="EI58" s="135"/>
      <c r="EJ58" s="135"/>
      <c r="EK58" s="135"/>
      <c r="EL58" s="135"/>
      <c r="EM58" s="135"/>
      <c r="EN58" s="119">
        <f t="shared" ref="EN58:EN59" si="1035">EM58</f>
        <v>0</v>
      </c>
      <c r="EO58" s="135"/>
      <c r="EP58" s="135"/>
      <c r="EQ58" s="135"/>
      <c r="ER58" s="135"/>
      <c r="ES58" s="135"/>
      <c r="ET58" s="135"/>
      <c r="EU58" s="135"/>
      <c r="EV58" s="135"/>
      <c r="EW58" s="135"/>
      <c r="EX58" s="135"/>
      <c r="EY58" s="135"/>
      <c r="EZ58" s="135"/>
      <c r="FA58" s="119">
        <f t="shared" ref="FA58:FA59" si="1036">EZ58</f>
        <v>0</v>
      </c>
      <c r="FB58" s="135"/>
      <c r="FC58" s="135"/>
      <c r="FD58" s="135"/>
      <c r="FE58" s="135"/>
      <c r="FF58" s="135"/>
      <c r="FG58" s="135"/>
      <c r="FH58" s="135"/>
      <c r="FI58" s="135"/>
      <c r="FJ58" s="135"/>
      <c r="FK58" s="135"/>
      <c r="FL58" s="135"/>
      <c r="FM58" s="135"/>
      <c r="FN58" s="119">
        <f t="shared" ref="FN58:FN59" si="1037">FM58</f>
        <v>0</v>
      </c>
      <c r="FO58" s="135"/>
      <c r="FP58" s="135"/>
      <c r="FQ58" s="135"/>
      <c r="FR58" s="135"/>
      <c r="FS58" s="135"/>
      <c r="FT58" s="135"/>
      <c r="FU58" s="135"/>
      <c r="FV58" s="135"/>
      <c r="FW58" s="135"/>
      <c r="FX58" s="135"/>
      <c r="FY58" s="135"/>
      <c r="FZ58" s="135"/>
      <c r="GA58" s="119">
        <f t="shared" ref="GA58:GA59" si="1038">FZ58</f>
        <v>0</v>
      </c>
      <c r="GB58" s="135"/>
      <c r="GC58" s="135"/>
      <c r="GD58" s="135"/>
      <c r="GE58" s="135"/>
      <c r="GF58" s="135"/>
      <c r="GG58" s="135"/>
      <c r="GH58" s="135"/>
      <c r="GI58" s="135"/>
      <c r="GJ58" s="135"/>
      <c r="GK58" s="135"/>
      <c r="GL58" s="135"/>
      <c r="GM58" s="135"/>
      <c r="GN58" s="119">
        <f t="shared" ref="GN58:GN59" si="1039">GM58</f>
        <v>0</v>
      </c>
      <c r="GO58" s="135"/>
      <c r="GP58" s="135"/>
      <c r="GQ58" s="135"/>
      <c r="GR58" s="135"/>
      <c r="GS58" s="135"/>
      <c r="GT58" s="135"/>
      <c r="GU58" s="135"/>
      <c r="GV58" s="135"/>
      <c r="GW58" s="135"/>
      <c r="GX58" s="135"/>
      <c r="GY58" s="135"/>
      <c r="GZ58" s="135"/>
      <c r="HA58" s="119">
        <f t="shared" ref="HA58:HA59" si="1040">GZ58</f>
        <v>0</v>
      </c>
      <c r="HB58" s="135"/>
      <c r="HC58" s="135"/>
      <c r="HD58" s="135"/>
      <c r="HE58" s="135"/>
      <c r="HF58" s="135"/>
      <c r="HG58" s="135"/>
      <c r="HH58" s="135"/>
      <c r="HI58" s="135"/>
      <c r="HJ58" s="135"/>
      <c r="HK58" s="135"/>
      <c r="HL58" s="135"/>
      <c r="HM58" s="135"/>
      <c r="HN58" s="119">
        <f t="shared" ref="HN58:HN59" si="1041">HM58</f>
        <v>0</v>
      </c>
      <c r="HO58" s="135"/>
      <c r="HP58" s="135"/>
      <c r="HQ58" s="135"/>
      <c r="HR58" s="135"/>
      <c r="HS58" s="135"/>
      <c r="HT58" s="135"/>
      <c r="HU58" s="135"/>
      <c r="HV58" s="135"/>
      <c r="HW58" s="135"/>
      <c r="HX58" s="135"/>
      <c r="HY58" s="135"/>
      <c r="HZ58" s="135"/>
      <c r="IA58" s="119">
        <f t="shared" ref="IA58:IA59" si="1042">HZ58</f>
        <v>0</v>
      </c>
      <c r="IB58" s="135"/>
      <c r="IC58" s="135"/>
      <c r="ID58" s="135"/>
      <c r="IE58" s="135"/>
      <c r="IF58" s="135"/>
      <c r="IG58" s="135"/>
      <c r="IH58" s="135"/>
      <c r="II58" s="135"/>
      <c r="IJ58" s="135"/>
      <c r="IK58" s="135"/>
      <c r="IL58" s="135"/>
      <c r="IM58" s="135"/>
      <c r="IN58" s="119">
        <f t="shared" ref="IN58:IN59" si="1043">IM58</f>
        <v>0</v>
      </c>
      <c r="IO58" s="135"/>
      <c r="IP58" s="135"/>
      <c r="IQ58" s="135"/>
      <c r="IR58" s="135"/>
      <c r="IS58" s="135"/>
      <c r="IT58" s="135"/>
      <c r="IU58" s="135"/>
      <c r="IV58" s="135"/>
      <c r="IW58" s="135"/>
      <c r="IX58" s="135"/>
      <c r="IY58" s="135"/>
      <c r="IZ58" s="135"/>
      <c r="JA58" s="119">
        <f t="shared" ref="JA58:JA59" si="1044">IZ58</f>
        <v>0</v>
      </c>
      <c r="JB58" s="135"/>
      <c r="JC58" s="135"/>
      <c r="JD58" s="135"/>
      <c r="JE58" s="135"/>
      <c r="JF58" s="135"/>
      <c r="JG58" s="135"/>
      <c r="JH58" s="135"/>
      <c r="JI58" s="135"/>
      <c r="JJ58" s="135"/>
      <c r="JK58" s="135"/>
      <c r="JL58" s="135"/>
      <c r="JM58" s="135"/>
      <c r="JN58" s="119">
        <f t="shared" ref="JN58:JN59" si="1045">JM58</f>
        <v>0</v>
      </c>
      <c r="JO58" s="135"/>
      <c r="JP58" s="135"/>
      <c r="JQ58" s="135"/>
      <c r="JR58" s="135"/>
      <c r="JS58" s="135"/>
      <c r="JT58" s="135"/>
      <c r="JU58" s="135"/>
      <c r="JV58" s="135"/>
      <c r="JW58" s="135"/>
      <c r="JX58" s="135"/>
      <c r="JY58" s="135"/>
      <c r="JZ58" s="135"/>
      <c r="KA58" s="119">
        <f t="shared" ref="KA58:KA59" si="1046">JZ58</f>
        <v>0</v>
      </c>
      <c r="KB58" s="135"/>
      <c r="KC58" s="135"/>
      <c r="KD58" s="135"/>
      <c r="KE58" s="135"/>
      <c r="KF58" s="135"/>
      <c r="KG58" s="135"/>
      <c r="KH58" s="135"/>
      <c r="KI58" s="135"/>
      <c r="KJ58" s="135"/>
      <c r="KK58" s="135"/>
      <c r="KL58" s="135"/>
      <c r="KM58" s="135"/>
      <c r="KN58" s="119">
        <f t="shared" ref="KN58:KN59" si="1047">KM58</f>
        <v>0</v>
      </c>
      <c r="KO58" s="135"/>
      <c r="KP58" s="135"/>
      <c r="KQ58" s="135"/>
      <c r="KR58" s="135"/>
      <c r="KS58" s="135"/>
      <c r="KT58" s="135"/>
      <c r="KU58" s="135"/>
      <c r="KV58" s="135"/>
      <c r="KW58" s="135"/>
      <c r="KX58" s="135"/>
      <c r="KY58" s="135"/>
      <c r="KZ58" s="135"/>
      <c r="LA58" s="119">
        <f t="shared" ref="LA58:LA59" si="1048">KZ58</f>
        <v>0</v>
      </c>
      <c r="LB58" s="135"/>
      <c r="LC58" s="135"/>
      <c r="LD58" s="135"/>
      <c r="LE58" s="135"/>
      <c r="LF58" s="135"/>
      <c r="LG58" s="135"/>
      <c r="LH58" s="135"/>
      <c r="LI58" s="135"/>
      <c r="LJ58" s="135"/>
      <c r="LK58" s="135"/>
      <c r="LL58" s="135"/>
      <c r="LM58" s="135"/>
      <c r="LN58" s="119">
        <f t="shared" ref="LN58:LN59" si="1049">LM58</f>
        <v>0</v>
      </c>
    </row>
    <row r="59" spans="1:326" s="50" customFormat="1" ht="15" customHeight="1" outlineLevel="1" thickBot="1">
      <c r="A59" s="528" t="s">
        <v>51</v>
      </c>
      <c r="B59" s="247"/>
      <c r="C59" s="247"/>
      <c r="D59" s="247"/>
      <c r="E59" s="247"/>
      <c r="F59" s="247"/>
      <c r="G59" s="247"/>
      <c r="H59" s="247"/>
      <c r="I59" s="247"/>
      <c r="J59" s="247"/>
      <c r="K59" s="247"/>
      <c r="L59" s="247"/>
      <c r="M59" s="247"/>
      <c r="N59" s="119">
        <f t="shared" si="794"/>
        <v>0</v>
      </c>
      <c r="O59" s="247"/>
      <c r="P59" s="247"/>
      <c r="Q59" s="247"/>
      <c r="R59" s="247"/>
      <c r="S59" s="247"/>
      <c r="T59" s="247"/>
      <c r="U59" s="247"/>
      <c r="V59" s="247"/>
      <c r="W59" s="247"/>
      <c r="X59" s="247"/>
      <c r="Y59" s="247"/>
      <c r="Z59" s="247"/>
      <c r="AA59" s="119">
        <f t="shared" si="862"/>
        <v>0</v>
      </c>
      <c r="AB59" s="247"/>
      <c r="AC59" s="247"/>
      <c r="AD59" s="247"/>
      <c r="AE59" s="247"/>
      <c r="AF59" s="247"/>
      <c r="AG59" s="247"/>
      <c r="AH59" s="247"/>
      <c r="AI59" s="247"/>
      <c r="AJ59" s="247"/>
      <c r="AK59" s="247"/>
      <c r="AL59" s="247"/>
      <c r="AM59" s="247">
        <f>-'Investuotojas ir Finansuotojas'!BA26</f>
        <v>346153.84615384613</v>
      </c>
      <c r="AN59" s="119">
        <f t="shared" si="874"/>
        <v>346153.84615384613</v>
      </c>
      <c r="AO59" s="247">
        <f>+AN59+'Investuotojas ir Finansuotojas'!AO26</f>
        <v>317307.69230769225</v>
      </c>
      <c r="AP59" s="247">
        <f>+AO59+'Investuotojas ir Finansuotojas'!AP26</f>
        <v>288461.53846153838</v>
      </c>
      <c r="AQ59" s="247">
        <f>+AP59+'Investuotojas ir Finansuotojas'!AQ26</f>
        <v>259615.38461538454</v>
      </c>
      <c r="AR59" s="247">
        <f>+AQ59+'Investuotojas ir Finansuotojas'!AR26</f>
        <v>230769.23076923069</v>
      </c>
      <c r="AS59" s="247">
        <f>+AR59+'Investuotojas ir Finansuotojas'!AS26</f>
        <v>201923.07692307685</v>
      </c>
      <c r="AT59" s="247">
        <f>+AS59+'Investuotojas ir Finansuotojas'!AT26</f>
        <v>173076.92307692301</v>
      </c>
      <c r="AU59" s="247">
        <f>+AT59+'Investuotojas ir Finansuotojas'!AU26</f>
        <v>144230.76923076916</v>
      </c>
      <c r="AV59" s="247">
        <f>+AU59+'Investuotojas ir Finansuotojas'!AV26</f>
        <v>115384.61538461532</v>
      </c>
      <c r="AW59" s="247">
        <f>+AV59+'Investuotojas ir Finansuotojas'!AW26</f>
        <v>86538.461538461474</v>
      </c>
      <c r="AX59" s="247">
        <f>+AW59+'Investuotojas ir Finansuotojas'!AX26</f>
        <v>57692.30769230763</v>
      </c>
      <c r="AY59" s="247">
        <f>+AX59+'Investuotojas ir Finansuotojas'!AY26</f>
        <v>28846.153846153786</v>
      </c>
      <c r="AZ59" s="247">
        <f>+'Investuotojas ir Finansuotojas'!BA27-'Investuotojas ir Finansuotojas'!BN27</f>
        <v>346153.84615384787</v>
      </c>
      <c r="BA59" s="119">
        <f t="shared" si="1028"/>
        <v>346153.84615384787</v>
      </c>
      <c r="BB59" s="247">
        <f>+BA59+'Investuotojas ir Finansuotojas'!BB26</f>
        <v>317307.692307694</v>
      </c>
      <c r="BC59" s="247">
        <f>+BB59+'Investuotojas ir Finansuotojas'!BC26</f>
        <v>288461.53846154013</v>
      </c>
      <c r="BD59" s="247">
        <f>+BC59+'Investuotojas ir Finansuotojas'!BD26</f>
        <v>259615.38461538628</v>
      </c>
      <c r="BE59" s="247">
        <f>+BD59+'Investuotojas ir Finansuotojas'!BE26</f>
        <v>230769.23076923244</v>
      </c>
      <c r="BF59" s="247">
        <f>+BE59+'Investuotojas ir Finansuotojas'!BF26</f>
        <v>201923.0769230786</v>
      </c>
      <c r="BG59" s="247">
        <f>+BF59+'Investuotojas ir Finansuotojas'!BG26</f>
        <v>173076.92307692475</v>
      </c>
      <c r="BH59" s="247">
        <f>+BG59+'Investuotojas ir Finansuotojas'!BH26</f>
        <v>144230.76923077091</v>
      </c>
      <c r="BI59" s="247">
        <f>+BH59+'Investuotojas ir Finansuotojas'!BI26</f>
        <v>115384.61538461706</v>
      </c>
      <c r="BJ59" s="247">
        <f>+BI59+'Investuotojas ir Finansuotojas'!BJ26</f>
        <v>86538.46153846322</v>
      </c>
      <c r="BK59" s="247">
        <f>+BJ59+'Investuotojas ir Finansuotojas'!BK26</f>
        <v>57692.307692309376</v>
      </c>
      <c r="BL59" s="247">
        <f>+BK59+'Investuotojas ir Finansuotojas'!BL26</f>
        <v>28846.153846155532</v>
      </c>
      <c r="BM59" s="247">
        <f>+'Investuotojas ir Finansuotojas'!BN27-'Investuotojas ir Finansuotojas'!CA27</f>
        <v>346153.84615384787</v>
      </c>
      <c r="BN59" s="119">
        <f t="shared" si="1029"/>
        <v>346153.84615384787</v>
      </c>
      <c r="BO59" s="247">
        <f>+BN59+'Investuotojas ir Finansuotojas'!BO26</f>
        <v>317307.692307694</v>
      </c>
      <c r="BP59" s="247">
        <f>+BO59+'Investuotojas ir Finansuotojas'!BP26</f>
        <v>288461.53846154013</v>
      </c>
      <c r="BQ59" s="247">
        <f>+BP59+'Investuotojas ir Finansuotojas'!BQ26</f>
        <v>259615.38461538628</v>
      </c>
      <c r="BR59" s="247">
        <f>+BQ59+'Investuotojas ir Finansuotojas'!BR26</f>
        <v>230769.23076923244</v>
      </c>
      <c r="BS59" s="247">
        <f>+BR59+'Investuotojas ir Finansuotojas'!BS26</f>
        <v>201923.0769230786</v>
      </c>
      <c r="BT59" s="247">
        <f>+BS59+'Investuotojas ir Finansuotojas'!BT26</f>
        <v>173076.92307692475</v>
      </c>
      <c r="BU59" s="247">
        <f>+BT59+'Investuotojas ir Finansuotojas'!BU26</f>
        <v>144230.76923077091</v>
      </c>
      <c r="BV59" s="247">
        <f>+BU59+'Investuotojas ir Finansuotojas'!BV26</f>
        <v>115384.61538461706</v>
      </c>
      <c r="BW59" s="247">
        <f>+BV59+'Investuotojas ir Finansuotojas'!BW26</f>
        <v>86538.46153846322</v>
      </c>
      <c r="BX59" s="247">
        <f>+BW59+'Investuotojas ir Finansuotojas'!BX26</f>
        <v>57692.307692309376</v>
      </c>
      <c r="BY59" s="247">
        <f>+BX59+'Investuotojas ir Finansuotojas'!BY26</f>
        <v>28846.153846155532</v>
      </c>
      <c r="BZ59" s="247">
        <f>+'Investuotojas ir Finansuotojas'!CA27-'Investuotojas ir Finansuotojas'!CN27</f>
        <v>346153.84615384787</v>
      </c>
      <c r="CA59" s="119">
        <f t="shared" si="1030"/>
        <v>346153.84615384787</v>
      </c>
      <c r="CB59" s="247">
        <f>+CA59+'Investuotojas ir Finansuotojas'!CB26</f>
        <v>317307.692307694</v>
      </c>
      <c r="CC59" s="247">
        <f>+CB59+'Investuotojas ir Finansuotojas'!CC26</f>
        <v>288461.53846154013</v>
      </c>
      <c r="CD59" s="247">
        <f>+CC59+'Investuotojas ir Finansuotojas'!CD26</f>
        <v>259615.38461538628</v>
      </c>
      <c r="CE59" s="247">
        <f>+CD59+'Investuotojas ir Finansuotojas'!CE26</f>
        <v>230769.23076923244</v>
      </c>
      <c r="CF59" s="247">
        <f>+CE59+'Investuotojas ir Finansuotojas'!CF26</f>
        <v>201923.0769230786</v>
      </c>
      <c r="CG59" s="247">
        <f>+CF59+'Investuotojas ir Finansuotojas'!CG26</f>
        <v>173076.92307692475</v>
      </c>
      <c r="CH59" s="247">
        <f>+CG59+'Investuotojas ir Finansuotojas'!CH26</f>
        <v>144230.76923077091</v>
      </c>
      <c r="CI59" s="247">
        <f>+CH59+'Investuotojas ir Finansuotojas'!CI26</f>
        <v>115384.61538461706</v>
      </c>
      <c r="CJ59" s="247">
        <f>+CI59+'Investuotojas ir Finansuotojas'!CJ26</f>
        <v>86538.46153846322</v>
      </c>
      <c r="CK59" s="247">
        <f>+CJ59+'Investuotojas ir Finansuotojas'!CK26</f>
        <v>57692.307692309376</v>
      </c>
      <c r="CL59" s="247">
        <f>+CK59+'Investuotojas ir Finansuotojas'!CL26</f>
        <v>28846.153846155532</v>
      </c>
      <c r="CM59" s="247">
        <f>+'Investuotojas ir Finansuotojas'!CN27-'Investuotojas ir Finansuotojas'!DA27</f>
        <v>346153.84615384787</v>
      </c>
      <c r="CN59" s="119">
        <f t="shared" si="1031"/>
        <v>346153.84615384787</v>
      </c>
      <c r="CO59" s="247">
        <f>+CN59+'Investuotojas ir Finansuotojas'!CO26</f>
        <v>317307.692307694</v>
      </c>
      <c r="CP59" s="247">
        <f>+CO59+'Investuotojas ir Finansuotojas'!CP26</f>
        <v>288461.53846154013</v>
      </c>
      <c r="CQ59" s="247">
        <f>+CP59+'Investuotojas ir Finansuotojas'!CQ26</f>
        <v>259615.38461538628</v>
      </c>
      <c r="CR59" s="247">
        <f>+CQ59+'Investuotojas ir Finansuotojas'!CR26</f>
        <v>230769.23076923244</v>
      </c>
      <c r="CS59" s="247">
        <f>+CR59+'Investuotojas ir Finansuotojas'!CS26</f>
        <v>201923.0769230786</v>
      </c>
      <c r="CT59" s="247">
        <f>+CS59+'Investuotojas ir Finansuotojas'!CT26</f>
        <v>173076.92307692475</v>
      </c>
      <c r="CU59" s="247">
        <f>+CT59+'Investuotojas ir Finansuotojas'!CU26</f>
        <v>144230.76923077091</v>
      </c>
      <c r="CV59" s="247">
        <f>+CU59+'Investuotojas ir Finansuotojas'!CV26</f>
        <v>115384.61538461706</v>
      </c>
      <c r="CW59" s="247">
        <f>+CV59+'Investuotojas ir Finansuotojas'!CW26</f>
        <v>86538.46153846322</v>
      </c>
      <c r="CX59" s="247">
        <f>+CW59+'Investuotojas ir Finansuotojas'!CX26</f>
        <v>57692.307692309376</v>
      </c>
      <c r="CY59" s="247">
        <f>+CX59+'Investuotojas ir Finansuotojas'!CY26</f>
        <v>28846.153846155532</v>
      </c>
      <c r="CZ59" s="247">
        <f>+'Investuotojas ir Finansuotojas'!DA27-'Investuotojas ir Finansuotojas'!DN27</f>
        <v>346153.84615384764</v>
      </c>
      <c r="DA59" s="119">
        <f t="shared" si="1032"/>
        <v>346153.84615384764</v>
      </c>
      <c r="DB59" s="247">
        <f>+DA59+'Investuotojas ir Finansuotojas'!DB26</f>
        <v>317307.69230769377</v>
      </c>
      <c r="DC59" s="247">
        <f>+DB59+'Investuotojas ir Finansuotojas'!DC26</f>
        <v>288461.53846153989</v>
      </c>
      <c r="DD59" s="247">
        <f>+DC59+'Investuotojas ir Finansuotojas'!DD26</f>
        <v>259615.38461538605</v>
      </c>
      <c r="DE59" s="247">
        <f>+DD59+'Investuotojas ir Finansuotojas'!DE26</f>
        <v>230769.23076923221</v>
      </c>
      <c r="DF59" s="247">
        <f>+DE59+'Investuotojas ir Finansuotojas'!DF26</f>
        <v>201923.07692307836</v>
      </c>
      <c r="DG59" s="247">
        <f>+DF59+'Investuotojas ir Finansuotojas'!DG26</f>
        <v>173076.92307692452</v>
      </c>
      <c r="DH59" s="247">
        <f>+DG59+'Investuotojas ir Finansuotojas'!DH26</f>
        <v>144230.76923077067</v>
      </c>
      <c r="DI59" s="247">
        <f>+DH59+'Investuotojas ir Finansuotojas'!DI26</f>
        <v>115384.61538461683</v>
      </c>
      <c r="DJ59" s="247">
        <f>+DI59+'Investuotojas ir Finansuotojas'!DJ26</f>
        <v>86538.461538462987</v>
      </c>
      <c r="DK59" s="247">
        <f>+DJ59+'Investuotojas ir Finansuotojas'!DK26</f>
        <v>57692.307692309143</v>
      </c>
      <c r="DL59" s="247">
        <f>+DK59+'Investuotojas ir Finansuotojas'!DL26</f>
        <v>28846.153846155299</v>
      </c>
      <c r="DM59" s="247">
        <f>+'Investuotojas ir Finansuotojas'!DN27-'Investuotojas ir Finansuotojas'!EA27</f>
        <v>346153.84615384508</v>
      </c>
      <c r="DN59" s="119">
        <f t="shared" si="1033"/>
        <v>346153.84615384508</v>
      </c>
      <c r="DO59" s="247">
        <f>+DN59+'Investuotojas ir Finansuotojas'!DO26</f>
        <v>317307.69230769121</v>
      </c>
      <c r="DP59" s="247">
        <f>+DO59+'Investuotojas ir Finansuotojas'!DP26</f>
        <v>288461.53846153733</v>
      </c>
      <c r="DQ59" s="247">
        <f>+DP59+'Investuotojas ir Finansuotojas'!DQ26</f>
        <v>259615.38461538349</v>
      </c>
      <c r="DR59" s="247">
        <f>+DQ59+'Investuotojas ir Finansuotojas'!DR26</f>
        <v>230769.23076922965</v>
      </c>
      <c r="DS59" s="247">
        <f>+DR59+'Investuotojas ir Finansuotojas'!DS26</f>
        <v>201923.0769230758</v>
      </c>
      <c r="DT59" s="247">
        <f>+DS59+'Investuotojas ir Finansuotojas'!DT26</f>
        <v>173076.92307692196</v>
      </c>
      <c r="DU59" s="247">
        <f>+DT59+'Investuotojas ir Finansuotojas'!DU26</f>
        <v>144230.76923076811</v>
      </c>
      <c r="DV59" s="247">
        <f>+DU59+'Investuotojas ir Finansuotojas'!DV26</f>
        <v>115384.61538461427</v>
      </c>
      <c r="DW59" s="247">
        <f>+DV59+'Investuotojas ir Finansuotojas'!DW26</f>
        <v>86538.461538460426</v>
      </c>
      <c r="DX59" s="247">
        <f>+DW59+'Investuotojas ir Finansuotojas'!DX26</f>
        <v>57692.307692306582</v>
      </c>
      <c r="DY59" s="247">
        <f>+DX59+'Investuotojas ir Finansuotojas'!DY26</f>
        <v>28846.153846152738</v>
      </c>
      <c r="DZ59" s="247">
        <f>+'Investuotojas ir Finansuotojas'!EA27-'Investuotojas ir Finansuotojas'!EN27</f>
        <v>346153.84615384508</v>
      </c>
      <c r="EA59" s="119">
        <f t="shared" si="1034"/>
        <v>346153.84615384508</v>
      </c>
      <c r="EB59" s="247">
        <f>+EA59+'Investuotojas ir Finansuotojas'!EB26</f>
        <v>317307.69230769121</v>
      </c>
      <c r="EC59" s="247">
        <f>+EB59+'Investuotojas ir Finansuotojas'!EC26</f>
        <v>288461.53846153733</v>
      </c>
      <c r="ED59" s="247">
        <f>+EC59+'Investuotojas ir Finansuotojas'!ED26</f>
        <v>259615.38461538349</v>
      </c>
      <c r="EE59" s="247">
        <f>+ED59+'Investuotojas ir Finansuotojas'!EE26</f>
        <v>230769.23076922965</v>
      </c>
      <c r="EF59" s="247">
        <f>+EE59+'Investuotojas ir Finansuotojas'!EF26</f>
        <v>201923.0769230758</v>
      </c>
      <c r="EG59" s="247">
        <f>+EF59+'Investuotojas ir Finansuotojas'!EG26</f>
        <v>173076.92307692196</v>
      </c>
      <c r="EH59" s="247">
        <f>+EG59+'Investuotojas ir Finansuotojas'!EH26</f>
        <v>144230.76923076811</v>
      </c>
      <c r="EI59" s="247">
        <f>+EH59+'Investuotojas ir Finansuotojas'!EI26</f>
        <v>115384.61538461427</v>
      </c>
      <c r="EJ59" s="247">
        <f>+EI59+'Investuotojas ir Finansuotojas'!EJ26</f>
        <v>86538.461538460426</v>
      </c>
      <c r="EK59" s="247">
        <f>+EJ59+'Investuotojas ir Finansuotojas'!EK26</f>
        <v>57692.307692306582</v>
      </c>
      <c r="EL59" s="247">
        <f>+EK59+'Investuotojas ir Finansuotojas'!EL26</f>
        <v>28846.153846152738</v>
      </c>
      <c r="EM59" s="247">
        <f>+'Investuotojas ir Finansuotojas'!EN27-'Investuotojas ir Finansuotojas'!FA27</f>
        <v>346153.8461538452</v>
      </c>
      <c r="EN59" s="119">
        <f t="shared" si="1035"/>
        <v>346153.8461538452</v>
      </c>
      <c r="EO59" s="247">
        <f>+EN59+'Investuotojas ir Finansuotojas'!EO26</f>
        <v>317307.69230769132</v>
      </c>
      <c r="EP59" s="247">
        <f>+EO59+'Investuotojas ir Finansuotojas'!EP26</f>
        <v>288461.53846153745</v>
      </c>
      <c r="EQ59" s="247">
        <f>+EP59+'Investuotojas ir Finansuotojas'!EQ26</f>
        <v>259615.38461538361</v>
      </c>
      <c r="ER59" s="247">
        <f>+EQ59+'Investuotojas ir Finansuotojas'!ER26</f>
        <v>230769.23076922976</v>
      </c>
      <c r="ES59" s="247">
        <f>+ER59+'Investuotojas ir Finansuotojas'!ES26</f>
        <v>201923.07692307592</v>
      </c>
      <c r="ET59" s="247">
        <f>+ES59+'Investuotojas ir Finansuotojas'!ET26</f>
        <v>173076.92307692207</v>
      </c>
      <c r="EU59" s="247">
        <f>+ET59+'Investuotojas ir Finansuotojas'!EU26</f>
        <v>144230.76923076823</v>
      </c>
      <c r="EV59" s="247">
        <f>+EU59+'Investuotojas ir Finansuotojas'!EV26</f>
        <v>115384.61538461439</v>
      </c>
      <c r="EW59" s="247">
        <f>+EV59+'Investuotojas ir Finansuotojas'!EW26</f>
        <v>86538.461538460542</v>
      </c>
      <c r="EX59" s="247">
        <f>+EW59+'Investuotojas ir Finansuotojas'!EX26</f>
        <v>57692.307692306698</v>
      </c>
      <c r="EY59" s="247">
        <f>+EX59+'Investuotojas ir Finansuotojas'!EY26</f>
        <v>28846.153846152854</v>
      </c>
      <c r="EZ59" s="247">
        <f>+'Investuotojas ir Finansuotojas'!FA27-'Investuotojas ir Finansuotojas'!FN27</f>
        <v>346153.84615384648</v>
      </c>
      <c r="FA59" s="119">
        <f t="shared" si="1036"/>
        <v>346153.84615384648</v>
      </c>
      <c r="FB59" s="247">
        <f>+FA59+'Investuotojas ir Finansuotojas'!FB26</f>
        <v>317307.6923076926</v>
      </c>
      <c r="FC59" s="247">
        <f>+FB59+'Investuotojas ir Finansuotojas'!FC26</f>
        <v>288461.53846153873</v>
      </c>
      <c r="FD59" s="247">
        <f>+FC59+'Investuotojas ir Finansuotojas'!FD26</f>
        <v>259615.38461538489</v>
      </c>
      <c r="FE59" s="247">
        <f>+FD59+'Investuotojas ir Finansuotojas'!FE26</f>
        <v>230769.23076923104</v>
      </c>
      <c r="FF59" s="247">
        <f>+FE59+'Investuotojas ir Finansuotojas'!FF26</f>
        <v>201923.0769230772</v>
      </c>
      <c r="FG59" s="247">
        <f>+FF59+'Investuotojas ir Finansuotojas'!FG26</f>
        <v>173076.92307692335</v>
      </c>
      <c r="FH59" s="247">
        <f>+FG59+'Investuotojas ir Finansuotojas'!FH26</f>
        <v>144230.76923076951</v>
      </c>
      <c r="FI59" s="247">
        <f>+FH59+'Investuotojas ir Finansuotojas'!FI26</f>
        <v>115384.61538461567</v>
      </c>
      <c r="FJ59" s="247">
        <f>+FI59+'Investuotojas ir Finansuotojas'!FJ26</f>
        <v>86538.461538461823</v>
      </c>
      <c r="FK59" s="247">
        <f>+FJ59+'Investuotojas ir Finansuotojas'!FK26</f>
        <v>57692.307692307979</v>
      </c>
      <c r="FL59" s="247">
        <f>+FK59+'Investuotojas ir Finansuotojas'!FL26</f>
        <v>28846.153846154135</v>
      </c>
      <c r="FM59" s="247">
        <f>+'Investuotojas ir Finansuotojas'!FN27-'Investuotojas ir Finansuotojas'!GA27</f>
        <v>346153.84615384648</v>
      </c>
      <c r="FN59" s="119">
        <f t="shared" si="1037"/>
        <v>346153.84615384648</v>
      </c>
      <c r="FO59" s="247">
        <f>+FN59+'Investuotojas ir Finansuotojas'!FO26</f>
        <v>317307.6923076926</v>
      </c>
      <c r="FP59" s="247">
        <f>+FO59+'Investuotojas ir Finansuotojas'!FP26</f>
        <v>288461.53846153873</v>
      </c>
      <c r="FQ59" s="247">
        <f>+FP59+'Investuotojas ir Finansuotojas'!FQ26</f>
        <v>259615.38461538489</v>
      </c>
      <c r="FR59" s="247">
        <f>+FQ59+'Investuotojas ir Finansuotojas'!FR26</f>
        <v>230769.23076923104</v>
      </c>
      <c r="FS59" s="247">
        <f>+FR59+'Investuotojas ir Finansuotojas'!FS26</f>
        <v>201923.0769230772</v>
      </c>
      <c r="FT59" s="247">
        <f>+FS59+'Investuotojas ir Finansuotojas'!FT26</f>
        <v>173076.92307692335</v>
      </c>
      <c r="FU59" s="247">
        <f>+FT59+'Investuotojas ir Finansuotojas'!FU26</f>
        <v>144230.76923076951</v>
      </c>
      <c r="FV59" s="247">
        <f>+FU59+'Investuotojas ir Finansuotojas'!FV26</f>
        <v>115384.61538461567</v>
      </c>
      <c r="FW59" s="247">
        <f>+FV59+'Investuotojas ir Finansuotojas'!FW26</f>
        <v>86538.461538461823</v>
      </c>
      <c r="FX59" s="247">
        <f>+FW59+'Investuotojas ir Finansuotojas'!FX26</f>
        <v>57692.307692307979</v>
      </c>
      <c r="FY59" s="247">
        <f>+FX59+'Investuotojas ir Finansuotojas'!FY26</f>
        <v>28846.153846154135</v>
      </c>
      <c r="FZ59" s="247">
        <f>+'Investuotojas ir Finansuotojas'!GA27-'Investuotojas ir Finansuotojas'!GN27</f>
        <v>346153.84615384619</v>
      </c>
      <c r="GA59" s="119">
        <f t="shared" si="1038"/>
        <v>346153.84615384619</v>
      </c>
      <c r="GB59" s="247">
        <f>+GA59+'Investuotojas ir Finansuotojas'!GB26</f>
        <v>317307.69230769237</v>
      </c>
      <c r="GC59" s="247">
        <f>+GB59+'Investuotojas ir Finansuotojas'!GC26</f>
        <v>288461.5384615385</v>
      </c>
      <c r="GD59" s="247">
        <f>+GC59+'Investuotojas ir Finansuotojas'!GD26</f>
        <v>259615.38461538465</v>
      </c>
      <c r="GE59" s="247">
        <f>+GD59+'Investuotojas ir Finansuotojas'!GE26</f>
        <v>230769.23076923081</v>
      </c>
      <c r="GF59" s="247">
        <f>+GE59+'Investuotojas ir Finansuotojas'!GF26</f>
        <v>201923.07692307697</v>
      </c>
      <c r="GG59" s="247">
        <f>+GF59+'Investuotojas ir Finansuotojas'!GG26</f>
        <v>173076.92307692312</v>
      </c>
      <c r="GH59" s="247">
        <f>+GG59+'Investuotojas ir Finansuotojas'!GH26</f>
        <v>144230.76923076928</v>
      </c>
      <c r="GI59" s="247">
        <f>+GH59+'Investuotojas ir Finansuotojas'!GI26</f>
        <v>115384.61538461543</v>
      </c>
      <c r="GJ59" s="247">
        <f>+GI59+'Investuotojas ir Finansuotojas'!GJ26</f>
        <v>86538.46153846159</v>
      </c>
      <c r="GK59" s="247">
        <f>+GJ59+'Investuotojas ir Finansuotojas'!GK26</f>
        <v>57692.307692307746</v>
      </c>
      <c r="GL59" s="247">
        <f>+GK59+'Investuotojas ir Finansuotojas'!GL26</f>
        <v>28846.153846153902</v>
      </c>
      <c r="GM59" s="247">
        <f>+'Investuotojas ir Finansuotojas'!GN27-'Investuotojas ir Finansuotojas'!HA27</f>
        <v>346153.84615384619</v>
      </c>
      <c r="GN59" s="119">
        <f t="shared" si="1039"/>
        <v>346153.84615384619</v>
      </c>
      <c r="GO59" s="247">
        <f>+GN59+'Investuotojas ir Finansuotojas'!GO26</f>
        <v>317307.69230769237</v>
      </c>
      <c r="GP59" s="247">
        <f>+GO59+'Investuotojas ir Finansuotojas'!GP26</f>
        <v>288461.5384615385</v>
      </c>
      <c r="GQ59" s="247">
        <f>+GP59+'Investuotojas ir Finansuotojas'!GQ26</f>
        <v>259615.38461538465</v>
      </c>
      <c r="GR59" s="247">
        <f>+GQ59+'Investuotojas ir Finansuotojas'!GR26</f>
        <v>230769.23076923081</v>
      </c>
      <c r="GS59" s="247">
        <f>+GR59+'Investuotojas ir Finansuotojas'!GS26</f>
        <v>201923.07692307697</v>
      </c>
      <c r="GT59" s="247">
        <f>+GS59+'Investuotojas ir Finansuotojas'!GT26</f>
        <v>173076.92307692312</v>
      </c>
      <c r="GU59" s="247">
        <f>+GT59+'Investuotojas ir Finansuotojas'!GU26</f>
        <v>144230.76923076928</v>
      </c>
      <c r="GV59" s="247">
        <f>+GU59+'Investuotojas ir Finansuotojas'!GV26</f>
        <v>115384.61538461543</v>
      </c>
      <c r="GW59" s="247">
        <f>+GV59+'Investuotojas ir Finansuotojas'!GW26</f>
        <v>86538.46153846159</v>
      </c>
      <c r="GX59" s="247">
        <f>+GW59+'Investuotojas ir Finansuotojas'!GX26</f>
        <v>57692.307692307746</v>
      </c>
      <c r="GY59" s="247">
        <f>+GX59+'Investuotojas ir Finansuotojas'!GY26</f>
        <v>28846.153846153902</v>
      </c>
      <c r="GZ59" s="247">
        <f>+'Investuotojas ir Finansuotojas'!HA27-'Investuotojas ir Finansuotojas'!HN27</f>
        <v>346153.84615384648</v>
      </c>
      <c r="HA59" s="119">
        <f t="shared" si="1040"/>
        <v>346153.84615384648</v>
      </c>
      <c r="HB59" s="247">
        <f>+HA59+'Investuotojas ir Finansuotojas'!HB26</f>
        <v>317307.6923076926</v>
      </c>
      <c r="HC59" s="247">
        <f>+HB59+'Investuotojas ir Finansuotojas'!HC26</f>
        <v>288461.53846153873</v>
      </c>
      <c r="HD59" s="247">
        <f>+HC59+'Investuotojas ir Finansuotojas'!HD26</f>
        <v>259615.38461538489</v>
      </c>
      <c r="HE59" s="247">
        <f>+HD59+'Investuotojas ir Finansuotojas'!HE26</f>
        <v>230769.23076923104</v>
      </c>
      <c r="HF59" s="247">
        <f>+HE59+'Investuotojas ir Finansuotojas'!HF26</f>
        <v>201923.0769230772</v>
      </c>
      <c r="HG59" s="247">
        <f>+HF59+'Investuotojas ir Finansuotojas'!HG26</f>
        <v>173076.92307692335</v>
      </c>
      <c r="HH59" s="247">
        <f>+HG59+'Investuotojas ir Finansuotojas'!HH26</f>
        <v>144230.76923076951</v>
      </c>
      <c r="HI59" s="247">
        <f>+HH59+'Investuotojas ir Finansuotojas'!HI26</f>
        <v>115384.61538461567</v>
      </c>
      <c r="HJ59" s="247">
        <f>+HI59+'Investuotojas ir Finansuotojas'!HJ26</f>
        <v>86538.461538461823</v>
      </c>
      <c r="HK59" s="247">
        <f>+HJ59+'Investuotojas ir Finansuotojas'!HK26</f>
        <v>57692.307692307979</v>
      </c>
      <c r="HL59" s="247">
        <f>+HK59+'Investuotojas ir Finansuotojas'!HL26</f>
        <v>28846.153846154135</v>
      </c>
      <c r="HM59" s="247">
        <f>+'Investuotojas ir Finansuotojas'!HN27-'Investuotojas ir Finansuotojas'!IA27</f>
        <v>0</v>
      </c>
      <c r="HN59" s="119">
        <f t="shared" si="1041"/>
        <v>0</v>
      </c>
      <c r="HO59" s="247">
        <f>+HN59+'Investuotojas ir Finansuotojas'!HO26</f>
        <v>0</v>
      </c>
      <c r="HP59" s="247">
        <f>+HO59+'Investuotojas ir Finansuotojas'!HP26</f>
        <v>0</v>
      </c>
      <c r="HQ59" s="247">
        <f>+HP59+'Investuotojas ir Finansuotojas'!HQ26</f>
        <v>0</v>
      </c>
      <c r="HR59" s="247">
        <f>+HQ59+'Investuotojas ir Finansuotojas'!HR26</f>
        <v>0</v>
      </c>
      <c r="HS59" s="247">
        <f>+HR59+'Investuotojas ir Finansuotojas'!HS26</f>
        <v>0</v>
      </c>
      <c r="HT59" s="247">
        <f>+HS59+'Investuotojas ir Finansuotojas'!HT26</f>
        <v>0</v>
      </c>
      <c r="HU59" s="247">
        <f>+HT59+'Investuotojas ir Finansuotojas'!HU26</f>
        <v>0</v>
      </c>
      <c r="HV59" s="247">
        <f>+HU59+'Investuotojas ir Finansuotojas'!HV26</f>
        <v>0</v>
      </c>
      <c r="HW59" s="247">
        <f>+HV59+'Investuotojas ir Finansuotojas'!HW26</f>
        <v>0</v>
      </c>
      <c r="HX59" s="247">
        <f>+HW59+'Investuotojas ir Finansuotojas'!HX26</f>
        <v>0</v>
      </c>
      <c r="HY59" s="247">
        <f>+HX59+'Investuotojas ir Finansuotojas'!HY26</f>
        <v>0</v>
      </c>
      <c r="HZ59" s="247">
        <f>+'Investuotojas ir Finansuotojas'!IA27-'Investuotojas ir Finansuotojas'!IN27</f>
        <v>0</v>
      </c>
      <c r="IA59" s="119">
        <f t="shared" si="1042"/>
        <v>0</v>
      </c>
      <c r="IB59" s="247">
        <f>+IA59+'Investuotojas ir Finansuotojas'!IB26</f>
        <v>0</v>
      </c>
      <c r="IC59" s="247">
        <f>+IB59+'Investuotojas ir Finansuotojas'!IC26</f>
        <v>0</v>
      </c>
      <c r="ID59" s="247">
        <f>+IC59+'Investuotojas ir Finansuotojas'!ID26</f>
        <v>0</v>
      </c>
      <c r="IE59" s="247">
        <f>+ID59+'Investuotojas ir Finansuotojas'!IE26</f>
        <v>0</v>
      </c>
      <c r="IF59" s="247">
        <f>+IE59+'Investuotojas ir Finansuotojas'!IF26</f>
        <v>0</v>
      </c>
      <c r="IG59" s="247">
        <f>+IF59+'Investuotojas ir Finansuotojas'!IG26</f>
        <v>0</v>
      </c>
      <c r="IH59" s="247">
        <f>+IG59+'Investuotojas ir Finansuotojas'!IH26</f>
        <v>0</v>
      </c>
      <c r="II59" s="247">
        <f>+IH59+'Investuotojas ir Finansuotojas'!II26</f>
        <v>0</v>
      </c>
      <c r="IJ59" s="247">
        <f>+II59+'Investuotojas ir Finansuotojas'!IJ26</f>
        <v>0</v>
      </c>
      <c r="IK59" s="247">
        <f>+IJ59+'Investuotojas ir Finansuotojas'!IK26</f>
        <v>0</v>
      </c>
      <c r="IL59" s="247">
        <f>+IK59+'Investuotojas ir Finansuotojas'!IL26</f>
        <v>0</v>
      </c>
      <c r="IM59" s="247">
        <f>+'Investuotojas ir Finansuotojas'!IN27-'Investuotojas ir Finansuotojas'!JA27</f>
        <v>0</v>
      </c>
      <c r="IN59" s="119">
        <f t="shared" si="1043"/>
        <v>0</v>
      </c>
      <c r="IO59" s="247">
        <f>+IN59+'Investuotojas ir Finansuotojas'!IO26</f>
        <v>0</v>
      </c>
      <c r="IP59" s="247">
        <f>+IO59+'Investuotojas ir Finansuotojas'!IP26</f>
        <v>0</v>
      </c>
      <c r="IQ59" s="247">
        <f>+IP59+'Investuotojas ir Finansuotojas'!IQ26</f>
        <v>0</v>
      </c>
      <c r="IR59" s="247">
        <f>+IQ59+'Investuotojas ir Finansuotojas'!IR26</f>
        <v>0</v>
      </c>
      <c r="IS59" s="247">
        <f>+IR59+'Investuotojas ir Finansuotojas'!IS26</f>
        <v>0</v>
      </c>
      <c r="IT59" s="247">
        <f>+IS59+'Investuotojas ir Finansuotojas'!IT26</f>
        <v>0</v>
      </c>
      <c r="IU59" s="247">
        <f>+IT59+'Investuotojas ir Finansuotojas'!IU26</f>
        <v>0</v>
      </c>
      <c r="IV59" s="247">
        <f>+IU59+'Investuotojas ir Finansuotojas'!IV26</f>
        <v>0</v>
      </c>
      <c r="IW59" s="247">
        <f>+IV59+'Investuotojas ir Finansuotojas'!IW26</f>
        <v>0</v>
      </c>
      <c r="IX59" s="247">
        <f>+IW59+'Investuotojas ir Finansuotojas'!IX26</f>
        <v>0</v>
      </c>
      <c r="IY59" s="247">
        <f>+IX59+'Investuotojas ir Finansuotojas'!IY26</f>
        <v>0</v>
      </c>
      <c r="IZ59" s="247">
        <f>+'Investuotojas ir Finansuotojas'!JA27-'Investuotojas ir Finansuotojas'!JN27</f>
        <v>0</v>
      </c>
      <c r="JA59" s="119">
        <f t="shared" si="1044"/>
        <v>0</v>
      </c>
      <c r="JB59" s="247">
        <f>+JA59+'Investuotojas ir Finansuotojas'!JB26</f>
        <v>0</v>
      </c>
      <c r="JC59" s="247">
        <f>+JB59+'Investuotojas ir Finansuotojas'!JC26</f>
        <v>0</v>
      </c>
      <c r="JD59" s="247">
        <f>+JC59+'Investuotojas ir Finansuotojas'!JD26</f>
        <v>0</v>
      </c>
      <c r="JE59" s="247">
        <f>+JD59+'Investuotojas ir Finansuotojas'!JE26</f>
        <v>0</v>
      </c>
      <c r="JF59" s="247">
        <f>+JE59+'Investuotojas ir Finansuotojas'!JF26</f>
        <v>0</v>
      </c>
      <c r="JG59" s="247">
        <f>+JF59+'Investuotojas ir Finansuotojas'!JG26</f>
        <v>0</v>
      </c>
      <c r="JH59" s="247">
        <f>+JG59+'Investuotojas ir Finansuotojas'!JH26</f>
        <v>0</v>
      </c>
      <c r="JI59" s="247">
        <f>+JH59+'Investuotojas ir Finansuotojas'!JI26</f>
        <v>0</v>
      </c>
      <c r="JJ59" s="247">
        <f>+JI59+'Investuotojas ir Finansuotojas'!JJ26</f>
        <v>0</v>
      </c>
      <c r="JK59" s="247">
        <f>+JJ59+'Investuotojas ir Finansuotojas'!JK26</f>
        <v>0</v>
      </c>
      <c r="JL59" s="247">
        <f>+JK59+'Investuotojas ir Finansuotojas'!JL26</f>
        <v>0</v>
      </c>
      <c r="JM59" s="247">
        <f>+'Investuotojas ir Finansuotojas'!JN27-'Investuotojas ir Finansuotojas'!KA27</f>
        <v>0</v>
      </c>
      <c r="JN59" s="119">
        <f t="shared" si="1045"/>
        <v>0</v>
      </c>
      <c r="JO59" s="247">
        <f>+JN59+'Investuotojas ir Finansuotojas'!JO26</f>
        <v>0</v>
      </c>
      <c r="JP59" s="247">
        <f>+JO59+'Investuotojas ir Finansuotojas'!JP26</f>
        <v>0</v>
      </c>
      <c r="JQ59" s="247">
        <f>+JP59+'Investuotojas ir Finansuotojas'!JQ26</f>
        <v>0</v>
      </c>
      <c r="JR59" s="247">
        <f>+JQ59+'Investuotojas ir Finansuotojas'!JR26</f>
        <v>0</v>
      </c>
      <c r="JS59" s="247">
        <f>+JR59+'Investuotojas ir Finansuotojas'!JS26</f>
        <v>0</v>
      </c>
      <c r="JT59" s="247">
        <f>+JS59+'Investuotojas ir Finansuotojas'!JT26</f>
        <v>0</v>
      </c>
      <c r="JU59" s="247">
        <f>+JT59+'Investuotojas ir Finansuotojas'!JU26</f>
        <v>0</v>
      </c>
      <c r="JV59" s="247">
        <f>+JU59+'Investuotojas ir Finansuotojas'!JV26</f>
        <v>0</v>
      </c>
      <c r="JW59" s="247">
        <f>+JV59+'Investuotojas ir Finansuotojas'!JW26</f>
        <v>0</v>
      </c>
      <c r="JX59" s="247">
        <f>+JW59+'Investuotojas ir Finansuotojas'!JX26</f>
        <v>0</v>
      </c>
      <c r="JY59" s="247">
        <f>+JX59+'Investuotojas ir Finansuotojas'!JY26</f>
        <v>0</v>
      </c>
      <c r="JZ59" s="247">
        <f>+'Investuotojas ir Finansuotojas'!KA27-'Investuotojas ir Finansuotojas'!KN27</f>
        <v>0</v>
      </c>
      <c r="KA59" s="119">
        <f t="shared" si="1046"/>
        <v>0</v>
      </c>
      <c r="KB59" s="247">
        <f>+KA59+'Investuotojas ir Finansuotojas'!KB26</f>
        <v>0</v>
      </c>
      <c r="KC59" s="247">
        <f>+KB59+'Investuotojas ir Finansuotojas'!KC26</f>
        <v>0</v>
      </c>
      <c r="KD59" s="247">
        <f>+KC59+'Investuotojas ir Finansuotojas'!KD26</f>
        <v>0</v>
      </c>
      <c r="KE59" s="247">
        <f>+KD59+'Investuotojas ir Finansuotojas'!KE26</f>
        <v>0</v>
      </c>
      <c r="KF59" s="247">
        <f>+KE59+'Investuotojas ir Finansuotojas'!KF26</f>
        <v>0</v>
      </c>
      <c r="KG59" s="247">
        <f>+KF59+'Investuotojas ir Finansuotojas'!KG26</f>
        <v>0</v>
      </c>
      <c r="KH59" s="247">
        <f>+KG59+'Investuotojas ir Finansuotojas'!KH26</f>
        <v>0</v>
      </c>
      <c r="KI59" s="247">
        <f>+KH59+'Investuotojas ir Finansuotojas'!KI26</f>
        <v>0</v>
      </c>
      <c r="KJ59" s="247">
        <f>+KI59+'Investuotojas ir Finansuotojas'!KJ26</f>
        <v>0</v>
      </c>
      <c r="KK59" s="247">
        <f>+KJ59+'Investuotojas ir Finansuotojas'!KK26</f>
        <v>0</v>
      </c>
      <c r="KL59" s="247">
        <f>+KK59+'Investuotojas ir Finansuotojas'!KL26</f>
        <v>0</v>
      </c>
      <c r="KM59" s="247">
        <f>+'Investuotojas ir Finansuotojas'!KN27-'Investuotojas ir Finansuotojas'!LA27</f>
        <v>0</v>
      </c>
      <c r="KN59" s="119">
        <f t="shared" si="1047"/>
        <v>0</v>
      </c>
      <c r="KO59" s="247">
        <f>+KN59+'Investuotojas ir Finansuotojas'!KO26</f>
        <v>0</v>
      </c>
      <c r="KP59" s="247">
        <f>+KO59+'Investuotojas ir Finansuotojas'!KP26</f>
        <v>0</v>
      </c>
      <c r="KQ59" s="247">
        <f>+KP59+'Investuotojas ir Finansuotojas'!KQ26</f>
        <v>0</v>
      </c>
      <c r="KR59" s="247">
        <f>+KQ59+'Investuotojas ir Finansuotojas'!KR26</f>
        <v>0</v>
      </c>
      <c r="KS59" s="247">
        <f>+KR59+'Investuotojas ir Finansuotojas'!KS26</f>
        <v>0</v>
      </c>
      <c r="KT59" s="247">
        <f>+KS59+'Investuotojas ir Finansuotojas'!KT26</f>
        <v>0</v>
      </c>
      <c r="KU59" s="247">
        <f>+KT59+'Investuotojas ir Finansuotojas'!KU26</f>
        <v>0</v>
      </c>
      <c r="KV59" s="247">
        <f>+KU59+'Investuotojas ir Finansuotojas'!KV26</f>
        <v>0</v>
      </c>
      <c r="KW59" s="247">
        <f>+KV59+'Investuotojas ir Finansuotojas'!KW26</f>
        <v>0</v>
      </c>
      <c r="KX59" s="247">
        <f>+KW59+'Investuotojas ir Finansuotojas'!KX26</f>
        <v>0</v>
      </c>
      <c r="KY59" s="247">
        <f>+KX59+'Investuotojas ir Finansuotojas'!KY26</f>
        <v>0</v>
      </c>
      <c r="KZ59" s="247">
        <f>+'Investuotojas ir Finansuotojas'!LA27-'Investuotojas ir Finansuotojas'!LN27</f>
        <v>0</v>
      </c>
      <c r="LA59" s="119">
        <f t="shared" si="1048"/>
        <v>0</v>
      </c>
      <c r="LB59" s="247">
        <f>+LA59+'Investuotojas ir Finansuotojas'!LB26</f>
        <v>0</v>
      </c>
      <c r="LC59" s="247">
        <f>+LB59+'Investuotojas ir Finansuotojas'!LC26</f>
        <v>0</v>
      </c>
      <c r="LD59" s="247">
        <f>+LC59+'Investuotojas ir Finansuotojas'!LD26</f>
        <v>0</v>
      </c>
      <c r="LE59" s="247">
        <f>+LD59+'Investuotojas ir Finansuotojas'!LE26</f>
        <v>0</v>
      </c>
      <c r="LF59" s="247">
        <f>+LE59+'Investuotojas ir Finansuotojas'!LF26</f>
        <v>0</v>
      </c>
      <c r="LG59" s="247">
        <f>+LF59+'Investuotojas ir Finansuotojas'!LG26</f>
        <v>0</v>
      </c>
      <c r="LH59" s="247">
        <f>+LG59+'Investuotojas ir Finansuotojas'!LH26</f>
        <v>0</v>
      </c>
      <c r="LI59" s="247">
        <f>+LH59+'Investuotojas ir Finansuotojas'!LI26</f>
        <v>0</v>
      </c>
      <c r="LJ59" s="247">
        <f>+LI59+'Investuotojas ir Finansuotojas'!LJ26</f>
        <v>0</v>
      </c>
      <c r="LK59" s="247">
        <f>+LJ59+'Investuotojas ir Finansuotojas'!LK26</f>
        <v>0</v>
      </c>
      <c r="LL59" s="247">
        <f>+LK59+'Investuotojas ir Finansuotojas'!LL26</f>
        <v>0</v>
      </c>
      <c r="LM59" s="247">
        <f>+'Investuotojas ir Finansuotojas'!LN27-'Investuotojas ir Finansuotojas'!MA27</f>
        <v>-692307.6923077011</v>
      </c>
      <c r="LN59" s="119">
        <f t="shared" si="1049"/>
        <v>-692307.6923077011</v>
      </c>
    </row>
    <row r="60" spans="1:326" s="51" customFormat="1" ht="15.75" thickBot="1">
      <c r="A60" s="252" t="s">
        <v>43</v>
      </c>
      <c r="B60" s="253">
        <f>B44+B52</f>
        <v>69633.55</v>
      </c>
      <c r="C60" s="254">
        <f>C44+C52</f>
        <v>139267.1</v>
      </c>
      <c r="D60" s="254">
        <f t="shared" ref="D60:AZ60" si="1050">D44+D52</f>
        <v>208900.65000000002</v>
      </c>
      <c r="E60" s="254">
        <f t="shared" si="1050"/>
        <v>278534.2</v>
      </c>
      <c r="F60" s="254">
        <f t="shared" si="1050"/>
        <v>348167.75</v>
      </c>
      <c r="G60" s="254">
        <f t="shared" si="1050"/>
        <v>417801.30000000005</v>
      </c>
      <c r="H60" s="254">
        <f t="shared" si="1050"/>
        <v>487434.85000000009</v>
      </c>
      <c r="I60" s="254">
        <f t="shared" si="1050"/>
        <v>557068.4</v>
      </c>
      <c r="J60" s="254">
        <f t="shared" si="1050"/>
        <v>626701.94999999995</v>
      </c>
      <c r="K60" s="254">
        <f t="shared" si="1050"/>
        <v>696335.5</v>
      </c>
      <c r="L60" s="254">
        <f t="shared" si="1050"/>
        <v>765969.05</v>
      </c>
      <c r="M60" s="254">
        <f t="shared" si="1050"/>
        <v>752042.34</v>
      </c>
      <c r="N60" s="254">
        <f t="shared" si="1050"/>
        <v>752042.34</v>
      </c>
      <c r="O60" s="254">
        <f t="shared" si="1050"/>
        <v>1153138.1275930069</v>
      </c>
      <c r="P60" s="254">
        <f t="shared" si="1050"/>
        <v>1554233.9151860143</v>
      </c>
      <c r="Q60" s="254">
        <f t="shared" si="1050"/>
        <v>1955329.7027790211</v>
      </c>
      <c r="R60" s="254">
        <f t="shared" si="1050"/>
        <v>2356425.4903720282</v>
      </c>
      <c r="S60" s="254">
        <f t="shared" si="1050"/>
        <v>2757521.2779650353</v>
      </c>
      <c r="T60" s="254">
        <f t="shared" si="1050"/>
        <v>3158617.0655580419</v>
      </c>
      <c r="U60" s="254">
        <f t="shared" si="1050"/>
        <v>3559712.8531510495</v>
      </c>
      <c r="V60" s="254">
        <f t="shared" si="1050"/>
        <v>3960808.6407440561</v>
      </c>
      <c r="W60" s="254">
        <f t="shared" si="1050"/>
        <v>4361904.4283370636</v>
      </c>
      <c r="X60" s="254">
        <f t="shared" si="1050"/>
        <v>4763000.2159300707</v>
      </c>
      <c r="Y60" s="254">
        <f t="shared" si="1050"/>
        <v>5164096.0035230778</v>
      </c>
      <c r="Z60" s="254">
        <f t="shared" si="1050"/>
        <v>5091683.6511160852</v>
      </c>
      <c r="AA60" s="254">
        <f t="shared" si="1050"/>
        <v>5091683.6511160852</v>
      </c>
      <c r="AB60" s="254">
        <f t="shared" si="1050"/>
        <v>5091323.848815321</v>
      </c>
      <c r="AC60" s="254">
        <f t="shared" si="1050"/>
        <v>5091009.2153675454</v>
      </c>
      <c r="AD60" s="254">
        <f t="shared" si="1050"/>
        <v>5090738.4957305165</v>
      </c>
      <c r="AE60" s="254">
        <f t="shared" si="1050"/>
        <v>5090510.4223115752</v>
      </c>
      <c r="AF60" s="254">
        <f t="shared" si="1050"/>
        <v>5090323.7148421314</v>
      </c>
      <c r="AG60" s="254">
        <f t="shared" si="1050"/>
        <v>5090177.0802509114</v>
      </c>
      <c r="AH60" s="254">
        <f t="shared" si="1050"/>
        <v>5090069.2125359299</v>
      </c>
      <c r="AI60" s="254">
        <f t="shared" si="1050"/>
        <v>5089998.7926351782</v>
      </c>
      <c r="AJ60" s="254">
        <f t="shared" si="1050"/>
        <v>5089964.4882960292</v>
      </c>
      <c r="AK60" s="254">
        <f t="shared" si="1050"/>
        <v>5089964.9539433308</v>
      </c>
      <c r="AL60" s="254">
        <f t="shared" si="1050"/>
        <v>5099998.8305461761</v>
      </c>
      <c r="AM60" s="254">
        <f t="shared" si="1050"/>
        <v>4955504.7460755343</v>
      </c>
      <c r="AN60" s="254">
        <f t="shared" si="1050"/>
        <v>4955504.7460755343</v>
      </c>
      <c r="AO60" s="254">
        <f t="shared" si="1050"/>
        <v>4941765.7889544778</v>
      </c>
      <c r="AP60" s="254">
        <f t="shared" si="1050"/>
        <v>4928026.8318334213</v>
      </c>
      <c r="AQ60" s="254">
        <f t="shared" si="1050"/>
        <v>4914287.8747123647</v>
      </c>
      <c r="AR60" s="254">
        <f t="shared" si="1050"/>
        <v>4900548.9175913101</v>
      </c>
      <c r="AS60" s="254">
        <f t="shared" si="1050"/>
        <v>4886809.9604702536</v>
      </c>
      <c r="AT60" s="254">
        <f t="shared" si="1050"/>
        <v>4873071.0033491971</v>
      </c>
      <c r="AU60" s="254">
        <f t="shared" si="1050"/>
        <v>4859332.0462281406</v>
      </c>
      <c r="AV60" s="254">
        <f t="shared" si="1050"/>
        <v>4845593.0891070841</v>
      </c>
      <c r="AW60" s="254">
        <f t="shared" si="1050"/>
        <v>4831854.1319860276</v>
      </c>
      <c r="AX60" s="254">
        <f t="shared" si="1050"/>
        <v>4818115.174864972</v>
      </c>
      <c r="AY60" s="254">
        <f t="shared" si="1050"/>
        <v>4814376.2177439155</v>
      </c>
      <c r="AZ60" s="254">
        <f t="shared" si="1050"/>
        <v>4795637.260622859</v>
      </c>
      <c r="BA60" s="254">
        <f t="shared" ref="BA60:DL60" si="1051">BA44+BA52</f>
        <v>4795637.260622859</v>
      </c>
      <c r="BB60" s="254">
        <f t="shared" si="1051"/>
        <v>4780164.9431720031</v>
      </c>
      <c r="BC60" s="254">
        <f t="shared" si="1051"/>
        <v>4764692.6257211473</v>
      </c>
      <c r="BD60" s="254">
        <f t="shared" si="1051"/>
        <v>4749220.3082702914</v>
      </c>
      <c r="BE60" s="254">
        <f t="shared" si="1051"/>
        <v>4733747.9908194365</v>
      </c>
      <c r="BF60" s="254">
        <f t="shared" si="1051"/>
        <v>4718275.6733685797</v>
      </c>
      <c r="BG60" s="254">
        <f t="shared" si="1051"/>
        <v>4702803.3559177238</v>
      </c>
      <c r="BH60" s="254">
        <f t="shared" si="1051"/>
        <v>4687331.038466868</v>
      </c>
      <c r="BI60" s="254">
        <f t="shared" si="1051"/>
        <v>4671858.7210160121</v>
      </c>
      <c r="BJ60" s="254">
        <f t="shared" si="1051"/>
        <v>4656386.4035651563</v>
      </c>
      <c r="BK60" s="254">
        <f t="shared" si="1051"/>
        <v>4640914.0861143013</v>
      </c>
      <c r="BL60" s="254">
        <f t="shared" si="1051"/>
        <v>4635441.7686634455</v>
      </c>
      <c r="BM60" s="254">
        <f t="shared" si="1051"/>
        <v>4595969.4512125887</v>
      </c>
      <c r="BN60" s="254">
        <f t="shared" si="1051"/>
        <v>4595969.4512125887</v>
      </c>
      <c r="BO60" s="254">
        <f t="shared" si="1051"/>
        <v>4578569.0975083169</v>
      </c>
      <c r="BP60" s="254">
        <f t="shared" si="1051"/>
        <v>4561168.7438040441</v>
      </c>
      <c r="BQ60" s="254">
        <f t="shared" si="1051"/>
        <v>4543768.3900997723</v>
      </c>
      <c r="BR60" s="254">
        <f t="shared" si="1051"/>
        <v>4526368.0363955004</v>
      </c>
      <c r="BS60" s="254">
        <f t="shared" si="1051"/>
        <v>4508967.6826912276</v>
      </c>
      <c r="BT60" s="254">
        <f t="shared" si="1051"/>
        <v>4491567.3289869549</v>
      </c>
      <c r="BU60" s="254">
        <f t="shared" si="1051"/>
        <v>4474166.9752826821</v>
      </c>
      <c r="BV60" s="254">
        <f t="shared" si="1051"/>
        <v>4456766.6215784093</v>
      </c>
      <c r="BW60" s="254">
        <f t="shared" si="1051"/>
        <v>4439366.2678741366</v>
      </c>
      <c r="BX60" s="254">
        <f t="shared" si="1051"/>
        <v>4421965.9141698647</v>
      </c>
      <c r="BY60" s="254">
        <f t="shared" si="1051"/>
        <v>4414565.5604655938</v>
      </c>
      <c r="BZ60" s="254">
        <f t="shared" si="1051"/>
        <v>4352165.2067613192</v>
      </c>
      <c r="CA60" s="254">
        <f t="shared" si="1051"/>
        <v>4352165.2067613192</v>
      </c>
      <c r="CB60" s="254">
        <f t="shared" si="1051"/>
        <v>4332621.4897765331</v>
      </c>
      <c r="CC60" s="254">
        <f t="shared" si="1051"/>
        <v>4313077.772791747</v>
      </c>
      <c r="CD60" s="254">
        <f t="shared" si="1051"/>
        <v>4293534.055806959</v>
      </c>
      <c r="CE60" s="254">
        <f t="shared" si="1051"/>
        <v>4273990.338822172</v>
      </c>
      <c r="CF60" s="254">
        <f t="shared" si="1051"/>
        <v>4254446.6218373859</v>
      </c>
      <c r="CG60" s="254">
        <f t="shared" si="1051"/>
        <v>4234902.904852598</v>
      </c>
      <c r="CH60" s="254">
        <f t="shared" si="1051"/>
        <v>4215359.1878678109</v>
      </c>
      <c r="CI60" s="254">
        <f t="shared" si="1051"/>
        <v>4195815.4708830239</v>
      </c>
      <c r="CJ60" s="254">
        <f t="shared" si="1051"/>
        <v>4176271.7538982374</v>
      </c>
      <c r="CK60" s="254">
        <f t="shared" si="1051"/>
        <v>4156728.0369134508</v>
      </c>
      <c r="CL60" s="254">
        <f t="shared" si="1051"/>
        <v>4147184.3199286638</v>
      </c>
      <c r="CM60" s="254">
        <f t="shared" si="1051"/>
        <v>4033640.6029438768</v>
      </c>
      <c r="CN60" s="254">
        <f t="shared" si="1051"/>
        <v>4033640.6029438768</v>
      </c>
      <c r="CO60" s="254">
        <f t="shared" si="1051"/>
        <v>4011715.3875319045</v>
      </c>
      <c r="CP60" s="254">
        <f t="shared" si="1051"/>
        <v>3989790.1721199332</v>
      </c>
      <c r="CQ60" s="254">
        <f t="shared" si="1051"/>
        <v>3967864.9567079609</v>
      </c>
      <c r="CR60" s="254">
        <f t="shared" si="1051"/>
        <v>3945939.7412959891</v>
      </c>
      <c r="CS60" s="254">
        <f t="shared" si="1051"/>
        <v>3924014.5258840178</v>
      </c>
      <c r="CT60" s="254">
        <f t="shared" si="1051"/>
        <v>3902089.3104720456</v>
      </c>
      <c r="CU60" s="254">
        <f t="shared" si="1051"/>
        <v>3880164.0950600738</v>
      </c>
      <c r="CV60" s="254">
        <f t="shared" si="1051"/>
        <v>3858238.879648102</v>
      </c>
      <c r="CW60" s="254">
        <f t="shared" si="1051"/>
        <v>3836313.6642361307</v>
      </c>
      <c r="CX60" s="254">
        <f t="shared" si="1051"/>
        <v>3814388.4488241584</v>
      </c>
      <c r="CY60" s="254">
        <f t="shared" si="1051"/>
        <v>3802463.2334121866</v>
      </c>
      <c r="CZ60" s="254">
        <f t="shared" si="1051"/>
        <v>3755538.0180002148</v>
      </c>
      <c r="DA60" s="254">
        <f t="shared" si="1051"/>
        <v>3755538.0180002148</v>
      </c>
      <c r="DB60" s="254">
        <f t="shared" si="1051"/>
        <v>3730967.9795651254</v>
      </c>
      <c r="DC60" s="254">
        <f t="shared" si="1051"/>
        <v>3706397.941130036</v>
      </c>
      <c r="DD60" s="254">
        <f t="shared" si="1051"/>
        <v>3681827.9026949466</v>
      </c>
      <c r="DE60" s="254">
        <f t="shared" si="1051"/>
        <v>3657257.8642598572</v>
      </c>
      <c r="DF60" s="254">
        <f t="shared" si="1051"/>
        <v>3632687.8258247678</v>
      </c>
      <c r="DG60" s="254">
        <f t="shared" si="1051"/>
        <v>3608117.7873896784</v>
      </c>
      <c r="DH60" s="254">
        <f t="shared" si="1051"/>
        <v>3583547.7489545895</v>
      </c>
      <c r="DI60" s="254">
        <f t="shared" si="1051"/>
        <v>3558977.7105194991</v>
      </c>
      <c r="DJ60" s="254">
        <f t="shared" si="1051"/>
        <v>3534407.6720844097</v>
      </c>
      <c r="DK60" s="254">
        <f t="shared" si="1051"/>
        <v>3509837.6336493203</v>
      </c>
      <c r="DL60" s="254">
        <f t="shared" si="1051"/>
        <v>3495267.5952142309</v>
      </c>
      <c r="DM60" s="254">
        <f t="shared" ref="DM60:FX60" si="1052">DM44+DM52</f>
        <v>3346697.556779142</v>
      </c>
      <c r="DN60" s="254">
        <f t="shared" si="1052"/>
        <v>3346697.556779142</v>
      </c>
      <c r="DO60" s="254">
        <f t="shared" si="1052"/>
        <v>3319191.552334955</v>
      </c>
      <c r="DP60" s="254">
        <f t="shared" si="1052"/>
        <v>3291685.5478907679</v>
      </c>
      <c r="DQ60" s="254">
        <f t="shared" si="1052"/>
        <v>3264179.5434465813</v>
      </c>
      <c r="DR60" s="254">
        <f t="shared" si="1052"/>
        <v>3236673.5390023943</v>
      </c>
      <c r="DS60" s="254">
        <f t="shared" si="1052"/>
        <v>3209167.5345582073</v>
      </c>
      <c r="DT60" s="254">
        <f t="shared" si="1052"/>
        <v>3181661.5301140212</v>
      </c>
      <c r="DU60" s="254">
        <f t="shared" si="1052"/>
        <v>3154155.5256698336</v>
      </c>
      <c r="DV60" s="254">
        <f t="shared" si="1052"/>
        <v>3126649.5212256471</v>
      </c>
      <c r="DW60" s="254">
        <f t="shared" si="1052"/>
        <v>3099143.5167814605</v>
      </c>
      <c r="DX60" s="254">
        <f t="shared" si="1052"/>
        <v>3071637.512337273</v>
      </c>
      <c r="DY60" s="254">
        <f t="shared" si="1052"/>
        <v>3054131.5078930859</v>
      </c>
      <c r="DZ60" s="254">
        <f t="shared" si="1052"/>
        <v>3001625.5034488994</v>
      </c>
      <c r="EA60" s="254">
        <f t="shared" si="1052"/>
        <v>3001625.5034488994</v>
      </c>
      <c r="EB60" s="254">
        <f t="shared" si="1052"/>
        <v>2970861.669351385</v>
      </c>
      <c r="EC60" s="254">
        <f t="shared" si="1052"/>
        <v>2940097.835253871</v>
      </c>
      <c r="ED60" s="254">
        <f t="shared" si="1052"/>
        <v>2909334.0011563571</v>
      </c>
      <c r="EE60" s="254">
        <f t="shared" si="1052"/>
        <v>2878570.1670588437</v>
      </c>
      <c r="EF60" s="254">
        <f t="shared" si="1052"/>
        <v>2847806.3329613293</v>
      </c>
      <c r="EG60" s="254">
        <f t="shared" si="1052"/>
        <v>2817042.4988638158</v>
      </c>
      <c r="EH60" s="254">
        <f t="shared" si="1052"/>
        <v>2786278.6647663014</v>
      </c>
      <c r="EI60" s="254">
        <f t="shared" si="1052"/>
        <v>2755514.830668787</v>
      </c>
      <c r="EJ60" s="254">
        <f t="shared" si="1052"/>
        <v>2724750.9965712731</v>
      </c>
      <c r="EK60" s="254">
        <f t="shared" si="1052"/>
        <v>2693987.1624737591</v>
      </c>
      <c r="EL60" s="254">
        <f t="shared" si="1052"/>
        <v>2673223.3283762448</v>
      </c>
      <c r="EM60" s="254">
        <f t="shared" si="1052"/>
        <v>2548459.4942787313</v>
      </c>
      <c r="EN60" s="254">
        <f t="shared" si="1052"/>
        <v>2548459.4942787313</v>
      </c>
      <c r="EO60" s="254">
        <f t="shared" si="1052"/>
        <v>2514082.0422435384</v>
      </c>
      <c r="EP60" s="254">
        <f t="shared" si="1052"/>
        <v>2479704.5902083465</v>
      </c>
      <c r="EQ60" s="254">
        <f t="shared" si="1052"/>
        <v>2445327.1381731532</v>
      </c>
      <c r="ER60" s="254">
        <f t="shared" si="1052"/>
        <v>2410949.6861379612</v>
      </c>
      <c r="ES60" s="254">
        <f t="shared" si="1052"/>
        <v>2376572.2341027679</v>
      </c>
      <c r="ET60" s="254">
        <f t="shared" si="1052"/>
        <v>2342194.782067576</v>
      </c>
      <c r="EU60" s="254">
        <f t="shared" si="1052"/>
        <v>2307817.3300323831</v>
      </c>
      <c r="EV60" s="254">
        <f t="shared" si="1052"/>
        <v>2273439.8779971907</v>
      </c>
      <c r="EW60" s="254">
        <f t="shared" si="1052"/>
        <v>2239062.4259619978</v>
      </c>
      <c r="EX60" s="254">
        <f t="shared" si="1052"/>
        <v>2204684.9739268054</v>
      </c>
      <c r="EY60" s="254">
        <f t="shared" si="1052"/>
        <v>2180307.521891613</v>
      </c>
      <c r="EZ60" s="254">
        <f t="shared" si="1052"/>
        <v>2080930.0698564199</v>
      </c>
      <c r="FA60" s="254">
        <f t="shared" si="1052"/>
        <v>2080930.0698564199</v>
      </c>
      <c r="FB60" s="254">
        <f t="shared" si="1052"/>
        <v>2042545.7499301785</v>
      </c>
      <c r="FC60" s="254">
        <f t="shared" si="1052"/>
        <v>2004161.4300039366</v>
      </c>
      <c r="FD60" s="254">
        <f t="shared" si="1052"/>
        <v>1965777.1100776955</v>
      </c>
      <c r="FE60" s="254">
        <f t="shared" si="1052"/>
        <v>1927392.7901514536</v>
      </c>
      <c r="FF60" s="254">
        <f t="shared" si="1052"/>
        <v>1889008.4702252117</v>
      </c>
      <c r="FG60" s="254">
        <f t="shared" si="1052"/>
        <v>1850624.1502989698</v>
      </c>
      <c r="FH60" s="254">
        <f t="shared" si="1052"/>
        <v>1812239.8303727284</v>
      </c>
      <c r="FI60" s="254">
        <f t="shared" si="1052"/>
        <v>1773855.5104464868</v>
      </c>
      <c r="FJ60" s="254">
        <f t="shared" si="1052"/>
        <v>1735471.1905202451</v>
      </c>
      <c r="FK60" s="254">
        <f t="shared" si="1052"/>
        <v>1697086.8705940035</v>
      </c>
      <c r="FL60" s="254">
        <f t="shared" si="1052"/>
        <v>1668702.5506677618</v>
      </c>
      <c r="FM60" s="254">
        <f t="shared" si="1052"/>
        <v>1526318.2307415199</v>
      </c>
      <c r="FN60" s="254">
        <f t="shared" si="1052"/>
        <v>1526318.2307415199</v>
      </c>
      <c r="FO60" s="254">
        <f t="shared" si="1052"/>
        <v>1483492.4266395178</v>
      </c>
      <c r="FP60" s="254">
        <f t="shared" si="1052"/>
        <v>1440666.6225375156</v>
      </c>
      <c r="FQ60" s="254">
        <f t="shared" si="1052"/>
        <v>1397840.8184355129</v>
      </c>
      <c r="FR60" s="254">
        <f t="shared" si="1052"/>
        <v>1355015.0143335108</v>
      </c>
      <c r="FS60" s="254">
        <f t="shared" si="1052"/>
        <v>1312189.2102315086</v>
      </c>
      <c r="FT60" s="254">
        <f t="shared" si="1052"/>
        <v>1269363.4061295062</v>
      </c>
      <c r="FU60" s="254">
        <f t="shared" si="1052"/>
        <v>1226537.6020275038</v>
      </c>
      <c r="FV60" s="254">
        <f t="shared" si="1052"/>
        <v>1183711.7979255016</v>
      </c>
      <c r="FW60" s="254">
        <f t="shared" si="1052"/>
        <v>1140885.9938234992</v>
      </c>
      <c r="FX60" s="254">
        <f t="shared" si="1052"/>
        <v>1098060.1897214968</v>
      </c>
      <c r="FY60" s="254">
        <f t="shared" ref="FY60:IJ60" si="1053">FY44+FY52</f>
        <v>1065234.3856194946</v>
      </c>
      <c r="FZ60" s="254">
        <f t="shared" si="1053"/>
        <v>978408.58151749219</v>
      </c>
      <c r="GA60" s="254">
        <f t="shared" si="1053"/>
        <v>978408.58151749219</v>
      </c>
      <c r="GB60" s="254">
        <f t="shared" si="1053"/>
        <v>930661.0001507788</v>
      </c>
      <c r="GC60" s="254">
        <f t="shared" si="1053"/>
        <v>882913.4187840654</v>
      </c>
      <c r="GD60" s="254">
        <f t="shared" si="1053"/>
        <v>835165.83741735213</v>
      </c>
      <c r="GE60" s="254">
        <f t="shared" si="1053"/>
        <v>787418.25605063862</v>
      </c>
      <c r="GF60" s="254">
        <f t="shared" si="1053"/>
        <v>739670.67468392546</v>
      </c>
      <c r="GG60" s="254">
        <f t="shared" si="1053"/>
        <v>691923.09331721207</v>
      </c>
      <c r="GH60" s="254">
        <f t="shared" si="1053"/>
        <v>644175.51195049868</v>
      </c>
      <c r="GI60" s="254">
        <f t="shared" si="1053"/>
        <v>596427.93058378529</v>
      </c>
      <c r="GJ60" s="254">
        <f t="shared" si="1053"/>
        <v>548680.3492170719</v>
      </c>
      <c r="GK60" s="254">
        <f t="shared" si="1053"/>
        <v>500932.7678503585</v>
      </c>
      <c r="GL60" s="254">
        <f t="shared" si="1053"/>
        <v>463185.18648364523</v>
      </c>
      <c r="GM60" s="254">
        <f t="shared" si="1053"/>
        <v>290937.60511693178</v>
      </c>
      <c r="GN60" s="254">
        <f t="shared" si="1053"/>
        <v>290937.60511693178</v>
      </c>
      <c r="GO60" s="254">
        <f t="shared" si="1053"/>
        <v>-28760.817307702895</v>
      </c>
      <c r="GP60" s="254">
        <f t="shared" si="1053"/>
        <v>-57350.96153847433</v>
      </c>
      <c r="GQ60" s="254">
        <f t="shared" si="1053"/>
        <v>-85770.432692322662</v>
      </c>
      <c r="GR60" s="254">
        <f t="shared" si="1053"/>
        <v>-114019.23076924791</v>
      </c>
      <c r="GS60" s="254">
        <f t="shared" si="1053"/>
        <v>-142097.35576925008</v>
      </c>
      <c r="GT60" s="254">
        <f t="shared" si="1053"/>
        <v>-170004.8076923292</v>
      </c>
      <c r="GU60" s="254">
        <f t="shared" si="1053"/>
        <v>-197741.58653848519</v>
      </c>
      <c r="GV60" s="254">
        <f t="shared" si="1053"/>
        <v>-225307.69230771816</v>
      </c>
      <c r="GW60" s="254">
        <f t="shared" si="1053"/>
        <v>-252703.12500002803</v>
      </c>
      <c r="GX60" s="254">
        <f t="shared" si="1053"/>
        <v>-279927.88461541483</v>
      </c>
      <c r="GY60" s="254">
        <f t="shared" si="1053"/>
        <v>-306981.97115387855</v>
      </c>
      <c r="GZ60" s="254">
        <f t="shared" si="1053"/>
        <v>-334418.36538465001</v>
      </c>
      <c r="HA60" s="254">
        <f t="shared" si="1053"/>
        <v>-334418.36538465001</v>
      </c>
      <c r="HB60" s="254">
        <f t="shared" si="1053"/>
        <v>-361131.10576926783</v>
      </c>
      <c r="HC60" s="254">
        <f t="shared" si="1053"/>
        <v>-387673.17307696259</v>
      </c>
      <c r="HD60" s="254">
        <f t="shared" si="1053"/>
        <v>-414044.56730773428</v>
      </c>
      <c r="HE60" s="254">
        <f t="shared" si="1053"/>
        <v>-440245.28846158291</v>
      </c>
      <c r="HF60" s="254">
        <f t="shared" si="1053"/>
        <v>-466275.33653850836</v>
      </c>
      <c r="HG60" s="254">
        <f t="shared" si="1053"/>
        <v>-492134.7115385108</v>
      </c>
      <c r="HH60" s="254">
        <f t="shared" si="1053"/>
        <v>-517823.41346159013</v>
      </c>
      <c r="HI60" s="254">
        <f t="shared" si="1053"/>
        <v>-543341.44230774639</v>
      </c>
      <c r="HJ60" s="254">
        <f t="shared" si="1053"/>
        <v>-568688.79807697958</v>
      </c>
      <c r="HK60" s="254">
        <f t="shared" si="1053"/>
        <v>-593865.48076928977</v>
      </c>
      <c r="HL60" s="254">
        <f t="shared" si="1053"/>
        <v>-618871.49038467684</v>
      </c>
      <c r="HM60" s="254">
        <f t="shared" si="1053"/>
        <v>-645365.76923083316</v>
      </c>
      <c r="HN60" s="254">
        <f t="shared" si="1053"/>
        <v>-645365.76923083316</v>
      </c>
      <c r="HO60" s="254">
        <f t="shared" si="1053"/>
        <v>-641269.61538468197</v>
      </c>
      <c r="HP60" s="254">
        <f t="shared" si="1053"/>
        <v>-637173.46153853077</v>
      </c>
      <c r="HQ60" s="254">
        <f t="shared" si="1053"/>
        <v>-633077.30769237957</v>
      </c>
      <c r="HR60" s="254">
        <f t="shared" si="1053"/>
        <v>-628981.15384622838</v>
      </c>
      <c r="HS60" s="254">
        <f t="shared" si="1053"/>
        <v>-624885.00000007718</v>
      </c>
      <c r="HT60" s="254">
        <f t="shared" si="1053"/>
        <v>-620788.84615392599</v>
      </c>
      <c r="HU60" s="254">
        <f t="shared" si="1053"/>
        <v>-616692.69230777479</v>
      </c>
      <c r="HV60" s="254">
        <f t="shared" si="1053"/>
        <v>-612596.53846162371</v>
      </c>
      <c r="HW60" s="254">
        <f t="shared" si="1053"/>
        <v>-608500.38461547252</v>
      </c>
      <c r="HX60" s="254">
        <f t="shared" si="1053"/>
        <v>-604404.23076932132</v>
      </c>
      <c r="HY60" s="254">
        <f t="shared" si="1053"/>
        <v>-600308.07692317013</v>
      </c>
      <c r="HZ60" s="254">
        <f t="shared" si="1053"/>
        <v>-598423.84615394205</v>
      </c>
      <c r="IA60" s="254">
        <f t="shared" si="1053"/>
        <v>-598423.84615394205</v>
      </c>
      <c r="IB60" s="254">
        <f t="shared" si="1053"/>
        <v>-594327.69230779109</v>
      </c>
      <c r="IC60" s="254">
        <f t="shared" si="1053"/>
        <v>-590231.53846164024</v>
      </c>
      <c r="ID60" s="254">
        <f t="shared" si="1053"/>
        <v>-586135.38461548928</v>
      </c>
      <c r="IE60" s="254">
        <f t="shared" si="1053"/>
        <v>-582039.23076933844</v>
      </c>
      <c r="IF60" s="254">
        <f t="shared" si="1053"/>
        <v>-577943.07692318747</v>
      </c>
      <c r="IG60" s="254">
        <f t="shared" si="1053"/>
        <v>-573846.92307703663</v>
      </c>
      <c r="IH60" s="254">
        <f t="shared" si="1053"/>
        <v>-569750.76923088566</v>
      </c>
      <c r="II60" s="254">
        <f t="shared" si="1053"/>
        <v>-565654.61538473482</v>
      </c>
      <c r="IJ60" s="254">
        <f t="shared" si="1053"/>
        <v>-561558.46153858386</v>
      </c>
      <c r="IK60" s="254">
        <f t="shared" ref="IK60:KV60" si="1054">IK44+IK52</f>
        <v>-557462.30769243301</v>
      </c>
      <c r="IL60" s="254">
        <f t="shared" si="1054"/>
        <v>-553366.15384628205</v>
      </c>
      <c r="IM60" s="254">
        <f t="shared" si="1054"/>
        <v>-551481.92307705432</v>
      </c>
      <c r="IN60" s="254">
        <f t="shared" si="1054"/>
        <v>-551481.92307705432</v>
      </c>
      <c r="IO60" s="254">
        <f t="shared" si="1054"/>
        <v>-547385.76923090371</v>
      </c>
      <c r="IP60" s="254">
        <f t="shared" si="1054"/>
        <v>-543289.61538475309</v>
      </c>
      <c r="IQ60" s="254">
        <f t="shared" si="1054"/>
        <v>-539193.4615386026</v>
      </c>
      <c r="IR60" s="254">
        <f t="shared" si="1054"/>
        <v>-535097.30769245198</v>
      </c>
      <c r="IS60" s="254">
        <f t="shared" si="1054"/>
        <v>-531001.15384630137</v>
      </c>
      <c r="IT60" s="254">
        <f t="shared" si="1054"/>
        <v>-526905.00000015087</v>
      </c>
      <c r="IU60" s="254">
        <f t="shared" si="1054"/>
        <v>-522808.84615400026</v>
      </c>
      <c r="IV60" s="254">
        <f t="shared" si="1054"/>
        <v>-518712.69230784965</v>
      </c>
      <c r="IW60" s="254">
        <f t="shared" si="1054"/>
        <v>-514616.53846169903</v>
      </c>
      <c r="IX60" s="254">
        <f t="shared" si="1054"/>
        <v>-510520.38461554848</v>
      </c>
      <c r="IY60" s="254">
        <f t="shared" si="1054"/>
        <v>-506424.23076939792</v>
      </c>
      <c r="IZ60" s="254">
        <f t="shared" si="1054"/>
        <v>-504540.00000017043</v>
      </c>
      <c r="JA60" s="254">
        <f t="shared" si="1054"/>
        <v>-504540.00000017032</v>
      </c>
      <c r="JB60" s="254">
        <f t="shared" si="1054"/>
        <v>-500443.84615402017</v>
      </c>
      <c r="JC60" s="254">
        <f t="shared" si="1054"/>
        <v>-496347.6923078699</v>
      </c>
      <c r="JD60" s="254">
        <f t="shared" si="1054"/>
        <v>-492251.5384617197</v>
      </c>
      <c r="JE60" s="254">
        <f t="shared" si="1054"/>
        <v>-488155.38461556949</v>
      </c>
      <c r="JF60" s="254">
        <f t="shared" si="1054"/>
        <v>-484059.23076941923</v>
      </c>
      <c r="JG60" s="254">
        <f t="shared" si="1054"/>
        <v>-479963.07692326896</v>
      </c>
      <c r="JH60" s="254">
        <f t="shared" si="1054"/>
        <v>-475866.92307711876</v>
      </c>
      <c r="JI60" s="254">
        <f t="shared" si="1054"/>
        <v>-471770.76923096855</v>
      </c>
      <c r="JJ60" s="254">
        <f t="shared" si="1054"/>
        <v>-467674.61538481829</v>
      </c>
      <c r="JK60" s="254">
        <f t="shared" si="1054"/>
        <v>-463578.46153866802</v>
      </c>
      <c r="JL60" s="254">
        <f t="shared" si="1054"/>
        <v>-459482.30769251782</v>
      </c>
      <c r="JM60" s="254">
        <f t="shared" si="1054"/>
        <v>-457598.07692329068</v>
      </c>
      <c r="JN60" s="254">
        <f t="shared" si="1054"/>
        <v>-457598.0769232905</v>
      </c>
      <c r="JO60" s="254">
        <f t="shared" si="1054"/>
        <v>-453501.92307714082</v>
      </c>
      <c r="JP60" s="254">
        <f t="shared" si="1054"/>
        <v>-449405.76923099096</v>
      </c>
      <c r="JQ60" s="254">
        <f t="shared" si="1054"/>
        <v>-445309.6153848411</v>
      </c>
      <c r="JR60" s="254">
        <f t="shared" si="1054"/>
        <v>-441213.46153869125</v>
      </c>
      <c r="JS60" s="254">
        <f t="shared" si="1054"/>
        <v>-437117.30769254139</v>
      </c>
      <c r="JT60" s="254">
        <f t="shared" si="1054"/>
        <v>-433021.15384639153</v>
      </c>
      <c r="JU60" s="254">
        <f t="shared" si="1054"/>
        <v>-428925.00000024168</v>
      </c>
      <c r="JV60" s="254">
        <f t="shared" si="1054"/>
        <v>-424828.84615409182</v>
      </c>
      <c r="JW60" s="254">
        <f t="shared" si="1054"/>
        <v>-420732.69230794196</v>
      </c>
      <c r="JX60" s="254">
        <f t="shared" si="1054"/>
        <v>-416636.53846179211</v>
      </c>
      <c r="JY60" s="254">
        <f t="shared" si="1054"/>
        <v>-412540.38461564225</v>
      </c>
      <c r="JZ60" s="254">
        <f t="shared" si="1054"/>
        <v>-410656.15384641552</v>
      </c>
      <c r="KA60" s="254">
        <f t="shared" si="1054"/>
        <v>-410656.15384641534</v>
      </c>
      <c r="KB60" s="254">
        <f t="shared" si="1054"/>
        <v>-406560.00000026607</v>
      </c>
      <c r="KC60" s="254">
        <f t="shared" si="1054"/>
        <v>-402463.84615411662</v>
      </c>
      <c r="KD60" s="254">
        <f t="shared" si="1054"/>
        <v>-398367.69230796717</v>
      </c>
      <c r="KE60" s="254">
        <f t="shared" si="1054"/>
        <v>-394271.53846181772</v>
      </c>
      <c r="KF60" s="254">
        <f t="shared" si="1054"/>
        <v>-390175.38461566827</v>
      </c>
      <c r="KG60" s="254">
        <f t="shared" si="1054"/>
        <v>-386079.23076951882</v>
      </c>
      <c r="KH60" s="254">
        <f t="shared" si="1054"/>
        <v>-381983.07692336937</v>
      </c>
      <c r="KI60" s="254">
        <f t="shared" si="1054"/>
        <v>-377886.92307721992</v>
      </c>
      <c r="KJ60" s="254">
        <f t="shared" si="1054"/>
        <v>-373790.76923107047</v>
      </c>
      <c r="KK60" s="254">
        <f t="shared" si="1054"/>
        <v>-369694.61538492102</v>
      </c>
      <c r="KL60" s="254">
        <f t="shared" si="1054"/>
        <v>-365598.46153877157</v>
      </c>
      <c r="KM60" s="254">
        <f t="shared" si="1054"/>
        <v>-363714.23076954525</v>
      </c>
      <c r="KN60" s="254">
        <f t="shared" si="1054"/>
        <v>-363714.23076954525</v>
      </c>
      <c r="KO60" s="254">
        <f t="shared" si="1054"/>
        <v>-359618.07692339626</v>
      </c>
      <c r="KP60" s="254">
        <f t="shared" si="1054"/>
        <v>-355521.92307724728</v>
      </c>
      <c r="KQ60" s="254">
        <f t="shared" si="1054"/>
        <v>-351425.7692310983</v>
      </c>
      <c r="KR60" s="254">
        <f t="shared" si="1054"/>
        <v>-347329.61538494931</v>
      </c>
      <c r="KS60" s="254">
        <f t="shared" si="1054"/>
        <v>-343233.46153880033</v>
      </c>
      <c r="KT60" s="254">
        <f t="shared" si="1054"/>
        <v>-339137.30769265135</v>
      </c>
      <c r="KU60" s="254">
        <f t="shared" si="1054"/>
        <v>-335041.15384650236</v>
      </c>
      <c r="KV60" s="254">
        <f t="shared" si="1054"/>
        <v>-330945.00000035338</v>
      </c>
      <c r="KW60" s="254">
        <f t="shared" ref="KW60:LM60" si="1055">KW44+KW52</f>
        <v>-326848.8461542044</v>
      </c>
      <c r="KX60" s="254">
        <f t="shared" si="1055"/>
        <v>-322752.69230805541</v>
      </c>
      <c r="KY60" s="254">
        <f t="shared" si="1055"/>
        <v>-318656.53846190643</v>
      </c>
      <c r="KZ60" s="254">
        <f t="shared" si="1055"/>
        <v>-316772.30769268057</v>
      </c>
      <c r="LA60" s="254">
        <f t="shared" si="1055"/>
        <v>-316772.30769268051</v>
      </c>
      <c r="LB60" s="254">
        <f t="shared" si="1055"/>
        <v>-312676.15384653211</v>
      </c>
      <c r="LC60" s="254">
        <f t="shared" si="1055"/>
        <v>-308580.00000038365</v>
      </c>
      <c r="LD60" s="254">
        <f t="shared" si="1055"/>
        <v>-304483.84615423519</v>
      </c>
      <c r="LE60" s="254">
        <f t="shared" si="1055"/>
        <v>-300387.69230808673</v>
      </c>
      <c r="LF60" s="254">
        <f t="shared" si="1055"/>
        <v>-296291.53846193827</v>
      </c>
      <c r="LG60" s="254">
        <f t="shared" si="1055"/>
        <v>-292195.38461578981</v>
      </c>
      <c r="LH60" s="254">
        <f t="shared" si="1055"/>
        <v>-288099.23076964135</v>
      </c>
      <c r="LI60" s="254">
        <f t="shared" si="1055"/>
        <v>-284003.07692349289</v>
      </c>
      <c r="LJ60" s="254">
        <f t="shared" si="1055"/>
        <v>-279906.92307734443</v>
      </c>
      <c r="LK60" s="254">
        <f t="shared" si="1055"/>
        <v>-275810.76923119597</v>
      </c>
      <c r="LL60" s="254">
        <f t="shared" si="1055"/>
        <v>-271714.61538504751</v>
      </c>
      <c r="LM60" s="254">
        <f t="shared" si="1055"/>
        <v>-269830.38461582211</v>
      </c>
      <c r="LN60" s="254">
        <f t="shared" ref="LN60" si="1056">LN44+LN52</f>
        <v>-269830.38461582194</v>
      </c>
    </row>
    <row r="61" spans="1:326">
      <c r="N61" s="51"/>
      <c r="O61" s="51"/>
      <c r="P61" s="51"/>
      <c r="Q61" s="51"/>
      <c r="R61" s="51"/>
      <c r="S61" s="51"/>
      <c r="T61" s="51"/>
      <c r="U61" s="51"/>
      <c r="V61" s="51"/>
      <c r="W61" s="51"/>
      <c r="X61" s="51"/>
      <c r="Y61" s="51"/>
      <c r="Z61" s="51"/>
      <c r="AA61" s="51"/>
      <c r="AB61" s="23"/>
      <c r="AC61" s="23"/>
      <c r="AD61" s="23"/>
      <c r="AE61" s="23"/>
      <c r="AF61" s="23"/>
      <c r="AG61" s="23"/>
      <c r="AH61" s="23"/>
      <c r="AI61" s="23"/>
      <c r="AJ61" s="23"/>
      <c r="AK61" s="23"/>
      <c r="AL61" s="23"/>
      <c r="AM61" s="23"/>
      <c r="AN61" s="51"/>
      <c r="BA61" s="51"/>
      <c r="BN61" s="51"/>
      <c r="CA61" s="51"/>
      <c r="CN61" s="51"/>
      <c r="DA61" s="51"/>
      <c r="DN61" s="51"/>
      <c r="EA61" s="51"/>
      <c r="EN61" s="51"/>
      <c r="FA61" s="51"/>
      <c r="FN61" s="51"/>
      <c r="GA61" s="51"/>
      <c r="GN61" s="51"/>
      <c r="HA61" s="51"/>
      <c r="HN61" s="51"/>
      <c r="IA61" s="51"/>
      <c r="IN61" s="51"/>
      <c r="JA61" s="51"/>
      <c r="JN61" s="51"/>
      <c r="KA61" s="51"/>
      <c r="KN61" s="51"/>
      <c r="LA61" s="51"/>
      <c r="LN61" s="51"/>
    </row>
    <row r="62" spans="1:326">
      <c r="B62" s="23">
        <f t="shared" ref="B62:M62" si="1057">+B41-B60</f>
        <v>0</v>
      </c>
      <c r="C62" s="23">
        <f t="shared" si="1057"/>
        <v>0</v>
      </c>
      <c r="D62" s="23">
        <f t="shared" si="1057"/>
        <v>0</v>
      </c>
      <c r="E62" s="23">
        <f t="shared" si="1057"/>
        <v>0</v>
      </c>
      <c r="F62" s="23">
        <f t="shared" si="1057"/>
        <v>0</v>
      </c>
      <c r="G62" s="23">
        <f t="shared" si="1057"/>
        <v>0</v>
      </c>
      <c r="H62" s="23">
        <f t="shared" si="1057"/>
        <v>0</v>
      </c>
      <c r="I62" s="23">
        <f t="shared" si="1057"/>
        <v>0</v>
      </c>
      <c r="J62" s="23">
        <f t="shared" si="1057"/>
        <v>0</v>
      </c>
      <c r="K62" s="23">
        <f t="shared" si="1057"/>
        <v>0</v>
      </c>
      <c r="L62" s="23">
        <f t="shared" si="1057"/>
        <v>0</v>
      </c>
      <c r="M62" s="23">
        <f t="shared" si="1057"/>
        <v>0</v>
      </c>
      <c r="N62" s="23">
        <f>+N41-N60</f>
        <v>0</v>
      </c>
      <c r="O62" s="23">
        <f t="shared" ref="O62:AZ62" si="1058">+O41-O60</f>
        <v>0</v>
      </c>
      <c r="P62" s="23">
        <f t="shared" si="1058"/>
        <v>0</v>
      </c>
      <c r="Q62" s="23">
        <f t="shared" si="1058"/>
        <v>0</v>
      </c>
      <c r="R62" s="23">
        <f t="shared" si="1058"/>
        <v>0</v>
      </c>
      <c r="S62" s="23">
        <f t="shared" si="1058"/>
        <v>0</v>
      </c>
      <c r="T62" s="23">
        <f t="shared" si="1058"/>
        <v>0</v>
      </c>
      <c r="U62" s="23">
        <f t="shared" si="1058"/>
        <v>0</v>
      </c>
      <c r="V62" s="23">
        <f t="shared" si="1058"/>
        <v>0</v>
      </c>
      <c r="W62" s="23">
        <f t="shared" si="1058"/>
        <v>0</v>
      </c>
      <c r="X62" s="23">
        <f t="shared" si="1058"/>
        <v>0</v>
      </c>
      <c r="Y62" s="23">
        <f t="shared" si="1058"/>
        <v>0</v>
      </c>
      <c r="Z62" s="23">
        <f t="shared" si="1058"/>
        <v>99436.709399999119</v>
      </c>
      <c r="AA62" s="23">
        <f t="shared" si="1058"/>
        <v>99436.709399999119</v>
      </c>
      <c r="AB62" s="23">
        <f t="shared" si="1058"/>
        <v>99436.709399999119</v>
      </c>
      <c r="AC62" s="23">
        <f t="shared" si="1058"/>
        <v>99436.709399998188</v>
      </c>
      <c r="AD62" s="23">
        <f t="shared" si="1058"/>
        <v>99436.709399999119</v>
      </c>
      <c r="AE62" s="23">
        <f t="shared" si="1058"/>
        <v>99436.709399999119</v>
      </c>
      <c r="AF62" s="23">
        <f t="shared" si="1058"/>
        <v>99436.709399999119</v>
      </c>
      <c r="AG62" s="23">
        <f t="shared" si="1058"/>
        <v>99436.709400000051</v>
      </c>
      <c r="AH62" s="23">
        <f>+AH41-AH60</f>
        <v>99436.709399999119</v>
      </c>
      <c r="AI62" s="23">
        <f t="shared" si="1058"/>
        <v>99436.709399998188</v>
      </c>
      <c r="AJ62" s="23">
        <f t="shared" si="1058"/>
        <v>99436.709399998188</v>
      </c>
      <c r="AK62" s="23">
        <f t="shared" si="1058"/>
        <v>99436.709399998188</v>
      </c>
      <c r="AL62" s="23">
        <f t="shared" si="1058"/>
        <v>99436.709399998188</v>
      </c>
      <c r="AM62" s="23">
        <f t="shared" si="1058"/>
        <v>99436.709399998188</v>
      </c>
      <c r="AN62" s="23">
        <f t="shared" si="1058"/>
        <v>99436.709399998188</v>
      </c>
      <c r="AO62" s="23">
        <f t="shared" si="1058"/>
        <v>99436.709399998188</v>
      </c>
      <c r="AP62" s="23">
        <f t="shared" si="1058"/>
        <v>99436.709399998188</v>
      </c>
      <c r="AQ62" s="23">
        <f t="shared" si="1058"/>
        <v>99436.709399998188</v>
      </c>
      <c r="AR62" s="23">
        <f t="shared" si="1058"/>
        <v>99436.709399996325</v>
      </c>
      <c r="AS62" s="23">
        <f t="shared" si="1058"/>
        <v>99436.709399996325</v>
      </c>
      <c r="AT62" s="23">
        <f t="shared" si="1058"/>
        <v>99436.709399996325</v>
      </c>
      <c r="AU62" s="23">
        <f t="shared" si="1058"/>
        <v>99436.709399996325</v>
      </c>
      <c r="AV62" s="23">
        <f t="shared" si="1058"/>
        <v>99436.709399996325</v>
      </c>
      <c r="AW62" s="23">
        <f t="shared" si="1058"/>
        <v>99436.709399996325</v>
      </c>
      <c r="AX62" s="23">
        <f t="shared" si="1058"/>
        <v>99436.709399995394</v>
      </c>
      <c r="AY62" s="23">
        <f t="shared" si="1058"/>
        <v>99436.709399995394</v>
      </c>
      <c r="AZ62" s="23">
        <f t="shared" si="1058"/>
        <v>99436.709399994463</v>
      </c>
      <c r="BA62" s="23">
        <f t="shared" ref="BA62:DL62" si="1059">+BA41-BA60</f>
        <v>99436.709399994463</v>
      </c>
      <c r="BB62" s="23">
        <f t="shared" si="1059"/>
        <v>99436.709399995394</v>
      </c>
      <c r="BC62" s="23">
        <f t="shared" si="1059"/>
        <v>99436.709399995394</v>
      </c>
      <c r="BD62" s="23">
        <f t="shared" si="1059"/>
        <v>99436.709399995394</v>
      </c>
      <c r="BE62" s="23">
        <f t="shared" si="1059"/>
        <v>99436.709399995394</v>
      </c>
      <c r="BF62" s="23">
        <f t="shared" si="1059"/>
        <v>99436.709399996325</v>
      </c>
      <c r="BG62" s="23">
        <f t="shared" si="1059"/>
        <v>99436.709399996325</v>
      </c>
      <c r="BH62" s="23">
        <f t="shared" si="1059"/>
        <v>99436.709399997257</v>
      </c>
      <c r="BI62" s="23">
        <f t="shared" si="1059"/>
        <v>99436.709399997257</v>
      </c>
      <c r="BJ62" s="23">
        <f t="shared" si="1059"/>
        <v>99436.709399997257</v>
      </c>
      <c r="BK62" s="23">
        <f t="shared" si="1059"/>
        <v>99436.709399996325</v>
      </c>
      <c r="BL62" s="23">
        <f t="shared" si="1059"/>
        <v>99436.709399997257</v>
      </c>
      <c r="BM62" s="23">
        <f t="shared" si="1059"/>
        <v>99436.709399998188</v>
      </c>
      <c r="BN62" s="23">
        <f t="shared" si="1059"/>
        <v>99436.709399998188</v>
      </c>
      <c r="BO62" s="23">
        <f t="shared" si="1059"/>
        <v>99436.709399997257</v>
      </c>
      <c r="BP62" s="23">
        <f t="shared" si="1059"/>
        <v>99436.709399998188</v>
      </c>
      <c r="BQ62" s="23">
        <f t="shared" si="1059"/>
        <v>99436.709399997257</v>
      </c>
      <c r="BR62" s="23">
        <f t="shared" si="1059"/>
        <v>99436.709399996325</v>
      </c>
      <c r="BS62" s="23">
        <f t="shared" si="1059"/>
        <v>99436.709399997257</v>
      </c>
      <c r="BT62" s="23">
        <f t="shared" si="1059"/>
        <v>99436.709399997257</v>
      </c>
      <c r="BU62" s="23">
        <f t="shared" si="1059"/>
        <v>99436.709399997257</v>
      </c>
      <c r="BV62" s="23">
        <f t="shared" si="1059"/>
        <v>99436.709399998188</v>
      </c>
      <c r="BW62" s="23">
        <f t="shared" si="1059"/>
        <v>99436.709399998188</v>
      </c>
      <c r="BX62" s="23">
        <f t="shared" si="1059"/>
        <v>99436.709399998188</v>
      </c>
      <c r="BY62" s="23">
        <f t="shared" si="1059"/>
        <v>99436.709399996325</v>
      </c>
      <c r="BZ62" s="23">
        <f t="shared" si="1059"/>
        <v>99436.709399998188</v>
      </c>
      <c r="CA62" s="23">
        <f t="shared" si="1059"/>
        <v>99436.709399998188</v>
      </c>
      <c r="CB62" s="23">
        <f t="shared" si="1059"/>
        <v>99436.709399998188</v>
      </c>
      <c r="CC62" s="23">
        <f t="shared" si="1059"/>
        <v>99436.709399998188</v>
      </c>
      <c r="CD62" s="23">
        <f t="shared" si="1059"/>
        <v>99436.709399999119</v>
      </c>
      <c r="CE62" s="23">
        <f t="shared" si="1059"/>
        <v>99436.709400000051</v>
      </c>
      <c r="CF62" s="23">
        <f t="shared" si="1059"/>
        <v>99436.709399999119</v>
      </c>
      <c r="CG62" s="23">
        <f t="shared" si="1059"/>
        <v>99436.709400000982</v>
      </c>
      <c r="CH62" s="23">
        <f t="shared" si="1059"/>
        <v>99436.709400001913</v>
      </c>
      <c r="CI62" s="23">
        <f t="shared" si="1059"/>
        <v>99436.709400001913</v>
      </c>
      <c r="CJ62" s="23">
        <f t="shared" si="1059"/>
        <v>99436.709400002379</v>
      </c>
      <c r="CK62" s="23">
        <f t="shared" si="1059"/>
        <v>99436.709400001913</v>
      </c>
      <c r="CL62" s="23">
        <f t="shared" si="1059"/>
        <v>99436.709400002845</v>
      </c>
      <c r="CM62" s="23">
        <f t="shared" si="1059"/>
        <v>99436.70940000331</v>
      </c>
      <c r="CN62" s="23">
        <f t="shared" si="1059"/>
        <v>99436.70940000331</v>
      </c>
      <c r="CO62" s="23">
        <f t="shared" si="1059"/>
        <v>99436.709400003776</v>
      </c>
      <c r="CP62" s="23">
        <f t="shared" si="1059"/>
        <v>99436.709400003776</v>
      </c>
      <c r="CQ62" s="23">
        <f t="shared" si="1059"/>
        <v>99436.709400004242</v>
      </c>
      <c r="CR62" s="23">
        <f t="shared" si="1059"/>
        <v>99436.709400004242</v>
      </c>
      <c r="CS62" s="23">
        <f t="shared" si="1059"/>
        <v>99436.709400003776</v>
      </c>
      <c r="CT62" s="23">
        <f t="shared" si="1059"/>
        <v>99436.709400004242</v>
      </c>
      <c r="CU62" s="23">
        <f t="shared" si="1059"/>
        <v>99436.709400004707</v>
      </c>
      <c r="CV62" s="23">
        <f t="shared" si="1059"/>
        <v>99436.709400004707</v>
      </c>
      <c r="CW62" s="23">
        <f t="shared" si="1059"/>
        <v>99436.709400004242</v>
      </c>
      <c r="CX62" s="23">
        <f t="shared" si="1059"/>
        <v>99436.709400004707</v>
      </c>
      <c r="CY62" s="23">
        <f t="shared" si="1059"/>
        <v>99436.709400004707</v>
      </c>
      <c r="CZ62" s="23">
        <f t="shared" si="1059"/>
        <v>99436.709400005173</v>
      </c>
      <c r="DA62" s="23">
        <f t="shared" si="1059"/>
        <v>99436.709400005173</v>
      </c>
      <c r="DB62" s="23">
        <f t="shared" si="1059"/>
        <v>99436.709400005173</v>
      </c>
      <c r="DC62" s="23">
        <f t="shared" si="1059"/>
        <v>99436.709400005173</v>
      </c>
      <c r="DD62" s="23">
        <f t="shared" si="1059"/>
        <v>99436.709400005173</v>
      </c>
      <c r="DE62" s="23">
        <f t="shared" si="1059"/>
        <v>99436.709400005173</v>
      </c>
      <c r="DF62" s="23">
        <f t="shared" si="1059"/>
        <v>99436.709400005173</v>
      </c>
      <c r="DG62" s="23">
        <f t="shared" si="1059"/>
        <v>99436.709400005639</v>
      </c>
      <c r="DH62" s="23">
        <f t="shared" si="1059"/>
        <v>99436.709400005173</v>
      </c>
      <c r="DI62" s="23">
        <f t="shared" si="1059"/>
        <v>99436.709400006104</v>
      </c>
      <c r="DJ62" s="23">
        <f t="shared" si="1059"/>
        <v>99436.70940000657</v>
      </c>
      <c r="DK62" s="23">
        <f t="shared" si="1059"/>
        <v>99436.70940000657</v>
      </c>
      <c r="DL62" s="23">
        <f t="shared" si="1059"/>
        <v>99436.70940000657</v>
      </c>
      <c r="DM62" s="23">
        <f t="shared" ref="DM62:FX62" si="1060">+DM41-DM60</f>
        <v>99436.709400006104</v>
      </c>
      <c r="DN62" s="23">
        <f t="shared" si="1060"/>
        <v>99436.709400006104</v>
      </c>
      <c r="DO62" s="23">
        <f t="shared" si="1060"/>
        <v>99436.70940000657</v>
      </c>
      <c r="DP62" s="23">
        <f t="shared" si="1060"/>
        <v>99436.709400007036</v>
      </c>
      <c r="DQ62" s="23">
        <f t="shared" si="1060"/>
        <v>99436.709400007036</v>
      </c>
      <c r="DR62" s="23">
        <f t="shared" si="1060"/>
        <v>99436.709400007501</v>
      </c>
      <c r="DS62" s="23">
        <f t="shared" si="1060"/>
        <v>99436.709400007967</v>
      </c>
      <c r="DT62" s="23">
        <f t="shared" si="1060"/>
        <v>99436.709400007501</v>
      </c>
      <c r="DU62" s="23">
        <f t="shared" si="1060"/>
        <v>99436.709400008433</v>
      </c>
      <c r="DV62" s="23">
        <f t="shared" si="1060"/>
        <v>99436.709400008433</v>
      </c>
      <c r="DW62" s="23">
        <f t="shared" si="1060"/>
        <v>99436.709400008433</v>
      </c>
      <c r="DX62" s="23">
        <f t="shared" si="1060"/>
        <v>99436.709400009364</v>
      </c>
      <c r="DY62" s="23">
        <f t="shared" si="1060"/>
        <v>99436.70940000983</v>
      </c>
      <c r="DZ62" s="23">
        <f t="shared" si="1060"/>
        <v>99436.70940000983</v>
      </c>
      <c r="EA62" s="23">
        <f t="shared" si="1060"/>
        <v>99436.70940000983</v>
      </c>
      <c r="EB62" s="23">
        <f t="shared" si="1060"/>
        <v>99436.709400010295</v>
      </c>
      <c r="EC62" s="23">
        <f t="shared" si="1060"/>
        <v>99436.70940000983</v>
      </c>
      <c r="ED62" s="23">
        <f t="shared" si="1060"/>
        <v>99436.70940000983</v>
      </c>
      <c r="EE62" s="23">
        <f t="shared" si="1060"/>
        <v>99436.709400009364</v>
      </c>
      <c r="EF62" s="23">
        <f t="shared" si="1060"/>
        <v>99436.709400009364</v>
      </c>
      <c r="EG62" s="23">
        <f t="shared" si="1060"/>
        <v>99436.709400008898</v>
      </c>
      <c r="EH62" s="23">
        <f t="shared" si="1060"/>
        <v>99436.709400009364</v>
      </c>
      <c r="EI62" s="23">
        <f t="shared" si="1060"/>
        <v>99436.70940000983</v>
      </c>
      <c r="EJ62" s="23">
        <f t="shared" si="1060"/>
        <v>99436.709400009364</v>
      </c>
      <c r="EK62" s="23">
        <f t="shared" si="1060"/>
        <v>99436.709400009364</v>
      </c>
      <c r="EL62" s="23">
        <f t="shared" si="1060"/>
        <v>99436.70940000983</v>
      </c>
      <c r="EM62" s="23">
        <f t="shared" si="1060"/>
        <v>99436.709400008898</v>
      </c>
      <c r="EN62" s="23">
        <f t="shared" si="1060"/>
        <v>99436.709400008898</v>
      </c>
      <c r="EO62" s="23">
        <f t="shared" si="1060"/>
        <v>99436.709400009364</v>
      </c>
      <c r="EP62" s="23">
        <f t="shared" si="1060"/>
        <v>99436.709400008898</v>
      </c>
      <c r="EQ62" s="23">
        <f t="shared" si="1060"/>
        <v>99436.70940000983</v>
      </c>
      <c r="ER62" s="23">
        <f t="shared" si="1060"/>
        <v>99436.709400009364</v>
      </c>
      <c r="ES62" s="23">
        <f t="shared" si="1060"/>
        <v>99436.709400010295</v>
      </c>
      <c r="ET62" s="23">
        <f t="shared" si="1060"/>
        <v>99436.70940000983</v>
      </c>
      <c r="EU62" s="23">
        <f t="shared" si="1060"/>
        <v>99436.70940000983</v>
      </c>
      <c r="EV62" s="23">
        <f t="shared" si="1060"/>
        <v>99436.70940000983</v>
      </c>
      <c r="EW62" s="23">
        <f t="shared" si="1060"/>
        <v>99436.70940000983</v>
      </c>
      <c r="EX62" s="23">
        <f t="shared" si="1060"/>
        <v>99436.70940000983</v>
      </c>
      <c r="EY62" s="23">
        <f t="shared" si="1060"/>
        <v>99436.709400009364</v>
      </c>
      <c r="EZ62" s="23">
        <f t="shared" si="1060"/>
        <v>99436.709400010062</v>
      </c>
      <c r="FA62" s="23">
        <f t="shared" si="1060"/>
        <v>99436.709400010062</v>
      </c>
      <c r="FB62" s="23">
        <f t="shared" si="1060"/>
        <v>99436.709400009597</v>
      </c>
      <c r="FC62" s="23">
        <f t="shared" si="1060"/>
        <v>99436.709400010062</v>
      </c>
      <c r="FD62" s="23">
        <f t="shared" si="1060"/>
        <v>99436.709400009364</v>
      </c>
      <c r="FE62" s="23">
        <f t="shared" si="1060"/>
        <v>99436.709400009597</v>
      </c>
      <c r="FF62" s="23">
        <f t="shared" si="1060"/>
        <v>99436.70940000983</v>
      </c>
      <c r="FG62" s="23">
        <f t="shared" si="1060"/>
        <v>99436.709400010062</v>
      </c>
      <c r="FH62" s="23">
        <f t="shared" si="1060"/>
        <v>99436.70940000983</v>
      </c>
      <c r="FI62" s="23">
        <f t="shared" si="1060"/>
        <v>99436.70940000983</v>
      </c>
      <c r="FJ62" s="23">
        <f t="shared" si="1060"/>
        <v>99436.70940000983</v>
      </c>
      <c r="FK62" s="23">
        <f t="shared" si="1060"/>
        <v>99436.70940000983</v>
      </c>
      <c r="FL62" s="23">
        <f t="shared" si="1060"/>
        <v>99436.70940000983</v>
      </c>
      <c r="FM62" s="23">
        <f t="shared" si="1060"/>
        <v>99436.709400010062</v>
      </c>
      <c r="FN62" s="23">
        <f t="shared" si="1060"/>
        <v>99436.709400010062</v>
      </c>
      <c r="FO62" s="23">
        <f t="shared" si="1060"/>
        <v>99436.70940000983</v>
      </c>
      <c r="FP62" s="23">
        <f t="shared" si="1060"/>
        <v>99436.70940000983</v>
      </c>
      <c r="FQ62" s="23">
        <f t="shared" si="1060"/>
        <v>99436.70940000983</v>
      </c>
      <c r="FR62" s="23">
        <f t="shared" si="1060"/>
        <v>99436.70940000983</v>
      </c>
      <c r="FS62" s="23">
        <f t="shared" si="1060"/>
        <v>99436.70940000983</v>
      </c>
      <c r="FT62" s="23">
        <f t="shared" si="1060"/>
        <v>99436.70940000983</v>
      </c>
      <c r="FU62" s="23">
        <f t="shared" si="1060"/>
        <v>99436.709400010062</v>
      </c>
      <c r="FV62" s="23">
        <f t="shared" si="1060"/>
        <v>99436.70940000983</v>
      </c>
      <c r="FW62" s="23">
        <f t="shared" si="1060"/>
        <v>99436.709400010062</v>
      </c>
      <c r="FX62" s="23">
        <f t="shared" si="1060"/>
        <v>99436.709400010295</v>
      </c>
      <c r="FY62" s="23">
        <f t="shared" ref="FY62:IJ62" si="1061">+FY41-FY60</f>
        <v>99436.709400010062</v>
      </c>
      <c r="FZ62" s="23">
        <f t="shared" si="1061"/>
        <v>99436.709400010295</v>
      </c>
      <c r="GA62" s="23">
        <f t="shared" si="1061"/>
        <v>99436.709400010295</v>
      </c>
      <c r="GB62" s="23">
        <f t="shared" si="1061"/>
        <v>99436.709400010295</v>
      </c>
      <c r="GC62" s="23">
        <f t="shared" si="1061"/>
        <v>99436.709400010412</v>
      </c>
      <c r="GD62" s="23">
        <f t="shared" si="1061"/>
        <v>99436.709400010295</v>
      </c>
      <c r="GE62" s="23">
        <f t="shared" si="1061"/>
        <v>99436.709400010412</v>
      </c>
      <c r="GF62" s="23">
        <f t="shared" si="1061"/>
        <v>99436.709400010179</v>
      </c>
      <c r="GG62" s="23">
        <f t="shared" si="1061"/>
        <v>99436.709400010179</v>
      </c>
      <c r="GH62" s="23">
        <f t="shared" si="1061"/>
        <v>99436.709400010179</v>
      </c>
      <c r="GI62" s="23">
        <f t="shared" si="1061"/>
        <v>99436.709400010179</v>
      </c>
      <c r="GJ62" s="23">
        <f t="shared" si="1061"/>
        <v>99436.709400010295</v>
      </c>
      <c r="GK62" s="23">
        <f t="shared" si="1061"/>
        <v>99436.709400010295</v>
      </c>
      <c r="GL62" s="23">
        <f t="shared" si="1061"/>
        <v>99436.709400010179</v>
      </c>
      <c r="GM62" s="23">
        <f t="shared" si="1061"/>
        <v>99436.709400010353</v>
      </c>
      <c r="GN62" s="23">
        <f t="shared" si="1061"/>
        <v>99436.709400010353</v>
      </c>
      <c r="GO62" s="23">
        <f t="shared" si="1061"/>
        <v>41760.817307446276</v>
      </c>
      <c r="GP62" s="23">
        <f t="shared" si="1061"/>
        <v>70350.961538215488</v>
      </c>
      <c r="GQ62" s="23">
        <f t="shared" si="1061"/>
        <v>98770.432692061586</v>
      </c>
      <c r="GR62" s="23">
        <f t="shared" si="1061"/>
        <v>127019.23076898461</v>
      </c>
      <c r="GS62" s="23">
        <f t="shared" si="1061"/>
        <v>155097.35576898453</v>
      </c>
      <c r="GT62" s="23">
        <f t="shared" si="1061"/>
        <v>183004.80769206144</v>
      </c>
      <c r="GU62" s="23">
        <f t="shared" si="1061"/>
        <v>210741.5865382152</v>
      </c>
      <c r="GV62" s="23">
        <f t="shared" si="1061"/>
        <v>238307.69230744595</v>
      </c>
      <c r="GW62" s="23">
        <f t="shared" si="1061"/>
        <v>265703.12499975361</v>
      </c>
      <c r="GX62" s="23">
        <f t="shared" si="1061"/>
        <v>292927.88461513817</v>
      </c>
      <c r="GY62" s="23">
        <f t="shared" si="1061"/>
        <v>319981.97115359968</v>
      </c>
      <c r="GZ62" s="23">
        <f t="shared" si="1061"/>
        <v>347418.36538436887</v>
      </c>
      <c r="HA62" s="23">
        <f t="shared" si="1061"/>
        <v>334418.36538465001</v>
      </c>
      <c r="HB62" s="23">
        <f t="shared" si="1061"/>
        <v>361131.10576926538</v>
      </c>
      <c r="HC62" s="23">
        <f t="shared" si="1061"/>
        <v>387673.1730769577</v>
      </c>
      <c r="HD62" s="23">
        <f t="shared" si="1061"/>
        <v>414044.56730772689</v>
      </c>
      <c r="HE62" s="23">
        <f t="shared" si="1061"/>
        <v>440245.28846157307</v>
      </c>
      <c r="HF62" s="23">
        <f t="shared" si="1061"/>
        <v>466275.33653849608</v>
      </c>
      <c r="HG62" s="23">
        <f t="shared" si="1061"/>
        <v>492134.71153849608</v>
      </c>
      <c r="HH62" s="23">
        <f t="shared" si="1061"/>
        <v>517823.4134615729</v>
      </c>
      <c r="HI62" s="23">
        <f t="shared" si="1061"/>
        <v>543341.44230772671</v>
      </c>
      <c r="HJ62" s="23">
        <f t="shared" si="1061"/>
        <v>568688.79807695746</v>
      </c>
      <c r="HK62" s="23">
        <f t="shared" si="1061"/>
        <v>593865.48076926521</v>
      </c>
      <c r="HL62" s="23">
        <f t="shared" si="1061"/>
        <v>618871.49038464983</v>
      </c>
      <c r="HM62" s="23">
        <f t="shared" si="1061"/>
        <v>645365.76923080371</v>
      </c>
      <c r="HN62" s="23">
        <f t="shared" si="1061"/>
        <v>645365.76923083316</v>
      </c>
      <c r="HO62" s="23">
        <f t="shared" si="1061"/>
        <v>641269.61538467929</v>
      </c>
      <c r="HP62" s="23">
        <f t="shared" si="1061"/>
        <v>637173.4615385253</v>
      </c>
      <c r="HQ62" s="23">
        <f t="shared" si="1061"/>
        <v>633077.30769237143</v>
      </c>
      <c r="HR62" s="23">
        <f t="shared" si="1061"/>
        <v>628981.15384621755</v>
      </c>
      <c r="HS62" s="23">
        <f t="shared" si="1061"/>
        <v>624885.00000006356</v>
      </c>
      <c r="HT62" s="23">
        <f t="shared" si="1061"/>
        <v>620788.84615390969</v>
      </c>
      <c r="HU62" s="23">
        <f t="shared" si="1061"/>
        <v>616692.69230775582</v>
      </c>
      <c r="HV62" s="23">
        <f t="shared" si="1061"/>
        <v>612596.53846160194</v>
      </c>
      <c r="HW62" s="23">
        <f t="shared" si="1061"/>
        <v>608500.38461544807</v>
      </c>
      <c r="HX62" s="23">
        <f t="shared" si="1061"/>
        <v>604404.2307692942</v>
      </c>
      <c r="HY62" s="23">
        <f t="shared" si="1061"/>
        <v>600308.07692314032</v>
      </c>
      <c r="HZ62" s="23">
        <f t="shared" si="1061"/>
        <v>598423.84615390946</v>
      </c>
      <c r="IA62" s="23">
        <f t="shared" si="1061"/>
        <v>598423.84615394205</v>
      </c>
      <c r="IB62" s="23">
        <f t="shared" si="1061"/>
        <v>594327.69230778806</v>
      </c>
      <c r="IC62" s="23">
        <f t="shared" si="1061"/>
        <v>590231.53846163431</v>
      </c>
      <c r="ID62" s="23">
        <f t="shared" si="1061"/>
        <v>586135.38461548032</v>
      </c>
      <c r="IE62" s="23">
        <f t="shared" si="1061"/>
        <v>582039.23076932644</v>
      </c>
      <c r="IF62" s="23">
        <f t="shared" si="1061"/>
        <v>577943.07692317246</v>
      </c>
      <c r="IG62" s="23">
        <f t="shared" si="1061"/>
        <v>573846.9230770187</v>
      </c>
      <c r="IH62" s="23">
        <f t="shared" si="1061"/>
        <v>569750.76923086471</v>
      </c>
      <c r="II62" s="23">
        <f t="shared" si="1061"/>
        <v>565654.61538471084</v>
      </c>
      <c r="IJ62" s="23">
        <f t="shared" si="1061"/>
        <v>561558.46153855685</v>
      </c>
      <c r="IK62" s="23">
        <f t="shared" ref="IK62:KV62" si="1062">+IK41-IK60</f>
        <v>557462.30769240309</v>
      </c>
      <c r="IL62" s="23">
        <f t="shared" si="1062"/>
        <v>553366.1538462491</v>
      </c>
      <c r="IM62" s="23">
        <f t="shared" si="1062"/>
        <v>551481.92307701835</v>
      </c>
      <c r="IN62" s="23">
        <f t="shared" si="1062"/>
        <v>551481.92307705432</v>
      </c>
      <c r="IO62" s="23">
        <f t="shared" si="1062"/>
        <v>547385.76923090045</v>
      </c>
      <c r="IP62" s="23">
        <f t="shared" si="1062"/>
        <v>543289.61538474646</v>
      </c>
      <c r="IQ62" s="23">
        <f t="shared" si="1062"/>
        <v>539193.4615385927</v>
      </c>
      <c r="IR62" s="23">
        <f t="shared" si="1062"/>
        <v>535097.30769243871</v>
      </c>
      <c r="IS62" s="23">
        <f t="shared" si="1062"/>
        <v>531001.15384628484</v>
      </c>
      <c r="IT62" s="23">
        <f t="shared" si="1062"/>
        <v>526905.00000013108</v>
      </c>
      <c r="IU62" s="23">
        <f t="shared" si="1062"/>
        <v>522808.84615397709</v>
      </c>
      <c r="IV62" s="23">
        <f t="shared" si="1062"/>
        <v>518712.69230782322</v>
      </c>
      <c r="IW62" s="23">
        <f t="shared" si="1062"/>
        <v>514616.53846166929</v>
      </c>
      <c r="IX62" s="23">
        <f t="shared" si="1062"/>
        <v>510520.38461551542</v>
      </c>
      <c r="IY62" s="23">
        <f t="shared" si="1062"/>
        <v>506424.23076936154</v>
      </c>
      <c r="IZ62" s="23">
        <f t="shared" si="1062"/>
        <v>504540.00000013073</v>
      </c>
      <c r="JA62" s="23">
        <f t="shared" si="1062"/>
        <v>504540.00000017032</v>
      </c>
      <c r="JB62" s="23">
        <f t="shared" si="1062"/>
        <v>500443.8461540165</v>
      </c>
      <c r="JC62" s="23">
        <f t="shared" si="1062"/>
        <v>496347.69230786263</v>
      </c>
      <c r="JD62" s="23">
        <f t="shared" si="1062"/>
        <v>492251.53846170875</v>
      </c>
      <c r="JE62" s="23">
        <f t="shared" si="1062"/>
        <v>488155.38461555488</v>
      </c>
      <c r="JF62" s="23">
        <f t="shared" si="1062"/>
        <v>484059.23076940095</v>
      </c>
      <c r="JG62" s="23">
        <f t="shared" si="1062"/>
        <v>479963.07692324708</v>
      </c>
      <c r="JH62" s="23">
        <f t="shared" si="1062"/>
        <v>475866.9230770932</v>
      </c>
      <c r="JI62" s="23">
        <f t="shared" si="1062"/>
        <v>471770.76923093933</v>
      </c>
      <c r="JJ62" s="23">
        <f t="shared" si="1062"/>
        <v>467674.61538478546</v>
      </c>
      <c r="JK62" s="23">
        <f t="shared" si="1062"/>
        <v>463578.46153863153</v>
      </c>
      <c r="JL62" s="23">
        <f t="shared" si="1062"/>
        <v>459482.30769247765</v>
      </c>
      <c r="JM62" s="23">
        <f t="shared" si="1062"/>
        <v>457598.07692324684</v>
      </c>
      <c r="JN62" s="23">
        <f t="shared" si="1062"/>
        <v>457598.0769232905</v>
      </c>
      <c r="JO62" s="23">
        <f t="shared" si="1062"/>
        <v>453501.9230771368</v>
      </c>
      <c r="JP62" s="23">
        <f t="shared" si="1062"/>
        <v>449405.76923098293</v>
      </c>
      <c r="JQ62" s="23">
        <f t="shared" si="1062"/>
        <v>445309.615384829</v>
      </c>
      <c r="JR62" s="23">
        <f t="shared" si="1062"/>
        <v>441213.46153867512</v>
      </c>
      <c r="JS62" s="23">
        <f t="shared" si="1062"/>
        <v>437117.30769252125</v>
      </c>
      <c r="JT62" s="23">
        <f t="shared" si="1062"/>
        <v>433021.15384636738</v>
      </c>
      <c r="JU62" s="23">
        <f t="shared" si="1062"/>
        <v>428925.00000021345</v>
      </c>
      <c r="JV62" s="23">
        <f t="shared" si="1062"/>
        <v>424828.84615405957</v>
      </c>
      <c r="JW62" s="23">
        <f t="shared" si="1062"/>
        <v>420732.6923079057</v>
      </c>
      <c r="JX62" s="23">
        <f t="shared" si="1062"/>
        <v>416636.53846175183</v>
      </c>
      <c r="JY62" s="23">
        <f t="shared" si="1062"/>
        <v>412540.38461559796</v>
      </c>
      <c r="JZ62" s="23">
        <f t="shared" si="1062"/>
        <v>410656.15384636715</v>
      </c>
      <c r="KA62" s="23">
        <f t="shared" si="1062"/>
        <v>410656.15384641534</v>
      </c>
      <c r="KB62" s="23">
        <f t="shared" si="1062"/>
        <v>406560.00000026164</v>
      </c>
      <c r="KC62" s="23">
        <f t="shared" si="1062"/>
        <v>402463.84615410771</v>
      </c>
      <c r="KD62" s="23">
        <f t="shared" si="1062"/>
        <v>398367.69230795384</v>
      </c>
      <c r="KE62" s="23">
        <f t="shared" si="1062"/>
        <v>394271.53846179991</v>
      </c>
      <c r="KF62" s="23">
        <f t="shared" si="1062"/>
        <v>390175.38461564603</v>
      </c>
      <c r="KG62" s="23">
        <f t="shared" si="1062"/>
        <v>386079.23076949216</v>
      </c>
      <c r="KH62" s="23">
        <f t="shared" si="1062"/>
        <v>381983.07692333823</v>
      </c>
      <c r="KI62" s="23">
        <f t="shared" si="1062"/>
        <v>377886.92307718436</v>
      </c>
      <c r="KJ62" s="23">
        <f t="shared" si="1062"/>
        <v>373790.76923103043</v>
      </c>
      <c r="KK62" s="23">
        <f t="shared" si="1062"/>
        <v>369694.61538487655</v>
      </c>
      <c r="KL62" s="23">
        <f t="shared" si="1062"/>
        <v>365598.46153872268</v>
      </c>
      <c r="KM62" s="23">
        <f t="shared" si="1062"/>
        <v>363714.23076949187</v>
      </c>
      <c r="KN62" s="23">
        <f t="shared" si="1062"/>
        <v>363714.23076954525</v>
      </c>
      <c r="KO62" s="23">
        <f t="shared" si="1062"/>
        <v>359618.07692339137</v>
      </c>
      <c r="KP62" s="23">
        <f t="shared" si="1062"/>
        <v>355521.92307723744</v>
      </c>
      <c r="KQ62" s="23">
        <f t="shared" si="1062"/>
        <v>351425.76923108357</v>
      </c>
      <c r="KR62" s="23">
        <f t="shared" si="1062"/>
        <v>347329.6153849297</v>
      </c>
      <c r="KS62" s="23">
        <f t="shared" si="1062"/>
        <v>343233.46153877577</v>
      </c>
      <c r="KT62" s="23">
        <f t="shared" si="1062"/>
        <v>339137.30769262189</v>
      </c>
      <c r="KU62" s="23">
        <f t="shared" si="1062"/>
        <v>335041.15384646802</v>
      </c>
      <c r="KV62" s="23">
        <f t="shared" si="1062"/>
        <v>330945.00000031409</v>
      </c>
      <c r="KW62" s="23">
        <f t="shared" ref="KW62:LM62" si="1063">+KW41-KW60</f>
        <v>326848.84615416022</v>
      </c>
      <c r="KX62" s="23">
        <f t="shared" si="1063"/>
        <v>322752.69230800634</v>
      </c>
      <c r="KY62" s="23">
        <f t="shared" si="1063"/>
        <v>318656.53846185241</v>
      </c>
      <c r="KZ62" s="23">
        <f t="shared" si="1063"/>
        <v>316772.30769262166</v>
      </c>
      <c r="LA62" s="23">
        <f t="shared" si="1063"/>
        <v>316772.30769268051</v>
      </c>
      <c r="LB62" s="23">
        <f t="shared" si="1063"/>
        <v>312676.15384652669</v>
      </c>
      <c r="LC62" s="23">
        <f t="shared" si="1063"/>
        <v>308580.00000037282</v>
      </c>
      <c r="LD62" s="23">
        <f t="shared" si="1063"/>
        <v>304483.84615421895</v>
      </c>
      <c r="LE62" s="23">
        <f t="shared" si="1063"/>
        <v>300387.69230806507</v>
      </c>
      <c r="LF62" s="23">
        <f t="shared" si="1063"/>
        <v>296291.5384619112</v>
      </c>
      <c r="LG62" s="23">
        <f t="shared" si="1063"/>
        <v>292195.38461575727</v>
      </c>
      <c r="LH62" s="23">
        <f t="shared" si="1063"/>
        <v>288099.2307696034</v>
      </c>
      <c r="LI62" s="23">
        <f t="shared" si="1063"/>
        <v>284003.07692344952</v>
      </c>
      <c r="LJ62" s="23">
        <f t="shared" si="1063"/>
        <v>279906.92307729565</v>
      </c>
      <c r="LK62" s="23">
        <f t="shared" si="1063"/>
        <v>275810.76923114178</v>
      </c>
      <c r="LL62" s="23">
        <f t="shared" si="1063"/>
        <v>271714.6153849879</v>
      </c>
      <c r="LM62" s="23">
        <f t="shared" si="1063"/>
        <v>269830.3846157571</v>
      </c>
      <c r="LN62" s="23">
        <f t="shared" ref="LN62" si="1064">+LN41-LN60</f>
        <v>269830.38461582194</v>
      </c>
    </row>
    <row r="63" spans="1:326">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481"/>
      <c r="AI63" s="481"/>
      <c r="AJ63" s="481"/>
      <c r="AK63" s="481"/>
      <c r="AL63" s="481"/>
      <c r="AM63" s="481"/>
      <c r="AN63" s="23"/>
      <c r="AO63" s="23"/>
      <c r="AP63" s="23"/>
      <c r="AQ63" s="23"/>
      <c r="AR63" s="23"/>
      <c r="AS63" s="23"/>
      <c r="AT63" s="23"/>
      <c r="AU63" s="23"/>
      <c r="AV63" s="23"/>
      <c r="AW63" s="23"/>
      <c r="AX63" s="23"/>
      <c r="AY63" s="23"/>
      <c r="AZ63" s="481"/>
      <c r="BA63" s="23"/>
      <c r="BB63" s="23"/>
      <c r="BC63" s="23"/>
      <c r="BD63" s="23"/>
      <c r="BE63" s="23"/>
      <c r="BF63" s="23"/>
      <c r="BG63" s="23"/>
      <c r="BH63" s="23"/>
      <c r="BI63" s="23"/>
      <c r="BJ63" s="23"/>
      <c r="BK63" s="23"/>
      <c r="BL63" s="23"/>
      <c r="BM63" s="481"/>
      <c r="BN63" s="23"/>
      <c r="BO63" s="23"/>
      <c r="BP63" s="23"/>
      <c r="BQ63" s="23"/>
      <c r="BR63" s="23"/>
      <c r="BS63" s="23"/>
      <c r="BT63" s="23"/>
      <c r="BU63" s="23"/>
      <c r="BV63" s="23"/>
      <c r="BW63" s="23"/>
      <c r="BX63" s="23"/>
      <c r="BY63" s="23"/>
      <c r="BZ63" s="481"/>
      <c r="CA63" s="23"/>
      <c r="CB63" s="23"/>
      <c r="CC63" s="23"/>
      <c r="CD63" s="23"/>
      <c r="CE63" s="23"/>
      <c r="CF63" s="23"/>
      <c r="CG63" s="23"/>
      <c r="CH63" s="23"/>
      <c r="CI63" s="23"/>
      <c r="CJ63" s="23"/>
      <c r="CK63" s="23"/>
      <c r="CL63" s="23"/>
      <c r="CM63" s="481"/>
      <c r="CN63" s="23"/>
      <c r="CO63" s="23"/>
      <c r="CP63" s="23"/>
      <c r="CQ63" s="23"/>
      <c r="CR63" s="23"/>
      <c r="CS63" s="23"/>
      <c r="CT63" s="23"/>
      <c r="CU63" s="23"/>
      <c r="CV63" s="23"/>
      <c r="CW63" s="23"/>
      <c r="CX63" s="23"/>
      <c r="CY63" s="23"/>
      <c r="CZ63" s="481"/>
      <c r="DA63" s="23"/>
      <c r="DB63" s="23"/>
      <c r="DC63" s="23"/>
      <c r="DD63" s="23"/>
      <c r="DE63" s="23"/>
      <c r="DF63" s="23"/>
      <c r="DG63" s="23"/>
      <c r="DH63" s="23"/>
      <c r="DI63" s="23"/>
      <c r="DJ63" s="23"/>
      <c r="DK63" s="23"/>
      <c r="DL63" s="23"/>
      <c r="DM63" s="481"/>
      <c r="DN63" s="23"/>
      <c r="DO63" s="23"/>
      <c r="DP63" s="23"/>
      <c r="DQ63" s="23"/>
      <c r="DR63" s="23"/>
      <c r="DS63" s="23"/>
      <c r="DT63" s="23"/>
      <c r="DU63" s="23"/>
      <c r="DV63" s="23"/>
      <c r="DW63" s="23"/>
      <c r="DX63" s="23"/>
      <c r="DY63" s="23"/>
      <c r="DZ63" s="481"/>
      <c r="EA63" s="23"/>
      <c r="EB63" s="23"/>
      <c r="EC63" s="23"/>
      <c r="ED63" s="23"/>
      <c r="EE63" s="23"/>
      <c r="EF63" s="23"/>
      <c r="EG63" s="23"/>
      <c r="EH63" s="23"/>
      <c r="EI63" s="23"/>
      <c r="EJ63" s="23"/>
      <c r="EK63" s="23"/>
      <c r="EL63" s="23"/>
      <c r="EM63" s="481"/>
      <c r="EN63" s="23"/>
      <c r="EO63" s="23"/>
      <c r="EP63" s="23"/>
      <c r="EQ63" s="23"/>
      <c r="ER63" s="23"/>
      <c r="ES63" s="23"/>
      <c r="ET63" s="23"/>
      <c r="EU63" s="23"/>
      <c r="EV63" s="23"/>
      <c r="EW63" s="23"/>
      <c r="EX63" s="23"/>
      <c r="EY63" s="23"/>
      <c r="EZ63" s="481"/>
      <c r="FA63" s="23"/>
      <c r="FB63" s="23"/>
      <c r="FC63" s="23"/>
      <c r="FD63" s="23"/>
      <c r="FE63" s="23"/>
      <c r="FF63" s="23"/>
      <c r="FG63" s="23"/>
      <c r="FH63" s="23"/>
      <c r="FI63" s="23"/>
      <c r="FJ63" s="23"/>
      <c r="FK63" s="23"/>
      <c r="FL63" s="23"/>
      <c r="FM63" s="481"/>
      <c r="FN63" s="23"/>
      <c r="FO63" s="23"/>
      <c r="FP63" s="23"/>
      <c r="FQ63" s="23"/>
      <c r="FR63" s="23"/>
      <c r="FS63" s="23"/>
      <c r="FT63" s="23"/>
      <c r="FU63" s="23"/>
      <c r="FV63" s="23"/>
      <c r="FW63" s="23"/>
      <c r="FX63" s="23"/>
      <c r="FY63" s="23"/>
      <c r="FZ63" s="481"/>
      <c r="GA63" s="23"/>
      <c r="GB63" s="23"/>
      <c r="GC63" s="23"/>
      <c r="GD63" s="23"/>
      <c r="GE63" s="23"/>
      <c r="GF63" s="23"/>
      <c r="GG63" s="23"/>
      <c r="GH63" s="23"/>
      <c r="GI63" s="23"/>
      <c r="GJ63" s="23"/>
      <c r="GK63" s="23"/>
      <c r="GL63" s="23"/>
      <c r="GM63" s="481"/>
      <c r="GN63" s="23"/>
      <c r="GO63" s="23"/>
      <c r="GP63" s="23"/>
      <c r="GQ63" s="23"/>
      <c r="GR63" s="23"/>
      <c r="GS63" s="23"/>
      <c r="GT63" s="23"/>
      <c r="GU63" s="23"/>
      <c r="GV63" s="23"/>
      <c r="GW63" s="23"/>
      <c r="GX63" s="23"/>
      <c r="GY63" s="23"/>
      <c r="GZ63" s="481"/>
      <c r="HA63" s="23"/>
      <c r="HB63" s="23"/>
      <c r="HC63" s="23"/>
      <c r="HD63" s="23"/>
      <c r="HE63" s="23"/>
      <c r="HF63" s="23"/>
      <c r="HG63" s="23"/>
      <c r="HH63" s="23"/>
      <c r="HI63" s="23"/>
      <c r="HJ63" s="23"/>
      <c r="HK63" s="23"/>
      <c r="HL63" s="23"/>
      <c r="HM63" s="481"/>
      <c r="HN63" s="23"/>
      <c r="HO63" s="23"/>
      <c r="HP63" s="23"/>
      <c r="HQ63" s="23"/>
      <c r="HR63" s="23"/>
      <c r="HS63" s="23"/>
      <c r="HT63" s="23"/>
      <c r="HU63" s="23"/>
      <c r="HV63" s="23"/>
      <c r="HW63" s="23"/>
      <c r="HX63" s="23"/>
      <c r="HY63" s="23"/>
      <c r="HZ63" s="481"/>
      <c r="IA63" s="23"/>
      <c r="IB63" s="23"/>
      <c r="IC63" s="23"/>
      <c r="ID63" s="23"/>
      <c r="IE63" s="23"/>
      <c r="IF63" s="23"/>
      <c r="IG63" s="23"/>
      <c r="IH63" s="23"/>
      <c r="II63" s="23"/>
      <c r="IJ63" s="23"/>
      <c r="IK63" s="23"/>
      <c r="IL63" s="23"/>
      <c r="IM63" s="481"/>
      <c r="IN63" s="23"/>
      <c r="IO63" s="23"/>
      <c r="IP63" s="23"/>
      <c r="IQ63" s="23"/>
      <c r="IR63" s="23"/>
      <c r="IS63" s="23"/>
      <c r="IT63" s="23"/>
      <c r="IU63" s="23"/>
      <c r="IV63" s="23"/>
      <c r="IW63" s="23"/>
      <c r="IX63" s="23"/>
      <c r="IY63" s="23"/>
      <c r="IZ63" s="481"/>
      <c r="JA63" s="23"/>
      <c r="JB63" s="23"/>
      <c r="JC63" s="23"/>
      <c r="JD63" s="23"/>
      <c r="JE63" s="23"/>
      <c r="JF63" s="23"/>
      <c r="JG63" s="23"/>
      <c r="JH63" s="23"/>
      <c r="JI63" s="23"/>
      <c r="JJ63" s="23"/>
      <c r="JK63" s="23"/>
      <c r="JL63" s="23"/>
      <c r="JM63" s="481"/>
      <c r="JN63" s="23"/>
      <c r="JO63" s="23"/>
      <c r="JP63" s="23"/>
      <c r="JQ63" s="23"/>
      <c r="JR63" s="23"/>
      <c r="JS63" s="23"/>
      <c r="JT63" s="23"/>
      <c r="JU63" s="23"/>
      <c r="JV63" s="23"/>
      <c r="JW63" s="23"/>
      <c r="JX63" s="23"/>
      <c r="JY63" s="23"/>
      <c r="JZ63" s="481"/>
      <c r="KA63" s="23"/>
      <c r="KB63" s="23"/>
      <c r="KC63" s="23"/>
      <c r="KD63" s="23"/>
      <c r="KE63" s="23"/>
      <c r="KF63" s="23"/>
      <c r="KG63" s="23"/>
      <c r="KH63" s="23"/>
      <c r="KI63" s="23"/>
      <c r="KJ63" s="23"/>
      <c r="KK63" s="23"/>
      <c r="KL63" s="23"/>
      <c r="KM63" s="481"/>
      <c r="KN63" s="23"/>
      <c r="KO63" s="23"/>
      <c r="KP63" s="23"/>
      <c r="KQ63" s="23"/>
      <c r="KR63" s="23"/>
      <c r="KS63" s="23"/>
      <c r="KT63" s="23"/>
      <c r="KU63" s="23"/>
      <c r="KV63" s="23"/>
      <c r="KW63" s="23"/>
      <c r="KX63" s="23"/>
      <c r="KY63" s="23"/>
      <c r="KZ63" s="481"/>
      <c r="LA63" s="23"/>
      <c r="LB63" s="23"/>
      <c r="LC63" s="23"/>
      <c r="LD63" s="23"/>
      <c r="LE63" s="23"/>
      <c r="LF63" s="23"/>
      <c r="LG63" s="23"/>
      <c r="LH63" s="23"/>
      <c r="LI63" s="23"/>
      <c r="LJ63" s="23"/>
      <c r="LK63" s="23"/>
      <c r="LL63" s="23"/>
      <c r="LM63" s="481"/>
      <c r="LN63" s="481"/>
    </row>
    <row r="64" spans="1:326">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480"/>
      <c r="AD64" s="480"/>
      <c r="AE64" s="480"/>
      <c r="AF64" s="480"/>
      <c r="AG64" s="480"/>
      <c r="AH64" s="481"/>
      <c r="AI64" s="481"/>
      <c r="AJ64" s="481"/>
      <c r="AK64" s="481"/>
      <c r="AL64" s="481"/>
      <c r="AM64" s="23"/>
      <c r="AN64" s="23"/>
      <c r="AO64" s="23"/>
      <c r="AP64" s="23"/>
      <c r="AQ64" s="23"/>
      <c r="AR64" s="23"/>
      <c r="AS64" s="23"/>
      <c r="AT64" s="23"/>
      <c r="AU64" s="23"/>
      <c r="AV64" s="23"/>
      <c r="AW64" s="23"/>
      <c r="AX64" s="23"/>
      <c r="AY64" s="481"/>
      <c r="AZ64" s="23"/>
      <c r="BA64" s="23"/>
      <c r="BB64" s="23"/>
      <c r="BC64" s="23"/>
      <c r="BD64" s="23"/>
      <c r="BE64" s="23"/>
      <c r="BF64" s="23"/>
      <c r="BG64" s="23"/>
      <c r="BH64" s="23"/>
      <c r="BI64" s="23"/>
      <c r="BJ64" s="23"/>
      <c r="BK64" s="23"/>
      <c r="BL64" s="481"/>
      <c r="BM64" s="23"/>
      <c r="BN64" s="23"/>
      <c r="BO64" s="23"/>
      <c r="BP64" s="23"/>
      <c r="BQ64" s="23"/>
      <c r="BR64" s="23"/>
      <c r="BS64" s="23"/>
      <c r="BT64" s="23"/>
      <c r="BU64" s="23"/>
      <c r="BV64" s="23"/>
      <c r="BW64" s="23"/>
      <c r="BX64" s="23"/>
      <c r="BY64" s="481"/>
      <c r="BZ64" s="23"/>
      <c r="CA64" s="23"/>
      <c r="CB64" s="23"/>
      <c r="CC64" s="23"/>
      <c r="CD64" s="23"/>
      <c r="CE64" s="23"/>
      <c r="CF64" s="23"/>
      <c r="CG64" s="23"/>
      <c r="CH64" s="23"/>
      <c r="CI64" s="23"/>
      <c r="CJ64" s="23"/>
      <c r="CK64" s="23"/>
      <c r="CL64" s="481"/>
      <c r="CM64" s="23"/>
      <c r="CN64" s="23"/>
      <c r="CO64" s="23"/>
      <c r="CP64" s="23"/>
      <c r="CQ64" s="23"/>
      <c r="CR64" s="23"/>
      <c r="CS64" s="23"/>
      <c r="CT64" s="23"/>
      <c r="CU64" s="23"/>
      <c r="CV64" s="23"/>
      <c r="CW64" s="23"/>
      <c r="CX64" s="23"/>
      <c r="CY64" s="481"/>
      <c r="CZ64" s="23"/>
      <c r="DA64" s="23"/>
      <c r="DB64" s="23"/>
      <c r="DC64" s="23"/>
      <c r="DD64" s="23"/>
      <c r="DE64" s="23"/>
      <c r="DF64" s="23"/>
      <c r="DG64" s="23"/>
      <c r="DH64" s="23"/>
      <c r="DI64" s="23"/>
      <c r="DJ64" s="23"/>
      <c r="DK64" s="23"/>
      <c r="DL64" s="481"/>
      <c r="DM64" s="23"/>
      <c r="DN64" s="23"/>
      <c r="DO64" s="23"/>
      <c r="DP64" s="23"/>
      <c r="DQ64" s="23"/>
      <c r="DR64" s="23"/>
      <c r="DS64" s="23"/>
      <c r="DT64" s="23"/>
      <c r="DU64" s="23"/>
      <c r="DV64" s="23"/>
      <c r="DW64" s="23"/>
      <c r="DX64" s="23"/>
      <c r="DY64" s="481"/>
      <c r="DZ64" s="23"/>
      <c r="EA64" s="23"/>
      <c r="EB64" s="23"/>
      <c r="EC64" s="23"/>
      <c r="ED64" s="23"/>
      <c r="EE64" s="23"/>
      <c r="EF64" s="23"/>
      <c r="EG64" s="23"/>
      <c r="EH64" s="23"/>
      <c r="EI64" s="23"/>
      <c r="EJ64" s="23"/>
      <c r="EK64" s="23"/>
      <c r="EL64" s="481"/>
      <c r="EM64" s="23"/>
      <c r="EN64" s="23"/>
      <c r="EO64" s="23"/>
      <c r="EP64" s="23"/>
      <c r="EQ64" s="23"/>
      <c r="ER64" s="23"/>
      <c r="ES64" s="23"/>
      <c r="ET64" s="23"/>
      <c r="EU64" s="23"/>
      <c r="EV64" s="23"/>
      <c r="EW64" s="23"/>
      <c r="EX64" s="23"/>
      <c r="EY64" s="481"/>
      <c r="EZ64" s="23"/>
      <c r="FA64" s="23"/>
      <c r="FB64" s="23"/>
      <c r="FC64" s="23"/>
      <c r="FD64" s="23"/>
      <c r="FE64" s="23"/>
      <c r="FF64" s="23"/>
      <c r="FG64" s="23"/>
      <c r="FH64" s="23"/>
      <c r="FI64" s="23"/>
      <c r="FJ64" s="23"/>
      <c r="FK64" s="23"/>
      <c r="FL64" s="481"/>
      <c r="FM64" s="23"/>
      <c r="FN64" s="23"/>
      <c r="FO64" s="23"/>
      <c r="FP64" s="23"/>
      <c r="FQ64" s="23"/>
      <c r="FR64" s="23"/>
      <c r="FS64" s="23"/>
      <c r="FT64" s="23"/>
      <c r="FU64" s="23"/>
      <c r="FV64" s="23"/>
      <c r="FW64" s="23"/>
      <c r="FX64" s="23"/>
      <c r="FY64" s="481"/>
      <c r="FZ64" s="23"/>
      <c r="GA64" s="23"/>
      <c r="GB64" s="23"/>
      <c r="GC64" s="23"/>
      <c r="GD64" s="23"/>
      <c r="GE64" s="23"/>
      <c r="GF64" s="23"/>
      <c r="GG64" s="23"/>
      <c r="GH64" s="23"/>
      <c r="GI64" s="23"/>
      <c r="GJ64" s="23"/>
      <c r="GK64" s="23"/>
      <c r="GL64" s="481"/>
      <c r="GM64" s="23"/>
      <c r="GN64" s="23"/>
      <c r="GO64" s="23"/>
      <c r="GP64" s="23"/>
      <c r="GQ64" s="23"/>
      <c r="GR64" s="23"/>
      <c r="GS64" s="23"/>
      <c r="GT64" s="23"/>
      <c r="GU64" s="23"/>
      <c r="GV64" s="23"/>
      <c r="GW64" s="23"/>
      <c r="GX64" s="23"/>
      <c r="GY64" s="481"/>
      <c r="GZ64" s="23"/>
      <c r="HA64" s="23"/>
      <c r="HB64" s="23"/>
      <c r="HC64" s="23"/>
      <c r="HD64" s="23"/>
      <c r="HE64" s="23"/>
      <c r="HF64" s="23"/>
      <c r="HG64" s="23"/>
      <c r="HH64" s="23"/>
      <c r="HI64" s="23"/>
      <c r="HJ64" s="23"/>
      <c r="HK64" s="23"/>
      <c r="HL64" s="481"/>
      <c r="HM64" s="23"/>
      <c r="HN64" s="23"/>
      <c r="HO64" s="23"/>
      <c r="HP64" s="23"/>
      <c r="HQ64" s="23"/>
      <c r="HR64" s="23"/>
      <c r="HS64" s="23"/>
      <c r="HT64" s="23"/>
      <c r="HU64" s="23"/>
      <c r="HV64" s="23"/>
      <c r="HW64" s="23"/>
      <c r="HX64" s="23"/>
      <c r="HY64" s="481"/>
      <c r="HZ64" s="23"/>
      <c r="IA64" s="23"/>
      <c r="IB64" s="23"/>
      <c r="IC64" s="23"/>
      <c r="ID64" s="23"/>
      <c r="IE64" s="23"/>
      <c r="IF64" s="23"/>
      <c r="IG64" s="23"/>
      <c r="IH64" s="23"/>
      <c r="II64" s="23"/>
      <c r="IJ64" s="23"/>
      <c r="IK64" s="23"/>
      <c r="IL64" s="481"/>
      <c r="IM64" s="23"/>
      <c r="IN64" s="23"/>
      <c r="IO64" s="23"/>
      <c r="IP64" s="23"/>
      <c r="IQ64" s="23"/>
      <c r="IR64" s="23"/>
      <c r="IS64" s="23"/>
      <c r="IT64" s="23"/>
      <c r="IU64" s="23"/>
      <c r="IV64" s="23"/>
      <c r="IW64" s="23"/>
      <c r="IX64" s="23"/>
      <c r="IY64" s="481"/>
      <c r="IZ64" s="23"/>
      <c r="JA64" s="23"/>
      <c r="JB64" s="23"/>
      <c r="JC64" s="23"/>
      <c r="JD64" s="23"/>
      <c r="JE64" s="23"/>
      <c r="JF64" s="23"/>
      <c r="JG64" s="23"/>
      <c r="JH64" s="23"/>
      <c r="JI64" s="23"/>
      <c r="JJ64" s="23"/>
      <c r="JK64" s="23"/>
      <c r="JL64" s="481"/>
      <c r="JM64" s="23"/>
      <c r="JN64" s="23"/>
      <c r="JO64" s="23"/>
      <c r="JP64" s="23"/>
      <c r="JQ64" s="23"/>
      <c r="JR64" s="23"/>
      <c r="JS64" s="23"/>
      <c r="JT64" s="23"/>
      <c r="JU64" s="23"/>
      <c r="JV64" s="23"/>
      <c r="JW64" s="23"/>
      <c r="JX64" s="23"/>
      <c r="JY64" s="481"/>
      <c r="JZ64" s="23"/>
      <c r="KA64" s="23"/>
      <c r="KB64" s="23"/>
      <c r="KC64" s="23"/>
      <c r="KD64" s="23"/>
      <c r="KE64" s="23"/>
      <c r="KF64" s="23"/>
      <c r="KG64" s="23"/>
      <c r="KH64" s="23"/>
      <c r="KI64" s="23"/>
      <c r="KJ64" s="23"/>
      <c r="KK64" s="23"/>
      <c r="KL64" s="481"/>
      <c r="KM64" s="23"/>
      <c r="KN64" s="23"/>
      <c r="KO64" s="23"/>
      <c r="KP64" s="23"/>
      <c r="KQ64" s="23"/>
      <c r="KR64" s="23"/>
      <c r="KS64" s="23"/>
      <c r="KT64" s="23"/>
      <c r="KU64" s="23"/>
      <c r="KV64" s="23"/>
      <c r="KW64" s="23"/>
      <c r="KX64" s="23"/>
      <c r="KY64" s="481"/>
      <c r="KZ64" s="23"/>
      <c r="LA64" s="23"/>
      <c r="LB64" s="23"/>
      <c r="LC64" s="23"/>
      <c r="LD64" s="23"/>
      <c r="LE64" s="23"/>
      <c r="LF64" s="23"/>
      <c r="LG64" s="23"/>
      <c r="LH64" s="23"/>
      <c r="LI64" s="23"/>
      <c r="LJ64" s="23"/>
      <c r="LK64" s="23"/>
      <c r="LL64" s="481"/>
      <c r="LM64" s="23"/>
      <c r="LN64" s="23"/>
    </row>
    <row r="65" spans="1:326" ht="15.75" thickBot="1">
      <c r="Q65" s="23"/>
      <c r="AB65" s="23"/>
      <c r="AC65" s="23"/>
      <c r="AD65" s="23"/>
      <c r="AE65" s="23"/>
      <c r="AF65" s="23"/>
      <c r="AG65" s="23"/>
      <c r="AH65" s="23"/>
      <c r="AI65" s="23"/>
      <c r="AJ65" s="23"/>
      <c r="AK65" s="23"/>
      <c r="AL65" s="23"/>
      <c r="AM65" s="23"/>
      <c r="AN65" s="23"/>
      <c r="AZ65" s="23"/>
      <c r="BA65" s="23"/>
      <c r="BM65" s="23"/>
      <c r="BN65" s="23"/>
      <c r="BZ65" s="23"/>
      <c r="CA65" s="23"/>
      <c r="CM65" s="23"/>
      <c r="CN65" s="23"/>
      <c r="CZ65" s="23"/>
      <c r="DA65" s="23"/>
      <c r="DM65" s="23"/>
      <c r="DN65" s="23"/>
      <c r="DZ65" s="23"/>
      <c r="EA65" s="23"/>
      <c r="EM65" s="23"/>
      <c r="EN65" s="23"/>
      <c r="EZ65" s="23"/>
      <c r="FA65" s="23"/>
      <c r="FM65" s="23"/>
      <c r="FN65" s="23"/>
      <c r="FZ65" s="23"/>
      <c r="GA65" s="23"/>
      <c r="GM65" s="23"/>
      <c r="GN65" s="23"/>
      <c r="GZ65" s="23"/>
      <c r="HA65" s="23"/>
      <c r="HM65" s="23"/>
      <c r="HN65" s="23"/>
      <c r="HZ65" s="23"/>
      <c r="IA65" s="23"/>
      <c r="IM65" s="23"/>
      <c r="IN65" s="23"/>
      <c r="IZ65" s="23"/>
      <c r="JA65" s="23"/>
      <c r="JM65" s="23"/>
      <c r="JN65" s="23"/>
      <c r="JZ65" s="23"/>
      <c r="KA65" s="23"/>
      <c r="KM65" s="23"/>
      <c r="KN65" s="23"/>
      <c r="KZ65" s="23"/>
      <c r="LA65" s="23"/>
      <c r="LM65" s="23"/>
    </row>
    <row r="66" spans="1:326" ht="15.75" thickBot="1">
      <c r="A66" s="72" t="s">
        <v>68</v>
      </c>
      <c r="B66" s="124"/>
      <c r="C66" s="106">
        <f t="shared" ref="C66:M66" si="1065">IF(C8,B93,0)</f>
        <v>0</v>
      </c>
      <c r="D66" s="106">
        <f t="shared" si="1065"/>
        <v>0</v>
      </c>
      <c r="E66" s="106">
        <f t="shared" si="1065"/>
        <v>0</v>
      </c>
      <c r="F66" s="106">
        <f t="shared" si="1065"/>
        <v>0</v>
      </c>
      <c r="G66" s="106">
        <f t="shared" si="1065"/>
        <v>0</v>
      </c>
      <c r="H66" s="106">
        <f t="shared" si="1065"/>
        <v>0</v>
      </c>
      <c r="I66" s="106">
        <f t="shared" si="1065"/>
        <v>0</v>
      </c>
      <c r="J66" s="106">
        <f t="shared" si="1065"/>
        <v>0</v>
      </c>
      <c r="K66" s="106">
        <f t="shared" si="1065"/>
        <v>0</v>
      </c>
      <c r="L66" s="106">
        <f t="shared" si="1065"/>
        <v>0</v>
      </c>
      <c r="M66" s="106">
        <f t="shared" si="1065"/>
        <v>0</v>
      </c>
      <c r="N66" s="125">
        <v>0</v>
      </c>
      <c r="O66" s="106">
        <f t="shared" ref="O66:Z66" si="1066">IF(O8,N93,0)</f>
        <v>0</v>
      </c>
      <c r="P66" s="106">
        <f t="shared" si="1066"/>
        <v>0</v>
      </c>
      <c r="Q66" s="106">
        <f t="shared" si="1066"/>
        <v>0</v>
      </c>
      <c r="R66" s="106">
        <f t="shared" si="1066"/>
        <v>0</v>
      </c>
      <c r="S66" s="106">
        <f t="shared" si="1066"/>
        <v>0</v>
      </c>
      <c r="T66" s="106">
        <f t="shared" si="1066"/>
        <v>0</v>
      </c>
      <c r="U66" s="106">
        <f t="shared" si="1066"/>
        <v>0</v>
      </c>
      <c r="V66" s="106">
        <f t="shared" si="1066"/>
        <v>0</v>
      </c>
      <c r="W66" s="106">
        <f t="shared" si="1066"/>
        <v>0</v>
      </c>
      <c r="X66" s="106">
        <f t="shared" si="1066"/>
        <v>0</v>
      </c>
      <c r="Y66" s="106">
        <f t="shared" si="1066"/>
        <v>0</v>
      </c>
      <c r="Z66" s="106">
        <f t="shared" si="1066"/>
        <v>0</v>
      </c>
      <c r="AA66" s="125">
        <f>IF(O8,N93,0)</f>
        <v>0</v>
      </c>
      <c r="AB66" s="106">
        <f t="shared" ref="AB66:AM66" si="1067">IF(AB8,AA93,0)</f>
        <v>99436.709400000051</v>
      </c>
      <c r="AC66" s="106">
        <f t="shared" si="1067"/>
        <v>116697.09322441007</v>
      </c>
      <c r="AD66" s="106">
        <f t="shared" si="1067"/>
        <v>134002.6459018077</v>
      </c>
      <c r="AE66" s="106">
        <f t="shared" si="1067"/>
        <v>151352.11238995375</v>
      </c>
      <c r="AF66" s="106">
        <f t="shared" si="1067"/>
        <v>168744.22509618633</v>
      </c>
      <c r="AG66" s="106">
        <f t="shared" si="1067"/>
        <v>186177.70375191717</v>
      </c>
      <c r="AH66" s="106">
        <f t="shared" si="1067"/>
        <v>203651.255285872</v>
      </c>
      <c r="AI66" s="106">
        <f t="shared" si="1067"/>
        <v>221163.57369606377</v>
      </c>
      <c r="AJ66" s="106">
        <f t="shared" si="1067"/>
        <v>238713.33992048565</v>
      </c>
      <c r="AK66" s="106">
        <f t="shared" si="1067"/>
        <v>256299.22170651078</v>
      </c>
      <c r="AL66" s="106">
        <f t="shared" si="1067"/>
        <v>273919.87347898586</v>
      </c>
      <c r="AM66" s="106">
        <f t="shared" si="1067"/>
        <v>291573.93620700622</v>
      </c>
      <c r="AN66" s="125">
        <f>IF(AB8,AA93,0)</f>
        <v>99436.709400000051</v>
      </c>
      <c r="AO66" s="106">
        <f t="shared" ref="AO66:AZ66" si="1068">IF(AO8,AN93,0)</f>
        <v>164700.03786153832</v>
      </c>
      <c r="AP66" s="106">
        <f t="shared" si="1068"/>
        <v>170332.52804166655</v>
      </c>
      <c r="AQ66" s="106">
        <f t="shared" si="1068"/>
        <v>175965.01822179477</v>
      </c>
      <c r="AR66" s="106">
        <f t="shared" si="1068"/>
        <v>181597.50840192294</v>
      </c>
      <c r="AS66" s="106">
        <f t="shared" si="1068"/>
        <v>187229.99858205114</v>
      </c>
      <c r="AT66" s="106">
        <f t="shared" si="1068"/>
        <v>192862.48876217936</v>
      </c>
      <c r="AU66" s="106">
        <f t="shared" si="1068"/>
        <v>198494.97894230759</v>
      </c>
      <c r="AV66" s="106">
        <f t="shared" si="1068"/>
        <v>204127.46912243575</v>
      </c>
      <c r="AW66" s="106">
        <f t="shared" si="1068"/>
        <v>209759.95930256392</v>
      </c>
      <c r="AX66" s="106">
        <f t="shared" si="1068"/>
        <v>215392.44948269214</v>
      </c>
      <c r="AY66" s="106">
        <f t="shared" si="1068"/>
        <v>221024.93966282037</v>
      </c>
      <c r="AZ66" s="106">
        <f t="shared" si="1068"/>
        <v>226657.42984294854</v>
      </c>
      <c r="BA66" s="125">
        <f>IF(AO8,AN93,0)</f>
        <v>164700.03786153832</v>
      </c>
      <c r="BB66" s="106">
        <f t="shared" ref="BB66" si="1069">IF(BB8,BA93,0)</f>
        <v>227289.9200230767</v>
      </c>
      <c r="BC66" s="106">
        <f t="shared" ref="BC66" si="1070">IF(BC8,BB93,0)</f>
        <v>233122.10606245493</v>
      </c>
      <c r="BD66" s="106">
        <f t="shared" ref="BD66" si="1071">IF(BD8,BC93,0)</f>
        <v>238954.29210183315</v>
      </c>
      <c r="BE66" s="106">
        <f t="shared" ref="BE66" si="1072">IF(BE8,BD93,0)</f>
        <v>244786.47814121132</v>
      </c>
      <c r="BF66" s="106">
        <f t="shared" ref="BF66" si="1073">IF(BF8,BE93,0)</f>
        <v>250618.66418058955</v>
      </c>
      <c r="BG66" s="106">
        <f t="shared" ref="BG66" si="1074">IF(BG8,BF93,0)</f>
        <v>256450.85021996772</v>
      </c>
      <c r="BH66" s="106">
        <f t="shared" ref="BH66" si="1075">IF(BH8,BG93,0)</f>
        <v>262283.03625934594</v>
      </c>
      <c r="BI66" s="106">
        <f t="shared" ref="BI66" si="1076">IF(BI8,BH93,0)</f>
        <v>268115.22229872417</v>
      </c>
      <c r="BJ66" s="106">
        <f t="shared" ref="BJ66" si="1077">IF(BJ8,BI93,0)</f>
        <v>273947.40833810234</v>
      </c>
      <c r="BK66" s="106">
        <f t="shared" ref="BK66" si="1078">IF(BK8,BJ93,0)</f>
        <v>279779.59437748056</v>
      </c>
      <c r="BL66" s="106">
        <f t="shared" ref="BL66" si="1079">IF(BL8,BK93,0)</f>
        <v>285611.78041685873</v>
      </c>
      <c r="BM66" s="106">
        <f t="shared" ref="BM66" si="1080">IF(BM8,BL93,0)</f>
        <v>291443.9664562369</v>
      </c>
      <c r="BN66" s="125">
        <f>IF(BB8,BA93,0)</f>
        <v>227289.9200230767</v>
      </c>
      <c r="BO66" s="106">
        <f t="shared" ref="BO66" si="1081">IF(BO8,BN93,0)</f>
        <v>273276.15249561513</v>
      </c>
      <c r="BP66" s="106">
        <f t="shared" ref="BP66" si="1082">IF(BP8,BO93,0)</f>
        <v>279314.02527002088</v>
      </c>
      <c r="BQ66" s="106">
        <f t="shared" ref="BQ66" si="1083">IF(BQ8,BP93,0)</f>
        <v>285351.89804442658</v>
      </c>
      <c r="BR66" s="106">
        <f t="shared" ref="BR66" si="1084">IF(BR8,BQ93,0)</f>
        <v>291389.77081883233</v>
      </c>
      <c r="BS66" s="106">
        <f t="shared" ref="BS66" si="1085">IF(BS8,BR93,0)</f>
        <v>297427.64359323797</v>
      </c>
      <c r="BT66" s="106">
        <f t="shared" ref="BT66" si="1086">IF(BT8,BS93,0)</f>
        <v>303465.51636764372</v>
      </c>
      <c r="BU66" s="106">
        <f t="shared" ref="BU66" si="1087">IF(BU8,BT93,0)</f>
        <v>309503.38914204942</v>
      </c>
      <c r="BV66" s="106">
        <f t="shared" ref="BV66" si="1088">IF(BV8,BU93,0)</f>
        <v>315541.26191645511</v>
      </c>
      <c r="BW66" s="106">
        <f t="shared" ref="BW66" si="1089">IF(BW8,BV93,0)</f>
        <v>321579.13469086081</v>
      </c>
      <c r="BX66" s="106">
        <f t="shared" ref="BX66" si="1090">IF(BX8,BW93,0)</f>
        <v>327617.00746526656</v>
      </c>
      <c r="BY66" s="106">
        <f t="shared" ref="BY66" si="1091">IF(BY8,BX93,0)</f>
        <v>333654.88023967232</v>
      </c>
      <c r="BZ66" s="106">
        <f t="shared" ref="BZ66" si="1092">IF(BZ8,BY93,0)</f>
        <v>339692.75301407801</v>
      </c>
      <c r="CA66" s="125">
        <f>IF(BO8,BN93,0)</f>
        <v>273276.15249561513</v>
      </c>
      <c r="CB66" s="106">
        <f t="shared" ref="CB66" si="1093">IF(CB8,CA93,0)</f>
        <v>300730.62578848377</v>
      </c>
      <c r="CC66" s="106">
        <f t="shared" ref="CC66" si="1094">IF(CC8,CB93,0)</f>
        <v>306980.35589996772</v>
      </c>
      <c r="CD66" s="106">
        <f t="shared" ref="CD66" si="1095">IF(CD8,CC93,0)</f>
        <v>313230.08601145179</v>
      </c>
      <c r="CE66" s="106">
        <f t="shared" ref="CE66" si="1096">IF(CE8,CD93,0)</f>
        <v>319479.81612293585</v>
      </c>
      <c r="CF66" s="106">
        <f t="shared" ref="CF66" si="1097">IF(CF8,CE93,0)</f>
        <v>325729.54623441986</v>
      </c>
      <c r="CG66" s="106">
        <f t="shared" ref="CG66" si="1098">IF(CG8,CF93,0)</f>
        <v>331979.27634590387</v>
      </c>
      <c r="CH66" s="106">
        <f t="shared" ref="CH66" si="1099">IF(CH8,CG93,0)</f>
        <v>338229.00645738794</v>
      </c>
      <c r="CI66" s="106">
        <f t="shared" ref="CI66" si="1100">IF(CI8,CH93,0)</f>
        <v>344478.736568872</v>
      </c>
      <c r="CJ66" s="106">
        <f t="shared" ref="CJ66" si="1101">IF(CJ8,CI93,0)</f>
        <v>350728.46668035601</v>
      </c>
      <c r="CK66" s="106">
        <f t="shared" ref="CK66" si="1102">IF(CK8,CJ93,0)</f>
        <v>356978.19679184002</v>
      </c>
      <c r="CL66" s="106">
        <f t="shared" ref="CL66" si="1103">IF(CL8,CK93,0)</f>
        <v>363227.92690332409</v>
      </c>
      <c r="CM66" s="106">
        <f t="shared" ref="CM66" si="1104">IF(CM8,CL93,0)</f>
        <v>369477.65701480815</v>
      </c>
      <c r="CN66" s="125">
        <f>IF(CB8,CA93,0)</f>
        <v>300730.62578848377</v>
      </c>
      <c r="CO66" s="106">
        <f t="shared" ref="CO66" si="1105">IF(CO8,CN93,0)</f>
        <v>281727.38712629216</v>
      </c>
      <c r="CP66" s="106">
        <f t="shared" ref="CP66" si="1106">IF(CP8,CO93,0)</f>
        <v>288195.33029496681</v>
      </c>
      <c r="CQ66" s="106">
        <f t="shared" ref="CQ66" si="1107">IF(CQ8,CP93,0)</f>
        <v>294663.27346364153</v>
      </c>
      <c r="CR66" s="106">
        <f t="shared" ref="CR66" si="1108">IF(CR8,CQ93,0)</f>
        <v>301131.21663231624</v>
      </c>
      <c r="CS66" s="106">
        <f t="shared" ref="CS66" si="1109">IF(CS8,CR93,0)</f>
        <v>307599.15980099089</v>
      </c>
      <c r="CT66" s="106">
        <f t="shared" ref="CT66" si="1110">IF(CT8,CS93,0)</f>
        <v>314067.10296966555</v>
      </c>
      <c r="CU66" s="106">
        <f t="shared" ref="CU66" si="1111">IF(CU8,CT93,0)</f>
        <v>320535.04613834026</v>
      </c>
      <c r="CV66" s="106">
        <f t="shared" ref="CV66" si="1112">IF(CV8,CU93,0)</f>
        <v>327002.98930701497</v>
      </c>
      <c r="CW66" s="106">
        <f t="shared" ref="CW66" si="1113">IF(CW8,CV93,0)</f>
        <v>333470.93247568962</v>
      </c>
      <c r="CX66" s="106">
        <f t="shared" ref="CX66" si="1114">IF(CX8,CW93,0)</f>
        <v>339938.87564436428</v>
      </c>
      <c r="CY66" s="106">
        <f t="shared" ref="CY66" si="1115">IF(CY8,CX93,0)</f>
        <v>346406.81881303899</v>
      </c>
      <c r="CZ66" s="106">
        <f t="shared" ref="CZ66" si="1116">IF(CZ8,CY93,0)</f>
        <v>352874.7619817137</v>
      </c>
      <c r="DA66" s="125">
        <f>IF(CO8,CN93,0)</f>
        <v>281727.38712629216</v>
      </c>
      <c r="DB66" s="106">
        <f t="shared" ref="DB66" si="1117">IF(DB8,DA93,0)</f>
        <v>334342.70515038841</v>
      </c>
      <c r="DC66" s="106">
        <f t="shared" ref="DC66" si="1118">IF(DC8,DB93,0)</f>
        <v>341035.40776796947</v>
      </c>
      <c r="DD66" s="106">
        <f t="shared" ref="DD66" si="1119">IF(DD8,DC93,0)</f>
        <v>347728.11038555054</v>
      </c>
      <c r="DE66" s="106">
        <f t="shared" ref="DE66" si="1120">IF(DE8,DD93,0)</f>
        <v>354420.81300313165</v>
      </c>
      <c r="DF66" s="106">
        <f t="shared" ref="DF66" si="1121">IF(DF8,DE93,0)</f>
        <v>361113.51562071277</v>
      </c>
      <c r="DG66" s="106">
        <f t="shared" ref="DG66" si="1122">IF(DG8,DF93,0)</f>
        <v>367806.21823829389</v>
      </c>
      <c r="DH66" s="106">
        <f t="shared" ref="DH66" si="1123">IF(DH8,DG93,0)</f>
        <v>374498.92085587501</v>
      </c>
      <c r="DI66" s="106">
        <f t="shared" ref="DI66" si="1124">IF(DI8,DH93,0)</f>
        <v>381191.62347345613</v>
      </c>
      <c r="DJ66" s="106">
        <f t="shared" ref="DJ66" si="1125">IF(DJ8,DI93,0)</f>
        <v>387884.32609103725</v>
      </c>
      <c r="DK66" s="106">
        <f t="shared" ref="DK66" si="1126">IF(DK8,DJ93,0)</f>
        <v>394577.02870861837</v>
      </c>
      <c r="DL66" s="106">
        <f t="shared" ref="DL66" si="1127">IF(DL8,DK93,0)</f>
        <v>401269.73132619949</v>
      </c>
      <c r="DM66" s="106">
        <f t="shared" ref="DM66" si="1128">IF(DM8,DL93,0)</f>
        <v>407962.4339437806</v>
      </c>
      <c r="DN66" s="125">
        <f>IF(DB8,DA93,0)</f>
        <v>334342.70515038841</v>
      </c>
      <c r="DO66" s="106">
        <f t="shared" ref="DO66" si="1129">IF(DO8,DN93,0)</f>
        <v>290655.13656136172</v>
      </c>
      <c r="DP66" s="106">
        <f t="shared" ref="DP66" si="1130">IF(DP8,DO93,0)</f>
        <v>297579.34141131636</v>
      </c>
      <c r="DQ66" s="106">
        <f t="shared" ref="DQ66" si="1131">IF(DQ8,DP93,0)</f>
        <v>304503.54626127105</v>
      </c>
      <c r="DR66" s="106">
        <f t="shared" ref="DR66" si="1132">IF(DR8,DQ93,0)</f>
        <v>311427.75111122575</v>
      </c>
      <c r="DS66" s="106">
        <f t="shared" ref="DS66" si="1133">IF(DS8,DR93,0)</f>
        <v>318351.95596118044</v>
      </c>
      <c r="DT66" s="106">
        <f t="shared" ref="DT66" si="1134">IF(DT8,DS93,0)</f>
        <v>325276.16081113514</v>
      </c>
      <c r="DU66" s="106">
        <f t="shared" ref="DU66" si="1135">IF(DU8,DT93,0)</f>
        <v>332200.36566108983</v>
      </c>
      <c r="DV66" s="106">
        <f t="shared" ref="DV66" si="1136">IF(DV8,DU93,0)</f>
        <v>339124.57051104453</v>
      </c>
      <c r="DW66" s="106">
        <f t="shared" ref="DW66" si="1137">IF(DW8,DV93,0)</f>
        <v>346048.77536099922</v>
      </c>
      <c r="DX66" s="106">
        <f t="shared" ref="DX66" si="1138">IF(DX8,DW93,0)</f>
        <v>352972.98021095392</v>
      </c>
      <c r="DY66" s="106">
        <f t="shared" ref="DY66" si="1139">IF(DY8,DX93,0)</f>
        <v>359897.18506090855</v>
      </c>
      <c r="DZ66" s="106">
        <f t="shared" ref="DZ66" si="1140">IF(DZ8,DY93,0)</f>
        <v>366821.38991086325</v>
      </c>
      <c r="EA66" s="125">
        <f>IF(DO8,DN93,0)</f>
        <v>290655.13656136172</v>
      </c>
      <c r="EB66" s="106">
        <f t="shared" ref="EB66" si="1141">IF(EB8,EA93,0)</f>
        <v>348745.59476081794</v>
      </c>
      <c r="EC66" s="106">
        <f t="shared" ref="EC66" si="1142">IF(EC8,EB93,0)</f>
        <v>355908.24691011739</v>
      </c>
      <c r="ED66" s="106">
        <f t="shared" ref="ED66" si="1143">IF(ED8,EC93,0)</f>
        <v>363070.89905941684</v>
      </c>
      <c r="EE66" s="106">
        <f t="shared" ref="EE66" si="1144">IF(EE8,ED93,0)</f>
        <v>370233.55120871635</v>
      </c>
      <c r="EF66" s="106">
        <f t="shared" ref="EF66" si="1145">IF(EF8,EE93,0)</f>
        <v>377396.20335801586</v>
      </c>
      <c r="EG66" s="106">
        <f t="shared" ref="EG66" si="1146">IF(EG8,EF93,0)</f>
        <v>384558.85550731537</v>
      </c>
      <c r="EH66" s="106">
        <f t="shared" ref="EH66" si="1147">IF(EH8,EG93,0)</f>
        <v>391721.50765661482</v>
      </c>
      <c r="EI66" s="106">
        <f t="shared" ref="EI66" si="1148">IF(EI8,EH93,0)</f>
        <v>398884.15980591427</v>
      </c>
      <c r="EJ66" s="106">
        <f t="shared" ref="EJ66" si="1149">IF(EJ8,EI93,0)</f>
        <v>406046.81195521378</v>
      </c>
      <c r="EK66" s="106">
        <f t="shared" ref="EK66" si="1150">IF(EK8,EJ93,0)</f>
        <v>413209.46410451323</v>
      </c>
      <c r="EL66" s="106">
        <f t="shared" ref="EL66" si="1151">IF(EL8,EK93,0)</f>
        <v>420372.11625381274</v>
      </c>
      <c r="EM66" s="106">
        <f t="shared" ref="EM66" si="1152">IF(EM8,EL93,0)</f>
        <v>427534.76840311225</v>
      </c>
      <c r="EN66" s="125">
        <f>IF(EB8,EA93,0)</f>
        <v>348745.59476081794</v>
      </c>
      <c r="EO66" s="106">
        <f t="shared" ref="EO66" si="1153">IF(EO8,EN93,0)</f>
        <v>340697.4205524117</v>
      </c>
      <c r="EP66" s="106">
        <f t="shared" ref="EP66" si="1154">IF(EP8,EO93,0)</f>
        <v>348105.67342003633</v>
      </c>
      <c r="EQ66" s="106">
        <f t="shared" ref="EQ66" si="1155">IF(EQ8,EP93,0)</f>
        <v>355513.92628766096</v>
      </c>
      <c r="ER66" s="106">
        <f t="shared" ref="ER66" si="1156">IF(ER8,EQ93,0)</f>
        <v>362922.17915528559</v>
      </c>
      <c r="ES66" s="106">
        <f t="shared" ref="ES66" si="1157">IF(ES8,ER93,0)</f>
        <v>370330.43202291022</v>
      </c>
      <c r="ET66" s="106">
        <f t="shared" ref="ET66" si="1158">IF(ET8,ES93,0)</f>
        <v>377738.68489053485</v>
      </c>
      <c r="EU66" s="106">
        <f t="shared" ref="EU66" si="1159">IF(EU8,ET93,0)</f>
        <v>385146.93775815947</v>
      </c>
      <c r="EV66" s="106">
        <f t="shared" ref="EV66" si="1160">IF(EV8,EU93,0)</f>
        <v>392555.1906257841</v>
      </c>
      <c r="EW66" s="106">
        <f t="shared" ref="EW66" si="1161">IF(EW8,EV93,0)</f>
        <v>399963.44349340873</v>
      </c>
      <c r="EX66" s="106">
        <f t="shared" ref="EX66" si="1162">IF(EX8,EW93,0)</f>
        <v>407371.69636103336</v>
      </c>
      <c r="EY66" s="106">
        <f t="shared" ref="EY66" si="1163">IF(EY8,EX93,0)</f>
        <v>414779.94922865799</v>
      </c>
      <c r="EZ66" s="106">
        <f t="shared" ref="EZ66" si="1164">IF(EZ8,EY93,0)</f>
        <v>422188.20209628262</v>
      </c>
      <c r="FA66" s="125">
        <f>IF(EO8,EN93,0)</f>
        <v>340697.4205524117</v>
      </c>
      <c r="FB66" s="106">
        <f t="shared" ref="FB66" si="1165">IF(FB8,FA93,0)</f>
        <v>364596.45496390725</v>
      </c>
      <c r="FC66" s="106">
        <f t="shared" ref="FC66" si="1166">IF(FC8,FB93,0)</f>
        <v>372257.67657140672</v>
      </c>
      <c r="FD66" s="106">
        <f t="shared" ref="FD66" si="1167">IF(FD8,FC93,0)</f>
        <v>379918.89817890624</v>
      </c>
      <c r="FE66" s="106">
        <f t="shared" ref="FE66" si="1168">IF(FE8,FD93,0)</f>
        <v>387580.11978640576</v>
      </c>
      <c r="FF66" s="106">
        <f t="shared" ref="FF66" si="1169">IF(FF8,FE93,0)</f>
        <v>395241.34139390528</v>
      </c>
      <c r="FG66" s="106">
        <f t="shared" ref="FG66" si="1170">IF(FG8,FF93,0)</f>
        <v>402902.56300140481</v>
      </c>
      <c r="FH66" s="106">
        <f t="shared" ref="FH66" si="1171">IF(FH8,FG93,0)</f>
        <v>410563.78460890427</v>
      </c>
      <c r="FI66" s="106">
        <f t="shared" ref="FI66" si="1172">IF(FI8,FH93,0)</f>
        <v>418225.0062164038</v>
      </c>
      <c r="FJ66" s="106">
        <f t="shared" ref="FJ66" si="1173">IF(FJ8,FI93,0)</f>
        <v>425886.22782390332</v>
      </c>
      <c r="FK66" s="106">
        <f t="shared" ref="FK66" si="1174">IF(FK8,FJ93,0)</f>
        <v>433547.44943140284</v>
      </c>
      <c r="FL66" s="106">
        <f t="shared" ref="FL66" si="1175">IF(FL8,FK93,0)</f>
        <v>441208.67103890236</v>
      </c>
      <c r="FM66" s="106">
        <f t="shared" ref="FM66" si="1176">IF(FM8,FL93,0)</f>
        <v>448869.89264640189</v>
      </c>
      <c r="FN66" s="125">
        <f>IF(FB8,FA93,0)</f>
        <v>364596.45496390725</v>
      </c>
      <c r="FO66" s="106">
        <f t="shared" ref="FO66" si="1177">IF(FO8,FN93,0)</f>
        <v>352531.11425390141</v>
      </c>
      <c r="FP66" s="106">
        <f t="shared" ref="FP66" si="1178">IF(FP8,FO93,0)</f>
        <v>360452.89366347209</v>
      </c>
      <c r="FQ66" s="106">
        <f t="shared" ref="FQ66" si="1179">IF(FQ8,FP93,0)</f>
        <v>368374.67307304277</v>
      </c>
      <c r="FR66" s="106">
        <f t="shared" ref="FR66" si="1180">IF(FR8,FQ93,0)</f>
        <v>376296.45248261339</v>
      </c>
      <c r="FS66" s="106">
        <f t="shared" ref="FS66" si="1181">IF(FS8,FR93,0)</f>
        <v>384218.23189218406</v>
      </c>
      <c r="FT66" s="106">
        <f t="shared" ref="FT66" si="1182">IF(FT8,FS93,0)</f>
        <v>392140.01130175474</v>
      </c>
      <c r="FU66" s="106">
        <f t="shared" ref="FU66" si="1183">IF(FU8,FT93,0)</f>
        <v>400061.79071132542</v>
      </c>
      <c r="FV66" s="106">
        <f t="shared" ref="FV66" si="1184">IF(FV8,FU93,0)</f>
        <v>407983.5701208961</v>
      </c>
      <c r="FW66" s="106">
        <f t="shared" ref="FW66" si="1185">IF(FW8,FV93,0)</f>
        <v>415905.34953046672</v>
      </c>
      <c r="FX66" s="106">
        <f t="shared" ref="FX66" si="1186">IF(FX8,FW93,0)</f>
        <v>423827.12894003734</v>
      </c>
      <c r="FY66" s="106">
        <f t="shared" ref="FY66" si="1187">IF(FY8,FX93,0)</f>
        <v>431748.90834960795</v>
      </c>
      <c r="FZ66" s="106">
        <f t="shared" ref="FZ66" si="1188">IF(FZ8,FY93,0)</f>
        <v>439670.68775917863</v>
      </c>
      <c r="GA66" s="125">
        <f>IF(FO8,FN93,0)</f>
        <v>352531.11425390141</v>
      </c>
      <c r="GB66" s="106">
        <f t="shared" ref="GB66" si="1189">IF(GB8,GA93,0)</f>
        <v>403592.46716874931</v>
      </c>
      <c r="GC66" s="106">
        <f t="shared" ref="GC66" si="1190">IF(GC8,GB93,0)</f>
        <v>411782.62111445324</v>
      </c>
      <c r="GD66" s="106">
        <f t="shared" ref="GD66" si="1191">IF(GD8,GC93,0)</f>
        <v>419972.77506015718</v>
      </c>
      <c r="GE66" s="106">
        <f t="shared" ref="GE66" si="1192">IF(GE8,GD93,0)</f>
        <v>428162.92900586111</v>
      </c>
      <c r="GF66" s="106">
        <f t="shared" ref="GF66" si="1193">IF(GF8,GE93,0)</f>
        <v>436353.08295156504</v>
      </c>
      <c r="GG66" s="106">
        <f t="shared" ref="GG66" si="1194">IF(GG8,GF93,0)</f>
        <v>444543.23689726897</v>
      </c>
      <c r="GH66" s="106">
        <f t="shared" ref="GH66" si="1195">IF(GH8,GG93,0)</f>
        <v>452733.39084297291</v>
      </c>
      <c r="GI66" s="106">
        <f t="shared" ref="GI66" si="1196">IF(GI8,GH93,0)</f>
        <v>460923.54478867684</v>
      </c>
      <c r="GJ66" s="106">
        <f t="shared" ref="GJ66" si="1197">IF(GJ8,GI93,0)</f>
        <v>469113.69873438077</v>
      </c>
      <c r="GK66" s="106">
        <f t="shared" ref="GK66" si="1198">IF(GK8,GJ93,0)</f>
        <v>477303.8526800847</v>
      </c>
      <c r="GL66" s="106">
        <f t="shared" ref="GL66" si="1199">IF(GL8,GK93,0)</f>
        <v>485494.00662578864</v>
      </c>
      <c r="GM66" s="106">
        <f t="shared" ref="GM66" si="1200">IF(GM8,GL93,0)</f>
        <v>493684.16057149257</v>
      </c>
      <c r="GN66" s="125">
        <f>IF(GB8,GA93,0)</f>
        <v>403592.46716874931</v>
      </c>
      <c r="GO66" s="106">
        <f t="shared" ref="GO66" si="1201">IF(GO8,GN93,0)</f>
        <v>0</v>
      </c>
      <c r="GP66" s="106">
        <f t="shared" ref="GP66" si="1202">IF(GP8,GO93,0)</f>
        <v>0</v>
      </c>
      <c r="GQ66" s="106">
        <f t="shared" ref="GQ66" si="1203">IF(GQ8,GP93,0)</f>
        <v>0</v>
      </c>
      <c r="GR66" s="106">
        <f t="shared" ref="GR66" si="1204">IF(GR8,GQ93,0)</f>
        <v>0</v>
      </c>
      <c r="GS66" s="106">
        <f t="shared" ref="GS66" si="1205">IF(GS8,GR93,0)</f>
        <v>0</v>
      </c>
      <c r="GT66" s="106">
        <f t="shared" ref="GT66" si="1206">IF(GT8,GS93,0)</f>
        <v>0</v>
      </c>
      <c r="GU66" s="106">
        <f t="shared" ref="GU66" si="1207">IF(GU8,GT93,0)</f>
        <v>0</v>
      </c>
      <c r="GV66" s="106">
        <f t="shared" ref="GV66" si="1208">IF(GV8,GU93,0)</f>
        <v>0</v>
      </c>
      <c r="GW66" s="106">
        <f t="shared" ref="GW66" si="1209">IF(GW8,GV93,0)</f>
        <v>0</v>
      </c>
      <c r="GX66" s="106">
        <f t="shared" ref="GX66" si="1210">IF(GX8,GW93,0)</f>
        <v>0</v>
      </c>
      <c r="GY66" s="106">
        <f t="shared" ref="GY66" si="1211">IF(GY8,GX93,0)</f>
        <v>0</v>
      </c>
      <c r="GZ66" s="106">
        <f t="shared" ref="GZ66" si="1212">IF(GZ8,GY93,0)</f>
        <v>0</v>
      </c>
      <c r="HA66" s="125">
        <f>IF(GO8,GN93,0)</f>
        <v>0</v>
      </c>
      <c r="HB66" s="106">
        <f t="shared" ref="HB66" si="1213">IF(HB8,HA93,0)</f>
        <v>0</v>
      </c>
      <c r="HC66" s="106">
        <f t="shared" ref="HC66" si="1214">IF(HC8,HB93,0)</f>
        <v>0</v>
      </c>
      <c r="HD66" s="106">
        <f t="shared" ref="HD66" si="1215">IF(HD8,HC93,0)</f>
        <v>0</v>
      </c>
      <c r="HE66" s="106">
        <f t="shared" ref="HE66" si="1216">IF(HE8,HD93,0)</f>
        <v>0</v>
      </c>
      <c r="HF66" s="106">
        <f t="shared" ref="HF66" si="1217">IF(HF8,HE93,0)</f>
        <v>0</v>
      </c>
      <c r="HG66" s="106">
        <f t="shared" ref="HG66" si="1218">IF(HG8,HF93,0)</f>
        <v>0</v>
      </c>
      <c r="HH66" s="106">
        <f t="shared" ref="HH66" si="1219">IF(HH8,HG93,0)</f>
        <v>0</v>
      </c>
      <c r="HI66" s="106">
        <f t="shared" ref="HI66" si="1220">IF(HI8,HH93,0)</f>
        <v>0</v>
      </c>
      <c r="HJ66" s="106">
        <f t="shared" ref="HJ66" si="1221">IF(HJ8,HI93,0)</f>
        <v>0</v>
      </c>
      <c r="HK66" s="106">
        <f t="shared" ref="HK66" si="1222">IF(HK8,HJ93,0)</f>
        <v>0</v>
      </c>
      <c r="HL66" s="106">
        <f t="shared" ref="HL66" si="1223">IF(HL8,HK93,0)</f>
        <v>0</v>
      </c>
      <c r="HM66" s="106">
        <f t="shared" ref="HM66" si="1224">IF(HM8,HL93,0)</f>
        <v>0</v>
      </c>
      <c r="HN66" s="125">
        <f>IF(HB8,HA93,0)</f>
        <v>0</v>
      </c>
      <c r="HO66" s="106">
        <f t="shared" ref="HO66" si="1225">IF(HO8,HN93,0)</f>
        <v>0</v>
      </c>
      <c r="HP66" s="106">
        <f t="shared" ref="HP66" si="1226">IF(HP8,HO93,0)</f>
        <v>0</v>
      </c>
      <c r="HQ66" s="106">
        <f t="shared" ref="HQ66" si="1227">IF(HQ8,HP93,0)</f>
        <v>0</v>
      </c>
      <c r="HR66" s="106">
        <f t="shared" ref="HR66" si="1228">IF(HR8,HQ93,0)</f>
        <v>0</v>
      </c>
      <c r="HS66" s="106">
        <f t="shared" ref="HS66" si="1229">IF(HS8,HR93,0)</f>
        <v>0</v>
      </c>
      <c r="HT66" s="106">
        <f t="shared" ref="HT66" si="1230">IF(HT8,HS93,0)</f>
        <v>0</v>
      </c>
      <c r="HU66" s="106">
        <f t="shared" ref="HU66" si="1231">IF(HU8,HT93,0)</f>
        <v>0</v>
      </c>
      <c r="HV66" s="106">
        <f t="shared" ref="HV66" si="1232">IF(HV8,HU93,0)</f>
        <v>0</v>
      </c>
      <c r="HW66" s="106">
        <f t="shared" ref="HW66" si="1233">IF(HW8,HV93,0)</f>
        <v>0</v>
      </c>
      <c r="HX66" s="106">
        <f t="shared" ref="HX66" si="1234">IF(HX8,HW93,0)</f>
        <v>0</v>
      </c>
      <c r="HY66" s="106">
        <f t="shared" ref="HY66" si="1235">IF(HY8,HX93,0)</f>
        <v>0</v>
      </c>
      <c r="HZ66" s="106">
        <f t="shared" ref="HZ66" si="1236">IF(HZ8,HY93,0)</f>
        <v>0</v>
      </c>
      <c r="IA66" s="125">
        <f>IF(HO8,HN93,0)</f>
        <v>0</v>
      </c>
      <c r="IB66" s="106">
        <f t="shared" ref="IB66" si="1237">IF(IB8,IA93,0)</f>
        <v>0</v>
      </c>
      <c r="IC66" s="106">
        <f t="shared" ref="IC66" si="1238">IF(IC8,IB93,0)</f>
        <v>0</v>
      </c>
      <c r="ID66" s="106">
        <f t="shared" ref="ID66" si="1239">IF(ID8,IC93,0)</f>
        <v>0</v>
      </c>
      <c r="IE66" s="106">
        <f t="shared" ref="IE66" si="1240">IF(IE8,ID93,0)</f>
        <v>0</v>
      </c>
      <c r="IF66" s="106">
        <f t="shared" ref="IF66" si="1241">IF(IF8,IE93,0)</f>
        <v>0</v>
      </c>
      <c r="IG66" s="106">
        <f t="shared" ref="IG66" si="1242">IF(IG8,IF93,0)</f>
        <v>0</v>
      </c>
      <c r="IH66" s="106">
        <f t="shared" ref="IH66" si="1243">IF(IH8,IG93,0)</f>
        <v>0</v>
      </c>
      <c r="II66" s="106">
        <f t="shared" ref="II66" si="1244">IF(II8,IH93,0)</f>
        <v>0</v>
      </c>
      <c r="IJ66" s="106">
        <f t="shared" ref="IJ66" si="1245">IF(IJ8,II93,0)</f>
        <v>0</v>
      </c>
      <c r="IK66" s="106">
        <f t="shared" ref="IK66" si="1246">IF(IK8,IJ93,0)</f>
        <v>0</v>
      </c>
      <c r="IL66" s="106">
        <f t="shared" ref="IL66" si="1247">IF(IL8,IK93,0)</f>
        <v>0</v>
      </c>
      <c r="IM66" s="106">
        <f t="shared" ref="IM66" si="1248">IF(IM8,IL93,0)</f>
        <v>0</v>
      </c>
      <c r="IN66" s="125">
        <f>IF(IB8,IA93,0)</f>
        <v>0</v>
      </c>
      <c r="IO66" s="106">
        <f t="shared" ref="IO66" si="1249">IF(IO8,IN93,0)</f>
        <v>0</v>
      </c>
      <c r="IP66" s="106">
        <f t="shared" ref="IP66" si="1250">IF(IP8,IO93,0)</f>
        <v>0</v>
      </c>
      <c r="IQ66" s="106">
        <f t="shared" ref="IQ66" si="1251">IF(IQ8,IP93,0)</f>
        <v>0</v>
      </c>
      <c r="IR66" s="106">
        <f t="shared" ref="IR66" si="1252">IF(IR8,IQ93,0)</f>
        <v>0</v>
      </c>
      <c r="IS66" s="106">
        <f t="shared" ref="IS66" si="1253">IF(IS8,IR93,0)</f>
        <v>0</v>
      </c>
      <c r="IT66" s="106">
        <f t="shared" ref="IT66" si="1254">IF(IT8,IS93,0)</f>
        <v>0</v>
      </c>
      <c r="IU66" s="106">
        <f t="shared" ref="IU66" si="1255">IF(IU8,IT93,0)</f>
        <v>0</v>
      </c>
      <c r="IV66" s="106">
        <f t="shared" ref="IV66" si="1256">IF(IV8,IU93,0)</f>
        <v>0</v>
      </c>
      <c r="IW66" s="106">
        <f t="shared" ref="IW66" si="1257">IF(IW8,IV93,0)</f>
        <v>0</v>
      </c>
      <c r="IX66" s="106">
        <f t="shared" ref="IX66" si="1258">IF(IX8,IW93,0)</f>
        <v>0</v>
      </c>
      <c r="IY66" s="106">
        <f t="shared" ref="IY66" si="1259">IF(IY8,IX93,0)</f>
        <v>0</v>
      </c>
      <c r="IZ66" s="106">
        <f t="shared" ref="IZ66" si="1260">IF(IZ8,IY93,0)</f>
        <v>0</v>
      </c>
      <c r="JA66" s="125">
        <f>IF(IO8,IN93,0)</f>
        <v>0</v>
      </c>
      <c r="JB66" s="106">
        <f t="shared" ref="JB66" si="1261">IF(JB8,JA93,0)</f>
        <v>0</v>
      </c>
      <c r="JC66" s="106">
        <f t="shared" ref="JC66" si="1262">IF(JC8,JB93,0)</f>
        <v>0</v>
      </c>
      <c r="JD66" s="106">
        <f t="shared" ref="JD66" si="1263">IF(JD8,JC93,0)</f>
        <v>0</v>
      </c>
      <c r="JE66" s="106">
        <f t="shared" ref="JE66" si="1264">IF(JE8,JD93,0)</f>
        <v>0</v>
      </c>
      <c r="JF66" s="106">
        <f t="shared" ref="JF66" si="1265">IF(JF8,JE93,0)</f>
        <v>0</v>
      </c>
      <c r="JG66" s="106">
        <f t="shared" ref="JG66" si="1266">IF(JG8,JF93,0)</f>
        <v>0</v>
      </c>
      <c r="JH66" s="106">
        <f t="shared" ref="JH66" si="1267">IF(JH8,JG93,0)</f>
        <v>0</v>
      </c>
      <c r="JI66" s="106">
        <f t="shared" ref="JI66" si="1268">IF(JI8,JH93,0)</f>
        <v>0</v>
      </c>
      <c r="JJ66" s="106">
        <f t="shared" ref="JJ66" si="1269">IF(JJ8,JI93,0)</f>
        <v>0</v>
      </c>
      <c r="JK66" s="106">
        <f t="shared" ref="JK66" si="1270">IF(JK8,JJ93,0)</f>
        <v>0</v>
      </c>
      <c r="JL66" s="106">
        <f t="shared" ref="JL66" si="1271">IF(JL8,JK93,0)</f>
        <v>0</v>
      </c>
      <c r="JM66" s="106">
        <f t="shared" ref="JM66" si="1272">IF(JM8,JL93,0)</f>
        <v>0</v>
      </c>
      <c r="JN66" s="125">
        <f>IF(JB8,JA93,0)</f>
        <v>0</v>
      </c>
      <c r="JO66" s="106">
        <f t="shared" ref="JO66" si="1273">IF(JO8,JN93,0)</f>
        <v>0</v>
      </c>
      <c r="JP66" s="106">
        <f t="shared" ref="JP66" si="1274">IF(JP8,JO93,0)</f>
        <v>0</v>
      </c>
      <c r="JQ66" s="106">
        <f t="shared" ref="JQ66" si="1275">IF(JQ8,JP93,0)</f>
        <v>0</v>
      </c>
      <c r="JR66" s="106">
        <f t="shared" ref="JR66" si="1276">IF(JR8,JQ93,0)</f>
        <v>0</v>
      </c>
      <c r="JS66" s="106">
        <f t="shared" ref="JS66" si="1277">IF(JS8,JR93,0)</f>
        <v>0</v>
      </c>
      <c r="JT66" s="106">
        <f t="shared" ref="JT66" si="1278">IF(JT8,JS93,0)</f>
        <v>0</v>
      </c>
      <c r="JU66" s="106">
        <f t="shared" ref="JU66" si="1279">IF(JU8,JT93,0)</f>
        <v>0</v>
      </c>
      <c r="JV66" s="106">
        <f t="shared" ref="JV66" si="1280">IF(JV8,JU93,0)</f>
        <v>0</v>
      </c>
      <c r="JW66" s="106">
        <f t="shared" ref="JW66" si="1281">IF(JW8,JV93,0)</f>
        <v>0</v>
      </c>
      <c r="JX66" s="106">
        <f t="shared" ref="JX66" si="1282">IF(JX8,JW93,0)</f>
        <v>0</v>
      </c>
      <c r="JY66" s="106">
        <f t="shared" ref="JY66" si="1283">IF(JY8,JX93,0)</f>
        <v>0</v>
      </c>
      <c r="JZ66" s="106">
        <f t="shared" ref="JZ66" si="1284">IF(JZ8,JY93,0)</f>
        <v>0</v>
      </c>
      <c r="KA66" s="125">
        <f>IF(JO8,JN93,0)</f>
        <v>0</v>
      </c>
      <c r="KB66" s="106">
        <f t="shared" ref="KB66" si="1285">IF(KB8,KA93,0)</f>
        <v>0</v>
      </c>
      <c r="KC66" s="106">
        <f t="shared" ref="KC66" si="1286">IF(KC8,KB93,0)</f>
        <v>0</v>
      </c>
      <c r="KD66" s="106">
        <f t="shared" ref="KD66" si="1287">IF(KD8,KC93,0)</f>
        <v>0</v>
      </c>
      <c r="KE66" s="106">
        <f t="shared" ref="KE66" si="1288">IF(KE8,KD93,0)</f>
        <v>0</v>
      </c>
      <c r="KF66" s="106">
        <f t="shared" ref="KF66" si="1289">IF(KF8,KE93,0)</f>
        <v>0</v>
      </c>
      <c r="KG66" s="106">
        <f t="shared" ref="KG66" si="1290">IF(KG8,KF93,0)</f>
        <v>0</v>
      </c>
      <c r="KH66" s="106">
        <f t="shared" ref="KH66" si="1291">IF(KH8,KG93,0)</f>
        <v>0</v>
      </c>
      <c r="KI66" s="106">
        <f t="shared" ref="KI66" si="1292">IF(KI8,KH93,0)</f>
        <v>0</v>
      </c>
      <c r="KJ66" s="106">
        <f t="shared" ref="KJ66" si="1293">IF(KJ8,KI93,0)</f>
        <v>0</v>
      </c>
      <c r="KK66" s="106">
        <f t="shared" ref="KK66" si="1294">IF(KK8,KJ93,0)</f>
        <v>0</v>
      </c>
      <c r="KL66" s="106">
        <f t="shared" ref="KL66" si="1295">IF(KL8,KK93,0)</f>
        <v>0</v>
      </c>
      <c r="KM66" s="106">
        <f t="shared" ref="KM66" si="1296">IF(KM8,KL93,0)</f>
        <v>0</v>
      </c>
      <c r="KN66" s="125">
        <f>IF(KB8,KA93,0)</f>
        <v>0</v>
      </c>
      <c r="KO66" s="106">
        <f t="shared" ref="KO66" si="1297">IF(KO8,KN93,0)</f>
        <v>0</v>
      </c>
      <c r="KP66" s="106">
        <f t="shared" ref="KP66" si="1298">IF(KP8,KO93,0)</f>
        <v>0</v>
      </c>
      <c r="KQ66" s="106">
        <f t="shared" ref="KQ66" si="1299">IF(KQ8,KP93,0)</f>
        <v>0</v>
      </c>
      <c r="KR66" s="106">
        <f t="shared" ref="KR66" si="1300">IF(KR8,KQ93,0)</f>
        <v>0</v>
      </c>
      <c r="KS66" s="106">
        <f t="shared" ref="KS66" si="1301">IF(KS8,KR93,0)</f>
        <v>0</v>
      </c>
      <c r="KT66" s="106">
        <f t="shared" ref="KT66" si="1302">IF(KT8,KS93,0)</f>
        <v>0</v>
      </c>
      <c r="KU66" s="106">
        <f t="shared" ref="KU66" si="1303">IF(KU8,KT93,0)</f>
        <v>0</v>
      </c>
      <c r="KV66" s="106">
        <f t="shared" ref="KV66" si="1304">IF(KV8,KU93,0)</f>
        <v>0</v>
      </c>
      <c r="KW66" s="106">
        <f t="shared" ref="KW66" si="1305">IF(KW8,KV93,0)</f>
        <v>0</v>
      </c>
      <c r="KX66" s="106">
        <f t="shared" ref="KX66" si="1306">IF(KX8,KW93,0)</f>
        <v>0</v>
      </c>
      <c r="KY66" s="106">
        <f t="shared" ref="KY66" si="1307">IF(KY8,KX93,0)</f>
        <v>0</v>
      </c>
      <c r="KZ66" s="106">
        <f t="shared" ref="KZ66" si="1308">IF(KZ8,KY93,0)</f>
        <v>0</v>
      </c>
      <c r="LA66" s="125">
        <f>IF(KO8,KN93,0)</f>
        <v>0</v>
      </c>
      <c r="LB66" s="106">
        <f t="shared" ref="LB66" si="1309">IF(LB8,LA93,0)</f>
        <v>0</v>
      </c>
      <c r="LC66" s="106">
        <f t="shared" ref="LC66" si="1310">IF(LC8,LB93,0)</f>
        <v>0</v>
      </c>
      <c r="LD66" s="106">
        <f t="shared" ref="LD66" si="1311">IF(LD8,LC93,0)</f>
        <v>0</v>
      </c>
      <c r="LE66" s="106">
        <f t="shared" ref="LE66" si="1312">IF(LE8,LD93,0)</f>
        <v>0</v>
      </c>
      <c r="LF66" s="106">
        <f t="shared" ref="LF66" si="1313">IF(LF8,LE93,0)</f>
        <v>0</v>
      </c>
      <c r="LG66" s="106">
        <f t="shared" ref="LG66" si="1314">IF(LG8,LF93,0)</f>
        <v>0</v>
      </c>
      <c r="LH66" s="106">
        <f t="shared" ref="LH66" si="1315">IF(LH8,LG93,0)</f>
        <v>0</v>
      </c>
      <c r="LI66" s="106">
        <f t="shared" ref="LI66" si="1316">IF(LI8,LH93,0)</f>
        <v>0</v>
      </c>
      <c r="LJ66" s="106">
        <f t="shared" ref="LJ66" si="1317">IF(LJ8,LI93,0)</f>
        <v>0</v>
      </c>
      <c r="LK66" s="106">
        <f t="shared" ref="LK66" si="1318">IF(LK8,LJ93,0)</f>
        <v>0</v>
      </c>
      <c r="LL66" s="106">
        <f t="shared" ref="LL66" si="1319">IF(LL8,LK93,0)</f>
        <v>0</v>
      </c>
      <c r="LM66" s="106">
        <f t="shared" ref="LM66" si="1320">IF(LM8,LL93,0)</f>
        <v>0</v>
      </c>
      <c r="LN66" s="125">
        <f>IF(LB8,LA93,0)</f>
        <v>0</v>
      </c>
    </row>
    <row r="67" spans="1:326">
      <c r="A67" s="73" t="s">
        <v>55</v>
      </c>
      <c r="B67" s="104">
        <f>SUM(B68:B72)</f>
        <v>0</v>
      </c>
      <c r="C67" s="42">
        <f>SUM(C68:C72)</f>
        <v>0</v>
      </c>
      <c r="D67" s="42">
        <f t="shared" ref="D67:M67" si="1321">SUM(D68:D72)</f>
        <v>0</v>
      </c>
      <c r="E67" s="42">
        <f t="shared" si="1321"/>
        <v>0</v>
      </c>
      <c r="F67" s="42">
        <f t="shared" si="1321"/>
        <v>0</v>
      </c>
      <c r="G67" s="42">
        <f t="shared" si="1321"/>
        <v>0</v>
      </c>
      <c r="H67" s="42">
        <f t="shared" si="1321"/>
        <v>0</v>
      </c>
      <c r="I67" s="42">
        <f t="shared" si="1321"/>
        <v>0</v>
      </c>
      <c r="J67" s="42">
        <f t="shared" si="1321"/>
        <v>0</v>
      </c>
      <c r="K67" s="42">
        <f t="shared" si="1321"/>
        <v>0</v>
      </c>
      <c r="L67" s="42">
        <f t="shared" si="1321"/>
        <v>0</v>
      </c>
      <c r="M67" s="42">
        <f t="shared" si="1321"/>
        <v>0</v>
      </c>
      <c r="N67" s="126">
        <f>SUM(B67:M67)</f>
        <v>0</v>
      </c>
      <c r="O67" s="104">
        <f>SUM(O68:O72)</f>
        <v>0</v>
      </c>
      <c r="P67" s="42">
        <f>SUM(P68:P72)</f>
        <v>0</v>
      </c>
      <c r="Q67" s="42">
        <f t="shared" ref="Q67" si="1322">SUM(Q68:Q72)</f>
        <v>0</v>
      </c>
      <c r="R67" s="42">
        <f t="shared" ref="R67" si="1323">SUM(R68:R72)</f>
        <v>0</v>
      </c>
      <c r="S67" s="42">
        <f t="shared" ref="S67" si="1324">SUM(S68:S72)</f>
        <v>0</v>
      </c>
      <c r="T67" s="42">
        <f t="shared" ref="T67" si="1325">SUM(T68:T72)</f>
        <v>0</v>
      </c>
      <c r="U67" s="42">
        <f t="shared" ref="U67" si="1326">SUM(U68:U72)</f>
        <v>0</v>
      </c>
      <c r="V67" s="42">
        <f t="shared" ref="V67" si="1327">SUM(V68:V72)</f>
        <v>0</v>
      </c>
      <c r="W67" s="42">
        <f t="shared" ref="W67" si="1328">SUM(W68:W72)</f>
        <v>0</v>
      </c>
      <c r="X67" s="42">
        <f t="shared" ref="X67" si="1329">SUM(X68:X72)</f>
        <v>0</v>
      </c>
      <c r="Y67" s="42">
        <f t="shared" ref="Y67" si="1330">SUM(Y68:Y72)</f>
        <v>0</v>
      </c>
      <c r="Z67" s="42">
        <f t="shared" ref="Z67" si="1331">SUM(Z68:Z72)</f>
        <v>99436.709400000051</v>
      </c>
      <c r="AA67" s="126">
        <f>SUM(O67:Z67)</f>
        <v>99436.709400000051</v>
      </c>
      <c r="AB67" s="104">
        <f>SUM(AB68:AB72)</f>
        <v>6462.6491666666661</v>
      </c>
      <c r="AC67" s="42">
        <f>SUM(AC68:AC72)</f>
        <v>6462.6491666666661</v>
      </c>
      <c r="AD67" s="42">
        <f t="shared" ref="AD67" si="1332">SUM(AD68:AD72)</f>
        <v>6462.6491666666661</v>
      </c>
      <c r="AE67" s="42">
        <f t="shared" ref="AE67" si="1333">SUM(AE68:AE72)</f>
        <v>6462.6491666666625</v>
      </c>
      <c r="AF67" s="42">
        <f t="shared" ref="AF67" si="1334">SUM(AF68:AF72)</f>
        <v>6462.6491666666661</v>
      </c>
      <c r="AG67" s="42">
        <f t="shared" ref="AG67" si="1335">SUM(AG68:AG72)</f>
        <v>6462.6491666666661</v>
      </c>
      <c r="AH67" s="42">
        <f t="shared" ref="AH67" si="1336">SUM(AH68:AH72)</f>
        <v>6462.6491666666661</v>
      </c>
      <c r="AI67" s="42">
        <f t="shared" ref="AI67" si="1337">SUM(AI68:AI72)</f>
        <v>6462.6491666666661</v>
      </c>
      <c r="AJ67" s="42">
        <f t="shared" ref="AJ67" si="1338">SUM(AJ68:AJ72)</f>
        <v>6462.6491666666625</v>
      </c>
      <c r="AK67" s="42">
        <f t="shared" ref="AK67" si="1339">SUM(AK68:AK72)</f>
        <v>6462.6491666666661</v>
      </c>
      <c r="AL67" s="42">
        <f t="shared" ref="AL67" si="1340">SUM(AL68:AL72)</f>
        <v>6462.6491666666661</v>
      </c>
      <c r="AM67" s="42">
        <f t="shared" ref="AM67" si="1341">SUM(AM68:AM72)</f>
        <v>6462.6491666666661</v>
      </c>
      <c r="AN67" s="126">
        <f>SUM(AB67:AM67)</f>
        <v>77551.789999999994</v>
      </c>
      <c r="AO67" s="104">
        <f>SUM(AO68:AO72)</f>
        <v>6656.5286416666677</v>
      </c>
      <c r="AP67" s="42">
        <f>SUM(AP68:AP72)</f>
        <v>6656.5286416666677</v>
      </c>
      <c r="AQ67" s="42">
        <f t="shared" ref="AQ67" si="1342">SUM(AQ68:AQ72)</f>
        <v>6656.5286416666677</v>
      </c>
      <c r="AR67" s="42">
        <f t="shared" ref="AR67" si="1343">SUM(AR68:AR72)</f>
        <v>6656.528641666664</v>
      </c>
      <c r="AS67" s="42">
        <f t="shared" ref="AS67" si="1344">SUM(AS68:AS72)</f>
        <v>6656.528641666664</v>
      </c>
      <c r="AT67" s="42">
        <f t="shared" ref="AT67" si="1345">SUM(AT68:AT72)</f>
        <v>6656.5286416666677</v>
      </c>
      <c r="AU67" s="42">
        <f t="shared" ref="AU67" si="1346">SUM(AU68:AU72)</f>
        <v>6656.5286416666677</v>
      </c>
      <c r="AV67" s="42">
        <f t="shared" ref="AV67" si="1347">SUM(AV68:AV72)</f>
        <v>6656.5286416666677</v>
      </c>
      <c r="AW67" s="42">
        <f t="shared" ref="AW67" si="1348">SUM(AW68:AW72)</f>
        <v>6656.5286416666677</v>
      </c>
      <c r="AX67" s="42">
        <f t="shared" ref="AX67" si="1349">SUM(AX68:AX72)</f>
        <v>6656.5286416666677</v>
      </c>
      <c r="AY67" s="42">
        <f t="shared" ref="AY67:AZ67" si="1350">SUM(AY68:AY72)</f>
        <v>6656.528641666664</v>
      </c>
      <c r="AZ67" s="42">
        <f t="shared" si="1350"/>
        <v>1656.5286416666677</v>
      </c>
      <c r="BA67" s="126">
        <f>SUM(AO67:AZ67)</f>
        <v>74878.343699999983</v>
      </c>
      <c r="BB67" s="104">
        <f>SUM(BB68:BB72)</f>
        <v>3486.6990344166625</v>
      </c>
      <c r="BC67" s="42">
        <f>SUM(BC68:BC72)</f>
        <v>6856.2245009166727</v>
      </c>
      <c r="BD67" s="42">
        <f t="shared" ref="BD67:BM67" si="1351">SUM(BD68:BD72)</f>
        <v>6856.2245009166727</v>
      </c>
      <c r="BE67" s="42">
        <f t="shared" si="1351"/>
        <v>6856.2245009166727</v>
      </c>
      <c r="BF67" s="42">
        <f t="shared" si="1351"/>
        <v>6856.2245009166727</v>
      </c>
      <c r="BG67" s="42">
        <f t="shared" si="1351"/>
        <v>6856.2245009166727</v>
      </c>
      <c r="BH67" s="42">
        <f t="shared" si="1351"/>
        <v>6856.2245009166727</v>
      </c>
      <c r="BI67" s="42">
        <f t="shared" si="1351"/>
        <v>6856.2245009166727</v>
      </c>
      <c r="BJ67" s="42">
        <f t="shared" si="1351"/>
        <v>6856.2245009166727</v>
      </c>
      <c r="BK67" s="42">
        <f t="shared" si="1351"/>
        <v>6856.2245009166727</v>
      </c>
      <c r="BL67" s="42">
        <f t="shared" si="1351"/>
        <v>6856.2245009166654</v>
      </c>
      <c r="BM67" s="42">
        <f t="shared" si="1351"/>
        <v>-17143.775499083327</v>
      </c>
      <c r="BN67" s="126">
        <f>SUM(BB67:BM67)</f>
        <v>54905.168544500055</v>
      </c>
      <c r="BO67" s="104">
        <f>SUM(BO68:BO72)</f>
        <v>4287.9213594566681</v>
      </c>
      <c r="BP67" s="42">
        <f>SUM(BP68:BP72)</f>
        <v>7061.9112359441715</v>
      </c>
      <c r="BQ67" s="42">
        <f t="shared" ref="BQ67:BZ67" si="1352">SUM(BQ68:BQ72)</f>
        <v>7061.9112359441715</v>
      </c>
      <c r="BR67" s="42">
        <f t="shared" si="1352"/>
        <v>7061.9112359441715</v>
      </c>
      <c r="BS67" s="42">
        <f t="shared" si="1352"/>
        <v>7061.9112359441715</v>
      </c>
      <c r="BT67" s="42">
        <f t="shared" si="1352"/>
        <v>7061.9112359441715</v>
      </c>
      <c r="BU67" s="42">
        <f t="shared" si="1352"/>
        <v>7061.9112359441715</v>
      </c>
      <c r="BV67" s="42">
        <f t="shared" si="1352"/>
        <v>7061.9112359441715</v>
      </c>
      <c r="BW67" s="42">
        <f t="shared" si="1352"/>
        <v>7061.9112359441715</v>
      </c>
      <c r="BX67" s="42">
        <f t="shared" si="1352"/>
        <v>7061.9112359441715</v>
      </c>
      <c r="BY67" s="42">
        <f t="shared" si="1352"/>
        <v>7061.9112359441715</v>
      </c>
      <c r="BZ67" s="42">
        <f t="shared" si="1352"/>
        <v>-37938.088764055836</v>
      </c>
      <c r="CA67" s="126">
        <f>SUM(BO67:BZ67)</f>
        <v>36968.944954842533</v>
      </c>
      <c r="CB67" s="104">
        <f>SUM(CB68:CB72)</f>
        <v>5360.5069611706967</v>
      </c>
      <c r="CC67" s="42">
        <f>SUM(CC68:CC72)</f>
        <v>7273.7685730224839</v>
      </c>
      <c r="CD67" s="42">
        <f t="shared" ref="CD67:CM67" si="1353">SUM(CD68:CD72)</f>
        <v>7273.7685730224839</v>
      </c>
      <c r="CE67" s="42">
        <f t="shared" si="1353"/>
        <v>7273.7685730224839</v>
      </c>
      <c r="CF67" s="42">
        <f t="shared" si="1353"/>
        <v>7273.7685730224839</v>
      </c>
      <c r="CG67" s="42">
        <f t="shared" si="1353"/>
        <v>7273.7685730224839</v>
      </c>
      <c r="CH67" s="42">
        <f t="shared" si="1353"/>
        <v>7273.7685730224839</v>
      </c>
      <c r="CI67" s="42">
        <f t="shared" si="1353"/>
        <v>7273.7685730224839</v>
      </c>
      <c r="CJ67" s="42">
        <f t="shared" si="1353"/>
        <v>7273.7685730224839</v>
      </c>
      <c r="CK67" s="42">
        <f t="shared" si="1353"/>
        <v>7273.7685730224839</v>
      </c>
      <c r="CL67" s="42">
        <f t="shared" si="1353"/>
        <v>7273.7685730224803</v>
      </c>
      <c r="CM67" s="42">
        <f t="shared" si="1353"/>
        <v>-86726.231426977509</v>
      </c>
      <c r="CN67" s="126">
        <f>SUM(CB67:CM67)</f>
        <v>-8628.0387355819839</v>
      </c>
      <c r="CO67" s="104">
        <f>SUM(CO68:CO72)</f>
        <v>7491.9816302131694</v>
      </c>
      <c r="CP67" s="42">
        <f>SUM(CP68:CP72)</f>
        <v>7491.9816302131694</v>
      </c>
      <c r="CQ67" s="42">
        <f t="shared" ref="CQ67:CZ67" si="1354">SUM(CQ68:CQ72)</f>
        <v>7491.9816302131694</v>
      </c>
      <c r="CR67" s="42">
        <f t="shared" si="1354"/>
        <v>7491.9816302131694</v>
      </c>
      <c r="CS67" s="42">
        <f t="shared" si="1354"/>
        <v>7491.9816302131694</v>
      </c>
      <c r="CT67" s="42">
        <f t="shared" si="1354"/>
        <v>7491.9816302131694</v>
      </c>
      <c r="CU67" s="42">
        <f t="shared" si="1354"/>
        <v>7491.9816302131694</v>
      </c>
      <c r="CV67" s="42">
        <f t="shared" si="1354"/>
        <v>7491.9816302131694</v>
      </c>
      <c r="CW67" s="42">
        <f t="shared" si="1354"/>
        <v>7491.9816302131694</v>
      </c>
      <c r="CX67" s="42">
        <f t="shared" si="1354"/>
        <v>7491.9816302131694</v>
      </c>
      <c r="CY67" s="42">
        <f t="shared" si="1354"/>
        <v>7491.9816302131658</v>
      </c>
      <c r="CZ67" s="42">
        <f t="shared" si="1354"/>
        <v>-17508.018369786827</v>
      </c>
      <c r="DA67" s="126">
        <f>SUM(CO67:CZ67)</f>
        <v>64903.779562558011</v>
      </c>
      <c r="DB67" s="104">
        <f>SUM(DB68:DB72)</f>
        <v>4796.0709988044473</v>
      </c>
      <c r="DC67" s="42">
        <f>SUM(DC68:DC72)</f>
        <v>7716.7410791195616</v>
      </c>
      <c r="DD67" s="42">
        <f t="shared" ref="DD67:DM67" si="1355">SUM(DD68:DD72)</f>
        <v>7716.7410791195616</v>
      </c>
      <c r="DE67" s="42">
        <f t="shared" si="1355"/>
        <v>7716.7410791195616</v>
      </c>
      <c r="DF67" s="42">
        <f t="shared" si="1355"/>
        <v>7716.7410791195616</v>
      </c>
      <c r="DG67" s="42">
        <f t="shared" si="1355"/>
        <v>7716.7410791195616</v>
      </c>
      <c r="DH67" s="42">
        <f t="shared" si="1355"/>
        <v>7716.7410791195616</v>
      </c>
      <c r="DI67" s="42">
        <f t="shared" si="1355"/>
        <v>7716.7410791195616</v>
      </c>
      <c r="DJ67" s="42">
        <f t="shared" si="1355"/>
        <v>7716.7410791195616</v>
      </c>
      <c r="DK67" s="42">
        <f t="shared" si="1355"/>
        <v>7716.7410791195616</v>
      </c>
      <c r="DL67" s="42">
        <f t="shared" si="1355"/>
        <v>7716.741079119558</v>
      </c>
      <c r="DM67" s="42">
        <f t="shared" si="1355"/>
        <v>-116283.25892088043</v>
      </c>
      <c r="DN67" s="126">
        <f>SUM(DB67:DM67)</f>
        <v>-34319.777130880379</v>
      </c>
      <c r="DO67" s="104">
        <f>SUM(DO68:DO72)</f>
        <v>7948.2433114931446</v>
      </c>
      <c r="DP67" s="42">
        <f>SUM(DP68:DP72)</f>
        <v>7948.2433114931446</v>
      </c>
      <c r="DQ67" s="42">
        <f t="shared" ref="DQ67:DZ67" si="1356">SUM(DQ68:DQ72)</f>
        <v>7948.2433114931446</v>
      </c>
      <c r="DR67" s="42">
        <f t="shared" si="1356"/>
        <v>7948.2433114931446</v>
      </c>
      <c r="DS67" s="42">
        <f t="shared" si="1356"/>
        <v>7948.2433114931446</v>
      </c>
      <c r="DT67" s="42">
        <f t="shared" si="1356"/>
        <v>7948.2433114931446</v>
      </c>
      <c r="DU67" s="42">
        <f t="shared" si="1356"/>
        <v>7948.2433114931446</v>
      </c>
      <c r="DV67" s="42">
        <f t="shared" si="1356"/>
        <v>7948.2433114931446</v>
      </c>
      <c r="DW67" s="42">
        <f t="shared" si="1356"/>
        <v>7948.2433114931446</v>
      </c>
      <c r="DX67" s="42">
        <f t="shared" si="1356"/>
        <v>7948.2433114931446</v>
      </c>
      <c r="DY67" s="42">
        <f t="shared" si="1356"/>
        <v>7948.2433114931409</v>
      </c>
      <c r="DZ67" s="42">
        <f t="shared" si="1356"/>
        <v>-17051.756688506852</v>
      </c>
      <c r="EA67" s="126">
        <f>SUM(DO67:DZ67)</f>
        <v>70378.919737917764</v>
      </c>
      <c r="EB67" s="104">
        <f>SUM(EB68:EB72)</f>
        <v>5019.639222631642</v>
      </c>
      <c r="EC67" s="42">
        <f>SUM(EC68:EC72)</f>
        <v>8186.6906108379371</v>
      </c>
      <c r="ED67" s="42">
        <f t="shared" ref="ED67:EM67" si="1357">SUM(ED68:ED72)</f>
        <v>8186.6906108379371</v>
      </c>
      <c r="EE67" s="42">
        <f t="shared" si="1357"/>
        <v>8186.6906108379371</v>
      </c>
      <c r="EF67" s="42">
        <f t="shared" si="1357"/>
        <v>8186.6906108379371</v>
      </c>
      <c r="EG67" s="42">
        <f t="shared" si="1357"/>
        <v>8186.6906108379371</v>
      </c>
      <c r="EH67" s="42">
        <f t="shared" si="1357"/>
        <v>8186.6906108379371</v>
      </c>
      <c r="EI67" s="42">
        <f t="shared" si="1357"/>
        <v>8186.6906108379371</v>
      </c>
      <c r="EJ67" s="42">
        <f t="shared" si="1357"/>
        <v>8186.6906108379371</v>
      </c>
      <c r="EK67" s="42">
        <f t="shared" si="1357"/>
        <v>8186.6906108379371</v>
      </c>
      <c r="EL67" s="42">
        <f t="shared" si="1357"/>
        <v>8186.6906108379408</v>
      </c>
      <c r="EM67" s="42">
        <f t="shared" si="1357"/>
        <v>-85813.309389162052</v>
      </c>
      <c r="EN67" s="126">
        <f>SUM(EB67:EM67)</f>
        <v>1073.2359418489505</v>
      </c>
      <c r="EO67" s="104">
        <f>SUM(EO68:EO72)</f>
        <v>8098.961086841311</v>
      </c>
      <c r="EP67" s="42">
        <f>SUM(EP68:EP72)</f>
        <v>8432.291329163083</v>
      </c>
      <c r="EQ67" s="42">
        <f t="shared" ref="EQ67:EZ67" si="1358">SUM(EQ68:EQ72)</f>
        <v>8432.291329163083</v>
      </c>
      <c r="ER67" s="42">
        <f t="shared" si="1358"/>
        <v>8432.291329163083</v>
      </c>
      <c r="ES67" s="42">
        <f t="shared" si="1358"/>
        <v>8432.291329163083</v>
      </c>
      <c r="ET67" s="42">
        <f t="shared" si="1358"/>
        <v>8432.291329163083</v>
      </c>
      <c r="EU67" s="42">
        <f t="shared" si="1358"/>
        <v>8432.291329163083</v>
      </c>
      <c r="EV67" s="42">
        <f t="shared" si="1358"/>
        <v>8432.291329163083</v>
      </c>
      <c r="EW67" s="42">
        <f t="shared" si="1358"/>
        <v>8432.291329163083</v>
      </c>
      <c r="EX67" s="42">
        <f t="shared" si="1358"/>
        <v>8432.291329163083</v>
      </c>
      <c r="EY67" s="42">
        <f t="shared" si="1358"/>
        <v>8432.2913291630903</v>
      </c>
      <c r="EZ67" s="42">
        <f t="shared" si="1358"/>
        <v>-56567.708670836917</v>
      </c>
      <c r="FA67" s="126">
        <f>SUM(EO67:EZ67)</f>
        <v>35854.165707635242</v>
      </c>
      <c r="FB67" s="104">
        <f>SUM(FB68:FB72)</f>
        <v>7041.822890385436</v>
      </c>
      <c r="FC67" s="42">
        <f>SUM(FC68:FC72)</f>
        <v>8685.2600690379768</v>
      </c>
      <c r="FD67" s="42">
        <f t="shared" ref="FD67:FM67" si="1359">SUM(FD68:FD72)</f>
        <v>8685.2600690379768</v>
      </c>
      <c r="FE67" s="42">
        <f t="shared" si="1359"/>
        <v>8685.2600690379768</v>
      </c>
      <c r="FF67" s="42">
        <f t="shared" si="1359"/>
        <v>8685.2600690379768</v>
      </c>
      <c r="FG67" s="42">
        <f t="shared" si="1359"/>
        <v>8685.2600690379768</v>
      </c>
      <c r="FH67" s="42">
        <f t="shared" si="1359"/>
        <v>8685.2600690379768</v>
      </c>
      <c r="FI67" s="42">
        <f t="shared" si="1359"/>
        <v>8685.2600690379768</v>
      </c>
      <c r="FJ67" s="42">
        <f t="shared" si="1359"/>
        <v>8685.2600690379768</v>
      </c>
      <c r="FK67" s="42">
        <f t="shared" si="1359"/>
        <v>8685.2600690379768</v>
      </c>
      <c r="FL67" s="42">
        <f t="shared" si="1359"/>
        <v>8685.2600690379768</v>
      </c>
      <c r="FM67" s="42">
        <f t="shared" si="1359"/>
        <v>-95314.739930962009</v>
      </c>
      <c r="FN67" s="126">
        <f>SUM(FB67:FM67)</f>
        <v>-1420.3163501968083</v>
      </c>
      <c r="FO67" s="104">
        <f>SUM(FO68:FO72)</f>
        <v>8861.8227607892368</v>
      </c>
      <c r="FP67" s="42">
        <f>SUM(FP68:FP72)</f>
        <v>8945.8178711091132</v>
      </c>
      <c r="FQ67" s="42">
        <f t="shared" ref="FQ67:FZ67" si="1360">SUM(FQ68:FQ72)</f>
        <v>8945.8178711091132</v>
      </c>
      <c r="FR67" s="42">
        <f t="shared" si="1360"/>
        <v>8945.8178711091132</v>
      </c>
      <c r="FS67" s="42">
        <f t="shared" si="1360"/>
        <v>8945.8178711091132</v>
      </c>
      <c r="FT67" s="42">
        <f t="shared" si="1360"/>
        <v>8945.8178711091132</v>
      </c>
      <c r="FU67" s="42">
        <f t="shared" si="1360"/>
        <v>8945.8178711091132</v>
      </c>
      <c r="FV67" s="42">
        <f t="shared" si="1360"/>
        <v>8945.8178711091132</v>
      </c>
      <c r="FW67" s="42">
        <f t="shared" si="1360"/>
        <v>8945.8178711091132</v>
      </c>
      <c r="FX67" s="42">
        <f t="shared" si="1360"/>
        <v>8945.8178711091132</v>
      </c>
      <c r="FY67" s="42">
        <f t="shared" si="1360"/>
        <v>8945.8178711091168</v>
      </c>
      <c r="FZ67" s="42">
        <f t="shared" si="1360"/>
        <v>-35054.18212889089</v>
      </c>
      <c r="GA67" s="126">
        <f>SUM(FO67:FZ67)</f>
        <v>63265.819342989496</v>
      </c>
      <c r="GB67" s="104">
        <f>SUM(GB68:GB72)</f>
        <v>-7808.2000969722831</v>
      </c>
      <c r="GC67" s="42">
        <f>SUM(GC68:GC72)</f>
        <v>9214.1924072423899</v>
      </c>
      <c r="GD67" s="42">
        <f t="shared" ref="GD67:GM67" si="1361">SUM(GD68:GD72)</f>
        <v>9214.1924072423899</v>
      </c>
      <c r="GE67" s="42">
        <f t="shared" si="1361"/>
        <v>9214.1924072423899</v>
      </c>
      <c r="GF67" s="42">
        <f t="shared" si="1361"/>
        <v>9214.1924072423899</v>
      </c>
      <c r="GG67" s="42">
        <f t="shared" si="1361"/>
        <v>9214.1924072423899</v>
      </c>
      <c r="GH67" s="42">
        <f t="shared" si="1361"/>
        <v>9214.1924072423899</v>
      </c>
      <c r="GI67" s="42">
        <f t="shared" si="1361"/>
        <v>9214.1924072423899</v>
      </c>
      <c r="GJ67" s="42">
        <f t="shared" si="1361"/>
        <v>9214.1924072423899</v>
      </c>
      <c r="GK67" s="42">
        <f t="shared" si="1361"/>
        <v>9214.1924072423899</v>
      </c>
      <c r="GL67" s="42">
        <f t="shared" si="1361"/>
        <v>9214.1924072423899</v>
      </c>
      <c r="GM67" s="42">
        <f t="shared" si="1361"/>
        <v>-132104.17982445561</v>
      </c>
      <c r="GN67" s="126">
        <f>SUM(GB67:GM67)</f>
        <v>-47770.455849004007</v>
      </c>
      <c r="GO67" s="104">
        <f>SUM(GO68:GO72)</f>
        <v>0</v>
      </c>
      <c r="GP67" s="42">
        <f>SUM(GP68:GP72)</f>
        <v>0</v>
      </c>
      <c r="GQ67" s="42">
        <f t="shared" ref="GQ67:GZ67" si="1362">SUM(GQ68:GQ72)</f>
        <v>0</v>
      </c>
      <c r="GR67" s="42">
        <f t="shared" si="1362"/>
        <v>0</v>
      </c>
      <c r="GS67" s="42">
        <f t="shared" si="1362"/>
        <v>0</v>
      </c>
      <c r="GT67" s="42">
        <f t="shared" si="1362"/>
        <v>0</v>
      </c>
      <c r="GU67" s="42">
        <f t="shared" si="1362"/>
        <v>0</v>
      </c>
      <c r="GV67" s="42">
        <f t="shared" si="1362"/>
        <v>0</v>
      </c>
      <c r="GW67" s="42">
        <f t="shared" si="1362"/>
        <v>0</v>
      </c>
      <c r="GX67" s="42">
        <f t="shared" si="1362"/>
        <v>0</v>
      </c>
      <c r="GY67" s="42">
        <f t="shared" si="1362"/>
        <v>0</v>
      </c>
      <c r="GZ67" s="42">
        <f t="shared" si="1362"/>
        <v>0</v>
      </c>
      <c r="HA67" s="126">
        <f>SUM(GO67:GZ67)</f>
        <v>0</v>
      </c>
      <c r="HB67" s="104">
        <f>SUM(HB68:HB72)</f>
        <v>0</v>
      </c>
      <c r="HC67" s="42">
        <f>SUM(HC68:HC72)</f>
        <v>0</v>
      </c>
      <c r="HD67" s="42">
        <f t="shared" ref="HD67:HM67" si="1363">SUM(HD68:HD72)</f>
        <v>0</v>
      </c>
      <c r="HE67" s="42">
        <f t="shared" si="1363"/>
        <v>0</v>
      </c>
      <c r="HF67" s="42">
        <f t="shared" si="1363"/>
        <v>0</v>
      </c>
      <c r="HG67" s="42">
        <f t="shared" si="1363"/>
        <v>0</v>
      </c>
      <c r="HH67" s="42">
        <f t="shared" si="1363"/>
        <v>0</v>
      </c>
      <c r="HI67" s="42">
        <f t="shared" si="1363"/>
        <v>0</v>
      </c>
      <c r="HJ67" s="42">
        <f t="shared" si="1363"/>
        <v>0</v>
      </c>
      <c r="HK67" s="42">
        <f t="shared" si="1363"/>
        <v>0</v>
      </c>
      <c r="HL67" s="42">
        <f t="shared" si="1363"/>
        <v>0</v>
      </c>
      <c r="HM67" s="42">
        <f t="shared" si="1363"/>
        <v>0</v>
      </c>
      <c r="HN67" s="126">
        <f>SUM(HB67:HM67)</f>
        <v>0</v>
      </c>
      <c r="HO67" s="104">
        <f>SUM(HO68:HO72)</f>
        <v>0</v>
      </c>
      <c r="HP67" s="42">
        <f>SUM(HP68:HP72)</f>
        <v>0</v>
      </c>
      <c r="HQ67" s="42">
        <f t="shared" ref="HQ67:HZ67" si="1364">SUM(HQ68:HQ72)</f>
        <v>0</v>
      </c>
      <c r="HR67" s="42">
        <f t="shared" si="1364"/>
        <v>0</v>
      </c>
      <c r="HS67" s="42">
        <f t="shared" si="1364"/>
        <v>0</v>
      </c>
      <c r="HT67" s="42">
        <f t="shared" si="1364"/>
        <v>0</v>
      </c>
      <c r="HU67" s="42">
        <f t="shared" si="1364"/>
        <v>0</v>
      </c>
      <c r="HV67" s="42">
        <f t="shared" si="1364"/>
        <v>0</v>
      </c>
      <c r="HW67" s="42">
        <f t="shared" si="1364"/>
        <v>0</v>
      </c>
      <c r="HX67" s="42">
        <f t="shared" si="1364"/>
        <v>0</v>
      </c>
      <c r="HY67" s="42">
        <f t="shared" si="1364"/>
        <v>0</v>
      </c>
      <c r="HZ67" s="42">
        <f t="shared" si="1364"/>
        <v>0</v>
      </c>
      <c r="IA67" s="126">
        <f>SUM(HO67:HZ67)</f>
        <v>0</v>
      </c>
      <c r="IB67" s="104">
        <f>SUM(IB68:IB72)</f>
        <v>0</v>
      </c>
      <c r="IC67" s="42">
        <f>SUM(IC68:IC72)</f>
        <v>0</v>
      </c>
      <c r="ID67" s="42">
        <f t="shared" ref="ID67:IM67" si="1365">SUM(ID68:ID72)</f>
        <v>0</v>
      </c>
      <c r="IE67" s="42">
        <f t="shared" si="1365"/>
        <v>0</v>
      </c>
      <c r="IF67" s="42">
        <f t="shared" si="1365"/>
        <v>0</v>
      </c>
      <c r="IG67" s="42">
        <f t="shared" si="1365"/>
        <v>0</v>
      </c>
      <c r="IH67" s="42">
        <f t="shared" si="1365"/>
        <v>0</v>
      </c>
      <c r="II67" s="42">
        <f t="shared" si="1365"/>
        <v>0</v>
      </c>
      <c r="IJ67" s="42">
        <f t="shared" si="1365"/>
        <v>0</v>
      </c>
      <c r="IK67" s="42">
        <f t="shared" si="1365"/>
        <v>0</v>
      </c>
      <c r="IL67" s="42">
        <f t="shared" si="1365"/>
        <v>0</v>
      </c>
      <c r="IM67" s="42">
        <f t="shared" si="1365"/>
        <v>0</v>
      </c>
      <c r="IN67" s="126">
        <f>SUM(IB67:IM67)</f>
        <v>0</v>
      </c>
      <c r="IO67" s="104">
        <f>SUM(IO68:IO72)</f>
        <v>0</v>
      </c>
      <c r="IP67" s="42">
        <f>SUM(IP68:IP72)</f>
        <v>0</v>
      </c>
      <c r="IQ67" s="42">
        <f t="shared" ref="IQ67:IZ67" si="1366">SUM(IQ68:IQ72)</f>
        <v>0</v>
      </c>
      <c r="IR67" s="42">
        <f t="shared" si="1366"/>
        <v>0</v>
      </c>
      <c r="IS67" s="42">
        <f t="shared" si="1366"/>
        <v>0</v>
      </c>
      <c r="IT67" s="42">
        <f t="shared" si="1366"/>
        <v>0</v>
      </c>
      <c r="IU67" s="42">
        <f t="shared" si="1366"/>
        <v>0</v>
      </c>
      <c r="IV67" s="42">
        <f t="shared" si="1366"/>
        <v>0</v>
      </c>
      <c r="IW67" s="42">
        <f t="shared" si="1366"/>
        <v>0</v>
      </c>
      <c r="IX67" s="42">
        <f t="shared" si="1366"/>
        <v>0</v>
      </c>
      <c r="IY67" s="42">
        <f t="shared" si="1366"/>
        <v>0</v>
      </c>
      <c r="IZ67" s="42">
        <f t="shared" si="1366"/>
        <v>0</v>
      </c>
      <c r="JA67" s="126">
        <f>SUM(IO67:IZ67)</f>
        <v>0</v>
      </c>
      <c r="JB67" s="104">
        <f>SUM(JB68:JB72)</f>
        <v>0</v>
      </c>
      <c r="JC67" s="42">
        <f>SUM(JC68:JC72)</f>
        <v>0</v>
      </c>
      <c r="JD67" s="42">
        <f t="shared" ref="JD67:JM67" si="1367">SUM(JD68:JD72)</f>
        <v>0</v>
      </c>
      <c r="JE67" s="42">
        <f t="shared" si="1367"/>
        <v>0</v>
      </c>
      <c r="JF67" s="42">
        <f t="shared" si="1367"/>
        <v>0</v>
      </c>
      <c r="JG67" s="42">
        <f t="shared" si="1367"/>
        <v>0</v>
      </c>
      <c r="JH67" s="42">
        <f t="shared" si="1367"/>
        <v>0</v>
      </c>
      <c r="JI67" s="42">
        <f t="shared" si="1367"/>
        <v>0</v>
      </c>
      <c r="JJ67" s="42">
        <f t="shared" si="1367"/>
        <v>0</v>
      </c>
      <c r="JK67" s="42">
        <f t="shared" si="1367"/>
        <v>0</v>
      </c>
      <c r="JL67" s="42">
        <f t="shared" si="1367"/>
        <v>0</v>
      </c>
      <c r="JM67" s="42">
        <f t="shared" si="1367"/>
        <v>0</v>
      </c>
      <c r="JN67" s="126">
        <f>SUM(JB67:JM67)</f>
        <v>0</v>
      </c>
      <c r="JO67" s="104">
        <f>SUM(JO68:JO72)</f>
        <v>0</v>
      </c>
      <c r="JP67" s="42">
        <f>SUM(JP68:JP72)</f>
        <v>0</v>
      </c>
      <c r="JQ67" s="42">
        <f t="shared" ref="JQ67:JZ67" si="1368">SUM(JQ68:JQ72)</f>
        <v>0</v>
      </c>
      <c r="JR67" s="42">
        <f t="shared" si="1368"/>
        <v>0</v>
      </c>
      <c r="JS67" s="42">
        <f t="shared" si="1368"/>
        <v>0</v>
      </c>
      <c r="JT67" s="42">
        <f t="shared" si="1368"/>
        <v>0</v>
      </c>
      <c r="JU67" s="42">
        <f t="shared" si="1368"/>
        <v>0</v>
      </c>
      <c r="JV67" s="42">
        <f t="shared" si="1368"/>
        <v>0</v>
      </c>
      <c r="JW67" s="42">
        <f t="shared" si="1368"/>
        <v>0</v>
      </c>
      <c r="JX67" s="42">
        <f t="shared" si="1368"/>
        <v>0</v>
      </c>
      <c r="JY67" s="42">
        <f t="shared" si="1368"/>
        <v>0</v>
      </c>
      <c r="JZ67" s="42">
        <f t="shared" si="1368"/>
        <v>0</v>
      </c>
      <c r="KA67" s="126">
        <f>SUM(JO67:JZ67)</f>
        <v>0</v>
      </c>
      <c r="KB67" s="104">
        <f>SUM(KB68:KB72)</f>
        <v>0</v>
      </c>
      <c r="KC67" s="42">
        <f>SUM(KC68:KC72)</f>
        <v>0</v>
      </c>
      <c r="KD67" s="42">
        <f t="shared" ref="KD67:KM67" si="1369">SUM(KD68:KD72)</f>
        <v>0</v>
      </c>
      <c r="KE67" s="42">
        <f t="shared" si="1369"/>
        <v>0</v>
      </c>
      <c r="KF67" s="42">
        <f t="shared" si="1369"/>
        <v>0</v>
      </c>
      <c r="KG67" s="42">
        <f t="shared" si="1369"/>
        <v>0</v>
      </c>
      <c r="KH67" s="42">
        <f t="shared" si="1369"/>
        <v>0</v>
      </c>
      <c r="KI67" s="42">
        <f t="shared" si="1369"/>
        <v>0</v>
      </c>
      <c r="KJ67" s="42">
        <f t="shared" si="1369"/>
        <v>0</v>
      </c>
      <c r="KK67" s="42">
        <f t="shared" si="1369"/>
        <v>0</v>
      </c>
      <c r="KL67" s="42">
        <f t="shared" si="1369"/>
        <v>0</v>
      </c>
      <c r="KM67" s="42">
        <f t="shared" si="1369"/>
        <v>0</v>
      </c>
      <c r="KN67" s="126">
        <f>SUM(KB67:KM67)</f>
        <v>0</v>
      </c>
      <c r="KO67" s="104">
        <f>SUM(KO68:KO72)</f>
        <v>0</v>
      </c>
      <c r="KP67" s="42">
        <f>SUM(KP68:KP72)</f>
        <v>0</v>
      </c>
      <c r="KQ67" s="42">
        <f t="shared" ref="KQ67:KZ67" si="1370">SUM(KQ68:KQ72)</f>
        <v>0</v>
      </c>
      <c r="KR67" s="42">
        <f t="shared" si="1370"/>
        <v>0</v>
      </c>
      <c r="KS67" s="42">
        <f t="shared" si="1370"/>
        <v>0</v>
      </c>
      <c r="KT67" s="42">
        <f t="shared" si="1370"/>
        <v>0</v>
      </c>
      <c r="KU67" s="42">
        <f t="shared" si="1370"/>
        <v>0</v>
      </c>
      <c r="KV67" s="42">
        <f t="shared" si="1370"/>
        <v>0</v>
      </c>
      <c r="KW67" s="42">
        <f t="shared" si="1370"/>
        <v>0</v>
      </c>
      <c r="KX67" s="42">
        <f t="shared" si="1370"/>
        <v>0</v>
      </c>
      <c r="KY67" s="42">
        <f t="shared" si="1370"/>
        <v>0</v>
      </c>
      <c r="KZ67" s="42">
        <f t="shared" si="1370"/>
        <v>0</v>
      </c>
      <c r="LA67" s="126">
        <f>SUM(KO67:KZ67)</f>
        <v>0</v>
      </c>
      <c r="LB67" s="104">
        <f>SUM(LB68:LB72)</f>
        <v>0</v>
      </c>
      <c r="LC67" s="42">
        <f>SUM(LC68:LC72)</f>
        <v>0</v>
      </c>
      <c r="LD67" s="42">
        <f t="shared" ref="LD67:LM67" si="1371">SUM(LD68:LD72)</f>
        <v>0</v>
      </c>
      <c r="LE67" s="42">
        <f t="shared" si="1371"/>
        <v>0</v>
      </c>
      <c r="LF67" s="42">
        <f t="shared" si="1371"/>
        <v>0</v>
      </c>
      <c r="LG67" s="42">
        <f t="shared" si="1371"/>
        <v>0</v>
      </c>
      <c r="LH67" s="42">
        <f t="shared" si="1371"/>
        <v>0</v>
      </c>
      <c r="LI67" s="42">
        <f t="shared" si="1371"/>
        <v>0</v>
      </c>
      <c r="LJ67" s="42">
        <f t="shared" si="1371"/>
        <v>0</v>
      </c>
      <c r="LK67" s="42">
        <f t="shared" si="1371"/>
        <v>0</v>
      </c>
      <c r="LL67" s="42">
        <f t="shared" si="1371"/>
        <v>0</v>
      </c>
      <c r="LM67" s="42">
        <f t="shared" si="1371"/>
        <v>0</v>
      </c>
      <c r="LN67" s="126">
        <f>SUM(LB67:LM67)</f>
        <v>0</v>
      </c>
    </row>
    <row r="68" spans="1:326">
      <c r="A68" s="74" t="s">
        <v>70</v>
      </c>
      <c r="B68" s="38"/>
      <c r="C68" s="38"/>
      <c r="D68" s="38"/>
      <c r="E68" s="38"/>
      <c r="F68" s="38"/>
      <c r="G68" s="38"/>
      <c r="H68" s="38"/>
      <c r="I68" s="38"/>
      <c r="J68" s="38"/>
      <c r="K68" s="38"/>
      <c r="L68" s="38"/>
      <c r="M68" s="38"/>
      <c r="N68" s="43">
        <f>SUM(B68:M68)</f>
        <v>0</v>
      </c>
      <c r="O68" s="38"/>
      <c r="P68" s="38"/>
      <c r="Q68" s="38"/>
      <c r="R68" s="38"/>
      <c r="S68" s="38"/>
      <c r="T68" s="38"/>
      <c r="U68" s="38"/>
      <c r="V68" s="38"/>
      <c r="W68" s="38"/>
      <c r="X68" s="38"/>
      <c r="Y68" s="38"/>
      <c r="Z68" s="38"/>
      <c r="AA68" s="43">
        <f>SUM(O68:Z68)</f>
        <v>0</v>
      </c>
      <c r="AB68" s="38">
        <f>(AB13+'Ilgalaikio turto apskaita'!AB11)*(1+'Bazinės prielaidos'!$E$19)+SUM('Metinis atlyginimas'!AB11:AB13)*'Bazinės prielaidos'!$E$19</f>
        <v>39960.956041666665</v>
      </c>
      <c r="AC68" s="38">
        <f>(AC13+'Ilgalaikio turto apskaita'!AC11)*(1+'Bazinės prielaidos'!$E$19)+SUM('Metinis atlyginimas'!AC11:AC13)*'Bazinės prielaidos'!$E$19</f>
        <v>39960.956041666665</v>
      </c>
      <c r="AD68" s="38">
        <f>(AD13+'Ilgalaikio turto apskaita'!AD11)*(1+'Bazinės prielaidos'!$E$19)+SUM('Metinis atlyginimas'!AD11:AD13)*'Bazinės prielaidos'!$E$19</f>
        <v>39960.956041666665</v>
      </c>
      <c r="AE68" s="38">
        <f>(AE13+'Ilgalaikio turto apskaita'!AE11)*(1+'Bazinės prielaidos'!$E$19)+SUM('Metinis atlyginimas'!AE11:AE13)*'Bazinės prielaidos'!$E$19</f>
        <v>39960.956041666665</v>
      </c>
      <c r="AF68" s="38">
        <f>(AF13+'Ilgalaikio turto apskaita'!AF11)*(1+'Bazinės prielaidos'!$E$19)+SUM('Metinis atlyginimas'!AF11:AF13)*'Bazinės prielaidos'!$E$19</f>
        <v>39960.956041666665</v>
      </c>
      <c r="AG68" s="38">
        <f>(AG13+'Ilgalaikio turto apskaita'!AG11)*(1+'Bazinės prielaidos'!$E$19)+SUM('Metinis atlyginimas'!AG11:AG13)*'Bazinės prielaidos'!$E$19</f>
        <v>39960.956041666665</v>
      </c>
      <c r="AH68" s="38">
        <f>(AH13+'Ilgalaikio turto apskaita'!AH11)*(1+'Bazinės prielaidos'!$E$19)+SUM('Metinis atlyginimas'!AH11:AH13)*'Bazinės prielaidos'!$E$19</f>
        <v>39960.956041666665</v>
      </c>
      <c r="AI68" s="38">
        <f>(AI13+'Ilgalaikio turto apskaita'!AI11)*(1+'Bazinės prielaidos'!$E$19)+SUM('Metinis atlyginimas'!AI11:AI13)*'Bazinės prielaidos'!$E$19</f>
        <v>39960.956041666665</v>
      </c>
      <c r="AJ68" s="38">
        <f>(AJ13+'Ilgalaikio turto apskaita'!AJ11)*(1+'Bazinės prielaidos'!$E$19)+SUM('Metinis atlyginimas'!AJ11:AJ13)*'Bazinės prielaidos'!$E$19</f>
        <v>39960.956041666665</v>
      </c>
      <c r="AK68" s="38">
        <f>(AK13+'Ilgalaikio turto apskaita'!AK11)*(1+'Bazinės prielaidos'!$E$19)+SUM('Metinis atlyginimas'!AK11:AK13)*'Bazinės prielaidos'!$E$19</f>
        <v>39960.956041666665</v>
      </c>
      <c r="AL68" s="38">
        <f>(AL13+'Ilgalaikio turto apskaita'!AL11)*(1+'Bazinės prielaidos'!$E$19)+SUM('Metinis atlyginimas'!AL11:AL13)*'Bazinės prielaidos'!$E$19</f>
        <v>39960.956041666665</v>
      </c>
      <c r="AM68" s="38">
        <f>(AM13+'Ilgalaikio turto apskaita'!AM11)*(1+'Bazinės prielaidos'!$E$19)+SUM('Metinis atlyginimas'!AM11:AM13)*'Bazinės prielaidos'!$E$19</f>
        <v>39960.956041666665</v>
      </c>
      <c r="AN68" s="43">
        <f>SUM(AB68:AM68)</f>
        <v>479531.47250000009</v>
      </c>
      <c r="AO68" s="38">
        <f>(AO13+'Ilgalaikio turto apskaita'!AO11)*(1+'Bazinės prielaidos'!$E$19)+SUM('Metinis atlyginimas'!AO11:AO13)*'Bazinės prielaidos'!$E$19</f>
        <v>40771.284722916665</v>
      </c>
      <c r="AP68" s="38">
        <f>(AP13+'Ilgalaikio turto apskaita'!AP11)*(1+'Bazinės prielaidos'!$E$19)+SUM('Metinis atlyginimas'!AP11:AP13)*'Bazinės prielaidos'!$E$19</f>
        <v>40771.284722916665</v>
      </c>
      <c r="AQ68" s="38">
        <f>(AQ13+'Ilgalaikio turto apskaita'!AQ11)*(1+'Bazinės prielaidos'!$E$19)+SUM('Metinis atlyginimas'!AQ11:AQ13)*'Bazinės prielaidos'!$E$19</f>
        <v>40771.284722916665</v>
      </c>
      <c r="AR68" s="38">
        <f>(AR13+'Ilgalaikio turto apskaita'!AR11)*(1+'Bazinės prielaidos'!$E$19)+SUM('Metinis atlyginimas'!AR11:AR13)*'Bazinės prielaidos'!$E$19</f>
        <v>40771.284722916665</v>
      </c>
      <c r="AS68" s="38">
        <f>(AS13+'Ilgalaikio turto apskaita'!AS11)*(1+'Bazinės prielaidos'!$E$19)+SUM('Metinis atlyginimas'!AS11:AS13)*'Bazinės prielaidos'!$E$19</f>
        <v>40771.284722916665</v>
      </c>
      <c r="AT68" s="38">
        <f>(AT13+'Ilgalaikio turto apskaita'!AT11)*(1+'Bazinės prielaidos'!$E$19)+SUM('Metinis atlyginimas'!AT11:AT13)*'Bazinės prielaidos'!$E$19</f>
        <v>40771.284722916665</v>
      </c>
      <c r="AU68" s="38">
        <f>(AU13+'Ilgalaikio turto apskaita'!AU11)*(1+'Bazinės prielaidos'!$E$19)+SUM('Metinis atlyginimas'!AU11:AU13)*'Bazinės prielaidos'!$E$19</f>
        <v>40771.284722916665</v>
      </c>
      <c r="AV68" s="38">
        <f>(AV13+'Ilgalaikio turto apskaita'!AV11)*(1+'Bazinės prielaidos'!$E$19)+SUM('Metinis atlyginimas'!AV11:AV13)*'Bazinės prielaidos'!$E$19</f>
        <v>40771.284722916665</v>
      </c>
      <c r="AW68" s="38">
        <f>(AW13+'Ilgalaikio turto apskaita'!AW11)*(1+'Bazinės prielaidos'!$E$19)+SUM('Metinis atlyginimas'!AW11:AW13)*'Bazinės prielaidos'!$E$19</f>
        <v>40771.284722916665</v>
      </c>
      <c r="AX68" s="38">
        <f>(AX13+'Ilgalaikio turto apskaita'!AX11)*(1+'Bazinės prielaidos'!$E$19)+SUM('Metinis atlyginimas'!AX11:AX13)*'Bazinės prielaidos'!$E$19</f>
        <v>40771.284722916665</v>
      </c>
      <c r="AY68" s="38">
        <f>(AY13+'Ilgalaikio turto apskaita'!AY11)*(1+'Bazinės prielaidos'!$E$19)+SUM('Metinis atlyginimas'!AY11:AY13)*'Bazinės prielaidos'!$E$19</f>
        <v>40771.284722916658</v>
      </c>
      <c r="AZ68" s="38">
        <f>(AZ13+'Ilgalaikio turto apskaita'!AZ11)*(1+'Bazinės prielaidos'!$E$19)+SUM('Metinis atlyginimas'!AZ11:AZ13)*'Bazinės prielaidos'!$E$19</f>
        <v>40771.284722916665</v>
      </c>
      <c r="BA68" s="43">
        <f>SUM(AO68:AZ68)</f>
        <v>489255.41667499999</v>
      </c>
      <c r="BB68" s="38">
        <f>(BB13+'Ilgalaikio turto apskaita'!BB11)*(1+'Bazinės prielaidos'!$E$19)+SUM('Metinis atlyginimas'!BB11:BB13)*'Bazinės prielaidos'!$E$19</f>
        <v>41605.923264604164</v>
      </c>
      <c r="BC68" s="38">
        <f>(BC13+'Ilgalaikio turto apskaita'!BC11)*(1+'Bazinės prielaidos'!$E$19)+SUM('Metinis atlyginimas'!BC11:BC13)*'Bazinės prielaidos'!$E$19</f>
        <v>41605.923264604164</v>
      </c>
      <c r="BD68" s="38">
        <f>(BD13+'Ilgalaikio turto apskaita'!BD11)*(1+'Bazinės prielaidos'!$E$19)+SUM('Metinis atlyginimas'!BD11:BD13)*'Bazinės prielaidos'!$E$19</f>
        <v>41605.923264604164</v>
      </c>
      <c r="BE68" s="38">
        <f>(BE13+'Ilgalaikio turto apskaita'!BE11)*(1+'Bazinės prielaidos'!$E$19)+SUM('Metinis atlyginimas'!BE11:BE13)*'Bazinės prielaidos'!$E$19</f>
        <v>41605.923264604164</v>
      </c>
      <c r="BF68" s="38">
        <f>(BF13+'Ilgalaikio turto apskaita'!BF11)*(1+'Bazinės prielaidos'!$E$19)+SUM('Metinis atlyginimas'!BF11:BF13)*'Bazinės prielaidos'!$E$19</f>
        <v>41605.923264604164</v>
      </c>
      <c r="BG68" s="38">
        <f>(BG13+'Ilgalaikio turto apskaita'!BG11)*(1+'Bazinės prielaidos'!$E$19)+SUM('Metinis atlyginimas'!BG11:BG13)*'Bazinės prielaidos'!$E$19</f>
        <v>41605.923264604164</v>
      </c>
      <c r="BH68" s="38">
        <f>(BH13+'Ilgalaikio turto apskaita'!BH11)*(1+'Bazinės prielaidos'!$E$19)+SUM('Metinis atlyginimas'!BH11:BH13)*'Bazinės prielaidos'!$E$19</f>
        <v>41605.923264604164</v>
      </c>
      <c r="BI68" s="38">
        <f>(BI13+'Ilgalaikio turto apskaita'!BI11)*(1+'Bazinės prielaidos'!$E$19)+SUM('Metinis atlyginimas'!BI11:BI13)*'Bazinės prielaidos'!$E$19</f>
        <v>41605.923264604164</v>
      </c>
      <c r="BJ68" s="38">
        <f>(BJ13+'Ilgalaikio turto apskaita'!BJ11)*(1+'Bazinės prielaidos'!$E$19)+SUM('Metinis atlyginimas'!BJ11:BJ13)*'Bazinės prielaidos'!$E$19</f>
        <v>41605.923264604164</v>
      </c>
      <c r="BK68" s="38">
        <f>(BK13+'Ilgalaikio turto apskaita'!BK11)*(1+'Bazinės prielaidos'!$E$19)+SUM('Metinis atlyginimas'!BK11:BK13)*'Bazinės prielaidos'!$E$19</f>
        <v>41605.923264604164</v>
      </c>
      <c r="BL68" s="38">
        <f>(BL13+'Ilgalaikio turto apskaita'!BL11)*(1+'Bazinės prielaidos'!$E$19)+SUM('Metinis atlyginimas'!BL11:BL13)*'Bazinės prielaidos'!$E$19</f>
        <v>41605.923264604164</v>
      </c>
      <c r="BM68" s="38">
        <f>(BM13+'Ilgalaikio turto apskaita'!BM11)*(1+'Bazinės prielaidos'!$E$19)+SUM('Metinis atlyginimas'!BM11:BM13)*'Bazinės prielaidos'!$E$19</f>
        <v>41605.923264604164</v>
      </c>
      <c r="BN68" s="43">
        <f>SUM(BB68:BM68)</f>
        <v>499271.07917525008</v>
      </c>
      <c r="BO68" s="38">
        <f>(BO13+'Ilgalaikio turto apskaita'!BO11)*(1+'Bazinės prielaidos'!$E$19)+SUM('Metinis atlyginimas'!BO11:BO13)*'Bazinės prielaidos'!$E$19</f>
        <v>42465.600962542288</v>
      </c>
      <c r="BP68" s="38">
        <f>(BP13+'Ilgalaikio turto apskaita'!BP11)*(1+'Bazinės prielaidos'!$E$19)+SUM('Metinis atlyginimas'!BP11:BP13)*'Bazinės prielaidos'!$E$19</f>
        <v>42465.600962542288</v>
      </c>
      <c r="BQ68" s="38">
        <f>(BQ13+'Ilgalaikio turto apskaita'!BQ11)*(1+'Bazinės prielaidos'!$E$19)+SUM('Metinis atlyginimas'!BQ11:BQ13)*'Bazinės prielaidos'!$E$19</f>
        <v>42465.600962542288</v>
      </c>
      <c r="BR68" s="38">
        <f>(BR13+'Ilgalaikio turto apskaita'!BR11)*(1+'Bazinės prielaidos'!$E$19)+SUM('Metinis atlyginimas'!BR11:BR13)*'Bazinės prielaidos'!$E$19</f>
        <v>42465.600962542288</v>
      </c>
      <c r="BS68" s="38">
        <f>(BS13+'Ilgalaikio turto apskaita'!BS11)*(1+'Bazinės prielaidos'!$E$19)+SUM('Metinis atlyginimas'!BS11:BS13)*'Bazinės prielaidos'!$E$19</f>
        <v>42465.600962542288</v>
      </c>
      <c r="BT68" s="38">
        <f>(BT13+'Ilgalaikio turto apskaita'!BT11)*(1+'Bazinės prielaidos'!$E$19)+SUM('Metinis atlyginimas'!BT11:BT13)*'Bazinės prielaidos'!$E$19</f>
        <v>42465.600962542288</v>
      </c>
      <c r="BU68" s="38">
        <f>(BU13+'Ilgalaikio turto apskaita'!BU11)*(1+'Bazinės prielaidos'!$E$19)+SUM('Metinis atlyginimas'!BU11:BU13)*'Bazinės prielaidos'!$E$19</f>
        <v>42465.600962542288</v>
      </c>
      <c r="BV68" s="38">
        <f>(BV13+'Ilgalaikio turto apskaita'!BV11)*(1+'Bazinės prielaidos'!$E$19)+SUM('Metinis atlyginimas'!BV11:BV13)*'Bazinės prielaidos'!$E$19</f>
        <v>42465.600962542288</v>
      </c>
      <c r="BW68" s="38">
        <f>(BW13+'Ilgalaikio turto apskaita'!BW11)*(1+'Bazinės prielaidos'!$E$19)+SUM('Metinis atlyginimas'!BW11:BW13)*'Bazinės prielaidos'!$E$19</f>
        <v>42465.600962542288</v>
      </c>
      <c r="BX68" s="38">
        <f>(BX13+'Ilgalaikio turto apskaita'!BX11)*(1+'Bazinės prielaidos'!$E$19)+SUM('Metinis atlyginimas'!BX11:BX13)*'Bazinės prielaidos'!$E$19</f>
        <v>42465.600962542288</v>
      </c>
      <c r="BY68" s="38">
        <f>(BY13+'Ilgalaikio turto apskaita'!BY11)*(1+'Bazinės prielaidos'!$E$19)+SUM('Metinis atlyginimas'!BY11:BY13)*'Bazinės prielaidos'!$E$19</f>
        <v>42465.600962542288</v>
      </c>
      <c r="BZ68" s="38">
        <f>(BZ13+'Ilgalaikio turto apskaita'!BZ11)*(1+'Bazinės prielaidos'!$E$19)+SUM('Metinis atlyginimas'!BZ11:BZ13)*'Bazinės prielaidos'!$E$19</f>
        <v>42465.600962542288</v>
      </c>
      <c r="CA68" s="43">
        <f>SUM(BO68:BZ68)</f>
        <v>509587.21155050746</v>
      </c>
      <c r="CB68" s="38">
        <f>(CB13+'Ilgalaikio turto apskaita'!CB11)*(1+'Bazinės prielaidos'!$E$19)+SUM('Metinis atlyginimas'!CB11:CB13)*'Bazinės prielaidos'!$E$19</f>
        <v>43351.06899141855</v>
      </c>
      <c r="CC68" s="38">
        <f>(CC13+'Ilgalaikio turto apskaita'!CC11)*(1+'Bazinės prielaidos'!$E$19)+SUM('Metinis atlyginimas'!CC11:CC13)*'Bazinės prielaidos'!$E$19</f>
        <v>43351.06899141855</v>
      </c>
      <c r="CD68" s="38">
        <f>(CD13+'Ilgalaikio turto apskaita'!CD11)*(1+'Bazinės prielaidos'!$E$19)+SUM('Metinis atlyginimas'!CD11:CD13)*'Bazinės prielaidos'!$E$19</f>
        <v>43351.06899141855</v>
      </c>
      <c r="CE68" s="38">
        <f>(CE13+'Ilgalaikio turto apskaita'!CE11)*(1+'Bazinės prielaidos'!$E$19)+SUM('Metinis atlyginimas'!CE11:CE13)*'Bazinės prielaidos'!$E$19</f>
        <v>43351.06899141855</v>
      </c>
      <c r="CF68" s="38">
        <f>(CF13+'Ilgalaikio turto apskaita'!CF11)*(1+'Bazinės prielaidos'!$E$19)+SUM('Metinis atlyginimas'!CF11:CF13)*'Bazinės prielaidos'!$E$19</f>
        <v>43351.06899141855</v>
      </c>
      <c r="CG68" s="38">
        <f>(CG13+'Ilgalaikio turto apskaita'!CG11)*(1+'Bazinės prielaidos'!$E$19)+SUM('Metinis atlyginimas'!CG11:CG13)*'Bazinės prielaidos'!$E$19</f>
        <v>43351.06899141855</v>
      </c>
      <c r="CH68" s="38">
        <f>(CH13+'Ilgalaikio turto apskaita'!CH11)*(1+'Bazinės prielaidos'!$E$19)+SUM('Metinis atlyginimas'!CH11:CH13)*'Bazinės prielaidos'!$E$19</f>
        <v>43351.06899141855</v>
      </c>
      <c r="CI68" s="38">
        <f>(CI13+'Ilgalaikio turto apskaita'!CI11)*(1+'Bazinės prielaidos'!$E$19)+SUM('Metinis atlyginimas'!CI11:CI13)*'Bazinės prielaidos'!$E$19</f>
        <v>43351.06899141855</v>
      </c>
      <c r="CJ68" s="38">
        <f>(CJ13+'Ilgalaikio turto apskaita'!CJ11)*(1+'Bazinės prielaidos'!$E$19)+SUM('Metinis atlyginimas'!CJ11:CJ13)*'Bazinės prielaidos'!$E$19</f>
        <v>43351.06899141855</v>
      </c>
      <c r="CK68" s="38">
        <f>(CK13+'Ilgalaikio turto apskaita'!CK11)*(1+'Bazinės prielaidos'!$E$19)+SUM('Metinis atlyginimas'!CK11:CK13)*'Bazinės prielaidos'!$E$19</f>
        <v>43351.06899141855</v>
      </c>
      <c r="CL68" s="38">
        <f>(CL13+'Ilgalaikio turto apskaita'!CL11)*(1+'Bazinės prielaidos'!$E$19)+SUM('Metinis atlyginimas'!CL11:CL13)*'Bazinės prielaidos'!$E$19</f>
        <v>43351.06899141855</v>
      </c>
      <c r="CM68" s="38">
        <f>(CM13+'Ilgalaikio turto apskaita'!CM11)*(1+'Bazinės prielaidos'!$E$19)+SUM('Metinis atlyginimas'!CM11:CM13)*'Bazinės prielaidos'!$E$19</f>
        <v>43351.06899141855</v>
      </c>
      <c r="CN68" s="43">
        <f>SUM(CB68:CM68)</f>
        <v>520212.82789702271</v>
      </c>
      <c r="CO68" s="38">
        <f>(CO13+'Ilgalaikio turto apskaita'!CO11)*(1+'Bazinės prielaidos'!$E$19)+SUM('Metinis atlyginimas'!CO11:CO13)*'Bazinės prielaidos'!$E$19</f>
        <v>44263.10106116112</v>
      </c>
      <c r="CP68" s="38">
        <f>(CP13+'Ilgalaikio turto apskaita'!CP11)*(1+'Bazinės prielaidos'!$E$19)+SUM('Metinis atlyginimas'!CP11:CP13)*'Bazinės prielaidos'!$E$19</f>
        <v>44263.10106116112</v>
      </c>
      <c r="CQ68" s="38">
        <f>(CQ13+'Ilgalaikio turto apskaita'!CQ11)*(1+'Bazinės prielaidos'!$E$19)+SUM('Metinis atlyginimas'!CQ11:CQ13)*'Bazinės prielaidos'!$E$19</f>
        <v>44263.10106116112</v>
      </c>
      <c r="CR68" s="38">
        <f>(CR13+'Ilgalaikio turto apskaita'!CR11)*(1+'Bazinės prielaidos'!$E$19)+SUM('Metinis atlyginimas'!CR11:CR13)*'Bazinės prielaidos'!$E$19</f>
        <v>44263.10106116112</v>
      </c>
      <c r="CS68" s="38">
        <f>(CS13+'Ilgalaikio turto apskaita'!CS11)*(1+'Bazinės prielaidos'!$E$19)+SUM('Metinis atlyginimas'!CS11:CS13)*'Bazinės prielaidos'!$E$19</f>
        <v>44263.10106116112</v>
      </c>
      <c r="CT68" s="38">
        <f>(CT13+'Ilgalaikio turto apskaita'!CT11)*(1+'Bazinės prielaidos'!$E$19)+SUM('Metinis atlyginimas'!CT11:CT13)*'Bazinės prielaidos'!$E$19</f>
        <v>44263.10106116112</v>
      </c>
      <c r="CU68" s="38">
        <f>(CU13+'Ilgalaikio turto apskaita'!CU11)*(1+'Bazinės prielaidos'!$E$19)+SUM('Metinis atlyginimas'!CU11:CU13)*'Bazinės prielaidos'!$E$19</f>
        <v>44263.10106116112</v>
      </c>
      <c r="CV68" s="38">
        <f>(CV13+'Ilgalaikio turto apskaita'!CV11)*(1+'Bazinės prielaidos'!$E$19)+SUM('Metinis atlyginimas'!CV11:CV13)*'Bazinės prielaidos'!$E$19</f>
        <v>44263.10106116112</v>
      </c>
      <c r="CW68" s="38">
        <f>(CW13+'Ilgalaikio turto apskaita'!CW11)*(1+'Bazinės prielaidos'!$E$19)+SUM('Metinis atlyginimas'!CW11:CW13)*'Bazinės prielaidos'!$E$19</f>
        <v>44263.10106116112</v>
      </c>
      <c r="CX68" s="38">
        <f>(CX13+'Ilgalaikio turto apskaita'!CX11)*(1+'Bazinės prielaidos'!$E$19)+SUM('Metinis atlyginimas'!CX11:CX13)*'Bazinės prielaidos'!$E$19</f>
        <v>44263.10106116112</v>
      </c>
      <c r="CY68" s="38">
        <f>(CY13+'Ilgalaikio turto apskaita'!CY11)*(1+'Bazinės prielaidos'!$E$19)+SUM('Metinis atlyginimas'!CY11:CY13)*'Bazinės prielaidos'!$E$19</f>
        <v>44263.10106116112</v>
      </c>
      <c r="CZ68" s="38">
        <f>(CZ13+'Ilgalaikio turto apskaita'!CZ11)*(1+'Bazinės prielaidos'!$E$19)+SUM('Metinis atlyginimas'!CZ11:CZ13)*'Bazinės prielaidos'!$E$19</f>
        <v>44263.10106116112</v>
      </c>
      <c r="DA68" s="43">
        <f>SUM(CO68:CZ68)</f>
        <v>531157.21273393359</v>
      </c>
      <c r="DB68" s="38">
        <f>(DB13+'Ilgalaikio turto apskaita'!DB11)*(1+'Bazinės prielaidos'!$E$19)+SUM('Metinis atlyginimas'!DB11:DB13)*'Bazinės prielaidos'!$E$19</f>
        <v>45202.494092995948</v>
      </c>
      <c r="DC68" s="38">
        <f>(DC13+'Ilgalaikio turto apskaita'!DC11)*(1+'Bazinės prielaidos'!$E$19)+SUM('Metinis atlyginimas'!DC11:DC13)*'Bazinės prielaidos'!$E$19</f>
        <v>45202.494092995948</v>
      </c>
      <c r="DD68" s="38">
        <f>(DD13+'Ilgalaikio turto apskaita'!DD11)*(1+'Bazinės prielaidos'!$E$19)+SUM('Metinis atlyginimas'!DD11:DD13)*'Bazinės prielaidos'!$E$19</f>
        <v>45202.494092995948</v>
      </c>
      <c r="DE68" s="38">
        <f>(DE13+'Ilgalaikio turto apskaita'!DE11)*(1+'Bazinės prielaidos'!$E$19)+SUM('Metinis atlyginimas'!DE11:DE13)*'Bazinės prielaidos'!$E$19</f>
        <v>45202.494092995948</v>
      </c>
      <c r="DF68" s="38">
        <f>(DF13+'Ilgalaikio turto apskaita'!DF11)*(1+'Bazinės prielaidos'!$E$19)+SUM('Metinis atlyginimas'!DF11:DF13)*'Bazinės prielaidos'!$E$19</f>
        <v>45202.494092995948</v>
      </c>
      <c r="DG68" s="38">
        <f>(DG13+'Ilgalaikio turto apskaita'!DG11)*(1+'Bazinės prielaidos'!$E$19)+SUM('Metinis atlyginimas'!DG11:DG13)*'Bazinės prielaidos'!$E$19</f>
        <v>45202.494092995948</v>
      </c>
      <c r="DH68" s="38">
        <f>(DH13+'Ilgalaikio turto apskaita'!DH11)*(1+'Bazinės prielaidos'!$E$19)+SUM('Metinis atlyginimas'!DH11:DH13)*'Bazinės prielaidos'!$E$19</f>
        <v>45202.494092995948</v>
      </c>
      <c r="DI68" s="38">
        <f>(DI13+'Ilgalaikio turto apskaita'!DI11)*(1+'Bazinės prielaidos'!$E$19)+SUM('Metinis atlyginimas'!DI11:DI13)*'Bazinės prielaidos'!$E$19</f>
        <v>45202.494092995948</v>
      </c>
      <c r="DJ68" s="38">
        <f>(DJ13+'Ilgalaikio turto apskaita'!DJ11)*(1+'Bazinės prielaidos'!$E$19)+SUM('Metinis atlyginimas'!DJ11:DJ13)*'Bazinės prielaidos'!$E$19</f>
        <v>45202.494092995948</v>
      </c>
      <c r="DK68" s="38">
        <f>(DK13+'Ilgalaikio turto apskaita'!DK11)*(1+'Bazinės prielaidos'!$E$19)+SUM('Metinis atlyginimas'!DK11:DK13)*'Bazinės prielaidos'!$E$19</f>
        <v>45202.494092995948</v>
      </c>
      <c r="DL68" s="38">
        <f>(DL13+'Ilgalaikio turto apskaita'!DL11)*(1+'Bazinės prielaidos'!$E$19)+SUM('Metinis atlyginimas'!DL11:DL13)*'Bazinės prielaidos'!$E$19</f>
        <v>45202.494092995948</v>
      </c>
      <c r="DM68" s="38">
        <f>(DM13+'Ilgalaikio turto apskaita'!DM11)*(1+'Bazinės prielaidos'!$E$19)+SUM('Metinis atlyginimas'!DM11:DM13)*'Bazinės prielaidos'!$E$19</f>
        <v>45202.494092995948</v>
      </c>
      <c r="DN68" s="43">
        <f>SUM(DB68:DM68)</f>
        <v>542429.92911595141</v>
      </c>
      <c r="DO68" s="38">
        <f>(DO13+'Ilgalaikio turto apskaita'!DO11)*(1+'Bazinės prielaidos'!$E$19)+SUM('Metinis atlyginimas'!DO11:DO13)*'Bazinės prielaidos'!$E$19</f>
        <v>46170.068915785821</v>
      </c>
      <c r="DP68" s="38">
        <f>(DP13+'Ilgalaikio turto apskaita'!DP11)*(1+'Bazinės prielaidos'!$E$19)+SUM('Metinis atlyginimas'!DP11:DP13)*'Bazinės prielaidos'!$E$19</f>
        <v>46170.068915785821</v>
      </c>
      <c r="DQ68" s="38">
        <f>(DQ13+'Ilgalaikio turto apskaita'!DQ11)*(1+'Bazinės prielaidos'!$E$19)+SUM('Metinis atlyginimas'!DQ11:DQ13)*'Bazinės prielaidos'!$E$19</f>
        <v>46170.068915785821</v>
      </c>
      <c r="DR68" s="38">
        <f>(DR13+'Ilgalaikio turto apskaita'!DR11)*(1+'Bazinės prielaidos'!$E$19)+SUM('Metinis atlyginimas'!DR11:DR13)*'Bazinės prielaidos'!$E$19</f>
        <v>46170.068915785821</v>
      </c>
      <c r="DS68" s="38">
        <f>(DS13+'Ilgalaikio turto apskaita'!DS11)*(1+'Bazinės prielaidos'!$E$19)+SUM('Metinis atlyginimas'!DS11:DS13)*'Bazinės prielaidos'!$E$19</f>
        <v>46170.068915785821</v>
      </c>
      <c r="DT68" s="38">
        <f>(DT13+'Ilgalaikio turto apskaita'!DT11)*(1+'Bazinės prielaidos'!$E$19)+SUM('Metinis atlyginimas'!DT11:DT13)*'Bazinės prielaidos'!$E$19</f>
        <v>46170.068915785821</v>
      </c>
      <c r="DU68" s="38">
        <f>(DU13+'Ilgalaikio turto apskaita'!DU11)*(1+'Bazinės prielaidos'!$E$19)+SUM('Metinis atlyginimas'!DU11:DU13)*'Bazinės prielaidos'!$E$19</f>
        <v>46170.068915785821</v>
      </c>
      <c r="DV68" s="38">
        <f>(DV13+'Ilgalaikio turto apskaita'!DV11)*(1+'Bazinės prielaidos'!$E$19)+SUM('Metinis atlyginimas'!DV11:DV13)*'Bazinės prielaidos'!$E$19</f>
        <v>46170.068915785821</v>
      </c>
      <c r="DW68" s="38">
        <f>(DW13+'Ilgalaikio turto apskaita'!DW11)*(1+'Bazinės prielaidos'!$E$19)+SUM('Metinis atlyginimas'!DW11:DW13)*'Bazinės prielaidos'!$E$19</f>
        <v>46170.068915785821</v>
      </c>
      <c r="DX68" s="38">
        <f>(DX13+'Ilgalaikio turto apskaita'!DX11)*(1+'Bazinės prielaidos'!$E$19)+SUM('Metinis atlyginimas'!DX11:DX13)*'Bazinės prielaidos'!$E$19</f>
        <v>46170.068915785821</v>
      </c>
      <c r="DY68" s="38">
        <f>(DY13+'Ilgalaikio turto apskaita'!DY11)*(1+'Bazinės prielaidos'!$E$19)+SUM('Metinis atlyginimas'!DY11:DY13)*'Bazinės prielaidos'!$E$19</f>
        <v>46170.068915785821</v>
      </c>
      <c r="DZ68" s="38">
        <f>(DZ13+'Ilgalaikio turto apskaita'!DZ11)*(1+'Bazinės prielaidos'!$E$19)+SUM('Metinis atlyginimas'!DZ11:DZ13)*'Bazinės prielaidos'!$E$19</f>
        <v>46170.068915785821</v>
      </c>
      <c r="EA68" s="43">
        <f>SUM(DO68:DZ68)</f>
        <v>554040.82698942989</v>
      </c>
      <c r="EB68" s="38">
        <f>(EB13+'Ilgalaikio turto apskaita'!EB11)*(1+'Bazinės prielaidos'!$E$19)+SUM('Metinis atlyginimas'!EB11:EB13)*'Bazinės prielaidos'!$E$19</f>
        <v>47166.670983259399</v>
      </c>
      <c r="EC68" s="38">
        <f>(EC13+'Ilgalaikio turto apskaita'!EC11)*(1+'Bazinės prielaidos'!$E$19)+SUM('Metinis atlyginimas'!EC11:EC13)*'Bazinės prielaidos'!$E$19</f>
        <v>47166.670983259399</v>
      </c>
      <c r="ED68" s="38">
        <f>(ED13+'Ilgalaikio turto apskaita'!ED11)*(1+'Bazinės prielaidos'!$E$19)+SUM('Metinis atlyginimas'!ED11:ED13)*'Bazinės prielaidos'!$E$19</f>
        <v>47166.670983259399</v>
      </c>
      <c r="EE68" s="38">
        <f>(EE13+'Ilgalaikio turto apskaita'!EE11)*(1+'Bazinės prielaidos'!$E$19)+SUM('Metinis atlyginimas'!EE11:EE13)*'Bazinės prielaidos'!$E$19</f>
        <v>47166.670983259399</v>
      </c>
      <c r="EF68" s="38">
        <f>(EF13+'Ilgalaikio turto apskaita'!EF11)*(1+'Bazinės prielaidos'!$E$19)+SUM('Metinis atlyginimas'!EF11:EF13)*'Bazinės prielaidos'!$E$19</f>
        <v>47166.670983259399</v>
      </c>
      <c r="EG68" s="38">
        <f>(EG13+'Ilgalaikio turto apskaita'!EG11)*(1+'Bazinės prielaidos'!$E$19)+SUM('Metinis atlyginimas'!EG11:EG13)*'Bazinės prielaidos'!$E$19</f>
        <v>47166.670983259399</v>
      </c>
      <c r="EH68" s="38">
        <f>(EH13+'Ilgalaikio turto apskaita'!EH11)*(1+'Bazinės prielaidos'!$E$19)+SUM('Metinis atlyginimas'!EH11:EH13)*'Bazinės prielaidos'!$E$19</f>
        <v>47166.670983259399</v>
      </c>
      <c r="EI68" s="38">
        <f>(EI13+'Ilgalaikio turto apskaita'!EI11)*(1+'Bazinės prielaidos'!$E$19)+SUM('Metinis atlyginimas'!EI11:EI13)*'Bazinės prielaidos'!$E$19</f>
        <v>47166.670983259399</v>
      </c>
      <c r="EJ68" s="38">
        <f>(EJ13+'Ilgalaikio turto apskaita'!EJ11)*(1+'Bazinės prielaidos'!$E$19)+SUM('Metinis atlyginimas'!EJ11:EJ13)*'Bazinės prielaidos'!$E$19</f>
        <v>47166.670983259399</v>
      </c>
      <c r="EK68" s="38">
        <f>(EK13+'Ilgalaikio turto apskaita'!EK11)*(1+'Bazinės prielaidos'!$E$19)+SUM('Metinis atlyginimas'!EK11:EK13)*'Bazinės prielaidos'!$E$19</f>
        <v>47166.670983259399</v>
      </c>
      <c r="EL68" s="38">
        <f>(EL13+'Ilgalaikio turto apskaita'!EL11)*(1+'Bazinės prielaidos'!$E$19)+SUM('Metinis atlyginimas'!EL11:EL13)*'Bazinės prielaidos'!$E$19</f>
        <v>47166.670983259399</v>
      </c>
      <c r="EM68" s="38">
        <f>(EM13+'Ilgalaikio turto apskaita'!EM11)*(1+'Bazinės prielaidos'!$E$19)+SUM('Metinis atlyginimas'!EM11:EM13)*'Bazinės prielaidos'!$E$19</f>
        <v>47166.670983259399</v>
      </c>
      <c r="EN68" s="43">
        <f>SUM(EB68:EM68)</f>
        <v>566000.05179911281</v>
      </c>
      <c r="EO68" s="38">
        <f>(EO13+'Ilgalaikio turto apskaita'!EO11)*(1+'Bazinės prielaidos'!$E$19)+SUM('Metinis atlyginimas'!EO11:EO13)*'Bazinės prielaidos'!$E$19</f>
        <v>48193.171112757183</v>
      </c>
      <c r="EP68" s="38">
        <f>(EP13+'Ilgalaikio turto apskaita'!EP11)*(1+'Bazinės prielaidos'!$E$19)+SUM('Metinis atlyginimas'!EP11:EP13)*'Bazinės prielaidos'!$E$19</f>
        <v>48193.171112757183</v>
      </c>
      <c r="EQ68" s="38">
        <f>(EQ13+'Ilgalaikio turto apskaita'!EQ11)*(1+'Bazinės prielaidos'!$E$19)+SUM('Metinis atlyginimas'!EQ11:EQ13)*'Bazinės prielaidos'!$E$19</f>
        <v>48193.171112757183</v>
      </c>
      <c r="ER68" s="38">
        <f>(ER13+'Ilgalaikio turto apskaita'!ER11)*(1+'Bazinės prielaidos'!$E$19)+SUM('Metinis atlyginimas'!ER11:ER13)*'Bazinės prielaidos'!$E$19</f>
        <v>48193.171112757183</v>
      </c>
      <c r="ES68" s="38">
        <f>(ES13+'Ilgalaikio turto apskaita'!ES11)*(1+'Bazinės prielaidos'!$E$19)+SUM('Metinis atlyginimas'!ES11:ES13)*'Bazinės prielaidos'!$E$19</f>
        <v>48193.171112757183</v>
      </c>
      <c r="ET68" s="38">
        <f>(ET13+'Ilgalaikio turto apskaita'!ET11)*(1+'Bazinės prielaidos'!$E$19)+SUM('Metinis atlyginimas'!ET11:ET13)*'Bazinės prielaidos'!$E$19</f>
        <v>48193.171112757183</v>
      </c>
      <c r="EU68" s="38">
        <f>(EU13+'Ilgalaikio turto apskaita'!EU11)*(1+'Bazinės prielaidos'!$E$19)+SUM('Metinis atlyginimas'!EU11:EU13)*'Bazinės prielaidos'!$E$19</f>
        <v>48193.171112757183</v>
      </c>
      <c r="EV68" s="38">
        <f>(EV13+'Ilgalaikio turto apskaita'!EV11)*(1+'Bazinės prielaidos'!$E$19)+SUM('Metinis atlyginimas'!EV11:EV13)*'Bazinės prielaidos'!$E$19</f>
        <v>48193.171112757183</v>
      </c>
      <c r="EW68" s="38">
        <f>(EW13+'Ilgalaikio turto apskaita'!EW11)*(1+'Bazinės prielaidos'!$E$19)+SUM('Metinis atlyginimas'!EW11:EW13)*'Bazinės prielaidos'!$E$19</f>
        <v>48193.171112757183</v>
      </c>
      <c r="EX68" s="38">
        <f>(EX13+'Ilgalaikio turto apskaita'!EX11)*(1+'Bazinės prielaidos'!$E$19)+SUM('Metinis atlyginimas'!EX11:EX13)*'Bazinės prielaidos'!$E$19</f>
        <v>48193.171112757183</v>
      </c>
      <c r="EY68" s="38">
        <f>(EY13+'Ilgalaikio turto apskaita'!EY11)*(1+'Bazinės prielaidos'!$E$19)+SUM('Metinis atlyginimas'!EY11:EY13)*'Bazinės prielaidos'!$E$19</f>
        <v>48193.171112757191</v>
      </c>
      <c r="EZ68" s="38">
        <f>(EZ13+'Ilgalaikio turto apskaita'!EZ11)*(1+'Bazinės prielaidos'!$E$19)+SUM('Metinis atlyginimas'!EZ11:EZ13)*'Bazinės prielaidos'!$E$19</f>
        <v>48193.171112757183</v>
      </c>
      <c r="FA68" s="43">
        <f>SUM(EO68:EZ68)</f>
        <v>578318.05335308623</v>
      </c>
      <c r="FB68" s="38">
        <f>(FB13+'Ilgalaikio turto apskaita'!FB11)*(1+'Bazinės prielaidos'!$E$19)+SUM('Metinis atlyginimas'!FB11:FB13)*'Bazinės prielaidos'!$E$19</f>
        <v>49250.466246139891</v>
      </c>
      <c r="FC68" s="38">
        <f>(FC13+'Ilgalaikio turto apskaita'!FC11)*(1+'Bazinės prielaidos'!$E$19)+SUM('Metinis atlyginimas'!FC11:FC13)*'Bazinės prielaidos'!$E$19</f>
        <v>49250.466246139891</v>
      </c>
      <c r="FD68" s="38">
        <f>(FD13+'Ilgalaikio turto apskaita'!FD11)*(1+'Bazinės prielaidos'!$E$19)+SUM('Metinis atlyginimas'!FD11:FD13)*'Bazinės prielaidos'!$E$19</f>
        <v>49250.466246139891</v>
      </c>
      <c r="FE68" s="38">
        <f>(FE13+'Ilgalaikio turto apskaita'!FE11)*(1+'Bazinės prielaidos'!$E$19)+SUM('Metinis atlyginimas'!FE11:FE13)*'Bazinės prielaidos'!$E$19</f>
        <v>49250.466246139891</v>
      </c>
      <c r="FF68" s="38">
        <f>(FF13+'Ilgalaikio turto apskaita'!FF11)*(1+'Bazinės prielaidos'!$E$19)+SUM('Metinis atlyginimas'!FF11:FF13)*'Bazinės prielaidos'!$E$19</f>
        <v>49250.466246139891</v>
      </c>
      <c r="FG68" s="38">
        <f>(FG13+'Ilgalaikio turto apskaita'!FG11)*(1+'Bazinės prielaidos'!$E$19)+SUM('Metinis atlyginimas'!FG11:FG13)*'Bazinės prielaidos'!$E$19</f>
        <v>49250.466246139891</v>
      </c>
      <c r="FH68" s="38">
        <f>(FH13+'Ilgalaikio turto apskaita'!FH11)*(1+'Bazinės prielaidos'!$E$19)+SUM('Metinis atlyginimas'!FH11:FH13)*'Bazinės prielaidos'!$E$19</f>
        <v>49250.466246139891</v>
      </c>
      <c r="FI68" s="38">
        <f>(FI13+'Ilgalaikio turto apskaita'!FI11)*(1+'Bazinės prielaidos'!$E$19)+SUM('Metinis atlyginimas'!FI11:FI13)*'Bazinės prielaidos'!$E$19</f>
        <v>49250.466246139891</v>
      </c>
      <c r="FJ68" s="38">
        <f>(FJ13+'Ilgalaikio turto apskaita'!FJ11)*(1+'Bazinės prielaidos'!$E$19)+SUM('Metinis atlyginimas'!FJ11:FJ13)*'Bazinės prielaidos'!$E$19</f>
        <v>49250.466246139891</v>
      </c>
      <c r="FK68" s="38">
        <f>(FK13+'Ilgalaikio turto apskaita'!FK11)*(1+'Bazinės prielaidos'!$E$19)+SUM('Metinis atlyginimas'!FK11:FK13)*'Bazinės prielaidos'!$E$19</f>
        <v>49250.466246139891</v>
      </c>
      <c r="FL68" s="38">
        <f>(FL13+'Ilgalaikio turto apskaita'!FL11)*(1+'Bazinės prielaidos'!$E$19)+SUM('Metinis atlyginimas'!FL11:FL13)*'Bazinės prielaidos'!$E$19</f>
        <v>49250.466246139891</v>
      </c>
      <c r="FM68" s="38">
        <f>(FM13+'Ilgalaikio turto apskaita'!FM11)*(1+'Bazinės prielaidos'!$E$19)+SUM('Metinis atlyginimas'!FM11:FM13)*'Bazinės prielaidos'!$E$19</f>
        <v>49250.466246139891</v>
      </c>
      <c r="FN68" s="43">
        <f>SUM(FB68:FM68)</f>
        <v>591005.59495367866</v>
      </c>
      <c r="FO68" s="38">
        <f>(FO13+'Ilgalaikio turto apskaita'!FO11)*(1+'Bazinės prielaidos'!$E$19)+SUM('Metinis atlyginimas'!FO11:FO13)*'Bazinės prielaidos'!$E$19</f>
        <v>50339.480233524089</v>
      </c>
      <c r="FP68" s="38">
        <f>(FP13+'Ilgalaikio turto apskaita'!FP11)*(1+'Bazinės prielaidos'!$E$19)+SUM('Metinis atlyginimas'!FP11:FP13)*'Bazinės prielaidos'!$E$19</f>
        <v>50339.480233524089</v>
      </c>
      <c r="FQ68" s="38">
        <f>(FQ13+'Ilgalaikio turto apskaita'!FQ11)*(1+'Bazinės prielaidos'!$E$19)+SUM('Metinis atlyginimas'!FQ11:FQ13)*'Bazinės prielaidos'!$E$19</f>
        <v>50339.480233524089</v>
      </c>
      <c r="FR68" s="38">
        <f>(FR13+'Ilgalaikio turto apskaita'!FR11)*(1+'Bazinės prielaidos'!$E$19)+SUM('Metinis atlyginimas'!FR11:FR13)*'Bazinės prielaidos'!$E$19</f>
        <v>50339.480233524089</v>
      </c>
      <c r="FS68" s="38">
        <f>(FS13+'Ilgalaikio turto apskaita'!FS11)*(1+'Bazinės prielaidos'!$E$19)+SUM('Metinis atlyginimas'!FS11:FS13)*'Bazinės prielaidos'!$E$19</f>
        <v>50339.480233524089</v>
      </c>
      <c r="FT68" s="38">
        <f>(FT13+'Ilgalaikio turto apskaita'!FT11)*(1+'Bazinės prielaidos'!$E$19)+SUM('Metinis atlyginimas'!FT11:FT13)*'Bazinės prielaidos'!$E$19</f>
        <v>50339.480233524089</v>
      </c>
      <c r="FU68" s="38">
        <f>(FU13+'Ilgalaikio turto apskaita'!FU11)*(1+'Bazinės prielaidos'!$E$19)+SUM('Metinis atlyginimas'!FU11:FU13)*'Bazinės prielaidos'!$E$19</f>
        <v>50339.480233524089</v>
      </c>
      <c r="FV68" s="38">
        <f>(FV13+'Ilgalaikio turto apskaita'!FV11)*(1+'Bazinės prielaidos'!$E$19)+SUM('Metinis atlyginimas'!FV11:FV13)*'Bazinės prielaidos'!$E$19</f>
        <v>50339.480233524089</v>
      </c>
      <c r="FW68" s="38">
        <f>(FW13+'Ilgalaikio turto apskaita'!FW11)*(1+'Bazinės prielaidos'!$E$19)+SUM('Metinis atlyginimas'!FW11:FW13)*'Bazinės prielaidos'!$E$19</f>
        <v>50339.480233524089</v>
      </c>
      <c r="FX68" s="38">
        <f>(FX13+'Ilgalaikio turto apskaita'!FX11)*(1+'Bazinės prielaidos'!$E$19)+SUM('Metinis atlyginimas'!FX11:FX13)*'Bazinės prielaidos'!$E$19</f>
        <v>50339.480233524089</v>
      </c>
      <c r="FY68" s="38">
        <f>(FY13+'Ilgalaikio turto apskaita'!FY11)*(1+'Bazinės prielaidos'!$E$19)+SUM('Metinis atlyginimas'!FY11:FY13)*'Bazinės prielaidos'!$E$19</f>
        <v>50339.480233524089</v>
      </c>
      <c r="FZ68" s="38">
        <f>(FZ13+'Ilgalaikio turto apskaita'!FZ11)*(1+'Bazinės prielaidos'!$E$19)+SUM('Metinis atlyginimas'!FZ11:FZ13)*'Bazinės prielaidos'!$E$19</f>
        <v>50339.480233524089</v>
      </c>
      <c r="GA68" s="43">
        <f>SUM(FO68:FZ68)</f>
        <v>604073.76280228922</v>
      </c>
      <c r="GB68" s="38">
        <f>(GB13+'Ilgalaikio turto apskaita'!GB11)*(1+'Bazinės prielaidos'!$E$19)+SUM('Metinis atlyginimas'!GB11:GB13)*'Bazinės prielaidos'!$E$19</f>
        <v>51461.164640529816</v>
      </c>
      <c r="GC68" s="38">
        <f>(GC13+'Ilgalaikio turto apskaita'!GC11)*(1+'Bazinės prielaidos'!$E$19)+SUM('Metinis atlyginimas'!GC11:GC13)*'Bazinės prielaidos'!$E$19</f>
        <v>51461.164640529816</v>
      </c>
      <c r="GD68" s="38">
        <f>(GD13+'Ilgalaikio turto apskaita'!GD11)*(1+'Bazinės prielaidos'!$E$19)+SUM('Metinis atlyginimas'!GD11:GD13)*'Bazinės prielaidos'!$E$19</f>
        <v>51461.164640529816</v>
      </c>
      <c r="GE68" s="38">
        <f>(GE13+'Ilgalaikio turto apskaita'!GE11)*(1+'Bazinės prielaidos'!$E$19)+SUM('Metinis atlyginimas'!GE11:GE13)*'Bazinės prielaidos'!$E$19</f>
        <v>51461.164640529816</v>
      </c>
      <c r="GF68" s="38">
        <f>(GF13+'Ilgalaikio turto apskaita'!GF11)*(1+'Bazinės prielaidos'!$E$19)+SUM('Metinis atlyginimas'!GF11:GF13)*'Bazinės prielaidos'!$E$19</f>
        <v>51461.164640529816</v>
      </c>
      <c r="GG68" s="38">
        <f>(GG13+'Ilgalaikio turto apskaita'!GG11)*(1+'Bazinės prielaidos'!$E$19)+SUM('Metinis atlyginimas'!GG11:GG13)*'Bazinės prielaidos'!$E$19</f>
        <v>51461.164640529816</v>
      </c>
      <c r="GH68" s="38">
        <f>(GH13+'Ilgalaikio turto apskaita'!GH11)*(1+'Bazinės prielaidos'!$E$19)+SUM('Metinis atlyginimas'!GH11:GH13)*'Bazinės prielaidos'!$E$19</f>
        <v>51461.164640529816</v>
      </c>
      <c r="GI68" s="38">
        <f>(GI13+'Ilgalaikio turto apskaita'!GI11)*(1+'Bazinės prielaidos'!$E$19)+SUM('Metinis atlyginimas'!GI11:GI13)*'Bazinės prielaidos'!$E$19</f>
        <v>51461.164640529816</v>
      </c>
      <c r="GJ68" s="38">
        <f>(GJ13+'Ilgalaikio turto apskaita'!GJ11)*(1+'Bazinės prielaidos'!$E$19)+SUM('Metinis atlyginimas'!GJ11:GJ13)*'Bazinės prielaidos'!$E$19</f>
        <v>51461.164640529816</v>
      </c>
      <c r="GK68" s="38">
        <f>(GK13+'Ilgalaikio turto apskaita'!GK11)*(1+'Bazinės prielaidos'!$E$19)+SUM('Metinis atlyginimas'!GK11:GK13)*'Bazinės prielaidos'!$E$19</f>
        <v>51461.164640529816</v>
      </c>
      <c r="GL68" s="38">
        <f>(GL13+'Ilgalaikio turto apskaita'!GL11)*(1+'Bazinės prielaidos'!$E$19)+SUM('Metinis atlyginimas'!GL11:GL13)*'Bazinės prielaidos'!$E$19</f>
        <v>51461.164640529816</v>
      </c>
      <c r="GM68" s="38">
        <f>(GM13+'Ilgalaikio turto apskaita'!GM11)*(1+'Bazinės prielaidos'!$E$19)+SUM('Metinis atlyginimas'!GM11:GM13)*'Bazinės prielaidos'!$E$19</f>
        <v>51461.164640529816</v>
      </c>
      <c r="GN68" s="43">
        <f>SUM(GB68:GM68)</f>
        <v>617533.97568635782</v>
      </c>
      <c r="GO68" s="38">
        <f>(GO13+'Ilgalaikio turto apskaita'!GO11)*(1+'Bazinės prielaidos'!$E$19)+SUM('Metinis atlyginimas'!GO11:GO13)*'Bazinės prielaidos'!$E$19</f>
        <v>0</v>
      </c>
      <c r="GP68" s="38">
        <f>(GP13+'Ilgalaikio turto apskaita'!GP11)*(1+'Bazinės prielaidos'!$E$19)+SUM('Metinis atlyginimas'!GP11:GP13)*'Bazinės prielaidos'!$E$19</f>
        <v>0</v>
      </c>
      <c r="GQ68" s="38">
        <f>(GQ13+'Ilgalaikio turto apskaita'!GQ11)*(1+'Bazinės prielaidos'!$E$19)+SUM('Metinis atlyginimas'!GQ11:GQ13)*'Bazinės prielaidos'!$E$19</f>
        <v>0</v>
      </c>
      <c r="GR68" s="38">
        <f>(GR13+'Ilgalaikio turto apskaita'!GR11)*(1+'Bazinės prielaidos'!$E$19)+SUM('Metinis atlyginimas'!GR11:GR13)*'Bazinės prielaidos'!$E$19</f>
        <v>0</v>
      </c>
      <c r="GS68" s="38">
        <f>(GS13+'Ilgalaikio turto apskaita'!GS11)*(1+'Bazinės prielaidos'!$E$19)+SUM('Metinis atlyginimas'!GS11:GS13)*'Bazinės prielaidos'!$E$19</f>
        <v>0</v>
      </c>
      <c r="GT68" s="38">
        <f>(GT13+'Ilgalaikio turto apskaita'!GT11)*(1+'Bazinės prielaidos'!$E$19)+SUM('Metinis atlyginimas'!GT11:GT13)*'Bazinės prielaidos'!$E$19</f>
        <v>0</v>
      </c>
      <c r="GU68" s="38">
        <f>(GU13+'Ilgalaikio turto apskaita'!GU11)*(1+'Bazinės prielaidos'!$E$19)+SUM('Metinis atlyginimas'!GU11:GU13)*'Bazinės prielaidos'!$E$19</f>
        <v>0</v>
      </c>
      <c r="GV68" s="38">
        <f>(GV13+'Ilgalaikio turto apskaita'!GV11)*(1+'Bazinės prielaidos'!$E$19)+SUM('Metinis atlyginimas'!GV11:GV13)*'Bazinės prielaidos'!$E$19</f>
        <v>0</v>
      </c>
      <c r="GW68" s="38">
        <f>(GW13+'Ilgalaikio turto apskaita'!GW11)*(1+'Bazinės prielaidos'!$E$19)+SUM('Metinis atlyginimas'!GW11:GW13)*'Bazinės prielaidos'!$E$19</f>
        <v>0</v>
      </c>
      <c r="GX68" s="38">
        <f>(GX13+'Ilgalaikio turto apskaita'!GX11)*(1+'Bazinės prielaidos'!$E$19)+SUM('Metinis atlyginimas'!GX11:GX13)*'Bazinės prielaidos'!$E$19</f>
        <v>0</v>
      </c>
      <c r="GY68" s="38">
        <f>(GY13+'Ilgalaikio turto apskaita'!GY11)*(1+'Bazinės prielaidos'!$E$19)+SUM('Metinis atlyginimas'!GY11:GY13)*'Bazinės prielaidos'!$E$19</f>
        <v>0</v>
      </c>
      <c r="GZ68" s="38">
        <f>(GZ13+'Ilgalaikio turto apskaita'!GZ11)*(1+'Bazinės prielaidos'!$E$19)+SUM('Metinis atlyginimas'!GZ11:GZ13)*'Bazinės prielaidos'!$E$19</f>
        <v>0</v>
      </c>
      <c r="HA68" s="43">
        <f>SUM(GO68:GZ68)</f>
        <v>0</v>
      </c>
      <c r="HB68" s="38">
        <f>(HB13+'Ilgalaikio turto apskaita'!HB11)*(1+'Bazinės prielaidos'!$E$19)+SUM('Metinis atlyginimas'!HB11:HB13)*'Bazinės prielaidos'!$E$19</f>
        <v>0</v>
      </c>
      <c r="HC68" s="38">
        <f>(HC13+'Ilgalaikio turto apskaita'!HC11)*(1+'Bazinės prielaidos'!$E$19)+SUM('Metinis atlyginimas'!HC11:HC13)*'Bazinės prielaidos'!$E$19</f>
        <v>0</v>
      </c>
      <c r="HD68" s="38">
        <f>(HD13+'Ilgalaikio turto apskaita'!HD11)*(1+'Bazinės prielaidos'!$E$19)+SUM('Metinis atlyginimas'!HD11:HD13)*'Bazinės prielaidos'!$E$19</f>
        <v>0</v>
      </c>
      <c r="HE68" s="38">
        <f>(HE13+'Ilgalaikio turto apskaita'!HE11)*(1+'Bazinės prielaidos'!$E$19)+SUM('Metinis atlyginimas'!HE11:HE13)*'Bazinės prielaidos'!$E$19</f>
        <v>0</v>
      </c>
      <c r="HF68" s="38">
        <f>(HF13+'Ilgalaikio turto apskaita'!HF11)*(1+'Bazinės prielaidos'!$E$19)+SUM('Metinis atlyginimas'!HF11:HF13)*'Bazinės prielaidos'!$E$19</f>
        <v>0</v>
      </c>
      <c r="HG68" s="38">
        <f>(HG13+'Ilgalaikio turto apskaita'!HG11)*(1+'Bazinės prielaidos'!$E$19)+SUM('Metinis atlyginimas'!HG11:HG13)*'Bazinės prielaidos'!$E$19</f>
        <v>0</v>
      </c>
      <c r="HH68" s="38">
        <f>(HH13+'Ilgalaikio turto apskaita'!HH11)*(1+'Bazinės prielaidos'!$E$19)+SUM('Metinis atlyginimas'!HH11:HH13)*'Bazinės prielaidos'!$E$19</f>
        <v>0</v>
      </c>
      <c r="HI68" s="38">
        <f>(HI13+'Ilgalaikio turto apskaita'!HI11)*(1+'Bazinės prielaidos'!$E$19)+SUM('Metinis atlyginimas'!HI11:HI13)*'Bazinės prielaidos'!$E$19</f>
        <v>0</v>
      </c>
      <c r="HJ68" s="38">
        <f>(HJ13+'Ilgalaikio turto apskaita'!HJ11)*(1+'Bazinės prielaidos'!$E$19)+SUM('Metinis atlyginimas'!HJ11:HJ13)*'Bazinės prielaidos'!$E$19</f>
        <v>0</v>
      </c>
      <c r="HK68" s="38">
        <f>(HK13+'Ilgalaikio turto apskaita'!HK11)*(1+'Bazinės prielaidos'!$E$19)+SUM('Metinis atlyginimas'!HK11:HK13)*'Bazinės prielaidos'!$E$19</f>
        <v>0</v>
      </c>
      <c r="HL68" s="38">
        <f>(HL13+'Ilgalaikio turto apskaita'!HL11)*(1+'Bazinės prielaidos'!$E$19)+SUM('Metinis atlyginimas'!HL11:HL13)*'Bazinės prielaidos'!$E$19</f>
        <v>0</v>
      </c>
      <c r="HM68" s="38">
        <f>(HM13+'Ilgalaikio turto apskaita'!HM11)*(1+'Bazinės prielaidos'!$E$19)+SUM('Metinis atlyginimas'!HM11:HM13)*'Bazinės prielaidos'!$E$19</f>
        <v>0</v>
      </c>
      <c r="HN68" s="43">
        <f>SUM(HB68:HM68)</f>
        <v>0</v>
      </c>
      <c r="HO68" s="38">
        <f>(HO13+'Ilgalaikio turto apskaita'!HO11)*(1+'Bazinės prielaidos'!$E$19)+SUM('Metinis atlyginimas'!HO11:HO13)*'Bazinės prielaidos'!$E$19</f>
        <v>0</v>
      </c>
      <c r="HP68" s="38">
        <f>(HP13+'Ilgalaikio turto apskaita'!HP11)*(1+'Bazinės prielaidos'!$E$19)+SUM('Metinis atlyginimas'!HP11:HP13)*'Bazinės prielaidos'!$E$19</f>
        <v>0</v>
      </c>
      <c r="HQ68" s="38">
        <f>(HQ13+'Ilgalaikio turto apskaita'!HQ11)*(1+'Bazinės prielaidos'!$E$19)+SUM('Metinis atlyginimas'!HQ11:HQ13)*'Bazinės prielaidos'!$E$19</f>
        <v>0</v>
      </c>
      <c r="HR68" s="38">
        <f>(HR13+'Ilgalaikio turto apskaita'!HR11)*(1+'Bazinės prielaidos'!$E$19)+SUM('Metinis atlyginimas'!HR11:HR13)*'Bazinės prielaidos'!$E$19</f>
        <v>0</v>
      </c>
      <c r="HS68" s="38">
        <f>(HS13+'Ilgalaikio turto apskaita'!HS11)*(1+'Bazinės prielaidos'!$E$19)+SUM('Metinis atlyginimas'!HS11:HS13)*'Bazinės prielaidos'!$E$19</f>
        <v>0</v>
      </c>
      <c r="HT68" s="38">
        <f>(HT13+'Ilgalaikio turto apskaita'!HT11)*(1+'Bazinės prielaidos'!$E$19)+SUM('Metinis atlyginimas'!HT11:HT13)*'Bazinės prielaidos'!$E$19</f>
        <v>0</v>
      </c>
      <c r="HU68" s="38">
        <f>(HU13+'Ilgalaikio turto apskaita'!HU11)*(1+'Bazinės prielaidos'!$E$19)+SUM('Metinis atlyginimas'!HU11:HU13)*'Bazinės prielaidos'!$E$19</f>
        <v>0</v>
      </c>
      <c r="HV68" s="38">
        <f>(HV13+'Ilgalaikio turto apskaita'!HV11)*(1+'Bazinės prielaidos'!$E$19)+SUM('Metinis atlyginimas'!HV11:HV13)*'Bazinės prielaidos'!$E$19</f>
        <v>0</v>
      </c>
      <c r="HW68" s="38">
        <f>(HW13+'Ilgalaikio turto apskaita'!HW11)*(1+'Bazinės prielaidos'!$E$19)+SUM('Metinis atlyginimas'!HW11:HW13)*'Bazinės prielaidos'!$E$19</f>
        <v>0</v>
      </c>
      <c r="HX68" s="38">
        <f>(HX13+'Ilgalaikio turto apskaita'!HX11)*(1+'Bazinės prielaidos'!$E$19)+SUM('Metinis atlyginimas'!HX11:HX13)*'Bazinės prielaidos'!$E$19</f>
        <v>0</v>
      </c>
      <c r="HY68" s="38">
        <f>(HY13+'Ilgalaikio turto apskaita'!HY11)*(1+'Bazinės prielaidos'!$E$19)+SUM('Metinis atlyginimas'!HY11:HY13)*'Bazinės prielaidos'!$E$19</f>
        <v>0</v>
      </c>
      <c r="HZ68" s="38">
        <f>(HZ13+'Ilgalaikio turto apskaita'!HZ11)*(1+'Bazinės prielaidos'!$E$19)+SUM('Metinis atlyginimas'!HZ11:HZ13)*'Bazinės prielaidos'!$E$19</f>
        <v>0</v>
      </c>
      <c r="IA68" s="43">
        <f>SUM(HO68:HZ68)</f>
        <v>0</v>
      </c>
      <c r="IB68" s="38">
        <f>(IB13+'Ilgalaikio turto apskaita'!IB11)*(1+'Bazinės prielaidos'!$E$19)+SUM('Metinis atlyginimas'!IB11:IB13)*'Bazinės prielaidos'!$E$19</f>
        <v>0</v>
      </c>
      <c r="IC68" s="38">
        <f>(IC13+'Ilgalaikio turto apskaita'!IC11)*(1+'Bazinės prielaidos'!$E$19)+SUM('Metinis atlyginimas'!IC11:IC13)*'Bazinės prielaidos'!$E$19</f>
        <v>0</v>
      </c>
      <c r="ID68" s="38">
        <f>(ID13+'Ilgalaikio turto apskaita'!ID11)*(1+'Bazinės prielaidos'!$E$19)+SUM('Metinis atlyginimas'!ID11:ID13)*'Bazinės prielaidos'!$E$19</f>
        <v>0</v>
      </c>
      <c r="IE68" s="38">
        <f>(IE13+'Ilgalaikio turto apskaita'!IE11)*(1+'Bazinės prielaidos'!$E$19)+SUM('Metinis atlyginimas'!IE11:IE13)*'Bazinės prielaidos'!$E$19</f>
        <v>0</v>
      </c>
      <c r="IF68" s="38">
        <f>(IF13+'Ilgalaikio turto apskaita'!IF11)*(1+'Bazinės prielaidos'!$E$19)+SUM('Metinis atlyginimas'!IF11:IF13)*'Bazinės prielaidos'!$E$19</f>
        <v>0</v>
      </c>
      <c r="IG68" s="38">
        <f>(IG13+'Ilgalaikio turto apskaita'!IG11)*(1+'Bazinės prielaidos'!$E$19)+SUM('Metinis atlyginimas'!IG11:IG13)*'Bazinės prielaidos'!$E$19</f>
        <v>0</v>
      </c>
      <c r="IH68" s="38">
        <f>(IH13+'Ilgalaikio turto apskaita'!IH11)*(1+'Bazinės prielaidos'!$E$19)+SUM('Metinis atlyginimas'!IH11:IH13)*'Bazinės prielaidos'!$E$19</f>
        <v>0</v>
      </c>
      <c r="II68" s="38">
        <f>(II13+'Ilgalaikio turto apskaita'!II11)*(1+'Bazinės prielaidos'!$E$19)+SUM('Metinis atlyginimas'!II11:II13)*'Bazinės prielaidos'!$E$19</f>
        <v>0</v>
      </c>
      <c r="IJ68" s="38">
        <f>(IJ13+'Ilgalaikio turto apskaita'!IJ11)*(1+'Bazinės prielaidos'!$E$19)+SUM('Metinis atlyginimas'!IJ11:IJ13)*'Bazinės prielaidos'!$E$19</f>
        <v>0</v>
      </c>
      <c r="IK68" s="38">
        <f>(IK13+'Ilgalaikio turto apskaita'!IK11)*(1+'Bazinės prielaidos'!$E$19)+SUM('Metinis atlyginimas'!IK11:IK13)*'Bazinės prielaidos'!$E$19</f>
        <v>0</v>
      </c>
      <c r="IL68" s="38">
        <f>(IL13+'Ilgalaikio turto apskaita'!IL11)*(1+'Bazinės prielaidos'!$E$19)+SUM('Metinis atlyginimas'!IL11:IL13)*'Bazinės prielaidos'!$E$19</f>
        <v>0</v>
      </c>
      <c r="IM68" s="38">
        <f>(IM13+'Ilgalaikio turto apskaita'!IM11)*(1+'Bazinės prielaidos'!$E$19)+SUM('Metinis atlyginimas'!IM11:IM13)*'Bazinės prielaidos'!$E$19</f>
        <v>0</v>
      </c>
      <c r="IN68" s="43">
        <f>SUM(IB68:IM68)</f>
        <v>0</v>
      </c>
      <c r="IO68" s="38">
        <f>(IO13+'Ilgalaikio turto apskaita'!IO11)*(1+'Bazinės prielaidos'!$E$19)+SUM('Metinis atlyginimas'!IO11:IO13)*'Bazinės prielaidos'!$E$19</f>
        <v>0</v>
      </c>
      <c r="IP68" s="38">
        <f>(IP13+'Ilgalaikio turto apskaita'!IP11)*(1+'Bazinės prielaidos'!$E$19)+SUM('Metinis atlyginimas'!IP11:IP13)*'Bazinės prielaidos'!$E$19</f>
        <v>0</v>
      </c>
      <c r="IQ68" s="38">
        <f>(IQ13+'Ilgalaikio turto apskaita'!IQ11)*(1+'Bazinės prielaidos'!$E$19)+SUM('Metinis atlyginimas'!IQ11:IQ13)*'Bazinės prielaidos'!$E$19</f>
        <v>0</v>
      </c>
      <c r="IR68" s="38">
        <f>(IR13+'Ilgalaikio turto apskaita'!IR11)*(1+'Bazinės prielaidos'!$E$19)+SUM('Metinis atlyginimas'!IR11:IR13)*'Bazinės prielaidos'!$E$19</f>
        <v>0</v>
      </c>
      <c r="IS68" s="38">
        <f>(IS13+'Ilgalaikio turto apskaita'!IS11)*(1+'Bazinės prielaidos'!$E$19)+SUM('Metinis atlyginimas'!IS11:IS13)*'Bazinės prielaidos'!$E$19</f>
        <v>0</v>
      </c>
      <c r="IT68" s="38">
        <f>(IT13+'Ilgalaikio turto apskaita'!IT11)*(1+'Bazinės prielaidos'!$E$19)+SUM('Metinis atlyginimas'!IT11:IT13)*'Bazinės prielaidos'!$E$19</f>
        <v>0</v>
      </c>
      <c r="IU68" s="38">
        <f>(IU13+'Ilgalaikio turto apskaita'!IU11)*(1+'Bazinės prielaidos'!$E$19)+SUM('Metinis atlyginimas'!IU11:IU13)*'Bazinės prielaidos'!$E$19</f>
        <v>0</v>
      </c>
      <c r="IV68" s="38">
        <f>(IV13+'Ilgalaikio turto apskaita'!IV11)*(1+'Bazinės prielaidos'!$E$19)+SUM('Metinis atlyginimas'!IV11:IV13)*'Bazinės prielaidos'!$E$19</f>
        <v>0</v>
      </c>
      <c r="IW68" s="38">
        <f>(IW13+'Ilgalaikio turto apskaita'!IW11)*(1+'Bazinės prielaidos'!$E$19)+SUM('Metinis atlyginimas'!IW11:IW13)*'Bazinės prielaidos'!$E$19</f>
        <v>0</v>
      </c>
      <c r="IX68" s="38">
        <f>(IX13+'Ilgalaikio turto apskaita'!IX11)*(1+'Bazinės prielaidos'!$E$19)+SUM('Metinis atlyginimas'!IX11:IX13)*'Bazinės prielaidos'!$E$19</f>
        <v>0</v>
      </c>
      <c r="IY68" s="38">
        <f>(IY13+'Ilgalaikio turto apskaita'!IY11)*(1+'Bazinės prielaidos'!$E$19)+SUM('Metinis atlyginimas'!IY11:IY13)*'Bazinės prielaidos'!$E$19</f>
        <v>0</v>
      </c>
      <c r="IZ68" s="38">
        <f>(IZ13+'Ilgalaikio turto apskaita'!IZ11)*(1+'Bazinės prielaidos'!$E$19)+SUM('Metinis atlyginimas'!IZ11:IZ13)*'Bazinės prielaidos'!$E$19</f>
        <v>0</v>
      </c>
      <c r="JA68" s="43">
        <f>SUM(IO68:IZ68)</f>
        <v>0</v>
      </c>
      <c r="JB68" s="38">
        <f>(JB13+'Ilgalaikio turto apskaita'!JB11)*(1+'Bazinės prielaidos'!$E$19)+SUM('Metinis atlyginimas'!JB11:JB13)*'Bazinės prielaidos'!$E$19</f>
        <v>0</v>
      </c>
      <c r="JC68" s="38">
        <f>(JC13+'Ilgalaikio turto apskaita'!JC11)*(1+'Bazinės prielaidos'!$E$19)+SUM('Metinis atlyginimas'!JC11:JC13)*'Bazinės prielaidos'!$E$19</f>
        <v>0</v>
      </c>
      <c r="JD68" s="38">
        <f>(JD13+'Ilgalaikio turto apskaita'!JD11)*(1+'Bazinės prielaidos'!$E$19)+SUM('Metinis atlyginimas'!JD11:JD13)*'Bazinės prielaidos'!$E$19</f>
        <v>0</v>
      </c>
      <c r="JE68" s="38">
        <f>(JE13+'Ilgalaikio turto apskaita'!JE11)*(1+'Bazinės prielaidos'!$E$19)+SUM('Metinis atlyginimas'!JE11:JE13)*'Bazinės prielaidos'!$E$19</f>
        <v>0</v>
      </c>
      <c r="JF68" s="38">
        <f>(JF13+'Ilgalaikio turto apskaita'!JF11)*(1+'Bazinės prielaidos'!$E$19)+SUM('Metinis atlyginimas'!JF11:JF13)*'Bazinės prielaidos'!$E$19</f>
        <v>0</v>
      </c>
      <c r="JG68" s="38">
        <f>(JG13+'Ilgalaikio turto apskaita'!JG11)*(1+'Bazinės prielaidos'!$E$19)+SUM('Metinis atlyginimas'!JG11:JG13)*'Bazinės prielaidos'!$E$19</f>
        <v>0</v>
      </c>
      <c r="JH68" s="38">
        <f>(JH13+'Ilgalaikio turto apskaita'!JH11)*(1+'Bazinės prielaidos'!$E$19)+SUM('Metinis atlyginimas'!JH11:JH13)*'Bazinės prielaidos'!$E$19</f>
        <v>0</v>
      </c>
      <c r="JI68" s="38">
        <f>(JI13+'Ilgalaikio turto apskaita'!JI11)*(1+'Bazinės prielaidos'!$E$19)+SUM('Metinis atlyginimas'!JI11:JI13)*'Bazinės prielaidos'!$E$19</f>
        <v>0</v>
      </c>
      <c r="JJ68" s="38">
        <f>(JJ13+'Ilgalaikio turto apskaita'!JJ11)*(1+'Bazinės prielaidos'!$E$19)+SUM('Metinis atlyginimas'!JJ11:JJ13)*'Bazinės prielaidos'!$E$19</f>
        <v>0</v>
      </c>
      <c r="JK68" s="38">
        <f>(JK13+'Ilgalaikio turto apskaita'!JK11)*(1+'Bazinės prielaidos'!$E$19)+SUM('Metinis atlyginimas'!JK11:JK13)*'Bazinės prielaidos'!$E$19</f>
        <v>0</v>
      </c>
      <c r="JL68" s="38">
        <f>(JL13+'Ilgalaikio turto apskaita'!JL11)*(1+'Bazinės prielaidos'!$E$19)+SUM('Metinis atlyginimas'!JL11:JL13)*'Bazinės prielaidos'!$E$19</f>
        <v>0</v>
      </c>
      <c r="JM68" s="38">
        <f>(JM13+'Ilgalaikio turto apskaita'!JM11)*(1+'Bazinės prielaidos'!$E$19)+SUM('Metinis atlyginimas'!JM11:JM13)*'Bazinės prielaidos'!$E$19</f>
        <v>0</v>
      </c>
      <c r="JN68" s="43">
        <f>SUM(JB68:JM68)</f>
        <v>0</v>
      </c>
      <c r="JO68" s="38">
        <f>(JO13+'Ilgalaikio turto apskaita'!JO11)*(1+'Bazinės prielaidos'!$E$19)+SUM('Metinis atlyginimas'!JO11:JO13)*'Bazinės prielaidos'!$E$19</f>
        <v>0</v>
      </c>
      <c r="JP68" s="38">
        <f>(JP13+'Ilgalaikio turto apskaita'!JP11)*(1+'Bazinės prielaidos'!$E$19)+SUM('Metinis atlyginimas'!JP11:JP13)*'Bazinės prielaidos'!$E$19</f>
        <v>0</v>
      </c>
      <c r="JQ68" s="38">
        <f>(JQ13+'Ilgalaikio turto apskaita'!JQ11)*(1+'Bazinės prielaidos'!$E$19)+SUM('Metinis atlyginimas'!JQ11:JQ13)*'Bazinės prielaidos'!$E$19</f>
        <v>0</v>
      </c>
      <c r="JR68" s="38">
        <f>(JR13+'Ilgalaikio turto apskaita'!JR11)*(1+'Bazinės prielaidos'!$E$19)+SUM('Metinis atlyginimas'!JR11:JR13)*'Bazinės prielaidos'!$E$19</f>
        <v>0</v>
      </c>
      <c r="JS68" s="38">
        <f>(JS13+'Ilgalaikio turto apskaita'!JS11)*(1+'Bazinės prielaidos'!$E$19)+SUM('Metinis atlyginimas'!JS11:JS13)*'Bazinės prielaidos'!$E$19</f>
        <v>0</v>
      </c>
      <c r="JT68" s="38">
        <f>(JT13+'Ilgalaikio turto apskaita'!JT11)*(1+'Bazinės prielaidos'!$E$19)+SUM('Metinis atlyginimas'!JT11:JT13)*'Bazinės prielaidos'!$E$19</f>
        <v>0</v>
      </c>
      <c r="JU68" s="38">
        <f>(JU13+'Ilgalaikio turto apskaita'!JU11)*(1+'Bazinės prielaidos'!$E$19)+SUM('Metinis atlyginimas'!JU11:JU13)*'Bazinės prielaidos'!$E$19</f>
        <v>0</v>
      </c>
      <c r="JV68" s="38">
        <f>(JV13+'Ilgalaikio turto apskaita'!JV11)*(1+'Bazinės prielaidos'!$E$19)+SUM('Metinis atlyginimas'!JV11:JV13)*'Bazinės prielaidos'!$E$19</f>
        <v>0</v>
      </c>
      <c r="JW68" s="38">
        <f>(JW13+'Ilgalaikio turto apskaita'!JW11)*(1+'Bazinės prielaidos'!$E$19)+SUM('Metinis atlyginimas'!JW11:JW13)*'Bazinės prielaidos'!$E$19</f>
        <v>0</v>
      </c>
      <c r="JX68" s="38">
        <f>(JX13+'Ilgalaikio turto apskaita'!JX11)*(1+'Bazinės prielaidos'!$E$19)+SUM('Metinis atlyginimas'!JX11:JX13)*'Bazinės prielaidos'!$E$19</f>
        <v>0</v>
      </c>
      <c r="JY68" s="38">
        <f>(JY13+'Ilgalaikio turto apskaita'!JY11)*(1+'Bazinės prielaidos'!$E$19)+SUM('Metinis atlyginimas'!JY11:JY13)*'Bazinės prielaidos'!$E$19</f>
        <v>0</v>
      </c>
      <c r="JZ68" s="38">
        <f>(JZ13+'Ilgalaikio turto apskaita'!JZ11)*(1+'Bazinės prielaidos'!$E$19)+SUM('Metinis atlyginimas'!JZ11:JZ13)*'Bazinės prielaidos'!$E$19</f>
        <v>0</v>
      </c>
      <c r="KA68" s="43">
        <f>SUM(JO68:JZ68)</f>
        <v>0</v>
      </c>
      <c r="KB68" s="38">
        <f>(KB13+'Ilgalaikio turto apskaita'!KB11)*(1+'Bazinės prielaidos'!$E$19)+SUM('Metinis atlyginimas'!KB11:KB13)*'Bazinės prielaidos'!$E$19</f>
        <v>0</v>
      </c>
      <c r="KC68" s="38">
        <f>(KC13+'Ilgalaikio turto apskaita'!KC11)*(1+'Bazinės prielaidos'!$E$19)+SUM('Metinis atlyginimas'!KC11:KC13)*'Bazinės prielaidos'!$E$19</f>
        <v>0</v>
      </c>
      <c r="KD68" s="38">
        <f>(KD13+'Ilgalaikio turto apskaita'!KD11)*(1+'Bazinės prielaidos'!$E$19)+SUM('Metinis atlyginimas'!KD11:KD13)*'Bazinės prielaidos'!$E$19</f>
        <v>0</v>
      </c>
      <c r="KE68" s="38">
        <f>(KE13+'Ilgalaikio turto apskaita'!KE11)*(1+'Bazinės prielaidos'!$E$19)+SUM('Metinis atlyginimas'!KE11:KE13)*'Bazinės prielaidos'!$E$19</f>
        <v>0</v>
      </c>
      <c r="KF68" s="38">
        <f>(KF13+'Ilgalaikio turto apskaita'!KF11)*(1+'Bazinės prielaidos'!$E$19)+SUM('Metinis atlyginimas'!KF11:KF13)*'Bazinės prielaidos'!$E$19</f>
        <v>0</v>
      </c>
      <c r="KG68" s="38">
        <f>(KG13+'Ilgalaikio turto apskaita'!KG11)*(1+'Bazinės prielaidos'!$E$19)+SUM('Metinis atlyginimas'!KG11:KG13)*'Bazinės prielaidos'!$E$19</f>
        <v>0</v>
      </c>
      <c r="KH68" s="38">
        <f>(KH13+'Ilgalaikio turto apskaita'!KH11)*(1+'Bazinės prielaidos'!$E$19)+SUM('Metinis atlyginimas'!KH11:KH13)*'Bazinės prielaidos'!$E$19</f>
        <v>0</v>
      </c>
      <c r="KI68" s="38">
        <f>(KI13+'Ilgalaikio turto apskaita'!KI11)*(1+'Bazinės prielaidos'!$E$19)+SUM('Metinis atlyginimas'!KI11:KI13)*'Bazinės prielaidos'!$E$19</f>
        <v>0</v>
      </c>
      <c r="KJ68" s="38">
        <f>(KJ13+'Ilgalaikio turto apskaita'!KJ11)*(1+'Bazinės prielaidos'!$E$19)+SUM('Metinis atlyginimas'!KJ11:KJ13)*'Bazinės prielaidos'!$E$19</f>
        <v>0</v>
      </c>
      <c r="KK68" s="38">
        <f>(KK13+'Ilgalaikio turto apskaita'!KK11)*(1+'Bazinės prielaidos'!$E$19)+SUM('Metinis atlyginimas'!KK11:KK13)*'Bazinės prielaidos'!$E$19</f>
        <v>0</v>
      </c>
      <c r="KL68" s="38">
        <f>(KL13+'Ilgalaikio turto apskaita'!KL11)*(1+'Bazinės prielaidos'!$E$19)+SUM('Metinis atlyginimas'!KL11:KL13)*'Bazinės prielaidos'!$E$19</f>
        <v>0</v>
      </c>
      <c r="KM68" s="38">
        <f>(KM13+'Ilgalaikio turto apskaita'!KM11)*(1+'Bazinės prielaidos'!$E$19)+SUM('Metinis atlyginimas'!KM11:KM13)*'Bazinės prielaidos'!$E$19</f>
        <v>0</v>
      </c>
      <c r="KN68" s="43">
        <f>SUM(KB68:KM68)</f>
        <v>0</v>
      </c>
      <c r="KO68" s="38">
        <f>(KO13+'Ilgalaikio turto apskaita'!KO11)*(1+'Bazinės prielaidos'!$E$19)+SUM('Metinis atlyginimas'!KO11:KO13)*'Bazinės prielaidos'!$E$19</f>
        <v>0</v>
      </c>
      <c r="KP68" s="38">
        <f>(KP13+'Ilgalaikio turto apskaita'!KP11)*(1+'Bazinės prielaidos'!$E$19)+SUM('Metinis atlyginimas'!KP11:KP13)*'Bazinės prielaidos'!$E$19</f>
        <v>0</v>
      </c>
      <c r="KQ68" s="38">
        <f>(KQ13+'Ilgalaikio turto apskaita'!KQ11)*(1+'Bazinės prielaidos'!$E$19)+SUM('Metinis atlyginimas'!KQ11:KQ13)*'Bazinės prielaidos'!$E$19</f>
        <v>0</v>
      </c>
      <c r="KR68" s="38">
        <f>(KR13+'Ilgalaikio turto apskaita'!KR11)*(1+'Bazinės prielaidos'!$E$19)+SUM('Metinis atlyginimas'!KR11:KR13)*'Bazinės prielaidos'!$E$19</f>
        <v>0</v>
      </c>
      <c r="KS68" s="38">
        <f>(KS13+'Ilgalaikio turto apskaita'!KS11)*(1+'Bazinės prielaidos'!$E$19)+SUM('Metinis atlyginimas'!KS11:KS13)*'Bazinės prielaidos'!$E$19</f>
        <v>0</v>
      </c>
      <c r="KT68" s="38">
        <f>(KT13+'Ilgalaikio turto apskaita'!KT11)*(1+'Bazinės prielaidos'!$E$19)+SUM('Metinis atlyginimas'!KT11:KT13)*'Bazinės prielaidos'!$E$19</f>
        <v>0</v>
      </c>
      <c r="KU68" s="38">
        <f>(KU13+'Ilgalaikio turto apskaita'!KU11)*(1+'Bazinės prielaidos'!$E$19)+SUM('Metinis atlyginimas'!KU11:KU13)*'Bazinės prielaidos'!$E$19</f>
        <v>0</v>
      </c>
      <c r="KV68" s="38">
        <f>(KV13+'Ilgalaikio turto apskaita'!KV11)*(1+'Bazinės prielaidos'!$E$19)+SUM('Metinis atlyginimas'!KV11:KV13)*'Bazinės prielaidos'!$E$19</f>
        <v>0</v>
      </c>
      <c r="KW68" s="38">
        <f>(KW13+'Ilgalaikio turto apskaita'!KW11)*(1+'Bazinės prielaidos'!$E$19)+SUM('Metinis atlyginimas'!KW11:KW13)*'Bazinės prielaidos'!$E$19</f>
        <v>0</v>
      </c>
      <c r="KX68" s="38">
        <f>(KX13+'Ilgalaikio turto apskaita'!KX11)*(1+'Bazinės prielaidos'!$E$19)+SUM('Metinis atlyginimas'!KX11:KX13)*'Bazinės prielaidos'!$E$19</f>
        <v>0</v>
      </c>
      <c r="KY68" s="38">
        <f>(KY13+'Ilgalaikio turto apskaita'!KY11)*(1+'Bazinės prielaidos'!$E$19)+SUM('Metinis atlyginimas'!KY11:KY13)*'Bazinės prielaidos'!$E$19</f>
        <v>0</v>
      </c>
      <c r="KZ68" s="38">
        <f>(KZ13+'Ilgalaikio turto apskaita'!KZ11)*(1+'Bazinės prielaidos'!$E$19)+SUM('Metinis atlyginimas'!KZ11:KZ13)*'Bazinės prielaidos'!$E$19</f>
        <v>0</v>
      </c>
      <c r="LA68" s="43">
        <f>SUM(KO68:KZ68)</f>
        <v>0</v>
      </c>
      <c r="LB68" s="38">
        <f>(LB13+'Ilgalaikio turto apskaita'!LB11)*(1+'Bazinės prielaidos'!$E$19)+SUM('Metinis atlyginimas'!LB11:LB13)*'Bazinės prielaidos'!$E$19</f>
        <v>0</v>
      </c>
      <c r="LC68" s="38">
        <f>(LC13+'Ilgalaikio turto apskaita'!LC11)*(1+'Bazinės prielaidos'!$E$19)+SUM('Metinis atlyginimas'!LC11:LC13)*'Bazinės prielaidos'!$E$19</f>
        <v>0</v>
      </c>
      <c r="LD68" s="38">
        <f>(LD13+'Ilgalaikio turto apskaita'!LD11)*(1+'Bazinės prielaidos'!$E$19)+SUM('Metinis atlyginimas'!LD11:LD13)*'Bazinės prielaidos'!$E$19</f>
        <v>0</v>
      </c>
      <c r="LE68" s="38">
        <f>(LE13+'Ilgalaikio turto apskaita'!LE11)*(1+'Bazinės prielaidos'!$E$19)+SUM('Metinis atlyginimas'!LE11:LE13)*'Bazinės prielaidos'!$E$19</f>
        <v>0</v>
      </c>
      <c r="LF68" s="38">
        <f>(LF13+'Ilgalaikio turto apskaita'!LF11)*(1+'Bazinės prielaidos'!$E$19)+SUM('Metinis atlyginimas'!LF11:LF13)*'Bazinės prielaidos'!$E$19</f>
        <v>0</v>
      </c>
      <c r="LG68" s="38">
        <f>(LG13+'Ilgalaikio turto apskaita'!LG11)*(1+'Bazinės prielaidos'!$E$19)+SUM('Metinis atlyginimas'!LG11:LG13)*'Bazinės prielaidos'!$E$19</f>
        <v>0</v>
      </c>
      <c r="LH68" s="38">
        <f>(LH13+'Ilgalaikio turto apskaita'!LH11)*(1+'Bazinės prielaidos'!$E$19)+SUM('Metinis atlyginimas'!LH11:LH13)*'Bazinės prielaidos'!$E$19</f>
        <v>0</v>
      </c>
      <c r="LI68" s="38">
        <f>(LI13+'Ilgalaikio turto apskaita'!LI11)*(1+'Bazinės prielaidos'!$E$19)+SUM('Metinis atlyginimas'!LI11:LI13)*'Bazinės prielaidos'!$E$19</f>
        <v>0</v>
      </c>
      <c r="LJ68" s="38">
        <f>(LJ13+'Ilgalaikio turto apskaita'!LJ11)*(1+'Bazinės prielaidos'!$E$19)+SUM('Metinis atlyginimas'!LJ11:LJ13)*'Bazinės prielaidos'!$E$19</f>
        <v>0</v>
      </c>
      <c r="LK68" s="38">
        <f>(LK13+'Ilgalaikio turto apskaita'!LK11)*(1+'Bazinės prielaidos'!$E$19)+SUM('Metinis atlyginimas'!LK11:LK13)*'Bazinės prielaidos'!$E$19</f>
        <v>0</v>
      </c>
      <c r="LL68" s="38">
        <f>(LL13+'Ilgalaikio turto apskaita'!LL11)*(1+'Bazinės prielaidos'!$E$19)+SUM('Metinis atlyginimas'!LL11:LL13)*'Bazinės prielaidos'!$E$19</f>
        <v>0</v>
      </c>
      <c r="LM68" s="38">
        <f>(LM13+'Ilgalaikio turto apskaita'!LM11)*(1+'Bazinės prielaidos'!$E$19)+SUM('Metinis atlyginimas'!LM11:LM13)*'Bazinės prielaidos'!$E$19</f>
        <v>0</v>
      </c>
      <c r="LN68" s="43">
        <f>SUM(LB68:LM68)</f>
        <v>0</v>
      </c>
    </row>
    <row r="69" spans="1:326">
      <c r="A69" s="74" t="s">
        <v>56</v>
      </c>
      <c r="B69" s="123"/>
      <c r="C69" s="38"/>
      <c r="D69" s="38"/>
      <c r="E69" s="38"/>
      <c r="F69" s="38"/>
      <c r="G69" s="38"/>
      <c r="H69" s="38"/>
      <c r="I69" s="38"/>
      <c r="J69" s="38"/>
      <c r="K69" s="38"/>
      <c r="L69" s="38"/>
      <c r="M69" s="38"/>
      <c r="N69" s="43">
        <f t="shared" ref="N69:N92" si="1372">SUM(B69:M69)</f>
        <v>0</v>
      </c>
      <c r="O69" s="38"/>
      <c r="P69" s="38"/>
      <c r="Q69" s="38"/>
      <c r="R69" s="38"/>
      <c r="S69" s="38"/>
      <c r="T69" s="38"/>
      <c r="U69" s="38"/>
      <c r="V69" s="38"/>
      <c r="W69" s="38"/>
      <c r="X69" s="38"/>
      <c r="Y69" s="38"/>
      <c r="Z69" s="38"/>
      <c r="AA69" s="43">
        <f t="shared" ref="AA69:AA92" si="1373">SUM(O69:Z69)</f>
        <v>0</v>
      </c>
      <c r="AB69" s="38"/>
      <c r="AC69" s="38"/>
      <c r="AD69" s="38"/>
      <c r="AE69" s="38"/>
      <c r="AF69" s="38"/>
      <c r="AG69" s="38"/>
      <c r="AH69" s="38"/>
      <c r="AI69" s="38"/>
      <c r="AJ69" s="38"/>
      <c r="AK69" s="38"/>
      <c r="AL69" s="38"/>
      <c r="AM69" s="38"/>
      <c r="AN69" s="43">
        <f t="shared" ref="AN69:AN90" si="1374">SUM(AB69:AM69)</f>
        <v>0</v>
      </c>
      <c r="AO69" s="38"/>
      <c r="AP69" s="38"/>
      <c r="AQ69" s="38"/>
      <c r="AR69" s="38"/>
      <c r="AS69" s="38"/>
      <c r="AT69" s="38"/>
      <c r="AU69" s="38"/>
      <c r="AV69" s="38"/>
      <c r="AW69" s="38"/>
      <c r="AX69" s="38"/>
      <c r="AY69" s="38"/>
      <c r="AZ69" s="38"/>
      <c r="BA69" s="43">
        <f t="shared" ref="BA69:BA72" si="1375">SUM(AO69:AZ69)</f>
        <v>0</v>
      </c>
      <c r="BB69" s="38"/>
      <c r="BC69" s="38"/>
      <c r="BD69" s="38"/>
      <c r="BE69" s="38"/>
      <c r="BF69" s="38"/>
      <c r="BG69" s="38"/>
      <c r="BH69" s="38"/>
      <c r="BI69" s="38"/>
      <c r="BJ69" s="38"/>
      <c r="BK69" s="38"/>
      <c r="BL69" s="38"/>
      <c r="BM69" s="38"/>
      <c r="BN69" s="43">
        <f t="shared" ref="BN69:BN72" si="1376">SUM(BB69:BM69)</f>
        <v>0</v>
      </c>
      <c r="BO69" s="38"/>
      <c r="BP69" s="38"/>
      <c r="BQ69" s="38"/>
      <c r="BR69" s="38"/>
      <c r="BS69" s="38"/>
      <c r="BT69" s="38"/>
      <c r="BU69" s="38"/>
      <c r="BV69" s="38"/>
      <c r="BW69" s="38"/>
      <c r="BX69" s="38"/>
      <c r="BY69" s="38"/>
      <c r="BZ69" s="38"/>
      <c r="CA69" s="43">
        <f t="shared" ref="CA69:CA72" si="1377">SUM(BO69:BZ69)</f>
        <v>0</v>
      </c>
      <c r="CB69" s="38"/>
      <c r="CC69" s="38"/>
      <c r="CD69" s="38"/>
      <c r="CE69" s="38"/>
      <c r="CF69" s="38"/>
      <c r="CG69" s="38"/>
      <c r="CH69" s="38"/>
      <c r="CI69" s="38"/>
      <c r="CJ69" s="38"/>
      <c r="CK69" s="38"/>
      <c r="CL69" s="38"/>
      <c r="CM69" s="38"/>
      <c r="CN69" s="43">
        <f t="shared" ref="CN69:CN72" si="1378">SUM(CB69:CM69)</f>
        <v>0</v>
      </c>
      <c r="CO69" s="38"/>
      <c r="CP69" s="38"/>
      <c r="CQ69" s="38"/>
      <c r="CR69" s="38"/>
      <c r="CS69" s="38"/>
      <c r="CT69" s="38"/>
      <c r="CU69" s="38"/>
      <c r="CV69" s="38"/>
      <c r="CW69" s="38"/>
      <c r="CX69" s="38"/>
      <c r="CY69" s="38"/>
      <c r="CZ69" s="38"/>
      <c r="DA69" s="43">
        <f t="shared" ref="DA69:DA72" si="1379">SUM(CO69:CZ69)</f>
        <v>0</v>
      </c>
      <c r="DB69" s="38"/>
      <c r="DC69" s="38"/>
      <c r="DD69" s="38"/>
      <c r="DE69" s="38"/>
      <c r="DF69" s="38"/>
      <c r="DG69" s="38"/>
      <c r="DH69" s="38"/>
      <c r="DI69" s="38"/>
      <c r="DJ69" s="38"/>
      <c r="DK69" s="38"/>
      <c r="DL69" s="38"/>
      <c r="DM69" s="38"/>
      <c r="DN69" s="43">
        <f t="shared" ref="DN69:DN72" si="1380">SUM(DB69:DM69)</f>
        <v>0</v>
      </c>
      <c r="DO69" s="38"/>
      <c r="DP69" s="38"/>
      <c r="DQ69" s="38"/>
      <c r="DR69" s="38"/>
      <c r="DS69" s="38"/>
      <c r="DT69" s="38"/>
      <c r="DU69" s="38"/>
      <c r="DV69" s="38"/>
      <c r="DW69" s="38"/>
      <c r="DX69" s="38"/>
      <c r="DY69" s="38"/>
      <c r="DZ69" s="38"/>
      <c r="EA69" s="43">
        <f t="shared" ref="EA69:EA72" si="1381">SUM(DO69:DZ69)</f>
        <v>0</v>
      </c>
      <c r="EB69" s="38"/>
      <c r="EC69" s="38"/>
      <c r="ED69" s="38"/>
      <c r="EE69" s="38"/>
      <c r="EF69" s="38"/>
      <c r="EG69" s="38"/>
      <c r="EH69" s="38"/>
      <c r="EI69" s="38"/>
      <c r="EJ69" s="38"/>
      <c r="EK69" s="38"/>
      <c r="EL69" s="38"/>
      <c r="EM69" s="38"/>
      <c r="EN69" s="43">
        <f t="shared" ref="EN69:EN72" si="1382">SUM(EB69:EM69)</f>
        <v>0</v>
      </c>
      <c r="EO69" s="38"/>
      <c r="EP69" s="38"/>
      <c r="EQ69" s="38"/>
      <c r="ER69" s="38"/>
      <c r="ES69" s="38"/>
      <c r="ET69" s="38"/>
      <c r="EU69" s="38"/>
      <c r="EV69" s="38"/>
      <c r="EW69" s="38"/>
      <c r="EX69" s="38"/>
      <c r="EY69" s="38"/>
      <c r="EZ69" s="38"/>
      <c r="FA69" s="43">
        <f t="shared" ref="FA69:FA72" si="1383">SUM(EO69:EZ69)</f>
        <v>0</v>
      </c>
      <c r="FB69" s="38"/>
      <c r="FC69" s="38"/>
      <c r="FD69" s="38"/>
      <c r="FE69" s="38"/>
      <c r="FF69" s="38"/>
      <c r="FG69" s="38"/>
      <c r="FH69" s="38"/>
      <c r="FI69" s="38"/>
      <c r="FJ69" s="38"/>
      <c r="FK69" s="38"/>
      <c r="FL69" s="38"/>
      <c r="FM69" s="38"/>
      <c r="FN69" s="43">
        <f t="shared" ref="FN69:FN72" si="1384">SUM(FB69:FM69)</f>
        <v>0</v>
      </c>
      <c r="FO69" s="38"/>
      <c r="FP69" s="38"/>
      <c r="FQ69" s="38"/>
      <c r="FR69" s="38"/>
      <c r="FS69" s="38"/>
      <c r="FT69" s="38"/>
      <c r="FU69" s="38"/>
      <c r="FV69" s="38"/>
      <c r="FW69" s="38"/>
      <c r="FX69" s="38"/>
      <c r="FY69" s="38"/>
      <c r="FZ69" s="38"/>
      <c r="GA69" s="43">
        <f t="shared" ref="GA69:GA72" si="1385">SUM(FO69:FZ69)</f>
        <v>0</v>
      </c>
      <c r="GB69" s="38"/>
      <c r="GC69" s="38"/>
      <c r="GD69" s="38"/>
      <c r="GE69" s="38"/>
      <c r="GF69" s="38"/>
      <c r="GG69" s="38"/>
      <c r="GH69" s="38"/>
      <c r="GI69" s="38"/>
      <c r="GJ69" s="38"/>
      <c r="GK69" s="38"/>
      <c r="GL69" s="38"/>
      <c r="GM69" s="38"/>
      <c r="GN69" s="43">
        <f t="shared" ref="GN69:GN72" si="1386">SUM(GB69:GM69)</f>
        <v>0</v>
      </c>
      <c r="GO69" s="38"/>
      <c r="GP69" s="38"/>
      <c r="GQ69" s="38"/>
      <c r="GR69" s="38"/>
      <c r="GS69" s="38"/>
      <c r="GT69" s="38"/>
      <c r="GU69" s="38"/>
      <c r="GV69" s="38"/>
      <c r="GW69" s="38"/>
      <c r="GX69" s="38"/>
      <c r="GY69" s="38"/>
      <c r="GZ69" s="38"/>
      <c r="HA69" s="43">
        <f t="shared" ref="HA69:HA72" si="1387">SUM(GO69:GZ69)</f>
        <v>0</v>
      </c>
      <c r="HB69" s="38"/>
      <c r="HC69" s="38"/>
      <c r="HD69" s="38"/>
      <c r="HE69" s="38"/>
      <c r="HF69" s="38"/>
      <c r="HG69" s="38"/>
      <c r="HH69" s="38"/>
      <c r="HI69" s="38"/>
      <c r="HJ69" s="38"/>
      <c r="HK69" s="38"/>
      <c r="HL69" s="38"/>
      <c r="HM69" s="38"/>
      <c r="HN69" s="43">
        <f t="shared" ref="HN69:HN72" si="1388">SUM(HB69:HM69)</f>
        <v>0</v>
      </c>
      <c r="HO69" s="38"/>
      <c r="HP69" s="38"/>
      <c r="HQ69" s="38"/>
      <c r="HR69" s="38"/>
      <c r="HS69" s="38"/>
      <c r="HT69" s="38"/>
      <c r="HU69" s="38"/>
      <c r="HV69" s="38"/>
      <c r="HW69" s="38"/>
      <c r="HX69" s="38"/>
      <c r="HY69" s="38"/>
      <c r="HZ69" s="38"/>
      <c r="IA69" s="43">
        <f t="shared" ref="IA69:IA72" si="1389">SUM(HO69:HZ69)</f>
        <v>0</v>
      </c>
      <c r="IB69" s="38"/>
      <c r="IC69" s="38"/>
      <c r="ID69" s="38"/>
      <c r="IE69" s="38"/>
      <c r="IF69" s="38"/>
      <c r="IG69" s="38"/>
      <c r="IH69" s="38"/>
      <c r="II69" s="38"/>
      <c r="IJ69" s="38"/>
      <c r="IK69" s="38"/>
      <c r="IL69" s="38"/>
      <c r="IM69" s="38"/>
      <c r="IN69" s="43">
        <f t="shared" ref="IN69:IN72" si="1390">SUM(IB69:IM69)</f>
        <v>0</v>
      </c>
      <c r="IO69" s="38"/>
      <c r="IP69" s="38"/>
      <c r="IQ69" s="38"/>
      <c r="IR69" s="38"/>
      <c r="IS69" s="38"/>
      <c r="IT69" s="38"/>
      <c r="IU69" s="38"/>
      <c r="IV69" s="38"/>
      <c r="IW69" s="38"/>
      <c r="IX69" s="38"/>
      <c r="IY69" s="38"/>
      <c r="IZ69" s="38"/>
      <c r="JA69" s="43">
        <f t="shared" ref="JA69:JA72" si="1391">SUM(IO69:IZ69)</f>
        <v>0</v>
      </c>
      <c r="JB69" s="38"/>
      <c r="JC69" s="38"/>
      <c r="JD69" s="38"/>
      <c r="JE69" s="38"/>
      <c r="JF69" s="38"/>
      <c r="JG69" s="38"/>
      <c r="JH69" s="38"/>
      <c r="JI69" s="38"/>
      <c r="JJ69" s="38"/>
      <c r="JK69" s="38"/>
      <c r="JL69" s="38"/>
      <c r="JM69" s="38"/>
      <c r="JN69" s="43">
        <f t="shared" ref="JN69:JN72" si="1392">SUM(JB69:JM69)</f>
        <v>0</v>
      </c>
      <c r="JO69" s="38"/>
      <c r="JP69" s="38"/>
      <c r="JQ69" s="38"/>
      <c r="JR69" s="38"/>
      <c r="JS69" s="38"/>
      <c r="JT69" s="38"/>
      <c r="JU69" s="38"/>
      <c r="JV69" s="38"/>
      <c r="JW69" s="38"/>
      <c r="JX69" s="38"/>
      <c r="JY69" s="38"/>
      <c r="JZ69" s="38"/>
      <c r="KA69" s="43">
        <f t="shared" ref="KA69:KA72" si="1393">SUM(JO69:JZ69)</f>
        <v>0</v>
      </c>
      <c r="KB69" s="38"/>
      <c r="KC69" s="38"/>
      <c r="KD69" s="38"/>
      <c r="KE69" s="38"/>
      <c r="KF69" s="38"/>
      <c r="KG69" s="38"/>
      <c r="KH69" s="38"/>
      <c r="KI69" s="38"/>
      <c r="KJ69" s="38"/>
      <c r="KK69" s="38"/>
      <c r="KL69" s="38"/>
      <c r="KM69" s="38"/>
      <c r="KN69" s="43">
        <f t="shared" ref="KN69:KN72" si="1394">SUM(KB69:KM69)</f>
        <v>0</v>
      </c>
      <c r="KO69" s="38"/>
      <c r="KP69" s="38"/>
      <c r="KQ69" s="38"/>
      <c r="KR69" s="38"/>
      <c r="KS69" s="38"/>
      <c r="KT69" s="38"/>
      <c r="KU69" s="38"/>
      <c r="KV69" s="38"/>
      <c r="KW69" s="38"/>
      <c r="KX69" s="38"/>
      <c r="KY69" s="38"/>
      <c r="KZ69" s="38"/>
      <c r="LA69" s="43">
        <f t="shared" ref="LA69:LA72" si="1395">SUM(KO69:KZ69)</f>
        <v>0</v>
      </c>
      <c r="LB69" s="38"/>
      <c r="LC69" s="38"/>
      <c r="LD69" s="38"/>
      <c r="LE69" s="38"/>
      <c r="LF69" s="38"/>
      <c r="LG69" s="38"/>
      <c r="LH69" s="38"/>
      <c r="LI69" s="38"/>
      <c r="LJ69" s="38"/>
      <c r="LK69" s="38"/>
      <c r="LL69" s="38"/>
      <c r="LM69" s="38"/>
      <c r="LN69" s="43">
        <f t="shared" ref="LN69:LN70" si="1396">SUM(LB69:LM69)</f>
        <v>0</v>
      </c>
    </row>
    <row r="70" spans="1:326">
      <c r="A70" s="74" t="s">
        <v>57</v>
      </c>
      <c r="B70" s="317"/>
      <c r="C70" s="317"/>
      <c r="D70" s="317"/>
      <c r="E70" s="317"/>
      <c r="F70" s="317"/>
      <c r="G70" s="317"/>
      <c r="H70" s="317"/>
      <c r="I70" s="317"/>
      <c r="J70" s="317"/>
      <c r="K70" s="317"/>
      <c r="L70" s="317"/>
      <c r="M70" s="317"/>
      <c r="N70" s="318">
        <f t="shared" si="1372"/>
        <v>0</v>
      </c>
      <c r="O70" s="317"/>
      <c r="P70" s="38"/>
      <c r="Q70" s="38"/>
      <c r="R70" s="38"/>
      <c r="S70" s="38"/>
      <c r="T70" s="38"/>
      <c r="U70" s="38"/>
      <c r="V70" s="38"/>
      <c r="W70" s="38"/>
      <c r="X70" s="38"/>
      <c r="Y70" s="38"/>
      <c r="Z70" s="38"/>
      <c r="AA70" s="43">
        <f t="shared" si="1373"/>
        <v>0</v>
      </c>
      <c r="AB70" s="38">
        <f>(-AB14-'Ilgalaikio turto apskaita'!AB11)*(1+'Bazinės prielaidos'!$E$19)</f>
        <v>-3851.0669999999996</v>
      </c>
      <c r="AC70" s="38">
        <f>(-AC14-'Ilgalaikio turto apskaita'!AC11)*(1+'Bazinės prielaidos'!$E$19)</f>
        <v>-3851.0669999999996</v>
      </c>
      <c r="AD70" s="38">
        <f>(-AD14-'Ilgalaikio turto apskaita'!AD11)*(1+'Bazinės prielaidos'!$E$19)</f>
        <v>-3851.0669999999996</v>
      </c>
      <c r="AE70" s="38">
        <f>(-AE14-'Ilgalaikio turto apskaita'!AE11)*(1+'Bazinės prielaidos'!$E$19)</f>
        <v>-3851.0669999999996</v>
      </c>
      <c r="AF70" s="38">
        <f>(-AF14-'Ilgalaikio turto apskaita'!AF11)*(1+'Bazinės prielaidos'!$E$19)</f>
        <v>-3851.0669999999996</v>
      </c>
      <c r="AG70" s="38">
        <f>(-AG14-'Ilgalaikio turto apskaita'!AG11)*(1+'Bazinės prielaidos'!$E$19)</f>
        <v>-3851.0669999999996</v>
      </c>
      <c r="AH70" s="38">
        <f>(-AH14-'Ilgalaikio turto apskaita'!AH11)*(1+'Bazinės prielaidos'!$E$19)</f>
        <v>-3851.0669999999996</v>
      </c>
      <c r="AI70" s="38">
        <f>(-AI14-'Ilgalaikio turto apskaita'!AI11)*(1+'Bazinės prielaidos'!$E$19)</f>
        <v>-3851.0669999999996</v>
      </c>
      <c r="AJ70" s="38">
        <f>(-AJ14-'Ilgalaikio turto apskaita'!AJ11)*(1+'Bazinės prielaidos'!$E$19)</f>
        <v>-3851.0669999999996</v>
      </c>
      <c r="AK70" s="38">
        <f>(-AK14-'Ilgalaikio turto apskaita'!AK11)*(1+'Bazinės prielaidos'!$E$19)</f>
        <v>-3851.0669999999996</v>
      </c>
      <c r="AL70" s="38">
        <f>(-AL14-'Ilgalaikio turto apskaita'!AL11)*(1+'Bazinės prielaidos'!$E$19)</f>
        <v>-3851.0670000000009</v>
      </c>
      <c r="AM70" s="38">
        <f>(-AM14-'Ilgalaikio turto apskaita'!AM11)*(1+'Bazinės prielaidos'!$E$19)</f>
        <v>-3851.0669999999996</v>
      </c>
      <c r="AN70" s="43">
        <f t="shared" si="1374"/>
        <v>-46212.804000000004</v>
      </c>
      <c r="AO70" s="38">
        <f>(-AO14-'Ilgalaikio turto apskaita'!AO11)*(1+'Bazinės prielaidos'!$E$19)</f>
        <v>-3966.5990099999999</v>
      </c>
      <c r="AP70" s="38">
        <f>(-AP14-'Ilgalaikio turto apskaita'!AP11)*(1+'Bazinės prielaidos'!$E$19)</f>
        <v>-3966.5990099999999</v>
      </c>
      <c r="AQ70" s="38">
        <f>(-AQ14-'Ilgalaikio turto apskaita'!AQ11)*(1+'Bazinės prielaidos'!$E$19)</f>
        <v>-3966.5990099999999</v>
      </c>
      <c r="AR70" s="38">
        <f>(-AR14-'Ilgalaikio turto apskaita'!AR11)*(1+'Bazinės prielaidos'!$E$19)</f>
        <v>-3966.5990099999999</v>
      </c>
      <c r="AS70" s="38">
        <f>(-AS14-'Ilgalaikio turto apskaita'!AS11)*(1+'Bazinės prielaidos'!$E$19)</f>
        <v>-3966.5990099999999</v>
      </c>
      <c r="AT70" s="38">
        <f>(-AT14-'Ilgalaikio turto apskaita'!AT11)*(1+'Bazinės prielaidos'!$E$19)</f>
        <v>-3966.5990099999999</v>
      </c>
      <c r="AU70" s="38">
        <f>(-AU14-'Ilgalaikio turto apskaita'!AU11)*(1+'Bazinės prielaidos'!$E$19)</f>
        <v>-3966.5990099999999</v>
      </c>
      <c r="AV70" s="38">
        <f>(-AV14-'Ilgalaikio turto apskaita'!AV11)*(1+'Bazinės prielaidos'!$E$19)</f>
        <v>-3966.5990099999999</v>
      </c>
      <c r="AW70" s="38">
        <f>(-AW14-'Ilgalaikio turto apskaita'!AW11)*(1+'Bazinės prielaidos'!$E$19)</f>
        <v>-3966.5990099999999</v>
      </c>
      <c r="AX70" s="38">
        <f>(-AX14-'Ilgalaikio turto apskaita'!AX11)*(1+'Bazinės prielaidos'!$E$19)</f>
        <v>-3966.5990099999999</v>
      </c>
      <c r="AY70" s="38">
        <f>(-AY14-'Ilgalaikio turto apskaita'!AY11)*(1+'Bazinės prielaidos'!$E$19)</f>
        <v>-3966.5990100000004</v>
      </c>
      <c r="AZ70" s="38">
        <f>(-AZ14-'Ilgalaikio turto apskaita'!AZ11)*(1+'Bazinės prielaidos'!$E$19)</f>
        <v>-10016.59901</v>
      </c>
      <c r="BA70" s="43">
        <f t="shared" si="1375"/>
        <v>-53649.188119999984</v>
      </c>
      <c r="BB70" s="38">
        <f>(-BB14-'Ilgalaikio turto apskaita'!BB11)*(1+'Bazinės prielaidos'!$E$19)</f>
        <v>-4085.5969802999998</v>
      </c>
      <c r="BC70" s="38">
        <f>(-BC14-'Ilgalaikio turto apskaita'!BC11)*(1+'Bazinės prielaidos'!$E$19)</f>
        <v>-4085.5969802999998</v>
      </c>
      <c r="BD70" s="38">
        <f>(-BD14-'Ilgalaikio turto apskaita'!BD11)*(1+'Bazinės prielaidos'!$E$19)</f>
        <v>-4085.5969802999998</v>
      </c>
      <c r="BE70" s="38">
        <f>(-BE14-'Ilgalaikio turto apskaita'!BE11)*(1+'Bazinės prielaidos'!$E$19)</f>
        <v>-4085.5969802999998</v>
      </c>
      <c r="BF70" s="38">
        <f>(-BF14-'Ilgalaikio turto apskaita'!BF11)*(1+'Bazinės prielaidos'!$E$19)</f>
        <v>-4085.5969802999998</v>
      </c>
      <c r="BG70" s="38">
        <f>(-BG14-'Ilgalaikio turto apskaita'!BG11)*(1+'Bazinės prielaidos'!$E$19)</f>
        <v>-4085.5969802999998</v>
      </c>
      <c r="BH70" s="38">
        <f>(-BH14-'Ilgalaikio turto apskaita'!BH11)*(1+'Bazinės prielaidos'!$E$19)</f>
        <v>-4085.5969802999998</v>
      </c>
      <c r="BI70" s="38">
        <f>(-BI14-'Ilgalaikio turto apskaita'!BI11)*(1+'Bazinės prielaidos'!$E$19)</f>
        <v>-4085.5969802999998</v>
      </c>
      <c r="BJ70" s="38">
        <f>(-BJ14-'Ilgalaikio turto apskaita'!BJ11)*(1+'Bazinės prielaidos'!$E$19)</f>
        <v>-4085.5969802999998</v>
      </c>
      <c r="BK70" s="38">
        <f>(-BK14-'Ilgalaikio turto apskaita'!BK11)*(1+'Bazinės prielaidos'!$E$19)</f>
        <v>-4085.5969802999998</v>
      </c>
      <c r="BL70" s="38">
        <f>(-BL14-'Ilgalaikio turto apskaita'!BL11)*(1+'Bazinės prielaidos'!$E$19)</f>
        <v>-4085.5969802999998</v>
      </c>
      <c r="BM70" s="38">
        <f>(-BM14-'Ilgalaikio turto apskaita'!BM11)*(1+'Bazinės prielaidos'!$E$19)</f>
        <v>-33125.596980299997</v>
      </c>
      <c r="BN70" s="43">
        <f t="shared" si="1376"/>
        <v>-78067.163763599994</v>
      </c>
      <c r="BO70" s="38">
        <f>(-BO14-'Ilgalaikio turto apskaita'!BO11)*(1+'Bazinės prielaidos'!$E$19)</f>
        <v>-4208.164889708999</v>
      </c>
      <c r="BP70" s="38">
        <f>(-BP14-'Ilgalaikio turto apskaita'!BP11)*(1+'Bazinės prielaidos'!$E$19)</f>
        <v>-4208.164889708999</v>
      </c>
      <c r="BQ70" s="38">
        <f>(-BQ14-'Ilgalaikio turto apskaita'!BQ11)*(1+'Bazinės prielaidos'!$E$19)</f>
        <v>-4208.164889708999</v>
      </c>
      <c r="BR70" s="38">
        <f>(-BR14-'Ilgalaikio turto apskaita'!BR11)*(1+'Bazinės prielaidos'!$E$19)</f>
        <v>-4208.164889708999</v>
      </c>
      <c r="BS70" s="38">
        <f>(-BS14-'Ilgalaikio turto apskaita'!BS11)*(1+'Bazinės prielaidos'!$E$19)</f>
        <v>-4208.164889708999</v>
      </c>
      <c r="BT70" s="38">
        <f>(-BT14-'Ilgalaikio turto apskaita'!BT11)*(1+'Bazinės prielaidos'!$E$19)</f>
        <v>-4208.164889708999</v>
      </c>
      <c r="BU70" s="38">
        <f>(-BU14-'Ilgalaikio turto apskaita'!BU11)*(1+'Bazinės prielaidos'!$E$19)</f>
        <v>-4208.164889708999</v>
      </c>
      <c r="BV70" s="38">
        <f>(-BV14-'Ilgalaikio turto apskaita'!BV11)*(1+'Bazinės prielaidos'!$E$19)</f>
        <v>-4208.164889708999</v>
      </c>
      <c r="BW70" s="38">
        <f>(-BW14-'Ilgalaikio turto apskaita'!BW11)*(1+'Bazinės prielaidos'!$E$19)</f>
        <v>-4208.164889708999</v>
      </c>
      <c r="BX70" s="38">
        <f>(-BX14-'Ilgalaikio turto apskaita'!BX11)*(1+'Bazinės prielaidos'!$E$19)</f>
        <v>-4208.164889708999</v>
      </c>
      <c r="BY70" s="38">
        <f>(-BY14-'Ilgalaikio turto apskaita'!BY11)*(1+'Bazinės prielaidos'!$E$19)</f>
        <v>-4208.1648897089981</v>
      </c>
      <c r="BZ70" s="38">
        <f>(-BZ14-'Ilgalaikio turto apskaita'!BZ11)*(1+'Bazinės prielaidos'!$E$19)</f>
        <v>-58658.164889708998</v>
      </c>
      <c r="CA70" s="43">
        <f t="shared" si="1377"/>
        <v>-104947.97867650798</v>
      </c>
      <c r="CB70" s="38">
        <f>(-CB14-'Ilgalaikio turto apskaita'!CB11)*(1+'Bazinės prielaidos'!$E$19)</f>
        <v>-4334.4098364002693</v>
      </c>
      <c r="CC70" s="38">
        <f>(-CC14-'Ilgalaikio turto apskaita'!CC11)*(1+'Bazinės prielaidos'!$E$19)</f>
        <v>-4334.4098364002693</v>
      </c>
      <c r="CD70" s="38">
        <f>(-CD14-'Ilgalaikio turto apskaita'!CD11)*(1+'Bazinės prielaidos'!$E$19)</f>
        <v>-4334.4098364002693</v>
      </c>
      <c r="CE70" s="38">
        <f>(-CE14-'Ilgalaikio turto apskaita'!CE11)*(1+'Bazinės prielaidos'!$E$19)</f>
        <v>-4334.4098364002693</v>
      </c>
      <c r="CF70" s="38">
        <f>(-CF14-'Ilgalaikio turto apskaita'!CF11)*(1+'Bazinės prielaidos'!$E$19)</f>
        <v>-4334.4098364002693</v>
      </c>
      <c r="CG70" s="38">
        <f>(-CG14-'Ilgalaikio turto apskaita'!CG11)*(1+'Bazinės prielaidos'!$E$19)</f>
        <v>-4334.4098364002693</v>
      </c>
      <c r="CH70" s="38">
        <f>(-CH14-'Ilgalaikio turto apskaita'!CH11)*(1+'Bazinės prielaidos'!$E$19)</f>
        <v>-4334.4098364002693</v>
      </c>
      <c r="CI70" s="38">
        <f>(-CI14-'Ilgalaikio turto apskaita'!CI11)*(1+'Bazinės prielaidos'!$E$19)</f>
        <v>-4334.4098364002693</v>
      </c>
      <c r="CJ70" s="38">
        <f>(-CJ14-'Ilgalaikio turto apskaita'!CJ11)*(1+'Bazinės prielaidos'!$E$19)</f>
        <v>-4334.4098364002693</v>
      </c>
      <c r="CK70" s="38">
        <f>(-CK14-'Ilgalaikio turto apskaita'!CK11)*(1+'Bazinės prielaidos'!$E$19)</f>
        <v>-4334.4098364002693</v>
      </c>
      <c r="CL70" s="38">
        <f>(-CL14-'Ilgalaikio turto apskaita'!CL11)*(1+'Bazinės prielaidos'!$E$19)</f>
        <v>-4334.4098364002703</v>
      </c>
      <c r="CM70" s="38">
        <f>(-CM14-'Ilgalaikio turto apskaita'!CM11)*(1+'Bazinės prielaidos'!$E$19)</f>
        <v>-118074.40983640027</v>
      </c>
      <c r="CN70" s="43">
        <f t="shared" si="1378"/>
        <v>-165752.91803680325</v>
      </c>
      <c r="CO70" s="38">
        <f>(-CO14-'Ilgalaikio turto apskaita'!CO11)*(1+'Bazinės prielaidos'!$E$19)</f>
        <v>-4464.4421314922783</v>
      </c>
      <c r="CP70" s="38">
        <f>(-CP14-'Ilgalaikio turto apskaita'!CP11)*(1+'Bazinės prielaidos'!$E$19)</f>
        <v>-4464.4421314922783</v>
      </c>
      <c r="CQ70" s="38">
        <f>(-CQ14-'Ilgalaikio turto apskaita'!CQ11)*(1+'Bazinės prielaidos'!$E$19)</f>
        <v>-4464.4421314922783</v>
      </c>
      <c r="CR70" s="38">
        <f>(-CR14-'Ilgalaikio turto apskaita'!CR11)*(1+'Bazinės prielaidos'!$E$19)</f>
        <v>-4464.4421314922783</v>
      </c>
      <c r="CS70" s="38">
        <f>(-CS14-'Ilgalaikio turto apskaita'!CS11)*(1+'Bazinės prielaidos'!$E$19)</f>
        <v>-4464.4421314922783</v>
      </c>
      <c r="CT70" s="38">
        <f>(-CT14-'Ilgalaikio turto apskaita'!CT11)*(1+'Bazinės prielaidos'!$E$19)</f>
        <v>-4464.4421314922783</v>
      </c>
      <c r="CU70" s="38">
        <f>(-CU14-'Ilgalaikio turto apskaita'!CU11)*(1+'Bazinės prielaidos'!$E$19)</f>
        <v>-4464.4421314922783</v>
      </c>
      <c r="CV70" s="38">
        <f>(-CV14-'Ilgalaikio turto apskaita'!CV11)*(1+'Bazinės prielaidos'!$E$19)</f>
        <v>-4464.4421314922783</v>
      </c>
      <c r="CW70" s="38">
        <f>(-CW14-'Ilgalaikio turto apskaita'!CW11)*(1+'Bazinės prielaidos'!$E$19)</f>
        <v>-4464.4421314922783</v>
      </c>
      <c r="CX70" s="38">
        <f>(-CX14-'Ilgalaikio turto apskaita'!CX11)*(1+'Bazinės prielaidos'!$E$19)</f>
        <v>-4464.4421314922783</v>
      </c>
      <c r="CY70" s="38">
        <f>(-CY14-'Ilgalaikio turto apskaita'!CY11)*(1+'Bazinės prielaidos'!$E$19)</f>
        <v>-4464.4421314922783</v>
      </c>
      <c r="CZ70" s="38">
        <f>(-CZ14-'Ilgalaikio turto apskaita'!CZ11)*(1+'Bazinės prielaidos'!$E$19)</f>
        <v>-34714.44213149228</v>
      </c>
      <c r="DA70" s="43">
        <f t="shared" si="1379"/>
        <v>-83823.305577907362</v>
      </c>
      <c r="DB70" s="38">
        <f>(-DB14-'Ilgalaikio turto apskaita'!DB11)*(1+'Bazinės prielaidos'!$E$19)</f>
        <v>-4598.3753954370459</v>
      </c>
      <c r="DC70" s="38">
        <f>(-DC14-'Ilgalaikio turto apskaita'!DC11)*(1+'Bazinės prielaidos'!$E$19)</f>
        <v>-4598.3753954370459</v>
      </c>
      <c r="DD70" s="38">
        <f>(-DD14-'Ilgalaikio turto apskaita'!DD11)*(1+'Bazinės prielaidos'!$E$19)</f>
        <v>-4598.3753954370459</v>
      </c>
      <c r="DE70" s="38">
        <f>(-DE14-'Ilgalaikio turto apskaita'!DE11)*(1+'Bazinės prielaidos'!$E$19)</f>
        <v>-4598.3753954370459</v>
      </c>
      <c r="DF70" s="38">
        <f>(-DF14-'Ilgalaikio turto apskaita'!DF11)*(1+'Bazinės prielaidos'!$E$19)</f>
        <v>-4598.3753954370459</v>
      </c>
      <c r="DG70" s="38">
        <f>(-DG14-'Ilgalaikio turto apskaita'!DG11)*(1+'Bazinės prielaidos'!$E$19)</f>
        <v>-4598.3753954370459</v>
      </c>
      <c r="DH70" s="38">
        <f>(-DH14-'Ilgalaikio turto apskaita'!DH11)*(1+'Bazinės prielaidos'!$E$19)</f>
        <v>-4598.3753954370459</v>
      </c>
      <c r="DI70" s="38">
        <f>(-DI14-'Ilgalaikio turto apskaita'!DI11)*(1+'Bazinės prielaidos'!$E$19)</f>
        <v>-4598.3753954370459</v>
      </c>
      <c r="DJ70" s="38">
        <f>(-DJ14-'Ilgalaikio turto apskaita'!DJ11)*(1+'Bazinės prielaidos'!$E$19)</f>
        <v>-4598.3753954370459</v>
      </c>
      <c r="DK70" s="38">
        <f>(-DK14-'Ilgalaikio turto apskaita'!DK11)*(1+'Bazinės prielaidos'!$E$19)</f>
        <v>-4598.3753954370459</v>
      </c>
      <c r="DL70" s="38">
        <f>(-DL14-'Ilgalaikio turto apskaita'!DL11)*(1+'Bazinės prielaidos'!$E$19)</f>
        <v>-4598.375395437045</v>
      </c>
      <c r="DM70" s="38">
        <f>(-DM14-'Ilgalaikio turto apskaita'!DM11)*(1+'Bazinės prielaidos'!$E$19)</f>
        <v>-154638.37539543703</v>
      </c>
      <c r="DN70" s="43">
        <f t="shared" si="1380"/>
        <v>-205220.50474524454</v>
      </c>
      <c r="DO70" s="38">
        <f>(-DO14-'Ilgalaikio turto apskaita'!DO11)*(1+'Bazinės prielaidos'!$E$19)</f>
        <v>-4736.3266573001574</v>
      </c>
      <c r="DP70" s="38">
        <f>(-DP14-'Ilgalaikio turto apskaita'!DP11)*(1+'Bazinės prielaidos'!$E$19)</f>
        <v>-4736.3266573001574</v>
      </c>
      <c r="DQ70" s="38">
        <f>(-DQ14-'Ilgalaikio turto apskaita'!DQ11)*(1+'Bazinės prielaidos'!$E$19)</f>
        <v>-4736.3266573001574</v>
      </c>
      <c r="DR70" s="38">
        <f>(-DR14-'Ilgalaikio turto apskaita'!DR11)*(1+'Bazinės prielaidos'!$E$19)</f>
        <v>-4736.3266573001574</v>
      </c>
      <c r="DS70" s="38">
        <f>(-DS14-'Ilgalaikio turto apskaita'!DS11)*(1+'Bazinės prielaidos'!$E$19)</f>
        <v>-4736.3266573001574</v>
      </c>
      <c r="DT70" s="38">
        <f>(-DT14-'Ilgalaikio turto apskaita'!DT11)*(1+'Bazinės prielaidos'!$E$19)</f>
        <v>-4736.3266573001574</v>
      </c>
      <c r="DU70" s="38">
        <f>(-DU14-'Ilgalaikio turto apskaita'!DU11)*(1+'Bazinės prielaidos'!$E$19)</f>
        <v>-4736.3266573001574</v>
      </c>
      <c r="DV70" s="38">
        <f>(-DV14-'Ilgalaikio turto apskaita'!DV11)*(1+'Bazinės prielaidos'!$E$19)</f>
        <v>-4736.3266573001574</v>
      </c>
      <c r="DW70" s="38">
        <f>(-DW14-'Ilgalaikio turto apskaita'!DW11)*(1+'Bazinės prielaidos'!$E$19)</f>
        <v>-4736.3266573001574</v>
      </c>
      <c r="DX70" s="38">
        <f>(-DX14-'Ilgalaikio turto apskaita'!DX11)*(1+'Bazinės prielaidos'!$E$19)</f>
        <v>-4736.3266573001574</v>
      </c>
      <c r="DY70" s="38">
        <f>(-DY14-'Ilgalaikio turto apskaita'!DY11)*(1+'Bazinės prielaidos'!$E$19)</f>
        <v>-4736.3266573001574</v>
      </c>
      <c r="DZ70" s="38">
        <f>(-DZ14-'Ilgalaikio turto apskaita'!DZ11)*(1+'Bazinės prielaidos'!$E$19)</f>
        <v>-34986.326657300153</v>
      </c>
      <c r="EA70" s="43">
        <f t="shared" si="1381"/>
        <v>-87085.919887601893</v>
      </c>
      <c r="EB70" s="38">
        <f>(-EB14-'Ilgalaikio turto apskaita'!EB11)*(1+'Bazinės prielaidos'!$E$19)</f>
        <v>-4878.4164570191624</v>
      </c>
      <c r="EC70" s="38">
        <f>(-EC14-'Ilgalaikio turto apskaita'!EC11)*(1+'Bazinės prielaidos'!$E$19)</f>
        <v>-4878.4164570191624</v>
      </c>
      <c r="ED70" s="38">
        <f>(-ED14-'Ilgalaikio turto apskaita'!ED11)*(1+'Bazinės prielaidos'!$E$19)</f>
        <v>-4878.4164570191624</v>
      </c>
      <c r="EE70" s="38">
        <f>(-EE14-'Ilgalaikio turto apskaita'!EE11)*(1+'Bazinės prielaidos'!$E$19)</f>
        <v>-4878.4164570191624</v>
      </c>
      <c r="EF70" s="38">
        <f>(-EF14-'Ilgalaikio turto apskaita'!EF11)*(1+'Bazinės prielaidos'!$E$19)</f>
        <v>-4878.4164570191624</v>
      </c>
      <c r="EG70" s="38">
        <f>(-EG14-'Ilgalaikio turto apskaita'!EG11)*(1+'Bazinės prielaidos'!$E$19)</f>
        <v>-4878.4164570191624</v>
      </c>
      <c r="EH70" s="38">
        <f>(-EH14-'Ilgalaikio turto apskaita'!EH11)*(1+'Bazinės prielaidos'!$E$19)</f>
        <v>-4878.4164570191624</v>
      </c>
      <c r="EI70" s="38">
        <f>(-EI14-'Ilgalaikio turto apskaita'!EI11)*(1+'Bazinės prielaidos'!$E$19)</f>
        <v>-4878.4164570191624</v>
      </c>
      <c r="EJ70" s="38">
        <f>(-EJ14-'Ilgalaikio turto apskaita'!EJ11)*(1+'Bazinės prielaidos'!$E$19)</f>
        <v>-4878.4164570191624</v>
      </c>
      <c r="EK70" s="38">
        <f>(-EK14-'Ilgalaikio turto apskaita'!EK11)*(1+'Bazinės prielaidos'!$E$19)</f>
        <v>-4878.4164570191624</v>
      </c>
      <c r="EL70" s="38">
        <f>(-EL14-'Ilgalaikio turto apskaita'!EL11)*(1+'Bazinės prielaidos'!$E$19)</f>
        <v>-4878.4164570191633</v>
      </c>
      <c r="EM70" s="38">
        <f>(-EM14-'Ilgalaikio turto apskaita'!EM11)*(1+'Bazinės prielaidos'!$E$19)</f>
        <v>-118618.41645701915</v>
      </c>
      <c r="EN70" s="43">
        <f t="shared" si="1382"/>
        <v>-172280.99748422994</v>
      </c>
      <c r="EO70" s="38">
        <f>(-EO14-'Ilgalaikio turto apskaita'!EO11)*(1+'Bazinės prielaidos'!$E$19)</f>
        <v>-5024.7689507297373</v>
      </c>
      <c r="EP70" s="38">
        <f>(-EP14-'Ilgalaikio turto apskaita'!EP11)*(1+'Bazinės prielaidos'!$E$19)</f>
        <v>-5024.7689507297373</v>
      </c>
      <c r="EQ70" s="38">
        <f>(-EQ14-'Ilgalaikio turto apskaita'!EQ11)*(1+'Bazinės prielaidos'!$E$19)</f>
        <v>-5024.7689507297373</v>
      </c>
      <c r="ER70" s="38">
        <f>(-ER14-'Ilgalaikio turto apskaita'!ER11)*(1+'Bazinės prielaidos'!$E$19)</f>
        <v>-5024.7689507297373</v>
      </c>
      <c r="ES70" s="38">
        <f>(-ES14-'Ilgalaikio turto apskaita'!ES11)*(1+'Bazinės prielaidos'!$E$19)</f>
        <v>-5024.7689507297373</v>
      </c>
      <c r="ET70" s="38">
        <f>(-ET14-'Ilgalaikio turto apskaita'!ET11)*(1+'Bazinės prielaidos'!$E$19)</f>
        <v>-5024.7689507297373</v>
      </c>
      <c r="EU70" s="38">
        <f>(-EU14-'Ilgalaikio turto apskaita'!EU11)*(1+'Bazinės prielaidos'!$E$19)</f>
        <v>-5024.7689507297373</v>
      </c>
      <c r="EV70" s="38">
        <f>(-EV14-'Ilgalaikio turto apskaita'!EV11)*(1+'Bazinės prielaidos'!$E$19)</f>
        <v>-5024.7689507297373</v>
      </c>
      <c r="EW70" s="38">
        <f>(-EW14-'Ilgalaikio turto apskaita'!EW11)*(1+'Bazinės prielaidos'!$E$19)</f>
        <v>-5024.7689507297373</v>
      </c>
      <c r="EX70" s="38">
        <f>(-EX14-'Ilgalaikio turto apskaita'!EX11)*(1+'Bazinės prielaidos'!$E$19)</f>
        <v>-5024.7689507297373</v>
      </c>
      <c r="EY70" s="38">
        <f>(-EY14-'Ilgalaikio turto apskaita'!EY11)*(1+'Bazinės prielaidos'!$E$19)</f>
        <v>-5024.7689507297364</v>
      </c>
      <c r="EZ70" s="38">
        <f>(-EZ14-'Ilgalaikio turto apskaita'!EZ11)*(1+'Bazinės prielaidos'!$E$19)</f>
        <v>-83674.768950729733</v>
      </c>
      <c r="FA70" s="43">
        <f t="shared" si="1383"/>
        <v>-138947.22740875685</v>
      </c>
      <c r="FB70" s="38">
        <f>(-FB14-'Ilgalaikio turto apskaita'!FB11)*(1+'Bazinės prielaidos'!$E$19)</f>
        <v>-5175.5120192516288</v>
      </c>
      <c r="FC70" s="38">
        <f>(-FC14-'Ilgalaikio turto apskaita'!FC11)*(1+'Bazinės prielaidos'!$E$19)</f>
        <v>-5175.5120192516288</v>
      </c>
      <c r="FD70" s="38">
        <f>(-FD14-'Ilgalaikio turto apskaita'!FD11)*(1+'Bazinės prielaidos'!$E$19)</f>
        <v>-5175.5120192516288</v>
      </c>
      <c r="FE70" s="38">
        <f>(-FE14-'Ilgalaikio turto apskaita'!FE11)*(1+'Bazinės prielaidos'!$E$19)</f>
        <v>-5175.5120192516288</v>
      </c>
      <c r="FF70" s="38">
        <f>(-FF14-'Ilgalaikio turto apskaita'!FF11)*(1+'Bazinės prielaidos'!$E$19)</f>
        <v>-5175.5120192516288</v>
      </c>
      <c r="FG70" s="38">
        <f>(-FG14-'Ilgalaikio turto apskaita'!FG11)*(1+'Bazinės prielaidos'!$E$19)</f>
        <v>-5175.5120192516288</v>
      </c>
      <c r="FH70" s="38">
        <f>(-FH14-'Ilgalaikio turto apskaita'!FH11)*(1+'Bazinės prielaidos'!$E$19)</f>
        <v>-5175.5120192516288</v>
      </c>
      <c r="FI70" s="38">
        <f>(-FI14-'Ilgalaikio turto apskaita'!FI11)*(1+'Bazinės prielaidos'!$E$19)</f>
        <v>-5175.5120192516288</v>
      </c>
      <c r="FJ70" s="38">
        <f>(-FJ14-'Ilgalaikio turto apskaita'!FJ11)*(1+'Bazinės prielaidos'!$E$19)</f>
        <v>-5175.5120192516288</v>
      </c>
      <c r="FK70" s="38">
        <f>(-FK14-'Ilgalaikio turto apskaita'!FK11)*(1+'Bazinės prielaidos'!$E$19)</f>
        <v>-5175.5120192516288</v>
      </c>
      <c r="FL70" s="38">
        <f>(-FL14-'Ilgalaikio turto apskaita'!FL11)*(1+'Bazinės prielaidos'!$E$19)</f>
        <v>-5175.5120192516288</v>
      </c>
      <c r="FM70" s="38">
        <f>(-FM14-'Ilgalaikio turto apskaita'!FM11)*(1+'Bazinės prielaidos'!$E$19)</f>
        <v>-131015.51201925162</v>
      </c>
      <c r="FN70" s="43">
        <f t="shared" si="1384"/>
        <v>-187946.14423101954</v>
      </c>
      <c r="FO70" s="38">
        <f>(-FO14-'Ilgalaikio turto apskaita'!FO11)*(1+'Bazinės prielaidos'!$E$19)</f>
        <v>-5330.7773798291773</v>
      </c>
      <c r="FP70" s="38">
        <f>(-FP14-'Ilgalaikio turto apskaita'!FP11)*(1+'Bazinės prielaidos'!$E$19)</f>
        <v>-5330.7773798291773</v>
      </c>
      <c r="FQ70" s="38">
        <f>(-FQ14-'Ilgalaikio turto apskaita'!FQ11)*(1+'Bazinės prielaidos'!$E$19)</f>
        <v>-5330.7773798291773</v>
      </c>
      <c r="FR70" s="38">
        <f>(-FR14-'Ilgalaikio turto apskaita'!FR11)*(1+'Bazinės prielaidos'!$E$19)</f>
        <v>-5330.7773798291773</v>
      </c>
      <c r="FS70" s="38">
        <f>(-FS14-'Ilgalaikio turto apskaita'!FS11)*(1+'Bazinės prielaidos'!$E$19)</f>
        <v>-5330.7773798291773</v>
      </c>
      <c r="FT70" s="38">
        <f>(-FT14-'Ilgalaikio turto apskaita'!FT11)*(1+'Bazinės prielaidos'!$E$19)</f>
        <v>-5330.7773798291773</v>
      </c>
      <c r="FU70" s="38">
        <f>(-FU14-'Ilgalaikio turto apskaita'!FU11)*(1+'Bazinės prielaidos'!$E$19)</f>
        <v>-5330.7773798291773</v>
      </c>
      <c r="FV70" s="38">
        <f>(-FV14-'Ilgalaikio turto apskaita'!FV11)*(1+'Bazinės prielaidos'!$E$19)</f>
        <v>-5330.7773798291773</v>
      </c>
      <c r="FW70" s="38">
        <f>(-FW14-'Ilgalaikio turto apskaita'!FW11)*(1+'Bazinės prielaidos'!$E$19)</f>
        <v>-5330.7773798291773</v>
      </c>
      <c r="FX70" s="38">
        <f>(-FX14-'Ilgalaikio turto apskaita'!FX11)*(1+'Bazinės prielaidos'!$E$19)</f>
        <v>-5330.7773798291773</v>
      </c>
      <c r="FY70" s="38">
        <f>(-FY14-'Ilgalaikio turto apskaita'!FY11)*(1+'Bazinės prielaidos'!$E$19)</f>
        <v>-5330.7773798291755</v>
      </c>
      <c r="FZ70" s="38">
        <f>(-FZ14-'Ilgalaikio turto apskaita'!FZ11)*(1+'Bazinės prielaidos'!$E$19)</f>
        <v>-58570.777379829182</v>
      </c>
      <c r="GA70" s="43">
        <f t="shared" si="1385"/>
        <v>-117209.32855795012</v>
      </c>
      <c r="GB70" s="38">
        <f>(-GB14-'Ilgalaikio turto apskaita'!GB11)*(1+'Bazinės prielaidos'!$E$19)</f>
        <v>-5490.7007012240529</v>
      </c>
      <c r="GC70" s="38">
        <f>(-GC14-'Ilgalaikio turto apskaita'!GC11)*(1+'Bazinės prielaidos'!$E$19)</f>
        <v>-5490.7007012240529</v>
      </c>
      <c r="GD70" s="38">
        <f>(-GD14-'Ilgalaikio turto apskaita'!GD11)*(1+'Bazinės prielaidos'!$E$19)</f>
        <v>-5490.7007012240529</v>
      </c>
      <c r="GE70" s="38">
        <f>(-GE14-'Ilgalaikio turto apskaita'!GE11)*(1+'Bazinės prielaidos'!$E$19)</f>
        <v>-5490.7007012240529</v>
      </c>
      <c r="GF70" s="38">
        <f>(-GF14-'Ilgalaikio turto apskaita'!GF11)*(1+'Bazinės prielaidos'!$E$19)</f>
        <v>-5490.7007012240529</v>
      </c>
      <c r="GG70" s="38">
        <f>(-GG14-'Ilgalaikio turto apskaita'!GG11)*(1+'Bazinės prielaidos'!$E$19)</f>
        <v>-5490.7007012240529</v>
      </c>
      <c r="GH70" s="38">
        <f>(-GH14-'Ilgalaikio turto apskaita'!GH11)*(1+'Bazinės prielaidos'!$E$19)</f>
        <v>-5490.7007012240529</v>
      </c>
      <c r="GI70" s="38">
        <f>(-GI14-'Ilgalaikio turto apskaita'!GI11)*(1+'Bazinės prielaidos'!$E$19)</f>
        <v>-5490.7007012240529</v>
      </c>
      <c r="GJ70" s="38">
        <f>(-GJ14-'Ilgalaikio turto apskaita'!GJ11)*(1+'Bazinės prielaidos'!$E$19)</f>
        <v>-5490.7007012240529</v>
      </c>
      <c r="GK70" s="38">
        <f>(-GK14-'Ilgalaikio turto apskaita'!GK11)*(1+'Bazinės prielaidos'!$E$19)</f>
        <v>-5490.7007012240529</v>
      </c>
      <c r="GL70" s="38">
        <f>(-GL14-'Ilgalaikio turto apskaita'!GL11)*(1+'Bazinės prielaidos'!$E$19)</f>
        <v>-5490.700701224051</v>
      </c>
      <c r="GM70" s="38">
        <f>(-GM14-'Ilgalaikio turto apskaita'!GM11)*(1+'Bazinės prielaidos'!$E$19)</f>
        <v>-156135.70070122404</v>
      </c>
      <c r="GN70" s="43">
        <f t="shared" si="1386"/>
        <v>-216533.4084146886</v>
      </c>
      <c r="GO70" s="38">
        <f>(-GO14-'Ilgalaikio turto apskaita'!GO11)*(1+'Bazinės prielaidos'!$E$19)</f>
        <v>0</v>
      </c>
      <c r="GP70" s="38">
        <f>(-GP14-'Ilgalaikio turto apskaita'!GP11)*(1+'Bazinės prielaidos'!$E$19)</f>
        <v>0</v>
      </c>
      <c r="GQ70" s="38">
        <f>(-GQ14-'Ilgalaikio turto apskaita'!GQ11)*(1+'Bazinės prielaidos'!$E$19)</f>
        <v>0</v>
      </c>
      <c r="GR70" s="38">
        <f>(-GR14-'Ilgalaikio turto apskaita'!GR11)*(1+'Bazinės prielaidos'!$E$19)</f>
        <v>0</v>
      </c>
      <c r="GS70" s="38">
        <f>(-GS14-'Ilgalaikio turto apskaita'!GS11)*(1+'Bazinės prielaidos'!$E$19)</f>
        <v>0</v>
      </c>
      <c r="GT70" s="38">
        <f>(-GT14-'Ilgalaikio turto apskaita'!GT11)*(1+'Bazinės prielaidos'!$E$19)</f>
        <v>0</v>
      </c>
      <c r="GU70" s="38">
        <f>(-GU14-'Ilgalaikio turto apskaita'!GU11)*(1+'Bazinės prielaidos'!$E$19)</f>
        <v>0</v>
      </c>
      <c r="GV70" s="38">
        <f>(-GV14-'Ilgalaikio turto apskaita'!GV11)*(1+'Bazinės prielaidos'!$E$19)</f>
        <v>0</v>
      </c>
      <c r="GW70" s="38">
        <f>(-GW14-'Ilgalaikio turto apskaita'!GW11)*(1+'Bazinės prielaidos'!$E$19)</f>
        <v>0</v>
      </c>
      <c r="GX70" s="38">
        <f>(-GX14-'Ilgalaikio turto apskaita'!GX11)*(1+'Bazinės prielaidos'!$E$19)</f>
        <v>0</v>
      </c>
      <c r="GY70" s="38">
        <f>(-GY14-'Ilgalaikio turto apskaita'!GY11)*(1+'Bazinės prielaidos'!$E$19)</f>
        <v>0</v>
      </c>
      <c r="GZ70" s="38">
        <f>(-GZ14-'Ilgalaikio turto apskaita'!GZ11)*(1+'Bazinės prielaidos'!$E$19)</f>
        <v>0</v>
      </c>
      <c r="HA70" s="43">
        <f t="shared" si="1387"/>
        <v>0</v>
      </c>
      <c r="HB70" s="38">
        <f>(-HB14-'Ilgalaikio turto apskaita'!HB11)*(1+'Bazinės prielaidos'!$E$19)</f>
        <v>0</v>
      </c>
      <c r="HC70" s="38">
        <f>(-HC14-'Ilgalaikio turto apskaita'!HC11)*(1+'Bazinės prielaidos'!$E$19)</f>
        <v>0</v>
      </c>
      <c r="HD70" s="38">
        <f>(-HD14-'Ilgalaikio turto apskaita'!HD11)*(1+'Bazinės prielaidos'!$E$19)</f>
        <v>0</v>
      </c>
      <c r="HE70" s="38">
        <f>(-HE14-'Ilgalaikio turto apskaita'!HE11)*(1+'Bazinės prielaidos'!$E$19)</f>
        <v>0</v>
      </c>
      <c r="HF70" s="38">
        <f>(-HF14-'Ilgalaikio turto apskaita'!HF11)*(1+'Bazinės prielaidos'!$E$19)</f>
        <v>0</v>
      </c>
      <c r="HG70" s="38">
        <f>(-HG14-'Ilgalaikio turto apskaita'!HG11)*(1+'Bazinės prielaidos'!$E$19)</f>
        <v>0</v>
      </c>
      <c r="HH70" s="38">
        <f>(-HH14-'Ilgalaikio turto apskaita'!HH11)*(1+'Bazinės prielaidos'!$E$19)</f>
        <v>0</v>
      </c>
      <c r="HI70" s="38">
        <f>(-HI14-'Ilgalaikio turto apskaita'!HI11)*(1+'Bazinės prielaidos'!$E$19)</f>
        <v>0</v>
      </c>
      <c r="HJ70" s="38">
        <f>(-HJ14-'Ilgalaikio turto apskaita'!HJ11)*(1+'Bazinės prielaidos'!$E$19)</f>
        <v>0</v>
      </c>
      <c r="HK70" s="38">
        <f>(-HK14-'Ilgalaikio turto apskaita'!HK11)*(1+'Bazinės prielaidos'!$E$19)</f>
        <v>0</v>
      </c>
      <c r="HL70" s="38">
        <f>(-HL14-'Ilgalaikio turto apskaita'!HL11)*(1+'Bazinės prielaidos'!$E$19)</f>
        <v>0</v>
      </c>
      <c r="HM70" s="38">
        <f>(-HM14-'Ilgalaikio turto apskaita'!HM11)*(1+'Bazinės prielaidos'!$E$19)</f>
        <v>0</v>
      </c>
      <c r="HN70" s="43">
        <f t="shared" si="1388"/>
        <v>0</v>
      </c>
      <c r="HO70" s="38">
        <f>(-HO14-'Ilgalaikio turto apskaita'!HO11)*(1+'Bazinės prielaidos'!$E$19)</f>
        <v>0</v>
      </c>
      <c r="HP70" s="38">
        <f>(-HP14-'Ilgalaikio turto apskaita'!HP11)*(1+'Bazinės prielaidos'!$E$19)</f>
        <v>0</v>
      </c>
      <c r="HQ70" s="38">
        <f>(-HQ14-'Ilgalaikio turto apskaita'!HQ11)*(1+'Bazinės prielaidos'!$E$19)</f>
        <v>0</v>
      </c>
      <c r="HR70" s="38">
        <f>(-HR14-'Ilgalaikio turto apskaita'!HR11)*(1+'Bazinės prielaidos'!$E$19)</f>
        <v>0</v>
      </c>
      <c r="HS70" s="38">
        <f>(-HS14-'Ilgalaikio turto apskaita'!HS11)*(1+'Bazinės prielaidos'!$E$19)</f>
        <v>0</v>
      </c>
      <c r="HT70" s="38">
        <f>(-HT14-'Ilgalaikio turto apskaita'!HT11)*(1+'Bazinės prielaidos'!$E$19)</f>
        <v>0</v>
      </c>
      <c r="HU70" s="38">
        <f>(-HU14-'Ilgalaikio turto apskaita'!HU11)*(1+'Bazinės prielaidos'!$E$19)</f>
        <v>0</v>
      </c>
      <c r="HV70" s="38">
        <f>(-HV14-'Ilgalaikio turto apskaita'!HV11)*(1+'Bazinės prielaidos'!$E$19)</f>
        <v>0</v>
      </c>
      <c r="HW70" s="38">
        <f>(-HW14-'Ilgalaikio turto apskaita'!HW11)*(1+'Bazinės prielaidos'!$E$19)</f>
        <v>0</v>
      </c>
      <c r="HX70" s="38">
        <f>(-HX14-'Ilgalaikio turto apskaita'!HX11)*(1+'Bazinės prielaidos'!$E$19)</f>
        <v>0</v>
      </c>
      <c r="HY70" s="38">
        <f>(-HY14-'Ilgalaikio turto apskaita'!HY11)*(1+'Bazinės prielaidos'!$E$19)</f>
        <v>0</v>
      </c>
      <c r="HZ70" s="38">
        <f>(-HZ14-'Ilgalaikio turto apskaita'!HZ11)*(1+'Bazinės prielaidos'!$E$19)</f>
        <v>0</v>
      </c>
      <c r="IA70" s="43">
        <f t="shared" si="1389"/>
        <v>0</v>
      </c>
      <c r="IB70" s="38">
        <f>(-IB14-'Ilgalaikio turto apskaita'!IB11)*(1+'Bazinės prielaidos'!$E$19)</f>
        <v>0</v>
      </c>
      <c r="IC70" s="38">
        <f>(-IC14-'Ilgalaikio turto apskaita'!IC11)*(1+'Bazinės prielaidos'!$E$19)</f>
        <v>0</v>
      </c>
      <c r="ID70" s="38">
        <f>(-ID14-'Ilgalaikio turto apskaita'!ID11)*(1+'Bazinės prielaidos'!$E$19)</f>
        <v>0</v>
      </c>
      <c r="IE70" s="38">
        <f>(-IE14-'Ilgalaikio turto apskaita'!IE11)*(1+'Bazinės prielaidos'!$E$19)</f>
        <v>0</v>
      </c>
      <c r="IF70" s="38">
        <f>(-IF14-'Ilgalaikio turto apskaita'!IF11)*(1+'Bazinės prielaidos'!$E$19)</f>
        <v>0</v>
      </c>
      <c r="IG70" s="38">
        <f>(-IG14-'Ilgalaikio turto apskaita'!IG11)*(1+'Bazinės prielaidos'!$E$19)</f>
        <v>0</v>
      </c>
      <c r="IH70" s="38">
        <f>(-IH14-'Ilgalaikio turto apskaita'!IH11)*(1+'Bazinės prielaidos'!$E$19)</f>
        <v>0</v>
      </c>
      <c r="II70" s="38">
        <f>(-II14-'Ilgalaikio turto apskaita'!II11)*(1+'Bazinės prielaidos'!$E$19)</f>
        <v>0</v>
      </c>
      <c r="IJ70" s="38">
        <f>(-IJ14-'Ilgalaikio turto apskaita'!IJ11)*(1+'Bazinės prielaidos'!$E$19)</f>
        <v>0</v>
      </c>
      <c r="IK70" s="38">
        <f>(-IK14-'Ilgalaikio turto apskaita'!IK11)*(1+'Bazinės prielaidos'!$E$19)</f>
        <v>0</v>
      </c>
      <c r="IL70" s="38">
        <f>(-IL14-'Ilgalaikio turto apskaita'!IL11)*(1+'Bazinės prielaidos'!$E$19)</f>
        <v>0</v>
      </c>
      <c r="IM70" s="38">
        <f>(-IM14-'Ilgalaikio turto apskaita'!IM11)*(1+'Bazinės prielaidos'!$E$19)</f>
        <v>0</v>
      </c>
      <c r="IN70" s="43">
        <f t="shared" si="1390"/>
        <v>0</v>
      </c>
      <c r="IO70" s="38">
        <f>(-IO14-'Ilgalaikio turto apskaita'!IO11)*(1+'Bazinės prielaidos'!$E$19)</f>
        <v>0</v>
      </c>
      <c r="IP70" s="38">
        <f>(-IP14-'Ilgalaikio turto apskaita'!IP11)*(1+'Bazinės prielaidos'!$E$19)</f>
        <v>0</v>
      </c>
      <c r="IQ70" s="38">
        <f>(-IQ14-'Ilgalaikio turto apskaita'!IQ11)*(1+'Bazinės prielaidos'!$E$19)</f>
        <v>0</v>
      </c>
      <c r="IR70" s="38">
        <f>(-IR14-'Ilgalaikio turto apskaita'!IR11)*(1+'Bazinės prielaidos'!$E$19)</f>
        <v>0</v>
      </c>
      <c r="IS70" s="38">
        <f>(-IS14-'Ilgalaikio turto apskaita'!IS11)*(1+'Bazinės prielaidos'!$E$19)</f>
        <v>0</v>
      </c>
      <c r="IT70" s="38">
        <f>(-IT14-'Ilgalaikio turto apskaita'!IT11)*(1+'Bazinės prielaidos'!$E$19)</f>
        <v>0</v>
      </c>
      <c r="IU70" s="38">
        <f>(-IU14-'Ilgalaikio turto apskaita'!IU11)*(1+'Bazinės prielaidos'!$E$19)</f>
        <v>0</v>
      </c>
      <c r="IV70" s="38">
        <f>(-IV14-'Ilgalaikio turto apskaita'!IV11)*(1+'Bazinės prielaidos'!$E$19)</f>
        <v>0</v>
      </c>
      <c r="IW70" s="38">
        <f>(-IW14-'Ilgalaikio turto apskaita'!IW11)*(1+'Bazinės prielaidos'!$E$19)</f>
        <v>0</v>
      </c>
      <c r="IX70" s="38">
        <f>(-IX14-'Ilgalaikio turto apskaita'!IX11)*(1+'Bazinės prielaidos'!$E$19)</f>
        <v>0</v>
      </c>
      <c r="IY70" s="38">
        <f>(-IY14-'Ilgalaikio turto apskaita'!IY11)*(1+'Bazinės prielaidos'!$E$19)</f>
        <v>0</v>
      </c>
      <c r="IZ70" s="38">
        <f>(-IZ14-'Ilgalaikio turto apskaita'!IZ11)*(1+'Bazinės prielaidos'!$E$19)</f>
        <v>0</v>
      </c>
      <c r="JA70" s="43">
        <f t="shared" si="1391"/>
        <v>0</v>
      </c>
      <c r="JB70" s="38">
        <f>(-JB14-'Ilgalaikio turto apskaita'!JB11)*(1+'Bazinės prielaidos'!$E$19)</f>
        <v>0</v>
      </c>
      <c r="JC70" s="38">
        <f>(-JC14-'Ilgalaikio turto apskaita'!JC11)*(1+'Bazinės prielaidos'!$E$19)</f>
        <v>0</v>
      </c>
      <c r="JD70" s="38">
        <f>(-JD14-'Ilgalaikio turto apskaita'!JD11)*(1+'Bazinės prielaidos'!$E$19)</f>
        <v>0</v>
      </c>
      <c r="JE70" s="38">
        <f>(-JE14-'Ilgalaikio turto apskaita'!JE11)*(1+'Bazinės prielaidos'!$E$19)</f>
        <v>0</v>
      </c>
      <c r="JF70" s="38">
        <f>(-JF14-'Ilgalaikio turto apskaita'!JF11)*(1+'Bazinės prielaidos'!$E$19)</f>
        <v>0</v>
      </c>
      <c r="JG70" s="38">
        <f>(-JG14-'Ilgalaikio turto apskaita'!JG11)*(1+'Bazinės prielaidos'!$E$19)</f>
        <v>0</v>
      </c>
      <c r="JH70" s="38">
        <f>(-JH14-'Ilgalaikio turto apskaita'!JH11)*(1+'Bazinės prielaidos'!$E$19)</f>
        <v>0</v>
      </c>
      <c r="JI70" s="38">
        <f>(-JI14-'Ilgalaikio turto apskaita'!JI11)*(1+'Bazinės prielaidos'!$E$19)</f>
        <v>0</v>
      </c>
      <c r="JJ70" s="38">
        <f>(-JJ14-'Ilgalaikio turto apskaita'!JJ11)*(1+'Bazinės prielaidos'!$E$19)</f>
        <v>0</v>
      </c>
      <c r="JK70" s="38">
        <f>(-JK14-'Ilgalaikio turto apskaita'!JK11)*(1+'Bazinės prielaidos'!$E$19)</f>
        <v>0</v>
      </c>
      <c r="JL70" s="38">
        <f>(-JL14-'Ilgalaikio turto apskaita'!JL11)*(1+'Bazinės prielaidos'!$E$19)</f>
        <v>0</v>
      </c>
      <c r="JM70" s="38">
        <f>(-JM14-'Ilgalaikio turto apskaita'!JM11)*(1+'Bazinės prielaidos'!$E$19)</f>
        <v>0</v>
      </c>
      <c r="JN70" s="43">
        <f t="shared" si="1392"/>
        <v>0</v>
      </c>
      <c r="JO70" s="38">
        <f>(-JO14-'Ilgalaikio turto apskaita'!JO11)*(1+'Bazinės prielaidos'!$E$19)</f>
        <v>0</v>
      </c>
      <c r="JP70" s="38">
        <f>(-JP14-'Ilgalaikio turto apskaita'!JP11)*(1+'Bazinės prielaidos'!$E$19)</f>
        <v>0</v>
      </c>
      <c r="JQ70" s="38">
        <f>(-JQ14-'Ilgalaikio turto apskaita'!JQ11)*(1+'Bazinės prielaidos'!$E$19)</f>
        <v>0</v>
      </c>
      <c r="JR70" s="38">
        <f>(-JR14-'Ilgalaikio turto apskaita'!JR11)*(1+'Bazinės prielaidos'!$E$19)</f>
        <v>0</v>
      </c>
      <c r="JS70" s="38">
        <f>(-JS14-'Ilgalaikio turto apskaita'!JS11)*(1+'Bazinės prielaidos'!$E$19)</f>
        <v>0</v>
      </c>
      <c r="JT70" s="38">
        <f>(-JT14-'Ilgalaikio turto apskaita'!JT11)*(1+'Bazinės prielaidos'!$E$19)</f>
        <v>0</v>
      </c>
      <c r="JU70" s="38">
        <f>(-JU14-'Ilgalaikio turto apskaita'!JU11)*(1+'Bazinės prielaidos'!$E$19)</f>
        <v>0</v>
      </c>
      <c r="JV70" s="38">
        <f>(-JV14-'Ilgalaikio turto apskaita'!JV11)*(1+'Bazinės prielaidos'!$E$19)</f>
        <v>0</v>
      </c>
      <c r="JW70" s="38">
        <f>(-JW14-'Ilgalaikio turto apskaita'!JW11)*(1+'Bazinės prielaidos'!$E$19)</f>
        <v>0</v>
      </c>
      <c r="JX70" s="38">
        <f>(-JX14-'Ilgalaikio turto apskaita'!JX11)*(1+'Bazinės prielaidos'!$E$19)</f>
        <v>0</v>
      </c>
      <c r="JY70" s="38">
        <f>(-JY14-'Ilgalaikio turto apskaita'!JY11)*(1+'Bazinės prielaidos'!$E$19)</f>
        <v>0</v>
      </c>
      <c r="JZ70" s="38">
        <f>(-JZ14-'Ilgalaikio turto apskaita'!JZ11)*(1+'Bazinės prielaidos'!$E$19)</f>
        <v>0</v>
      </c>
      <c r="KA70" s="43">
        <f t="shared" si="1393"/>
        <v>0</v>
      </c>
      <c r="KB70" s="38">
        <f>(-KB14-'Ilgalaikio turto apskaita'!KB11)*(1+'Bazinės prielaidos'!$E$19)</f>
        <v>0</v>
      </c>
      <c r="KC70" s="38">
        <f>(-KC14-'Ilgalaikio turto apskaita'!KC11)*(1+'Bazinės prielaidos'!$E$19)</f>
        <v>0</v>
      </c>
      <c r="KD70" s="38">
        <f>(-KD14-'Ilgalaikio turto apskaita'!KD11)*(1+'Bazinės prielaidos'!$E$19)</f>
        <v>0</v>
      </c>
      <c r="KE70" s="38">
        <f>(-KE14-'Ilgalaikio turto apskaita'!KE11)*(1+'Bazinės prielaidos'!$E$19)</f>
        <v>0</v>
      </c>
      <c r="KF70" s="38">
        <f>(-KF14-'Ilgalaikio turto apskaita'!KF11)*(1+'Bazinės prielaidos'!$E$19)</f>
        <v>0</v>
      </c>
      <c r="KG70" s="38">
        <f>(-KG14-'Ilgalaikio turto apskaita'!KG11)*(1+'Bazinės prielaidos'!$E$19)</f>
        <v>0</v>
      </c>
      <c r="KH70" s="38">
        <f>(-KH14-'Ilgalaikio turto apskaita'!KH11)*(1+'Bazinės prielaidos'!$E$19)</f>
        <v>0</v>
      </c>
      <c r="KI70" s="38">
        <f>(-KI14-'Ilgalaikio turto apskaita'!KI11)*(1+'Bazinės prielaidos'!$E$19)</f>
        <v>0</v>
      </c>
      <c r="KJ70" s="38">
        <f>(-KJ14-'Ilgalaikio turto apskaita'!KJ11)*(1+'Bazinės prielaidos'!$E$19)</f>
        <v>0</v>
      </c>
      <c r="KK70" s="38">
        <f>(-KK14-'Ilgalaikio turto apskaita'!KK11)*(1+'Bazinės prielaidos'!$E$19)</f>
        <v>0</v>
      </c>
      <c r="KL70" s="38">
        <f>(-KL14-'Ilgalaikio turto apskaita'!KL11)*(1+'Bazinės prielaidos'!$E$19)</f>
        <v>0</v>
      </c>
      <c r="KM70" s="38">
        <f>(-KM14-'Ilgalaikio turto apskaita'!KM11)*(1+'Bazinės prielaidos'!$E$19)</f>
        <v>0</v>
      </c>
      <c r="KN70" s="43">
        <f t="shared" si="1394"/>
        <v>0</v>
      </c>
      <c r="KO70" s="38">
        <f>(-KO14-'Ilgalaikio turto apskaita'!KO11)*(1+'Bazinės prielaidos'!$E$19)</f>
        <v>0</v>
      </c>
      <c r="KP70" s="38">
        <f>(-KP14-'Ilgalaikio turto apskaita'!KP11)*(1+'Bazinės prielaidos'!$E$19)</f>
        <v>0</v>
      </c>
      <c r="KQ70" s="38">
        <f>(-KQ14-'Ilgalaikio turto apskaita'!KQ11)*(1+'Bazinės prielaidos'!$E$19)</f>
        <v>0</v>
      </c>
      <c r="KR70" s="38">
        <f>(-KR14-'Ilgalaikio turto apskaita'!KR11)*(1+'Bazinės prielaidos'!$E$19)</f>
        <v>0</v>
      </c>
      <c r="KS70" s="38">
        <f>(-KS14-'Ilgalaikio turto apskaita'!KS11)*(1+'Bazinės prielaidos'!$E$19)</f>
        <v>0</v>
      </c>
      <c r="KT70" s="38">
        <f>(-KT14-'Ilgalaikio turto apskaita'!KT11)*(1+'Bazinės prielaidos'!$E$19)</f>
        <v>0</v>
      </c>
      <c r="KU70" s="38">
        <f>(-KU14-'Ilgalaikio turto apskaita'!KU11)*(1+'Bazinės prielaidos'!$E$19)</f>
        <v>0</v>
      </c>
      <c r="KV70" s="38">
        <f>(-KV14-'Ilgalaikio turto apskaita'!KV11)*(1+'Bazinės prielaidos'!$E$19)</f>
        <v>0</v>
      </c>
      <c r="KW70" s="38">
        <f>(-KW14-'Ilgalaikio turto apskaita'!KW11)*(1+'Bazinės prielaidos'!$E$19)</f>
        <v>0</v>
      </c>
      <c r="KX70" s="38">
        <f>(-KX14-'Ilgalaikio turto apskaita'!KX11)*(1+'Bazinės prielaidos'!$E$19)</f>
        <v>0</v>
      </c>
      <c r="KY70" s="38">
        <f>(-KY14-'Ilgalaikio turto apskaita'!KY11)*(1+'Bazinės prielaidos'!$E$19)</f>
        <v>0</v>
      </c>
      <c r="KZ70" s="38">
        <f>(-KZ14-'Ilgalaikio turto apskaita'!KZ11)*(1+'Bazinės prielaidos'!$E$19)</f>
        <v>0</v>
      </c>
      <c r="LA70" s="43">
        <f t="shared" si="1395"/>
        <v>0</v>
      </c>
      <c r="LB70" s="38">
        <f>(-LB14-'Ilgalaikio turto apskaita'!LB11)*(1+'Bazinės prielaidos'!$E$19)</f>
        <v>0</v>
      </c>
      <c r="LC70" s="38">
        <f>(-LC14-'Ilgalaikio turto apskaita'!LC11)*(1+'Bazinės prielaidos'!$E$19)</f>
        <v>0</v>
      </c>
      <c r="LD70" s="38">
        <f>(-LD14-'Ilgalaikio turto apskaita'!LD11)*(1+'Bazinės prielaidos'!$E$19)</f>
        <v>0</v>
      </c>
      <c r="LE70" s="38">
        <f>(-LE14-'Ilgalaikio turto apskaita'!LE11)*(1+'Bazinės prielaidos'!$E$19)</f>
        <v>0</v>
      </c>
      <c r="LF70" s="38">
        <f>(-LF14-'Ilgalaikio turto apskaita'!LF11)*(1+'Bazinės prielaidos'!$E$19)</f>
        <v>0</v>
      </c>
      <c r="LG70" s="38">
        <f>(-LG14-'Ilgalaikio turto apskaita'!LG11)*(1+'Bazinės prielaidos'!$E$19)</f>
        <v>0</v>
      </c>
      <c r="LH70" s="38">
        <f>(-LH14-'Ilgalaikio turto apskaita'!LH11)*(1+'Bazinės prielaidos'!$E$19)</f>
        <v>0</v>
      </c>
      <c r="LI70" s="38">
        <f>(-LI14-'Ilgalaikio turto apskaita'!LI11)*(1+'Bazinės prielaidos'!$E$19)</f>
        <v>0</v>
      </c>
      <c r="LJ70" s="38">
        <f>(-LJ14-'Ilgalaikio turto apskaita'!LJ11)*(1+'Bazinės prielaidos'!$E$19)</f>
        <v>0</v>
      </c>
      <c r="LK70" s="38">
        <f>(-LK14-'Ilgalaikio turto apskaita'!LK11)*(1+'Bazinės prielaidos'!$E$19)</f>
        <v>0</v>
      </c>
      <c r="LL70" s="38">
        <f>(-LL14-'Ilgalaikio turto apskaita'!LL11)*(1+'Bazinės prielaidos'!$E$19)</f>
        <v>0</v>
      </c>
      <c r="LM70" s="38">
        <f>(-LM14-'Ilgalaikio turto apskaita'!LM11)*(1+'Bazinės prielaidos'!$E$19)</f>
        <v>0</v>
      </c>
      <c r="LN70" s="43">
        <f t="shared" si="1396"/>
        <v>0</v>
      </c>
    </row>
    <row r="71" spans="1:326">
      <c r="A71" s="74" t="s">
        <v>71</v>
      </c>
      <c r="B71" s="123"/>
      <c r="C71" s="38"/>
      <c r="D71" s="38"/>
      <c r="E71" s="38"/>
      <c r="F71" s="38"/>
      <c r="G71" s="38"/>
      <c r="H71" s="38"/>
      <c r="I71" s="38"/>
      <c r="J71" s="38"/>
      <c r="K71" s="38"/>
      <c r="L71" s="38"/>
      <c r="M71" s="38"/>
      <c r="N71" s="43">
        <f t="shared" si="1372"/>
        <v>0</v>
      </c>
      <c r="O71" s="38">
        <f t="shared" ref="O71:Z71" si="1397">-O18</f>
        <v>0</v>
      </c>
      <c r="P71" s="38">
        <f t="shared" si="1397"/>
        <v>0</v>
      </c>
      <c r="Q71" s="38">
        <f t="shared" si="1397"/>
        <v>0</v>
      </c>
      <c r="R71" s="38">
        <f t="shared" si="1397"/>
        <v>0</v>
      </c>
      <c r="S71" s="38">
        <f t="shared" si="1397"/>
        <v>0</v>
      </c>
      <c r="T71" s="38">
        <f t="shared" si="1397"/>
        <v>0</v>
      </c>
      <c r="U71" s="38">
        <f t="shared" si="1397"/>
        <v>0</v>
      </c>
      <c r="V71" s="38">
        <f t="shared" si="1397"/>
        <v>0</v>
      </c>
      <c r="W71" s="38">
        <f t="shared" si="1397"/>
        <v>0</v>
      </c>
      <c r="X71" s="38">
        <f t="shared" si="1397"/>
        <v>0</v>
      </c>
      <c r="Y71" s="38">
        <f t="shared" si="1397"/>
        <v>0</v>
      </c>
      <c r="Z71" s="38">
        <f t="shared" si="1397"/>
        <v>0</v>
      </c>
      <c r="AA71" s="43">
        <f t="shared" si="1373"/>
        <v>0</v>
      </c>
      <c r="AB71" s="38">
        <f t="shared" ref="AB71:AM71" si="1398">-AB18</f>
        <v>-12677.754999999999</v>
      </c>
      <c r="AC71" s="38">
        <f t="shared" si="1398"/>
        <v>-12677.754999999999</v>
      </c>
      <c r="AD71" s="38">
        <f t="shared" si="1398"/>
        <v>-12677.754999999999</v>
      </c>
      <c r="AE71" s="38">
        <f t="shared" si="1398"/>
        <v>-12677.754999999999</v>
      </c>
      <c r="AF71" s="38">
        <f t="shared" si="1398"/>
        <v>-12677.754999999999</v>
      </c>
      <c r="AG71" s="38">
        <f t="shared" si="1398"/>
        <v>-12677.754999999999</v>
      </c>
      <c r="AH71" s="38">
        <f t="shared" si="1398"/>
        <v>-12677.754999999999</v>
      </c>
      <c r="AI71" s="38">
        <f t="shared" si="1398"/>
        <v>-12677.754999999999</v>
      </c>
      <c r="AJ71" s="38">
        <f t="shared" si="1398"/>
        <v>-12677.754999999999</v>
      </c>
      <c r="AK71" s="38">
        <f t="shared" si="1398"/>
        <v>-12677.754999999999</v>
      </c>
      <c r="AL71" s="38">
        <f t="shared" si="1398"/>
        <v>-12677.754999999999</v>
      </c>
      <c r="AM71" s="38">
        <f t="shared" si="1398"/>
        <v>-12677.754999999999</v>
      </c>
      <c r="AN71" s="43">
        <f t="shared" si="1374"/>
        <v>-152133.06000000003</v>
      </c>
      <c r="AO71" s="38">
        <f t="shared" ref="AO71:AZ71" si="1399">-AO18</f>
        <v>-13058.087649999999</v>
      </c>
      <c r="AP71" s="38">
        <f t="shared" si="1399"/>
        <v>-13058.087649999999</v>
      </c>
      <c r="AQ71" s="38">
        <f t="shared" si="1399"/>
        <v>-13058.087649999999</v>
      </c>
      <c r="AR71" s="38">
        <f t="shared" si="1399"/>
        <v>-13058.087649999999</v>
      </c>
      <c r="AS71" s="38">
        <f t="shared" si="1399"/>
        <v>-13058.087649999999</v>
      </c>
      <c r="AT71" s="38">
        <f t="shared" si="1399"/>
        <v>-13058.087649999999</v>
      </c>
      <c r="AU71" s="38">
        <f t="shared" si="1399"/>
        <v>-13058.087649999999</v>
      </c>
      <c r="AV71" s="38">
        <f t="shared" si="1399"/>
        <v>-13058.087649999999</v>
      </c>
      <c r="AW71" s="38">
        <f t="shared" si="1399"/>
        <v>-13058.087649999999</v>
      </c>
      <c r="AX71" s="38">
        <f t="shared" si="1399"/>
        <v>-13058.087649999999</v>
      </c>
      <c r="AY71" s="38">
        <f t="shared" si="1399"/>
        <v>-13058.087649999999</v>
      </c>
      <c r="AZ71" s="38">
        <f t="shared" si="1399"/>
        <v>-13058.087649999999</v>
      </c>
      <c r="BA71" s="43">
        <f t="shared" si="1375"/>
        <v>-156697.05179999999</v>
      </c>
      <c r="BB71" s="38">
        <f t="shared" ref="BB71:BM71" si="1400">-BB18</f>
        <v>-13449.830279499998</v>
      </c>
      <c r="BC71" s="38">
        <f t="shared" si="1400"/>
        <v>-13449.830279499998</v>
      </c>
      <c r="BD71" s="38">
        <f t="shared" si="1400"/>
        <v>-13449.830279499998</v>
      </c>
      <c r="BE71" s="38">
        <f t="shared" si="1400"/>
        <v>-13449.830279499998</v>
      </c>
      <c r="BF71" s="38">
        <f t="shared" si="1400"/>
        <v>-13449.830279499998</v>
      </c>
      <c r="BG71" s="38">
        <f t="shared" si="1400"/>
        <v>-13449.830279499998</v>
      </c>
      <c r="BH71" s="38">
        <f t="shared" si="1400"/>
        <v>-13449.830279499998</v>
      </c>
      <c r="BI71" s="38">
        <f t="shared" si="1400"/>
        <v>-13449.830279499998</v>
      </c>
      <c r="BJ71" s="38">
        <f t="shared" si="1400"/>
        <v>-13449.830279499998</v>
      </c>
      <c r="BK71" s="38">
        <f t="shared" si="1400"/>
        <v>-13449.830279499998</v>
      </c>
      <c r="BL71" s="38">
        <f t="shared" si="1400"/>
        <v>-13449.830279499998</v>
      </c>
      <c r="BM71" s="38">
        <f t="shared" si="1400"/>
        <v>-13449.830279499998</v>
      </c>
      <c r="BN71" s="43">
        <f t="shared" si="1376"/>
        <v>-161397.96335399992</v>
      </c>
      <c r="BO71" s="38">
        <f t="shared" ref="BO71:BZ71" si="1401">-BO18</f>
        <v>-13853.325187884999</v>
      </c>
      <c r="BP71" s="38">
        <f t="shared" si="1401"/>
        <v>-13853.325187884999</v>
      </c>
      <c r="BQ71" s="38">
        <f t="shared" si="1401"/>
        <v>-13853.325187884999</v>
      </c>
      <c r="BR71" s="38">
        <f t="shared" si="1401"/>
        <v>-13853.325187884999</v>
      </c>
      <c r="BS71" s="38">
        <f t="shared" si="1401"/>
        <v>-13853.325187884999</v>
      </c>
      <c r="BT71" s="38">
        <f t="shared" si="1401"/>
        <v>-13853.325187884999</v>
      </c>
      <c r="BU71" s="38">
        <f t="shared" si="1401"/>
        <v>-13853.325187884999</v>
      </c>
      <c r="BV71" s="38">
        <f t="shared" si="1401"/>
        <v>-13853.325187884999</v>
      </c>
      <c r="BW71" s="38">
        <f t="shared" si="1401"/>
        <v>-13853.325187884999</v>
      </c>
      <c r="BX71" s="38">
        <f t="shared" si="1401"/>
        <v>-13853.325187884999</v>
      </c>
      <c r="BY71" s="38">
        <f t="shared" si="1401"/>
        <v>-13853.325187884999</v>
      </c>
      <c r="BZ71" s="38">
        <f t="shared" si="1401"/>
        <v>-13853.325187884999</v>
      </c>
      <c r="CA71" s="43">
        <f t="shared" si="1377"/>
        <v>-166239.90225461998</v>
      </c>
      <c r="CB71" s="38">
        <f t="shared" ref="CB71:CM71" si="1402">-CB18</f>
        <v>-14268.92494352155</v>
      </c>
      <c r="CC71" s="38">
        <f t="shared" si="1402"/>
        <v>-14268.92494352155</v>
      </c>
      <c r="CD71" s="38">
        <f t="shared" si="1402"/>
        <v>-14268.92494352155</v>
      </c>
      <c r="CE71" s="38">
        <f t="shared" si="1402"/>
        <v>-14268.92494352155</v>
      </c>
      <c r="CF71" s="38">
        <f t="shared" si="1402"/>
        <v>-14268.92494352155</v>
      </c>
      <c r="CG71" s="38">
        <f t="shared" si="1402"/>
        <v>-14268.92494352155</v>
      </c>
      <c r="CH71" s="38">
        <f t="shared" si="1402"/>
        <v>-14268.92494352155</v>
      </c>
      <c r="CI71" s="38">
        <f t="shared" si="1402"/>
        <v>-14268.92494352155</v>
      </c>
      <c r="CJ71" s="38">
        <f t="shared" si="1402"/>
        <v>-14268.92494352155</v>
      </c>
      <c r="CK71" s="38">
        <f t="shared" si="1402"/>
        <v>-14268.92494352155</v>
      </c>
      <c r="CL71" s="38">
        <f t="shared" si="1402"/>
        <v>-14268.92494352155</v>
      </c>
      <c r="CM71" s="38">
        <f t="shared" si="1402"/>
        <v>-14268.92494352155</v>
      </c>
      <c r="CN71" s="43">
        <f t="shared" si="1378"/>
        <v>-171227.09932225861</v>
      </c>
      <c r="CO71" s="38">
        <f t="shared" ref="CO71:CZ71" si="1403">-CO18</f>
        <v>-14696.992691827196</v>
      </c>
      <c r="CP71" s="38">
        <f t="shared" si="1403"/>
        <v>-14696.992691827196</v>
      </c>
      <c r="CQ71" s="38">
        <f t="shared" si="1403"/>
        <v>-14696.992691827196</v>
      </c>
      <c r="CR71" s="38">
        <f t="shared" si="1403"/>
        <v>-14696.992691827196</v>
      </c>
      <c r="CS71" s="38">
        <f t="shared" si="1403"/>
        <v>-14696.992691827196</v>
      </c>
      <c r="CT71" s="38">
        <f t="shared" si="1403"/>
        <v>-14696.992691827196</v>
      </c>
      <c r="CU71" s="38">
        <f t="shared" si="1403"/>
        <v>-14696.992691827196</v>
      </c>
      <c r="CV71" s="38">
        <f t="shared" si="1403"/>
        <v>-14696.992691827196</v>
      </c>
      <c r="CW71" s="38">
        <f t="shared" si="1403"/>
        <v>-14696.992691827196</v>
      </c>
      <c r="CX71" s="38">
        <f t="shared" si="1403"/>
        <v>-14696.992691827196</v>
      </c>
      <c r="CY71" s="38">
        <f t="shared" si="1403"/>
        <v>-14696.992691827196</v>
      </c>
      <c r="CZ71" s="38">
        <f t="shared" si="1403"/>
        <v>-14696.992691827196</v>
      </c>
      <c r="DA71" s="43">
        <f t="shared" si="1379"/>
        <v>-176363.91230192629</v>
      </c>
      <c r="DB71" s="38">
        <f t="shared" ref="DB71:DM71" si="1404">-DB18</f>
        <v>-15137.902472582011</v>
      </c>
      <c r="DC71" s="38">
        <f t="shared" si="1404"/>
        <v>-15137.902472582011</v>
      </c>
      <c r="DD71" s="38">
        <f t="shared" si="1404"/>
        <v>-15137.902472582011</v>
      </c>
      <c r="DE71" s="38">
        <f t="shared" si="1404"/>
        <v>-15137.902472582011</v>
      </c>
      <c r="DF71" s="38">
        <f t="shared" si="1404"/>
        <v>-15137.902472582011</v>
      </c>
      <c r="DG71" s="38">
        <f t="shared" si="1404"/>
        <v>-15137.902472582011</v>
      </c>
      <c r="DH71" s="38">
        <f t="shared" si="1404"/>
        <v>-15137.902472582011</v>
      </c>
      <c r="DI71" s="38">
        <f t="shared" si="1404"/>
        <v>-15137.902472582011</v>
      </c>
      <c r="DJ71" s="38">
        <f t="shared" si="1404"/>
        <v>-15137.902472582011</v>
      </c>
      <c r="DK71" s="38">
        <f t="shared" si="1404"/>
        <v>-15137.902472582011</v>
      </c>
      <c r="DL71" s="38">
        <f t="shared" si="1404"/>
        <v>-15137.902472582011</v>
      </c>
      <c r="DM71" s="38">
        <f t="shared" si="1404"/>
        <v>-15137.902472582011</v>
      </c>
      <c r="DN71" s="43">
        <f t="shared" si="1380"/>
        <v>-181654.82967098409</v>
      </c>
      <c r="DO71" s="38">
        <f t="shared" ref="DO71:DZ71" si="1405">-DO18</f>
        <v>-15592.039546759472</v>
      </c>
      <c r="DP71" s="38">
        <f t="shared" si="1405"/>
        <v>-15592.039546759472</v>
      </c>
      <c r="DQ71" s="38">
        <f t="shared" si="1405"/>
        <v>-15592.039546759472</v>
      </c>
      <c r="DR71" s="38">
        <f t="shared" si="1405"/>
        <v>-15592.039546759472</v>
      </c>
      <c r="DS71" s="38">
        <f t="shared" si="1405"/>
        <v>-15592.039546759472</v>
      </c>
      <c r="DT71" s="38">
        <f t="shared" si="1405"/>
        <v>-15592.039546759472</v>
      </c>
      <c r="DU71" s="38">
        <f t="shared" si="1405"/>
        <v>-15592.039546759472</v>
      </c>
      <c r="DV71" s="38">
        <f t="shared" si="1405"/>
        <v>-15592.039546759472</v>
      </c>
      <c r="DW71" s="38">
        <f t="shared" si="1405"/>
        <v>-15592.039546759472</v>
      </c>
      <c r="DX71" s="38">
        <f t="shared" si="1405"/>
        <v>-15592.039546759472</v>
      </c>
      <c r="DY71" s="38">
        <f t="shared" si="1405"/>
        <v>-15592.039546759472</v>
      </c>
      <c r="DZ71" s="38">
        <f t="shared" si="1405"/>
        <v>-15592.039546759472</v>
      </c>
      <c r="EA71" s="43">
        <f t="shared" si="1381"/>
        <v>-187104.47456111372</v>
      </c>
      <c r="EB71" s="38">
        <f t="shared" ref="EB71:EM71" si="1406">-EB18</f>
        <v>-16059.800733162256</v>
      </c>
      <c r="EC71" s="38">
        <f t="shared" si="1406"/>
        <v>-16059.800733162256</v>
      </c>
      <c r="ED71" s="38">
        <f t="shared" si="1406"/>
        <v>-16059.800733162256</v>
      </c>
      <c r="EE71" s="38">
        <f t="shared" si="1406"/>
        <v>-16059.800733162256</v>
      </c>
      <c r="EF71" s="38">
        <f t="shared" si="1406"/>
        <v>-16059.800733162256</v>
      </c>
      <c r="EG71" s="38">
        <f t="shared" si="1406"/>
        <v>-16059.800733162256</v>
      </c>
      <c r="EH71" s="38">
        <f t="shared" si="1406"/>
        <v>-16059.800733162256</v>
      </c>
      <c r="EI71" s="38">
        <f t="shared" si="1406"/>
        <v>-16059.800733162256</v>
      </c>
      <c r="EJ71" s="38">
        <f t="shared" si="1406"/>
        <v>-16059.800733162256</v>
      </c>
      <c r="EK71" s="38">
        <f t="shared" si="1406"/>
        <v>-16059.800733162256</v>
      </c>
      <c r="EL71" s="38">
        <f t="shared" si="1406"/>
        <v>-16059.800733162256</v>
      </c>
      <c r="EM71" s="38">
        <f t="shared" si="1406"/>
        <v>-16059.800733162256</v>
      </c>
      <c r="EN71" s="43">
        <f t="shared" si="1382"/>
        <v>-192717.60879794709</v>
      </c>
      <c r="EO71" s="38">
        <f t="shared" ref="EO71:EZ71" si="1407">-EO18</f>
        <v>-16541.594755157123</v>
      </c>
      <c r="EP71" s="38">
        <f t="shared" si="1407"/>
        <v>-16541.594755157123</v>
      </c>
      <c r="EQ71" s="38">
        <f t="shared" si="1407"/>
        <v>-16541.594755157123</v>
      </c>
      <c r="ER71" s="38">
        <f t="shared" si="1407"/>
        <v>-16541.594755157123</v>
      </c>
      <c r="ES71" s="38">
        <f t="shared" si="1407"/>
        <v>-16541.594755157123</v>
      </c>
      <c r="ET71" s="38">
        <f t="shared" si="1407"/>
        <v>-16541.594755157123</v>
      </c>
      <c r="EU71" s="38">
        <f t="shared" si="1407"/>
        <v>-16541.594755157123</v>
      </c>
      <c r="EV71" s="38">
        <f t="shared" si="1407"/>
        <v>-16541.594755157123</v>
      </c>
      <c r="EW71" s="38">
        <f t="shared" si="1407"/>
        <v>-16541.594755157123</v>
      </c>
      <c r="EX71" s="38">
        <f t="shared" si="1407"/>
        <v>-16541.594755157123</v>
      </c>
      <c r="EY71" s="38">
        <f t="shared" si="1407"/>
        <v>-16541.594755157123</v>
      </c>
      <c r="EZ71" s="38">
        <f t="shared" si="1407"/>
        <v>-16541.594755157123</v>
      </c>
      <c r="FA71" s="43">
        <f t="shared" si="1383"/>
        <v>-198499.13706188553</v>
      </c>
      <c r="FB71" s="38">
        <f t="shared" ref="FB71:FM71" si="1408">-FB18</f>
        <v>-17037.842597811836</v>
      </c>
      <c r="FC71" s="38">
        <f t="shared" si="1408"/>
        <v>-17037.842597811836</v>
      </c>
      <c r="FD71" s="38">
        <f t="shared" si="1408"/>
        <v>-17037.842597811836</v>
      </c>
      <c r="FE71" s="38">
        <f t="shared" si="1408"/>
        <v>-17037.842597811836</v>
      </c>
      <c r="FF71" s="38">
        <f t="shared" si="1408"/>
        <v>-17037.842597811836</v>
      </c>
      <c r="FG71" s="38">
        <f t="shared" si="1408"/>
        <v>-17037.842597811836</v>
      </c>
      <c r="FH71" s="38">
        <f t="shared" si="1408"/>
        <v>-17037.842597811836</v>
      </c>
      <c r="FI71" s="38">
        <f t="shared" si="1408"/>
        <v>-17037.842597811836</v>
      </c>
      <c r="FJ71" s="38">
        <f t="shared" si="1408"/>
        <v>-17037.842597811836</v>
      </c>
      <c r="FK71" s="38">
        <f t="shared" si="1408"/>
        <v>-17037.842597811836</v>
      </c>
      <c r="FL71" s="38">
        <f t="shared" si="1408"/>
        <v>-17037.842597811836</v>
      </c>
      <c r="FM71" s="38">
        <f t="shared" si="1408"/>
        <v>-17037.842597811836</v>
      </c>
      <c r="FN71" s="43">
        <f t="shared" si="1384"/>
        <v>-204454.11117374201</v>
      </c>
      <c r="FO71" s="38">
        <f t="shared" ref="FO71:FZ71" si="1409">-FO18</f>
        <v>-17548.97787574619</v>
      </c>
      <c r="FP71" s="38">
        <f t="shared" si="1409"/>
        <v>-17548.97787574619</v>
      </c>
      <c r="FQ71" s="38">
        <f t="shared" si="1409"/>
        <v>-17548.97787574619</v>
      </c>
      <c r="FR71" s="38">
        <f t="shared" si="1409"/>
        <v>-17548.97787574619</v>
      </c>
      <c r="FS71" s="38">
        <f t="shared" si="1409"/>
        <v>-17548.97787574619</v>
      </c>
      <c r="FT71" s="38">
        <f t="shared" si="1409"/>
        <v>-17548.97787574619</v>
      </c>
      <c r="FU71" s="38">
        <f t="shared" si="1409"/>
        <v>-17548.97787574619</v>
      </c>
      <c r="FV71" s="38">
        <f t="shared" si="1409"/>
        <v>-17548.97787574619</v>
      </c>
      <c r="FW71" s="38">
        <f t="shared" si="1409"/>
        <v>-17548.97787574619</v>
      </c>
      <c r="FX71" s="38">
        <f t="shared" si="1409"/>
        <v>-17548.97787574619</v>
      </c>
      <c r="FY71" s="38">
        <f t="shared" si="1409"/>
        <v>-17548.97787574619</v>
      </c>
      <c r="FZ71" s="38">
        <f t="shared" si="1409"/>
        <v>-17548.97787574619</v>
      </c>
      <c r="GA71" s="43">
        <f t="shared" si="1385"/>
        <v>-210587.73450895434</v>
      </c>
      <c r="GB71" s="38">
        <f t="shared" ref="GB71:GM71" si="1410">-GB18</f>
        <v>-18075.447212018578</v>
      </c>
      <c r="GC71" s="38">
        <f t="shared" si="1410"/>
        <v>-18075.447212018578</v>
      </c>
      <c r="GD71" s="38">
        <f t="shared" si="1410"/>
        <v>-18075.447212018578</v>
      </c>
      <c r="GE71" s="38">
        <f t="shared" si="1410"/>
        <v>-18075.447212018578</v>
      </c>
      <c r="GF71" s="38">
        <f t="shared" si="1410"/>
        <v>-18075.447212018578</v>
      </c>
      <c r="GG71" s="38">
        <f t="shared" si="1410"/>
        <v>-18075.447212018578</v>
      </c>
      <c r="GH71" s="38">
        <f t="shared" si="1410"/>
        <v>-18075.447212018578</v>
      </c>
      <c r="GI71" s="38">
        <f t="shared" si="1410"/>
        <v>-18075.447212018578</v>
      </c>
      <c r="GJ71" s="38">
        <f t="shared" si="1410"/>
        <v>-18075.447212018578</v>
      </c>
      <c r="GK71" s="38">
        <f t="shared" si="1410"/>
        <v>-18075.447212018578</v>
      </c>
      <c r="GL71" s="38">
        <f t="shared" si="1410"/>
        <v>-18075.447212018578</v>
      </c>
      <c r="GM71" s="38">
        <f t="shared" si="1410"/>
        <v>-18075.447212018578</v>
      </c>
      <c r="GN71" s="43">
        <f t="shared" si="1386"/>
        <v>-216905.3665442229</v>
      </c>
      <c r="GO71" s="38">
        <f t="shared" ref="GO71:GZ71" si="1411">-GO18</f>
        <v>0</v>
      </c>
      <c r="GP71" s="38">
        <f t="shared" si="1411"/>
        <v>0</v>
      </c>
      <c r="GQ71" s="38">
        <f t="shared" si="1411"/>
        <v>0</v>
      </c>
      <c r="GR71" s="38">
        <f t="shared" si="1411"/>
        <v>0</v>
      </c>
      <c r="GS71" s="38">
        <f t="shared" si="1411"/>
        <v>0</v>
      </c>
      <c r="GT71" s="38">
        <f t="shared" si="1411"/>
        <v>0</v>
      </c>
      <c r="GU71" s="38">
        <f t="shared" si="1411"/>
        <v>0</v>
      </c>
      <c r="GV71" s="38">
        <f t="shared" si="1411"/>
        <v>0</v>
      </c>
      <c r="GW71" s="38">
        <f t="shared" si="1411"/>
        <v>0</v>
      </c>
      <c r="GX71" s="38">
        <f t="shared" si="1411"/>
        <v>0</v>
      </c>
      <c r="GY71" s="38">
        <f t="shared" si="1411"/>
        <v>0</v>
      </c>
      <c r="GZ71" s="38">
        <f t="shared" si="1411"/>
        <v>0</v>
      </c>
      <c r="HA71" s="43">
        <f t="shared" si="1387"/>
        <v>0</v>
      </c>
      <c r="HB71" s="38">
        <f t="shared" ref="HB71:HM71" si="1412">-HB18</f>
        <v>0</v>
      </c>
      <c r="HC71" s="38">
        <f t="shared" si="1412"/>
        <v>0</v>
      </c>
      <c r="HD71" s="38">
        <f t="shared" si="1412"/>
        <v>0</v>
      </c>
      <c r="HE71" s="38">
        <f t="shared" si="1412"/>
        <v>0</v>
      </c>
      <c r="HF71" s="38">
        <f t="shared" si="1412"/>
        <v>0</v>
      </c>
      <c r="HG71" s="38">
        <f t="shared" si="1412"/>
        <v>0</v>
      </c>
      <c r="HH71" s="38">
        <f t="shared" si="1412"/>
        <v>0</v>
      </c>
      <c r="HI71" s="38">
        <f t="shared" si="1412"/>
        <v>0</v>
      </c>
      <c r="HJ71" s="38">
        <f t="shared" si="1412"/>
        <v>0</v>
      </c>
      <c r="HK71" s="38">
        <f t="shared" si="1412"/>
        <v>0</v>
      </c>
      <c r="HL71" s="38">
        <f t="shared" si="1412"/>
        <v>0</v>
      </c>
      <c r="HM71" s="38">
        <f t="shared" si="1412"/>
        <v>0</v>
      </c>
      <c r="HN71" s="43">
        <f t="shared" si="1388"/>
        <v>0</v>
      </c>
      <c r="HO71" s="38">
        <f t="shared" ref="HO71:HZ71" si="1413">-HO18</f>
        <v>0</v>
      </c>
      <c r="HP71" s="38">
        <f t="shared" si="1413"/>
        <v>0</v>
      </c>
      <c r="HQ71" s="38">
        <f t="shared" si="1413"/>
        <v>0</v>
      </c>
      <c r="HR71" s="38">
        <f t="shared" si="1413"/>
        <v>0</v>
      </c>
      <c r="HS71" s="38">
        <f t="shared" si="1413"/>
        <v>0</v>
      </c>
      <c r="HT71" s="38">
        <f t="shared" si="1413"/>
        <v>0</v>
      </c>
      <c r="HU71" s="38">
        <f t="shared" si="1413"/>
        <v>0</v>
      </c>
      <c r="HV71" s="38">
        <f t="shared" si="1413"/>
        <v>0</v>
      </c>
      <c r="HW71" s="38">
        <f t="shared" si="1413"/>
        <v>0</v>
      </c>
      <c r="HX71" s="38">
        <f t="shared" si="1413"/>
        <v>0</v>
      </c>
      <c r="HY71" s="38">
        <f t="shared" si="1413"/>
        <v>0</v>
      </c>
      <c r="HZ71" s="38">
        <f t="shared" si="1413"/>
        <v>0</v>
      </c>
      <c r="IA71" s="43">
        <f t="shared" si="1389"/>
        <v>0</v>
      </c>
      <c r="IB71" s="38">
        <f t="shared" ref="IB71:IM71" si="1414">-IB18</f>
        <v>0</v>
      </c>
      <c r="IC71" s="38">
        <f t="shared" si="1414"/>
        <v>0</v>
      </c>
      <c r="ID71" s="38">
        <f t="shared" si="1414"/>
        <v>0</v>
      </c>
      <c r="IE71" s="38">
        <f t="shared" si="1414"/>
        <v>0</v>
      </c>
      <c r="IF71" s="38">
        <f t="shared" si="1414"/>
        <v>0</v>
      </c>
      <c r="IG71" s="38">
        <f t="shared" si="1414"/>
        <v>0</v>
      </c>
      <c r="IH71" s="38">
        <f t="shared" si="1414"/>
        <v>0</v>
      </c>
      <c r="II71" s="38">
        <f t="shared" si="1414"/>
        <v>0</v>
      </c>
      <c r="IJ71" s="38">
        <f t="shared" si="1414"/>
        <v>0</v>
      </c>
      <c r="IK71" s="38">
        <f t="shared" si="1414"/>
        <v>0</v>
      </c>
      <c r="IL71" s="38">
        <f t="shared" si="1414"/>
        <v>0</v>
      </c>
      <c r="IM71" s="38">
        <f t="shared" si="1414"/>
        <v>0</v>
      </c>
      <c r="IN71" s="43">
        <f t="shared" si="1390"/>
        <v>0</v>
      </c>
      <c r="IO71" s="38">
        <f t="shared" ref="IO71:IZ71" si="1415">-IO18</f>
        <v>0</v>
      </c>
      <c r="IP71" s="38">
        <f t="shared" si="1415"/>
        <v>0</v>
      </c>
      <c r="IQ71" s="38">
        <f t="shared" si="1415"/>
        <v>0</v>
      </c>
      <c r="IR71" s="38">
        <f t="shared" si="1415"/>
        <v>0</v>
      </c>
      <c r="IS71" s="38">
        <f t="shared" si="1415"/>
        <v>0</v>
      </c>
      <c r="IT71" s="38">
        <f t="shared" si="1415"/>
        <v>0</v>
      </c>
      <c r="IU71" s="38">
        <f t="shared" si="1415"/>
        <v>0</v>
      </c>
      <c r="IV71" s="38">
        <f t="shared" si="1415"/>
        <v>0</v>
      </c>
      <c r="IW71" s="38">
        <f t="shared" si="1415"/>
        <v>0</v>
      </c>
      <c r="IX71" s="38">
        <f t="shared" si="1415"/>
        <v>0</v>
      </c>
      <c r="IY71" s="38">
        <f t="shared" si="1415"/>
        <v>0</v>
      </c>
      <c r="IZ71" s="38">
        <f t="shared" si="1415"/>
        <v>0</v>
      </c>
      <c r="JA71" s="43">
        <f t="shared" si="1391"/>
        <v>0</v>
      </c>
      <c r="JB71" s="38">
        <f t="shared" ref="JB71:JM71" si="1416">-JB18</f>
        <v>0</v>
      </c>
      <c r="JC71" s="38">
        <f t="shared" si="1416"/>
        <v>0</v>
      </c>
      <c r="JD71" s="38">
        <f t="shared" si="1416"/>
        <v>0</v>
      </c>
      <c r="JE71" s="38">
        <f t="shared" si="1416"/>
        <v>0</v>
      </c>
      <c r="JF71" s="38">
        <f t="shared" si="1416"/>
        <v>0</v>
      </c>
      <c r="JG71" s="38">
        <f t="shared" si="1416"/>
        <v>0</v>
      </c>
      <c r="JH71" s="38">
        <f t="shared" si="1416"/>
        <v>0</v>
      </c>
      <c r="JI71" s="38">
        <f t="shared" si="1416"/>
        <v>0</v>
      </c>
      <c r="JJ71" s="38">
        <f t="shared" si="1416"/>
        <v>0</v>
      </c>
      <c r="JK71" s="38">
        <f t="shared" si="1416"/>
        <v>0</v>
      </c>
      <c r="JL71" s="38">
        <f t="shared" si="1416"/>
        <v>0</v>
      </c>
      <c r="JM71" s="38">
        <f t="shared" si="1416"/>
        <v>0</v>
      </c>
      <c r="JN71" s="43">
        <f t="shared" si="1392"/>
        <v>0</v>
      </c>
      <c r="JO71" s="38">
        <f t="shared" ref="JO71:JZ71" si="1417">-JO18</f>
        <v>0</v>
      </c>
      <c r="JP71" s="38">
        <f t="shared" si="1417"/>
        <v>0</v>
      </c>
      <c r="JQ71" s="38">
        <f t="shared" si="1417"/>
        <v>0</v>
      </c>
      <c r="JR71" s="38">
        <f t="shared" si="1417"/>
        <v>0</v>
      </c>
      <c r="JS71" s="38">
        <f t="shared" si="1417"/>
        <v>0</v>
      </c>
      <c r="JT71" s="38">
        <f t="shared" si="1417"/>
        <v>0</v>
      </c>
      <c r="JU71" s="38">
        <f t="shared" si="1417"/>
        <v>0</v>
      </c>
      <c r="JV71" s="38">
        <f t="shared" si="1417"/>
        <v>0</v>
      </c>
      <c r="JW71" s="38">
        <f t="shared" si="1417"/>
        <v>0</v>
      </c>
      <c r="JX71" s="38">
        <f t="shared" si="1417"/>
        <v>0</v>
      </c>
      <c r="JY71" s="38">
        <f t="shared" si="1417"/>
        <v>0</v>
      </c>
      <c r="JZ71" s="38">
        <f t="shared" si="1417"/>
        <v>0</v>
      </c>
      <c r="KA71" s="43">
        <f t="shared" si="1393"/>
        <v>0</v>
      </c>
      <c r="KB71" s="38">
        <f t="shared" ref="KB71:KM71" si="1418">-KB18</f>
        <v>0</v>
      </c>
      <c r="KC71" s="38">
        <f t="shared" si="1418"/>
        <v>0</v>
      </c>
      <c r="KD71" s="38">
        <f t="shared" si="1418"/>
        <v>0</v>
      </c>
      <c r="KE71" s="38">
        <f t="shared" si="1418"/>
        <v>0</v>
      </c>
      <c r="KF71" s="38">
        <f t="shared" si="1418"/>
        <v>0</v>
      </c>
      <c r="KG71" s="38">
        <f t="shared" si="1418"/>
        <v>0</v>
      </c>
      <c r="KH71" s="38">
        <f t="shared" si="1418"/>
        <v>0</v>
      </c>
      <c r="KI71" s="38">
        <f t="shared" si="1418"/>
        <v>0</v>
      </c>
      <c r="KJ71" s="38">
        <f t="shared" si="1418"/>
        <v>0</v>
      </c>
      <c r="KK71" s="38">
        <f t="shared" si="1418"/>
        <v>0</v>
      </c>
      <c r="KL71" s="38">
        <f t="shared" si="1418"/>
        <v>0</v>
      </c>
      <c r="KM71" s="38">
        <f t="shared" si="1418"/>
        <v>0</v>
      </c>
      <c r="KN71" s="43">
        <f t="shared" si="1394"/>
        <v>0</v>
      </c>
      <c r="KO71" s="38">
        <f t="shared" ref="KO71:KZ71" si="1419">-KO18</f>
        <v>0</v>
      </c>
      <c r="KP71" s="38">
        <f t="shared" si="1419"/>
        <v>0</v>
      </c>
      <c r="KQ71" s="38">
        <f t="shared" si="1419"/>
        <v>0</v>
      </c>
      <c r="KR71" s="38">
        <f t="shared" si="1419"/>
        <v>0</v>
      </c>
      <c r="KS71" s="38">
        <f t="shared" si="1419"/>
        <v>0</v>
      </c>
      <c r="KT71" s="38">
        <f t="shared" si="1419"/>
        <v>0</v>
      </c>
      <c r="KU71" s="38">
        <f t="shared" si="1419"/>
        <v>0</v>
      </c>
      <c r="KV71" s="38">
        <f t="shared" si="1419"/>
        <v>0</v>
      </c>
      <c r="KW71" s="38">
        <f t="shared" si="1419"/>
        <v>0</v>
      </c>
      <c r="KX71" s="38">
        <f t="shared" si="1419"/>
        <v>0</v>
      </c>
      <c r="KY71" s="38">
        <f t="shared" si="1419"/>
        <v>0</v>
      </c>
      <c r="KZ71" s="38">
        <f t="shared" si="1419"/>
        <v>0</v>
      </c>
      <c r="LA71" s="43">
        <f t="shared" si="1395"/>
        <v>0</v>
      </c>
      <c r="LB71" s="38">
        <f t="shared" ref="LB71:LM71" si="1420">-LB18</f>
        <v>0</v>
      </c>
      <c r="LC71" s="38">
        <f t="shared" si="1420"/>
        <v>0</v>
      </c>
      <c r="LD71" s="38">
        <f t="shared" si="1420"/>
        <v>0</v>
      </c>
      <c r="LE71" s="38">
        <f t="shared" si="1420"/>
        <v>0</v>
      </c>
      <c r="LF71" s="38">
        <f t="shared" si="1420"/>
        <v>0</v>
      </c>
      <c r="LG71" s="38">
        <f t="shared" si="1420"/>
        <v>0</v>
      </c>
      <c r="LH71" s="38">
        <f t="shared" si="1420"/>
        <v>0</v>
      </c>
      <c r="LI71" s="38">
        <f t="shared" si="1420"/>
        <v>0</v>
      </c>
      <c r="LJ71" s="38">
        <f t="shared" si="1420"/>
        <v>0</v>
      </c>
      <c r="LK71" s="38">
        <f t="shared" si="1420"/>
        <v>0</v>
      </c>
      <c r="LL71" s="38">
        <f t="shared" si="1420"/>
        <v>0</v>
      </c>
      <c r="LM71" s="38">
        <f t="shared" si="1420"/>
        <v>0</v>
      </c>
      <c r="LN71" s="43">
        <f t="shared" ref="LN71:LN72" si="1421">SUM(LB71:LM71)</f>
        <v>0</v>
      </c>
    </row>
    <row r="72" spans="1:326" ht="15.75" thickBot="1">
      <c r="A72" s="122" t="s">
        <v>58</v>
      </c>
      <c r="B72" s="127"/>
      <c r="C72" s="79"/>
      <c r="D72" s="79"/>
      <c r="E72" s="79"/>
      <c r="F72" s="79"/>
      <c r="G72" s="79"/>
      <c r="H72" s="79"/>
      <c r="I72" s="79"/>
      <c r="J72" s="79"/>
      <c r="K72" s="79"/>
      <c r="L72" s="79"/>
      <c r="M72" s="79"/>
      <c r="N72" s="128">
        <f t="shared" si="1372"/>
        <v>0</v>
      </c>
      <c r="O72" s="79">
        <f>-(O13*(1+'Bazinės prielaidos'!$E$19)-O13-O14*(1+'Bazinės prielaidos'!$E$19)+O14)</f>
        <v>0</v>
      </c>
      <c r="P72" s="79">
        <f>-(P13*(1+'Bazinės prielaidos'!$E$19)-P13-P14*(1+'Bazinės prielaidos'!$E$19)+P14)</f>
        <v>0</v>
      </c>
      <c r="Q72" s="79">
        <f>-(Q13*(1+'Bazinės prielaidos'!$E$19)-Q13-Q14*(1+'Bazinės prielaidos'!$E$19)+Q14)</f>
        <v>0</v>
      </c>
      <c r="R72" s="79">
        <f>-(R13*(1+'Bazinės prielaidos'!$E$19)-R13-R14*(1+'Bazinės prielaidos'!$E$19)+R14)</f>
        <v>0</v>
      </c>
      <c r="S72" s="79">
        <f>-(S13*(1+'Bazinės prielaidos'!$E$19)-S13-S14*(1+'Bazinės prielaidos'!$E$19)+S14)</f>
        <v>0</v>
      </c>
      <c r="T72" s="79">
        <f>-(T13*(1+'Bazinės prielaidos'!$E$19)-T13-T14*(1+'Bazinės prielaidos'!$E$19)+T14)</f>
        <v>0</v>
      </c>
      <c r="U72" s="79">
        <f>-(U13*(1+'Bazinės prielaidos'!$E$19)-U13-U14*(1+'Bazinės prielaidos'!$E$19)+U14)</f>
        <v>0</v>
      </c>
      <c r="V72" s="79">
        <f>-(V13*(1+'Bazinės prielaidos'!$E$19)-V13-V14*(1+'Bazinės prielaidos'!$E$19)+V14)</f>
        <v>0</v>
      </c>
      <c r="W72" s="79">
        <f>-(W13*(1+'Bazinės prielaidos'!$E$19)-W13-W14*(1+'Bazinės prielaidos'!$E$19)+W14)</f>
        <v>0</v>
      </c>
      <c r="X72" s="79">
        <f>-(X13*(1+'Bazinės prielaidos'!$E$19)-X13-X14*(1+'Bazinės prielaidos'!$E$19)+X14)</f>
        <v>0</v>
      </c>
      <c r="Y72" s="79">
        <f>-(Y13*(1+'Bazinės prielaidos'!$E$19)-Y13-Y14*(1+'Bazinės prielaidos'!$E$19)+Y14)</f>
        <v>0</v>
      </c>
      <c r="Z72" s="79">
        <f>-(Z13*(1+'Bazinės prielaidos'!$E$19)-Z13-Z14*(1+'Bazinės prielaidos'!$E$19)+Z14)-AA27</f>
        <v>99436.709400000051</v>
      </c>
      <c r="AA72" s="128">
        <f t="shared" si="1373"/>
        <v>99436.709400000051</v>
      </c>
      <c r="AB72" s="79">
        <f>-(AB13*(1+'Bazinės prielaidos'!$E$19)-AB13-AB14*(1+'Bazinės prielaidos'!$E$19)+AB14)-'Investuotojas ir Finansuotojas'!AB30-SUM('Metinis atlyginimas'!AB11:AB13)*'Bazinės prielaidos'!$E$19</f>
        <v>-16969.484874999998</v>
      </c>
      <c r="AC72" s="79">
        <f>-(AC13*(1+'Bazinės prielaidos'!$E$19)-AC13-AC14*(1+'Bazinės prielaidos'!$E$19)+AC14)-'Investuotojas ir Finansuotojas'!AC30-SUM('Metinis atlyginimas'!AC11:AC13)*'Bazinės prielaidos'!$E$19</f>
        <v>-16969.484874999998</v>
      </c>
      <c r="AD72" s="79">
        <f>-(AD13*(1+'Bazinės prielaidos'!$E$19)-AD13-AD14*(1+'Bazinės prielaidos'!$E$19)+AD14)-'Investuotojas ir Finansuotojas'!AD30-SUM('Metinis atlyginimas'!AD11:AD13)*'Bazinės prielaidos'!$E$19</f>
        <v>-16969.484874999998</v>
      </c>
      <c r="AE72" s="79">
        <f>-(AE13*(1+'Bazinės prielaidos'!$E$19)-AE13-AE14*(1+'Bazinės prielaidos'!$E$19)+AE14)-'Investuotojas ir Finansuotojas'!AE30-SUM('Metinis atlyginimas'!AE11:AE13)*'Bazinės prielaidos'!$E$19</f>
        <v>-16969.484875000002</v>
      </c>
      <c r="AF72" s="79">
        <f>-(AF13*(1+'Bazinės prielaidos'!$E$19)-AF13-AF14*(1+'Bazinės prielaidos'!$E$19)+AF14)-'Investuotojas ir Finansuotojas'!AF30-SUM('Metinis atlyginimas'!AF11:AF13)*'Bazinės prielaidos'!$E$19</f>
        <v>-16969.484874999998</v>
      </c>
      <c r="AG72" s="79">
        <f>-(AG13*(1+'Bazinės prielaidos'!$E$19)-AG13-AG14*(1+'Bazinės prielaidos'!$E$19)+AG14)-'Investuotojas ir Finansuotojas'!AG30-SUM('Metinis atlyginimas'!AG11:AG13)*'Bazinės prielaidos'!$E$19</f>
        <v>-16969.484874999998</v>
      </c>
      <c r="AH72" s="79">
        <f>-(AH13*(1+'Bazinės prielaidos'!$E$19)-AH13-AH14*(1+'Bazinės prielaidos'!$E$19)+AH14)-'Investuotojas ir Finansuotojas'!AH30-SUM('Metinis atlyginimas'!AH11:AH13)*'Bazinės prielaidos'!$E$19</f>
        <v>-16969.484874999998</v>
      </c>
      <c r="AI72" s="79">
        <f>-(AI13*(1+'Bazinės prielaidos'!$E$19)-AI13-AI14*(1+'Bazinės prielaidos'!$E$19)+AI14)-'Investuotojas ir Finansuotojas'!AI30-SUM('Metinis atlyginimas'!AI11:AI13)*'Bazinės prielaidos'!$E$19</f>
        <v>-16969.484874999998</v>
      </c>
      <c r="AJ72" s="79">
        <f>-(AJ13*(1+'Bazinės prielaidos'!$E$19)-AJ13-AJ14*(1+'Bazinės prielaidos'!$E$19)+AJ14)-'Investuotojas ir Finansuotojas'!AJ30-SUM('Metinis atlyginimas'!AJ11:AJ13)*'Bazinės prielaidos'!$E$19</f>
        <v>-16969.484875000002</v>
      </c>
      <c r="AK72" s="79">
        <f>-(AK13*(1+'Bazinės prielaidos'!$E$19)-AK13-AK14*(1+'Bazinės prielaidos'!$E$19)+AK14)-'Investuotojas ir Finansuotojas'!AK30-SUM('Metinis atlyginimas'!AK11:AK13)*'Bazinės prielaidos'!$E$19</f>
        <v>-16969.484874999998</v>
      </c>
      <c r="AL72" s="79">
        <f>-(AL13*(1+'Bazinės prielaidos'!$E$19)-AL13-AL14*(1+'Bazinės prielaidos'!$E$19)+AL14)-'Investuotojas ir Finansuotojas'!AL30-SUM('Metinis atlyginimas'!AL11:AL13)*'Bazinės prielaidos'!$E$19</f>
        <v>-16969.484874999998</v>
      </c>
      <c r="AM72" s="79">
        <f>-(AM13*(1+'Bazinės prielaidos'!$E$19)-AM13-AM14*(1+'Bazinės prielaidos'!$E$19)+AM14)-'Investuotojas ir Finansuotojas'!AM30-SUM('Metinis atlyginimas'!AM11:AM13)*'Bazinės prielaidos'!$E$19</f>
        <v>-16969.484874999998</v>
      </c>
      <c r="AN72" s="128">
        <f t="shared" si="1374"/>
        <v>-203633.81849999996</v>
      </c>
      <c r="AO72" s="79">
        <f>-(AO13*(1+'Bazinės prielaidos'!$E$19)-AO13-AO14*(1+'Bazinės prielaidos'!$E$19)+AO14)-'Investuotojas ir Finansuotojas'!AO30-SUM('Metinis atlyginimas'!AO11:AO13)*'Bazinės prielaidos'!$E$19</f>
        <v>-17090.069421249998</v>
      </c>
      <c r="AP72" s="79">
        <f>-(AP13*(1+'Bazinės prielaidos'!$E$19)-AP13-AP14*(1+'Bazinės prielaidos'!$E$19)+AP14)-'Investuotojas ir Finansuotojas'!AP30-SUM('Metinis atlyginimas'!AP11:AP13)*'Bazinės prielaidos'!$E$19</f>
        <v>-17090.069421249998</v>
      </c>
      <c r="AQ72" s="79">
        <f>-(AQ13*(1+'Bazinės prielaidos'!$E$19)-AQ13-AQ14*(1+'Bazinės prielaidos'!$E$19)+AQ14)-'Investuotojas ir Finansuotojas'!AQ30-SUM('Metinis atlyginimas'!AQ11:AQ13)*'Bazinės prielaidos'!$E$19</f>
        <v>-17090.069421249998</v>
      </c>
      <c r="AR72" s="79">
        <f>-(AR13*(1+'Bazinės prielaidos'!$E$19)-AR13-AR14*(1+'Bazinės prielaidos'!$E$19)+AR14)-'Investuotojas ir Finansuotojas'!AR30-SUM('Metinis atlyginimas'!AR11:AR13)*'Bazinės prielaidos'!$E$19</f>
        <v>-17090.069421250002</v>
      </c>
      <c r="AS72" s="79">
        <f>-(AS13*(1+'Bazinės prielaidos'!$E$19)-AS13-AS14*(1+'Bazinės prielaidos'!$E$19)+AS14)-'Investuotojas ir Finansuotojas'!AS30-SUM('Metinis atlyginimas'!AS11:AS13)*'Bazinės prielaidos'!$E$19</f>
        <v>-17090.069421250002</v>
      </c>
      <c r="AT72" s="79">
        <f>-(AT13*(1+'Bazinės prielaidos'!$E$19)-AT13-AT14*(1+'Bazinės prielaidos'!$E$19)+AT14)-'Investuotojas ir Finansuotojas'!AT30-SUM('Metinis atlyginimas'!AT11:AT13)*'Bazinės prielaidos'!$E$19</f>
        <v>-17090.069421249998</v>
      </c>
      <c r="AU72" s="79">
        <f>-(AU13*(1+'Bazinės prielaidos'!$E$19)-AU13-AU14*(1+'Bazinės prielaidos'!$E$19)+AU14)-'Investuotojas ir Finansuotojas'!AU30-SUM('Metinis atlyginimas'!AU11:AU13)*'Bazinės prielaidos'!$E$19</f>
        <v>-17090.069421249998</v>
      </c>
      <c r="AV72" s="79">
        <f>-(AV13*(1+'Bazinės prielaidos'!$E$19)-AV13-AV14*(1+'Bazinės prielaidos'!$E$19)+AV14)-'Investuotojas ir Finansuotojas'!AV30-SUM('Metinis atlyginimas'!AV11:AV13)*'Bazinės prielaidos'!$E$19</f>
        <v>-17090.069421249998</v>
      </c>
      <c r="AW72" s="79">
        <f>-(AW13*(1+'Bazinės prielaidos'!$E$19)-AW13-AW14*(1+'Bazinės prielaidos'!$E$19)+AW14)-'Investuotojas ir Finansuotojas'!AW30-SUM('Metinis atlyginimas'!AW11:AW13)*'Bazinės prielaidos'!$E$19</f>
        <v>-17090.069421249998</v>
      </c>
      <c r="AX72" s="79">
        <f>-(AX13*(1+'Bazinės prielaidos'!$E$19)-AX13-AX14*(1+'Bazinės prielaidos'!$E$19)+AX14)-'Investuotojas ir Finansuotojas'!AX30-SUM('Metinis atlyginimas'!AX11:AX13)*'Bazinės prielaidos'!$E$19</f>
        <v>-17090.069421249998</v>
      </c>
      <c r="AY72" s="79">
        <f>-(AY13*(1+'Bazinės prielaidos'!$E$19)-AY13-AY14*(1+'Bazinės prielaidos'!$E$19)+AY14)-'Investuotojas ir Finansuotojas'!AY30-SUM('Metinis atlyginimas'!AY11:AY13)*'Bazinės prielaidos'!$E$19</f>
        <v>-17090.069421249995</v>
      </c>
      <c r="AZ72" s="79">
        <f>-(AZ13*(1+'Bazinės prielaidos'!$E$19)-AZ13-AZ14*(1+'Bazinės prielaidos'!$E$19)+AZ14)-'Investuotojas ir Finansuotojas'!AZ30-SUM('Metinis atlyginimas'!AZ11:AZ13)*'Bazinės prielaidos'!$E$19</f>
        <v>-16040.069421249998</v>
      </c>
      <c r="BA72" s="128">
        <f t="shared" si="1375"/>
        <v>-204030.83305499997</v>
      </c>
      <c r="BB72" s="79">
        <f>-(BB13*(1+'Bazinės prielaidos'!$E$19)-BB13-BB14*(1+'Bazinės prielaidos'!$E$19)+BB14)-'Investuotojas ir Finansuotojas'!BB30-SUM('Metinis atlyginimas'!BB11:BB13)*'Bazinės prielaidos'!$E$19</f>
        <v>-20583.796970387506</v>
      </c>
      <c r="BC72" s="79">
        <f>-(BC13*(1+'Bazinės prielaidos'!$E$19)-BC13-BC14*(1+'Bazinės prielaidos'!$E$19)+BC14)-'Investuotojas ir Finansuotojas'!BC30-SUM('Metinis atlyginimas'!BC11:BC13)*'Bazinės prielaidos'!$E$19</f>
        <v>-17214.271503887496</v>
      </c>
      <c r="BD72" s="79">
        <f>-(BD13*(1+'Bazinės prielaidos'!$E$19)-BD13-BD14*(1+'Bazinės prielaidos'!$E$19)+BD14)-'Investuotojas ir Finansuotojas'!BD30-SUM('Metinis atlyginimas'!BD11:BD13)*'Bazinės prielaidos'!$E$19</f>
        <v>-17214.271503887496</v>
      </c>
      <c r="BE72" s="79">
        <f>-(BE13*(1+'Bazinės prielaidos'!$E$19)-BE13-BE14*(1+'Bazinės prielaidos'!$E$19)+BE14)-'Investuotojas ir Finansuotojas'!BE30-SUM('Metinis atlyginimas'!BE11:BE13)*'Bazinės prielaidos'!$E$19</f>
        <v>-17214.271503887496</v>
      </c>
      <c r="BF72" s="79">
        <f>-(BF13*(1+'Bazinės prielaidos'!$E$19)-BF13-BF14*(1+'Bazinės prielaidos'!$E$19)+BF14)-'Investuotojas ir Finansuotojas'!BF30-SUM('Metinis atlyginimas'!BF11:BF13)*'Bazinės prielaidos'!$E$19</f>
        <v>-17214.271503887496</v>
      </c>
      <c r="BG72" s="79">
        <f>-(BG13*(1+'Bazinės prielaidos'!$E$19)-BG13-BG14*(1+'Bazinės prielaidos'!$E$19)+BG14)-'Investuotojas ir Finansuotojas'!BG30-SUM('Metinis atlyginimas'!BG11:BG13)*'Bazinės prielaidos'!$E$19</f>
        <v>-17214.271503887496</v>
      </c>
      <c r="BH72" s="79">
        <f>-(BH13*(1+'Bazinės prielaidos'!$E$19)-BH13-BH14*(1+'Bazinės prielaidos'!$E$19)+BH14)-'Investuotojas ir Finansuotojas'!BH30-SUM('Metinis atlyginimas'!BH11:BH13)*'Bazinės prielaidos'!$E$19</f>
        <v>-17214.271503887496</v>
      </c>
      <c r="BI72" s="79">
        <f>-(BI13*(1+'Bazinės prielaidos'!$E$19)-BI13-BI14*(1+'Bazinės prielaidos'!$E$19)+BI14)-'Investuotojas ir Finansuotojas'!BI30-SUM('Metinis atlyginimas'!BI11:BI13)*'Bazinės prielaidos'!$E$19</f>
        <v>-17214.271503887496</v>
      </c>
      <c r="BJ72" s="79">
        <f>-(BJ13*(1+'Bazinės prielaidos'!$E$19)-BJ13-BJ14*(1+'Bazinės prielaidos'!$E$19)+BJ14)-'Investuotojas ir Finansuotojas'!BJ30-SUM('Metinis atlyginimas'!BJ11:BJ13)*'Bazinės prielaidos'!$E$19</f>
        <v>-17214.271503887496</v>
      </c>
      <c r="BK72" s="79">
        <f>-(BK13*(1+'Bazinės prielaidos'!$E$19)-BK13-BK14*(1+'Bazinės prielaidos'!$E$19)+BK14)-'Investuotojas ir Finansuotojas'!BK30-SUM('Metinis atlyginimas'!BK11:BK13)*'Bazinės prielaidos'!$E$19</f>
        <v>-17214.271503887496</v>
      </c>
      <c r="BL72" s="79">
        <f>-(BL13*(1+'Bazinės prielaidos'!$E$19)-BL13-BL14*(1+'Bazinės prielaidos'!$E$19)+BL14)-'Investuotojas ir Finansuotojas'!BL30-SUM('Metinis atlyginimas'!BL11:BL13)*'Bazinės prielaidos'!$E$19</f>
        <v>-17214.271503887503</v>
      </c>
      <c r="BM72" s="79">
        <f>-(BM13*(1+'Bazinės prielaidos'!$E$19)-BM13-BM14*(1+'Bazinės prielaidos'!$E$19)+BM14)-'Investuotojas ir Finansuotojas'!BM30-SUM('Metinis atlyginimas'!BM11:BM13)*'Bazinės prielaidos'!$E$19</f>
        <v>-12174.271503887498</v>
      </c>
      <c r="BN72" s="128">
        <f t="shared" si="1376"/>
        <v>-204900.78351314995</v>
      </c>
      <c r="BO72" s="79">
        <f>-(BO13*(1+'Bazinės prielaidos'!$E$19)-BO13-BO14*(1+'Bazinės prielaidos'!$E$19)+BO14)-'Investuotojas ir Finansuotojas'!BO30-SUM('Metinis atlyginimas'!BO11:BO13)*'Bazinės prielaidos'!$E$19</f>
        <v>-20116.189525491623</v>
      </c>
      <c r="BP72" s="79">
        <f>-(BP13*(1+'Bazinės prielaidos'!$E$19)-BP13-BP14*(1+'Bazinės prielaidos'!$E$19)+BP14)-'Investuotojas ir Finansuotojas'!BP30-SUM('Metinis atlyginimas'!BP11:BP13)*'Bazinės prielaidos'!$E$19</f>
        <v>-17342.19964900412</v>
      </c>
      <c r="BQ72" s="79">
        <f>-(BQ13*(1+'Bazinės prielaidos'!$E$19)-BQ13-BQ14*(1+'Bazinės prielaidos'!$E$19)+BQ14)-'Investuotojas ir Finansuotojas'!BQ30-SUM('Metinis atlyginimas'!BQ11:BQ13)*'Bazinės prielaidos'!$E$19</f>
        <v>-17342.19964900412</v>
      </c>
      <c r="BR72" s="79">
        <f>-(BR13*(1+'Bazinės prielaidos'!$E$19)-BR13-BR14*(1+'Bazinės prielaidos'!$E$19)+BR14)-'Investuotojas ir Finansuotojas'!BR30-SUM('Metinis atlyginimas'!BR11:BR13)*'Bazinės prielaidos'!$E$19</f>
        <v>-17342.19964900412</v>
      </c>
      <c r="BS72" s="79">
        <f>-(BS13*(1+'Bazinės prielaidos'!$E$19)-BS13-BS14*(1+'Bazinės prielaidos'!$E$19)+BS14)-'Investuotojas ir Finansuotojas'!BS30-SUM('Metinis atlyginimas'!BS11:BS13)*'Bazinės prielaidos'!$E$19</f>
        <v>-17342.19964900412</v>
      </c>
      <c r="BT72" s="79">
        <f>-(BT13*(1+'Bazinės prielaidos'!$E$19)-BT13-BT14*(1+'Bazinės prielaidos'!$E$19)+BT14)-'Investuotojas ir Finansuotojas'!BT30-SUM('Metinis atlyginimas'!BT11:BT13)*'Bazinės prielaidos'!$E$19</f>
        <v>-17342.19964900412</v>
      </c>
      <c r="BU72" s="79">
        <f>-(BU13*(1+'Bazinės prielaidos'!$E$19)-BU13-BU14*(1+'Bazinės prielaidos'!$E$19)+BU14)-'Investuotojas ir Finansuotojas'!BU30-SUM('Metinis atlyginimas'!BU11:BU13)*'Bazinės prielaidos'!$E$19</f>
        <v>-17342.19964900412</v>
      </c>
      <c r="BV72" s="79">
        <f>-(BV13*(1+'Bazinės prielaidos'!$E$19)-BV13-BV14*(1+'Bazinės prielaidos'!$E$19)+BV14)-'Investuotojas ir Finansuotojas'!BV30-SUM('Metinis atlyginimas'!BV11:BV13)*'Bazinės prielaidos'!$E$19</f>
        <v>-17342.19964900412</v>
      </c>
      <c r="BW72" s="79">
        <f>-(BW13*(1+'Bazinės prielaidos'!$E$19)-BW13-BW14*(1+'Bazinės prielaidos'!$E$19)+BW14)-'Investuotojas ir Finansuotojas'!BW30-SUM('Metinis atlyginimas'!BW11:BW13)*'Bazinės prielaidos'!$E$19</f>
        <v>-17342.19964900412</v>
      </c>
      <c r="BX72" s="79">
        <f>-(BX13*(1+'Bazinės prielaidos'!$E$19)-BX13-BX14*(1+'Bazinės prielaidos'!$E$19)+BX14)-'Investuotojas ir Finansuotojas'!BX30-SUM('Metinis atlyginimas'!BX11:BX13)*'Bazinės prielaidos'!$E$19</f>
        <v>-17342.19964900412</v>
      </c>
      <c r="BY72" s="79">
        <f>-(BY13*(1+'Bazinės prielaidos'!$E$19)-BY13-BY14*(1+'Bazinės prielaidos'!$E$19)+BY14)-'Investuotojas ir Finansuotojas'!BY30-SUM('Metinis atlyginimas'!BY11:BY13)*'Bazinės prielaidos'!$E$19</f>
        <v>-17342.19964900412</v>
      </c>
      <c r="BZ72" s="79">
        <f>-(BZ13*(1+'Bazinės prielaidos'!$E$19)-BZ13-BZ14*(1+'Bazinės prielaidos'!$E$19)+BZ14)-'Investuotojas ir Finansuotojas'!BZ30-SUM('Metinis atlyginimas'!BZ11:BZ13)*'Bazinės prielaidos'!$E$19</f>
        <v>-7892.1996490041256</v>
      </c>
      <c r="CA72" s="128">
        <f t="shared" si="1377"/>
        <v>-201430.38566453694</v>
      </c>
      <c r="CB72" s="79">
        <f>-(CB13*(1+'Bazinės prielaidos'!$E$19)-CB13-CB14*(1+'Bazinės prielaidos'!$E$19)+CB14)-'Investuotojas ir Finansuotojas'!CB30-SUM('Metinis atlyginimas'!CB11:CB13)*'Bazinės prielaidos'!$E$19</f>
        <v>-19387.227250326032</v>
      </c>
      <c r="CC72" s="79">
        <f>-(CC13*(1+'Bazinės prielaidos'!$E$19)-CC13-CC14*(1+'Bazinės prielaidos'!$E$19)+CC14)-'Investuotojas ir Finansuotojas'!CC30-SUM('Metinis atlyginimas'!CC11:CC13)*'Bazinės prielaidos'!$E$19</f>
        <v>-17473.965638474245</v>
      </c>
      <c r="CD72" s="79">
        <f>-(CD13*(1+'Bazinės prielaidos'!$E$19)-CD13-CD14*(1+'Bazinės prielaidos'!$E$19)+CD14)-'Investuotojas ir Finansuotojas'!CD30-SUM('Metinis atlyginimas'!CD11:CD13)*'Bazinės prielaidos'!$E$19</f>
        <v>-17473.965638474245</v>
      </c>
      <c r="CE72" s="79">
        <f>-(CE13*(1+'Bazinės prielaidos'!$E$19)-CE13-CE14*(1+'Bazinės prielaidos'!$E$19)+CE14)-'Investuotojas ir Finansuotojas'!CE30-SUM('Metinis atlyginimas'!CE11:CE13)*'Bazinės prielaidos'!$E$19</f>
        <v>-17473.965638474245</v>
      </c>
      <c r="CF72" s="79">
        <f>-(CF13*(1+'Bazinės prielaidos'!$E$19)-CF13-CF14*(1+'Bazinės prielaidos'!$E$19)+CF14)-'Investuotojas ir Finansuotojas'!CF30-SUM('Metinis atlyginimas'!CF11:CF13)*'Bazinės prielaidos'!$E$19</f>
        <v>-17473.965638474245</v>
      </c>
      <c r="CG72" s="79">
        <f>-(CG13*(1+'Bazinės prielaidos'!$E$19)-CG13-CG14*(1+'Bazinės prielaidos'!$E$19)+CG14)-'Investuotojas ir Finansuotojas'!CG30-SUM('Metinis atlyginimas'!CG11:CG13)*'Bazinės prielaidos'!$E$19</f>
        <v>-17473.965638474245</v>
      </c>
      <c r="CH72" s="79">
        <f>-(CH13*(1+'Bazinės prielaidos'!$E$19)-CH13-CH14*(1+'Bazinės prielaidos'!$E$19)+CH14)-'Investuotojas ir Finansuotojas'!CH30-SUM('Metinis atlyginimas'!CH11:CH13)*'Bazinės prielaidos'!$E$19</f>
        <v>-17473.965638474245</v>
      </c>
      <c r="CI72" s="79">
        <f>-(CI13*(1+'Bazinės prielaidos'!$E$19)-CI13-CI14*(1+'Bazinės prielaidos'!$E$19)+CI14)-'Investuotojas ir Finansuotojas'!CI30-SUM('Metinis atlyginimas'!CI11:CI13)*'Bazinės prielaidos'!$E$19</f>
        <v>-17473.965638474245</v>
      </c>
      <c r="CJ72" s="79">
        <f>-(CJ13*(1+'Bazinės prielaidos'!$E$19)-CJ13-CJ14*(1+'Bazinės prielaidos'!$E$19)+CJ14)-'Investuotojas ir Finansuotojas'!CJ30-SUM('Metinis atlyginimas'!CJ11:CJ13)*'Bazinės prielaidos'!$E$19</f>
        <v>-17473.965638474245</v>
      </c>
      <c r="CK72" s="79">
        <f>-(CK13*(1+'Bazinės prielaidos'!$E$19)-CK13-CK14*(1+'Bazinės prielaidos'!$E$19)+CK14)-'Investuotojas ir Finansuotojas'!CK30-SUM('Metinis atlyginimas'!CK11:CK13)*'Bazinės prielaidos'!$E$19</f>
        <v>-17473.965638474245</v>
      </c>
      <c r="CL72" s="79">
        <f>-(CL13*(1+'Bazinės prielaidos'!$E$19)-CL13-CL14*(1+'Bazinės prielaidos'!$E$19)+CL14)-'Investuotojas ir Finansuotojas'!CL30-SUM('Metinis atlyginimas'!CL11:CL13)*'Bazinės prielaidos'!$E$19</f>
        <v>-17473.965638474248</v>
      </c>
      <c r="CM72" s="79">
        <f>-(CM13*(1+'Bazinės prielaidos'!$E$19)-CM13-CM14*(1+'Bazinės prielaidos'!$E$19)+CM14)-'Investuotojas ir Finansuotojas'!CM30-SUM('Metinis atlyginimas'!CM11:CM13)*'Bazinės prielaidos'!$E$19</f>
        <v>2266.0343615257607</v>
      </c>
      <c r="CN72" s="128">
        <f t="shared" si="1378"/>
        <v>-191860.8492735427</v>
      </c>
      <c r="CO72" s="79">
        <f>-(CO13*(1+'Bazinės prielaidos'!$E$19)-CO13-CO14*(1+'Bazinės prielaidos'!$E$19)+CO14)-'Investuotojas ir Finansuotojas'!CO30-SUM('Metinis atlyginimas'!CO11:CO13)*'Bazinės prielaidos'!$E$19</f>
        <v>-17609.684607628475</v>
      </c>
      <c r="CP72" s="79">
        <f>-(CP13*(1+'Bazinės prielaidos'!$E$19)-CP13-CP14*(1+'Bazinės prielaidos'!$E$19)+CP14)-'Investuotojas ir Finansuotojas'!CP30-SUM('Metinis atlyginimas'!CP11:CP13)*'Bazinės prielaidos'!$E$19</f>
        <v>-17609.684607628475</v>
      </c>
      <c r="CQ72" s="79">
        <f>-(CQ13*(1+'Bazinės prielaidos'!$E$19)-CQ13-CQ14*(1+'Bazinės prielaidos'!$E$19)+CQ14)-'Investuotojas ir Finansuotojas'!CQ30-SUM('Metinis atlyginimas'!CQ11:CQ13)*'Bazinės prielaidos'!$E$19</f>
        <v>-17609.684607628475</v>
      </c>
      <c r="CR72" s="79">
        <f>-(CR13*(1+'Bazinės prielaidos'!$E$19)-CR13-CR14*(1+'Bazinės prielaidos'!$E$19)+CR14)-'Investuotojas ir Finansuotojas'!CR30-SUM('Metinis atlyginimas'!CR11:CR13)*'Bazinės prielaidos'!$E$19</f>
        <v>-17609.684607628475</v>
      </c>
      <c r="CS72" s="79">
        <f>-(CS13*(1+'Bazinės prielaidos'!$E$19)-CS13-CS14*(1+'Bazinės prielaidos'!$E$19)+CS14)-'Investuotojas ir Finansuotojas'!CS30-SUM('Metinis atlyginimas'!CS11:CS13)*'Bazinės prielaidos'!$E$19</f>
        <v>-17609.684607628475</v>
      </c>
      <c r="CT72" s="79">
        <f>-(CT13*(1+'Bazinės prielaidos'!$E$19)-CT13-CT14*(1+'Bazinės prielaidos'!$E$19)+CT14)-'Investuotojas ir Finansuotojas'!CT30-SUM('Metinis atlyginimas'!CT11:CT13)*'Bazinės prielaidos'!$E$19</f>
        <v>-17609.684607628475</v>
      </c>
      <c r="CU72" s="79">
        <f>-(CU13*(1+'Bazinės prielaidos'!$E$19)-CU13-CU14*(1+'Bazinės prielaidos'!$E$19)+CU14)-'Investuotojas ir Finansuotojas'!CU30-SUM('Metinis atlyginimas'!CU11:CU13)*'Bazinės prielaidos'!$E$19</f>
        <v>-17609.684607628475</v>
      </c>
      <c r="CV72" s="79">
        <f>-(CV13*(1+'Bazinės prielaidos'!$E$19)-CV13-CV14*(1+'Bazinės prielaidos'!$E$19)+CV14)-'Investuotojas ir Finansuotojas'!CV30-SUM('Metinis atlyginimas'!CV11:CV13)*'Bazinės prielaidos'!$E$19</f>
        <v>-17609.684607628475</v>
      </c>
      <c r="CW72" s="79">
        <f>-(CW13*(1+'Bazinės prielaidos'!$E$19)-CW13-CW14*(1+'Bazinės prielaidos'!$E$19)+CW14)-'Investuotojas ir Finansuotojas'!CW30-SUM('Metinis atlyginimas'!CW11:CW13)*'Bazinės prielaidos'!$E$19</f>
        <v>-17609.684607628475</v>
      </c>
      <c r="CX72" s="79">
        <f>-(CX13*(1+'Bazinės prielaidos'!$E$19)-CX13-CX14*(1+'Bazinės prielaidos'!$E$19)+CX14)-'Investuotojas ir Finansuotojas'!CX30-SUM('Metinis atlyginimas'!CX11:CX13)*'Bazinės prielaidos'!$E$19</f>
        <v>-17609.684607628475</v>
      </c>
      <c r="CY72" s="79">
        <f>-(CY13*(1+'Bazinės prielaidos'!$E$19)-CY13-CY14*(1+'Bazinės prielaidos'!$E$19)+CY14)-'Investuotojas ir Finansuotojas'!CY30-SUM('Metinis atlyginimas'!CY11:CY13)*'Bazinės prielaidos'!$E$19</f>
        <v>-17609.684607628478</v>
      </c>
      <c r="CZ72" s="79">
        <f>-(CZ13*(1+'Bazinės prielaidos'!$E$19)-CZ13-CZ14*(1+'Bazinės prielaidos'!$E$19)+CZ14)-'Investuotojas ir Finansuotojas'!CZ30-SUM('Metinis atlyginimas'!CZ11:CZ13)*'Bazinės prielaidos'!$E$19</f>
        <v>-12359.684607628473</v>
      </c>
      <c r="DA72" s="128">
        <f t="shared" si="1379"/>
        <v>-206066.21529154168</v>
      </c>
      <c r="DB72" s="79">
        <f>-(DB13*(1+'Bazinės prielaidos'!$E$19)-DB13-DB14*(1+'Bazinės prielaidos'!$E$19)+DB14)-'Investuotojas ir Finansuotojas'!DB30-SUM('Metinis atlyginimas'!DB11:DB13)*'Bazinės prielaidos'!$E$19</f>
        <v>-20670.145226172441</v>
      </c>
      <c r="DC72" s="79">
        <f>-(DC13*(1+'Bazinės prielaidos'!$E$19)-DC13-DC14*(1+'Bazinės prielaidos'!$E$19)+DC14)-'Investuotojas ir Finansuotojas'!DC30-SUM('Metinis atlyginimas'!DC11:DC13)*'Bazinės prielaidos'!$E$19</f>
        <v>-17749.475145857326</v>
      </c>
      <c r="DD72" s="79">
        <f>-(DD13*(1+'Bazinės prielaidos'!$E$19)-DD13-DD14*(1+'Bazinės prielaidos'!$E$19)+DD14)-'Investuotojas ir Finansuotojas'!DD30-SUM('Metinis atlyginimas'!DD11:DD13)*'Bazinės prielaidos'!$E$19</f>
        <v>-17749.475145857326</v>
      </c>
      <c r="DE72" s="79">
        <f>-(DE13*(1+'Bazinės prielaidos'!$E$19)-DE13-DE14*(1+'Bazinės prielaidos'!$E$19)+DE14)-'Investuotojas ir Finansuotojas'!DE30-SUM('Metinis atlyginimas'!DE11:DE13)*'Bazinės prielaidos'!$E$19</f>
        <v>-17749.475145857326</v>
      </c>
      <c r="DF72" s="79">
        <f>-(DF13*(1+'Bazinės prielaidos'!$E$19)-DF13-DF14*(1+'Bazinės prielaidos'!$E$19)+DF14)-'Investuotojas ir Finansuotojas'!DF30-SUM('Metinis atlyginimas'!DF11:DF13)*'Bazinės prielaidos'!$E$19</f>
        <v>-17749.475145857326</v>
      </c>
      <c r="DG72" s="79">
        <f>-(DG13*(1+'Bazinės prielaidos'!$E$19)-DG13-DG14*(1+'Bazinės prielaidos'!$E$19)+DG14)-'Investuotojas ir Finansuotojas'!DG30-SUM('Metinis atlyginimas'!DG11:DG13)*'Bazinės prielaidos'!$E$19</f>
        <v>-17749.475145857326</v>
      </c>
      <c r="DH72" s="79">
        <f>-(DH13*(1+'Bazinės prielaidos'!$E$19)-DH13-DH14*(1+'Bazinės prielaidos'!$E$19)+DH14)-'Investuotojas ir Finansuotojas'!DH30-SUM('Metinis atlyginimas'!DH11:DH13)*'Bazinės prielaidos'!$E$19</f>
        <v>-17749.475145857326</v>
      </c>
      <c r="DI72" s="79">
        <f>-(DI13*(1+'Bazinės prielaidos'!$E$19)-DI13-DI14*(1+'Bazinės prielaidos'!$E$19)+DI14)-'Investuotojas ir Finansuotojas'!DI30-SUM('Metinis atlyginimas'!DI11:DI13)*'Bazinės prielaidos'!$E$19</f>
        <v>-17749.475145857326</v>
      </c>
      <c r="DJ72" s="79">
        <f>-(DJ13*(1+'Bazinės prielaidos'!$E$19)-DJ13-DJ14*(1+'Bazinės prielaidos'!$E$19)+DJ14)-'Investuotojas ir Finansuotojas'!DJ30-SUM('Metinis atlyginimas'!DJ11:DJ13)*'Bazinės prielaidos'!$E$19</f>
        <v>-17749.475145857326</v>
      </c>
      <c r="DK72" s="79">
        <f>-(DK13*(1+'Bazinės prielaidos'!$E$19)-DK13-DK14*(1+'Bazinės prielaidos'!$E$19)+DK14)-'Investuotojas ir Finansuotojas'!DK30-SUM('Metinis atlyginimas'!DK11:DK13)*'Bazinės prielaidos'!$E$19</f>
        <v>-17749.475145857326</v>
      </c>
      <c r="DL72" s="79">
        <f>-(DL13*(1+'Bazinės prielaidos'!$E$19)-DL13-DL14*(1+'Bazinės prielaidos'!$E$19)+DL14)-'Investuotojas ir Finansuotojas'!DL30-SUM('Metinis atlyginimas'!DL11:DL13)*'Bazinės prielaidos'!$E$19</f>
        <v>-17749.47514585733</v>
      </c>
      <c r="DM72" s="79">
        <f>-(DM13*(1+'Bazinės prielaidos'!$E$19)-DM13-DM14*(1+'Bazinės prielaidos'!$E$19)+DM14)-'Investuotojas ir Finansuotojas'!DM30-SUM('Metinis atlyginimas'!DM11:DM13)*'Bazinės prielaidos'!$E$19</f>
        <v>8290.5248541426718</v>
      </c>
      <c r="DN72" s="128">
        <f t="shared" si="1380"/>
        <v>-189874.37183060299</v>
      </c>
      <c r="DO72" s="79">
        <f>-(DO13*(1+'Bazinės prielaidos'!$E$19)-DO13-DO14*(1+'Bazinės prielaidos'!$E$19)+DO14)-'Investuotojas ir Finansuotojas'!DO30-SUM('Metinis atlyginimas'!DO11:DO13)*'Bazinės prielaidos'!$E$19</f>
        <v>-17893.459400233045</v>
      </c>
      <c r="DP72" s="79">
        <f>-(DP13*(1+'Bazinės prielaidos'!$E$19)-DP13-DP14*(1+'Bazinės prielaidos'!$E$19)+DP14)-'Investuotojas ir Finansuotojas'!DP30-SUM('Metinis atlyginimas'!DP11:DP13)*'Bazinės prielaidos'!$E$19</f>
        <v>-17893.459400233045</v>
      </c>
      <c r="DQ72" s="79">
        <f>-(DQ13*(1+'Bazinės prielaidos'!$E$19)-DQ13-DQ14*(1+'Bazinės prielaidos'!$E$19)+DQ14)-'Investuotojas ir Finansuotojas'!DQ30-SUM('Metinis atlyginimas'!DQ11:DQ13)*'Bazinės prielaidos'!$E$19</f>
        <v>-17893.459400233045</v>
      </c>
      <c r="DR72" s="79">
        <f>-(DR13*(1+'Bazinės prielaidos'!$E$19)-DR13-DR14*(1+'Bazinės prielaidos'!$E$19)+DR14)-'Investuotojas ir Finansuotojas'!DR30-SUM('Metinis atlyginimas'!DR11:DR13)*'Bazinės prielaidos'!$E$19</f>
        <v>-17893.459400233045</v>
      </c>
      <c r="DS72" s="79">
        <f>-(DS13*(1+'Bazinės prielaidos'!$E$19)-DS13-DS14*(1+'Bazinės prielaidos'!$E$19)+DS14)-'Investuotojas ir Finansuotojas'!DS30-SUM('Metinis atlyginimas'!DS11:DS13)*'Bazinės prielaidos'!$E$19</f>
        <v>-17893.459400233045</v>
      </c>
      <c r="DT72" s="79">
        <f>-(DT13*(1+'Bazinės prielaidos'!$E$19)-DT13-DT14*(1+'Bazinės prielaidos'!$E$19)+DT14)-'Investuotojas ir Finansuotojas'!DT30-SUM('Metinis atlyginimas'!DT11:DT13)*'Bazinės prielaidos'!$E$19</f>
        <v>-17893.459400233045</v>
      </c>
      <c r="DU72" s="79">
        <f>-(DU13*(1+'Bazinės prielaidos'!$E$19)-DU13-DU14*(1+'Bazinės prielaidos'!$E$19)+DU14)-'Investuotojas ir Finansuotojas'!DU30-SUM('Metinis atlyginimas'!DU11:DU13)*'Bazinės prielaidos'!$E$19</f>
        <v>-17893.459400233045</v>
      </c>
      <c r="DV72" s="79">
        <f>-(DV13*(1+'Bazinės prielaidos'!$E$19)-DV13-DV14*(1+'Bazinės prielaidos'!$E$19)+DV14)-'Investuotojas ir Finansuotojas'!DV30-SUM('Metinis atlyginimas'!DV11:DV13)*'Bazinės prielaidos'!$E$19</f>
        <v>-17893.459400233045</v>
      </c>
      <c r="DW72" s="79">
        <f>-(DW13*(1+'Bazinės prielaidos'!$E$19)-DW13-DW14*(1+'Bazinės prielaidos'!$E$19)+DW14)-'Investuotojas ir Finansuotojas'!DW30-SUM('Metinis atlyginimas'!DW11:DW13)*'Bazinės prielaidos'!$E$19</f>
        <v>-17893.459400233045</v>
      </c>
      <c r="DX72" s="79">
        <f>-(DX13*(1+'Bazinės prielaidos'!$E$19)-DX13-DX14*(1+'Bazinės prielaidos'!$E$19)+DX14)-'Investuotojas ir Finansuotojas'!DX30-SUM('Metinis atlyginimas'!DX11:DX13)*'Bazinės prielaidos'!$E$19</f>
        <v>-17893.459400233045</v>
      </c>
      <c r="DY72" s="79">
        <f>-(DY13*(1+'Bazinės prielaidos'!$E$19)-DY13-DY14*(1+'Bazinės prielaidos'!$E$19)+DY14)-'Investuotojas ir Finansuotojas'!DY30-SUM('Metinis atlyginimas'!DY11:DY13)*'Bazinės prielaidos'!$E$19</f>
        <v>-17893.459400233049</v>
      </c>
      <c r="DZ72" s="79">
        <f>-(DZ13*(1+'Bazinės prielaidos'!$E$19)-DZ13-DZ14*(1+'Bazinės prielaidos'!$E$19)+DZ14)-'Investuotojas ir Finansuotojas'!DZ30-SUM('Metinis atlyginimas'!DZ11:DZ13)*'Bazinės prielaidos'!$E$19</f>
        <v>-12643.45940023305</v>
      </c>
      <c r="EA72" s="128">
        <f t="shared" si="1381"/>
        <v>-209471.51280279658</v>
      </c>
      <c r="EB72" s="79">
        <f>-(EB13*(1+'Bazinės prielaidos'!$E$19)-EB13-EB14*(1+'Bazinės prielaidos'!$E$19)+EB14)-'Investuotojas ir Finansuotojas'!EB30-SUM('Metinis atlyginimas'!EB11:EB13)*'Bazinės prielaidos'!$E$19</f>
        <v>-21208.814570446335</v>
      </c>
      <c r="EC72" s="79">
        <f>-(EC13*(1+'Bazinės prielaidos'!$E$19)-EC13-EC14*(1+'Bazinės prielaidos'!$E$19)+EC14)-'Investuotojas ir Finansuotojas'!EC30-SUM('Metinis atlyginimas'!EC11:EC13)*'Bazinės prielaidos'!$E$19</f>
        <v>-18041.76318224004</v>
      </c>
      <c r="ED72" s="79">
        <f>-(ED13*(1+'Bazinės prielaidos'!$E$19)-ED13-ED14*(1+'Bazinės prielaidos'!$E$19)+ED14)-'Investuotojas ir Finansuotojas'!ED30-SUM('Metinis atlyginimas'!ED11:ED13)*'Bazinės prielaidos'!$E$19</f>
        <v>-18041.76318224004</v>
      </c>
      <c r="EE72" s="79">
        <f>-(EE13*(1+'Bazinės prielaidos'!$E$19)-EE13-EE14*(1+'Bazinės prielaidos'!$E$19)+EE14)-'Investuotojas ir Finansuotojas'!EE30-SUM('Metinis atlyginimas'!EE11:EE13)*'Bazinės prielaidos'!$E$19</f>
        <v>-18041.76318224004</v>
      </c>
      <c r="EF72" s="79">
        <f>-(EF13*(1+'Bazinės prielaidos'!$E$19)-EF13-EF14*(1+'Bazinės prielaidos'!$E$19)+EF14)-'Investuotojas ir Finansuotojas'!EF30-SUM('Metinis atlyginimas'!EF11:EF13)*'Bazinės prielaidos'!$E$19</f>
        <v>-18041.76318224004</v>
      </c>
      <c r="EG72" s="79">
        <f>-(EG13*(1+'Bazinės prielaidos'!$E$19)-EG13-EG14*(1+'Bazinės prielaidos'!$E$19)+EG14)-'Investuotojas ir Finansuotojas'!EG30-SUM('Metinis atlyginimas'!EG11:EG13)*'Bazinės prielaidos'!$E$19</f>
        <v>-18041.76318224004</v>
      </c>
      <c r="EH72" s="79">
        <f>-(EH13*(1+'Bazinės prielaidos'!$E$19)-EH13-EH14*(1+'Bazinės prielaidos'!$E$19)+EH14)-'Investuotojas ir Finansuotojas'!EH30-SUM('Metinis atlyginimas'!EH11:EH13)*'Bazinės prielaidos'!$E$19</f>
        <v>-18041.76318224004</v>
      </c>
      <c r="EI72" s="79">
        <f>-(EI13*(1+'Bazinės prielaidos'!$E$19)-EI13-EI14*(1+'Bazinės prielaidos'!$E$19)+EI14)-'Investuotojas ir Finansuotojas'!EI30-SUM('Metinis atlyginimas'!EI11:EI13)*'Bazinės prielaidos'!$E$19</f>
        <v>-18041.76318224004</v>
      </c>
      <c r="EJ72" s="79">
        <f>-(EJ13*(1+'Bazinės prielaidos'!$E$19)-EJ13-EJ14*(1+'Bazinės prielaidos'!$E$19)+EJ14)-'Investuotojas ir Finansuotojas'!EJ30-SUM('Metinis atlyginimas'!EJ11:EJ13)*'Bazinės prielaidos'!$E$19</f>
        <v>-18041.76318224004</v>
      </c>
      <c r="EK72" s="79">
        <f>-(EK13*(1+'Bazinės prielaidos'!$E$19)-EK13-EK14*(1+'Bazinės prielaidos'!$E$19)+EK14)-'Investuotojas ir Finansuotojas'!EK30-SUM('Metinis atlyginimas'!EK11:EK13)*'Bazinės prielaidos'!$E$19</f>
        <v>-18041.76318224004</v>
      </c>
      <c r="EL72" s="79">
        <f>-(EL13*(1+'Bazinės prielaidos'!$E$19)-EL13-EL14*(1+'Bazinės prielaidos'!$E$19)+EL14)-'Investuotojas ir Finansuotojas'!EL30-SUM('Metinis atlyginimas'!EL11:EL13)*'Bazinės prielaidos'!$E$19</f>
        <v>-18041.763182240036</v>
      </c>
      <c r="EM72" s="79">
        <f>-(EM13*(1+'Bazinės prielaidos'!$E$19)-EM13-EM14*(1+'Bazinės prielaidos'!$E$19)+EM14)-'Investuotojas ir Finansuotojas'!EM30-SUM('Metinis atlyginimas'!EM11:EM13)*'Bazinės prielaidos'!$E$19</f>
        <v>1698.2368177599437</v>
      </c>
      <c r="EN72" s="128">
        <f t="shared" si="1382"/>
        <v>-199928.2095750868</v>
      </c>
      <c r="EO72" s="79">
        <f>-(EO13*(1+'Bazinės prielaidos'!$E$19)-EO13-EO14*(1+'Bazinės prielaidos'!$E$19)+EO14)-'Investuotojas ir Finansuotojas'!EO30-SUM('Metinis atlyginimas'!EO11:EO13)*'Bazinės prielaidos'!$E$19</f>
        <v>-18527.84632002901</v>
      </c>
      <c r="EP72" s="79">
        <f>-(EP13*(1+'Bazinės prielaidos'!$E$19)-EP13-EP14*(1+'Bazinės prielaidos'!$E$19)+EP14)-'Investuotojas ir Finansuotojas'!EP30-SUM('Metinis atlyginimas'!EP11:EP13)*'Bazinės prielaidos'!$E$19</f>
        <v>-18194.516077707238</v>
      </c>
      <c r="EQ72" s="79">
        <f>-(EQ13*(1+'Bazinės prielaidos'!$E$19)-EQ13-EQ14*(1+'Bazinės prielaidos'!$E$19)+EQ14)-'Investuotojas ir Finansuotojas'!EQ30-SUM('Metinis atlyginimas'!EQ11:EQ13)*'Bazinės prielaidos'!$E$19</f>
        <v>-18194.516077707238</v>
      </c>
      <c r="ER72" s="79">
        <f>-(ER13*(1+'Bazinės prielaidos'!$E$19)-ER13-ER14*(1+'Bazinės prielaidos'!$E$19)+ER14)-'Investuotojas ir Finansuotojas'!ER30-SUM('Metinis atlyginimas'!ER11:ER13)*'Bazinės prielaidos'!$E$19</f>
        <v>-18194.516077707238</v>
      </c>
      <c r="ES72" s="79">
        <f>-(ES13*(1+'Bazinės prielaidos'!$E$19)-ES13-ES14*(1+'Bazinės prielaidos'!$E$19)+ES14)-'Investuotojas ir Finansuotojas'!ES30-SUM('Metinis atlyginimas'!ES11:ES13)*'Bazinės prielaidos'!$E$19</f>
        <v>-18194.516077707238</v>
      </c>
      <c r="ET72" s="79">
        <f>-(ET13*(1+'Bazinės prielaidos'!$E$19)-ET13-ET14*(1+'Bazinės prielaidos'!$E$19)+ET14)-'Investuotojas ir Finansuotojas'!ET30-SUM('Metinis atlyginimas'!ET11:ET13)*'Bazinės prielaidos'!$E$19</f>
        <v>-18194.516077707238</v>
      </c>
      <c r="EU72" s="79">
        <f>-(EU13*(1+'Bazinės prielaidos'!$E$19)-EU13-EU14*(1+'Bazinės prielaidos'!$E$19)+EU14)-'Investuotojas ir Finansuotojas'!EU30-SUM('Metinis atlyginimas'!EU11:EU13)*'Bazinės prielaidos'!$E$19</f>
        <v>-18194.516077707238</v>
      </c>
      <c r="EV72" s="79">
        <f>-(EV13*(1+'Bazinės prielaidos'!$E$19)-EV13-EV14*(1+'Bazinės prielaidos'!$E$19)+EV14)-'Investuotojas ir Finansuotojas'!EV30-SUM('Metinis atlyginimas'!EV11:EV13)*'Bazinės prielaidos'!$E$19</f>
        <v>-18194.516077707238</v>
      </c>
      <c r="EW72" s="79">
        <f>-(EW13*(1+'Bazinės prielaidos'!$E$19)-EW13-EW14*(1+'Bazinės prielaidos'!$E$19)+EW14)-'Investuotojas ir Finansuotojas'!EW30-SUM('Metinis atlyginimas'!EW11:EW13)*'Bazinės prielaidos'!$E$19</f>
        <v>-18194.516077707238</v>
      </c>
      <c r="EX72" s="79">
        <f>-(EX13*(1+'Bazinės prielaidos'!$E$19)-EX13-EX14*(1+'Bazinės prielaidos'!$E$19)+EX14)-'Investuotojas ir Finansuotojas'!EX30-SUM('Metinis atlyginimas'!EX11:EX13)*'Bazinės prielaidos'!$E$19</f>
        <v>-18194.516077707238</v>
      </c>
      <c r="EY72" s="79">
        <f>-(EY13*(1+'Bazinės prielaidos'!$E$19)-EY13-EY14*(1+'Bazinės prielaidos'!$E$19)+EY14)-'Investuotojas ir Finansuotojas'!EY30-SUM('Metinis atlyginimas'!EY11:EY13)*'Bazinės prielaidos'!$E$19</f>
        <v>-18194.516077707245</v>
      </c>
      <c r="EZ72" s="79">
        <f>-(EZ13*(1+'Bazinės prielaidos'!$E$19)-EZ13-EZ14*(1+'Bazinės prielaidos'!$E$19)+EZ14)-'Investuotojas ir Finansuotojas'!EZ30-SUM('Metinis atlyginimas'!EZ11:EZ13)*'Bazinės prielaidos'!$E$19</f>
        <v>-4544.5160777072433</v>
      </c>
      <c r="FA72" s="128">
        <f t="shared" si="1383"/>
        <v>-205017.52317480859</v>
      </c>
      <c r="FB72" s="79">
        <f>-(FB13*(1+'Bazinės prielaidos'!$E$19)-FB13-FB14*(1+'Bazinės prielaidos'!$E$19)+FB14)-'Investuotojas ir Finansuotojas'!FB30-SUM('Metinis atlyginimas'!FB11:FB13)*'Bazinės prielaidos'!$E$19</f>
        <v>-19995.288738690993</v>
      </c>
      <c r="FC72" s="79">
        <f>-(FC13*(1+'Bazinės prielaidos'!$E$19)-FC13-FC14*(1+'Bazinės prielaidos'!$E$19)+FC14)-'Investuotojas ir Finansuotojas'!FC30-SUM('Metinis atlyginimas'!FC11:FC13)*'Bazinės prielaidos'!$E$19</f>
        <v>-18351.851560038453</v>
      </c>
      <c r="FD72" s="79">
        <f>-(FD13*(1+'Bazinės prielaidos'!$E$19)-FD13-FD14*(1+'Bazinės prielaidos'!$E$19)+FD14)-'Investuotojas ir Finansuotojas'!FD30-SUM('Metinis atlyginimas'!FD11:FD13)*'Bazinės prielaidos'!$E$19</f>
        <v>-18351.851560038453</v>
      </c>
      <c r="FE72" s="79">
        <f>-(FE13*(1+'Bazinės prielaidos'!$E$19)-FE13-FE14*(1+'Bazinės prielaidos'!$E$19)+FE14)-'Investuotojas ir Finansuotojas'!FE30-SUM('Metinis atlyginimas'!FE11:FE13)*'Bazinės prielaidos'!$E$19</f>
        <v>-18351.851560038453</v>
      </c>
      <c r="FF72" s="79">
        <f>-(FF13*(1+'Bazinės prielaidos'!$E$19)-FF13-FF14*(1+'Bazinės prielaidos'!$E$19)+FF14)-'Investuotojas ir Finansuotojas'!FF30-SUM('Metinis atlyginimas'!FF11:FF13)*'Bazinės prielaidos'!$E$19</f>
        <v>-18351.851560038453</v>
      </c>
      <c r="FG72" s="79">
        <f>-(FG13*(1+'Bazinės prielaidos'!$E$19)-FG13-FG14*(1+'Bazinės prielaidos'!$E$19)+FG14)-'Investuotojas ir Finansuotojas'!FG30-SUM('Metinis atlyginimas'!FG11:FG13)*'Bazinės prielaidos'!$E$19</f>
        <v>-18351.851560038453</v>
      </c>
      <c r="FH72" s="79">
        <f>-(FH13*(1+'Bazinės prielaidos'!$E$19)-FH13-FH14*(1+'Bazinės prielaidos'!$E$19)+FH14)-'Investuotojas ir Finansuotojas'!FH30-SUM('Metinis atlyginimas'!FH11:FH13)*'Bazinės prielaidos'!$E$19</f>
        <v>-18351.851560038453</v>
      </c>
      <c r="FI72" s="79">
        <f>-(FI13*(1+'Bazinės prielaidos'!$E$19)-FI13-FI14*(1+'Bazinės prielaidos'!$E$19)+FI14)-'Investuotojas ir Finansuotojas'!FI30-SUM('Metinis atlyginimas'!FI11:FI13)*'Bazinės prielaidos'!$E$19</f>
        <v>-18351.851560038453</v>
      </c>
      <c r="FJ72" s="79">
        <f>-(FJ13*(1+'Bazinės prielaidos'!$E$19)-FJ13-FJ14*(1+'Bazinės prielaidos'!$E$19)+FJ14)-'Investuotojas ir Finansuotojas'!FJ30-SUM('Metinis atlyginimas'!FJ11:FJ13)*'Bazinės prielaidos'!$E$19</f>
        <v>-18351.851560038453</v>
      </c>
      <c r="FK72" s="79">
        <f>-(FK13*(1+'Bazinės prielaidos'!$E$19)-FK13-FK14*(1+'Bazinės prielaidos'!$E$19)+FK14)-'Investuotojas ir Finansuotojas'!FK30-SUM('Metinis atlyginimas'!FK11:FK13)*'Bazinės prielaidos'!$E$19</f>
        <v>-18351.851560038453</v>
      </c>
      <c r="FL72" s="79">
        <f>-(FL13*(1+'Bazinės prielaidos'!$E$19)-FL13-FL14*(1+'Bazinės prielaidos'!$E$19)+FL14)-'Investuotojas ir Finansuotojas'!FL30-SUM('Metinis atlyginimas'!FL11:FL13)*'Bazinės prielaidos'!$E$19</f>
        <v>-18351.851560038453</v>
      </c>
      <c r="FM72" s="79">
        <f>-(FM13*(1+'Bazinės prielaidos'!$E$19)-FM13-FM14*(1+'Bazinės prielaidos'!$E$19)+FM14)-'Investuotojas ir Finansuotojas'!FM30-SUM('Metinis atlyginimas'!FM11:FM13)*'Bazinės prielaidos'!$E$19</f>
        <v>3488.1484399615456</v>
      </c>
      <c r="FN72" s="128">
        <f t="shared" si="1384"/>
        <v>-200025.655899114</v>
      </c>
      <c r="FO72" s="79">
        <f>-(FO13*(1+'Bazinės prielaidos'!$E$19)-FO13-FO14*(1+'Bazinės prielaidos'!$E$19)+FO14)-'Investuotojas ir Finansuotojas'!FO30-SUM('Metinis atlyginimas'!FO11:FO13)*'Bazinės prielaidos'!$E$19</f>
        <v>-18597.902217159488</v>
      </c>
      <c r="FP72" s="79">
        <f>-(FP13*(1+'Bazinės prielaidos'!$E$19)-FP13-FP14*(1+'Bazinės prielaidos'!$E$19)+FP14)-'Investuotojas ir Finansuotojas'!FP30-SUM('Metinis atlyginimas'!FP11:FP13)*'Bazinės prielaidos'!$E$19</f>
        <v>-18513.907106839612</v>
      </c>
      <c r="FQ72" s="79">
        <f>-(FQ13*(1+'Bazinės prielaidos'!$E$19)-FQ13-FQ14*(1+'Bazinės prielaidos'!$E$19)+FQ14)-'Investuotojas ir Finansuotojas'!FQ30-SUM('Metinis atlyginimas'!FQ11:FQ13)*'Bazinės prielaidos'!$E$19</f>
        <v>-18513.907106839612</v>
      </c>
      <c r="FR72" s="79">
        <f>-(FR13*(1+'Bazinės prielaidos'!$E$19)-FR13-FR14*(1+'Bazinės prielaidos'!$E$19)+FR14)-'Investuotojas ir Finansuotojas'!FR30-SUM('Metinis atlyginimas'!FR11:FR13)*'Bazinės prielaidos'!$E$19</f>
        <v>-18513.907106839612</v>
      </c>
      <c r="FS72" s="79">
        <f>-(FS13*(1+'Bazinės prielaidos'!$E$19)-FS13-FS14*(1+'Bazinės prielaidos'!$E$19)+FS14)-'Investuotojas ir Finansuotojas'!FS30-SUM('Metinis atlyginimas'!FS11:FS13)*'Bazinės prielaidos'!$E$19</f>
        <v>-18513.907106839612</v>
      </c>
      <c r="FT72" s="79">
        <f>-(FT13*(1+'Bazinės prielaidos'!$E$19)-FT13-FT14*(1+'Bazinės prielaidos'!$E$19)+FT14)-'Investuotojas ir Finansuotojas'!FT30-SUM('Metinis atlyginimas'!FT11:FT13)*'Bazinės prielaidos'!$E$19</f>
        <v>-18513.907106839612</v>
      </c>
      <c r="FU72" s="79">
        <f>-(FU13*(1+'Bazinės prielaidos'!$E$19)-FU13-FU14*(1+'Bazinės prielaidos'!$E$19)+FU14)-'Investuotojas ir Finansuotojas'!FU30-SUM('Metinis atlyginimas'!FU11:FU13)*'Bazinės prielaidos'!$E$19</f>
        <v>-18513.907106839612</v>
      </c>
      <c r="FV72" s="79">
        <f>-(FV13*(1+'Bazinės prielaidos'!$E$19)-FV13-FV14*(1+'Bazinės prielaidos'!$E$19)+FV14)-'Investuotojas ir Finansuotojas'!FV30-SUM('Metinis atlyginimas'!FV11:FV13)*'Bazinės prielaidos'!$E$19</f>
        <v>-18513.907106839612</v>
      </c>
      <c r="FW72" s="79">
        <f>-(FW13*(1+'Bazinės prielaidos'!$E$19)-FW13-FW14*(1+'Bazinės prielaidos'!$E$19)+FW14)-'Investuotojas ir Finansuotojas'!FW30-SUM('Metinis atlyginimas'!FW11:FW13)*'Bazinės prielaidos'!$E$19</f>
        <v>-18513.907106839612</v>
      </c>
      <c r="FX72" s="79">
        <f>-(FX13*(1+'Bazinės prielaidos'!$E$19)-FX13-FX14*(1+'Bazinės prielaidos'!$E$19)+FX14)-'Investuotojas ir Finansuotojas'!FX30-SUM('Metinis atlyginimas'!FX11:FX13)*'Bazinės prielaidos'!$E$19</f>
        <v>-18513.907106839612</v>
      </c>
      <c r="FY72" s="79">
        <f>-(FY13*(1+'Bazinės prielaidos'!$E$19)-FY13-FY14*(1+'Bazinės prielaidos'!$E$19)+FY14)-'Investuotojas ir Finansuotojas'!FY30-SUM('Metinis atlyginimas'!FY11:FY13)*'Bazinės prielaidos'!$E$19</f>
        <v>-18513.907106839608</v>
      </c>
      <c r="FZ72" s="79">
        <f>-(FZ13*(1+'Bazinės prielaidos'!$E$19)-FZ13-FZ14*(1+'Bazinės prielaidos'!$E$19)+FZ14)-'Investuotojas ir Finansuotojas'!FZ30-SUM('Metinis atlyginimas'!FZ11:FZ13)*'Bazinės prielaidos'!$E$19</f>
        <v>-9273.9071068396061</v>
      </c>
      <c r="GA72" s="128">
        <f t="shared" si="1385"/>
        <v>-213010.88039239525</v>
      </c>
      <c r="GB72" s="79">
        <f>-(GB13*(1+'Bazinės prielaidos'!$E$19)-GB13-GB14*(1+'Bazinės prielaidos'!$E$19)+GB14)-'Investuotojas ir Finansuotojas'!GB30-SUM('Metinis atlyginimas'!GB11:GB13)*'Bazinės prielaidos'!$E$19</f>
        <v>-35703.216824259471</v>
      </c>
      <c r="GC72" s="79">
        <f>-(GC13*(1+'Bazinės prielaidos'!$E$19)-GC13-GC14*(1+'Bazinės prielaidos'!$E$19)+GC14)-'Investuotojas ir Finansuotojas'!GC30-SUM('Metinis atlyginimas'!GC11:GC13)*'Bazinės prielaidos'!$E$19</f>
        <v>-18680.824320044798</v>
      </c>
      <c r="GD72" s="79">
        <f>-(GD13*(1+'Bazinės prielaidos'!$E$19)-GD13-GD14*(1+'Bazinės prielaidos'!$E$19)+GD14)-'Investuotojas ir Finansuotojas'!GD30-SUM('Metinis atlyginimas'!GD11:GD13)*'Bazinės prielaidos'!$E$19</f>
        <v>-18680.824320044798</v>
      </c>
      <c r="GE72" s="79">
        <f>-(GE13*(1+'Bazinės prielaidos'!$E$19)-GE13-GE14*(1+'Bazinės prielaidos'!$E$19)+GE14)-'Investuotojas ir Finansuotojas'!GE30-SUM('Metinis atlyginimas'!GE11:GE13)*'Bazinės prielaidos'!$E$19</f>
        <v>-18680.824320044798</v>
      </c>
      <c r="GF72" s="79">
        <f>-(GF13*(1+'Bazinės prielaidos'!$E$19)-GF13-GF14*(1+'Bazinės prielaidos'!$E$19)+GF14)-'Investuotojas ir Finansuotojas'!GF30-SUM('Metinis atlyginimas'!GF11:GF13)*'Bazinės prielaidos'!$E$19</f>
        <v>-18680.824320044798</v>
      </c>
      <c r="GG72" s="79">
        <f>-(GG13*(1+'Bazinės prielaidos'!$E$19)-GG13-GG14*(1+'Bazinės prielaidos'!$E$19)+GG14)-'Investuotojas ir Finansuotojas'!GG30-SUM('Metinis atlyginimas'!GG11:GG13)*'Bazinės prielaidos'!$E$19</f>
        <v>-18680.824320044798</v>
      </c>
      <c r="GH72" s="79">
        <f>-(GH13*(1+'Bazinės prielaidos'!$E$19)-GH13-GH14*(1+'Bazinės prielaidos'!$E$19)+GH14)-'Investuotojas ir Finansuotojas'!GH30-SUM('Metinis atlyginimas'!GH11:GH13)*'Bazinės prielaidos'!$E$19</f>
        <v>-18680.824320044798</v>
      </c>
      <c r="GI72" s="79">
        <f>-(GI13*(1+'Bazinės prielaidos'!$E$19)-GI13-GI14*(1+'Bazinės prielaidos'!$E$19)+GI14)-'Investuotojas ir Finansuotojas'!GI30-SUM('Metinis atlyginimas'!GI11:GI13)*'Bazinės prielaidos'!$E$19</f>
        <v>-18680.824320044798</v>
      </c>
      <c r="GJ72" s="79">
        <f>-(GJ13*(1+'Bazinės prielaidos'!$E$19)-GJ13-GJ14*(1+'Bazinės prielaidos'!$E$19)+GJ14)-'Investuotojas ir Finansuotojas'!GJ30-SUM('Metinis atlyginimas'!GJ11:GJ13)*'Bazinės prielaidos'!$E$19</f>
        <v>-18680.824320044798</v>
      </c>
      <c r="GK72" s="79">
        <f>-(GK13*(1+'Bazinės prielaidos'!$E$19)-GK13-GK14*(1+'Bazinės prielaidos'!$E$19)+GK14)-'Investuotojas ir Finansuotojas'!GK30-SUM('Metinis atlyginimas'!GK11:GK13)*'Bazinės prielaidos'!$E$19</f>
        <v>-18680.824320044798</v>
      </c>
      <c r="GL72" s="79">
        <f>-(GL13*(1+'Bazinės prielaidos'!$E$19)-GL13-GL14*(1+'Bazinės prielaidos'!$E$19)+GL14)-'Investuotojas ir Finansuotojas'!GL30-SUM('Metinis atlyginimas'!GL11:GL13)*'Bazinės prielaidos'!$E$19</f>
        <v>-18680.824320044798</v>
      </c>
      <c r="GM72" s="79">
        <f>-(GM13*(1+'Bazinės prielaidos'!$E$19)-GM13-GM14*(1+'Bazinės prielaidos'!$E$19)+GM14)-'Investuotojas ir Finansuotojas'!GM30-SUM('Metinis atlyginimas'!GM11:GM13)*'Bazinės prielaidos'!$E$19</f>
        <v>-9354.1965517428162</v>
      </c>
      <c r="GN72" s="128">
        <f t="shared" si="1386"/>
        <v>-231865.65657645033</v>
      </c>
      <c r="GO72" s="79">
        <f>-(GO13*(1+'Bazinės prielaidos'!$E$19)-GO13-GO14*(1+'Bazinės prielaidos'!$E$19)+GO14)-'Investuotojas ir Finansuotojas'!GO30-SUM('Metinis atlyginimas'!GO11:GO13)*'Bazinės prielaidos'!$E$19</f>
        <v>0</v>
      </c>
      <c r="GP72" s="79">
        <f>-(GP13*(1+'Bazinės prielaidos'!$E$19)-GP13-GP14*(1+'Bazinės prielaidos'!$E$19)+GP14)-'Investuotojas ir Finansuotojas'!GP30-SUM('Metinis atlyginimas'!GP11:GP13)*'Bazinės prielaidos'!$E$19</f>
        <v>0</v>
      </c>
      <c r="GQ72" s="79">
        <f>-(GQ13*(1+'Bazinės prielaidos'!$E$19)-GQ13-GQ14*(1+'Bazinės prielaidos'!$E$19)+GQ14)-'Investuotojas ir Finansuotojas'!GQ30-SUM('Metinis atlyginimas'!GQ11:GQ13)*'Bazinės prielaidos'!$E$19</f>
        <v>0</v>
      </c>
      <c r="GR72" s="79">
        <f>-(GR13*(1+'Bazinės prielaidos'!$E$19)-GR13-GR14*(1+'Bazinės prielaidos'!$E$19)+GR14)-'Investuotojas ir Finansuotojas'!GR30-SUM('Metinis atlyginimas'!GR11:GR13)*'Bazinės prielaidos'!$E$19</f>
        <v>0</v>
      </c>
      <c r="GS72" s="79">
        <f>-(GS13*(1+'Bazinės prielaidos'!$E$19)-GS13-GS14*(1+'Bazinės prielaidos'!$E$19)+GS14)-'Investuotojas ir Finansuotojas'!GS30-SUM('Metinis atlyginimas'!GS11:GS13)*'Bazinės prielaidos'!$E$19</f>
        <v>0</v>
      </c>
      <c r="GT72" s="79">
        <f>-(GT13*(1+'Bazinės prielaidos'!$E$19)-GT13-GT14*(1+'Bazinės prielaidos'!$E$19)+GT14)-'Investuotojas ir Finansuotojas'!GT30-SUM('Metinis atlyginimas'!GT11:GT13)*'Bazinės prielaidos'!$E$19</f>
        <v>0</v>
      </c>
      <c r="GU72" s="79">
        <f>-(GU13*(1+'Bazinės prielaidos'!$E$19)-GU13-GU14*(1+'Bazinės prielaidos'!$E$19)+GU14)-'Investuotojas ir Finansuotojas'!GU30-SUM('Metinis atlyginimas'!GU11:GU13)*'Bazinės prielaidos'!$E$19</f>
        <v>0</v>
      </c>
      <c r="GV72" s="79">
        <f>-(GV13*(1+'Bazinės prielaidos'!$E$19)-GV13-GV14*(1+'Bazinės prielaidos'!$E$19)+GV14)-'Investuotojas ir Finansuotojas'!GV30-SUM('Metinis atlyginimas'!GV11:GV13)*'Bazinės prielaidos'!$E$19</f>
        <v>0</v>
      </c>
      <c r="GW72" s="79">
        <f>-(GW13*(1+'Bazinės prielaidos'!$E$19)-GW13-GW14*(1+'Bazinės prielaidos'!$E$19)+GW14)-'Investuotojas ir Finansuotojas'!GW30-SUM('Metinis atlyginimas'!GW11:GW13)*'Bazinės prielaidos'!$E$19</f>
        <v>0</v>
      </c>
      <c r="GX72" s="79">
        <f>-(GX13*(1+'Bazinės prielaidos'!$E$19)-GX13-GX14*(1+'Bazinės prielaidos'!$E$19)+GX14)-'Investuotojas ir Finansuotojas'!GX30-SUM('Metinis atlyginimas'!GX11:GX13)*'Bazinės prielaidos'!$E$19</f>
        <v>0</v>
      </c>
      <c r="GY72" s="79">
        <f>-(GY13*(1+'Bazinės prielaidos'!$E$19)-GY13-GY14*(1+'Bazinės prielaidos'!$E$19)+GY14)-'Investuotojas ir Finansuotojas'!GY30-SUM('Metinis atlyginimas'!GY11:GY13)*'Bazinės prielaidos'!$E$19</f>
        <v>0</v>
      </c>
      <c r="GZ72" s="79">
        <f>-(GZ13*(1+'Bazinės prielaidos'!$E$19)-GZ13-GZ14*(1+'Bazinės prielaidos'!$E$19)+GZ14)-'Investuotojas ir Finansuotojas'!GZ30-SUM('Metinis atlyginimas'!GZ11:GZ13)*'Bazinės prielaidos'!$E$19</f>
        <v>0</v>
      </c>
      <c r="HA72" s="128">
        <f t="shared" si="1387"/>
        <v>0</v>
      </c>
      <c r="HB72" s="79">
        <f>-(HB13*(1+'Bazinės prielaidos'!$E$19)-HB13-HB14*(1+'Bazinės prielaidos'!$E$19)+HB14)-'Investuotojas ir Finansuotojas'!HB30-SUM('Metinis atlyginimas'!HB11:HB13)*'Bazinės prielaidos'!$E$19</f>
        <v>0</v>
      </c>
      <c r="HC72" s="79">
        <f>-(HC13*(1+'Bazinės prielaidos'!$E$19)-HC13-HC14*(1+'Bazinės prielaidos'!$E$19)+HC14)-'Investuotojas ir Finansuotojas'!HC30-SUM('Metinis atlyginimas'!HC11:HC13)*'Bazinės prielaidos'!$E$19</f>
        <v>0</v>
      </c>
      <c r="HD72" s="79">
        <f>-(HD13*(1+'Bazinės prielaidos'!$E$19)-HD13-HD14*(1+'Bazinės prielaidos'!$E$19)+HD14)-'Investuotojas ir Finansuotojas'!HD30-SUM('Metinis atlyginimas'!HD11:HD13)*'Bazinės prielaidos'!$E$19</f>
        <v>0</v>
      </c>
      <c r="HE72" s="79">
        <f>-(HE13*(1+'Bazinės prielaidos'!$E$19)-HE13-HE14*(1+'Bazinės prielaidos'!$E$19)+HE14)-'Investuotojas ir Finansuotojas'!HE30-SUM('Metinis atlyginimas'!HE11:HE13)*'Bazinės prielaidos'!$E$19</f>
        <v>0</v>
      </c>
      <c r="HF72" s="79">
        <f>-(HF13*(1+'Bazinės prielaidos'!$E$19)-HF13-HF14*(1+'Bazinės prielaidos'!$E$19)+HF14)-'Investuotojas ir Finansuotojas'!HF30-SUM('Metinis atlyginimas'!HF11:HF13)*'Bazinės prielaidos'!$E$19</f>
        <v>0</v>
      </c>
      <c r="HG72" s="79">
        <f>-(HG13*(1+'Bazinės prielaidos'!$E$19)-HG13-HG14*(1+'Bazinės prielaidos'!$E$19)+HG14)-'Investuotojas ir Finansuotojas'!HG30-SUM('Metinis atlyginimas'!HG11:HG13)*'Bazinės prielaidos'!$E$19</f>
        <v>0</v>
      </c>
      <c r="HH72" s="79">
        <f>-(HH13*(1+'Bazinės prielaidos'!$E$19)-HH13-HH14*(1+'Bazinės prielaidos'!$E$19)+HH14)-'Investuotojas ir Finansuotojas'!HH30-SUM('Metinis atlyginimas'!HH11:HH13)*'Bazinės prielaidos'!$E$19</f>
        <v>0</v>
      </c>
      <c r="HI72" s="79">
        <f>-(HI13*(1+'Bazinės prielaidos'!$E$19)-HI13-HI14*(1+'Bazinės prielaidos'!$E$19)+HI14)-'Investuotojas ir Finansuotojas'!HI30-SUM('Metinis atlyginimas'!HI11:HI13)*'Bazinės prielaidos'!$E$19</f>
        <v>0</v>
      </c>
      <c r="HJ72" s="79">
        <f>-(HJ13*(1+'Bazinės prielaidos'!$E$19)-HJ13-HJ14*(1+'Bazinės prielaidos'!$E$19)+HJ14)-'Investuotojas ir Finansuotojas'!HJ30-SUM('Metinis atlyginimas'!HJ11:HJ13)*'Bazinės prielaidos'!$E$19</f>
        <v>0</v>
      </c>
      <c r="HK72" s="79">
        <f>-(HK13*(1+'Bazinės prielaidos'!$E$19)-HK13-HK14*(1+'Bazinės prielaidos'!$E$19)+HK14)-'Investuotojas ir Finansuotojas'!HK30-SUM('Metinis atlyginimas'!HK11:HK13)*'Bazinės prielaidos'!$E$19</f>
        <v>0</v>
      </c>
      <c r="HL72" s="79">
        <f>-(HL13*(1+'Bazinės prielaidos'!$E$19)-HL13-HL14*(1+'Bazinės prielaidos'!$E$19)+HL14)-'Investuotojas ir Finansuotojas'!HL30-SUM('Metinis atlyginimas'!HL11:HL13)*'Bazinės prielaidos'!$E$19</f>
        <v>0</v>
      </c>
      <c r="HM72" s="79">
        <f>-(HM13*(1+'Bazinės prielaidos'!$E$19)-HM13-HM14*(1+'Bazinės prielaidos'!$E$19)+HM14)-'Investuotojas ir Finansuotojas'!HM30-SUM('Metinis atlyginimas'!HM11:HM13)*'Bazinės prielaidos'!$E$19</f>
        <v>0</v>
      </c>
      <c r="HN72" s="128">
        <f t="shared" si="1388"/>
        <v>0</v>
      </c>
      <c r="HO72" s="79">
        <f>-(HO13*(1+'Bazinės prielaidos'!$E$19)-HO13-HO14*(1+'Bazinės prielaidos'!$E$19)+HO14)-'Investuotojas ir Finansuotojas'!HO30-SUM('Metinis atlyginimas'!HO11:HO13)*'Bazinės prielaidos'!$E$19</f>
        <v>0</v>
      </c>
      <c r="HP72" s="79">
        <f>-(HP13*(1+'Bazinės prielaidos'!$E$19)-HP13-HP14*(1+'Bazinės prielaidos'!$E$19)+HP14)-'Investuotojas ir Finansuotojas'!HP30-SUM('Metinis atlyginimas'!HP11:HP13)*'Bazinės prielaidos'!$E$19</f>
        <v>0</v>
      </c>
      <c r="HQ72" s="79">
        <f>-(HQ13*(1+'Bazinės prielaidos'!$E$19)-HQ13-HQ14*(1+'Bazinės prielaidos'!$E$19)+HQ14)-'Investuotojas ir Finansuotojas'!HQ30-SUM('Metinis atlyginimas'!HQ11:HQ13)*'Bazinės prielaidos'!$E$19</f>
        <v>0</v>
      </c>
      <c r="HR72" s="79">
        <f>-(HR13*(1+'Bazinės prielaidos'!$E$19)-HR13-HR14*(1+'Bazinės prielaidos'!$E$19)+HR14)-'Investuotojas ir Finansuotojas'!HR30-SUM('Metinis atlyginimas'!HR11:HR13)*'Bazinės prielaidos'!$E$19</f>
        <v>0</v>
      </c>
      <c r="HS72" s="79">
        <f>-(HS13*(1+'Bazinės prielaidos'!$E$19)-HS13-HS14*(1+'Bazinės prielaidos'!$E$19)+HS14)-'Investuotojas ir Finansuotojas'!HS30-SUM('Metinis atlyginimas'!HS11:HS13)*'Bazinės prielaidos'!$E$19</f>
        <v>0</v>
      </c>
      <c r="HT72" s="79">
        <f>-(HT13*(1+'Bazinės prielaidos'!$E$19)-HT13-HT14*(1+'Bazinės prielaidos'!$E$19)+HT14)-'Investuotojas ir Finansuotojas'!HT30-SUM('Metinis atlyginimas'!HT11:HT13)*'Bazinės prielaidos'!$E$19</f>
        <v>0</v>
      </c>
      <c r="HU72" s="79">
        <f>-(HU13*(1+'Bazinės prielaidos'!$E$19)-HU13-HU14*(1+'Bazinės prielaidos'!$E$19)+HU14)-'Investuotojas ir Finansuotojas'!HU30-SUM('Metinis atlyginimas'!HU11:HU13)*'Bazinės prielaidos'!$E$19</f>
        <v>0</v>
      </c>
      <c r="HV72" s="79">
        <f>-(HV13*(1+'Bazinės prielaidos'!$E$19)-HV13-HV14*(1+'Bazinės prielaidos'!$E$19)+HV14)-'Investuotojas ir Finansuotojas'!HV30-SUM('Metinis atlyginimas'!HV11:HV13)*'Bazinės prielaidos'!$E$19</f>
        <v>0</v>
      </c>
      <c r="HW72" s="79">
        <f>-(HW13*(1+'Bazinės prielaidos'!$E$19)-HW13-HW14*(1+'Bazinės prielaidos'!$E$19)+HW14)-'Investuotojas ir Finansuotojas'!HW30-SUM('Metinis atlyginimas'!HW11:HW13)*'Bazinės prielaidos'!$E$19</f>
        <v>0</v>
      </c>
      <c r="HX72" s="79">
        <f>-(HX13*(1+'Bazinės prielaidos'!$E$19)-HX13-HX14*(1+'Bazinės prielaidos'!$E$19)+HX14)-'Investuotojas ir Finansuotojas'!HX30-SUM('Metinis atlyginimas'!HX11:HX13)*'Bazinės prielaidos'!$E$19</f>
        <v>0</v>
      </c>
      <c r="HY72" s="79">
        <f>-(HY13*(1+'Bazinės prielaidos'!$E$19)-HY13-HY14*(1+'Bazinės prielaidos'!$E$19)+HY14)-'Investuotojas ir Finansuotojas'!HY30-SUM('Metinis atlyginimas'!HY11:HY13)*'Bazinės prielaidos'!$E$19</f>
        <v>0</v>
      </c>
      <c r="HZ72" s="79">
        <f>-(HZ13*(1+'Bazinės prielaidos'!$E$19)-HZ13-HZ14*(1+'Bazinės prielaidos'!$E$19)+HZ14)-'Investuotojas ir Finansuotojas'!HZ30-SUM('Metinis atlyginimas'!HZ11:HZ13)*'Bazinės prielaidos'!$E$19</f>
        <v>0</v>
      </c>
      <c r="IA72" s="128">
        <f t="shared" si="1389"/>
        <v>0</v>
      </c>
      <c r="IB72" s="79">
        <f>-(IB13*(1+'Bazinės prielaidos'!$E$19)-IB13-IB14*(1+'Bazinės prielaidos'!$E$19)+IB14)-'Investuotojas ir Finansuotojas'!IB30-SUM('Metinis atlyginimas'!IB11:IB13)*'Bazinės prielaidos'!$E$19</f>
        <v>0</v>
      </c>
      <c r="IC72" s="79">
        <f>-(IC13*(1+'Bazinės prielaidos'!$E$19)-IC13-IC14*(1+'Bazinės prielaidos'!$E$19)+IC14)-'Investuotojas ir Finansuotojas'!IC30-SUM('Metinis atlyginimas'!IC11:IC13)*'Bazinės prielaidos'!$E$19</f>
        <v>0</v>
      </c>
      <c r="ID72" s="79">
        <f>-(ID13*(1+'Bazinės prielaidos'!$E$19)-ID13-ID14*(1+'Bazinės prielaidos'!$E$19)+ID14)-'Investuotojas ir Finansuotojas'!ID30-SUM('Metinis atlyginimas'!ID11:ID13)*'Bazinės prielaidos'!$E$19</f>
        <v>0</v>
      </c>
      <c r="IE72" s="79">
        <f>-(IE13*(1+'Bazinės prielaidos'!$E$19)-IE13-IE14*(1+'Bazinės prielaidos'!$E$19)+IE14)-'Investuotojas ir Finansuotojas'!IE30-SUM('Metinis atlyginimas'!IE11:IE13)*'Bazinės prielaidos'!$E$19</f>
        <v>0</v>
      </c>
      <c r="IF72" s="79">
        <f>-(IF13*(1+'Bazinės prielaidos'!$E$19)-IF13-IF14*(1+'Bazinės prielaidos'!$E$19)+IF14)-'Investuotojas ir Finansuotojas'!IF30-SUM('Metinis atlyginimas'!IF11:IF13)*'Bazinės prielaidos'!$E$19</f>
        <v>0</v>
      </c>
      <c r="IG72" s="79">
        <f>-(IG13*(1+'Bazinės prielaidos'!$E$19)-IG13-IG14*(1+'Bazinės prielaidos'!$E$19)+IG14)-'Investuotojas ir Finansuotojas'!IG30-SUM('Metinis atlyginimas'!IG11:IG13)*'Bazinės prielaidos'!$E$19</f>
        <v>0</v>
      </c>
      <c r="IH72" s="79">
        <f>-(IH13*(1+'Bazinės prielaidos'!$E$19)-IH13-IH14*(1+'Bazinės prielaidos'!$E$19)+IH14)-'Investuotojas ir Finansuotojas'!IH30-SUM('Metinis atlyginimas'!IH11:IH13)*'Bazinės prielaidos'!$E$19</f>
        <v>0</v>
      </c>
      <c r="II72" s="79">
        <f>-(II13*(1+'Bazinės prielaidos'!$E$19)-II13-II14*(1+'Bazinės prielaidos'!$E$19)+II14)-'Investuotojas ir Finansuotojas'!II30-SUM('Metinis atlyginimas'!II11:II13)*'Bazinės prielaidos'!$E$19</f>
        <v>0</v>
      </c>
      <c r="IJ72" s="79">
        <f>-(IJ13*(1+'Bazinės prielaidos'!$E$19)-IJ13-IJ14*(1+'Bazinės prielaidos'!$E$19)+IJ14)-'Investuotojas ir Finansuotojas'!IJ30-SUM('Metinis atlyginimas'!IJ11:IJ13)*'Bazinės prielaidos'!$E$19</f>
        <v>0</v>
      </c>
      <c r="IK72" s="79">
        <f>-(IK13*(1+'Bazinės prielaidos'!$E$19)-IK13-IK14*(1+'Bazinės prielaidos'!$E$19)+IK14)-'Investuotojas ir Finansuotojas'!IK30-SUM('Metinis atlyginimas'!IK11:IK13)*'Bazinės prielaidos'!$E$19</f>
        <v>0</v>
      </c>
      <c r="IL72" s="79">
        <f>-(IL13*(1+'Bazinės prielaidos'!$E$19)-IL13-IL14*(1+'Bazinės prielaidos'!$E$19)+IL14)-'Investuotojas ir Finansuotojas'!IL30-SUM('Metinis atlyginimas'!IL11:IL13)*'Bazinės prielaidos'!$E$19</f>
        <v>0</v>
      </c>
      <c r="IM72" s="79">
        <f>-(IM13*(1+'Bazinės prielaidos'!$E$19)-IM13-IM14*(1+'Bazinės prielaidos'!$E$19)+IM14)-'Investuotojas ir Finansuotojas'!IM30-SUM('Metinis atlyginimas'!IM11:IM13)*'Bazinės prielaidos'!$E$19</f>
        <v>0</v>
      </c>
      <c r="IN72" s="128">
        <f t="shared" si="1390"/>
        <v>0</v>
      </c>
      <c r="IO72" s="79">
        <f>-(IO13*(1+'Bazinės prielaidos'!$E$19)-IO13-IO14*(1+'Bazinės prielaidos'!$E$19)+IO14)-'Investuotojas ir Finansuotojas'!IO30-SUM('Metinis atlyginimas'!IO11:IO13)*'Bazinės prielaidos'!$E$19</f>
        <v>0</v>
      </c>
      <c r="IP72" s="79">
        <f>-(IP13*(1+'Bazinės prielaidos'!$E$19)-IP13-IP14*(1+'Bazinės prielaidos'!$E$19)+IP14)-'Investuotojas ir Finansuotojas'!IP30-SUM('Metinis atlyginimas'!IP11:IP13)*'Bazinės prielaidos'!$E$19</f>
        <v>0</v>
      </c>
      <c r="IQ72" s="79">
        <f>-(IQ13*(1+'Bazinės prielaidos'!$E$19)-IQ13-IQ14*(1+'Bazinės prielaidos'!$E$19)+IQ14)-'Investuotojas ir Finansuotojas'!IQ30-SUM('Metinis atlyginimas'!IQ11:IQ13)*'Bazinės prielaidos'!$E$19</f>
        <v>0</v>
      </c>
      <c r="IR72" s="79">
        <f>-(IR13*(1+'Bazinės prielaidos'!$E$19)-IR13-IR14*(1+'Bazinės prielaidos'!$E$19)+IR14)-'Investuotojas ir Finansuotojas'!IR30-SUM('Metinis atlyginimas'!IR11:IR13)*'Bazinės prielaidos'!$E$19</f>
        <v>0</v>
      </c>
      <c r="IS72" s="79">
        <f>-(IS13*(1+'Bazinės prielaidos'!$E$19)-IS13-IS14*(1+'Bazinės prielaidos'!$E$19)+IS14)-'Investuotojas ir Finansuotojas'!IS30-SUM('Metinis atlyginimas'!IS11:IS13)*'Bazinės prielaidos'!$E$19</f>
        <v>0</v>
      </c>
      <c r="IT72" s="79">
        <f>-(IT13*(1+'Bazinės prielaidos'!$E$19)-IT13-IT14*(1+'Bazinės prielaidos'!$E$19)+IT14)-'Investuotojas ir Finansuotojas'!IT30-SUM('Metinis atlyginimas'!IT11:IT13)*'Bazinės prielaidos'!$E$19</f>
        <v>0</v>
      </c>
      <c r="IU72" s="79">
        <f>-(IU13*(1+'Bazinės prielaidos'!$E$19)-IU13-IU14*(1+'Bazinės prielaidos'!$E$19)+IU14)-'Investuotojas ir Finansuotojas'!IU30-SUM('Metinis atlyginimas'!IU11:IU13)*'Bazinės prielaidos'!$E$19</f>
        <v>0</v>
      </c>
      <c r="IV72" s="79">
        <f>-(IV13*(1+'Bazinės prielaidos'!$E$19)-IV13-IV14*(1+'Bazinės prielaidos'!$E$19)+IV14)-'Investuotojas ir Finansuotojas'!IV30-SUM('Metinis atlyginimas'!IV11:IV13)*'Bazinės prielaidos'!$E$19</f>
        <v>0</v>
      </c>
      <c r="IW72" s="79">
        <f>-(IW13*(1+'Bazinės prielaidos'!$E$19)-IW13-IW14*(1+'Bazinės prielaidos'!$E$19)+IW14)-'Investuotojas ir Finansuotojas'!IW30-SUM('Metinis atlyginimas'!IW11:IW13)*'Bazinės prielaidos'!$E$19</f>
        <v>0</v>
      </c>
      <c r="IX72" s="79">
        <f>-(IX13*(1+'Bazinės prielaidos'!$E$19)-IX13-IX14*(1+'Bazinės prielaidos'!$E$19)+IX14)-'Investuotojas ir Finansuotojas'!IX30-SUM('Metinis atlyginimas'!IX11:IX13)*'Bazinės prielaidos'!$E$19</f>
        <v>0</v>
      </c>
      <c r="IY72" s="79">
        <f>-(IY13*(1+'Bazinės prielaidos'!$E$19)-IY13-IY14*(1+'Bazinės prielaidos'!$E$19)+IY14)-'Investuotojas ir Finansuotojas'!IY30-SUM('Metinis atlyginimas'!IY11:IY13)*'Bazinės prielaidos'!$E$19</f>
        <v>0</v>
      </c>
      <c r="IZ72" s="79">
        <f>-(IZ13*(1+'Bazinės prielaidos'!$E$19)-IZ13-IZ14*(1+'Bazinės prielaidos'!$E$19)+IZ14)-'Investuotojas ir Finansuotojas'!IZ30-SUM('Metinis atlyginimas'!IZ11:IZ13)*'Bazinės prielaidos'!$E$19</f>
        <v>0</v>
      </c>
      <c r="JA72" s="128">
        <f t="shared" si="1391"/>
        <v>0</v>
      </c>
      <c r="JB72" s="79">
        <f>-(JB13*(1+'Bazinės prielaidos'!$E$19)-JB13-JB14*(1+'Bazinės prielaidos'!$E$19)+JB14)-'Investuotojas ir Finansuotojas'!JB30-SUM('Metinis atlyginimas'!JB11:JB13)*'Bazinės prielaidos'!$E$19</f>
        <v>0</v>
      </c>
      <c r="JC72" s="79">
        <f>-(JC13*(1+'Bazinės prielaidos'!$E$19)-JC13-JC14*(1+'Bazinės prielaidos'!$E$19)+JC14)-'Investuotojas ir Finansuotojas'!JC30-SUM('Metinis atlyginimas'!JC11:JC13)*'Bazinės prielaidos'!$E$19</f>
        <v>0</v>
      </c>
      <c r="JD72" s="79">
        <f>-(JD13*(1+'Bazinės prielaidos'!$E$19)-JD13-JD14*(1+'Bazinės prielaidos'!$E$19)+JD14)-'Investuotojas ir Finansuotojas'!JD30-SUM('Metinis atlyginimas'!JD11:JD13)*'Bazinės prielaidos'!$E$19</f>
        <v>0</v>
      </c>
      <c r="JE72" s="79">
        <f>-(JE13*(1+'Bazinės prielaidos'!$E$19)-JE13-JE14*(1+'Bazinės prielaidos'!$E$19)+JE14)-'Investuotojas ir Finansuotojas'!JE30-SUM('Metinis atlyginimas'!JE11:JE13)*'Bazinės prielaidos'!$E$19</f>
        <v>0</v>
      </c>
      <c r="JF72" s="79">
        <f>-(JF13*(1+'Bazinės prielaidos'!$E$19)-JF13-JF14*(1+'Bazinės prielaidos'!$E$19)+JF14)-'Investuotojas ir Finansuotojas'!JF30-SUM('Metinis atlyginimas'!JF11:JF13)*'Bazinės prielaidos'!$E$19</f>
        <v>0</v>
      </c>
      <c r="JG72" s="79">
        <f>-(JG13*(1+'Bazinės prielaidos'!$E$19)-JG13-JG14*(1+'Bazinės prielaidos'!$E$19)+JG14)-'Investuotojas ir Finansuotojas'!JG30-SUM('Metinis atlyginimas'!JG11:JG13)*'Bazinės prielaidos'!$E$19</f>
        <v>0</v>
      </c>
      <c r="JH72" s="79">
        <f>-(JH13*(1+'Bazinės prielaidos'!$E$19)-JH13-JH14*(1+'Bazinės prielaidos'!$E$19)+JH14)-'Investuotojas ir Finansuotojas'!JH30-SUM('Metinis atlyginimas'!JH11:JH13)*'Bazinės prielaidos'!$E$19</f>
        <v>0</v>
      </c>
      <c r="JI72" s="79">
        <f>-(JI13*(1+'Bazinės prielaidos'!$E$19)-JI13-JI14*(1+'Bazinės prielaidos'!$E$19)+JI14)-'Investuotojas ir Finansuotojas'!JI30-SUM('Metinis atlyginimas'!JI11:JI13)*'Bazinės prielaidos'!$E$19</f>
        <v>0</v>
      </c>
      <c r="JJ72" s="79">
        <f>-(JJ13*(1+'Bazinės prielaidos'!$E$19)-JJ13-JJ14*(1+'Bazinės prielaidos'!$E$19)+JJ14)-'Investuotojas ir Finansuotojas'!JJ30-SUM('Metinis atlyginimas'!JJ11:JJ13)*'Bazinės prielaidos'!$E$19</f>
        <v>0</v>
      </c>
      <c r="JK72" s="79">
        <f>-(JK13*(1+'Bazinės prielaidos'!$E$19)-JK13-JK14*(1+'Bazinės prielaidos'!$E$19)+JK14)-'Investuotojas ir Finansuotojas'!JK30-SUM('Metinis atlyginimas'!JK11:JK13)*'Bazinės prielaidos'!$E$19</f>
        <v>0</v>
      </c>
      <c r="JL72" s="79">
        <f>-(JL13*(1+'Bazinės prielaidos'!$E$19)-JL13-JL14*(1+'Bazinės prielaidos'!$E$19)+JL14)-'Investuotojas ir Finansuotojas'!JL30-SUM('Metinis atlyginimas'!JL11:JL13)*'Bazinės prielaidos'!$E$19</f>
        <v>0</v>
      </c>
      <c r="JM72" s="79">
        <f>-(JM13*(1+'Bazinės prielaidos'!$E$19)-JM13-JM14*(1+'Bazinės prielaidos'!$E$19)+JM14)-'Investuotojas ir Finansuotojas'!JM30-SUM('Metinis atlyginimas'!JM11:JM13)*'Bazinės prielaidos'!$E$19</f>
        <v>0</v>
      </c>
      <c r="JN72" s="128">
        <f t="shared" si="1392"/>
        <v>0</v>
      </c>
      <c r="JO72" s="79">
        <f>-(JO13*(1+'Bazinės prielaidos'!$E$19)-JO13-JO14*(1+'Bazinės prielaidos'!$E$19)+JO14)-'Investuotojas ir Finansuotojas'!JO30-SUM('Metinis atlyginimas'!JO11:JO13)*'Bazinės prielaidos'!$E$19</f>
        <v>0</v>
      </c>
      <c r="JP72" s="79">
        <f>-(JP13*(1+'Bazinės prielaidos'!$E$19)-JP13-JP14*(1+'Bazinės prielaidos'!$E$19)+JP14)-'Investuotojas ir Finansuotojas'!JP30-SUM('Metinis atlyginimas'!JP11:JP13)*'Bazinės prielaidos'!$E$19</f>
        <v>0</v>
      </c>
      <c r="JQ72" s="79">
        <f>-(JQ13*(1+'Bazinės prielaidos'!$E$19)-JQ13-JQ14*(1+'Bazinės prielaidos'!$E$19)+JQ14)-'Investuotojas ir Finansuotojas'!JQ30-SUM('Metinis atlyginimas'!JQ11:JQ13)*'Bazinės prielaidos'!$E$19</f>
        <v>0</v>
      </c>
      <c r="JR72" s="79">
        <f>-(JR13*(1+'Bazinės prielaidos'!$E$19)-JR13-JR14*(1+'Bazinės prielaidos'!$E$19)+JR14)-'Investuotojas ir Finansuotojas'!JR30-SUM('Metinis atlyginimas'!JR11:JR13)*'Bazinės prielaidos'!$E$19</f>
        <v>0</v>
      </c>
      <c r="JS72" s="79">
        <f>-(JS13*(1+'Bazinės prielaidos'!$E$19)-JS13-JS14*(1+'Bazinės prielaidos'!$E$19)+JS14)-'Investuotojas ir Finansuotojas'!JS30-SUM('Metinis atlyginimas'!JS11:JS13)*'Bazinės prielaidos'!$E$19</f>
        <v>0</v>
      </c>
      <c r="JT72" s="79">
        <f>-(JT13*(1+'Bazinės prielaidos'!$E$19)-JT13-JT14*(1+'Bazinės prielaidos'!$E$19)+JT14)-'Investuotojas ir Finansuotojas'!JT30-SUM('Metinis atlyginimas'!JT11:JT13)*'Bazinės prielaidos'!$E$19</f>
        <v>0</v>
      </c>
      <c r="JU72" s="79">
        <f>-(JU13*(1+'Bazinės prielaidos'!$E$19)-JU13-JU14*(1+'Bazinės prielaidos'!$E$19)+JU14)-'Investuotojas ir Finansuotojas'!JU30-SUM('Metinis atlyginimas'!JU11:JU13)*'Bazinės prielaidos'!$E$19</f>
        <v>0</v>
      </c>
      <c r="JV72" s="79">
        <f>-(JV13*(1+'Bazinės prielaidos'!$E$19)-JV13-JV14*(1+'Bazinės prielaidos'!$E$19)+JV14)-'Investuotojas ir Finansuotojas'!JV30-SUM('Metinis atlyginimas'!JV11:JV13)*'Bazinės prielaidos'!$E$19</f>
        <v>0</v>
      </c>
      <c r="JW72" s="79">
        <f>-(JW13*(1+'Bazinės prielaidos'!$E$19)-JW13-JW14*(1+'Bazinės prielaidos'!$E$19)+JW14)-'Investuotojas ir Finansuotojas'!JW30-SUM('Metinis atlyginimas'!JW11:JW13)*'Bazinės prielaidos'!$E$19</f>
        <v>0</v>
      </c>
      <c r="JX72" s="79">
        <f>-(JX13*(1+'Bazinės prielaidos'!$E$19)-JX13-JX14*(1+'Bazinės prielaidos'!$E$19)+JX14)-'Investuotojas ir Finansuotojas'!JX30-SUM('Metinis atlyginimas'!JX11:JX13)*'Bazinės prielaidos'!$E$19</f>
        <v>0</v>
      </c>
      <c r="JY72" s="79">
        <f>-(JY13*(1+'Bazinės prielaidos'!$E$19)-JY13-JY14*(1+'Bazinės prielaidos'!$E$19)+JY14)-'Investuotojas ir Finansuotojas'!JY30-SUM('Metinis atlyginimas'!JY11:JY13)*'Bazinės prielaidos'!$E$19</f>
        <v>0</v>
      </c>
      <c r="JZ72" s="79">
        <f>-(JZ13*(1+'Bazinės prielaidos'!$E$19)-JZ13-JZ14*(1+'Bazinės prielaidos'!$E$19)+JZ14)-'Investuotojas ir Finansuotojas'!JZ30-SUM('Metinis atlyginimas'!JZ11:JZ13)*'Bazinės prielaidos'!$E$19</f>
        <v>0</v>
      </c>
      <c r="KA72" s="128">
        <f t="shared" si="1393"/>
        <v>0</v>
      </c>
      <c r="KB72" s="79">
        <f>-(KB13*(1+'Bazinės prielaidos'!$E$19)-KB13-KB14*(1+'Bazinės prielaidos'!$E$19)+KB14)-'Investuotojas ir Finansuotojas'!KB30-SUM('Metinis atlyginimas'!KB11:KB13)*'Bazinės prielaidos'!$E$19</f>
        <v>0</v>
      </c>
      <c r="KC72" s="79">
        <f>-(KC13*(1+'Bazinės prielaidos'!$E$19)-KC13-KC14*(1+'Bazinės prielaidos'!$E$19)+KC14)-'Investuotojas ir Finansuotojas'!KC30-SUM('Metinis atlyginimas'!KC11:KC13)*'Bazinės prielaidos'!$E$19</f>
        <v>0</v>
      </c>
      <c r="KD72" s="79">
        <f>-(KD13*(1+'Bazinės prielaidos'!$E$19)-KD13-KD14*(1+'Bazinės prielaidos'!$E$19)+KD14)-'Investuotojas ir Finansuotojas'!KD30-SUM('Metinis atlyginimas'!KD11:KD13)*'Bazinės prielaidos'!$E$19</f>
        <v>0</v>
      </c>
      <c r="KE72" s="79">
        <f>-(KE13*(1+'Bazinės prielaidos'!$E$19)-KE13-KE14*(1+'Bazinės prielaidos'!$E$19)+KE14)-'Investuotojas ir Finansuotojas'!KE30-SUM('Metinis atlyginimas'!KE11:KE13)*'Bazinės prielaidos'!$E$19</f>
        <v>0</v>
      </c>
      <c r="KF72" s="79">
        <f>-(KF13*(1+'Bazinės prielaidos'!$E$19)-KF13-KF14*(1+'Bazinės prielaidos'!$E$19)+KF14)-'Investuotojas ir Finansuotojas'!KF30-SUM('Metinis atlyginimas'!KF11:KF13)*'Bazinės prielaidos'!$E$19</f>
        <v>0</v>
      </c>
      <c r="KG72" s="79">
        <f>-(KG13*(1+'Bazinės prielaidos'!$E$19)-KG13-KG14*(1+'Bazinės prielaidos'!$E$19)+KG14)-'Investuotojas ir Finansuotojas'!KG30-SUM('Metinis atlyginimas'!KG11:KG13)*'Bazinės prielaidos'!$E$19</f>
        <v>0</v>
      </c>
      <c r="KH72" s="79">
        <f>-(KH13*(1+'Bazinės prielaidos'!$E$19)-KH13-KH14*(1+'Bazinės prielaidos'!$E$19)+KH14)-'Investuotojas ir Finansuotojas'!KH30-SUM('Metinis atlyginimas'!KH11:KH13)*'Bazinės prielaidos'!$E$19</f>
        <v>0</v>
      </c>
      <c r="KI72" s="79">
        <f>-(KI13*(1+'Bazinės prielaidos'!$E$19)-KI13-KI14*(1+'Bazinės prielaidos'!$E$19)+KI14)-'Investuotojas ir Finansuotojas'!KI30-SUM('Metinis atlyginimas'!KI11:KI13)*'Bazinės prielaidos'!$E$19</f>
        <v>0</v>
      </c>
      <c r="KJ72" s="79">
        <f>-(KJ13*(1+'Bazinės prielaidos'!$E$19)-KJ13-KJ14*(1+'Bazinės prielaidos'!$E$19)+KJ14)-'Investuotojas ir Finansuotojas'!KJ30-SUM('Metinis atlyginimas'!KJ11:KJ13)*'Bazinės prielaidos'!$E$19</f>
        <v>0</v>
      </c>
      <c r="KK72" s="79">
        <f>-(KK13*(1+'Bazinės prielaidos'!$E$19)-KK13-KK14*(1+'Bazinės prielaidos'!$E$19)+KK14)-'Investuotojas ir Finansuotojas'!KK30-SUM('Metinis atlyginimas'!KK11:KK13)*'Bazinės prielaidos'!$E$19</f>
        <v>0</v>
      </c>
      <c r="KL72" s="79">
        <f>-(KL13*(1+'Bazinės prielaidos'!$E$19)-KL13-KL14*(1+'Bazinės prielaidos'!$E$19)+KL14)-'Investuotojas ir Finansuotojas'!KL30-SUM('Metinis atlyginimas'!KL11:KL13)*'Bazinės prielaidos'!$E$19</f>
        <v>0</v>
      </c>
      <c r="KM72" s="79">
        <f>-(KM13*(1+'Bazinės prielaidos'!$E$19)-KM13-KM14*(1+'Bazinės prielaidos'!$E$19)+KM14)-'Investuotojas ir Finansuotojas'!KM30-SUM('Metinis atlyginimas'!KM11:KM13)*'Bazinės prielaidos'!$E$19</f>
        <v>0</v>
      </c>
      <c r="KN72" s="128">
        <f t="shared" si="1394"/>
        <v>0</v>
      </c>
      <c r="KO72" s="79">
        <f>-(KO13*(1+'Bazinės prielaidos'!$E$19)-KO13-KO14*(1+'Bazinės prielaidos'!$E$19)+KO14)-'Investuotojas ir Finansuotojas'!KO30-SUM('Metinis atlyginimas'!KO11:KO13)*'Bazinės prielaidos'!$E$19</f>
        <v>0</v>
      </c>
      <c r="KP72" s="79">
        <f>-(KP13*(1+'Bazinės prielaidos'!$E$19)-KP13-KP14*(1+'Bazinės prielaidos'!$E$19)+KP14)-'Investuotojas ir Finansuotojas'!KP30-SUM('Metinis atlyginimas'!KP11:KP13)*'Bazinės prielaidos'!$E$19</f>
        <v>0</v>
      </c>
      <c r="KQ72" s="79">
        <f>-(KQ13*(1+'Bazinės prielaidos'!$E$19)-KQ13-KQ14*(1+'Bazinės prielaidos'!$E$19)+KQ14)-'Investuotojas ir Finansuotojas'!KQ30-SUM('Metinis atlyginimas'!KQ11:KQ13)*'Bazinės prielaidos'!$E$19</f>
        <v>0</v>
      </c>
      <c r="KR72" s="79">
        <f>-(KR13*(1+'Bazinės prielaidos'!$E$19)-KR13-KR14*(1+'Bazinės prielaidos'!$E$19)+KR14)-'Investuotojas ir Finansuotojas'!KR30-SUM('Metinis atlyginimas'!KR11:KR13)*'Bazinės prielaidos'!$E$19</f>
        <v>0</v>
      </c>
      <c r="KS72" s="79">
        <f>-(KS13*(1+'Bazinės prielaidos'!$E$19)-KS13-KS14*(1+'Bazinės prielaidos'!$E$19)+KS14)-'Investuotojas ir Finansuotojas'!KS30-SUM('Metinis atlyginimas'!KS11:KS13)*'Bazinės prielaidos'!$E$19</f>
        <v>0</v>
      </c>
      <c r="KT72" s="79">
        <f>-(KT13*(1+'Bazinės prielaidos'!$E$19)-KT13-KT14*(1+'Bazinės prielaidos'!$E$19)+KT14)-'Investuotojas ir Finansuotojas'!KT30-SUM('Metinis atlyginimas'!KT11:KT13)*'Bazinės prielaidos'!$E$19</f>
        <v>0</v>
      </c>
      <c r="KU72" s="79">
        <f>-(KU13*(1+'Bazinės prielaidos'!$E$19)-KU13-KU14*(1+'Bazinės prielaidos'!$E$19)+KU14)-'Investuotojas ir Finansuotojas'!KU30-SUM('Metinis atlyginimas'!KU11:KU13)*'Bazinės prielaidos'!$E$19</f>
        <v>0</v>
      </c>
      <c r="KV72" s="79">
        <f>-(KV13*(1+'Bazinės prielaidos'!$E$19)-KV13-KV14*(1+'Bazinės prielaidos'!$E$19)+KV14)-'Investuotojas ir Finansuotojas'!KV30-SUM('Metinis atlyginimas'!KV11:KV13)*'Bazinės prielaidos'!$E$19</f>
        <v>0</v>
      </c>
      <c r="KW72" s="79">
        <f>-(KW13*(1+'Bazinės prielaidos'!$E$19)-KW13-KW14*(1+'Bazinės prielaidos'!$E$19)+KW14)-'Investuotojas ir Finansuotojas'!KW30-SUM('Metinis atlyginimas'!KW11:KW13)*'Bazinės prielaidos'!$E$19</f>
        <v>0</v>
      </c>
      <c r="KX72" s="79">
        <f>-(KX13*(1+'Bazinės prielaidos'!$E$19)-KX13-KX14*(1+'Bazinės prielaidos'!$E$19)+KX14)-'Investuotojas ir Finansuotojas'!KX30-SUM('Metinis atlyginimas'!KX11:KX13)*'Bazinės prielaidos'!$E$19</f>
        <v>0</v>
      </c>
      <c r="KY72" s="79">
        <f>-(KY13*(1+'Bazinės prielaidos'!$E$19)-KY13-KY14*(1+'Bazinės prielaidos'!$E$19)+KY14)-'Investuotojas ir Finansuotojas'!KY30-SUM('Metinis atlyginimas'!KY11:KY13)*'Bazinės prielaidos'!$E$19</f>
        <v>0</v>
      </c>
      <c r="KZ72" s="79">
        <f>-(KZ13*(1+'Bazinės prielaidos'!$E$19)-KZ13-KZ14*(1+'Bazinės prielaidos'!$E$19)+KZ14)-'Investuotojas ir Finansuotojas'!KZ30-SUM('Metinis atlyginimas'!KZ11:KZ13)*'Bazinės prielaidos'!$E$19</f>
        <v>0</v>
      </c>
      <c r="LA72" s="128">
        <f t="shared" si="1395"/>
        <v>0</v>
      </c>
      <c r="LB72" s="79">
        <f>-(LB13*(1+'Bazinės prielaidos'!$E$19)-LB13-LB14*(1+'Bazinės prielaidos'!$E$19)+LB14)-'Investuotojas ir Finansuotojas'!LB30-SUM('Metinis atlyginimas'!LB11:LB13)*'Bazinės prielaidos'!$E$19</f>
        <v>0</v>
      </c>
      <c r="LC72" s="79">
        <f>-(LC13*(1+'Bazinės prielaidos'!$E$19)-LC13-LC14*(1+'Bazinės prielaidos'!$E$19)+LC14)-'Investuotojas ir Finansuotojas'!LC30-SUM('Metinis atlyginimas'!LC11:LC13)*'Bazinės prielaidos'!$E$19</f>
        <v>0</v>
      </c>
      <c r="LD72" s="79">
        <f>-(LD13*(1+'Bazinės prielaidos'!$E$19)-LD13-LD14*(1+'Bazinės prielaidos'!$E$19)+LD14)-'Investuotojas ir Finansuotojas'!LD30-SUM('Metinis atlyginimas'!LD11:LD13)*'Bazinės prielaidos'!$E$19</f>
        <v>0</v>
      </c>
      <c r="LE72" s="79">
        <f>-(LE13*(1+'Bazinės prielaidos'!$E$19)-LE13-LE14*(1+'Bazinės prielaidos'!$E$19)+LE14)-'Investuotojas ir Finansuotojas'!LE30-SUM('Metinis atlyginimas'!LE11:LE13)*'Bazinės prielaidos'!$E$19</f>
        <v>0</v>
      </c>
      <c r="LF72" s="79">
        <f>-(LF13*(1+'Bazinės prielaidos'!$E$19)-LF13-LF14*(1+'Bazinės prielaidos'!$E$19)+LF14)-'Investuotojas ir Finansuotojas'!LF30-SUM('Metinis atlyginimas'!LF11:LF13)*'Bazinės prielaidos'!$E$19</f>
        <v>0</v>
      </c>
      <c r="LG72" s="79">
        <f>-(LG13*(1+'Bazinės prielaidos'!$E$19)-LG13-LG14*(1+'Bazinės prielaidos'!$E$19)+LG14)-'Investuotojas ir Finansuotojas'!LG30-SUM('Metinis atlyginimas'!LG11:LG13)*'Bazinės prielaidos'!$E$19</f>
        <v>0</v>
      </c>
      <c r="LH72" s="79">
        <f>-(LH13*(1+'Bazinės prielaidos'!$E$19)-LH13-LH14*(1+'Bazinės prielaidos'!$E$19)+LH14)-'Investuotojas ir Finansuotojas'!LH30-SUM('Metinis atlyginimas'!LH11:LH13)*'Bazinės prielaidos'!$E$19</f>
        <v>0</v>
      </c>
      <c r="LI72" s="79">
        <f>-(LI13*(1+'Bazinės prielaidos'!$E$19)-LI13-LI14*(1+'Bazinės prielaidos'!$E$19)+LI14)-'Investuotojas ir Finansuotojas'!LI30-SUM('Metinis atlyginimas'!LI11:LI13)*'Bazinės prielaidos'!$E$19</f>
        <v>0</v>
      </c>
      <c r="LJ72" s="79">
        <f>-(LJ13*(1+'Bazinės prielaidos'!$E$19)-LJ13-LJ14*(1+'Bazinės prielaidos'!$E$19)+LJ14)-'Investuotojas ir Finansuotojas'!LJ30-SUM('Metinis atlyginimas'!LJ11:LJ13)*'Bazinės prielaidos'!$E$19</f>
        <v>0</v>
      </c>
      <c r="LK72" s="79">
        <f>-(LK13*(1+'Bazinės prielaidos'!$E$19)-LK13-LK14*(1+'Bazinės prielaidos'!$E$19)+LK14)-'Investuotojas ir Finansuotojas'!LK30-SUM('Metinis atlyginimas'!LK11:LK13)*'Bazinės prielaidos'!$E$19</f>
        <v>0</v>
      </c>
      <c r="LL72" s="79">
        <f>-(LL13*(1+'Bazinės prielaidos'!$E$19)-LL13-LL14*(1+'Bazinės prielaidos'!$E$19)+LL14)-'Investuotojas ir Finansuotojas'!LL30-SUM('Metinis atlyginimas'!LL11:LL13)*'Bazinės prielaidos'!$E$19</f>
        <v>0</v>
      </c>
      <c r="LM72" s="79">
        <f>-(LM13*(1+'Bazinės prielaidos'!$E$19)-LM13-LM14*(1+'Bazinės prielaidos'!$E$19)+LM14)-'Investuotojas ir Finansuotojas'!LM30-SUM('Metinis atlyginimas'!LM11:LM13)*'Bazinės prielaidos'!$E$19</f>
        <v>0</v>
      </c>
      <c r="LN72" s="128">
        <f t="shared" si="1421"/>
        <v>0</v>
      </c>
    </row>
    <row r="73" spans="1:326" ht="15.75" thickBot="1">
      <c r="A73" s="121" t="s">
        <v>59</v>
      </c>
      <c r="B73" s="108">
        <f>B67</f>
        <v>0</v>
      </c>
      <c r="C73" s="106">
        <f>C67</f>
        <v>0</v>
      </c>
      <c r="D73" s="106">
        <f t="shared" ref="D73:M73" si="1422">D67</f>
        <v>0</v>
      </c>
      <c r="E73" s="106">
        <f t="shared" si="1422"/>
        <v>0</v>
      </c>
      <c r="F73" s="106">
        <f t="shared" si="1422"/>
        <v>0</v>
      </c>
      <c r="G73" s="106">
        <f t="shared" si="1422"/>
        <v>0</v>
      </c>
      <c r="H73" s="106">
        <f t="shared" si="1422"/>
        <v>0</v>
      </c>
      <c r="I73" s="106">
        <f t="shared" si="1422"/>
        <v>0</v>
      </c>
      <c r="J73" s="106">
        <f t="shared" si="1422"/>
        <v>0</v>
      </c>
      <c r="K73" s="106">
        <f t="shared" si="1422"/>
        <v>0</v>
      </c>
      <c r="L73" s="106">
        <f t="shared" si="1422"/>
        <v>0</v>
      </c>
      <c r="M73" s="106">
        <f t="shared" si="1422"/>
        <v>0</v>
      </c>
      <c r="N73" s="125">
        <f t="shared" si="1372"/>
        <v>0</v>
      </c>
      <c r="O73" s="108">
        <f>O67</f>
        <v>0</v>
      </c>
      <c r="P73" s="106">
        <f>P67</f>
        <v>0</v>
      </c>
      <c r="Q73" s="106">
        <f t="shared" ref="Q73:Z73" si="1423">Q67</f>
        <v>0</v>
      </c>
      <c r="R73" s="106">
        <f t="shared" si="1423"/>
        <v>0</v>
      </c>
      <c r="S73" s="106">
        <f t="shared" si="1423"/>
        <v>0</v>
      </c>
      <c r="T73" s="106">
        <f t="shared" si="1423"/>
        <v>0</v>
      </c>
      <c r="U73" s="106">
        <f t="shared" si="1423"/>
        <v>0</v>
      </c>
      <c r="V73" s="106">
        <f t="shared" si="1423"/>
        <v>0</v>
      </c>
      <c r="W73" s="106">
        <f t="shared" si="1423"/>
        <v>0</v>
      </c>
      <c r="X73" s="106">
        <f t="shared" si="1423"/>
        <v>0</v>
      </c>
      <c r="Y73" s="106">
        <f t="shared" si="1423"/>
        <v>0</v>
      </c>
      <c r="Z73" s="106">
        <f t="shared" si="1423"/>
        <v>99436.709400000051</v>
      </c>
      <c r="AA73" s="125">
        <f t="shared" si="1373"/>
        <v>99436.709400000051</v>
      </c>
      <c r="AB73" s="108">
        <f>AB67</f>
        <v>6462.6491666666661</v>
      </c>
      <c r="AC73" s="106">
        <f>AC67</f>
        <v>6462.6491666666661</v>
      </c>
      <c r="AD73" s="106">
        <f t="shared" ref="AD73:AM73" si="1424">AD67</f>
        <v>6462.6491666666661</v>
      </c>
      <c r="AE73" s="106">
        <f t="shared" si="1424"/>
        <v>6462.6491666666625</v>
      </c>
      <c r="AF73" s="106">
        <f t="shared" si="1424"/>
        <v>6462.6491666666661</v>
      </c>
      <c r="AG73" s="106">
        <f t="shared" si="1424"/>
        <v>6462.6491666666661</v>
      </c>
      <c r="AH73" s="106">
        <f t="shared" si="1424"/>
        <v>6462.6491666666661</v>
      </c>
      <c r="AI73" s="106">
        <f t="shared" si="1424"/>
        <v>6462.6491666666661</v>
      </c>
      <c r="AJ73" s="106">
        <f t="shared" si="1424"/>
        <v>6462.6491666666625</v>
      </c>
      <c r="AK73" s="106">
        <f t="shared" si="1424"/>
        <v>6462.6491666666661</v>
      </c>
      <c r="AL73" s="106">
        <f t="shared" si="1424"/>
        <v>6462.6491666666661</v>
      </c>
      <c r="AM73" s="106">
        <f t="shared" si="1424"/>
        <v>6462.6491666666661</v>
      </c>
      <c r="AN73" s="125">
        <f t="shared" si="1374"/>
        <v>77551.789999999994</v>
      </c>
      <c r="AO73" s="108">
        <f>AO67</f>
        <v>6656.5286416666677</v>
      </c>
      <c r="AP73" s="106">
        <f>AP67</f>
        <v>6656.5286416666677</v>
      </c>
      <c r="AQ73" s="106">
        <f t="shared" ref="AQ73:AZ73" si="1425">AQ67</f>
        <v>6656.5286416666677</v>
      </c>
      <c r="AR73" s="106">
        <f t="shared" si="1425"/>
        <v>6656.528641666664</v>
      </c>
      <c r="AS73" s="106">
        <f t="shared" si="1425"/>
        <v>6656.528641666664</v>
      </c>
      <c r="AT73" s="106">
        <f t="shared" si="1425"/>
        <v>6656.5286416666677</v>
      </c>
      <c r="AU73" s="106">
        <f t="shared" si="1425"/>
        <v>6656.5286416666677</v>
      </c>
      <c r="AV73" s="106">
        <f t="shared" si="1425"/>
        <v>6656.5286416666677</v>
      </c>
      <c r="AW73" s="106">
        <f t="shared" si="1425"/>
        <v>6656.5286416666677</v>
      </c>
      <c r="AX73" s="106">
        <f t="shared" si="1425"/>
        <v>6656.5286416666677</v>
      </c>
      <c r="AY73" s="106">
        <f t="shared" si="1425"/>
        <v>6656.528641666664</v>
      </c>
      <c r="AZ73" s="106">
        <f t="shared" si="1425"/>
        <v>1656.5286416666677</v>
      </c>
      <c r="BA73" s="125">
        <f t="shared" ref="BA73:BA90" si="1426">SUM(AO73:AZ73)</f>
        <v>74878.343699999983</v>
      </c>
      <c r="BB73" s="108">
        <f>BB67</f>
        <v>3486.6990344166625</v>
      </c>
      <c r="BC73" s="106">
        <f>BC67</f>
        <v>6856.2245009166727</v>
      </c>
      <c r="BD73" s="106">
        <f t="shared" ref="BD73:BM73" si="1427">BD67</f>
        <v>6856.2245009166727</v>
      </c>
      <c r="BE73" s="106">
        <f t="shared" si="1427"/>
        <v>6856.2245009166727</v>
      </c>
      <c r="BF73" s="106">
        <f t="shared" si="1427"/>
        <v>6856.2245009166727</v>
      </c>
      <c r="BG73" s="106">
        <f t="shared" si="1427"/>
        <v>6856.2245009166727</v>
      </c>
      <c r="BH73" s="106">
        <f t="shared" si="1427"/>
        <v>6856.2245009166727</v>
      </c>
      <c r="BI73" s="106">
        <f t="shared" si="1427"/>
        <v>6856.2245009166727</v>
      </c>
      <c r="BJ73" s="106">
        <f t="shared" si="1427"/>
        <v>6856.2245009166727</v>
      </c>
      <c r="BK73" s="106">
        <f t="shared" si="1427"/>
        <v>6856.2245009166727</v>
      </c>
      <c r="BL73" s="106">
        <f t="shared" si="1427"/>
        <v>6856.2245009166654</v>
      </c>
      <c r="BM73" s="106">
        <f t="shared" si="1427"/>
        <v>-17143.775499083327</v>
      </c>
      <c r="BN73" s="125">
        <f t="shared" ref="BN73:BN90" si="1428">SUM(BB73:BM73)</f>
        <v>54905.168544500055</v>
      </c>
      <c r="BO73" s="108">
        <f>BO67</f>
        <v>4287.9213594566681</v>
      </c>
      <c r="BP73" s="106">
        <f>BP67</f>
        <v>7061.9112359441715</v>
      </c>
      <c r="BQ73" s="106">
        <f t="shared" ref="BQ73:BZ73" si="1429">BQ67</f>
        <v>7061.9112359441715</v>
      </c>
      <c r="BR73" s="106">
        <f t="shared" si="1429"/>
        <v>7061.9112359441715</v>
      </c>
      <c r="BS73" s="106">
        <f t="shared" si="1429"/>
        <v>7061.9112359441715</v>
      </c>
      <c r="BT73" s="106">
        <f t="shared" si="1429"/>
        <v>7061.9112359441715</v>
      </c>
      <c r="BU73" s="106">
        <f t="shared" si="1429"/>
        <v>7061.9112359441715</v>
      </c>
      <c r="BV73" s="106">
        <f t="shared" si="1429"/>
        <v>7061.9112359441715</v>
      </c>
      <c r="BW73" s="106">
        <f t="shared" si="1429"/>
        <v>7061.9112359441715</v>
      </c>
      <c r="BX73" s="106">
        <f t="shared" si="1429"/>
        <v>7061.9112359441715</v>
      </c>
      <c r="BY73" s="106">
        <f t="shared" si="1429"/>
        <v>7061.9112359441715</v>
      </c>
      <c r="BZ73" s="106">
        <f t="shared" si="1429"/>
        <v>-37938.088764055836</v>
      </c>
      <c r="CA73" s="125">
        <f t="shared" ref="CA73:CA90" si="1430">SUM(BO73:BZ73)</f>
        <v>36968.944954842533</v>
      </c>
      <c r="CB73" s="108">
        <f>CB67</f>
        <v>5360.5069611706967</v>
      </c>
      <c r="CC73" s="106">
        <f>CC67</f>
        <v>7273.7685730224839</v>
      </c>
      <c r="CD73" s="106">
        <f t="shared" ref="CD73:CM73" si="1431">CD67</f>
        <v>7273.7685730224839</v>
      </c>
      <c r="CE73" s="106">
        <f t="shared" si="1431"/>
        <v>7273.7685730224839</v>
      </c>
      <c r="CF73" s="106">
        <f t="shared" si="1431"/>
        <v>7273.7685730224839</v>
      </c>
      <c r="CG73" s="106">
        <f t="shared" si="1431"/>
        <v>7273.7685730224839</v>
      </c>
      <c r="CH73" s="106">
        <f t="shared" si="1431"/>
        <v>7273.7685730224839</v>
      </c>
      <c r="CI73" s="106">
        <f t="shared" si="1431"/>
        <v>7273.7685730224839</v>
      </c>
      <c r="CJ73" s="106">
        <f t="shared" si="1431"/>
        <v>7273.7685730224839</v>
      </c>
      <c r="CK73" s="106">
        <f t="shared" si="1431"/>
        <v>7273.7685730224839</v>
      </c>
      <c r="CL73" s="106">
        <f t="shared" si="1431"/>
        <v>7273.7685730224803</v>
      </c>
      <c r="CM73" s="106">
        <f t="shared" si="1431"/>
        <v>-86726.231426977509</v>
      </c>
      <c r="CN73" s="125">
        <f t="shared" ref="CN73:CN90" si="1432">SUM(CB73:CM73)</f>
        <v>-8628.0387355819839</v>
      </c>
      <c r="CO73" s="108">
        <f>CO67</f>
        <v>7491.9816302131694</v>
      </c>
      <c r="CP73" s="106">
        <f>CP67</f>
        <v>7491.9816302131694</v>
      </c>
      <c r="CQ73" s="106">
        <f t="shared" ref="CQ73:CZ73" si="1433">CQ67</f>
        <v>7491.9816302131694</v>
      </c>
      <c r="CR73" s="106">
        <f t="shared" si="1433"/>
        <v>7491.9816302131694</v>
      </c>
      <c r="CS73" s="106">
        <f t="shared" si="1433"/>
        <v>7491.9816302131694</v>
      </c>
      <c r="CT73" s="106">
        <f t="shared" si="1433"/>
        <v>7491.9816302131694</v>
      </c>
      <c r="CU73" s="106">
        <f t="shared" si="1433"/>
        <v>7491.9816302131694</v>
      </c>
      <c r="CV73" s="106">
        <f t="shared" si="1433"/>
        <v>7491.9816302131694</v>
      </c>
      <c r="CW73" s="106">
        <f t="shared" si="1433"/>
        <v>7491.9816302131694</v>
      </c>
      <c r="CX73" s="106">
        <f t="shared" si="1433"/>
        <v>7491.9816302131694</v>
      </c>
      <c r="CY73" s="106">
        <f t="shared" si="1433"/>
        <v>7491.9816302131658</v>
      </c>
      <c r="CZ73" s="106">
        <f t="shared" si="1433"/>
        <v>-17508.018369786827</v>
      </c>
      <c r="DA73" s="125">
        <f t="shared" ref="DA73:DA90" si="1434">SUM(CO73:CZ73)</f>
        <v>64903.779562558011</v>
      </c>
      <c r="DB73" s="108">
        <f>DB67</f>
        <v>4796.0709988044473</v>
      </c>
      <c r="DC73" s="106">
        <f>DC67</f>
        <v>7716.7410791195616</v>
      </c>
      <c r="DD73" s="106">
        <f t="shared" ref="DD73:DM73" si="1435">DD67</f>
        <v>7716.7410791195616</v>
      </c>
      <c r="DE73" s="106">
        <f t="shared" si="1435"/>
        <v>7716.7410791195616</v>
      </c>
      <c r="DF73" s="106">
        <f t="shared" si="1435"/>
        <v>7716.7410791195616</v>
      </c>
      <c r="DG73" s="106">
        <f t="shared" si="1435"/>
        <v>7716.7410791195616</v>
      </c>
      <c r="DH73" s="106">
        <f t="shared" si="1435"/>
        <v>7716.7410791195616</v>
      </c>
      <c r="DI73" s="106">
        <f t="shared" si="1435"/>
        <v>7716.7410791195616</v>
      </c>
      <c r="DJ73" s="106">
        <f t="shared" si="1435"/>
        <v>7716.7410791195616</v>
      </c>
      <c r="DK73" s="106">
        <f t="shared" si="1435"/>
        <v>7716.7410791195616</v>
      </c>
      <c r="DL73" s="106">
        <f t="shared" si="1435"/>
        <v>7716.741079119558</v>
      </c>
      <c r="DM73" s="106">
        <f t="shared" si="1435"/>
        <v>-116283.25892088043</v>
      </c>
      <c r="DN73" s="125">
        <f t="shared" ref="DN73:DN90" si="1436">SUM(DB73:DM73)</f>
        <v>-34319.777130880379</v>
      </c>
      <c r="DO73" s="108">
        <f>DO67</f>
        <v>7948.2433114931446</v>
      </c>
      <c r="DP73" s="106">
        <f>DP67</f>
        <v>7948.2433114931446</v>
      </c>
      <c r="DQ73" s="106">
        <f t="shared" ref="DQ73:DZ73" si="1437">DQ67</f>
        <v>7948.2433114931446</v>
      </c>
      <c r="DR73" s="106">
        <f t="shared" si="1437"/>
        <v>7948.2433114931446</v>
      </c>
      <c r="DS73" s="106">
        <f t="shared" si="1437"/>
        <v>7948.2433114931446</v>
      </c>
      <c r="DT73" s="106">
        <f t="shared" si="1437"/>
        <v>7948.2433114931446</v>
      </c>
      <c r="DU73" s="106">
        <f t="shared" si="1437"/>
        <v>7948.2433114931446</v>
      </c>
      <c r="DV73" s="106">
        <f t="shared" si="1437"/>
        <v>7948.2433114931446</v>
      </c>
      <c r="DW73" s="106">
        <f t="shared" si="1437"/>
        <v>7948.2433114931446</v>
      </c>
      <c r="DX73" s="106">
        <f t="shared" si="1437"/>
        <v>7948.2433114931446</v>
      </c>
      <c r="DY73" s="106">
        <f t="shared" si="1437"/>
        <v>7948.2433114931409</v>
      </c>
      <c r="DZ73" s="106">
        <f t="shared" si="1437"/>
        <v>-17051.756688506852</v>
      </c>
      <c r="EA73" s="125">
        <f t="shared" ref="EA73:EA90" si="1438">SUM(DO73:DZ73)</f>
        <v>70378.919737917764</v>
      </c>
      <c r="EB73" s="108">
        <f>EB67</f>
        <v>5019.639222631642</v>
      </c>
      <c r="EC73" s="106">
        <f>EC67</f>
        <v>8186.6906108379371</v>
      </c>
      <c r="ED73" s="106">
        <f t="shared" ref="ED73:EM73" si="1439">ED67</f>
        <v>8186.6906108379371</v>
      </c>
      <c r="EE73" s="106">
        <f t="shared" si="1439"/>
        <v>8186.6906108379371</v>
      </c>
      <c r="EF73" s="106">
        <f t="shared" si="1439"/>
        <v>8186.6906108379371</v>
      </c>
      <c r="EG73" s="106">
        <f t="shared" si="1439"/>
        <v>8186.6906108379371</v>
      </c>
      <c r="EH73" s="106">
        <f t="shared" si="1439"/>
        <v>8186.6906108379371</v>
      </c>
      <c r="EI73" s="106">
        <f t="shared" si="1439"/>
        <v>8186.6906108379371</v>
      </c>
      <c r="EJ73" s="106">
        <f t="shared" si="1439"/>
        <v>8186.6906108379371</v>
      </c>
      <c r="EK73" s="106">
        <f t="shared" si="1439"/>
        <v>8186.6906108379371</v>
      </c>
      <c r="EL73" s="106">
        <f t="shared" si="1439"/>
        <v>8186.6906108379408</v>
      </c>
      <c r="EM73" s="106">
        <f t="shared" si="1439"/>
        <v>-85813.309389162052</v>
      </c>
      <c r="EN73" s="125">
        <f t="shared" ref="EN73:EN90" si="1440">SUM(EB73:EM73)</f>
        <v>1073.2359418489505</v>
      </c>
      <c r="EO73" s="108">
        <f>EO67</f>
        <v>8098.961086841311</v>
      </c>
      <c r="EP73" s="106">
        <f>EP67</f>
        <v>8432.291329163083</v>
      </c>
      <c r="EQ73" s="106">
        <f t="shared" ref="EQ73:EZ73" si="1441">EQ67</f>
        <v>8432.291329163083</v>
      </c>
      <c r="ER73" s="106">
        <f t="shared" si="1441"/>
        <v>8432.291329163083</v>
      </c>
      <c r="ES73" s="106">
        <f t="shared" si="1441"/>
        <v>8432.291329163083</v>
      </c>
      <c r="ET73" s="106">
        <f t="shared" si="1441"/>
        <v>8432.291329163083</v>
      </c>
      <c r="EU73" s="106">
        <f t="shared" si="1441"/>
        <v>8432.291329163083</v>
      </c>
      <c r="EV73" s="106">
        <f t="shared" si="1441"/>
        <v>8432.291329163083</v>
      </c>
      <c r="EW73" s="106">
        <f t="shared" si="1441"/>
        <v>8432.291329163083</v>
      </c>
      <c r="EX73" s="106">
        <f t="shared" si="1441"/>
        <v>8432.291329163083</v>
      </c>
      <c r="EY73" s="106">
        <f t="shared" si="1441"/>
        <v>8432.2913291630903</v>
      </c>
      <c r="EZ73" s="106">
        <f t="shared" si="1441"/>
        <v>-56567.708670836917</v>
      </c>
      <c r="FA73" s="125">
        <f t="shared" ref="FA73:FA90" si="1442">SUM(EO73:EZ73)</f>
        <v>35854.165707635242</v>
      </c>
      <c r="FB73" s="108">
        <f>FB67</f>
        <v>7041.822890385436</v>
      </c>
      <c r="FC73" s="106">
        <f>FC67</f>
        <v>8685.2600690379768</v>
      </c>
      <c r="FD73" s="106">
        <f t="shared" ref="FD73:FM73" si="1443">FD67</f>
        <v>8685.2600690379768</v>
      </c>
      <c r="FE73" s="106">
        <f t="shared" si="1443"/>
        <v>8685.2600690379768</v>
      </c>
      <c r="FF73" s="106">
        <f t="shared" si="1443"/>
        <v>8685.2600690379768</v>
      </c>
      <c r="FG73" s="106">
        <f t="shared" si="1443"/>
        <v>8685.2600690379768</v>
      </c>
      <c r="FH73" s="106">
        <f t="shared" si="1443"/>
        <v>8685.2600690379768</v>
      </c>
      <c r="FI73" s="106">
        <f t="shared" si="1443"/>
        <v>8685.2600690379768</v>
      </c>
      <c r="FJ73" s="106">
        <f t="shared" si="1443"/>
        <v>8685.2600690379768</v>
      </c>
      <c r="FK73" s="106">
        <f t="shared" si="1443"/>
        <v>8685.2600690379768</v>
      </c>
      <c r="FL73" s="106">
        <f t="shared" si="1443"/>
        <v>8685.2600690379768</v>
      </c>
      <c r="FM73" s="106">
        <f t="shared" si="1443"/>
        <v>-95314.739930962009</v>
      </c>
      <c r="FN73" s="125">
        <f t="shared" ref="FN73:FN90" si="1444">SUM(FB73:FM73)</f>
        <v>-1420.3163501968083</v>
      </c>
      <c r="FO73" s="108">
        <f>FO67</f>
        <v>8861.8227607892368</v>
      </c>
      <c r="FP73" s="106">
        <f>FP67</f>
        <v>8945.8178711091132</v>
      </c>
      <c r="FQ73" s="106">
        <f t="shared" ref="FQ73:FZ73" si="1445">FQ67</f>
        <v>8945.8178711091132</v>
      </c>
      <c r="FR73" s="106">
        <f t="shared" si="1445"/>
        <v>8945.8178711091132</v>
      </c>
      <c r="FS73" s="106">
        <f t="shared" si="1445"/>
        <v>8945.8178711091132</v>
      </c>
      <c r="FT73" s="106">
        <f t="shared" si="1445"/>
        <v>8945.8178711091132</v>
      </c>
      <c r="FU73" s="106">
        <f t="shared" si="1445"/>
        <v>8945.8178711091132</v>
      </c>
      <c r="FV73" s="106">
        <f t="shared" si="1445"/>
        <v>8945.8178711091132</v>
      </c>
      <c r="FW73" s="106">
        <f t="shared" si="1445"/>
        <v>8945.8178711091132</v>
      </c>
      <c r="FX73" s="106">
        <f t="shared" si="1445"/>
        <v>8945.8178711091132</v>
      </c>
      <c r="FY73" s="106">
        <f t="shared" si="1445"/>
        <v>8945.8178711091168</v>
      </c>
      <c r="FZ73" s="106">
        <f t="shared" si="1445"/>
        <v>-35054.18212889089</v>
      </c>
      <c r="GA73" s="125">
        <f t="shared" ref="GA73:GA90" si="1446">SUM(FO73:FZ73)</f>
        <v>63265.819342989496</v>
      </c>
      <c r="GB73" s="108">
        <f>GB67</f>
        <v>-7808.2000969722831</v>
      </c>
      <c r="GC73" s="106">
        <f>GC67</f>
        <v>9214.1924072423899</v>
      </c>
      <c r="GD73" s="106">
        <f t="shared" ref="GD73:GM73" si="1447">GD67</f>
        <v>9214.1924072423899</v>
      </c>
      <c r="GE73" s="106">
        <f t="shared" si="1447"/>
        <v>9214.1924072423899</v>
      </c>
      <c r="GF73" s="106">
        <f t="shared" si="1447"/>
        <v>9214.1924072423899</v>
      </c>
      <c r="GG73" s="106">
        <f t="shared" si="1447"/>
        <v>9214.1924072423899</v>
      </c>
      <c r="GH73" s="106">
        <f t="shared" si="1447"/>
        <v>9214.1924072423899</v>
      </c>
      <c r="GI73" s="106">
        <f t="shared" si="1447"/>
        <v>9214.1924072423899</v>
      </c>
      <c r="GJ73" s="106">
        <f t="shared" si="1447"/>
        <v>9214.1924072423899</v>
      </c>
      <c r="GK73" s="106">
        <f t="shared" si="1447"/>
        <v>9214.1924072423899</v>
      </c>
      <c r="GL73" s="106">
        <f t="shared" si="1447"/>
        <v>9214.1924072423899</v>
      </c>
      <c r="GM73" s="106">
        <f t="shared" si="1447"/>
        <v>-132104.17982445561</v>
      </c>
      <c r="GN73" s="125">
        <f t="shared" ref="GN73:GN90" si="1448">SUM(GB73:GM73)</f>
        <v>-47770.455849004007</v>
      </c>
      <c r="GO73" s="108">
        <f>GO67</f>
        <v>0</v>
      </c>
      <c r="GP73" s="106">
        <f>GP67</f>
        <v>0</v>
      </c>
      <c r="GQ73" s="106">
        <f t="shared" ref="GQ73:GZ73" si="1449">GQ67</f>
        <v>0</v>
      </c>
      <c r="GR73" s="106">
        <f t="shared" si="1449"/>
        <v>0</v>
      </c>
      <c r="GS73" s="106">
        <f t="shared" si="1449"/>
        <v>0</v>
      </c>
      <c r="GT73" s="106">
        <f t="shared" si="1449"/>
        <v>0</v>
      </c>
      <c r="GU73" s="106">
        <f t="shared" si="1449"/>
        <v>0</v>
      </c>
      <c r="GV73" s="106">
        <f t="shared" si="1449"/>
        <v>0</v>
      </c>
      <c r="GW73" s="106">
        <f t="shared" si="1449"/>
        <v>0</v>
      </c>
      <c r="GX73" s="106">
        <f t="shared" si="1449"/>
        <v>0</v>
      </c>
      <c r="GY73" s="106">
        <f t="shared" si="1449"/>
        <v>0</v>
      </c>
      <c r="GZ73" s="106">
        <f t="shared" si="1449"/>
        <v>0</v>
      </c>
      <c r="HA73" s="125">
        <f t="shared" ref="HA73:HA90" si="1450">SUM(GO73:GZ73)</f>
        <v>0</v>
      </c>
      <c r="HB73" s="108">
        <f>HB67</f>
        <v>0</v>
      </c>
      <c r="HC73" s="106">
        <f>HC67</f>
        <v>0</v>
      </c>
      <c r="HD73" s="106">
        <f t="shared" ref="HD73:HM73" si="1451">HD67</f>
        <v>0</v>
      </c>
      <c r="HE73" s="106">
        <f t="shared" si="1451"/>
        <v>0</v>
      </c>
      <c r="HF73" s="106">
        <f t="shared" si="1451"/>
        <v>0</v>
      </c>
      <c r="HG73" s="106">
        <f t="shared" si="1451"/>
        <v>0</v>
      </c>
      <c r="HH73" s="106">
        <f t="shared" si="1451"/>
        <v>0</v>
      </c>
      <c r="HI73" s="106">
        <f t="shared" si="1451"/>
        <v>0</v>
      </c>
      <c r="HJ73" s="106">
        <f t="shared" si="1451"/>
        <v>0</v>
      </c>
      <c r="HK73" s="106">
        <f t="shared" si="1451"/>
        <v>0</v>
      </c>
      <c r="HL73" s="106">
        <f t="shared" si="1451"/>
        <v>0</v>
      </c>
      <c r="HM73" s="106">
        <f t="shared" si="1451"/>
        <v>0</v>
      </c>
      <c r="HN73" s="125">
        <f t="shared" ref="HN73:HN90" si="1452">SUM(HB73:HM73)</f>
        <v>0</v>
      </c>
      <c r="HO73" s="108">
        <f>HO67</f>
        <v>0</v>
      </c>
      <c r="HP73" s="106">
        <f>HP67</f>
        <v>0</v>
      </c>
      <c r="HQ73" s="106">
        <f t="shared" ref="HQ73:HZ73" si="1453">HQ67</f>
        <v>0</v>
      </c>
      <c r="HR73" s="106">
        <f t="shared" si="1453"/>
        <v>0</v>
      </c>
      <c r="HS73" s="106">
        <f t="shared" si="1453"/>
        <v>0</v>
      </c>
      <c r="HT73" s="106">
        <f t="shared" si="1453"/>
        <v>0</v>
      </c>
      <c r="HU73" s="106">
        <f t="shared" si="1453"/>
        <v>0</v>
      </c>
      <c r="HV73" s="106">
        <f t="shared" si="1453"/>
        <v>0</v>
      </c>
      <c r="HW73" s="106">
        <f t="shared" si="1453"/>
        <v>0</v>
      </c>
      <c r="HX73" s="106">
        <f t="shared" si="1453"/>
        <v>0</v>
      </c>
      <c r="HY73" s="106">
        <f t="shared" si="1453"/>
        <v>0</v>
      </c>
      <c r="HZ73" s="106">
        <f t="shared" si="1453"/>
        <v>0</v>
      </c>
      <c r="IA73" s="125">
        <f t="shared" ref="IA73:IA90" si="1454">SUM(HO73:HZ73)</f>
        <v>0</v>
      </c>
      <c r="IB73" s="108">
        <f>IB67</f>
        <v>0</v>
      </c>
      <c r="IC73" s="106">
        <f>IC67</f>
        <v>0</v>
      </c>
      <c r="ID73" s="106">
        <f t="shared" ref="ID73:IM73" si="1455">ID67</f>
        <v>0</v>
      </c>
      <c r="IE73" s="106">
        <f t="shared" si="1455"/>
        <v>0</v>
      </c>
      <c r="IF73" s="106">
        <f t="shared" si="1455"/>
        <v>0</v>
      </c>
      <c r="IG73" s="106">
        <f t="shared" si="1455"/>
        <v>0</v>
      </c>
      <c r="IH73" s="106">
        <f t="shared" si="1455"/>
        <v>0</v>
      </c>
      <c r="II73" s="106">
        <f t="shared" si="1455"/>
        <v>0</v>
      </c>
      <c r="IJ73" s="106">
        <f t="shared" si="1455"/>
        <v>0</v>
      </c>
      <c r="IK73" s="106">
        <f t="shared" si="1455"/>
        <v>0</v>
      </c>
      <c r="IL73" s="106">
        <f t="shared" si="1455"/>
        <v>0</v>
      </c>
      <c r="IM73" s="106">
        <f t="shared" si="1455"/>
        <v>0</v>
      </c>
      <c r="IN73" s="125">
        <f t="shared" ref="IN73:IN90" si="1456">SUM(IB73:IM73)</f>
        <v>0</v>
      </c>
      <c r="IO73" s="108">
        <f>IO67</f>
        <v>0</v>
      </c>
      <c r="IP73" s="106">
        <f>IP67</f>
        <v>0</v>
      </c>
      <c r="IQ73" s="106">
        <f t="shared" ref="IQ73:IZ73" si="1457">IQ67</f>
        <v>0</v>
      </c>
      <c r="IR73" s="106">
        <f t="shared" si="1457"/>
        <v>0</v>
      </c>
      <c r="IS73" s="106">
        <f t="shared" si="1457"/>
        <v>0</v>
      </c>
      <c r="IT73" s="106">
        <f t="shared" si="1457"/>
        <v>0</v>
      </c>
      <c r="IU73" s="106">
        <f t="shared" si="1457"/>
        <v>0</v>
      </c>
      <c r="IV73" s="106">
        <f t="shared" si="1457"/>
        <v>0</v>
      </c>
      <c r="IW73" s="106">
        <f t="shared" si="1457"/>
        <v>0</v>
      </c>
      <c r="IX73" s="106">
        <f t="shared" si="1457"/>
        <v>0</v>
      </c>
      <c r="IY73" s="106">
        <f t="shared" si="1457"/>
        <v>0</v>
      </c>
      <c r="IZ73" s="106">
        <f t="shared" si="1457"/>
        <v>0</v>
      </c>
      <c r="JA73" s="125">
        <f t="shared" ref="JA73:JA90" si="1458">SUM(IO73:IZ73)</f>
        <v>0</v>
      </c>
      <c r="JB73" s="108">
        <f>JB67</f>
        <v>0</v>
      </c>
      <c r="JC73" s="106">
        <f>JC67</f>
        <v>0</v>
      </c>
      <c r="JD73" s="106">
        <f t="shared" ref="JD73:JM73" si="1459">JD67</f>
        <v>0</v>
      </c>
      <c r="JE73" s="106">
        <f t="shared" si="1459"/>
        <v>0</v>
      </c>
      <c r="JF73" s="106">
        <f t="shared" si="1459"/>
        <v>0</v>
      </c>
      <c r="JG73" s="106">
        <f t="shared" si="1459"/>
        <v>0</v>
      </c>
      <c r="JH73" s="106">
        <f t="shared" si="1459"/>
        <v>0</v>
      </c>
      <c r="JI73" s="106">
        <f t="shared" si="1459"/>
        <v>0</v>
      </c>
      <c r="JJ73" s="106">
        <f t="shared" si="1459"/>
        <v>0</v>
      </c>
      <c r="JK73" s="106">
        <f t="shared" si="1459"/>
        <v>0</v>
      </c>
      <c r="JL73" s="106">
        <f t="shared" si="1459"/>
        <v>0</v>
      </c>
      <c r="JM73" s="106">
        <f t="shared" si="1459"/>
        <v>0</v>
      </c>
      <c r="JN73" s="125">
        <f t="shared" ref="JN73:JN90" si="1460">SUM(JB73:JM73)</f>
        <v>0</v>
      </c>
      <c r="JO73" s="108">
        <f>JO67</f>
        <v>0</v>
      </c>
      <c r="JP73" s="106">
        <f>JP67</f>
        <v>0</v>
      </c>
      <c r="JQ73" s="106">
        <f t="shared" ref="JQ73:JZ73" si="1461">JQ67</f>
        <v>0</v>
      </c>
      <c r="JR73" s="106">
        <f t="shared" si="1461"/>
        <v>0</v>
      </c>
      <c r="JS73" s="106">
        <f t="shared" si="1461"/>
        <v>0</v>
      </c>
      <c r="JT73" s="106">
        <f t="shared" si="1461"/>
        <v>0</v>
      </c>
      <c r="JU73" s="106">
        <f t="shared" si="1461"/>
        <v>0</v>
      </c>
      <c r="JV73" s="106">
        <f t="shared" si="1461"/>
        <v>0</v>
      </c>
      <c r="JW73" s="106">
        <f t="shared" si="1461"/>
        <v>0</v>
      </c>
      <c r="JX73" s="106">
        <f t="shared" si="1461"/>
        <v>0</v>
      </c>
      <c r="JY73" s="106">
        <f t="shared" si="1461"/>
        <v>0</v>
      </c>
      <c r="JZ73" s="106">
        <f t="shared" si="1461"/>
        <v>0</v>
      </c>
      <c r="KA73" s="125">
        <f t="shared" ref="KA73:KA90" si="1462">SUM(JO73:JZ73)</f>
        <v>0</v>
      </c>
      <c r="KB73" s="108">
        <f>KB67</f>
        <v>0</v>
      </c>
      <c r="KC73" s="106">
        <f>KC67</f>
        <v>0</v>
      </c>
      <c r="KD73" s="106">
        <f t="shared" ref="KD73:KM73" si="1463">KD67</f>
        <v>0</v>
      </c>
      <c r="KE73" s="106">
        <f t="shared" si="1463"/>
        <v>0</v>
      </c>
      <c r="KF73" s="106">
        <f t="shared" si="1463"/>
        <v>0</v>
      </c>
      <c r="KG73" s="106">
        <f t="shared" si="1463"/>
        <v>0</v>
      </c>
      <c r="KH73" s="106">
        <f t="shared" si="1463"/>
        <v>0</v>
      </c>
      <c r="KI73" s="106">
        <f t="shared" si="1463"/>
        <v>0</v>
      </c>
      <c r="KJ73" s="106">
        <f t="shared" si="1463"/>
        <v>0</v>
      </c>
      <c r="KK73" s="106">
        <f t="shared" si="1463"/>
        <v>0</v>
      </c>
      <c r="KL73" s="106">
        <f t="shared" si="1463"/>
        <v>0</v>
      </c>
      <c r="KM73" s="106">
        <f t="shared" si="1463"/>
        <v>0</v>
      </c>
      <c r="KN73" s="125">
        <f t="shared" ref="KN73:KN90" si="1464">SUM(KB73:KM73)</f>
        <v>0</v>
      </c>
      <c r="KO73" s="108">
        <f>KO67</f>
        <v>0</v>
      </c>
      <c r="KP73" s="106">
        <f>KP67</f>
        <v>0</v>
      </c>
      <c r="KQ73" s="106">
        <f t="shared" ref="KQ73:KZ73" si="1465">KQ67</f>
        <v>0</v>
      </c>
      <c r="KR73" s="106">
        <f t="shared" si="1465"/>
        <v>0</v>
      </c>
      <c r="KS73" s="106">
        <f t="shared" si="1465"/>
        <v>0</v>
      </c>
      <c r="KT73" s="106">
        <f t="shared" si="1465"/>
        <v>0</v>
      </c>
      <c r="KU73" s="106">
        <f t="shared" si="1465"/>
        <v>0</v>
      </c>
      <c r="KV73" s="106">
        <f t="shared" si="1465"/>
        <v>0</v>
      </c>
      <c r="KW73" s="106">
        <f t="shared" si="1465"/>
        <v>0</v>
      </c>
      <c r="KX73" s="106">
        <f t="shared" si="1465"/>
        <v>0</v>
      </c>
      <c r="KY73" s="106">
        <f t="shared" si="1465"/>
        <v>0</v>
      </c>
      <c r="KZ73" s="106">
        <f t="shared" si="1465"/>
        <v>0</v>
      </c>
      <c r="LA73" s="125">
        <f t="shared" ref="LA73:LA90" si="1466">SUM(KO73:KZ73)</f>
        <v>0</v>
      </c>
      <c r="LB73" s="108">
        <f>LB67</f>
        <v>0</v>
      </c>
      <c r="LC73" s="106">
        <f>LC67</f>
        <v>0</v>
      </c>
      <c r="LD73" s="106">
        <f t="shared" ref="LD73:LM73" si="1467">LD67</f>
        <v>0</v>
      </c>
      <c r="LE73" s="106">
        <f t="shared" si="1467"/>
        <v>0</v>
      </c>
      <c r="LF73" s="106">
        <f t="shared" si="1467"/>
        <v>0</v>
      </c>
      <c r="LG73" s="106">
        <f t="shared" si="1467"/>
        <v>0</v>
      </c>
      <c r="LH73" s="106">
        <f t="shared" si="1467"/>
        <v>0</v>
      </c>
      <c r="LI73" s="106">
        <f t="shared" si="1467"/>
        <v>0</v>
      </c>
      <c r="LJ73" s="106">
        <f t="shared" si="1467"/>
        <v>0</v>
      </c>
      <c r="LK73" s="106">
        <f t="shared" si="1467"/>
        <v>0</v>
      </c>
      <c r="LL73" s="106">
        <f t="shared" si="1467"/>
        <v>0</v>
      </c>
      <c r="LM73" s="106">
        <f t="shared" si="1467"/>
        <v>0</v>
      </c>
      <c r="LN73" s="125">
        <f t="shared" ref="LN73:LN90" si="1468">SUM(LB73:LM73)</f>
        <v>0</v>
      </c>
    </row>
    <row r="74" spans="1:326">
      <c r="A74" s="120" t="s">
        <v>75</v>
      </c>
      <c r="B74" s="104">
        <f>SUM(B75:B83)</f>
        <v>-69633.55</v>
      </c>
      <c r="C74" s="42">
        <f>SUM(C75:C83)</f>
        <v>-69633.55</v>
      </c>
      <c r="D74" s="42">
        <f t="shared" ref="D74:M74" si="1469">SUM(D75:D83)</f>
        <v>-69633.55</v>
      </c>
      <c r="E74" s="42">
        <f t="shared" si="1469"/>
        <v>-69633.55</v>
      </c>
      <c r="F74" s="42">
        <f t="shared" si="1469"/>
        <v>-69633.55</v>
      </c>
      <c r="G74" s="42">
        <f t="shared" si="1469"/>
        <v>-69633.55</v>
      </c>
      <c r="H74" s="42">
        <f t="shared" si="1469"/>
        <v>-69633.55</v>
      </c>
      <c r="I74" s="42">
        <f t="shared" si="1469"/>
        <v>-69633.55</v>
      </c>
      <c r="J74" s="42">
        <f t="shared" si="1469"/>
        <v>-69633.55</v>
      </c>
      <c r="K74" s="42">
        <f t="shared" si="1469"/>
        <v>-69633.55</v>
      </c>
      <c r="L74" s="42">
        <f t="shared" si="1469"/>
        <v>-69633.55</v>
      </c>
      <c r="M74" s="42">
        <f t="shared" si="1469"/>
        <v>-69633.55</v>
      </c>
      <c r="N74" s="126">
        <f t="shared" si="1372"/>
        <v>-835602.60000000021</v>
      </c>
      <c r="O74" s="104">
        <f>SUM(O75:O83)</f>
        <v>-394590.11666666664</v>
      </c>
      <c r="P74" s="42">
        <f>SUM(P75:P83)</f>
        <v>-394590.11666666664</v>
      </c>
      <c r="Q74" s="42">
        <f t="shared" ref="Q74" si="1470">SUM(Q75:Q83)</f>
        <v>-394590.11666666664</v>
      </c>
      <c r="R74" s="42">
        <f t="shared" ref="R74" si="1471">SUM(R75:R83)</f>
        <v>-394590.11666666664</v>
      </c>
      <c r="S74" s="42">
        <f t="shared" ref="S74" si="1472">SUM(S75:S83)</f>
        <v>-394590.11666666664</v>
      </c>
      <c r="T74" s="42">
        <f t="shared" ref="T74" si="1473">SUM(T75:T83)</f>
        <v>-394590.11666666664</v>
      </c>
      <c r="U74" s="42">
        <f t="shared" ref="U74" si="1474">SUM(U75:U83)</f>
        <v>-394590.11666666664</v>
      </c>
      <c r="V74" s="42">
        <f t="shared" ref="V74" si="1475">SUM(V75:V83)</f>
        <v>-394590.11666666664</v>
      </c>
      <c r="W74" s="42">
        <f t="shared" ref="W74" si="1476">SUM(W75:W83)</f>
        <v>-394590.11666666664</v>
      </c>
      <c r="X74" s="42">
        <f t="shared" ref="X74" si="1477">SUM(X75:X83)</f>
        <v>-394590.11666666664</v>
      </c>
      <c r="Y74" s="42">
        <f t="shared" ref="Y74" si="1478">SUM(Y75:Y83)</f>
        <v>-394590.11666666664</v>
      </c>
      <c r="Z74" s="42">
        <f t="shared" ref="Z74" si="1479">SUM(Z75:Z83)</f>
        <v>-394590.11666666664</v>
      </c>
      <c r="AA74" s="126">
        <f t="shared" si="1373"/>
        <v>-4735081.3999999994</v>
      </c>
      <c r="AB74" s="104">
        <f>SUM(AB75:AB83)</f>
        <v>61666.666666666657</v>
      </c>
      <c r="AC74" s="42">
        <f>SUM(AC75:AC83)</f>
        <v>61666.666666666664</v>
      </c>
      <c r="AD74" s="42">
        <f t="shared" ref="AD74" si="1480">SUM(AD75:AD83)</f>
        <v>61666.666666666664</v>
      </c>
      <c r="AE74" s="42">
        <f t="shared" ref="AE74" si="1481">SUM(AE75:AE83)</f>
        <v>61666.666666666672</v>
      </c>
      <c r="AF74" s="42">
        <f t="shared" ref="AF74" si="1482">SUM(AF75:AF83)</f>
        <v>61666.666666666664</v>
      </c>
      <c r="AG74" s="42">
        <f t="shared" ref="AG74" si="1483">SUM(AG75:AG83)</f>
        <v>61666.666666666664</v>
      </c>
      <c r="AH74" s="42">
        <f t="shared" ref="AH74" si="1484">SUM(AH75:AH83)</f>
        <v>61666.666666666657</v>
      </c>
      <c r="AI74" s="42">
        <f t="shared" ref="AI74" si="1485">SUM(AI75:AI83)</f>
        <v>61666.666666666657</v>
      </c>
      <c r="AJ74" s="42">
        <f t="shared" ref="AJ74" si="1486">SUM(AJ75:AJ83)</f>
        <v>61666.666666666672</v>
      </c>
      <c r="AK74" s="42">
        <f t="shared" ref="AK74" si="1487">SUM(AK75:AK83)</f>
        <v>61666.666666666657</v>
      </c>
      <c r="AL74" s="42">
        <f t="shared" ref="AL74" si="1488">SUM(AL75:AL83)</f>
        <v>51666.666666666664</v>
      </c>
      <c r="AM74" s="42">
        <f t="shared" ref="AM74" si="1489">SUM(AM75:AM83)</f>
        <v>61666.666666666657</v>
      </c>
      <c r="AN74" s="126">
        <f t="shared" si="1374"/>
        <v>729999.99999999977</v>
      </c>
      <c r="AO74" s="104">
        <f>SUM(AO75:AO83)</f>
        <v>61666.666666666664</v>
      </c>
      <c r="AP74" s="42">
        <f>SUM(AP75:AP83)</f>
        <v>61666.666666666664</v>
      </c>
      <c r="AQ74" s="42">
        <f t="shared" ref="AQ74" si="1490">SUM(AQ75:AQ83)</f>
        <v>61666.666666666664</v>
      </c>
      <c r="AR74" s="42">
        <f t="shared" ref="AR74" si="1491">SUM(AR75:AR83)</f>
        <v>61666.666666666672</v>
      </c>
      <c r="AS74" s="42">
        <f t="shared" ref="AS74" si="1492">SUM(AS75:AS83)</f>
        <v>61666.666666666672</v>
      </c>
      <c r="AT74" s="42">
        <f t="shared" ref="AT74" si="1493">SUM(AT75:AT83)</f>
        <v>61666.666666666664</v>
      </c>
      <c r="AU74" s="42">
        <f t="shared" ref="AU74" si="1494">SUM(AU75:AU83)</f>
        <v>61666.666666666664</v>
      </c>
      <c r="AV74" s="42">
        <f t="shared" ref="AV74" si="1495">SUM(AV75:AV83)</f>
        <v>61666.666666666664</v>
      </c>
      <c r="AW74" s="42">
        <f t="shared" ref="AW74" si="1496">SUM(AW75:AW83)</f>
        <v>61666.666666666664</v>
      </c>
      <c r="AX74" s="42">
        <f t="shared" ref="AX74" si="1497">SUM(AX75:AX83)</f>
        <v>61666.666666666664</v>
      </c>
      <c r="AY74" s="42">
        <f t="shared" ref="AY74" si="1498">SUM(AY75:AY83)</f>
        <v>51666.666666666664</v>
      </c>
      <c r="AZ74" s="42">
        <f t="shared" ref="AZ74" si="1499">SUM(AZ75:AZ83)</f>
        <v>61666.666666666664</v>
      </c>
      <c r="BA74" s="126">
        <f t="shared" si="1426"/>
        <v>730000</v>
      </c>
      <c r="BB74" s="104">
        <f>SUM(BB75:BB83)</f>
        <v>61666.666666666664</v>
      </c>
      <c r="BC74" s="42">
        <f>SUM(BC75:BC83)</f>
        <v>61666.666666666664</v>
      </c>
      <c r="BD74" s="42">
        <f t="shared" ref="BD74" si="1500">SUM(BD75:BD83)</f>
        <v>61666.666666666664</v>
      </c>
      <c r="BE74" s="42">
        <f t="shared" ref="BE74" si="1501">SUM(BE75:BE83)</f>
        <v>61666.666666666664</v>
      </c>
      <c r="BF74" s="42">
        <f t="shared" ref="BF74" si="1502">SUM(BF75:BF83)</f>
        <v>61666.666666666664</v>
      </c>
      <c r="BG74" s="42">
        <f t="shared" ref="BG74" si="1503">SUM(BG75:BG83)</f>
        <v>61666.666666666664</v>
      </c>
      <c r="BH74" s="42">
        <f t="shared" ref="BH74" si="1504">SUM(BH75:BH83)</f>
        <v>61666.666666666664</v>
      </c>
      <c r="BI74" s="42">
        <f t="shared" ref="BI74" si="1505">SUM(BI75:BI83)</f>
        <v>61666.666666666664</v>
      </c>
      <c r="BJ74" s="42">
        <f t="shared" ref="BJ74" si="1506">SUM(BJ75:BJ83)</f>
        <v>61666.666666666664</v>
      </c>
      <c r="BK74" s="42">
        <f t="shared" ref="BK74" si="1507">SUM(BK75:BK83)</f>
        <v>61666.666666666664</v>
      </c>
      <c r="BL74" s="42">
        <f t="shared" ref="BL74" si="1508">SUM(BL75:BL83)</f>
        <v>51666.666666666664</v>
      </c>
      <c r="BM74" s="42">
        <f t="shared" ref="BM74" si="1509">SUM(BM75:BM83)</f>
        <v>61666.666666666664</v>
      </c>
      <c r="BN74" s="126">
        <f t="shared" si="1428"/>
        <v>729999.99999999988</v>
      </c>
      <c r="BO74" s="104">
        <f>SUM(BO75:BO83)</f>
        <v>61666.666666666672</v>
      </c>
      <c r="BP74" s="42">
        <f>SUM(BP75:BP83)</f>
        <v>61666.666666666664</v>
      </c>
      <c r="BQ74" s="42">
        <f t="shared" ref="BQ74" si="1510">SUM(BQ75:BQ83)</f>
        <v>61666.666666666664</v>
      </c>
      <c r="BR74" s="42">
        <f t="shared" ref="BR74" si="1511">SUM(BR75:BR83)</f>
        <v>61666.666666666664</v>
      </c>
      <c r="BS74" s="42">
        <f t="shared" ref="BS74" si="1512">SUM(BS75:BS83)</f>
        <v>61666.666666666664</v>
      </c>
      <c r="BT74" s="42">
        <f t="shared" ref="BT74" si="1513">SUM(BT75:BT83)</f>
        <v>61666.666666666664</v>
      </c>
      <c r="BU74" s="42">
        <f t="shared" ref="BU74" si="1514">SUM(BU75:BU83)</f>
        <v>61666.666666666664</v>
      </c>
      <c r="BV74" s="42">
        <f t="shared" ref="BV74" si="1515">SUM(BV75:BV83)</f>
        <v>61666.666666666664</v>
      </c>
      <c r="BW74" s="42">
        <f t="shared" ref="BW74" si="1516">SUM(BW75:BW83)</f>
        <v>61666.666666666664</v>
      </c>
      <c r="BX74" s="42">
        <f t="shared" ref="BX74" si="1517">SUM(BX75:BX83)</f>
        <v>61666.666666666664</v>
      </c>
      <c r="BY74" s="42">
        <f t="shared" ref="BY74" si="1518">SUM(BY75:BY83)</f>
        <v>51666.666666666664</v>
      </c>
      <c r="BZ74" s="42">
        <f t="shared" ref="BZ74" si="1519">SUM(BZ75:BZ83)</f>
        <v>61666.666666666664</v>
      </c>
      <c r="CA74" s="126">
        <f t="shared" si="1430"/>
        <v>729999.99999999988</v>
      </c>
      <c r="CB74" s="104">
        <f>SUM(CB75:CB83)</f>
        <v>61666.666666666664</v>
      </c>
      <c r="CC74" s="42">
        <f>SUM(CC75:CC83)</f>
        <v>61666.666666666664</v>
      </c>
      <c r="CD74" s="42">
        <f t="shared" ref="CD74" si="1520">SUM(CD75:CD83)</f>
        <v>61666.666666666664</v>
      </c>
      <c r="CE74" s="42">
        <f t="shared" ref="CE74" si="1521">SUM(CE75:CE83)</f>
        <v>61666.666666666664</v>
      </c>
      <c r="CF74" s="42">
        <f t="shared" ref="CF74" si="1522">SUM(CF75:CF83)</f>
        <v>61666.666666666664</v>
      </c>
      <c r="CG74" s="42">
        <f t="shared" ref="CG74" si="1523">SUM(CG75:CG83)</f>
        <v>61666.666666666664</v>
      </c>
      <c r="CH74" s="42">
        <f t="shared" ref="CH74" si="1524">SUM(CH75:CH83)</f>
        <v>61666.666666666664</v>
      </c>
      <c r="CI74" s="42">
        <f t="shared" ref="CI74" si="1525">SUM(CI75:CI83)</f>
        <v>61666.666666666664</v>
      </c>
      <c r="CJ74" s="42">
        <f t="shared" ref="CJ74" si="1526">SUM(CJ75:CJ83)</f>
        <v>61666.666666666664</v>
      </c>
      <c r="CK74" s="42">
        <f t="shared" ref="CK74" si="1527">SUM(CK75:CK83)</f>
        <v>61666.666666666664</v>
      </c>
      <c r="CL74" s="42">
        <f t="shared" ref="CL74" si="1528">SUM(CL75:CL83)</f>
        <v>51666.666666666664</v>
      </c>
      <c r="CM74" s="42">
        <f t="shared" ref="CM74" si="1529">SUM(CM75:CM83)</f>
        <v>61666.666666666664</v>
      </c>
      <c r="CN74" s="126">
        <f t="shared" si="1432"/>
        <v>729999.99999999988</v>
      </c>
      <c r="CO74" s="104">
        <f>SUM(CO75:CO83)</f>
        <v>61666.666666666664</v>
      </c>
      <c r="CP74" s="42">
        <f>SUM(CP75:CP83)</f>
        <v>61666.666666666664</v>
      </c>
      <c r="CQ74" s="42">
        <f t="shared" ref="CQ74" si="1530">SUM(CQ75:CQ83)</f>
        <v>61666.666666666664</v>
      </c>
      <c r="CR74" s="42">
        <f t="shared" ref="CR74" si="1531">SUM(CR75:CR83)</f>
        <v>61666.666666666664</v>
      </c>
      <c r="CS74" s="42">
        <f t="shared" ref="CS74" si="1532">SUM(CS75:CS83)</f>
        <v>61666.666666666664</v>
      </c>
      <c r="CT74" s="42">
        <f t="shared" ref="CT74" si="1533">SUM(CT75:CT83)</f>
        <v>61666.666666666664</v>
      </c>
      <c r="CU74" s="42">
        <f t="shared" ref="CU74" si="1534">SUM(CU75:CU83)</f>
        <v>61666.666666666664</v>
      </c>
      <c r="CV74" s="42">
        <f t="shared" ref="CV74" si="1535">SUM(CV75:CV83)</f>
        <v>61666.666666666664</v>
      </c>
      <c r="CW74" s="42">
        <f t="shared" ref="CW74" si="1536">SUM(CW75:CW83)</f>
        <v>61666.666666666664</v>
      </c>
      <c r="CX74" s="42">
        <f t="shared" ref="CX74" si="1537">SUM(CX75:CX83)</f>
        <v>61666.666666666664</v>
      </c>
      <c r="CY74" s="42">
        <f t="shared" ref="CY74" si="1538">SUM(CY75:CY83)</f>
        <v>51666.666666666664</v>
      </c>
      <c r="CZ74" s="42">
        <f t="shared" ref="CZ74" si="1539">SUM(CZ75:CZ83)</f>
        <v>61666.666666666664</v>
      </c>
      <c r="DA74" s="126">
        <f t="shared" si="1434"/>
        <v>729999.99999999988</v>
      </c>
      <c r="DB74" s="104">
        <f>SUM(DB75:DB83)</f>
        <v>61666.666666666664</v>
      </c>
      <c r="DC74" s="42">
        <f>SUM(DC75:DC83)</f>
        <v>61666.666666666664</v>
      </c>
      <c r="DD74" s="42">
        <f t="shared" ref="DD74" si="1540">SUM(DD75:DD83)</f>
        <v>61666.666666666664</v>
      </c>
      <c r="DE74" s="42">
        <f t="shared" ref="DE74" si="1541">SUM(DE75:DE83)</f>
        <v>61666.666666666664</v>
      </c>
      <c r="DF74" s="42">
        <f t="shared" ref="DF74" si="1542">SUM(DF75:DF83)</f>
        <v>61666.666666666664</v>
      </c>
      <c r="DG74" s="42">
        <f t="shared" ref="DG74" si="1543">SUM(DG75:DG83)</f>
        <v>61666.666666666664</v>
      </c>
      <c r="DH74" s="42">
        <f t="shared" ref="DH74" si="1544">SUM(DH75:DH83)</f>
        <v>61666.666666666664</v>
      </c>
      <c r="DI74" s="42">
        <f t="shared" ref="DI74" si="1545">SUM(DI75:DI83)</f>
        <v>61666.666666666664</v>
      </c>
      <c r="DJ74" s="42">
        <f t="shared" ref="DJ74" si="1546">SUM(DJ75:DJ83)</f>
        <v>61666.666666666664</v>
      </c>
      <c r="DK74" s="42">
        <f t="shared" ref="DK74" si="1547">SUM(DK75:DK83)</f>
        <v>61666.666666666664</v>
      </c>
      <c r="DL74" s="42">
        <f t="shared" ref="DL74" si="1548">SUM(DL75:DL83)</f>
        <v>51666.666666666664</v>
      </c>
      <c r="DM74" s="42">
        <f t="shared" ref="DM74" si="1549">SUM(DM75:DM83)</f>
        <v>61666.666666666664</v>
      </c>
      <c r="DN74" s="126">
        <f t="shared" si="1436"/>
        <v>729999.99999999988</v>
      </c>
      <c r="DO74" s="104">
        <f>SUM(DO75:DO83)</f>
        <v>61666.666666666664</v>
      </c>
      <c r="DP74" s="42">
        <f>SUM(DP75:DP83)</f>
        <v>61666.666666666664</v>
      </c>
      <c r="DQ74" s="42">
        <f t="shared" ref="DQ74" si="1550">SUM(DQ75:DQ83)</f>
        <v>61666.666666666664</v>
      </c>
      <c r="DR74" s="42">
        <f t="shared" ref="DR74" si="1551">SUM(DR75:DR83)</f>
        <v>61666.666666666664</v>
      </c>
      <c r="DS74" s="42">
        <f t="shared" ref="DS74" si="1552">SUM(DS75:DS83)</f>
        <v>61666.666666666664</v>
      </c>
      <c r="DT74" s="42">
        <f t="shared" ref="DT74" si="1553">SUM(DT75:DT83)</f>
        <v>61666.666666666664</v>
      </c>
      <c r="DU74" s="42">
        <f t="shared" ref="DU74" si="1554">SUM(DU75:DU83)</f>
        <v>61666.666666666664</v>
      </c>
      <c r="DV74" s="42">
        <f t="shared" ref="DV74" si="1555">SUM(DV75:DV83)</f>
        <v>61666.666666666664</v>
      </c>
      <c r="DW74" s="42">
        <f t="shared" ref="DW74" si="1556">SUM(DW75:DW83)</f>
        <v>61666.666666666664</v>
      </c>
      <c r="DX74" s="42">
        <f t="shared" ref="DX74" si="1557">SUM(DX75:DX83)</f>
        <v>61666.666666666664</v>
      </c>
      <c r="DY74" s="42">
        <f t="shared" ref="DY74" si="1558">SUM(DY75:DY83)</f>
        <v>51666.666666666664</v>
      </c>
      <c r="DZ74" s="42">
        <f t="shared" ref="DZ74" si="1559">SUM(DZ75:DZ83)</f>
        <v>61666.666666666664</v>
      </c>
      <c r="EA74" s="126">
        <f t="shared" si="1438"/>
        <v>729999.99999999988</v>
      </c>
      <c r="EB74" s="104">
        <f>SUM(EB75:EB83)</f>
        <v>61666.666666666664</v>
      </c>
      <c r="EC74" s="42">
        <f>SUM(EC75:EC83)</f>
        <v>61666.666666666664</v>
      </c>
      <c r="ED74" s="42">
        <f t="shared" ref="ED74" si="1560">SUM(ED75:ED83)</f>
        <v>61666.666666666664</v>
      </c>
      <c r="EE74" s="42">
        <f t="shared" ref="EE74" si="1561">SUM(EE75:EE83)</f>
        <v>61666.666666666664</v>
      </c>
      <c r="EF74" s="42">
        <f t="shared" ref="EF74" si="1562">SUM(EF75:EF83)</f>
        <v>61666.666666666664</v>
      </c>
      <c r="EG74" s="42">
        <f t="shared" ref="EG74" si="1563">SUM(EG75:EG83)</f>
        <v>61666.666666666664</v>
      </c>
      <c r="EH74" s="42">
        <f t="shared" ref="EH74" si="1564">SUM(EH75:EH83)</f>
        <v>61666.666666666664</v>
      </c>
      <c r="EI74" s="42">
        <f t="shared" ref="EI74" si="1565">SUM(EI75:EI83)</f>
        <v>61666.666666666664</v>
      </c>
      <c r="EJ74" s="42">
        <f t="shared" ref="EJ74" si="1566">SUM(EJ75:EJ83)</f>
        <v>61666.666666666664</v>
      </c>
      <c r="EK74" s="42">
        <f t="shared" ref="EK74" si="1567">SUM(EK75:EK83)</f>
        <v>61666.666666666664</v>
      </c>
      <c r="EL74" s="42">
        <f t="shared" ref="EL74" si="1568">SUM(EL75:EL83)</f>
        <v>51666.666666666664</v>
      </c>
      <c r="EM74" s="42">
        <f t="shared" ref="EM74" si="1569">SUM(EM75:EM83)</f>
        <v>61666.666666666664</v>
      </c>
      <c r="EN74" s="126">
        <f t="shared" si="1440"/>
        <v>729999.99999999988</v>
      </c>
      <c r="EO74" s="104">
        <f>SUM(EO75:EO83)</f>
        <v>61666.666666666664</v>
      </c>
      <c r="EP74" s="42">
        <f>SUM(EP75:EP83)</f>
        <v>61666.666666666664</v>
      </c>
      <c r="EQ74" s="42">
        <f t="shared" ref="EQ74" si="1570">SUM(EQ75:EQ83)</f>
        <v>61666.666666666664</v>
      </c>
      <c r="ER74" s="42">
        <f t="shared" ref="ER74" si="1571">SUM(ER75:ER83)</f>
        <v>61666.666666666664</v>
      </c>
      <c r="ES74" s="42">
        <f t="shared" ref="ES74" si="1572">SUM(ES75:ES83)</f>
        <v>61666.666666666664</v>
      </c>
      <c r="ET74" s="42">
        <f t="shared" ref="ET74" si="1573">SUM(ET75:ET83)</f>
        <v>61666.666666666664</v>
      </c>
      <c r="EU74" s="42">
        <f t="shared" ref="EU74" si="1574">SUM(EU75:EU83)</f>
        <v>61666.666666666664</v>
      </c>
      <c r="EV74" s="42">
        <f t="shared" ref="EV74" si="1575">SUM(EV75:EV83)</f>
        <v>61666.666666666664</v>
      </c>
      <c r="EW74" s="42">
        <f t="shared" ref="EW74" si="1576">SUM(EW75:EW83)</f>
        <v>61666.666666666664</v>
      </c>
      <c r="EX74" s="42">
        <f t="shared" ref="EX74" si="1577">SUM(EX75:EX83)</f>
        <v>61666.666666666664</v>
      </c>
      <c r="EY74" s="42">
        <f t="shared" ref="EY74" si="1578">SUM(EY75:EY83)</f>
        <v>51666.666666666664</v>
      </c>
      <c r="EZ74" s="42">
        <f t="shared" ref="EZ74" si="1579">SUM(EZ75:EZ83)</f>
        <v>61666.666666666664</v>
      </c>
      <c r="FA74" s="126">
        <f t="shared" si="1442"/>
        <v>729999.99999999988</v>
      </c>
      <c r="FB74" s="104">
        <f>SUM(FB75:FB83)</f>
        <v>61666.666666666664</v>
      </c>
      <c r="FC74" s="42">
        <f>SUM(FC75:FC83)</f>
        <v>61666.666666666664</v>
      </c>
      <c r="FD74" s="42">
        <f t="shared" ref="FD74" si="1580">SUM(FD75:FD83)</f>
        <v>61666.666666666664</v>
      </c>
      <c r="FE74" s="42">
        <f t="shared" ref="FE74" si="1581">SUM(FE75:FE83)</f>
        <v>61666.666666666664</v>
      </c>
      <c r="FF74" s="42">
        <f t="shared" ref="FF74" si="1582">SUM(FF75:FF83)</f>
        <v>61666.666666666664</v>
      </c>
      <c r="FG74" s="42">
        <f t="shared" ref="FG74" si="1583">SUM(FG75:FG83)</f>
        <v>61666.666666666664</v>
      </c>
      <c r="FH74" s="42">
        <f t="shared" ref="FH74" si="1584">SUM(FH75:FH83)</f>
        <v>61666.666666666664</v>
      </c>
      <c r="FI74" s="42">
        <f t="shared" ref="FI74" si="1585">SUM(FI75:FI83)</f>
        <v>61666.666666666664</v>
      </c>
      <c r="FJ74" s="42">
        <f t="shared" ref="FJ74" si="1586">SUM(FJ75:FJ83)</f>
        <v>61666.666666666664</v>
      </c>
      <c r="FK74" s="42">
        <f t="shared" ref="FK74" si="1587">SUM(FK75:FK83)</f>
        <v>61666.666666666664</v>
      </c>
      <c r="FL74" s="42">
        <f t="shared" ref="FL74" si="1588">SUM(FL75:FL83)</f>
        <v>51666.666666666664</v>
      </c>
      <c r="FM74" s="42">
        <f t="shared" ref="FM74" si="1589">SUM(FM75:FM83)</f>
        <v>61666.666666666664</v>
      </c>
      <c r="FN74" s="126">
        <f t="shared" si="1444"/>
        <v>729999.99999999988</v>
      </c>
      <c r="FO74" s="104">
        <f>SUM(FO75:FO83)</f>
        <v>61666.666666666664</v>
      </c>
      <c r="FP74" s="42">
        <f>SUM(FP75:FP83)</f>
        <v>61666.666666666664</v>
      </c>
      <c r="FQ74" s="42">
        <f t="shared" ref="FQ74" si="1590">SUM(FQ75:FQ83)</f>
        <v>61666.666666666664</v>
      </c>
      <c r="FR74" s="42">
        <f t="shared" ref="FR74" si="1591">SUM(FR75:FR83)</f>
        <v>61666.666666666664</v>
      </c>
      <c r="FS74" s="42">
        <f t="shared" ref="FS74" si="1592">SUM(FS75:FS83)</f>
        <v>61666.666666666664</v>
      </c>
      <c r="FT74" s="42">
        <f t="shared" ref="FT74" si="1593">SUM(FT75:FT83)</f>
        <v>61666.666666666664</v>
      </c>
      <c r="FU74" s="42">
        <f t="shared" ref="FU74" si="1594">SUM(FU75:FU83)</f>
        <v>61666.666666666664</v>
      </c>
      <c r="FV74" s="42">
        <f t="shared" ref="FV74" si="1595">SUM(FV75:FV83)</f>
        <v>61666.666666666664</v>
      </c>
      <c r="FW74" s="42">
        <f t="shared" ref="FW74" si="1596">SUM(FW75:FW83)</f>
        <v>61666.666666666664</v>
      </c>
      <c r="FX74" s="42">
        <f t="shared" ref="FX74" si="1597">SUM(FX75:FX83)</f>
        <v>61666.666666666664</v>
      </c>
      <c r="FY74" s="42">
        <f t="shared" ref="FY74" si="1598">SUM(FY75:FY83)</f>
        <v>51666.666666666664</v>
      </c>
      <c r="FZ74" s="42">
        <f t="shared" ref="FZ74" si="1599">SUM(FZ75:FZ83)</f>
        <v>61666.666666666664</v>
      </c>
      <c r="GA74" s="126">
        <f t="shared" si="1446"/>
        <v>729999.99999999988</v>
      </c>
      <c r="GB74" s="104">
        <f>SUM(GB75:GB83)</f>
        <v>61666.666666666664</v>
      </c>
      <c r="GC74" s="42">
        <f>SUM(GC75:GC83)</f>
        <v>61666.666666666664</v>
      </c>
      <c r="GD74" s="42">
        <f t="shared" ref="GD74" si="1600">SUM(GD75:GD83)</f>
        <v>61666.666666666664</v>
      </c>
      <c r="GE74" s="42">
        <f t="shared" ref="GE74" si="1601">SUM(GE75:GE83)</f>
        <v>61666.666666666664</v>
      </c>
      <c r="GF74" s="42">
        <f t="shared" ref="GF74" si="1602">SUM(GF75:GF83)</f>
        <v>61666.666666666664</v>
      </c>
      <c r="GG74" s="42">
        <f t="shared" ref="GG74" si="1603">SUM(GG75:GG83)</f>
        <v>61666.666666666664</v>
      </c>
      <c r="GH74" s="42">
        <f t="shared" ref="GH74" si="1604">SUM(GH75:GH83)</f>
        <v>61666.666666666664</v>
      </c>
      <c r="GI74" s="42">
        <f t="shared" ref="GI74" si="1605">SUM(GI75:GI83)</f>
        <v>61666.666666666664</v>
      </c>
      <c r="GJ74" s="42">
        <f t="shared" ref="GJ74" si="1606">SUM(GJ75:GJ83)</f>
        <v>61666.666666666664</v>
      </c>
      <c r="GK74" s="42">
        <f t="shared" ref="GK74" si="1607">SUM(GK75:GK83)</f>
        <v>61666.666666666664</v>
      </c>
      <c r="GL74" s="42">
        <f t="shared" ref="GL74" si="1608">SUM(GL75:GL83)</f>
        <v>51666.666666666664</v>
      </c>
      <c r="GM74" s="42">
        <f t="shared" ref="GM74" si="1609">SUM(GM75:GM83)</f>
        <v>61666.666666666664</v>
      </c>
      <c r="GN74" s="126">
        <f t="shared" si="1448"/>
        <v>729999.99999999988</v>
      </c>
      <c r="GO74" s="104">
        <f>SUM(GO75:GO83)</f>
        <v>0</v>
      </c>
      <c r="GP74" s="42">
        <f>SUM(GP75:GP83)</f>
        <v>0</v>
      </c>
      <c r="GQ74" s="42">
        <f t="shared" ref="GQ74" si="1610">SUM(GQ75:GQ83)</f>
        <v>0</v>
      </c>
      <c r="GR74" s="42">
        <f t="shared" ref="GR74" si="1611">SUM(GR75:GR83)</f>
        <v>0</v>
      </c>
      <c r="GS74" s="42">
        <f t="shared" ref="GS74" si="1612">SUM(GS75:GS83)</f>
        <v>0</v>
      </c>
      <c r="GT74" s="42">
        <f t="shared" ref="GT74" si="1613">SUM(GT75:GT83)</f>
        <v>0</v>
      </c>
      <c r="GU74" s="42">
        <f t="shared" ref="GU74" si="1614">SUM(GU75:GU83)</f>
        <v>0</v>
      </c>
      <c r="GV74" s="42">
        <f t="shared" ref="GV74" si="1615">SUM(GV75:GV83)</f>
        <v>0</v>
      </c>
      <c r="GW74" s="42">
        <f t="shared" ref="GW74" si="1616">SUM(GW75:GW83)</f>
        <v>0</v>
      </c>
      <c r="GX74" s="42">
        <f t="shared" ref="GX74" si="1617">SUM(GX75:GX83)</f>
        <v>0</v>
      </c>
      <c r="GY74" s="42">
        <f t="shared" ref="GY74" si="1618">SUM(GY75:GY83)</f>
        <v>0</v>
      </c>
      <c r="GZ74" s="42">
        <f t="shared" ref="GZ74" si="1619">SUM(GZ75:GZ83)</f>
        <v>0</v>
      </c>
      <c r="HA74" s="126">
        <f t="shared" si="1450"/>
        <v>0</v>
      </c>
      <c r="HB74" s="104">
        <f>SUM(HB75:HB83)</f>
        <v>0</v>
      </c>
      <c r="HC74" s="42">
        <f>SUM(HC75:HC83)</f>
        <v>0</v>
      </c>
      <c r="HD74" s="42">
        <f t="shared" ref="HD74" si="1620">SUM(HD75:HD83)</f>
        <v>0</v>
      </c>
      <c r="HE74" s="42">
        <f t="shared" ref="HE74" si="1621">SUM(HE75:HE83)</f>
        <v>0</v>
      </c>
      <c r="HF74" s="42">
        <f t="shared" ref="HF74" si="1622">SUM(HF75:HF83)</f>
        <v>0</v>
      </c>
      <c r="HG74" s="42">
        <f t="shared" ref="HG74" si="1623">SUM(HG75:HG83)</f>
        <v>0</v>
      </c>
      <c r="HH74" s="42">
        <f t="shared" ref="HH74" si="1624">SUM(HH75:HH83)</f>
        <v>0</v>
      </c>
      <c r="HI74" s="42">
        <f t="shared" ref="HI74" si="1625">SUM(HI75:HI83)</f>
        <v>0</v>
      </c>
      <c r="HJ74" s="42">
        <f t="shared" ref="HJ74" si="1626">SUM(HJ75:HJ83)</f>
        <v>0</v>
      </c>
      <c r="HK74" s="42">
        <f t="shared" ref="HK74" si="1627">SUM(HK75:HK83)</f>
        <v>0</v>
      </c>
      <c r="HL74" s="42">
        <f t="shared" ref="HL74" si="1628">SUM(HL75:HL83)</f>
        <v>0</v>
      </c>
      <c r="HM74" s="42">
        <f t="shared" ref="HM74" si="1629">SUM(HM75:HM83)</f>
        <v>0</v>
      </c>
      <c r="HN74" s="126">
        <f t="shared" si="1452"/>
        <v>0</v>
      </c>
      <c r="HO74" s="104">
        <f>SUM(HO75:HO83)</f>
        <v>0</v>
      </c>
      <c r="HP74" s="42">
        <f>SUM(HP75:HP83)</f>
        <v>0</v>
      </c>
      <c r="HQ74" s="42">
        <f t="shared" ref="HQ74" si="1630">SUM(HQ75:HQ83)</f>
        <v>0</v>
      </c>
      <c r="HR74" s="42">
        <f t="shared" ref="HR74" si="1631">SUM(HR75:HR83)</f>
        <v>0</v>
      </c>
      <c r="HS74" s="42">
        <f t="shared" ref="HS74" si="1632">SUM(HS75:HS83)</f>
        <v>0</v>
      </c>
      <c r="HT74" s="42">
        <f t="shared" ref="HT74" si="1633">SUM(HT75:HT83)</f>
        <v>0</v>
      </c>
      <c r="HU74" s="42">
        <f t="shared" ref="HU74" si="1634">SUM(HU75:HU83)</f>
        <v>0</v>
      </c>
      <c r="HV74" s="42">
        <f t="shared" ref="HV74" si="1635">SUM(HV75:HV83)</f>
        <v>0</v>
      </c>
      <c r="HW74" s="42">
        <f t="shared" ref="HW74" si="1636">SUM(HW75:HW83)</f>
        <v>0</v>
      </c>
      <c r="HX74" s="42">
        <f t="shared" ref="HX74" si="1637">SUM(HX75:HX83)</f>
        <v>0</v>
      </c>
      <c r="HY74" s="42">
        <f t="shared" ref="HY74" si="1638">SUM(HY75:HY83)</f>
        <v>0</v>
      </c>
      <c r="HZ74" s="42">
        <f t="shared" ref="HZ74" si="1639">SUM(HZ75:HZ83)</f>
        <v>0</v>
      </c>
      <c r="IA74" s="126">
        <f t="shared" si="1454"/>
        <v>0</v>
      </c>
      <c r="IB74" s="104">
        <f>SUM(IB75:IB83)</f>
        <v>0</v>
      </c>
      <c r="IC74" s="42">
        <f>SUM(IC75:IC83)</f>
        <v>0</v>
      </c>
      <c r="ID74" s="42">
        <f t="shared" ref="ID74" si="1640">SUM(ID75:ID83)</f>
        <v>0</v>
      </c>
      <c r="IE74" s="42">
        <f t="shared" ref="IE74" si="1641">SUM(IE75:IE83)</f>
        <v>0</v>
      </c>
      <c r="IF74" s="42">
        <f t="shared" ref="IF74" si="1642">SUM(IF75:IF83)</f>
        <v>0</v>
      </c>
      <c r="IG74" s="42">
        <f t="shared" ref="IG74" si="1643">SUM(IG75:IG83)</f>
        <v>0</v>
      </c>
      <c r="IH74" s="42">
        <f t="shared" ref="IH74" si="1644">SUM(IH75:IH83)</f>
        <v>0</v>
      </c>
      <c r="II74" s="42">
        <f t="shared" ref="II74" si="1645">SUM(II75:II83)</f>
        <v>0</v>
      </c>
      <c r="IJ74" s="42">
        <f t="shared" ref="IJ74" si="1646">SUM(IJ75:IJ83)</f>
        <v>0</v>
      </c>
      <c r="IK74" s="42">
        <f t="shared" ref="IK74" si="1647">SUM(IK75:IK83)</f>
        <v>0</v>
      </c>
      <c r="IL74" s="42">
        <f t="shared" ref="IL74" si="1648">SUM(IL75:IL83)</f>
        <v>0</v>
      </c>
      <c r="IM74" s="42">
        <f t="shared" ref="IM74" si="1649">SUM(IM75:IM83)</f>
        <v>0</v>
      </c>
      <c r="IN74" s="126">
        <f t="shared" si="1456"/>
        <v>0</v>
      </c>
      <c r="IO74" s="104">
        <f>SUM(IO75:IO83)</f>
        <v>0</v>
      </c>
      <c r="IP74" s="42">
        <f>SUM(IP75:IP83)</f>
        <v>0</v>
      </c>
      <c r="IQ74" s="42">
        <f t="shared" ref="IQ74" si="1650">SUM(IQ75:IQ83)</f>
        <v>0</v>
      </c>
      <c r="IR74" s="42">
        <f t="shared" ref="IR74" si="1651">SUM(IR75:IR83)</f>
        <v>0</v>
      </c>
      <c r="IS74" s="42">
        <f t="shared" ref="IS74" si="1652">SUM(IS75:IS83)</f>
        <v>0</v>
      </c>
      <c r="IT74" s="42">
        <f t="shared" ref="IT74" si="1653">SUM(IT75:IT83)</f>
        <v>0</v>
      </c>
      <c r="IU74" s="42">
        <f t="shared" ref="IU74" si="1654">SUM(IU75:IU83)</f>
        <v>0</v>
      </c>
      <c r="IV74" s="42">
        <f t="shared" ref="IV74" si="1655">SUM(IV75:IV83)</f>
        <v>0</v>
      </c>
      <c r="IW74" s="42">
        <f t="shared" ref="IW74" si="1656">SUM(IW75:IW83)</f>
        <v>0</v>
      </c>
      <c r="IX74" s="42">
        <f t="shared" ref="IX74" si="1657">SUM(IX75:IX83)</f>
        <v>0</v>
      </c>
      <c r="IY74" s="42">
        <f t="shared" ref="IY74" si="1658">SUM(IY75:IY83)</f>
        <v>0</v>
      </c>
      <c r="IZ74" s="42">
        <f t="shared" ref="IZ74" si="1659">SUM(IZ75:IZ83)</f>
        <v>0</v>
      </c>
      <c r="JA74" s="126">
        <f t="shared" si="1458"/>
        <v>0</v>
      </c>
      <c r="JB74" s="104">
        <f>SUM(JB75:JB83)</f>
        <v>0</v>
      </c>
      <c r="JC74" s="42">
        <f>SUM(JC75:JC83)</f>
        <v>0</v>
      </c>
      <c r="JD74" s="42">
        <f t="shared" ref="JD74" si="1660">SUM(JD75:JD83)</f>
        <v>0</v>
      </c>
      <c r="JE74" s="42">
        <f t="shared" ref="JE74" si="1661">SUM(JE75:JE83)</f>
        <v>0</v>
      </c>
      <c r="JF74" s="42">
        <f t="shared" ref="JF74" si="1662">SUM(JF75:JF83)</f>
        <v>0</v>
      </c>
      <c r="JG74" s="42">
        <f t="shared" ref="JG74" si="1663">SUM(JG75:JG83)</f>
        <v>0</v>
      </c>
      <c r="JH74" s="42">
        <f t="shared" ref="JH74" si="1664">SUM(JH75:JH83)</f>
        <v>0</v>
      </c>
      <c r="JI74" s="42">
        <f t="shared" ref="JI74" si="1665">SUM(JI75:JI83)</f>
        <v>0</v>
      </c>
      <c r="JJ74" s="42">
        <f t="shared" ref="JJ74" si="1666">SUM(JJ75:JJ83)</f>
        <v>0</v>
      </c>
      <c r="JK74" s="42">
        <f t="shared" ref="JK74" si="1667">SUM(JK75:JK83)</f>
        <v>0</v>
      </c>
      <c r="JL74" s="42">
        <f t="shared" ref="JL74" si="1668">SUM(JL75:JL83)</f>
        <v>0</v>
      </c>
      <c r="JM74" s="42">
        <f t="shared" ref="JM74" si="1669">SUM(JM75:JM83)</f>
        <v>0</v>
      </c>
      <c r="JN74" s="126">
        <f t="shared" si="1460"/>
        <v>0</v>
      </c>
      <c r="JO74" s="104">
        <f>SUM(JO75:JO83)</f>
        <v>0</v>
      </c>
      <c r="JP74" s="42">
        <f>SUM(JP75:JP83)</f>
        <v>0</v>
      </c>
      <c r="JQ74" s="42">
        <f t="shared" ref="JQ74" si="1670">SUM(JQ75:JQ83)</f>
        <v>0</v>
      </c>
      <c r="JR74" s="42">
        <f t="shared" ref="JR74" si="1671">SUM(JR75:JR83)</f>
        <v>0</v>
      </c>
      <c r="JS74" s="42">
        <f t="shared" ref="JS74" si="1672">SUM(JS75:JS83)</f>
        <v>0</v>
      </c>
      <c r="JT74" s="42">
        <f t="shared" ref="JT74" si="1673">SUM(JT75:JT83)</f>
        <v>0</v>
      </c>
      <c r="JU74" s="42">
        <f t="shared" ref="JU74" si="1674">SUM(JU75:JU83)</f>
        <v>0</v>
      </c>
      <c r="JV74" s="42">
        <f t="shared" ref="JV74" si="1675">SUM(JV75:JV83)</f>
        <v>0</v>
      </c>
      <c r="JW74" s="42">
        <f t="shared" ref="JW74" si="1676">SUM(JW75:JW83)</f>
        <v>0</v>
      </c>
      <c r="JX74" s="42">
        <f t="shared" ref="JX74" si="1677">SUM(JX75:JX83)</f>
        <v>0</v>
      </c>
      <c r="JY74" s="42">
        <f t="shared" ref="JY74" si="1678">SUM(JY75:JY83)</f>
        <v>0</v>
      </c>
      <c r="JZ74" s="42">
        <f t="shared" ref="JZ74" si="1679">SUM(JZ75:JZ83)</f>
        <v>0</v>
      </c>
      <c r="KA74" s="126">
        <f t="shared" si="1462"/>
        <v>0</v>
      </c>
      <c r="KB74" s="104">
        <f>SUM(KB75:KB83)</f>
        <v>0</v>
      </c>
      <c r="KC74" s="42">
        <f>SUM(KC75:KC83)</f>
        <v>0</v>
      </c>
      <c r="KD74" s="42">
        <f t="shared" ref="KD74" si="1680">SUM(KD75:KD83)</f>
        <v>0</v>
      </c>
      <c r="KE74" s="42">
        <f t="shared" ref="KE74" si="1681">SUM(KE75:KE83)</f>
        <v>0</v>
      </c>
      <c r="KF74" s="42">
        <f t="shared" ref="KF74" si="1682">SUM(KF75:KF83)</f>
        <v>0</v>
      </c>
      <c r="KG74" s="42">
        <f t="shared" ref="KG74" si="1683">SUM(KG75:KG83)</f>
        <v>0</v>
      </c>
      <c r="KH74" s="42">
        <f t="shared" ref="KH74" si="1684">SUM(KH75:KH83)</f>
        <v>0</v>
      </c>
      <c r="KI74" s="42">
        <f t="shared" ref="KI74" si="1685">SUM(KI75:KI83)</f>
        <v>0</v>
      </c>
      <c r="KJ74" s="42">
        <f t="shared" ref="KJ74" si="1686">SUM(KJ75:KJ83)</f>
        <v>0</v>
      </c>
      <c r="KK74" s="42">
        <f t="shared" ref="KK74" si="1687">SUM(KK75:KK83)</f>
        <v>0</v>
      </c>
      <c r="KL74" s="42">
        <f t="shared" ref="KL74" si="1688">SUM(KL75:KL83)</f>
        <v>0</v>
      </c>
      <c r="KM74" s="42">
        <f t="shared" ref="KM74" si="1689">SUM(KM75:KM83)</f>
        <v>0</v>
      </c>
      <c r="KN74" s="126">
        <f t="shared" si="1464"/>
        <v>0</v>
      </c>
      <c r="KO74" s="104">
        <f>SUM(KO75:KO83)</f>
        <v>0</v>
      </c>
      <c r="KP74" s="42">
        <f>SUM(KP75:KP83)</f>
        <v>0</v>
      </c>
      <c r="KQ74" s="42">
        <f t="shared" ref="KQ74" si="1690">SUM(KQ75:KQ83)</f>
        <v>0</v>
      </c>
      <c r="KR74" s="42">
        <f t="shared" ref="KR74" si="1691">SUM(KR75:KR83)</f>
        <v>0</v>
      </c>
      <c r="KS74" s="42">
        <f t="shared" ref="KS74" si="1692">SUM(KS75:KS83)</f>
        <v>0</v>
      </c>
      <c r="KT74" s="42">
        <f t="shared" ref="KT74" si="1693">SUM(KT75:KT83)</f>
        <v>0</v>
      </c>
      <c r="KU74" s="42">
        <f t="shared" ref="KU74" si="1694">SUM(KU75:KU83)</f>
        <v>0</v>
      </c>
      <c r="KV74" s="42">
        <f t="shared" ref="KV74" si="1695">SUM(KV75:KV83)</f>
        <v>0</v>
      </c>
      <c r="KW74" s="42">
        <f t="shared" ref="KW74" si="1696">SUM(KW75:KW83)</f>
        <v>0</v>
      </c>
      <c r="KX74" s="42">
        <f t="shared" ref="KX74" si="1697">SUM(KX75:KX83)</f>
        <v>0</v>
      </c>
      <c r="KY74" s="42">
        <f t="shared" ref="KY74" si="1698">SUM(KY75:KY83)</f>
        <v>0</v>
      </c>
      <c r="KZ74" s="42">
        <f t="shared" ref="KZ74" si="1699">SUM(KZ75:KZ83)</f>
        <v>0</v>
      </c>
      <c r="LA74" s="126">
        <f t="shared" si="1466"/>
        <v>0</v>
      </c>
      <c r="LB74" s="104">
        <f>SUM(LB75:LB83)</f>
        <v>0</v>
      </c>
      <c r="LC74" s="42">
        <f>SUM(LC75:LC83)</f>
        <v>0</v>
      </c>
      <c r="LD74" s="42">
        <f t="shared" ref="LD74" si="1700">SUM(LD75:LD83)</f>
        <v>0</v>
      </c>
      <c r="LE74" s="42">
        <f t="shared" ref="LE74" si="1701">SUM(LE75:LE83)</f>
        <v>0</v>
      </c>
      <c r="LF74" s="42">
        <f t="shared" ref="LF74" si="1702">SUM(LF75:LF83)</f>
        <v>0</v>
      </c>
      <c r="LG74" s="42">
        <f t="shared" ref="LG74" si="1703">SUM(LG75:LG83)</f>
        <v>0</v>
      </c>
      <c r="LH74" s="42">
        <f t="shared" ref="LH74" si="1704">SUM(LH75:LH83)</f>
        <v>0</v>
      </c>
      <c r="LI74" s="42">
        <f t="shared" ref="LI74" si="1705">SUM(LI75:LI83)</f>
        <v>0</v>
      </c>
      <c r="LJ74" s="42">
        <f t="shared" ref="LJ74" si="1706">SUM(LJ75:LJ83)</f>
        <v>0</v>
      </c>
      <c r="LK74" s="42">
        <f t="shared" ref="LK74" si="1707">SUM(LK75:LK83)</f>
        <v>0</v>
      </c>
      <c r="LL74" s="42">
        <f t="shared" ref="LL74" si="1708">SUM(LL75:LL83)</f>
        <v>0</v>
      </c>
      <c r="LM74" s="42">
        <f t="shared" ref="LM74" si="1709">SUM(LM75:LM83)</f>
        <v>0</v>
      </c>
      <c r="LN74" s="126">
        <f t="shared" si="1468"/>
        <v>0</v>
      </c>
    </row>
    <row r="75" spans="1:326">
      <c r="A75" s="74" t="s">
        <v>76</v>
      </c>
      <c r="B75" s="123"/>
      <c r="C75" s="38"/>
      <c r="D75" s="38"/>
      <c r="E75" s="38"/>
      <c r="F75" s="38"/>
      <c r="G75" s="38"/>
      <c r="H75" s="38"/>
      <c r="I75" s="38"/>
      <c r="J75" s="38"/>
      <c r="K75" s="38"/>
      <c r="L75" s="38"/>
      <c r="M75" s="38"/>
      <c r="N75" s="43">
        <f t="shared" si="1372"/>
        <v>0</v>
      </c>
      <c r="O75" s="38"/>
      <c r="P75" s="38"/>
      <c r="Q75" s="38"/>
      <c r="R75" s="38"/>
      <c r="S75" s="38"/>
      <c r="T75" s="38"/>
      <c r="U75" s="38"/>
      <c r="V75" s="38"/>
      <c r="W75" s="38"/>
      <c r="X75" s="38"/>
      <c r="Y75" s="38"/>
      <c r="Z75" s="38"/>
      <c r="AA75" s="43">
        <f t="shared" si="1373"/>
        <v>0</v>
      </c>
      <c r="AB75" s="38"/>
      <c r="AC75" s="38"/>
      <c r="AD75" s="38"/>
      <c r="AE75" s="38"/>
      <c r="AF75" s="38"/>
      <c r="AG75" s="38"/>
      <c r="AH75" s="38"/>
      <c r="AI75" s="38"/>
      <c r="AJ75" s="38"/>
      <c r="AK75" s="38"/>
      <c r="AL75" s="38"/>
      <c r="AM75" s="38"/>
      <c r="AN75" s="43">
        <f t="shared" si="1374"/>
        <v>0</v>
      </c>
      <c r="AO75" s="38"/>
      <c r="AP75" s="38"/>
      <c r="AQ75" s="38"/>
      <c r="AR75" s="38"/>
      <c r="AS75" s="38"/>
      <c r="AT75" s="38"/>
      <c r="AU75" s="38"/>
      <c r="AV75" s="38"/>
      <c r="AW75" s="38"/>
      <c r="AX75" s="38"/>
      <c r="AY75" s="38"/>
      <c r="AZ75" s="38"/>
      <c r="BA75" s="43">
        <f t="shared" si="1426"/>
        <v>0</v>
      </c>
      <c r="BB75" s="38"/>
      <c r="BC75" s="38"/>
      <c r="BD75" s="38"/>
      <c r="BE75" s="38"/>
      <c r="BF75" s="38"/>
      <c r="BG75" s="38"/>
      <c r="BH75" s="38"/>
      <c r="BI75" s="38"/>
      <c r="BJ75" s="38"/>
      <c r="BK75" s="38"/>
      <c r="BL75" s="38"/>
      <c r="BM75" s="38"/>
      <c r="BN75" s="43">
        <f t="shared" si="1428"/>
        <v>0</v>
      </c>
      <c r="BO75" s="38"/>
      <c r="BP75" s="38"/>
      <c r="BQ75" s="38"/>
      <c r="BR75" s="38"/>
      <c r="BS75" s="38"/>
      <c r="BT75" s="38"/>
      <c r="BU75" s="38"/>
      <c r="BV75" s="38"/>
      <c r="BW75" s="38"/>
      <c r="BX75" s="38"/>
      <c r="BY75" s="38"/>
      <c r="BZ75" s="38"/>
      <c r="CA75" s="43">
        <f t="shared" si="1430"/>
        <v>0</v>
      </c>
      <c r="CB75" s="38"/>
      <c r="CC75" s="38"/>
      <c r="CD75" s="38"/>
      <c r="CE75" s="38"/>
      <c r="CF75" s="38"/>
      <c r="CG75" s="38"/>
      <c r="CH75" s="38"/>
      <c r="CI75" s="38"/>
      <c r="CJ75" s="38"/>
      <c r="CK75" s="38"/>
      <c r="CL75" s="38"/>
      <c r="CM75" s="38"/>
      <c r="CN75" s="43">
        <f t="shared" si="1432"/>
        <v>0</v>
      </c>
      <c r="CO75" s="38"/>
      <c r="CP75" s="38"/>
      <c r="CQ75" s="38"/>
      <c r="CR75" s="38"/>
      <c r="CS75" s="38"/>
      <c r="CT75" s="38"/>
      <c r="CU75" s="38"/>
      <c r="CV75" s="38"/>
      <c r="CW75" s="38"/>
      <c r="CX75" s="38"/>
      <c r="CY75" s="38"/>
      <c r="CZ75" s="38"/>
      <c r="DA75" s="43">
        <f t="shared" si="1434"/>
        <v>0</v>
      </c>
      <c r="DB75" s="38"/>
      <c r="DC75" s="38"/>
      <c r="DD75" s="38"/>
      <c r="DE75" s="38"/>
      <c r="DF75" s="38"/>
      <c r="DG75" s="38"/>
      <c r="DH75" s="38"/>
      <c r="DI75" s="38"/>
      <c r="DJ75" s="38"/>
      <c r="DK75" s="38"/>
      <c r="DL75" s="38"/>
      <c r="DM75" s="38"/>
      <c r="DN75" s="43">
        <f t="shared" si="1436"/>
        <v>0</v>
      </c>
      <c r="DO75" s="38"/>
      <c r="DP75" s="38"/>
      <c r="DQ75" s="38"/>
      <c r="DR75" s="38"/>
      <c r="DS75" s="38"/>
      <c r="DT75" s="38"/>
      <c r="DU75" s="38"/>
      <c r="DV75" s="38"/>
      <c r="DW75" s="38"/>
      <c r="DX75" s="38"/>
      <c r="DY75" s="38"/>
      <c r="DZ75" s="38"/>
      <c r="EA75" s="43">
        <f t="shared" si="1438"/>
        <v>0</v>
      </c>
      <c r="EB75" s="38"/>
      <c r="EC75" s="38"/>
      <c r="ED75" s="38"/>
      <c r="EE75" s="38"/>
      <c r="EF75" s="38"/>
      <c r="EG75" s="38"/>
      <c r="EH75" s="38"/>
      <c r="EI75" s="38"/>
      <c r="EJ75" s="38"/>
      <c r="EK75" s="38"/>
      <c r="EL75" s="38"/>
      <c r="EM75" s="38"/>
      <c r="EN75" s="43">
        <f t="shared" si="1440"/>
        <v>0</v>
      </c>
      <c r="EO75" s="38"/>
      <c r="EP75" s="38"/>
      <c r="EQ75" s="38"/>
      <c r="ER75" s="38"/>
      <c r="ES75" s="38"/>
      <c r="ET75" s="38"/>
      <c r="EU75" s="38"/>
      <c r="EV75" s="38"/>
      <c r="EW75" s="38"/>
      <c r="EX75" s="38"/>
      <c r="EY75" s="38"/>
      <c r="EZ75" s="38"/>
      <c r="FA75" s="43">
        <f t="shared" si="1442"/>
        <v>0</v>
      </c>
      <c r="FB75" s="38"/>
      <c r="FC75" s="38"/>
      <c r="FD75" s="38"/>
      <c r="FE75" s="38"/>
      <c r="FF75" s="38"/>
      <c r="FG75" s="38"/>
      <c r="FH75" s="38"/>
      <c r="FI75" s="38"/>
      <c r="FJ75" s="38"/>
      <c r="FK75" s="38"/>
      <c r="FL75" s="38"/>
      <c r="FM75" s="38"/>
      <c r="FN75" s="43">
        <f t="shared" si="1444"/>
        <v>0</v>
      </c>
      <c r="FO75" s="38"/>
      <c r="FP75" s="38"/>
      <c r="FQ75" s="38"/>
      <c r="FR75" s="38"/>
      <c r="FS75" s="38"/>
      <c r="FT75" s="38"/>
      <c r="FU75" s="38"/>
      <c r="FV75" s="38"/>
      <c r="FW75" s="38"/>
      <c r="FX75" s="38"/>
      <c r="FY75" s="38"/>
      <c r="FZ75" s="38"/>
      <c r="GA75" s="43">
        <f t="shared" si="1446"/>
        <v>0</v>
      </c>
      <c r="GB75" s="38"/>
      <c r="GC75" s="38"/>
      <c r="GD75" s="38"/>
      <c r="GE75" s="38"/>
      <c r="GF75" s="38"/>
      <c r="GG75" s="38"/>
      <c r="GH75" s="38"/>
      <c r="GI75" s="38"/>
      <c r="GJ75" s="38"/>
      <c r="GK75" s="38"/>
      <c r="GL75" s="38"/>
      <c r="GM75" s="38"/>
      <c r="GN75" s="43">
        <f t="shared" si="1448"/>
        <v>0</v>
      </c>
      <c r="GO75" s="38"/>
      <c r="GP75" s="38"/>
      <c r="GQ75" s="38"/>
      <c r="GR75" s="38"/>
      <c r="GS75" s="38"/>
      <c r="GT75" s="38"/>
      <c r="GU75" s="38"/>
      <c r="GV75" s="38"/>
      <c r="GW75" s="38"/>
      <c r="GX75" s="38"/>
      <c r="GY75" s="38"/>
      <c r="GZ75" s="38"/>
      <c r="HA75" s="43">
        <f t="shared" si="1450"/>
        <v>0</v>
      </c>
      <c r="HB75" s="38"/>
      <c r="HC75" s="38"/>
      <c r="HD75" s="38"/>
      <c r="HE75" s="38"/>
      <c r="HF75" s="38"/>
      <c r="HG75" s="38"/>
      <c r="HH75" s="38"/>
      <c r="HI75" s="38"/>
      <c r="HJ75" s="38"/>
      <c r="HK75" s="38"/>
      <c r="HL75" s="38"/>
      <c r="HM75" s="38"/>
      <c r="HN75" s="43">
        <f t="shared" si="1452"/>
        <v>0</v>
      </c>
      <c r="HO75" s="38"/>
      <c r="HP75" s="38"/>
      <c r="HQ75" s="38"/>
      <c r="HR75" s="38"/>
      <c r="HS75" s="38"/>
      <c r="HT75" s="38"/>
      <c r="HU75" s="38"/>
      <c r="HV75" s="38"/>
      <c r="HW75" s="38"/>
      <c r="HX75" s="38"/>
      <c r="HY75" s="38"/>
      <c r="HZ75" s="38"/>
      <c r="IA75" s="43">
        <f t="shared" si="1454"/>
        <v>0</v>
      </c>
      <c r="IB75" s="38"/>
      <c r="IC75" s="38"/>
      <c r="ID75" s="38"/>
      <c r="IE75" s="38"/>
      <c r="IF75" s="38"/>
      <c r="IG75" s="38"/>
      <c r="IH75" s="38"/>
      <c r="II75" s="38"/>
      <c r="IJ75" s="38"/>
      <c r="IK75" s="38"/>
      <c r="IL75" s="38"/>
      <c r="IM75" s="38"/>
      <c r="IN75" s="43">
        <f t="shared" si="1456"/>
        <v>0</v>
      </c>
      <c r="IO75" s="38"/>
      <c r="IP75" s="38"/>
      <c r="IQ75" s="38"/>
      <c r="IR75" s="38"/>
      <c r="IS75" s="38"/>
      <c r="IT75" s="38"/>
      <c r="IU75" s="38"/>
      <c r="IV75" s="38"/>
      <c r="IW75" s="38"/>
      <c r="IX75" s="38"/>
      <c r="IY75" s="38"/>
      <c r="IZ75" s="38"/>
      <c r="JA75" s="43">
        <f t="shared" si="1458"/>
        <v>0</v>
      </c>
      <c r="JB75" s="38"/>
      <c r="JC75" s="38"/>
      <c r="JD75" s="38"/>
      <c r="JE75" s="38"/>
      <c r="JF75" s="38"/>
      <c r="JG75" s="38"/>
      <c r="JH75" s="38"/>
      <c r="JI75" s="38"/>
      <c r="JJ75" s="38"/>
      <c r="JK75" s="38"/>
      <c r="JL75" s="38"/>
      <c r="JM75" s="38"/>
      <c r="JN75" s="43">
        <f t="shared" si="1460"/>
        <v>0</v>
      </c>
      <c r="JO75" s="38"/>
      <c r="JP75" s="38"/>
      <c r="JQ75" s="38"/>
      <c r="JR75" s="38"/>
      <c r="JS75" s="38"/>
      <c r="JT75" s="38"/>
      <c r="JU75" s="38"/>
      <c r="JV75" s="38"/>
      <c r="JW75" s="38"/>
      <c r="JX75" s="38"/>
      <c r="JY75" s="38"/>
      <c r="JZ75" s="38"/>
      <c r="KA75" s="43">
        <f t="shared" si="1462"/>
        <v>0</v>
      </c>
      <c r="KB75" s="38"/>
      <c r="KC75" s="38"/>
      <c r="KD75" s="38"/>
      <c r="KE75" s="38"/>
      <c r="KF75" s="38"/>
      <c r="KG75" s="38"/>
      <c r="KH75" s="38"/>
      <c r="KI75" s="38"/>
      <c r="KJ75" s="38"/>
      <c r="KK75" s="38"/>
      <c r="KL75" s="38"/>
      <c r="KM75" s="38"/>
      <c r="KN75" s="43">
        <f t="shared" si="1464"/>
        <v>0</v>
      </c>
      <c r="KO75" s="38"/>
      <c r="KP75" s="38"/>
      <c r="KQ75" s="38"/>
      <c r="KR75" s="38"/>
      <c r="KS75" s="38"/>
      <c r="KT75" s="38"/>
      <c r="KU75" s="38"/>
      <c r="KV75" s="38"/>
      <c r="KW75" s="38"/>
      <c r="KX75" s="38"/>
      <c r="KY75" s="38"/>
      <c r="KZ75" s="38"/>
      <c r="LA75" s="43">
        <f t="shared" si="1466"/>
        <v>0</v>
      </c>
      <c r="LB75" s="38"/>
      <c r="LC75" s="38"/>
      <c r="LD75" s="38"/>
      <c r="LE75" s="38"/>
      <c r="LF75" s="38"/>
      <c r="LG75" s="38"/>
      <c r="LH75" s="38"/>
      <c r="LI75" s="38"/>
      <c r="LJ75" s="38"/>
      <c r="LK75" s="38"/>
      <c r="LL75" s="38"/>
      <c r="LM75" s="38"/>
      <c r="LN75" s="43">
        <f t="shared" si="1468"/>
        <v>0</v>
      </c>
    </row>
    <row r="76" spans="1:326">
      <c r="A76" s="74" t="s">
        <v>77</v>
      </c>
      <c r="B76" s="123"/>
      <c r="C76" s="38"/>
      <c r="D76" s="38"/>
      <c r="E76" s="38"/>
      <c r="F76" s="38"/>
      <c r="G76" s="38"/>
      <c r="H76" s="38"/>
      <c r="I76" s="38"/>
      <c r="J76" s="38"/>
      <c r="K76" s="38"/>
      <c r="L76" s="38"/>
      <c r="M76" s="38"/>
      <c r="N76" s="43">
        <f t="shared" si="1372"/>
        <v>0</v>
      </c>
      <c r="O76" s="38"/>
      <c r="P76" s="38"/>
      <c r="Q76" s="38"/>
      <c r="R76" s="38"/>
      <c r="S76" s="38"/>
      <c r="T76" s="38"/>
      <c r="U76" s="38"/>
      <c r="V76" s="38"/>
      <c r="W76" s="38"/>
      <c r="X76" s="38"/>
      <c r="Y76" s="38"/>
      <c r="Z76" s="38"/>
      <c r="AA76" s="43">
        <f t="shared" si="1373"/>
        <v>0</v>
      </c>
      <c r="AB76" s="38"/>
      <c r="AC76" s="38"/>
      <c r="AD76" s="38"/>
      <c r="AE76" s="38"/>
      <c r="AF76" s="38"/>
      <c r="AG76" s="38"/>
      <c r="AH76" s="38"/>
      <c r="AI76" s="38"/>
      <c r="AJ76" s="38"/>
      <c r="AK76" s="38"/>
      <c r="AL76" s="38"/>
      <c r="AM76" s="38"/>
      <c r="AN76" s="43">
        <f t="shared" si="1374"/>
        <v>0</v>
      </c>
      <c r="AO76" s="38"/>
      <c r="AP76" s="38"/>
      <c r="AQ76" s="38"/>
      <c r="AR76" s="38"/>
      <c r="AS76" s="38"/>
      <c r="AT76" s="38"/>
      <c r="AU76" s="38"/>
      <c r="AV76" s="38"/>
      <c r="AW76" s="38"/>
      <c r="AX76" s="38"/>
      <c r="AY76" s="38"/>
      <c r="AZ76" s="38"/>
      <c r="BA76" s="43">
        <f t="shared" si="1426"/>
        <v>0</v>
      </c>
      <c r="BB76" s="38"/>
      <c r="BC76" s="38"/>
      <c r="BD76" s="38"/>
      <c r="BE76" s="38"/>
      <c r="BF76" s="38"/>
      <c r="BG76" s="38"/>
      <c r="BH76" s="38"/>
      <c r="BI76" s="38"/>
      <c r="BJ76" s="38"/>
      <c r="BK76" s="38"/>
      <c r="BL76" s="38"/>
      <c r="BM76" s="38"/>
      <c r="BN76" s="43">
        <f t="shared" si="1428"/>
        <v>0</v>
      </c>
      <c r="BO76" s="38"/>
      <c r="BP76" s="38"/>
      <c r="BQ76" s="38"/>
      <c r="BR76" s="38"/>
      <c r="BS76" s="38"/>
      <c r="BT76" s="38"/>
      <c r="BU76" s="38"/>
      <c r="BV76" s="38"/>
      <c r="BW76" s="38"/>
      <c r="BX76" s="38"/>
      <c r="BY76" s="38"/>
      <c r="BZ76" s="38"/>
      <c r="CA76" s="43">
        <f t="shared" si="1430"/>
        <v>0</v>
      </c>
      <c r="CB76" s="38"/>
      <c r="CC76" s="38"/>
      <c r="CD76" s="38"/>
      <c r="CE76" s="38"/>
      <c r="CF76" s="38"/>
      <c r="CG76" s="38"/>
      <c r="CH76" s="38"/>
      <c r="CI76" s="38"/>
      <c r="CJ76" s="38"/>
      <c r="CK76" s="38"/>
      <c r="CL76" s="38"/>
      <c r="CM76" s="38"/>
      <c r="CN76" s="43">
        <f t="shared" si="1432"/>
        <v>0</v>
      </c>
      <c r="CO76" s="38"/>
      <c r="CP76" s="38"/>
      <c r="CQ76" s="38"/>
      <c r="CR76" s="38"/>
      <c r="CS76" s="38"/>
      <c r="CT76" s="38"/>
      <c r="CU76" s="38"/>
      <c r="CV76" s="38"/>
      <c r="CW76" s="38"/>
      <c r="CX76" s="38"/>
      <c r="CY76" s="38"/>
      <c r="CZ76" s="38"/>
      <c r="DA76" s="43">
        <f t="shared" si="1434"/>
        <v>0</v>
      </c>
      <c r="DB76" s="38"/>
      <c r="DC76" s="38"/>
      <c r="DD76" s="38"/>
      <c r="DE76" s="38"/>
      <c r="DF76" s="38"/>
      <c r="DG76" s="38"/>
      <c r="DH76" s="38"/>
      <c r="DI76" s="38"/>
      <c r="DJ76" s="38"/>
      <c r="DK76" s="38"/>
      <c r="DL76" s="38"/>
      <c r="DM76" s="38"/>
      <c r="DN76" s="43">
        <f t="shared" si="1436"/>
        <v>0</v>
      </c>
      <c r="DO76" s="38"/>
      <c r="DP76" s="38"/>
      <c r="DQ76" s="38"/>
      <c r="DR76" s="38"/>
      <c r="DS76" s="38"/>
      <c r="DT76" s="38"/>
      <c r="DU76" s="38"/>
      <c r="DV76" s="38"/>
      <c r="DW76" s="38"/>
      <c r="DX76" s="38"/>
      <c r="DY76" s="38"/>
      <c r="DZ76" s="38"/>
      <c r="EA76" s="43">
        <f t="shared" si="1438"/>
        <v>0</v>
      </c>
      <c r="EB76" s="38"/>
      <c r="EC76" s="38"/>
      <c r="ED76" s="38"/>
      <c r="EE76" s="38"/>
      <c r="EF76" s="38"/>
      <c r="EG76" s="38"/>
      <c r="EH76" s="38"/>
      <c r="EI76" s="38"/>
      <c r="EJ76" s="38"/>
      <c r="EK76" s="38"/>
      <c r="EL76" s="38"/>
      <c r="EM76" s="38"/>
      <c r="EN76" s="43">
        <f t="shared" si="1440"/>
        <v>0</v>
      </c>
      <c r="EO76" s="38"/>
      <c r="EP76" s="38"/>
      <c r="EQ76" s="38"/>
      <c r="ER76" s="38"/>
      <c r="ES76" s="38"/>
      <c r="ET76" s="38"/>
      <c r="EU76" s="38"/>
      <c r="EV76" s="38"/>
      <c r="EW76" s="38"/>
      <c r="EX76" s="38"/>
      <c r="EY76" s="38"/>
      <c r="EZ76" s="38"/>
      <c r="FA76" s="43">
        <f t="shared" si="1442"/>
        <v>0</v>
      </c>
      <c r="FB76" s="38"/>
      <c r="FC76" s="38"/>
      <c r="FD76" s="38"/>
      <c r="FE76" s="38"/>
      <c r="FF76" s="38"/>
      <c r="FG76" s="38"/>
      <c r="FH76" s="38"/>
      <c r="FI76" s="38"/>
      <c r="FJ76" s="38"/>
      <c r="FK76" s="38"/>
      <c r="FL76" s="38"/>
      <c r="FM76" s="38"/>
      <c r="FN76" s="43">
        <f t="shared" si="1444"/>
        <v>0</v>
      </c>
      <c r="FO76" s="38"/>
      <c r="FP76" s="38"/>
      <c r="FQ76" s="38"/>
      <c r="FR76" s="38"/>
      <c r="FS76" s="38"/>
      <c r="FT76" s="38"/>
      <c r="FU76" s="38"/>
      <c r="FV76" s="38"/>
      <c r="FW76" s="38"/>
      <c r="FX76" s="38"/>
      <c r="FY76" s="38"/>
      <c r="FZ76" s="38"/>
      <c r="GA76" s="43">
        <f t="shared" si="1446"/>
        <v>0</v>
      </c>
      <c r="GB76" s="38"/>
      <c r="GC76" s="38"/>
      <c r="GD76" s="38"/>
      <c r="GE76" s="38"/>
      <c r="GF76" s="38"/>
      <c r="GG76" s="38"/>
      <c r="GH76" s="38"/>
      <c r="GI76" s="38"/>
      <c r="GJ76" s="38"/>
      <c r="GK76" s="38"/>
      <c r="GL76" s="38"/>
      <c r="GM76" s="38"/>
      <c r="GN76" s="43">
        <f t="shared" si="1448"/>
        <v>0</v>
      </c>
      <c r="GO76" s="38"/>
      <c r="GP76" s="38"/>
      <c r="GQ76" s="38"/>
      <c r="GR76" s="38"/>
      <c r="GS76" s="38"/>
      <c r="GT76" s="38"/>
      <c r="GU76" s="38"/>
      <c r="GV76" s="38"/>
      <c r="GW76" s="38"/>
      <c r="GX76" s="38"/>
      <c r="GY76" s="38"/>
      <c r="GZ76" s="38"/>
      <c r="HA76" s="43">
        <f t="shared" si="1450"/>
        <v>0</v>
      </c>
      <c r="HB76" s="38"/>
      <c r="HC76" s="38"/>
      <c r="HD76" s="38"/>
      <c r="HE76" s="38"/>
      <c r="HF76" s="38"/>
      <c r="HG76" s="38"/>
      <c r="HH76" s="38"/>
      <c r="HI76" s="38"/>
      <c r="HJ76" s="38"/>
      <c r="HK76" s="38"/>
      <c r="HL76" s="38"/>
      <c r="HM76" s="38"/>
      <c r="HN76" s="43">
        <f t="shared" si="1452"/>
        <v>0</v>
      </c>
      <c r="HO76" s="38"/>
      <c r="HP76" s="38"/>
      <c r="HQ76" s="38"/>
      <c r="HR76" s="38"/>
      <c r="HS76" s="38"/>
      <c r="HT76" s="38"/>
      <c r="HU76" s="38"/>
      <c r="HV76" s="38"/>
      <c r="HW76" s="38"/>
      <c r="HX76" s="38"/>
      <c r="HY76" s="38"/>
      <c r="HZ76" s="38"/>
      <c r="IA76" s="43">
        <f t="shared" si="1454"/>
        <v>0</v>
      </c>
      <c r="IB76" s="38"/>
      <c r="IC76" s="38"/>
      <c r="ID76" s="38"/>
      <c r="IE76" s="38"/>
      <c r="IF76" s="38"/>
      <c r="IG76" s="38"/>
      <c r="IH76" s="38"/>
      <c r="II76" s="38"/>
      <c r="IJ76" s="38"/>
      <c r="IK76" s="38"/>
      <c r="IL76" s="38"/>
      <c r="IM76" s="38"/>
      <c r="IN76" s="43">
        <f t="shared" si="1456"/>
        <v>0</v>
      </c>
      <c r="IO76" s="38"/>
      <c r="IP76" s="38"/>
      <c r="IQ76" s="38"/>
      <c r="IR76" s="38"/>
      <c r="IS76" s="38"/>
      <c r="IT76" s="38"/>
      <c r="IU76" s="38"/>
      <c r="IV76" s="38"/>
      <c r="IW76" s="38"/>
      <c r="IX76" s="38"/>
      <c r="IY76" s="38"/>
      <c r="IZ76" s="38"/>
      <c r="JA76" s="43">
        <f t="shared" si="1458"/>
        <v>0</v>
      </c>
      <c r="JB76" s="38"/>
      <c r="JC76" s="38"/>
      <c r="JD76" s="38"/>
      <c r="JE76" s="38"/>
      <c r="JF76" s="38"/>
      <c r="JG76" s="38"/>
      <c r="JH76" s="38"/>
      <c r="JI76" s="38"/>
      <c r="JJ76" s="38"/>
      <c r="JK76" s="38"/>
      <c r="JL76" s="38"/>
      <c r="JM76" s="38"/>
      <c r="JN76" s="43">
        <f t="shared" si="1460"/>
        <v>0</v>
      </c>
      <c r="JO76" s="38"/>
      <c r="JP76" s="38"/>
      <c r="JQ76" s="38"/>
      <c r="JR76" s="38"/>
      <c r="JS76" s="38"/>
      <c r="JT76" s="38"/>
      <c r="JU76" s="38"/>
      <c r="JV76" s="38"/>
      <c r="JW76" s="38"/>
      <c r="JX76" s="38"/>
      <c r="JY76" s="38"/>
      <c r="JZ76" s="38"/>
      <c r="KA76" s="43">
        <f t="shared" si="1462"/>
        <v>0</v>
      </c>
      <c r="KB76" s="38"/>
      <c r="KC76" s="38"/>
      <c r="KD76" s="38"/>
      <c r="KE76" s="38"/>
      <c r="KF76" s="38"/>
      <c r="KG76" s="38"/>
      <c r="KH76" s="38"/>
      <c r="KI76" s="38"/>
      <c r="KJ76" s="38"/>
      <c r="KK76" s="38"/>
      <c r="KL76" s="38"/>
      <c r="KM76" s="38"/>
      <c r="KN76" s="43">
        <f t="shared" si="1464"/>
        <v>0</v>
      </c>
      <c r="KO76" s="38"/>
      <c r="KP76" s="38"/>
      <c r="KQ76" s="38"/>
      <c r="KR76" s="38"/>
      <c r="KS76" s="38"/>
      <c r="KT76" s="38"/>
      <c r="KU76" s="38"/>
      <c r="KV76" s="38"/>
      <c r="KW76" s="38"/>
      <c r="KX76" s="38"/>
      <c r="KY76" s="38"/>
      <c r="KZ76" s="38"/>
      <c r="LA76" s="43">
        <f t="shared" si="1466"/>
        <v>0</v>
      </c>
      <c r="LB76" s="38"/>
      <c r="LC76" s="38"/>
      <c r="LD76" s="38"/>
      <c r="LE76" s="38"/>
      <c r="LF76" s="38"/>
      <c r="LG76" s="38"/>
      <c r="LH76" s="38"/>
      <c r="LI76" s="38"/>
      <c r="LJ76" s="38"/>
      <c r="LK76" s="38"/>
      <c r="LL76" s="38"/>
      <c r="LM76" s="38"/>
      <c r="LN76" s="43">
        <f t="shared" si="1468"/>
        <v>0</v>
      </c>
    </row>
    <row r="77" spans="1:326">
      <c r="A77" s="74" t="s">
        <v>78</v>
      </c>
      <c r="B77" s="123">
        <f>-'Infrastruk. sukūrimo sąnaudos'!B9-'Infrastruk. sukūrimo sąnaudos'!B18</f>
        <v>-69633.55</v>
      </c>
      <c r="C77" s="123">
        <f>-'Infrastruk. sukūrimo sąnaudos'!C9-'Infrastruk. sukūrimo sąnaudos'!C18</f>
        <v>-69633.55</v>
      </c>
      <c r="D77" s="123">
        <f>-'Infrastruk. sukūrimo sąnaudos'!D9-'Infrastruk. sukūrimo sąnaudos'!D18</f>
        <v>-69633.55</v>
      </c>
      <c r="E77" s="123">
        <f>-'Infrastruk. sukūrimo sąnaudos'!E9-'Infrastruk. sukūrimo sąnaudos'!E18</f>
        <v>-69633.55</v>
      </c>
      <c r="F77" s="123">
        <f>-'Infrastruk. sukūrimo sąnaudos'!F9-'Infrastruk. sukūrimo sąnaudos'!F18</f>
        <v>-69633.55</v>
      </c>
      <c r="G77" s="123">
        <f>-'Infrastruk. sukūrimo sąnaudos'!G9-'Infrastruk. sukūrimo sąnaudos'!G18</f>
        <v>-69633.55</v>
      </c>
      <c r="H77" s="123">
        <f>-'Infrastruk. sukūrimo sąnaudos'!H9-'Infrastruk. sukūrimo sąnaudos'!H18</f>
        <v>-69633.55</v>
      </c>
      <c r="I77" s="123">
        <f>-'Infrastruk. sukūrimo sąnaudos'!I9-'Infrastruk. sukūrimo sąnaudos'!I18</f>
        <v>-69633.55</v>
      </c>
      <c r="J77" s="123">
        <f>-'Infrastruk. sukūrimo sąnaudos'!J9-'Infrastruk. sukūrimo sąnaudos'!J18</f>
        <v>-69633.55</v>
      </c>
      <c r="K77" s="123">
        <f>-'Infrastruk. sukūrimo sąnaudos'!K9-'Infrastruk. sukūrimo sąnaudos'!K18</f>
        <v>-69633.55</v>
      </c>
      <c r="L77" s="123">
        <f>-'Infrastruk. sukūrimo sąnaudos'!L9-'Infrastruk. sukūrimo sąnaudos'!L18</f>
        <v>-69633.55</v>
      </c>
      <c r="M77" s="123">
        <f>-'Infrastruk. sukūrimo sąnaudos'!M9-'Infrastruk. sukūrimo sąnaudos'!M18</f>
        <v>-69633.55</v>
      </c>
      <c r="N77" s="43">
        <f t="shared" si="1372"/>
        <v>-835602.60000000021</v>
      </c>
      <c r="O77" s="123">
        <f>-'Infrastruk. sukūrimo sąnaudos'!O9-'Infrastruk. sukūrimo sąnaudos'!O18</f>
        <v>-394590.11666666664</v>
      </c>
      <c r="P77" s="123">
        <f>-'Infrastruk. sukūrimo sąnaudos'!P9-'Infrastruk. sukūrimo sąnaudos'!P18</f>
        <v>-394590.11666666664</v>
      </c>
      <c r="Q77" s="123">
        <f>-'Infrastruk. sukūrimo sąnaudos'!Q9-'Infrastruk. sukūrimo sąnaudos'!Q18</f>
        <v>-394590.11666666664</v>
      </c>
      <c r="R77" s="123">
        <f>-'Infrastruk. sukūrimo sąnaudos'!R9-'Infrastruk. sukūrimo sąnaudos'!R18</f>
        <v>-394590.11666666664</v>
      </c>
      <c r="S77" s="123">
        <f>-'Infrastruk. sukūrimo sąnaudos'!S9-'Infrastruk. sukūrimo sąnaudos'!S18</f>
        <v>-394590.11666666664</v>
      </c>
      <c r="T77" s="123">
        <f>-'Infrastruk. sukūrimo sąnaudos'!T9-'Infrastruk. sukūrimo sąnaudos'!T18</f>
        <v>-394590.11666666664</v>
      </c>
      <c r="U77" s="123">
        <f>-'Infrastruk. sukūrimo sąnaudos'!U9-'Infrastruk. sukūrimo sąnaudos'!U18</f>
        <v>-394590.11666666664</v>
      </c>
      <c r="V77" s="123">
        <f>-'Infrastruk. sukūrimo sąnaudos'!V9-'Infrastruk. sukūrimo sąnaudos'!V18</f>
        <v>-394590.11666666664</v>
      </c>
      <c r="W77" s="123">
        <f>-'Infrastruk. sukūrimo sąnaudos'!W9-'Infrastruk. sukūrimo sąnaudos'!W18</f>
        <v>-394590.11666666664</v>
      </c>
      <c r="X77" s="123">
        <f>-'Infrastruk. sukūrimo sąnaudos'!X9-'Infrastruk. sukūrimo sąnaudos'!X18</f>
        <v>-394590.11666666664</v>
      </c>
      <c r="Y77" s="123">
        <f>-'Infrastruk. sukūrimo sąnaudos'!Y9-'Infrastruk. sukūrimo sąnaudos'!Y18</f>
        <v>-394590.11666666664</v>
      </c>
      <c r="Z77" s="123">
        <f>-'Infrastruk. sukūrimo sąnaudos'!Z9-'Infrastruk. sukūrimo sąnaudos'!Z18</f>
        <v>-394590.11666666664</v>
      </c>
      <c r="AA77" s="43">
        <f t="shared" si="1373"/>
        <v>-4735081.3999999994</v>
      </c>
      <c r="AB77" s="123">
        <f>-'Infrastruk. sukūrimo sąnaudos'!AB9-'Infrastruk. sukūrimo sąnaudos'!AB18</f>
        <v>0</v>
      </c>
      <c r="AC77" s="123">
        <f>-'Infrastruk. sukūrimo sąnaudos'!AC9-'Infrastruk. sukūrimo sąnaudos'!AC18</f>
        <v>0</v>
      </c>
      <c r="AD77" s="123">
        <f>-'Infrastruk. sukūrimo sąnaudos'!AD9-'Infrastruk. sukūrimo sąnaudos'!AD18</f>
        <v>0</v>
      </c>
      <c r="AE77" s="123">
        <f>-'Infrastruk. sukūrimo sąnaudos'!AE9-'Infrastruk. sukūrimo sąnaudos'!AE18</f>
        <v>0</v>
      </c>
      <c r="AF77" s="123">
        <f>-'Infrastruk. sukūrimo sąnaudos'!AF9-'Infrastruk. sukūrimo sąnaudos'!AF18</f>
        <v>0</v>
      </c>
      <c r="AG77" s="123">
        <f>-'Infrastruk. sukūrimo sąnaudos'!AG9-'Infrastruk. sukūrimo sąnaudos'!AG18</f>
        <v>0</v>
      </c>
      <c r="AH77" s="123">
        <f>-'Infrastruk. sukūrimo sąnaudos'!AH9-'Infrastruk. sukūrimo sąnaudos'!AH18</f>
        <v>0</v>
      </c>
      <c r="AI77" s="123">
        <f>-'Infrastruk. sukūrimo sąnaudos'!AI9-'Infrastruk. sukūrimo sąnaudos'!AI18</f>
        <v>0</v>
      </c>
      <c r="AJ77" s="123">
        <f>-'Infrastruk. sukūrimo sąnaudos'!AJ9-'Infrastruk. sukūrimo sąnaudos'!AJ18</f>
        <v>0</v>
      </c>
      <c r="AK77" s="123">
        <f>-'Infrastruk. sukūrimo sąnaudos'!AK9-'Infrastruk. sukūrimo sąnaudos'!AK18</f>
        <v>0</v>
      </c>
      <c r="AL77" s="123">
        <f>-'Infrastruk. sukūrimo sąnaudos'!AL9-'Infrastruk. sukūrimo sąnaudos'!AL18</f>
        <v>-10000</v>
      </c>
      <c r="AM77" s="123">
        <f>-'Infrastruk. sukūrimo sąnaudos'!AM9-'Infrastruk. sukūrimo sąnaudos'!AM18</f>
        <v>0</v>
      </c>
      <c r="AN77" s="43">
        <f t="shared" si="1374"/>
        <v>-10000</v>
      </c>
      <c r="AO77" s="123">
        <f>-'Infrastruk. sukūrimo sąnaudos'!AO9-'Infrastruk. sukūrimo sąnaudos'!AO18</f>
        <v>0</v>
      </c>
      <c r="AP77" s="123">
        <f>-'Infrastruk. sukūrimo sąnaudos'!AP9-'Infrastruk. sukūrimo sąnaudos'!AP18</f>
        <v>0</v>
      </c>
      <c r="AQ77" s="123">
        <f>-'Infrastruk. sukūrimo sąnaudos'!AQ9-'Infrastruk. sukūrimo sąnaudos'!AQ18</f>
        <v>0</v>
      </c>
      <c r="AR77" s="123">
        <f>-'Infrastruk. sukūrimo sąnaudos'!AR9-'Infrastruk. sukūrimo sąnaudos'!AR18</f>
        <v>0</v>
      </c>
      <c r="AS77" s="123">
        <f>-'Infrastruk. sukūrimo sąnaudos'!AS9-'Infrastruk. sukūrimo sąnaudos'!AS18</f>
        <v>0</v>
      </c>
      <c r="AT77" s="123">
        <f>-'Infrastruk. sukūrimo sąnaudos'!AT9-'Infrastruk. sukūrimo sąnaudos'!AT18</f>
        <v>0</v>
      </c>
      <c r="AU77" s="123">
        <f>-'Infrastruk. sukūrimo sąnaudos'!AU9-'Infrastruk. sukūrimo sąnaudos'!AU18</f>
        <v>0</v>
      </c>
      <c r="AV77" s="123">
        <f>-'Infrastruk. sukūrimo sąnaudos'!AV9-'Infrastruk. sukūrimo sąnaudos'!AV18</f>
        <v>0</v>
      </c>
      <c r="AW77" s="123">
        <f>-'Infrastruk. sukūrimo sąnaudos'!AW9-'Infrastruk. sukūrimo sąnaudos'!AW18</f>
        <v>0</v>
      </c>
      <c r="AX77" s="123">
        <f>-'Infrastruk. sukūrimo sąnaudos'!AX9-'Infrastruk. sukūrimo sąnaudos'!AX18</f>
        <v>0</v>
      </c>
      <c r="AY77" s="123">
        <f>-'Infrastruk. sukūrimo sąnaudos'!AY9-'Infrastruk. sukūrimo sąnaudos'!AY18</f>
        <v>-10000</v>
      </c>
      <c r="AZ77" s="123">
        <f>-'Infrastruk. sukūrimo sąnaudos'!AZ9-'Infrastruk. sukūrimo sąnaudos'!AZ18</f>
        <v>0</v>
      </c>
      <c r="BA77" s="43">
        <f t="shared" si="1426"/>
        <v>-10000</v>
      </c>
      <c r="BB77" s="38">
        <f>-'Infrastruk. sukūrimo sąnaudos'!BB18</f>
        <v>0</v>
      </c>
      <c r="BC77" s="38">
        <f>-'Infrastruk. sukūrimo sąnaudos'!BC18</f>
        <v>0</v>
      </c>
      <c r="BD77" s="38">
        <f>-'Infrastruk. sukūrimo sąnaudos'!BD18</f>
        <v>0</v>
      </c>
      <c r="BE77" s="38">
        <f>-'Infrastruk. sukūrimo sąnaudos'!BE18</f>
        <v>0</v>
      </c>
      <c r="BF77" s="38">
        <f>-'Infrastruk. sukūrimo sąnaudos'!BF18</f>
        <v>0</v>
      </c>
      <c r="BG77" s="38">
        <f>-'Infrastruk. sukūrimo sąnaudos'!BG18</f>
        <v>0</v>
      </c>
      <c r="BH77" s="38">
        <f>-'Infrastruk. sukūrimo sąnaudos'!BH18</f>
        <v>0</v>
      </c>
      <c r="BI77" s="38">
        <f>-'Infrastruk. sukūrimo sąnaudos'!BI18</f>
        <v>0</v>
      </c>
      <c r="BJ77" s="38">
        <f>-'Infrastruk. sukūrimo sąnaudos'!BJ18</f>
        <v>0</v>
      </c>
      <c r="BK77" s="38">
        <f>-'Infrastruk. sukūrimo sąnaudos'!BK18</f>
        <v>0</v>
      </c>
      <c r="BL77" s="38">
        <f>-'Infrastruk. sukūrimo sąnaudos'!BL18</f>
        <v>-10000</v>
      </c>
      <c r="BM77" s="38">
        <f>-'Infrastruk. sukūrimo sąnaudos'!BM18</f>
        <v>0</v>
      </c>
      <c r="BN77" s="43">
        <f t="shared" si="1428"/>
        <v>-10000</v>
      </c>
      <c r="BO77" s="38">
        <f>-'Infrastruk. sukūrimo sąnaudos'!BO18</f>
        <v>0</v>
      </c>
      <c r="BP77" s="38">
        <f>-'Infrastruk. sukūrimo sąnaudos'!BP18</f>
        <v>0</v>
      </c>
      <c r="BQ77" s="38">
        <f>-'Infrastruk. sukūrimo sąnaudos'!BQ18</f>
        <v>0</v>
      </c>
      <c r="BR77" s="38">
        <f>-'Infrastruk. sukūrimo sąnaudos'!BR18</f>
        <v>0</v>
      </c>
      <c r="BS77" s="38">
        <f>-'Infrastruk. sukūrimo sąnaudos'!BS18</f>
        <v>0</v>
      </c>
      <c r="BT77" s="38">
        <f>-'Infrastruk. sukūrimo sąnaudos'!BT18</f>
        <v>0</v>
      </c>
      <c r="BU77" s="38">
        <f>-'Infrastruk. sukūrimo sąnaudos'!BU18</f>
        <v>0</v>
      </c>
      <c r="BV77" s="38">
        <f>-'Infrastruk. sukūrimo sąnaudos'!BV18</f>
        <v>0</v>
      </c>
      <c r="BW77" s="38">
        <f>-'Infrastruk. sukūrimo sąnaudos'!BW18</f>
        <v>0</v>
      </c>
      <c r="BX77" s="38">
        <f>-'Infrastruk. sukūrimo sąnaudos'!BX18</f>
        <v>0</v>
      </c>
      <c r="BY77" s="38">
        <f>-'Infrastruk. sukūrimo sąnaudos'!BY18</f>
        <v>-10000</v>
      </c>
      <c r="BZ77" s="38">
        <f>-'Infrastruk. sukūrimo sąnaudos'!BZ18</f>
        <v>0</v>
      </c>
      <c r="CA77" s="43">
        <f t="shared" si="1430"/>
        <v>-10000</v>
      </c>
      <c r="CB77" s="38">
        <f>-'Infrastruk. sukūrimo sąnaudos'!CB18</f>
        <v>0</v>
      </c>
      <c r="CC77" s="38">
        <f>-'Infrastruk. sukūrimo sąnaudos'!CC18</f>
        <v>0</v>
      </c>
      <c r="CD77" s="38">
        <f>-'Infrastruk. sukūrimo sąnaudos'!CD18</f>
        <v>0</v>
      </c>
      <c r="CE77" s="38">
        <f>-'Infrastruk. sukūrimo sąnaudos'!CE18</f>
        <v>0</v>
      </c>
      <c r="CF77" s="38">
        <f>-'Infrastruk. sukūrimo sąnaudos'!CF18</f>
        <v>0</v>
      </c>
      <c r="CG77" s="38">
        <f>-'Infrastruk. sukūrimo sąnaudos'!CG18</f>
        <v>0</v>
      </c>
      <c r="CH77" s="38">
        <f>-'Infrastruk. sukūrimo sąnaudos'!CH18</f>
        <v>0</v>
      </c>
      <c r="CI77" s="38">
        <f>-'Infrastruk. sukūrimo sąnaudos'!CI18</f>
        <v>0</v>
      </c>
      <c r="CJ77" s="38">
        <f>-'Infrastruk. sukūrimo sąnaudos'!CJ18</f>
        <v>0</v>
      </c>
      <c r="CK77" s="38">
        <f>-'Infrastruk. sukūrimo sąnaudos'!CK18</f>
        <v>0</v>
      </c>
      <c r="CL77" s="38">
        <f>-'Infrastruk. sukūrimo sąnaudos'!CL18</f>
        <v>-10000</v>
      </c>
      <c r="CM77" s="38">
        <f>-'Infrastruk. sukūrimo sąnaudos'!CM18</f>
        <v>0</v>
      </c>
      <c r="CN77" s="43">
        <f t="shared" si="1432"/>
        <v>-10000</v>
      </c>
      <c r="CO77" s="38">
        <f>-'Infrastruk. sukūrimo sąnaudos'!CO18</f>
        <v>0</v>
      </c>
      <c r="CP77" s="38">
        <f>-'Infrastruk. sukūrimo sąnaudos'!CP18</f>
        <v>0</v>
      </c>
      <c r="CQ77" s="38">
        <f>-'Infrastruk. sukūrimo sąnaudos'!CQ18</f>
        <v>0</v>
      </c>
      <c r="CR77" s="38">
        <f>-'Infrastruk. sukūrimo sąnaudos'!CR18</f>
        <v>0</v>
      </c>
      <c r="CS77" s="38">
        <f>-'Infrastruk. sukūrimo sąnaudos'!CS18</f>
        <v>0</v>
      </c>
      <c r="CT77" s="38">
        <f>-'Infrastruk. sukūrimo sąnaudos'!CT18</f>
        <v>0</v>
      </c>
      <c r="CU77" s="38">
        <f>-'Infrastruk. sukūrimo sąnaudos'!CU18</f>
        <v>0</v>
      </c>
      <c r="CV77" s="38">
        <f>-'Infrastruk. sukūrimo sąnaudos'!CV18</f>
        <v>0</v>
      </c>
      <c r="CW77" s="38">
        <f>-'Infrastruk. sukūrimo sąnaudos'!CW18</f>
        <v>0</v>
      </c>
      <c r="CX77" s="38">
        <f>-'Infrastruk. sukūrimo sąnaudos'!CX18</f>
        <v>0</v>
      </c>
      <c r="CY77" s="38">
        <f>-'Infrastruk. sukūrimo sąnaudos'!CY18</f>
        <v>-10000</v>
      </c>
      <c r="CZ77" s="38">
        <f>-'Infrastruk. sukūrimo sąnaudos'!CZ18</f>
        <v>0</v>
      </c>
      <c r="DA77" s="43">
        <f t="shared" si="1434"/>
        <v>-10000</v>
      </c>
      <c r="DB77" s="38">
        <f>-'Infrastruk. sukūrimo sąnaudos'!DB18</f>
        <v>0</v>
      </c>
      <c r="DC77" s="38">
        <f>-'Infrastruk. sukūrimo sąnaudos'!DC18</f>
        <v>0</v>
      </c>
      <c r="DD77" s="38">
        <f>-'Infrastruk. sukūrimo sąnaudos'!DD18</f>
        <v>0</v>
      </c>
      <c r="DE77" s="38">
        <f>-'Infrastruk. sukūrimo sąnaudos'!DE18</f>
        <v>0</v>
      </c>
      <c r="DF77" s="38">
        <f>-'Infrastruk. sukūrimo sąnaudos'!DF18</f>
        <v>0</v>
      </c>
      <c r="DG77" s="38">
        <f>-'Infrastruk. sukūrimo sąnaudos'!DG18</f>
        <v>0</v>
      </c>
      <c r="DH77" s="38">
        <f>-'Infrastruk. sukūrimo sąnaudos'!DH18</f>
        <v>0</v>
      </c>
      <c r="DI77" s="38">
        <f>-'Infrastruk. sukūrimo sąnaudos'!DI18</f>
        <v>0</v>
      </c>
      <c r="DJ77" s="38">
        <f>-'Infrastruk. sukūrimo sąnaudos'!DJ18</f>
        <v>0</v>
      </c>
      <c r="DK77" s="38">
        <f>-'Infrastruk. sukūrimo sąnaudos'!DK18</f>
        <v>0</v>
      </c>
      <c r="DL77" s="38">
        <f>-'Infrastruk. sukūrimo sąnaudos'!DL18</f>
        <v>-10000</v>
      </c>
      <c r="DM77" s="38">
        <f>-'Infrastruk. sukūrimo sąnaudos'!DM18</f>
        <v>0</v>
      </c>
      <c r="DN77" s="43">
        <f t="shared" si="1436"/>
        <v>-10000</v>
      </c>
      <c r="DO77" s="38">
        <f>-'Infrastruk. sukūrimo sąnaudos'!DO18</f>
        <v>0</v>
      </c>
      <c r="DP77" s="38">
        <f>-'Infrastruk. sukūrimo sąnaudos'!DP18</f>
        <v>0</v>
      </c>
      <c r="DQ77" s="38">
        <f>-'Infrastruk. sukūrimo sąnaudos'!DQ18</f>
        <v>0</v>
      </c>
      <c r="DR77" s="38">
        <f>-'Infrastruk. sukūrimo sąnaudos'!DR18</f>
        <v>0</v>
      </c>
      <c r="DS77" s="38">
        <f>-'Infrastruk. sukūrimo sąnaudos'!DS18</f>
        <v>0</v>
      </c>
      <c r="DT77" s="38">
        <f>-'Infrastruk. sukūrimo sąnaudos'!DT18</f>
        <v>0</v>
      </c>
      <c r="DU77" s="38">
        <f>-'Infrastruk. sukūrimo sąnaudos'!DU18</f>
        <v>0</v>
      </c>
      <c r="DV77" s="38">
        <f>-'Infrastruk. sukūrimo sąnaudos'!DV18</f>
        <v>0</v>
      </c>
      <c r="DW77" s="38">
        <f>-'Infrastruk. sukūrimo sąnaudos'!DW18</f>
        <v>0</v>
      </c>
      <c r="DX77" s="38">
        <f>-'Infrastruk. sukūrimo sąnaudos'!DX18</f>
        <v>0</v>
      </c>
      <c r="DY77" s="38">
        <f>-'Infrastruk. sukūrimo sąnaudos'!DY18</f>
        <v>-10000</v>
      </c>
      <c r="DZ77" s="38">
        <f>-'Infrastruk. sukūrimo sąnaudos'!DZ18</f>
        <v>0</v>
      </c>
      <c r="EA77" s="43">
        <f t="shared" si="1438"/>
        <v>-10000</v>
      </c>
      <c r="EB77" s="38">
        <f>-'Infrastruk. sukūrimo sąnaudos'!EB18</f>
        <v>0</v>
      </c>
      <c r="EC77" s="38">
        <f>-'Infrastruk. sukūrimo sąnaudos'!EC18</f>
        <v>0</v>
      </c>
      <c r="ED77" s="38">
        <f>-'Infrastruk. sukūrimo sąnaudos'!ED18</f>
        <v>0</v>
      </c>
      <c r="EE77" s="38">
        <f>-'Infrastruk. sukūrimo sąnaudos'!EE18</f>
        <v>0</v>
      </c>
      <c r="EF77" s="38">
        <f>-'Infrastruk. sukūrimo sąnaudos'!EF18</f>
        <v>0</v>
      </c>
      <c r="EG77" s="38">
        <f>-'Infrastruk. sukūrimo sąnaudos'!EG18</f>
        <v>0</v>
      </c>
      <c r="EH77" s="38">
        <f>-'Infrastruk. sukūrimo sąnaudos'!EH18</f>
        <v>0</v>
      </c>
      <c r="EI77" s="38">
        <f>-'Infrastruk. sukūrimo sąnaudos'!EI18</f>
        <v>0</v>
      </c>
      <c r="EJ77" s="38">
        <f>-'Infrastruk. sukūrimo sąnaudos'!EJ18</f>
        <v>0</v>
      </c>
      <c r="EK77" s="38">
        <f>-'Infrastruk. sukūrimo sąnaudos'!EK18</f>
        <v>0</v>
      </c>
      <c r="EL77" s="38">
        <f>-'Infrastruk. sukūrimo sąnaudos'!EL18</f>
        <v>-10000</v>
      </c>
      <c r="EM77" s="38">
        <f>-'Infrastruk. sukūrimo sąnaudos'!EM18</f>
        <v>0</v>
      </c>
      <c r="EN77" s="43">
        <f t="shared" si="1440"/>
        <v>-10000</v>
      </c>
      <c r="EO77" s="38">
        <f>-'Infrastruk. sukūrimo sąnaudos'!EO18</f>
        <v>0</v>
      </c>
      <c r="EP77" s="38">
        <f>-'Infrastruk. sukūrimo sąnaudos'!EP18</f>
        <v>0</v>
      </c>
      <c r="EQ77" s="38">
        <f>-'Infrastruk. sukūrimo sąnaudos'!EQ18</f>
        <v>0</v>
      </c>
      <c r="ER77" s="38">
        <f>-'Infrastruk. sukūrimo sąnaudos'!ER18</f>
        <v>0</v>
      </c>
      <c r="ES77" s="38">
        <f>-'Infrastruk. sukūrimo sąnaudos'!ES18</f>
        <v>0</v>
      </c>
      <c r="ET77" s="38">
        <f>-'Infrastruk. sukūrimo sąnaudos'!ET18</f>
        <v>0</v>
      </c>
      <c r="EU77" s="38">
        <f>-'Infrastruk. sukūrimo sąnaudos'!EU18</f>
        <v>0</v>
      </c>
      <c r="EV77" s="38">
        <f>-'Infrastruk. sukūrimo sąnaudos'!EV18</f>
        <v>0</v>
      </c>
      <c r="EW77" s="38">
        <f>-'Infrastruk. sukūrimo sąnaudos'!EW18</f>
        <v>0</v>
      </c>
      <c r="EX77" s="38">
        <f>-'Infrastruk. sukūrimo sąnaudos'!EX18</f>
        <v>0</v>
      </c>
      <c r="EY77" s="38">
        <f>-'Infrastruk. sukūrimo sąnaudos'!EY18</f>
        <v>-10000</v>
      </c>
      <c r="EZ77" s="38">
        <f>-'Infrastruk. sukūrimo sąnaudos'!EZ18</f>
        <v>0</v>
      </c>
      <c r="FA77" s="43">
        <f t="shared" si="1442"/>
        <v>-10000</v>
      </c>
      <c r="FB77" s="38">
        <f>-'Infrastruk. sukūrimo sąnaudos'!FB18</f>
        <v>0</v>
      </c>
      <c r="FC77" s="38">
        <f>-'Infrastruk. sukūrimo sąnaudos'!FC18</f>
        <v>0</v>
      </c>
      <c r="FD77" s="38">
        <f>-'Infrastruk. sukūrimo sąnaudos'!FD18</f>
        <v>0</v>
      </c>
      <c r="FE77" s="38">
        <f>-'Infrastruk. sukūrimo sąnaudos'!FE18</f>
        <v>0</v>
      </c>
      <c r="FF77" s="38">
        <f>-'Infrastruk. sukūrimo sąnaudos'!FF18</f>
        <v>0</v>
      </c>
      <c r="FG77" s="38">
        <f>-'Infrastruk. sukūrimo sąnaudos'!FG18</f>
        <v>0</v>
      </c>
      <c r="FH77" s="38">
        <f>-'Infrastruk. sukūrimo sąnaudos'!FH18</f>
        <v>0</v>
      </c>
      <c r="FI77" s="38">
        <f>-'Infrastruk. sukūrimo sąnaudos'!FI18</f>
        <v>0</v>
      </c>
      <c r="FJ77" s="38">
        <f>-'Infrastruk. sukūrimo sąnaudos'!FJ18</f>
        <v>0</v>
      </c>
      <c r="FK77" s="38">
        <f>-'Infrastruk. sukūrimo sąnaudos'!FK18</f>
        <v>0</v>
      </c>
      <c r="FL77" s="38">
        <f>-'Infrastruk. sukūrimo sąnaudos'!FL18</f>
        <v>-10000</v>
      </c>
      <c r="FM77" s="38">
        <f>-'Infrastruk. sukūrimo sąnaudos'!FM18</f>
        <v>0</v>
      </c>
      <c r="FN77" s="43">
        <f t="shared" si="1444"/>
        <v>-10000</v>
      </c>
      <c r="FO77" s="38">
        <f>-'Infrastruk. sukūrimo sąnaudos'!FO18</f>
        <v>0</v>
      </c>
      <c r="FP77" s="38">
        <f>-'Infrastruk. sukūrimo sąnaudos'!FP18</f>
        <v>0</v>
      </c>
      <c r="FQ77" s="38">
        <f>-'Infrastruk. sukūrimo sąnaudos'!FQ18</f>
        <v>0</v>
      </c>
      <c r="FR77" s="38">
        <f>-'Infrastruk. sukūrimo sąnaudos'!FR18</f>
        <v>0</v>
      </c>
      <c r="FS77" s="38">
        <f>-'Infrastruk. sukūrimo sąnaudos'!FS18</f>
        <v>0</v>
      </c>
      <c r="FT77" s="38">
        <f>-'Infrastruk. sukūrimo sąnaudos'!FT18</f>
        <v>0</v>
      </c>
      <c r="FU77" s="38">
        <f>-'Infrastruk. sukūrimo sąnaudos'!FU18</f>
        <v>0</v>
      </c>
      <c r="FV77" s="38">
        <f>-'Infrastruk. sukūrimo sąnaudos'!FV18</f>
        <v>0</v>
      </c>
      <c r="FW77" s="38">
        <f>-'Infrastruk. sukūrimo sąnaudos'!FW18</f>
        <v>0</v>
      </c>
      <c r="FX77" s="38">
        <f>-'Infrastruk. sukūrimo sąnaudos'!FX18</f>
        <v>0</v>
      </c>
      <c r="FY77" s="38">
        <f>-'Infrastruk. sukūrimo sąnaudos'!FY18</f>
        <v>-10000</v>
      </c>
      <c r="FZ77" s="38">
        <f>-'Infrastruk. sukūrimo sąnaudos'!FZ18</f>
        <v>0</v>
      </c>
      <c r="GA77" s="43">
        <f t="shared" si="1446"/>
        <v>-10000</v>
      </c>
      <c r="GB77" s="38">
        <f>-'Infrastruk. sukūrimo sąnaudos'!GB18</f>
        <v>0</v>
      </c>
      <c r="GC77" s="38">
        <f>-'Infrastruk. sukūrimo sąnaudos'!GC18</f>
        <v>0</v>
      </c>
      <c r="GD77" s="38">
        <f>-'Infrastruk. sukūrimo sąnaudos'!GD18</f>
        <v>0</v>
      </c>
      <c r="GE77" s="38">
        <f>-'Infrastruk. sukūrimo sąnaudos'!GE18</f>
        <v>0</v>
      </c>
      <c r="GF77" s="38">
        <f>-'Infrastruk. sukūrimo sąnaudos'!GF18</f>
        <v>0</v>
      </c>
      <c r="GG77" s="38">
        <f>-'Infrastruk. sukūrimo sąnaudos'!GG18</f>
        <v>0</v>
      </c>
      <c r="GH77" s="38">
        <f>-'Infrastruk. sukūrimo sąnaudos'!GH18</f>
        <v>0</v>
      </c>
      <c r="GI77" s="38">
        <f>-'Infrastruk. sukūrimo sąnaudos'!GI18</f>
        <v>0</v>
      </c>
      <c r="GJ77" s="38">
        <f>-'Infrastruk. sukūrimo sąnaudos'!GJ18</f>
        <v>0</v>
      </c>
      <c r="GK77" s="38">
        <f>-'Infrastruk. sukūrimo sąnaudos'!GK18</f>
        <v>0</v>
      </c>
      <c r="GL77" s="38">
        <f>-'Infrastruk. sukūrimo sąnaudos'!GL18</f>
        <v>-10000</v>
      </c>
      <c r="GM77" s="38">
        <f>-'Infrastruk. sukūrimo sąnaudos'!GM18</f>
        <v>0</v>
      </c>
      <c r="GN77" s="43">
        <f t="shared" si="1448"/>
        <v>-10000</v>
      </c>
      <c r="GO77" s="38">
        <f>-'Infrastruk. sukūrimo sąnaudos'!GO18</f>
        <v>0</v>
      </c>
      <c r="GP77" s="38">
        <f>-'Infrastruk. sukūrimo sąnaudos'!GP18</f>
        <v>0</v>
      </c>
      <c r="GQ77" s="38">
        <f>-'Infrastruk. sukūrimo sąnaudos'!GQ18</f>
        <v>0</v>
      </c>
      <c r="GR77" s="38">
        <f>-'Infrastruk. sukūrimo sąnaudos'!GR18</f>
        <v>0</v>
      </c>
      <c r="GS77" s="38">
        <f>-'Infrastruk. sukūrimo sąnaudos'!GS18</f>
        <v>0</v>
      </c>
      <c r="GT77" s="38">
        <f>-'Infrastruk. sukūrimo sąnaudos'!GT18</f>
        <v>0</v>
      </c>
      <c r="GU77" s="38">
        <f>-'Infrastruk. sukūrimo sąnaudos'!GU18</f>
        <v>0</v>
      </c>
      <c r="GV77" s="38">
        <f>-'Infrastruk. sukūrimo sąnaudos'!GV18</f>
        <v>0</v>
      </c>
      <c r="GW77" s="38">
        <f>-'Infrastruk. sukūrimo sąnaudos'!GW18</f>
        <v>0</v>
      </c>
      <c r="GX77" s="38">
        <f>-'Infrastruk. sukūrimo sąnaudos'!GX18</f>
        <v>0</v>
      </c>
      <c r="GY77" s="38">
        <f>-'Infrastruk. sukūrimo sąnaudos'!GY18</f>
        <v>0</v>
      </c>
      <c r="GZ77" s="38">
        <f>-'Infrastruk. sukūrimo sąnaudos'!GZ18</f>
        <v>0</v>
      </c>
      <c r="HA77" s="43">
        <f t="shared" si="1450"/>
        <v>0</v>
      </c>
      <c r="HB77" s="38">
        <f>-'Infrastruk. sukūrimo sąnaudos'!HB18</f>
        <v>0</v>
      </c>
      <c r="HC77" s="38">
        <f>-'Infrastruk. sukūrimo sąnaudos'!HC18</f>
        <v>0</v>
      </c>
      <c r="HD77" s="38">
        <f>-'Infrastruk. sukūrimo sąnaudos'!HD18</f>
        <v>0</v>
      </c>
      <c r="HE77" s="38">
        <f>-'Infrastruk. sukūrimo sąnaudos'!HE18</f>
        <v>0</v>
      </c>
      <c r="HF77" s="38">
        <f>-'Infrastruk. sukūrimo sąnaudos'!HF18</f>
        <v>0</v>
      </c>
      <c r="HG77" s="38">
        <f>-'Infrastruk. sukūrimo sąnaudos'!HG18</f>
        <v>0</v>
      </c>
      <c r="HH77" s="38">
        <f>-'Infrastruk. sukūrimo sąnaudos'!HH18</f>
        <v>0</v>
      </c>
      <c r="HI77" s="38">
        <f>-'Infrastruk. sukūrimo sąnaudos'!HI18</f>
        <v>0</v>
      </c>
      <c r="HJ77" s="38">
        <f>-'Infrastruk. sukūrimo sąnaudos'!HJ18</f>
        <v>0</v>
      </c>
      <c r="HK77" s="38">
        <f>-'Infrastruk. sukūrimo sąnaudos'!HK18</f>
        <v>0</v>
      </c>
      <c r="HL77" s="38">
        <f>-'Infrastruk. sukūrimo sąnaudos'!HL18</f>
        <v>0</v>
      </c>
      <c r="HM77" s="38">
        <f>-'Infrastruk. sukūrimo sąnaudos'!HM18</f>
        <v>0</v>
      </c>
      <c r="HN77" s="43">
        <f t="shared" si="1452"/>
        <v>0</v>
      </c>
      <c r="HO77" s="38">
        <f>-'Infrastruk. sukūrimo sąnaudos'!HO18</f>
        <v>0</v>
      </c>
      <c r="HP77" s="38">
        <f>-'Infrastruk. sukūrimo sąnaudos'!HP18</f>
        <v>0</v>
      </c>
      <c r="HQ77" s="38">
        <f>-'Infrastruk. sukūrimo sąnaudos'!HQ18</f>
        <v>0</v>
      </c>
      <c r="HR77" s="38">
        <f>-'Infrastruk. sukūrimo sąnaudos'!HR18</f>
        <v>0</v>
      </c>
      <c r="HS77" s="38">
        <f>-'Infrastruk. sukūrimo sąnaudos'!HS18</f>
        <v>0</v>
      </c>
      <c r="HT77" s="38">
        <f>-'Infrastruk. sukūrimo sąnaudos'!HT18</f>
        <v>0</v>
      </c>
      <c r="HU77" s="38">
        <f>-'Infrastruk. sukūrimo sąnaudos'!HU18</f>
        <v>0</v>
      </c>
      <c r="HV77" s="38">
        <f>-'Infrastruk. sukūrimo sąnaudos'!HV18</f>
        <v>0</v>
      </c>
      <c r="HW77" s="38">
        <f>-'Infrastruk. sukūrimo sąnaudos'!HW18</f>
        <v>0</v>
      </c>
      <c r="HX77" s="38">
        <f>-'Infrastruk. sukūrimo sąnaudos'!HX18</f>
        <v>0</v>
      </c>
      <c r="HY77" s="38">
        <f>-'Infrastruk. sukūrimo sąnaudos'!HY18</f>
        <v>0</v>
      </c>
      <c r="HZ77" s="38">
        <f>-'Infrastruk. sukūrimo sąnaudos'!HZ18</f>
        <v>0</v>
      </c>
      <c r="IA77" s="43">
        <f t="shared" si="1454"/>
        <v>0</v>
      </c>
      <c r="IB77" s="38">
        <f>-'Infrastruk. sukūrimo sąnaudos'!IB18</f>
        <v>0</v>
      </c>
      <c r="IC77" s="38">
        <f>-'Infrastruk. sukūrimo sąnaudos'!IC18</f>
        <v>0</v>
      </c>
      <c r="ID77" s="38">
        <f>-'Infrastruk. sukūrimo sąnaudos'!ID18</f>
        <v>0</v>
      </c>
      <c r="IE77" s="38">
        <f>-'Infrastruk. sukūrimo sąnaudos'!IE18</f>
        <v>0</v>
      </c>
      <c r="IF77" s="38">
        <f>-'Infrastruk. sukūrimo sąnaudos'!IF18</f>
        <v>0</v>
      </c>
      <c r="IG77" s="38">
        <f>-'Infrastruk. sukūrimo sąnaudos'!IG18</f>
        <v>0</v>
      </c>
      <c r="IH77" s="38">
        <f>-'Infrastruk. sukūrimo sąnaudos'!IH18</f>
        <v>0</v>
      </c>
      <c r="II77" s="38">
        <f>-'Infrastruk. sukūrimo sąnaudos'!II18</f>
        <v>0</v>
      </c>
      <c r="IJ77" s="38">
        <f>-'Infrastruk. sukūrimo sąnaudos'!IJ18</f>
        <v>0</v>
      </c>
      <c r="IK77" s="38">
        <f>-'Infrastruk. sukūrimo sąnaudos'!IK18</f>
        <v>0</v>
      </c>
      <c r="IL77" s="38">
        <f>-'Infrastruk. sukūrimo sąnaudos'!IL18</f>
        <v>0</v>
      </c>
      <c r="IM77" s="38">
        <f>-'Infrastruk. sukūrimo sąnaudos'!IM18</f>
        <v>0</v>
      </c>
      <c r="IN77" s="43">
        <f t="shared" si="1456"/>
        <v>0</v>
      </c>
      <c r="IO77" s="38">
        <f>-'Infrastruk. sukūrimo sąnaudos'!IO18</f>
        <v>0</v>
      </c>
      <c r="IP77" s="38">
        <f>-'Infrastruk. sukūrimo sąnaudos'!IP18</f>
        <v>0</v>
      </c>
      <c r="IQ77" s="38">
        <f>-'Infrastruk. sukūrimo sąnaudos'!IQ18</f>
        <v>0</v>
      </c>
      <c r="IR77" s="38">
        <f>-'Infrastruk. sukūrimo sąnaudos'!IR18</f>
        <v>0</v>
      </c>
      <c r="IS77" s="38">
        <f>-'Infrastruk. sukūrimo sąnaudos'!IS18</f>
        <v>0</v>
      </c>
      <c r="IT77" s="38">
        <f>-'Infrastruk. sukūrimo sąnaudos'!IT18</f>
        <v>0</v>
      </c>
      <c r="IU77" s="38">
        <f>-'Infrastruk. sukūrimo sąnaudos'!IU18</f>
        <v>0</v>
      </c>
      <c r="IV77" s="38">
        <f>-'Infrastruk. sukūrimo sąnaudos'!IV18</f>
        <v>0</v>
      </c>
      <c r="IW77" s="38">
        <f>-'Infrastruk. sukūrimo sąnaudos'!IW18</f>
        <v>0</v>
      </c>
      <c r="IX77" s="38">
        <f>-'Infrastruk. sukūrimo sąnaudos'!IX18</f>
        <v>0</v>
      </c>
      <c r="IY77" s="38">
        <f>-'Infrastruk. sukūrimo sąnaudos'!IY18</f>
        <v>0</v>
      </c>
      <c r="IZ77" s="38">
        <f>-'Infrastruk. sukūrimo sąnaudos'!IZ18</f>
        <v>0</v>
      </c>
      <c r="JA77" s="43">
        <f t="shared" si="1458"/>
        <v>0</v>
      </c>
      <c r="JB77" s="38">
        <f>-'Infrastruk. sukūrimo sąnaudos'!JB18</f>
        <v>0</v>
      </c>
      <c r="JC77" s="38">
        <f>-'Infrastruk. sukūrimo sąnaudos'!JC18</f>
        <v>0</v>
      </c>
      <c r="JD77" s="38">
        <f>-'Infrastruk. sukūrimo sąnaudos'!JD18</f>
        <v>0</v>
      </c>
      <c r="JE77" s="38">
        <f>-'Infrastruk. sukūrimo sąnaudos'!JE18</f>
        <v>0</v>
      </c>
      <c r="JF77" s="38">
        <f>-'Infrastruk. sukūrimo sąnaudos'!JF18</f>
        <v>0</v>
      </c>
      <c r="JG77" s="38">
        <f>-'Infrastruk. sukūrimo sąnaudos'!JG18</f>
        <v>0</v>
      </c>
      <c r="JH77" s="38">
        <f>-'Infrastruk. sukūrimo sąnaudos'!JH18</f>
        <v>0</v>
      </c>
      <c r="JI77" s="38">
        <f>-'Infrastruk. sukūrimo sąnaudos'!JI18</f>
        <v>0</v>
      </c>
      <c r="JJ77" s="38">
        <f>-'Infrastruk. sukūrimo sąnaudos'!JJ18</f>
        <v>0</v>
      </c>
      <c r="JK77" s="38">
        <f>-'Infrastruk. sukūrimo sąnaudos'!JK18</f>
        <v>0</v>
      </c>
      <c r="JL77" s="38">
        <f>-'Infrastruk. sukūrimo sąnaudos'!JL18</f>
        <v>0</v>
      </c>
      <c r="JM77" s="38">
        <f>-'Infrastruk. sukūrimo sąnaudos'!JM18</f>
        <v>0</v>
      </c>
      <c r="JN77" s="43">
        <f t="shared" si="1460"/>
        <v>0</v>
      </c>
      <c r="JO77" s="38">
        <f>-'Infrastruk. sukūrimo sąnaudos'!JO18</f>
        <v>0</v>
      </c>
      <c r="JP77" s="38">
        <f>-'Infrastruk. sukūrimo sąnaudos'!JP18</f>
        <v>0</v>
      </c>
      <c r="JQ77" s="38">
        <f>-'Infrastruk. sukūrimo sąnaudos'!JQ18</f>
        <v>0</v>
      </c>
      <c r="JR77" s="38">
        <f>-'Infrastruk. sukūrimo sąnaudos'!JR18</f>
        <v>0</v>
      </c>
      <c r="JS77" s="38">
        <f>-'Infrastruk. sukūrimo sąnaudos'!JS18</f>
        <v>0</v>
      </c>
      <c r="JT77" s="38">
        <f>-'Infrastruk. sukūrimo sąnaudos'!JT18</f>
        <v>0</v>
      </c>
      <c r="JU77" s="38">
        <f>-'Infrastruk. sukūrimo sąnaudos'!JU18</f>
        <v>0</v>
      </c>
      <c r="JV77" s="38">
        <f>-'Infrastruk. sukūrimo sąnaudos'!JV18</f>
        <v>0</v>
      </c>
      <c r="JW77" s="38">
        <f>-'Infrastruk. sukūrimo sąnaudos'!JW18</f>
        <v>0</v>
      </c>
      <c r="JX77" s="38">
        <f>-'Infrastruk. sukūrimo sąnaudos'!JX18</f>
        <v>0</v>
      </c>
      <c r="JY77" s="38">
        <f>-'Infrastruk. sukūrimo sąnaudos'!JY18</f>
        <v>0</v>
      </c>
      <c r="JZ77" s="38">
        <f>-'Infrastruk. sukūrimo sąnaudos'!JZ18</f>
        <v>0</v>
      </c>
      <c r="KA77" s="43">
        <f t="shared" si="1462"/>
        <v>0</v>
      </c>
      <c r="KB77" s="38">
        <f>-'Infrastruk. sukūrimo sąnaudos'!KB18</f>
        <v>0</v>
      </c>
      <c r="KC77" s="38">
        <f>-'Infrastruk. sukūrimo sąnaudos'!KC18</f>
        <v>0</v>
      </c>
      <c r="KD77" s="38">
        <f>-'Infrastruk. sukūrimo sąnaudos'!KD18</f>
        <v>0</v>
      </c>
      <c r="KE77" s="38">
        <f>-'Infrastruk. sukūrimo sąnaudos'!KE18</f>
        <v>0</v>
      </c>
      <c r="KF77" s="38">
        <f>-'Infrastruk. sukūrimo sąnaudos'!KF18</f>
        <v>0</v>
      </c>
      <c r="KG77" s="38">
        <f>-'Infrastruk. sukūrimo sąnaudos'!KG18</f>
        <v>0</v>
      </c>
      <c r="KH77" s="38">
        <f>-'Infrastruk. sukūrimo sąnaudos'!KH18</f>
        <v>0</v>
      </c>
      <c r="KI77" s="38">
        <f>-'Infrastruk. sukūrimo sąnaudos'!KI18</f>
        <v>0</v>
      </c>
      <c r="KJ77" s="38">
        <f>-'Infrastruk. sukūrimo sąnaudos'!KJ18</f>
        <v>0</v>
      </c>
      <c r="KK77" s="38">
        <f>-'Infrastruk. sukūrimo sąnaudos'!KK18</f>
        <v>0</v>
      </c>
      <c r="KL77" s="38">
        <f>-'Infrastruk. sukūrimo sąnaudos'!KL18</f>
        <v>0</v>
      </c>
      <c r="KM77" s="38">
        <f>-'Infrastruk. sukūrimo sąnaudos'!KM18</f>
        <v>0</v>
      </c>
      <c r="KN77" s="43">
        <f t="shared" si="1464"/>
        <v>0</v>
      </c>
      <c r="KO77" s="38">
        <f>-'Infrastruk. sukūrimo sąnaudos'!KO18</f>
        <v>0</v>
      </c>
      <c r="KP77" s="38">
        <f>-'Infrastruk. sukūrimo sąnaudos'!KP18</f>
        <v>0</v>
      </c>
      <c r="KQ77" s="38">
        <f>-'Infrastruk. sukūrimo sąnaudos'!KQ18</f>
        <v>0</v>
      </c>
      <c r="KR77" s="38">
        <f>-'Infrastruk. sukūrimo sąnaudos'!KR18</f>
        <v>0</v>
      </c>
      <c r="KS77" s="38">
        <f>-'Infrastruk. sukūrimo sąnaudos'!KS18</f>
        <v>0</v>
      </c>
      <c r="KT77" s="38">
        <f>-'Infrastruk. sukūrimo sąnaudos'!KT18</f>
        <v>0</v>
      </c>
      <c r="KU77" s="38">
        <f>-'Infrastruk. sukūrimo sąnaudos'!KU18</f>
        <v>0</v>
      </c>
      <c r="KV77" s="38">
        <f>-'Infrastruk. sukūrimo sąnaudos'!KV18</f>
        <v>0</v>
      </c>
      <c r="KW77" s="38">
        <f>-'Infrastruk. sukūrimo sąnaudos'!KW18</f>
        <v>0</v>
      </c>
      <c r="KX77" s="38">
        <f>-'Infrastruk. sukūrimo sąnaudos'!KX18</f>
        <v>0</v>
      </c>
      <c r="KY77" s="38">
        <f>-'Infrastruk. sukūrimo sąnaudos'!KY18</f>
        <v>0</v>
      </c>
      <c r="KZ77" s="38">
        <f>-'Infrastruk. sukūrimo sąnaudos'!KZ18</f>
        <v>0</v>
      </c>
      <c r="LA77" s="43">
        <f t="shared" si="1466"/>
        <v>0</v>
      </c>
      <c r="LB77" s="38">
        <f>-'Infrastruk. sukūrimo sąnaudos'!LB18</f>
        <v>0</v>
      </c>
      <c r="LC77" s="38">
        <f>-'Infrastruk. sukūrimo sąnaudos'!LC18</f>
        <v>0</v>
      </c>
      <c r="LD77" s="38">
        <f>-'Infrastruk. sukūrimo sąnaudos'!LD18</f>
        <v>0</v>
      </c>
      <c r="LE77" s="38">
        <f>-'Infrastruk. sukūrimo sąnaudos'!LE18</f>
        <v>0</v>
      </c>
      <c r="LF77" s="38">
        <f>-'Infrastruk. sukūrimo sąnaudos'!LF18</f>
        <v>0</v>
      </c>
      <c r="LG77" s="38">
        <f>-'Infrastruk. sukūrimo sąnaudos'!LG18</f>
        <v>0</v>
      </c>
      <c r="LH77" s="38">
        <f>-'Infrastruk. sukūrimo sąnaudos'!LH18</f>
        <v>0</v>
      </c>
      <c r="LI77" s="38">
        <f>-'Infrastruk. sukūrimo sąnaudos'!LI18</f>
        <v>0</v>
      </c>
      <c r="LJ77" s="38">
        <f>-'Infrastruk. sukūrimo sąnaudos'!LJ18</f>
        <v>0</v>
      </c>
      <c r="LK77" s="38">
        <f>-'Infrastruk. sukūrimo sąnaudos'!LK18</f>
        <v>0</v>
      </c>
      <c r="LL77" s="38">
        <f>-'Infrastruk. sukūrimo sąnaudos'!LL18</f>
        <v>0</v>
      </c>
      <c r="LM77" s="38">
        <f>-'Infrastruk. sukūrimo sąnaudos'!LM18</f>
        <v>0</v>
      </c>
      <c r="LN77" s="43">
        <f t="shared" si="1468"/>
        <v>0</v>
      </c>
    </row>
    <row r="78" spans="1:326">
      <c r="A78" s="74" t="s">
        <v>79</v>
      </c>
      <c r="B78" s="123"/>
      <c r="C78" s="38"/>
      <c r="D78" s="38"/>
      <c r="E78" s="38"/>
      <c r="F78" s="38"/>
      <c r="G78" s="38"/>
      <c r="H78" s="38"/>
      <c r="I78" s="38"/>
      <c r="J78" s="38"/>
      <c r="K78" s="38"/>
      <c r="L78" s="38"/>
      <c r="M78" s="38"/>
      <c r="N78" s="43">
        <f t="shared" si="1372"/>
        <v>0</v>
      </c>
      <c r="O78" s="38"/>
      <c r="P78" s="38"/>
      <c r="Q78" s="38"/>
      <c r="R78" s="38"/>
      <c r="S78" s="38"/>
      <c r="T78" s="38"/>
      <c r="U78" s="38"/>
      <c r="V78" s="38"/>
      <c r="W78" s="38"/>
      <c r="X78" s="38"/>
      <c r="Y78" s="38"/>
      <c r="Z78" s="38"/>
      <c r="AA78" s="43">
        <f t="shared" si="1373"/>
        <v>0</v>
      </c>
      <c r="AB78" s="38"/>
      <c r="AC78" s="38"/>
      <c r="AD78" s="38"/>
      <c r="AE78" s="38"/>
      <c r="AF78" s="38"/>
      <c r="AG78" s="38"/>
      <c r="AH78" s="38"/>
      <c r="AI78" s="38"/>
      <c r="AJ78" s="38"/>
      <c r="AK78" s="38"/>
      <c r="AL78" s="38"/>
      <c r="AM78" s="38"/>
      <c r="AN78" s="43">
        <f t="shared" si="1374"/>
        <v>0</v>
      </c>
      <c r="AO78" s="38"/>
      <c r="AP78" s="38"/>
      <c r="AQ78" s="38"/>
      <c r="AR78" s="38"/>
      <c r="AS78" s="38"/>
      <c r="AT78" s="38"/>
      <c r="AU78" s="38"/>
      <c r="AV78" s="38"/>
      <c r="AW78" s="38"/>
      <c r="AX78" s="38"/>
      <c r="AY78" s="38"/>
      <c r="AZ78" s="38"/>
      <c r="BA78" s="43">
        <f t="shared" si="1426"/>
        <v>0</v>
      </c>
      <c r="BB78" s="38"/>
      <c r="BC78" s="38"/>
      <c r="BD78" s="38"/>
      <c r="BE78" s="38"/>
      <c r="BF78" s="38"/>
      <c r="BG78" s="38"/>
      <c r="BH78" s="38"/>
      <c r="BI78" s="38"/>
      <c r="BJ78" s="38"/>
      <c r="BK78" s="38"/>
      <c r="BL78" s="38"/>
      <c r="BM78" s="38"/>
      <c r="BN78" s="43">
        <f t="shared" si="1428"/>
        <v>0</v>
      </c>
      <c r="BO78" s="38"/>
      <c r="BP78" s="38"/>
      <c r="BQ78" s="38"/>
      <c r="BR78" s="38"/>
      <c r="BS78" s="38"/>
      <c r="BT78" s="38"/>
      <c r="BU78" s="38"/>
      <c r="BV78" s="38"/>
      <c r="BW78" s="38"/>
      <c r="BX78" s="38"/>
      <c r="BY78" s="38"/>
      <c r="BZ78" s="38"/>
      <c r="CA78" s="43">
        <f t="shared" si="1430"/>
        <v>0</v>
      </c>
      <c r="CB78" s="38"/>
      <c r="CC78" s="38"/>
      <c r="CD78" s="38"/>
      <c r="CE78" s="38"/>
      <c r="CF78" s="38"/>
      <c r="CG78" s="38"/>
      <c r="CH78" s="38"/>
      <c r="CI78" s="38"/>
      <c r="CJ78" s="38"/>
      <c r="CK78" s="38"/>
      <c r="CL78" s="38"/>
      <c r="CM78" s="38"/>
      <c r="CN78" s="43">
        <f t="shared" si="1432"/>
        <v>0</v>
      </c>
      <c r="CO78" s="38"/>
      <c r="CP78" s="38"/>
      <c r="CQ78" s="38"/>
      <c r="CR78" s="38"/>
      <c r="CS78" s="38"/>
      <c r="CT78" s="38"/>
      <c r="CU78" s="38"/>
      <c r="CV78" s="38"/>
      <c r="CW78" s="38"/>
      <c r="CX78" s="38"/>
      <c r="CY78" s="38"/>
      <c r="CZ78" s="38"/>
      <c r="DA78" s="43">
        <f t="shared" si="1434"/>
        <v>0</v>
      </c>
      <c r="DB78" s="38"/>
      <c r="DC78" s="38"/>
      <c r="DD78" s="38"/>
      <c r="DE78" s="38"/>
      <c r="DF78" s="38"/>
      <c r="DG78" s="38"/>
      <c r="DH78" s="38"/>
      <c r="DI78" s="38"/>
      <c r="DJ78" s="38"/>
      <c r="DK78" s="38"/>
      <c r="DL78" s="38"/>
      <c r="DM78" s="38"/>
      <c r="DN78" s="43">
        <f t="shared" si="1436"/>
        <v>0</v>
      </c>
      <c r="DO78" s="38"/>
      <c r="DP78" s="38"/>
      <c r="DQ78" s="38"/>
      <c r="DR78" s="38"/>
      <c r="DS78" s="38"/>
      <c r="DT78" s="38"/>
      <c r="DU78" s="38"/>
      <c r="DV78" s="38"/>
      <c r="DW78" s="38"/>
      <c r="DX78" s="38"/>
      <c r="DY78" s="38"/>
      <c r="DZ78" s="38"/>
      <c r="EA78" s="43">
        <f t="shared" si="1438"/>
        <v>0</v>
      </c>
      <c r="EB78" s="38"/>
      <c r="EC78" s="38"/>
      <c r="ED78" s="38"/>
      <c r="EE78" s="38"/>
      <c r="EF78" s="38"/>
      <c r="EG78" s="38"/>
      <c r="EH78" s="38"/>
      <c r="EI78" s="38"/>
      <c r="EJ78" s="38"/>
      <c r="EK78" s="38"/>
      <c r="EL78" s="38"/>
      <c r="EM78" s="38"/>
      <c r="EN78" s="43">
        <f t="shared" si="1440"/>
        <v>0</v>
      </c>
      <c r="EO78" s="38"/>
      <c r="EP78" s="38"/>
      <c r="EQ78" s="38"/>
      <c r="ER78" s="38"/>
      <c r="ES78" s="38"/>
      <c r="ET78" s="38"/>
      <c r="EU78" s="38"/>
      <c r="EV78" s="38"/>
      <c r="EW78" s="38"/>
      <c r="EX78" s="38"/>
      <c r="EY78" s="38"/>
      <c r="EZ78" s="38"/>
      <c r="FA78" s="43">
        <f t="shared" si="1442"/>
        <v>0</v>
      </c>
      <c r="FB78" s="38"/>
      <c r="FC78" s="38"/>
      <c r="FD78" s="38"/>
      <c r="FE78" s="38"/>
      <c r="FF78" s="38"/>
      <c r="FG78" s="38"/>
      <c r="FH78" s="38"/>
      <c r="FI78" s="38"/>
      <c r="FJ78" s="38"/>
      <c r="FK78" s="38"/>
      <c r="FL78" s="38"/>
      <c r="FM78" s="38"/>
      <c r="FN78" s="43">
        <f t="shared" si="1444"/>
        <v>0</v>
      </c>
      <c r="FO78" s="38"/>
      <c r="FP78" s="38"/>
      <c r="FQ78" s="38"/>
      <c r="FR78" s="38"/>
      <c r="FS78" s="38"/>
      <c r="FT78" s="38"/>
      <c r="FU78" s="38"/>
      <c r="FV78" s="38"/>
      <c r="FW78" s="38"/>
      <c r="FX78" s="38"/>
      <c r="FY78" s="38"/>
      <c r="FZ78" s="38"/>
      <c r="GA78" s="43">
        <f t="shared" si="1446"/>
        <v>0</v>
      </c>
      <c r="GB78" s="38"/>
      <c r="GC78" s="38"/>
      <c r="GD78" s="38"/>
      <c r="GE78" s="38"/>
      <c r="GF78" s="38"/>
      <c r="GG78" s="38"/>
      <c r="GH78" s="38"/>
      <c r="GI78" s="38"/>
      <c r="GJ78" s="38"/>
      <c r="GK78" s="38"/>
      <c r="GL78" s="38"/>
      <c r="GM78" s="38"/>
      <c r="GN78" s="43">
        <f t="shared" si="1448"/>
        <v>0</v>
      </c>
      <c r="GO78" s="38"/>
      <c r="GP78" s="38"/>
      <c r="GQ78" s="38"/>
      <c r="GR78" s="38"/>
      <c r="GS78" s="38"/>
      <c r="GT78" s="38"/>
      <c r="GU78" s="38"/>
      <c r="GV78" s="38"/>
      <c r="GW78" s="38"/>
      <c r="GX78" s="38"/>
      <c r="GY78" s="38"/>
      <c r="GZ78" s="38"/>
      <c r="HA78" s="43">
        <f t="shared" si="1450"/>
        <v>0</v>
      </c>
      <c r="HB78" s="38"/>
      <c r="HC78" s="38"/>
      <c r="HD78" s="38"/>
      <c r="HE78" s="38"/>
      <c r="HF78" s="38"/>
      <c r="HG78" s="38"/>
      <c r="HH78" s="38"/>
      <c r="HI78" s="38"/>
      <c r="HJ78" s="38"/>
      <c r="HK78" s="38"/>
      <c r="HL78" s="38"/>
      <c r="HM78" s="38"/>
      <c r="HN78" s="43">
        <f t="shared" si="1452"/>
        <v>0</v>
      </c>
      <c r="HO78" s="38"/>
      <c r="HP78" s="38"/>
      <c r="HQ78" s="38"/>
      <c r="HR78" s="38"/>
      <c r="HS78" s="38"/>
      <c r="HT78" s="38"/>
      <c r="HU78" s="38"/>
      <c r="HV78" s="38"/>
      <c r="HW78" s="38"/>
      <c r="HX78" s="38"/>
      <c r="HY78" s="38"/>
      <c r="HZ78" s="38"/>
      <c r="IA78" s="43">
        <f t="shared" si="1454"/>
        <v>0</v>
      </c>
      <c r="IB78" s="38"/>
      <c r="IC78" s="38"/>
      <c r="ID78" s="38"/>
      <c r="IE78" s="38"/>
      <c r="IF78" s="38"/>
      <c r="IG78" s="38"/>
      <c r="IH78" s="38"/>
      <c r="II78" s="38"/>
      <c r="IJ78" s="38"/>
      <c r="IK78" s="38"/>
      <c r="IL78" s="38"/>
      <c r="IM78" s="38"/>
      <c r="IN78" s="43">
        <f t="shared" si="1456"/>
        <v>0</v>
      </c>
      <c r="IO78" s="38"/>
      <c r="IP78" s="38"/>
      <c r="IQ78" s="38"/>
      <c r="IR78" s="38"/>
      <c r="IS78" s="38"/>
      <c r="IT78" s="38"/>
      <c r="IU78" s="38"/>
      <c r="IV78" s="38"/>
      <c r="IW78" s="38"/>
      <c r="IX78" s="38"/>
      <c r="IY78" s="38"/>
      <c r="IZ78" s="38"/>
      <c r="JA78" s="43">
        <f t="shared" si="1458"/>
        <v>0</v>
      </c>
      <c r="JB78" s="38"/>
      <c r="JC78" s="38"/>
      <c r="JD78" s="38"/>
      <c r="JE78" s="38"/>
      <c r="JF78" s="38"/>
      <c r="JG78" s="38"/>
      <c r="JH78" s="38"/>
      <c r="JI78" s="38"/>
      <c r="JJ78" s="38"/>
      <c r="JK78" s="38"/>
      <c r="JL78" s="38"/>
      <c r="JM78" s="38"/>
      <c r="JN78" s="43">
        <f t="shared" si="1460"/>
        <v>0</v>
      </c>
      <c r="JO78" s="38"/>
      <c r="JP78" s="38"/>
      <c r="JQ78" s="38"/>
      <c r="JR78" s="38"/>
      <c r="JS78" s="38"/>
      <c r="JT78" s="38"/>
      <c r="JU78" s="38"/>
      <c r="JV78" s="38"/>
      <c r="JW78" s="38"/>
      <c r="JX78" s="38"/>
      <c r="JY78" s="38"/>
      <c r="JZ78" s="38"/>
      <c r="KA78" s="43">
        <f t="shared" si="1462"/>
        <v>0</v>
      </c>
      <c r="KB78" s="38"/>
      <c r="KC78" s="38"/>
      <c r="KD78" s="38"/>
      <c r="KE78" s="38"/>
      <c r="KF78" s="38"/>
      <c r="KG78" s="38"/>
      <c r="KH78" s="38"/>
      <c r="KI78" s="38"/>
      <c r="KJ78" s="38"/>
      <c r="KK78" s="38"/>
      <c r="KL78" s="38"/>
      <c r="KM78" s="38"/>
      <c r="KN78" s="43">
        <f t="shared" si="1464"/>
        <v>0</v>
      </c>
      <c r="KO78" s="38"/>
      <c r="KP78" s="38"/>
      <c r="KQ78" s="38"/>
      <c r="KR78" s="38"/>
      <c r="KS78" s="38"/>
      <c r="KT78" s="38"/>
      <c r="KU78" s="38"/>
      <c r="KV78" s="38"/>
      <c r="KW78" s="38"/>
      <c r="KX78" s="38"/>
      <c r="KY78" s="38"/>
      <c r="KZ78" s="38"/>
      <c r="LA78" s="43">
        <f t="shared" si="1466"/>
        <v>0</v>
      </c>
      <c r="LB78" s="38"/>
      <c r="LC78" s="38"/>
      <c r="LD78" s="38"/>
      <c r="LE78" s="38"/>
      <c r="LF78" s="38"/>
      <c r="LG78" s="38"/>
      <c r="LH78" s="38"/>
      <c r="LI78" s="38"/>
      <c r="LJ78" s="38"/>
      <c r="LK78" s="38"/>
      <c r="LL78" s="38"/>
      <c r="LM78" s="38"/>
      <c r="LN78" s="43">
        <f t="shared" si="1468"/>
        <v>0</v>
      </c>
    </row>
    <row r="79" spans="1:326">
      <c r="A79" s="74" t="s">
        <v>80</v>
      </c>
      <c r="B79" s="123"/>
      <c r="C79" s="38"/>
      <c r="D79" s="38"/>
      <c r="E79" s="38"/>
      <c r="F79" s="38"/>
      <c r="G79" s="38"/>
      <c r="H79" s="38"/>
      <c r="I79" s="38"/>
      <c r="J79" s="38"/>
      <c r="K79" s="38"/>
      <c r="L79" s="38"/>
      <c r="M79" s="38"/>
      <c r="N79" s="43">
        <f t="shared" si="1372"/>
        <v>0</v>
      </c>
      <c r="O79" s="38"/>
      <c r="P79" s="38"/>
      <c r="Q79" s="38"/>
      <c r="R79" s="38"/>
      <c r="S79" s="38"/>
      <c r="T79" s="38"/>
      <c r="U79" s="38"/>
      <c r="V79" s="38"/>
      <c r="W79" s="38"/>
      <c r="X79" s="38"/>
      <c r="Y79" s="38"/>
      <c r="Z79" s="38"/>
      <c r="AA79" s="43">
        <f t="shared" si="1373"/>
        <v>0</v>
      </c>
      <c r="AB79" s="38"/>
      <c r="AC79" s="38"/>
      <c r="AD79" s="38"/>
      <c r="AE79" s="38"/>
      <c r="AF79" s="38"/>
      <c r="AG79" s="38"/>
      <c r="AH79" s="38"/>
      <c r="AI79" s="38"/>
      <c r="AJ79" s="38"/>
      <c r="AK79" s="38"/>
      <c r="AL79" s="38"/>
      <c r="AM79" s="38"/>
      <c r="AN79" s="43">
        <f t="shared" si="1374"/>
        <v>0</v>
      </c>
      <c r="AO79" s="38"/>
      <c r="AP79" s="38"/>
      <c r="AQ79" s="38"/>
      <c r="AR79" s="38"/>
      <c r="AS79" s="38"/>
      <c r="AT79" s="38"/>
      <c r="AU79" s="38"/>
      <c r="AV79" s="38"/>
      <c r="AW79" s="38"/>
      <c r="AX79" s="38"/>
      <c r="AY79" s="38"/>
      <c r="AZ79" s="38"/>
      <c r="BA79" s="43">
        <f t="shared" si="1426"/>
        <v>0</v>
      </c>
      <c r="BB79" s="38"/>
      <c r="BC79" s="38"/>
      <c r="BD79" s="38"/>
      <c r="BE79" s="38"/>
      <c r="BF79" s="38"/>
      <c r="BG79" s="38"/>
      <c r="BH79" s="38"/>
      <c r="BI79" s="38"/>
      <c r="BJ79" s="38"/>
      <c r="BK79" s="38"/>
      <c r="BL79" s="38"/>
      <c r="BM79" s="38"/>
      <c r="BN79" s="43">
        <f t="shared" si="1428"/>
        <v>0</v>
      </c>
      <c r="BO79" s="38"/>
      <c r="BP79" s="38"/>
      <c r="BQ79" s="38"/>
      <c r="BR79" s="38"/>
      <c r="BS79" s="38"/>
      <c r="BT79" s="38"/>
      <c r="BU79" s="38"/>
      <c r="BV79" s="38"/>
      <c r="BW79" s="38"/>
      <c r="BX79" s="38"/>
      <c r="BY79" s="38"/>
      <c r="BZ79" s="38"/>
      <c r="CA79" s="43">
        <f t="shared" si="1430"/>
        <v>0</v>
      </c>
      <c r="CB79" s="38"/>
      <c r="CC79" s="38"/>
      <c r="CD79" s="38"/>
      <c r="CE79" s="38"/>
      <c r="CF79" s="38"/>
      <c r="CG79" s="38"/>
      <c r="CH79" s="38"/>
      <c r="CI79" s="38"/>
      <c r="CJ79" s="38"/>
      <c r="CK79" s="38"/>
      <c r="CL79" s="38"/>
      <c r="CM79" s="38"/>
      <c r="CN79" s="43">
        <f t="shared" si="1432"/>
        <v>0</v>
      </c>
      <c r="CO79" s="38"/>
      <c r="CP79" s="38"/>
      <c r="CQ79" s="38"/>
      <c r="CR79" s="38"/>
      <c r="CS79" s="38"/>
      <c r="CT79" s="38"/>
      <c r="CU79" s="38"/>
      <c r="CV79" s="38"/>
      <c r="CW79" s="38"/>
      <c r="CX79" s="38"/>
      <c r="CY79" s="38"/>
      <c r="CZ79" s="38"/>
      <c r="DA79" s="43">
        <f t="shared" si="1434"/>
        <v>0</v>
      </c>
      <c r="DB79" s="38"/>
      <c r="DC79" s="38"/>
      <c r="DD79" s="38"/>
      <c r="DE79" s="38"/>
      <c r="DF79" s="38"/>
      <c r="DG79" s="38"/>
      <c r="DH79" s="38"/>
      <c r="DI79" s="38"/>
      <c r="DJ79" s="38"/>
      <c r="DK79" s="38"/>
      <c r="DL79" s="38"/>
      <c r="DM79" s="38"/>
      <c r="DN79" s="43">
        <f t="shared" si="1436"/>
        <v>0</v>
      </c>
      <c r="DO79" s="38"/>
      <c r="DP79" s="38"/>
      <c r="DQ79" s="38"/>
      <c r="DR79" s="38"/>
      <c r="DS79" s="38"/>
      <c r="DT79" s="38"/>
      <c r="DU79" s="38"/>
      <c r="DV79" s="38"/>
      <c r="DW79" s="38"/>
      <c r="DX79" s="38"/>
      <c r="DY79" s="38"/>
      <c r="DZ79" s="38"/>
      <c r="EA79" s="43">
        <f t="shared" si="1438"/>
        <v>0</v>
      </c>
      <c r="EB79" s="38"/>
      <c r="EC79" s="38"/>
      <c r="ED79" s="38"/>
      <c r="EE79" s="38"/>
      <c r="EF79" s="38"/>
      <c r="EG79" s="38"/>
      <c r="EH79" s="38"/>
      <c r="EI79" s="38"/>
      <c r="EJ79" s="38"/>
      <c r="EK79" s="38"/>
      <c r="EL79" s="38"/>
      <c r="EM79" s="38"/>
      <c r="EN79" s="43">
        <f t="shared" si="1440"/>
        <v>0</v>
      </c>
      <c r="EO79" s="38"/>
      <c r="EP79" s="38"/>
      <c r="EQ79" s="38"/>
      <c r="ER79" s="38"/>
      <c r="ES79" s="38"/>
      <c r="ET79" s="38"/>
      <c r="EU79" s="38"/>
      <c r="EV79" s="38"/>
      <c r="EW79" s="38"/>
      <c r="EX79" s="38"/>
      <c r="EY79" s="38"/>
      <c r="EZ79" s="38"/>
      <c r="FA79" s="43">
        <f t="shared" si="1442"/>
        <v>0</v>
      </c>
      <c r="FB79" s="38"/>
      <c r="FC79" s="38"/>
      <c r="FD79" s="38"/>
      <c r="FE79" s="38"/>
      <c r="FF79" s="38"/>
      <c r="FG79" s="38"/>
      <c r="FH79" s="38"/>
      <c r="FI79" s="38"/>
      <c r="FJ79" s="38"/>
      <c r="FK79" s="38"/>
      <c r="FL79" s="38"/>
      <c r="FM79" s="38"/>
      <c r="FN79" s="43">
        <f t="shared" si="1444"/>
        <v>0</v>
      </c>
      <c r="FO79" s="38"/>
      <c r="FP79" s="38"/>
      <c r="FQ79" s="38"/>
      <c r="FR79" s="38"/>
      <c r="FS79" s="38"/>
      <c r="FT79" s="38"/>
      <c r="FU79" s="38"/>
      <c r="FV79" s="38"/>
      <c r="FW79" s="38"/>
      <c r="FX79" s="38"/>
      <c r="FY79" s="38"/>
      <c r="FZ79" s="38"/>
      <c r="GA79" s="43">
        <f t="shared" si="1446"/>
        <v>0</v>
      </c>
      <c r="GB79" s="38"/>
      <c r="GC79" s="38"/>
      <c r="GD79" s="38"/>
      <c r="GE79" s="38"/>
      <c r="GF79" s="38"/>
      <c r="GG79" s="38"/>
      <c r="GH79" s="38"/>
      <c r="GI79" s="38"/>
      <c r="GJ79" s="38"/>
      <c r="GK79" s="38"/>
      <c r="GL79" s="38"/>
      <c r="GM79" s="38"/>
      <c r="GN79" s="43">
        <f t="shared" si="1448"/>
        <v>0</v>
      </c>
      <c r="GO79" s="38"/>
      <c r="GP79" s="38"/>
      <c r="GQ79" s="38"/>
      <c r="GR79" s="38"/>
      <c r="GS79" s="38"/>
      <c r="GT79" s="38"/>
      <c r="GU79" s="38"/>
      <c r="GV79" s="38"/>
      <c r="GW79" s="38"/>
      <c r="GX79" s="38"/>
      <c r="GY79" s="38"/>
      <c r="GZ79" s="38"/>
      <c r="HA79" s="43">
        <f t="shared" si="1450"/>
        <v>0</v>
      </c>
      <c r="HB79" s="38"/>
      <c r="HC79" s="38"/>
      <c r="HD79" s="38"/>
      <c r="HE79" s="38"/>
      <c r="HF79" s="38"/>
      <c r="HG79" s="38"/>
      <c r="HH79" s="38"/>
      <c r="HI79" s="38"/>
      <c r="HJ79" s="38"/>
      <c r="HK79" s="38"/>
      <c r="HL79" s="38"/>
      <c r="HM79" s="38"/>
      <c r="HN79" s="43">
        <f t="shared" si="1452"/>
        <v>0</v>
      </c>
      <c r="HO79" s="38"/>
      <c r="HP79" s="38"/>
      <c r="HQ79" s="38"/>
      <c r="HR79" s="38"/>
      <c r="HS79" s="38"/>
      <c r="HT79" s="38"/>
      <c r="HU79" s="38"/>
      <c r="HV79" s="38"/>
      <c r="HW79" s="38"/>
      <c r="HX79" s="38"/>
      <c r="HY79" s="38"/>
      <c r="HZ79" s="38"/>
      <c r="IA79" s="43">
        <f t="shared" si="1454"/>
        <v>0</v>
      </c>
      <c r="IB79" s="38"/>
      <c r="IC79" s="38"/>
      <c r="ID79" s="38"/>
      <c r="IE79" s="38"/>
      <c r="IF79" s="38"/>
      <c r="IG79" s="38"/>
      <c r="IH79" s="38"/>
      <c r="II79" s="38"/>
      <c r="IJ79" s="38"/>
      <c r="IK79" s="38"/>
      <c r="IL79" s="38"/>
      <c r="IM79" s="38"/>
      <c r="IN79" s="43">
        <f t="shared" si="1456"/>
        <v>0</v>
      </c>
      <c r="IO79" s="38"/>
      <c r="IP79" s="38"/>
      <c r="IQ79" s="38"/>
      <c r="IR79" s="38"/>
      <c r="IS79" s="38"/>
      <c r="IT79" s="38"/>
      <c r="IU79" s="38"/>
      <c r="IV79" s="38"/>
      <c r="IW79" s="38"/>
      <c r="IX79" s="38"/>
      <c r="IY79" s="38"/>
      <c r="IZ79" s="38"/>
      <c r="JA79" s="43">
        <f t="shared" si="1458"/>
        <v>0</v>
      </c>
      <c r="JB79" s="38"/>
      <c r="JC79" s="38"/>
      <c r="JD79" s="38"/>
      <c r="JE79" s="38"/>
      <c r="JF79" s="38"/>
      <c r="JG79" s="38"/>
      <c r="JH79" s="38"/>
      <c r="JI79" s="38"/>
      <c r="JJ79" s="38"/>
      <c r="JK79" s="38"/>
      <c r="JL79" s="38"/>
      <c r="JM79" s="38"/>
      <c r="JN79" s="43">
        <f t="shared" si="1460"/>
        <v>0</v>
      </c>
      <c r="JO79" s="38"/>
      <c r="JP79" s="38"/>
      <c r="JQ79" s="38"/>
      <c r="JR79" s="38"/>
      <c r="JS79" s="38"/>
      <c r="JT79" s="38"/>
      <c r="JU79" s="38"/>
      <c r="JV79" s="38"/>
      <c r="JW79" s="38"/>
      <c r="JX79" s="38"/>
      <c r="JY79" s="38"/>
      <c r="JZ79" s="38"/>
      <c r="KA79" s="43">
        <f t="shared" si="1462"/>
        <v>0</v>
      </c>
      <c r="KB79" s="38"/>
      <c r="KC79" s="38"/>
      <c r="KD79" s="38"/>
      <c r="KE79" s="38"/>
      <c r="KF79" s="38"/>
      <c r="KG79" s="38"/>
      <c r="KH79" s="38"/>
      <c r="KI79" s="38"/>
      <c r="KJ79" s="38"/>
      <c r="KK79" s="38"/>
      <c r="KL79" s="38"/>
      <c r="KM79" s="38"/>
      <c r="KN79" s="43">
        <f t="shared" si="1464"/>
        <v>0</v>
      </c>
      <c r="KO79" s="38"/>
      <c r="KP79" s="38"/>
      <c r="KQ79" s="38"/>
      <c r="KR79" s="38"/>
      <c r="KS79" s="38"/>
      <c r="KT79" s="38"/>
      <c r="KU79" s="38"/>
      <c r="KV79" s="38"/>
      <c r="KW79" s="38"/>
      <c r="KX79" s="38"/>
      <c r="KY79" s="38"/>
      <c r="KZ79" s="38"/>
      <c r="LA79" s="43">
        <f t="shared" si="1466"/>
        <v>0</v>
      </c>
      <c r="LB79" s="38"/>
      <c r="LC79" s="38"/>
      <c r="LD79" s="38"/>
      <c r="LE79" s="38"/>
      <c r="LF79" s="38"/>
      <c r="LG79" s="38"/>
      <c r="LH79" s="38"/>
      <c r="LI79" s="38"/>
      <c r="LJ79" s="38"/>
      <c r="LK79" s="38"/>
      <c r="LL79" s="38"/>
      <c r="LM79" s="38"/>
      <c r="LN79" s="43">
        <f t="shared" si="1468"/>
        <v>0</v>
      </c>
    </row>
    <row r="80" spans="1:326">
      <c r="A80" s="74" t="s">
        <v>81</v>
      </c>
      <c r="B80" s="123"/>
      <c r="C80" s="38"/>
      <c r="D80" s="38"/>
      <c r="E80" s="38"/>
      <c r="F80" s="38"/>
      <c r="G80" s="38"/>
      <c r="H80" s="38"/>
      <c r="I80" s="38"/>
      <c r="J80" s="38"/>
      <c r="K80" s="38"/>
      <c r="L80" s="38"/>
      <c r="M80" s="38"/>
      <c r="N80" s="43">
        <f t="shared" si="1372"/>
        <v>0</v>
      </c>
      <c r="O80" s="38"/>
      <c r="P80" s="38"/>
      <c r="Q80" s="38"/>
      <c r="R80" s="38"/>
      <c r="S80" s="38"/>
      <c r="T80" s="38"/>
      <c r="U80" s="38"/>
      <c r="V80" s="38"/>
      <c r="W80" s="38"/>
      <c r="X80" s="38"/>
      <c r="Y80" s="38"/>
      <c r="Z80" s="38"/>
      <c r="AA80" s="43">
        <f t="shared" si="1373"/>
        <v>0</v>
      </c>
      <c r="AB80" s="38"/>
      <c r="AC80" s="38"/>
      <c r="AD80" s="38"/>
      <c r="AE80" s="38"/>
      <c r="AF80" s="38"/>
      <c r="AG80" s="38"/>
      <c r="AH80" s="38"/>
      <c r="AI80" s="38"/>
      <c r="AJ80" s="38"/>
      <c r="AK80" s="38"/>
      <c r="AL80" s="38"/>
      <c r="AM80" s="38"/>
      <c r="AN80" s="43">
        <f t="shared" si="1374"/>
        <v>0</v>
      </c>
      <c r="AO80" s="38"/>
      <c r="AP80" s="38"/>
      <c r="AQ80" s="38"/>
      <c r="AR80" s="38"/>
      <c r="AS80" s="38"/>
      <c r="AT80" s="38"/>
      <c r="AU80" s="38"/>
      <c r="AV80" s="38"/>
      <c r="AW80" s="38"/>
      <c r="AX80" s="38"/>
      <c r="AY80" s="38"/>
      <c r="AZ80" s="38"/>
      <c r="BA80" s="43">
        <f t="shared" si="1426"/>
        <v>0</v>
      </c>
      <c r="BB80" s="38"/>
      <c r="BC80" s="38"/>
      <c r="BD80" s="38"/>
      <c r="BE80" s="38"/>
      <c r="BF80" s="38"/>
      <c r="BG80" s="38"/>
      <c r="BH80" s="38"/>
      <c r="BI80" s="38"/>
      <c r="BJ80" s="38"/>
      <c r="BK80" s="38"/>
      <c r="BL80" s="38"/>
      <c r="BM80" s="38"/>
      <c r="BN80" s="43">
        <f t="shared" si="1428"/>
        <v>0</v>
      </c>
      <c r="BO80" s="38"/>
      <c r="BP80" s="38"/>
      <c r="BQ80" s="38"/>
      <c r="BR80" s="38"/>
      <c r="BS80" s="38"/>
      <c r="BT80" s="38"/>
      <c r="BU80" s="38"/>
      <c r="BV80" s="38"/>
      <c r="BW80" s="38"/>
      <c r="BX80" s="38"/>
      <c r="BY80" s="38"/>
      <c r="BZ80" s="38"/>
      <c r="CA80" s="43">
        <f t="shared" si="1430"/>
        <v>0</v>
      </c>
      <c r="CB80" s="38"/>
      <c r="CC80" s="38"/>
      <c r="CD80" s="38"/>
      <c r="CE80" s="38"/>
      <c r="CF80" s="38"/>
      <c r="CG80" s="38"/>
      <c r="CH80" s="38"/>
      <c r="CI80" s="38"/>
      <c r="CJ80" s="38"/>
      <c r="CK80" s="38"/>
      <c r="CL80" s="38"/>
      <c r="CM80" s="38"/>
      <c r="CN80" s="43">
        <f t="shared" si="1432"/>
        <v>0</v>
      </c>
      <c r="CO80" s="38"/>
      <c r="CP80" s="38"/>
      <c r="CQ80" s="38"/>
      <c r="CR80" s="38"/>
      <c r="CS80" s="38"/>
      <c r="CT80" s="38"/>
      <c r="CU80" s="38"/>
      <c r="CV80" s="38"/>
      <c r="CW80" s="38"/>
      <c r="CX80" s="38"/>
      <c r="CY80" s="38"/>
      <c r="CZ80" s="38"/>
      <c r="DA80" s="43">
        <f t="shared" si="1434"/>
        <v>0</v>
      </c>
      <c r="DB80" s="38"/>
      <c r="DC80" s="38"/>
      <c r="DD80" s="38"/>
      <c r="DE80" s="38"/>
      <c r="DF80" s="38"/>
      <c r="DG80" s="38"/>
      <c r="DH80" s="38"/>
      <c r="DI80" s="38"/>
      <c r="DJ80" s="38"/>
      <c r="DK80" s="38"/>
      <c r="DL80" s="38"/>
      <c r="DM80" s="38"/>
      <c r="DN80" s="43">
        <f t="shared" si="1436"/>
        <v>0</v>
      </c>
      <c r="DO80" s="38"/>
      <c r="DP80" s="38"/>
      <c r="DQ80" s="38"/>
      <c r="DR80" s="38"/>
      <c r="DS80" s="38"/>
      <c r="DT80" s="38"/>
      <c r="DU80" s="38"/>
      <c r="DV80" s="38"/>
      <c r="DW80" s="38"/>
      <c r="DX80" s="38"/>
      <c r="DY80" s="38"/>
      <c r="DZ80" s="38"/>
      <c r="EA80" s="43">
        <f t="shared" si="1438"/>
        <v>0</v>
      </c>
      <c r="EB80" s="38"/>
      <c r="EC80" s="38"/>
      <c r="ED80" s="38"/>
      <c r="EE80" s="38"/>
      <c r="EF80" s="38"/>
      <c r="EG80" s="38"/>
      <c r="EH80" s="38"/>
      <c r="EI80" s="38"/>
      <c r="EJ80" s="38"/>
      <c r="EK80" s="38"/>
      <c r="EL80" s="38"/>
      <c r="EM80" s="38"/>
      <c r="EN80" s="43">
        <f t="shared" si="1440"/>
        <v>0</v>
      </c>
      <c r="EO80" s="38"/>
      <c r="EP80" s="38"/>
      <c r="EQ80" s="38"/>
      <c r="ER80" s="38"/>
      <c r="ES80" s="38"/>
      <c r="ET80" s="38"/>
      <c r="EU80" s="38"/>
      <c r="EV80" s="38"/>
      <c r="EW80" s="38"/>
      <c r="EX80" s="38"/>
      <c r="EY80" s="38"/>
      <c r="EZ80" s="38"/>
      <c r="FA80" s="43">
        <f t="shared" si="1442"/>
        <v>0</v>
      </c>
      <c r="FB80" s="38"/>
      <c r="FC80" s="38"/>
      <c r="FD80" s="38"/>
      <c r="FE80" s="38"/>
      <c r="FF80" s="38"/>
      <c r="FG80" s="38"/>
      <c r="FH80" s="38"/>
      <c r="FI80" s="38"/>
      <c r="FJ80" s="38"/>
      <c r="FK80" s="38"/>
      <c r="FL80" s="38"/>
      <c r="FM80" s="38"/>
      <c r="FN80" s="43">
        <f t="shared" si="1444"/>
        <v>0</v>
      </c>
      <c r="FO80" s="38"/>
      <c r="FP80" s="38"/>
      <c r="FQ80" s="38"/>
      <c r="FR80" s="38"/>
      <c r="FS80" s="38"/>
      <c r="FT80" s="38"/>
      <c r="FU80" s="38"/>
      <c r="FV80" s="38"/>
      <c r="FW80" s="38"/>
      <c r="FX80" s="38"/>
      <c r="FY80" s="38"/>
      <c r="FZ80" s="38"/>
      <c r="GA80" s="43">
        <f t="shared" si="1446"/>
        <v>0</v>
      </c>
      <c r="GB80" s="38"/>
      <c r="GC80" s="38"/>
      <c r="GD80" s="38"/>
      <c r="GE80" s="38"/>
      <c r="GF80" s="38"/>
      <c r="GG80" s="38"/>
      <c r="GH80" s="38"/>
      <c r="GI80" s="38"/>
      <c r="GJ80" s="38"/>
      <c r="GK80" s="38"/>
      <c r="GL80" s="38"/>
      <c r="GM80" s="38"/>
      <c r="GN80" s="43">
        <f t="shared" si="1448"/>
        <v>0</v>
      </c>
      <c r="GO80" s="38"/>
      <c r="GP80" s="38"/>
      <c r="GQ80" s="38"/>
      <c r="GR80" s="38"/>
      <c r="GS80" s="38"/>
      <c r="GT80" s="38"/>
      <c r="GU80" s="38"/>
      <c r="GV80" s="38"/>
      <c r="GW80" s="38"/>
      <c r="GX80" s="38"/>
      <c r="GY80" s="38"/>
      <c r="GZ80" s="38"/>
      <c r="HA80" s="43">
        <f t="shared" si="1450"/>
        <v>0</v>
      </c>
      <c r="HB80" s="38"/>
      <c r="HC80" s="38"/>
      <c r="HD80" s="38"/>
      <c r="HE80" s="38"/>
      <c r="HF80" s="38"/>
      <c r="HG80" s="38"/>
      <c r="HH80" s="38"/>
      <c r="HI80" s="38"/>
      <c r="HJ80" s="38"/>
      <c r="HK80" s="38"/>
      <c r="HL80" s="38"/>
      <c r="HM80" s="38"/>
      <c r="HN80" s="43">
        <f t="shared" si="1452"/>
        <v>0</v>
      </c>
      <c r="HO80" s="38"/>
      <c r="HP80" s="38"/>
      <c r="HQ80" s="38"/>
      <c r="HR80" s="38"/>
      <c r="HS80" s="38"/>
      <c r="HT80" s="38"/>
      <c r="HU80" s="38"/>
      <c r="HV80" s="38"/>
      <c r="HW80" s="38"/>
      <c r="HX80" s="38"/>
      <c r="HY80" s="38"/>
      <c r="HZ80" s="38"/>
      <c r="IA80" s="43">
        <f t="shared" si="1454"/>
        <v>0</v>
      </c>
      <c r="IB80" s="38"/>
      <c r="IC80" s="38"/>
      <c r="ID80" s="38"/>
      <c r="IE80" s="38"/>
      <c r="IF80" s="38"/>
      <c r="IG80" s="38"/>
      <c r="IH80" s="38"/>
      <c r="II80" s="38"/>
      <c r="IJ80" s="38"/>
      <c r="IK80" s="38"/>
      <c r="IL80" s="38"/>
      <c r="IM80" s="38"/>
      <c r="IN80" s="43">
        <f t="shared" si="1456"/>
        <v>0</v>
      </c>
      <c r="IO80" s="38"/>
      <c r="IP80" s="38"/>
      <c r="IQ80" s="38"/>
      <c r="IR80" s="38"/>
      <c r="IS80" s="38"/>
      <c r="IT80" s="38"/>
      <c r="IU80" s="38"/>
      <c r="IV80" s="38"/>
      <c r="IW80" s="38"/>
      <c r="IX80" s="38"/>
      <c r="IY80" s="38"/>
      <c r="IZ80" s="38"/>
      <c r="JA80" s="43">
        <f t="shared" si="1458"/>
        <v>0</v>
      </c>
      <c r="JB80" s="38"/>
      <c r="JC80" s="38"/>
      <c r="JD80" s="38"/>
      <c r="JE80" s="38"/>
      <c r="JF80" s="38"/>
      <c r="JG80" s="38"/>
      <c r="JH80" s="38"/>
      <c r="JI80" s="38"/>
      <c r="JJ80" s="38"/>
      <c r="JK80" s="38"/>
      <c r="JL80" s="38"/>
      <c r="JM80" s="38"/>
      <c r="JN80" s="43">
        <f t="shared" si="1460"/>
        <v>0</v>
      </c>
      <c r="JO80" s="38"/>
      <c r="JP80" s="38"/>
      <c r="JQ80" s="38"/>
      <c r="JR80" s="38"/>
      <c r="JS80" s="38"/>
      <c r="JT80" s="38"/>
      <c r="JU80" s="38"/>
      <c r="JV80" s="38"/>
      <c r="JW80" s="38"/>
      <c r="JX80" s="38"/>
      <c r="JY80" s="38"/>
      <c r="JZ80" s="38"/>
      <c r="KA80" s="43">
        <f t="shared" si="1462"/>
        <v>0</v>
      </c>
      <c r="KB80" s="38"/>
      <c r="KC80" s="38"/>
      <c r="KD80" s="38"/>
      <c r="KE80" s="38"/>
      <c r="KF80" s="38"/>
      <c r="KG80" s="38"/>
      <c r="KH80" s="38"/>
      <c r="KI80" s="38"/>
      <c r="KJ80" s="38"/>
      <c r="KK80" s="38"/>
      <c r="KL80" s="38"/>
      <c r="KM80" s="38"/>
      <c r="KN80" s="43">
        <f t="shared" si="1464"/>
        <v>0</v>
      </c>
      <c r="KO80" s="38"/>
      <c r="KP80" s="38"/>
      <c r="KQ80" s="38"/>
      <c r="KR80" s="38"/>
      <c r="KS80" s="38"/>
      <c r="KT80" s="38"/>
      <c r="KU80" s="38"/>
      <c r="KV80" s="38"/>
      <c r="KW80" s="38"/>
      <c r="KX80" s="38"/>
      <c r="KY80" s="38"/>
      <c r="KZ80" s="38"/>
      <c r="LA80" s="43">
        <f t="shared" si="1466"/>
        <v>0</v>
      </c>
      <c r="LB80" s="38"/>
      <c r="LC80" s="38"/>
      <c r="LD80" s="38"/>
      <c r="LE80" s="38"/>
      <c r="LF80" s="38"/>
      <c r="LG80" s="38"/>
      <c r="LH80" s="38"/>
      <c r="LI80" s="38"/>
      <c r="LJ80" s="38"/>
      <c r="LK80" s="38"/>
      <c r="LL80" s="38"/>
      <c r="LM80" s="38"/>
      <c r="LN80" s="43">
        <f t="shared" si="1468"/>
        <v>0</v>
      </c>
    </row>
    <row r="81" spans="1:326">
      <c r="A81" s="74" t="s">
        <v>82</v>
      </c>
      <c r="B81" s="123"/>
      <c r="C81" s="38"/>
      <c r="D81" s="38"/>
      <c r="E81" s="38"/>
      <c r="F81" s="38"/>
      <c r="G81" s="38"/>
      <c r="H81" s="38"/>
      <c r="I81" s="38"/>
      <c r="J81" s="38"/>
      <c r="K81" s="38"/>
      <c r="L81" s="38"/>
      <c r="M81" s="38"/>
      <c r="N81" s="43">
        <f t="shared" si="1372"/>
        <v>0</v>
      </c>
      <c r="O81" s="38"/>
      <c r="P81" s="38"/>
      <c r="Q81" s="38"/>
      <c r="R81" s="38"/>
      <c r="S81" s="38"/>
      <c r="T81" s="38"/>
      <c r="U81" s="38"/>
      <c r="V81" s="38"/>
      <c r="W81" s="38"/>
      <c r="X81" s="38"/>
      <c r="Y81" s="38"/>
      <c r="Z81" s="38"/>
      <c r="AA81" s="43">
        <f t="shared" si="1373"/>
        <v>0</v>
      </c>
      <c r="AB81" s="38"/>
      <c r="AC81" s="38"/>
      <c r="AD81" s="38"/>
      <c r="AE81" s="38"/>
      <c r="AF81" s="38"/>
      <c r="AG81" s="38"/>
      <c r="AH81" s="38"/>
      <c r="AI81" s="38"/>
      <c r="AJ81" s="38"/>
      <c r="AK81" s="38"/>
      <c r="AL81" s="38"/>
      <c r="AM81" s="38"/>
      <c r="AN81" s="43">
        <f t="shared" si="1374"/>
        <v>0</v>
      </c>
      <c r="AO81" s="38"/>
      <c r="AP81" s="38"/>
      <c r="AQ81" s="38"/>
      <c r="AR81" s="38"/>
      <c r="AS81" s="38"/>
      <c r="AT81" s="38"/>
      <c r="AU81" s="38"/>
      <c r="AV81" s="38"/>
      <c r="AW81" s="38"/>
      <c r="AX81" s="38"/>
      <c r="AY81" s="38"/>
      <c r="AZ81" s="38"/>
      <c r="BA81" s="43">
        <f t="shared" si="1426"/>
        <v>0</v>
      </c>
      <c r="BB81" s="38"/>
      <c r="BC81" s="38"/>
      <c r="BD81" s="38"/>
      <c r="BE81" s="38"/>
      <c r="BF81" s="38"/>
      <c r="BG81" s="38"/>
      <c r="BH81" s="38"/>
      <c r="BI81" s="38"/>
      <c r="BJ81" s="38"/>
      <c r="BK81" s="38"/>
      <c r="BL81" s="38"/>
      <c r="BM81" s="38"/>
      <c r="BN81" s="43">
        <f t="shared" si="1428"/>
        <v>0</v>
      </c>
      <c r="BO81" s="38"/>
      <c r="BP81" s="38"/>
      <c r="BQ81" s="38"/>
      <c r="BR81" s="38"/>
      <c r="BS81" s="38"/>
      <c r="BT81" s="38"/>
      <c r="BU81" s="38"/>
      <c r="BV81" s="38"/>
      <c r="BW81" s="38"/>
      <c r="BX81" s="38"/>
      <c r="BY81" s="38"/>
      <c r="BZ81" s="38"/>
      <c r="CA81" s="43">
        <f t="shared" si="1430"/>
        <v>0</v>
      </c>
      <c r="CB81" s="38"/>
      <c r="CC81" s="38"/>
      <c r="CD81" s="38"/>
      <c r="CE81" s="38"/>
      <c r="CF81" s="38"/>
      <c r="CG81" s="38"/>
      <c r="CH81" s="38"/>
      <c r="CI81" s="38"/>
      <c r="CJ81" s="38"/>
      <c r="CK81" s="38"/>
      <c r="CL81" s="38"/>
      <c r="CM81" s="38"/>
      <c r="CN81" s="43">
        <f t="shared" si="1432"/>
        <v>0</v>
      </c>
      <c r="CO81" s="38"/>
      <c r="CP81" s="38"/>
      <c r="CQ81" s="38"/>
      <c r="CR81" s="38"/>
      <c r="CS81" s="38"/>
      <c r="CT81" s="38"/>
      <c r="CU81" s="38"/>
      <c r="CV81" s="38"/>
      <c r="CW81" s="38"/>
      <c r="CX81" s="38"/>
      <c r="CY81" s="38"/>
      <c r="CZ81" s="38"/>
      <c r="DA81" s="43">
        <f t="shared" si="1434"/>
        <v>0</v>
      </c>
      <c r="DB81" s="38"/>
      <c r="DC81" s="38"/>
      <c r="DD81" s="38"/>
      <c r="DE81" s="38"/>
      <c r="DF81" s="38"/>
      <c r="DG81" s="38"/>
      <c r="DH81" s="38"/>
      <c r="DI81" s="38"/>
      <c r="DJ81" s="38"/>
      <c r="DK81" s="38"/>
      <c r="DL81" s="38"/>
      <c r="DM81" s="38"/>
      <c r="DN81" s="43">
        <f t="shared" si="1436"/>
        <v>0</v>
      </c>
      <c r="DO81" s="38"/>
      <c r="DP81" s="38"/>
      <c r="DQ81" s="38"/>
      <c r="DR81" s="38"/>
      <c r="DS81" s="38"/>
      <c r="DT81" s="38"/>
      <c r="DU81" s="38"/>
      <c r="DV81" s="38"/>
      <c r="DW81" s="38"/>
      <c r="DX81" s="38"/>
      <c r="DY81" s="38"/>
      <c r="DZ81" s="38"/>
      <c r="EA81" s="43">
        <f t="shared" si="1438"/>
        <v>0</v>
      </c>
      <c r="EB81" s="38"/>
      <c r="EC81" s="38"/>
      <c r="ED81" s="38"/>
      <c r="EE81" s="38"/>
      <c r="EF81" s="38"/>
      <c r="EG81" s="38"/>
      <c r="EH81" s="38"/>
      <c r="EI81" s="38"/>
      <c r="EJ81" s="38"/>
      <c r="EK81" s="38"/>
      <c r="EL81" s="38"/>
      <c r="EM81" s="38"/>
      <c r="EN81" s="43">
        <f t="shared" si="1440"/>
        <v>0</v>
      </c>
      <c r="EO81" s="38"/>
      <c r="EP81" s="38"/>
      <c r="EQ81" s="38"/>
      <c r="ER81" s="38"/>
      <c r="ES81" s="38"/>
      <c r="ET81" s="38"/>
      <c r="EU81" s="38"/>
      <c r="EV81" s="38"/>
      <c r="EW81" s="38"/>
      <c r="EX81" s="38"/>
      <c r="EY81" s="38"/>
      <c r="EZ81" s="38"/>
      <c r="FA81" s="43">
        <f t="shared" si="1442"/>
        <v>0</v>
      </c>
      <c r="FB81" s="38"/>
      <c r="FC81" s="38"/>
      <c r="FD81" s="38"/>
      <c r="FE81" s="38"/>
      <c r="FF81" s="38"/>
      <c r="FG81" s="38"/>
      <c r="FH81" s="38"/>
      <c r="FI81" s="38"/>
      <c r="FJ81" s="38"/>
      <c r="FK81" s="38"/>
      <c r="FL81" s="38"/>
      <c r="FM81" s="38"/>
      <c r="FN81" s="43">
        <f t="shared" si="1444"/>
        <v>0</v>
      </c>
      <c r="FO81" s="38"/>
      <c r="FP81" s="38"/>
      <c r="FQ81" s="38"/>
      <c r="FR81" s="38"/>
      <c r="FS81" s="38"/>
      <c r="FT81" s="38"/>
      <c r="FU81" s="38"/>
      <c r="FV81" s="38"/>
      <c r="FW81" s="38"/>
      <c r="FX81" s="38"/>
      <c r="FY81" s="38"/>
      <c r="FZ81" s="38"/>
      <c r="GA81" s="43">
        <f t="shared" si="1446"/>
        <v>0</v>
      </c>
      <c r="GB81" s="38"/>
      <c r="GC81" s="38"/>
      <c r="GD81" s="38"/>
      <c r="GE81" s="38"/>
      <c r="GF81" s="38"/>
      <c r="GG81" s="38"/>
      <c r="GH81" s="38"/>
      <c r="GI81" s="38"/>
      <c r="GJ81" s="38"/>
      <c r="GK81" s="38"/>
      <c r="GL81" s="38"/>
      <c r="GM81" s="38"/>
      <c r="GN81" s="43">
        <f t="shared" si="1448"/>
        <v>0</v>
      </c>
      <c r="GO81" s="38"/>
      <c r="GP81" s="38"/>
      <c r="GQ81" s="38"/>
      <c r="GR81" s="38"/>
      <c r="GS81" s="38"/>
      <c r="GT81" s="38"/>
      <c r="GU81" s="38"/>
      <c r="GV81" s="38"/>
      <c r="GW81" s="38"/>
      <c r="GX81" s="38"/>
      <c r="GY81" s="38"/>
      <c r="GZ81" s="38"/>
      <c r="HA81" s="43">
        <f t="shared" si="1450"/>
        <v>0</v>
      </c>
      <c r="HB81" s="38"/>
      <c r="HC81" s="38"/>
      <c r="HD81" s="38"/>
      <c r="HE81" s="38"/>
      <c r="HF81" s="38"/>
      <c r="HG81" s="38"/>
      <c r="HH81" s="38"/>
      <c r="HI81" s="38"/>
      <c r="HJ81" s="38"/>
      <c r="HK81" s="38"/>
      <c r="HL81" s="38"/>
      <c r="HM81" s="38"/>
      <c r="HN81" s="43">
        <f t="shared" si="1452"/>
        <v>0</v>
      </c>
      <c r="HO81" s="38"/>
      <c r="HP81" s="38"/>
      <c r="HQ81" s="38"/>
      <c r="HR81" s="38"/>
      <c r="HS81" s="38"/>
      <c r="HT81" s="38"/>
      <c r="HU81" s="38"/>
      <c r="HV81" s="38"/>
      <c r="HW81" s="38"/>
      <c r="HX81" s="38"/>
      <c r="HY81" s="38"/>
      <c r="HZ81" s="38"/>
      <c r="IA81" s="43">
        <f t="shared" si="1454"/>
        <v>0</v>
      </c>
      <c r="IB81" s="38"/>
      <c r="IC81" s="38"/>
      <c r="ID81" s="38"/>
      <c r="IE81" s="38"/>
      <c r="IF81" s="38"/>
      <c r="IG81" s="38"/>
      <c r="IH81" s="38"/>
      <c r="II81" s="38"/>
      <c r="IJ81" s="38"/>
      <c r="IK81" s="38"/>
      <c r="IL81" s="38"/>
      <c r="IM81" s="38"/>
      <c r="IN81" s="43">
        <f t="shared" si="1456"/>
        <v>0</v>
      </c>
      <c r="IO81" s="38"/>
      <c r="IP81" s="38"/>
      <c r="IQ81" s="38"/>
      <c r="IR81" s="38"/>
      <c r="IS81" s="38"/>
      <c r="IT81" s="38"/>
      <c r="IU81" s="38"/>
      <c r="IV81" s="38"/>
      <c r="IW81" s="38"/>
      <c r="IX81" s="38"/>
      <c r="IY81" s="38"/>
      <c r="IZ81" s="38"/>
      <c r="JA81" s="43">
        <f t="shared" si="1458"/>
        <v>0</v>
      </c>
      <c r="JB81" s="38"/>
      <c r="JC81" s="38"/>
      <c r="JD81" s="38"/>
      <c r="JE81" s="38"/>
      <c r="JF81" s="38"/>
      <c r="JG81" s="38"/>
      <c r="JH81" s="38"/>
      <c r="JI81" s="38"/>
      <c r="JJ81" s="38"/>
      <c r="JK81" s="38"/>
      <c r="JL81" s="38"/>
      <c r="JM81" s="38"/>
      <c r="JN81" s="43">
        <f t="shared" si="1460"/>
        <v>0</v>
      </c>
      <c r="JO81" s="38"/>
      <c r="JP81" s="38"/>
      <c r="JQ81" s="38"/>
      <c r="JR81" s="38"/>
      <c r="JS81" s="38"/>
      <c r="JT81" s="38"/>
      <c r="JU81" s="38"/>
      <c r="JV81" s="38"/>
      <c r="JW81" s="38"/>
      <c r="JX81" s="38"/>
      <c r="JY81" s="38"/>
      <c r="JZ81" s="38"/>
      <c r="KA81" s="43">
        <f t="shared" si="1462"/>
        <v>0</v>
      </c>
      <c r="KB81" s="38"/>
      <c r="KC81" s="38"/>
      <c r="KD81" s="38"/>
      <c r="KE81" s="38"/>
      <c r="KF81" s="38"/>
      <c r="KG81" s="38"/>
      <c r="KH81" s="38"/>
      <c r="KI81" s="38"/>
      <c r="KJ81" s="38"/>
      <c r="KK81" s="38"/>
      <c r="KL81" s="38"/>
      <c r="KM81" s="38"/>
      <c r="KN81" s="43">
        <f t="shared" si="1464"/>
        <v>0</v>
      </c>
      <c r="KO81" s="38"/>
      <c r="KP81" s="38"/>
      <c r="KQ81" s="38"/>
      <c r="KR81" s="38"/>
      <c r="KS81" s="38"/>
      <c r="KT81" s="38"/>
      <c r="KU81" s="38"/>
      <c r="KV81" s="38"/>
      <c r="KW81" s="38"/>
      <c r="KX81" s="38"/>
      <c r="KY81" s="38"/>
      <c r="KZ81" s="38"/>
      <c r="LA81" s="43">
        <f t="shared" si="1466"/>
        <v>0</v>
      </c>
      <c r="LB81" s="38"/>
      <c r="LC81" s="38"/>
      <c r="LD81" s="38"/>
      <c r="LE81" s="38"/>
      <c r="LF81" s="38"/>
      <c r="LG81" s="38"/>
      <c r="LH81" s="38"/>
      <c r="LI81" s="38"/>
      <c r="LJ81" s="38"/>
      <c r="LK81" s="38"/>
      <c r="LL81" s="38"/>
      <c r="LM81" s="38"/>
      <c r="LN81" s="43">
        <f t="shared" si="1468"/>
        <v>0</v>
      </c>
    </row>
    <row r="82" spans="1:326">
      <c r="A82" s="74" t="s">
        <v>83</v>
      </c>
      <c r="B82" s="38">
        <f>'Metinis atlyginimas'!B11+'Metinis atlyginimas'!B13</f>
        <v>0</v>
      </c>
      <c r="C82" s="38">
        <f>'Metinis atlyginimas'!C11+'Metinis atlyginimas'!C13</f>
        <v>0</v>
      </c>
      <c r="D82" s="38">
        <f>'Metinis atlyginimas'!D11+'Metinis atlyginimas'!D13</f>
        <v>0</v>
      </c>
      <c r="E82" s="38">
        <f>'Metinis atlyginimas'!E11+'Metinis atlyginimas'!E13</f>
        <v>0</v>
      </c>
      <c r="F82" s="38">
        <f>'Metinis atlyginimas'!F11+'Metinis atlyginimas'!F13</f>
        <v>0</v>
      </c>
      <c r="G82" s="38">
        <f>'Metinis atlyginimas'!G11+'Metinis atlyginimas'!G13</f>
        <v>0</v>
      </c>
      <c r="H82" s="38">
        <f>'Metinis atlyginimas'!H11+'Metinis atlyginimas'!H13</f>
        <v>0</v>
      </c>
      <c r="I82" s="38">
        <f>'Metinis atlyginimas'!I11+'Metinis atlyginimas'!I13</f>
        <v>0</v>
      </c>
      <c r="J82" s="38">
        <f>'Metinis atlyginimas'!J11+'Metinis atlyginimas'!J13</f>
        <v>0</v>
      </c>
      <c r="K82" s="38">
        <f>'Metinis atlyginimas'!K11+'Metinis atlyginimas'!K13</f>
        <v>0</v>
      </c>
      <c r="L82" s="38">
        <f>'Metinis atlyginimas'!L11+'Metinis atlyginimas'!L13</f>
        <v>0</v>
      </c>
      <c r="M82" s="38">
        <f>'Metinis atlyginimas'!M11+'Metinis atlyginimas'!M13</f>
        <v>0</v>
      </c>
      <c r="N82" s="43">
        <f t="shared" si="1372"/>
        <v>0</v>
      </c>
      <c r="O82" s="38">
        <f>'Metinis atlyginimas'!O11+'Metinis atlyginimas'!O13</f>
        <v>0</v>
      </c>
      <c r="P82" s="38">
        <f>'Metinis atlyginimas'!P11+'Metinis atlyginimas'!P13</f>
        <v>0</v>
      </c>
      <c r="Q82" s="38">
        <f>'Metinis atlyginimas'!Q11+'Metinis atlyginimas'!Q13</f>
        <v>0</v>
      </c>
      <c r="R82" s="38">
        <f>'Metinis atlyginimas'!R11+'Metinis atlyginimas'!R13</f>
        <v>0</v>
      </c>
      <c r="S82" s="38">
        <f>'Metinis atlyginimas'!S11+'Metinis atlyginimas'!S13</f>
        <v>0</v>
      </c>
      <c r="T82" s="38">
        <f>'Metinis atlyginimas'!T11+'Metinis atlyginimas'!T13</f>
        <v>0</v>
      </c>
      <c r="U82" s="38">
        <f>'Metinis atlyginimas'!U11+'Metinis atlyginimas'!U13</f>
        <v>0</v>
      </c>
      <c r="V82" s="38">
        <f>'Metinis atlyginimas'!V11+'Metinis atlyginimas'!V13</f>
        <v>0</v>
      </c>
      <c r="W82" s="38">
        <f>'Metinis atlyginimas'!W11+'Metinis atlyginimas'!W13</f>
        <v>0</v>
      </c>
      <c r="X82" s="38">
        <f>'Metinis atlyginimas'!X11+'Metinis atlyginimas'!X13</f>
        <v>0</v>
      </c>
      <c r="Y82" s="38">
        <f>'Metinis atlyginimas'!Y11+'Metinis atlyginimas'!Y13</f>
        <v>0</v>
      </c>
      <c r="Z82" s="38">
        <f>'Metinis atlyginimas'!Z11+'Metinis atlyginimas'!Z13</f>
        <v>0</v>
      </c>
      <c r="AA82" s="43">
        <f t="shared" si="1373"/>
        <v>0</v>
      </c>
      <c r="AB82" s="38">
        <f>'Metinis atlyginimas'!AB11+'Metinis atlyginimas'!AB13</f>
        <v>61666.666666666657</v>
      </c>
      <c r="AC82" s="38">
        <f>'Metinis atlyginimas'!AC11+'Metinis atlyginimas'!AC13</f>
        <v>61666.666666666664</v>
      </c>
      <c r="AD82" s="38">
        <f>'Metinis atlyginimas'!AD11+'Metinis atlyginimas'!AD13</f>
        <v>61666.666666666664</v>
      </c>
      <c r="AE82" s="38">
        <f>'Metinis atlyginimas'!AE11+'Metinis atlyginimas'!AE13</f>
        <v>61666.666666666672</v>
      </c>
      <c r="AF82" s="38">
        <f>'Metinis atlyginimas'!AF11+'Metinis atlyginimas'!AF13</f>
        <v>61666.666666666664</v>
      </c>
      <c r="AG82" s="38">
        <f>'Metinis atlyginimas'!AG11+'Metinis atlyginimas'!AG13</f>
        <v>61666.666666666664</v>
      </c>
      <c r="AH82" s="38">
        <f>'Metinis atlyginimas'!AH11+'Metinis atlyginimas'!AH13</f>
        <v>61666.666666666657</v>
      </c>
      <c r="AI82" s="38">
        <f>'Metinis atlyginimas'!AI11+'Metinis atlyginimas'!AI13</f>
        <v>61666.666666666657</v>
      </c>
      <c r="AJ82" s="38">
        <f>'Metinis atlyginimas'!AJ11+'Metinis atlyginimas'!AJ13</f>
        <v>61666.666666666672</v>
      </c>
      <c r="AK82" s="38">
        <f>'Metinis atlyginimas'!AK11+'Metinis atlyginimas'!AK13</f>
        <v>61666.666666666657</v>
      </c>
      <c r="AL82" s="38">
        <f>'Metinis atlyginimas'!AL11+'Metinis atlyginimas'!AL13</f>
        <v>61666.666666666664</v>
      </c>
      <c r="AM82" s="38">
        <f>'Metinis atlyginimas'!AM11+'Metinis atlyginimas'!AM13</f>
        <v>61666.666666666657</v>
      </c>
      <c r="AN82" s="43">
        <f t="shared" si="1374"/>
        <v>739999.99999999977</v>
      </c>
      <c r="AO82" s="38">
        <f>'Metinis atlyginimas'!AO11+'Metinis atlyginimas'!AO13</f>
        <v>61666.666666666664</v>
      </c>
      <c r="AP82" s="38">
        <f>'Metinis atlyginimas'!AP11+'Metinis atlyginimas'!AP13</f>
        <v>61666.666666666664</v>
      </c>
      <c r="AQ82" s="38">
        <f>'Metinis atlyginimas'!AQ11+'Metinis atlyginimas'!AQ13</f>
        <v>61666.666666666664</v>
      </c>
      <c r="AR82" s="38">
        <f>'Metinis atlyginimas'!AR11+'Metinis atlyginimas'!AR13</f>
        <v>61666.666666666672</v>
      </c>
      <c r="AS82" s="38">
        <f>'Metinis atlyginimas'!AS11+'Metinis atlyginimas'!AS13</f>
        <v>61666.666666666672</v>
      </c>
      <c r="AT82" s="38">
        <f>'Metinis atlyginimas'!AT11+'Metinis atlyginimas'!AT13</f>
        <v>61666.666666666664</v>
      </c>
      <c r="AU82" s="38">
        <f>'Metinis atlyginimas'!AU11+'Metinis atlyginimas'!AU13</f>
        <v>61666.666666666664</v>
      </c>
      <c r="AV82" s="38">
        <f>'Metinis atlyginimas'!AV11+'Metinis atlyginimas'!AV13</f>
        <v>61666.666666666664</v>
      </c>
      <c r="AW82" s="38">
        <f>'Metinis atlyginimas'!AW11+'Metinis atlyginimas'!AW13</f>
        <v>61666.666666666664</v>
      </c>
      <c r="AX82" s="38">
        <f>'Metinis atlyginimas'!AX11+'Metinis atlyginimas'!AX13</f>
        <v>61666.666666666664</v>
      </c>
      <c r="AY82" s="38">
        <f>'Metinis atlyginimas'!AY11+'Metinis atlyginimas'!AY13</f>
        <v>61666.666666666664</v>
      </c>
      <c r="AZ82" s="38">
        <f>'Metinis atlyginimas'!AZ11+'Metinis atlyginimas'!AZ13</f>
        <v>61666.666666666664</v>
      </c>
      <c r="BA82" s="43">
        <f t="shared" si="1426"/>
        <v>740000</v>
      </c>
      <c r="BB82" s="38">
        <f>'Metinis atlyginimas'!BB11+'Metinis atlyginimas'!BB13</f>
        <v>61666.666666666664</v>
      </c>
      <c r="BC82" s="38">
        <f>'Metinis atlyginimas'!BC11+'Metinis atlyginimas'!BC13</f>
        <v>61666.666666666664</v>
      </c>
      <c r="BD82" s="38">
        <f>'Metinis atlyginimas'!BD11+'Metinis atlyginimas'!BD13</f>
        <v>61666.666666666664</v>
      </c>
      <c r="BE82" s="38">
        <f>'Metinis atlyginimas'!BE11+'Metinis atlyginimas'!BE13</f>
        <v>61666.666666666664</v>
      </c>
      <c r="BF82" s="38">
        <f>'Metinis atlyginimas'!BF11+'Metinis atlyginimas'!BF13</f>
        <v>61666.666666666664</v>
      </c>
      <c r="BG82" s="38">
        <f>'Metinis atlyginimas'!BG11+'Metinis atlyginimas'!BG13</f>
        <v>61666.666666666664</v>
      </c>
      <c r="BH82" s="38">
        <f>'Metinis atlyginimas'!BH11+'Metinis atlyginimas'!BH13</f>
        <v>61666.666666666664</v>
      </c>
      <c r="BI82" s="38">
        <f>'Metinis atlyginimas'!BI11+'Metinis atlyginimas'!BI13</f>
        <v>61666.666666666664</v>
      </c>
      <c r="BJ82" s="38">
        <f>'Metinis atlyginimas'!BJ11+'Metinis atlyginimas'!BJ13</f>
        <v>61666.666666666664</v>
      </c>
      <c r="BK82" s="38">
        <f>'Metinis atlyginimas'!BK11+'Metinis atlyginimas'!BK13</f>
        <v>61666.666666666664</v>
      </c>
      <c r="BL82" s="38">
        <f>'Metinis atlyginimas'!BL11+'Metinis atlyginimas'!BL13</f>
        <v>61666.666666666664</v>
      </c>
      <c r="BM82" s="38">
        <f>'Metinis atlyginimas'!BM11+'Metinis atlyginimas'!BM13</f>
        <v>61666.666666666664</v>
      </c>
      <c r="BN82" s="43">
        <f t="shared" si="1428"/>
        <v>739999.99999999988</v>
      </c>
      <c r="BO82" s="38">
        <f>'Metinis atlyginimas'!BO11+'Metinis atlyginimas'!BO13</f>
        <v>61666.666666666672</v>
      </c>
      <c r="BP82" s="38">
        <f>'Metinis atlyginimas'!BP11+'Metinis atlyginimas'!BP13</f>
        <v>61666.666666666664</v>
      </c>
      <c r="BQ82" s="38">
        <f>'Metinis atlyginimas'!BQ11+'Metinis atlyginimas'!BQ13</f>
        <v>61666.666666666664</v>
      </c>
      <c r="BR82" s="38">
        <f>'Metinis atlyginimas'!BR11+'Metinis atlyginimas'!BR13</f>
        <v>61666.666666666664</v>
      </c>
      <c r="BS82" s="38">
        <f>'Metinis atlyginimas'!BS11+'Metinis atlyginimas'!BS13</f>
        <v>61666.666666666664</v>
      </c>
      <c r="BT82" s="38">
        <f>'Metinis atlyginimas'!BT11+'Metinis atlyginimas'!BT13</f>
        <v>61666.666666666664</v>
      </c>
      <c r="BU82" s="38">
        <f>'Metinis atlyginimas'!BU11+'Metinis atlyginimas'!BU13</f>
        <v>61666.666666666664</v>
      </c>
      <c r="BV82" s="38">
        <f>'Metinis atlyginimas'!BV11+'Metinis atlyginimas'!BV13</f>
        <v>61666.666666666664</v>
      </c>
      <c r="BW82" s="38">
        <f>'Metinis atlyginimas'!BW11+'Metinis atlyginimas'!BW13</f>
        <v>61666.666666666664</v>
      </c>
      <c r="BX82" s="38">
        <f>'Metinis atlyginimas'!BX11+'Metinis atlyginimas'!BX13</f>
        <v>61666.666666666664</v>
      </c>
      <c r="BY82" s="38">
        <f>'Metinis atlyginimas'!BY11+'Metinis atlyginimas'!BY13</f>
        <v>61666.666666666664</v>
      </c>
      <c r="BZ82" s="38">
        <f>'Metinis atlyginimas'!BZ11+'Metinis atlyginimas'!BZ13</f>
        <v>61666.666666666664</v>
      </c>
      <c r="CA82" s="43">
        <f t="shared" si="1430"/>
        <v>739999.99999999988</v>
      </c>
      <c r="CB82" s="38">
        <f>'Metinis atlyginimas'!CB11+'Metinis atlyginimas'!CB13</f>
        <v>61666.666666666664</v>
      </c>
      <c r="CC82" s="38">
        <f>'Metinis atlyginimas'!CC11+'Metinis atlyginimas'!CC13</f>
        <v>61666.666666666664</v>
      </c>
      <c r="CD82" s="38">
        <f>'Metinis atlyginimas'!CD11+'Metinis atlyginimas'!CD13</f>
        <v>61666.666666666664</v>
      </c>
      <c r="CE82" s="38">
        <f>'Metinis atlyginimas'!CE11+'Metinis atlyginimas'!CE13</f>
        <v>61666.666666666664</v>
      </c>
      <c r="CF82" s="38">
        <f>'Metinis atlyginimas'!CF11+'Metinis atlyginimas'!CF13</f>
        <v>61666.666666666664</v>
      </c>
      <c r="CG82" s="38">
        <f>'Metinis atlyginimas'!CG11+'Metinis atlyginimas'!CG13</f>
        <v>61666.666666666664</v>
      </c>
      <c r="CH82" s="38">
        <f>'Metinis atlyginimas'!CH11+'Metinis atlyginimas'!CH13</f>
        <v>61666.666666666664</v>
      </c>
      <c r="CI82" s="38">
        <f>'Metinis atlyginimas'!CI11+'Metinis atlyginimas'!CI13</f>
        <v>61666.666666666664</v>
      </c>
      <c r="CJ82" s="38">
        <f>'Metinis atlyginimas'!CJ11+'Metinis atlyginimas'!CJ13</f>
        <v>61666.666666666664</v>
      </c>
      <c r="CK82" s="38">
        <f>'Metinis atlyginimas'!CK11+'Metinis atlyginimas'!CK13</f>
        <v>61666.666666666664</v>
      </c>
      <c r="CL82" s="38">
        <f>'Metinis atlyginimas'!CL11+'Metinis atlyginimas'!CL13</f>
        <v>61666.666666666664</v>
      </c>
      <c r="CM82" s="38">
        <f>'Metinis atlyginimas'!CM11+'Metinis atlyginimas'!CM13</f>
        <v>61666.666666666664</v>
      </c>
      <c r="CN82" s="43">
        <f t="shared" si="1432"/>
        <v>739999.99999999988</v>
      </c>
      <c r="CO82" s="38">
        <f>'Metinis atlyginimas'!CO11+'Metinis atlyginimas'!CO13</f>
        <v>61666.666666666664</v>
      </c>
      <c r="CP82" s="38">
        <f>'Metinis atlyginimas'!CP11+'Metinis atlyginimas'!CP13</f>
        <v>61666.666666666664</v>
      </c>
      <c r="CQ82" s="38">
        <f>'Metinis atlyginimas'!CQ11+'Metinis atlyginimas'!CQ13</f>
        <v>61666.666666666664</v>
      </c>
      <c r="CR82" s="38">
        <f>'Metinis atlyginimas'!CR11+'Metinis atlyginimas'!CR13</f>
        <v>61666.666666666664</v>
      </c>
      <c r="CS82" s="38">
        <f>'Metinis atlyginimas'!CS11+'Metinis atlyginimas'!CS13</f>
        <v>61666.666666666664</v>
      </c>
      <c r="CT82" s="38">
        <f>'Metinis atlyginimas'!CT11+'Metinis atlyginimas'!CT13</f>
        <v>61666.666666666664</v>
      </c>
      <c r="CU82" s="38">
        <f>'Metinis atlyginimas'!CU11+'Metinis atlyginimas'!CU13</f>
        <v>61666.666666666664</v>
      </c>
      <c r="CV82" s="38">
        <f>'Metinis atlyginimas'!CV11+'Metinis atlyginimas'!CV13</f>
        <v>61666.666666666664</v>
      </c>
      <c r="CW82" s="38">
        <f>'Metinis atlyginimas'!CW11+'Metinis atlyginimas'!CW13</f>
        <v>61666.666666666664</v>
      </c>
      <c r="CX82" s="38">
        <f>'Metinis atlyginimas'!CX11+'Metinis atlyginimas'!CX13</f>
        <v>61666.666666666664</v>
      </c>
      <c r="CY82" s="38">
        <f>'Metinis atlyginimas'!CY11+'Metinis atlyginimas'!CY13</f>
        <v>61666.666666666664</v>
      </c>
      <c r="CZ82" s="38">
        <f>'Metinis atlyginimas'!CZ11+'Metinis atlyginimas'!CZ13</f>
        <v>61666.666666666664</v>
      </c>
      <c r="DA82" s="43">
        <f t="shared" si="1434"/>
        <v>739999.99999999988</v>
      </c>
      <c r="DB82" s="38">
        <f>'Metinis atlyginimas'!DB11+'Metinis atlyginimas'!DB13</f>
        <v>61666.666666666664</v>
      </c>
      <c r="DC82" s="38">
        <f>'Metinis atlyginimas'!DC11+'Metinis atlyginimas'!DC13</f>
        <v>61666.666666666664</v>
      </c>
      <c r="DD82" s="38">
        <f>'Metinis atlyginimas'!DD11+'Metinis atlyginimas'!DD13</f>
        <v>61666.666666666664</v>
      </c>
      <c r="DE82" s="38">
        <f>'Metinis atlyginimas'!DE11+'Metinis atlyginimas'!DE13</f>
        <v>61666.666666666664</v>
      </c>
      <c r="DF82" s="38">
        <f>'Metinis atlyginimas'!DF11+'Metinis atlyginimas'!DF13</f>
        <v>61666.666666666664</v>
      </c>
      <c r="DG82" s="38">
        <f>'Metinis atlyginimas'!DG11+'Metinis atlyginimas'!DG13</f>
        <v>61666.666666666664</v>
      </c>
      <c r="DH82" s="38">
        <f>'Metinis atlyginimas'!DH11+'Metinis atlyginimas'!DH13</f>
        <v>61666.666666666664</v>
      </c>
      <c r="DI82" s="38">
        <f>'Metinis atlyginimas'!DI11+'Metinis atlyginimas'!DI13</f>
        <v>61666.666666666664</v>
      </c>
      <c r="DJ82" s="38">
        <f>'Metinis atlyginimas'!DJ11+'Metinis atlyginimas'!DJ13</f>
        <v>61666.666666666664</v>
      </c>
      <c r="DK82" s="38">
        <f>'Metinis atlyginimas'!DK11+'Metinis atlyginimas'!DK13</f>
        <v>61666.666666666664</v>
      </c>
      <c r="DL82" s="38">
        <f>'Metinis atlyginimas'!DL11+'Metinis atlyginimas'!DL13</f>
        <v>61666.666666666664</v>
      </c>
      <c r="DM82" s="38">
        <f>'Metinis atlyginimas'!DM11+'Metinis atlyginimas'!DM13</f>
        <v>61666.666666666664</v>
      </c>
      <c r="DN82" s="43">
        <f t="shared" si="1436"/>
        <v>739999.99999999988</v>
      </c>
      <c r="DO82" s="38">
        <f>'Metinis atlyginimas'!DO11+'Metinis atlyginimas'!DO13</f>
        <v>61666.666666666664</v>
      </c>
      <c r="DP82" s="38">
        <f>'Metinis atlyginimas'!DP11+'Metinis atlyginimas'!DP13</f>
        <v>61666.666666666664</v>
      </c>
      <c r="DQ82" s="38">
        <f>'Metinis atlyginimas'!DQ11+'Metinis atlyginimas'!DQ13</f>
        <v>61666.666666666664</v>
      </c>
      <c r="DR82" s="38">
        <f>'Metinis atlyginimas'!DR11+'Metinis atlyginimas'!DR13</f>
        <v>61666.666666666664</v>
      </c>
      <c r="DS82" s="38">
        <f>'Metinis atlyginimas'!DS11+'Metinis atlyginimas'!DS13</f>
        <v>61666.666666666664</v>
      </c>
      <c r="DT82" s="38">
        <f>'Metinis atlyginimas'!DT11+'Metinis atlyginimas'!DT13</f>
        <v>61666.666666666664</v>
      </c>
      <c r="DU82" s="38">
        <f>'Metinis atlyginimas'!DU11+'Metinis atlyginimas'!DU13</f>
        <v>61666.666666666664</v>
      </c>
      <c r="DV82" s="38">
        <f>'Metinis atlyginimas'!DV11+'Metinis atlyginimas'!DV13</f>
        <v>61666.666666666664</v>
      </c>
      <c r="DW82" s="38">
        <f>'Metinis atlyginimas'!DW11+'Metinis atlyginimas'!DW13</f>
        <v>61666.666666666664</v>
      </c>
      <c r="DX82" s="38">
        <f>'Metinis atlyginimas'!DX11+'Metinis atlyginimas'!DX13</f>
        <v>61666.666666666664</v>
      </c>
      <c r="DY82" s="38">
        <f>'Metinis atlyginimas'!DY11+'Metinis atlyginimas'!DY13</f>
        <v>61666.666666666664</v>
      </c>
      <c r="DZ82" s="38">
        <f>'Metinis atlyginimas'!DZ11+'Metinis atlyginimas'!DZ13</f>
        <v>61666.666666666664</v>
      </c>
      <c r="EA82" s="43">
        <f t="shared" si="1438"/>
        <v>739999.99999999988</v>
      </c>
      <c r="EB82" s="38">
        <f>'Metinis atlyginimas'!EB11+'Metinis atlyginimas'!EB13</f>
        <v>61666.666666666664</v>
      </c>
      <c r="EC82" s="38">
        <f>'Metinis atlyginimas'!EC11+'Metinis atlyginimas'!EC13</f>
        <v>61666.666666666664</v>
      </c>
      <c r="ED82" s="38">
        <f>'Metinis atlyginimas'!ED11+'Metinis atlyginimas'!ED13</f>
        <v>61666.666666666664</v>
      </c>
      <c r="EE82" s="38">
        <f>'Metinis atlyginimas'!EE11+'Metinis atlyginimas'!EE13</f>
        <v>61666.666666666664</v>
      </c>
      <c r="EF82" s="38">
        <f>'Metinis atlyginimas'!EF11+'Metinis atlyginimas'!EF13</f>
        <v>61666.666666666664</v>
      </c>
      <c r="EG82" s="38">
        <f>'Metinis atlyginimas'!EG11+'Metinis atlyginimas'!EG13</f>
        <v>61666.666666666664</v>
      </c>
      <c r="EH82" s="38">
        <f>'Metinis atlyginimas'!EH11+'Metinis atlyginimas'!EH13</f>
        <v>61666.666666666664</v>
      </c>
      <c r="EI82" s="38">
        <f>'Metinis atlyginimas'!EI11+'Metinis atlyginimas'!EI13</f>
        <v>61666.666666666664</v>
      </c>
      <c r="EJ82" s="38">
        <f>'Metinis atlyginimas'!EJ11+'Metinis atlyginimas'!EJ13</f>
        <v>61666.666666666664</v>
      </c>
      <c r="EK82" s="38">
        <f>'Metinis atlyginimas'!EK11+'Metinis atlyginimas'!EK13</f>
        <v>61666.666666666664</v>
      </c>
      <c r="EL82" s="38">
        <f>'Metinis atlyginimas'!EL11+'Metinis atlyginimas'!EL13</f>
        <v>61666.666666666664</v>
      </c>
      <c r="EM82" s="38">
        <f>'Metinis atlyginimas'!EM11+'Metinis atlyginimas'!EM13</f>
        <v>61666.666666666664</v>
      </c>
      <c r="EN82" s="43">
        <f t="shared" si="1440"/>
        <v>739999.99999999988</v>
      </c>
      <c r="EO82" s="38">
        <f>'Metinis atlyginimas'!EO11+'Metinis atlyginimas'!EO13</f>
        <v>61666.666666666664</v>
      </c>
      <c r="EP82" s="38">
        <f>'Metinis atlyginimas'!EP11+'Metinis atlyginimas'!EP13</f>
        <v>61666.666666666664</v>
      </c>
      <c r="EQ82" s="38">
        <f>'Metinis atlyginimas'!EQ11+'Metinis atlyginimas'!EQ13</f>
        <v>61666.666666666664</v>
      </c>
      <c r="ER82" s="38">
        <f>'Metinis atlyginimas'!ER11+'Metinis atlyginimas'!ER13</f>
        <v>61666.666666666664</v>
      </c>
      <c r="ES82" s="38">
        <f>'Metinis atlyginimas'!ES11+'Metinis atlyginimas'!ES13</f>
        <v>61666.666666666664</v>
      </c>
      <c r="ET82" s="38">
        <f>'Metinis atlyginimas'!ET11+'Metinis atlyginimas'!ET13</f>
        <v>61666.666666666664</v>
      </c>
      <c r="EU82" s="38">
        <f>'Metinis atlyginimas'!EU11+'Metinis atlyginimas'!EU13</f>
        <v>61666.666666666664</v>
      </c>
      <c r="EV82" s="38">
        <f>'Metinis atlyginimas'!EV11+'Metinis atlyginimas'!EV13</f>
        <v>61666.666666666664</v>
      </c>
      <c r="EW82" s="38">
        <f>'Metinis atlyginimas'!EW11+'Metinis atlyginimas'!EW13</f>
        <v>61666.666666666664</v>
      </c>
      <c r="EX82" s="38">
        <f>'Metinis atlyginimas'!EX11+'Metinis atlyginimas'!EX13</f>
        <v>61666.666666666664</v>
      </c>
      <c r="EY82" s="38">
        <f>'Metinis atlyginimas'!EY11+'Metinis atlyginimas'!EY13</f>
        <v>61666.666666666664</v>
      </c>
      <c r="EZ82" s="38">
        <f>'Metinis atlyginimas'!EZ11+'Metinis atlyginimas'!EZ13</f>
        <v>61666.666666666664</v>
      </c>
      <c r="FA82" s="43">
        <f t="shared" si="1442"/>
        <v>739999.99999999988</v>
      </c>
      <c r="FB82" s="38">
        <f>'Metinis atlyginimas'!FB11+'Metinis atlyginimas'!FB13</f>
        <v>61666.666666666664</v>
      </c>
      <c r="FC82" s="38">
        <f>'Metinis atlyginimas'!FC11+'Metinis atlyginimas'!FC13</f>
        <v>61666.666666666664</v>
      </c>
      <c r="FD82" s="38">
        <f>'Metinis atlyginimas'!FD11+'Metinis atlyginimas'!FD13</f>
        <v>61666.666666666664</v>
      </c>
      <c r="FE82" s="38">
        <f>'Metinis atlyginimas'!FE11+'Metinis atlyginimas'!FE13</f>
        <v>61666.666666666664</v>
      </c>
      <c r="FF82" s="38">
        <f>'Metinis atlyginimas'!FF11+'Metinis atlyginimas'!FF13</f>
        <v>61666.666666666664</v>
      </c>
      <c r="FG82" s="38">
        <f>'Metinis atlyginimas'!FG11+'Metinis atlyginimas'!FG13</f>
        <v>61666.666666666664</v>
      </c>
      <c r="FH82" s="38">
        <f>'Metinis atlyginimas'!FH11+'Metinis atlyginimas'!FH13</f>
        <v>61666.666666666664</v>
      </c>
      <c r="FI82" s="38">
        <f>'Metinis atlyginimas'!FI11+'Metinis atlyginimas'!FI13</f>
        <v>61666.666666666664</v>
      </c>
      <c r="FJ82" s="38">
        <f>'Metinis atlyginimas'!FJ11+'Metinis atlyginimas'!FJ13</f>
        <v>61666.666666666664</v>
      </c>
      <c r="FK82" s="38">
        <f>'Metinis atlyginimas'!FK11+'Metinis atlyginimas'!FK13</f>
        <v>61666.666666666664</v>
      </c>
      <c r="FL82" s="38">
        <f>'Metinis atlyginimas'!FL11+'Metinis atlyginimas'!FL13</f>
        <v>61666.666666666664</v>
      </c>
      <c r="FM82" s="38">
        <f>'Metinis atlyginimas'!FM11+'Metinis atlyginimas'!FM13</f>
        <v>61666.666666666664</v>
      </c>
      <c r="FN82" s="43">
        <f t="shared" si="1444"/>
        <v>739999.99999999988</v>
      </c>
      <c r="FO82" s="38">
        <f>'Metinis atlyginimas'!FO11+'Metinis atlyginimas'!FO13</f>
        <v>61666.666666666664</v>
      </c>
      <c r="FP82" s="38">
        <f>'Metinis atlyginimas'!FP11+'Metinis atlyginimas'!FP13</f>
        <v>61666.666666666664</v>
      </c>
      <c r="FQ82" s="38">
        <f>'Metinis atlyginimas'!FQ11+'Metinis atlyginimas'!FQ13</f>
        <v>61666.666666666664</v>
      </c>
      <c r="FR82" s="38">
        <f>'Metinis atlyginimas'!FR11+'Metinis atlyginimas'!FR13</f>
        <v>61666.666666666664</v>
      </c>
      <c r="FS82" s="38">
        <f>'Metinis atlyginimas'!FS11+'Metinis atlyginimas'!FS13</f>
        <v>61666.666666666664</v>
      </c>
      <c r="FT82" s="38">
        <f>'Metinis atlyginimas'!FT11+'Metinis atlyginimas'!FT13</f>
        <v>61666.666666666664</v>
      </c>
      <c r="FU82" s="38">
        <f>'Metinis atlyginimas'!FU11+'Metinis atlyginimas'!FU13</f>
        <v>61666.666666666664</v>
      </c>
      <c r="FV82" s="38">
        <f>'Metinis atlyginimas'!FV11+'Metinis atlyginimas'!FV13</f>
        <v>61666.666666666664</v>
      </c>
      <c r="FW82" s="38">
        <f>'Metinis atlyginimas'!FW11+'Metinis atlyginimas'!FW13</f>
        <v>61666.666666666664</v>
      </c>
      <c r="FX82" s="38">
        <f>'Metinis atlyginimas'!FX11+'Metinis atlyginimas'!FX13</f>
        <v>61666.666666666664</v>
      </c>
      <c r="FY82" s="38">
        <f>'Metinis atlyginimas'!FY11+'Metinis atlyginimas'!FY13</f>
        <v>61666.666666666664</v>
      </c>
      <c r="FZ82" s="38">
        <f>'Metinis atlyginimas'!FZ11+'Metinis atlyginimas'!FZ13</f>
        <v>61666.666666666664</v>
      </c>
      <c r="GA82" s="43">
        <f t="shared" si="1446"/>
        <v>739999.99999999988</v>
      </c>
      <c r="GB82" s="38">
        <f>'Metinis atlyginimas'!GB11+'Metinis atlyginimas'!GB13</f>
        <v>61666.666666666664</v>
      </c>
      <c r="GC82" s="38">
        <f>'Metinis atlyginimas'!GC11+'Metinis atlyginimas'!GC13</f>
        <v>61666.666666666664</v>
      </c>
      <c r="GD82" s="38">
        <f>'Metinis atlyginimas'!GD11+'Metinis atlyginimas'!GD13</f>
        <v>61666.666666666664</v>
      </c>
      <c r="GE82" s="38">
        <f>'Metinis atlyginimas'!GE11+'Metinis atlyginimas'!GE13</f>
        <v>61666.666666666664</v>
      </c>
      <c r="GF82" s="38">
        <f>'Metinis atlyginimas'!GF11+'Metinis atlyginimas'!GF13</f>
        <v>61666.666666666664</v>
      </c>
      <c r="GG82" s="38">
        <f>'Metinis atlyginimas'!GG11+'Metinis atlyginimas'!GG13</f>
        <v>61666.666666666664</v>
      </c>
      <c r="GH82" s="38">
        <f>'Metinis atlyginimas'!GH11+'Metinis atlyginimas'!GH13</f>
        <v>61666.666666666664</v>
      </c>
      <c r="GI82" s="38">
        <f>'Metinis atlyginimas'!GI11+'Metinis atlyginimas'!GI13</f>
        <v>61666.666666666664</v>
      </c>
      <c r="GJ82" s="38">
        <f>'Metinis atlyginimas'!GJ11+'Metinis atlyginimas'!GJ13</f>
        <v>61666.666666666664</v>
      </c>
      <c r="GK82" s="38">
        <f>'Metinis atlyginimas'!GK11+'Metinis atlyginimas'!GK13</f>
        <v>61666.666666666664</v>
      </c>
      <c r="GL82" s="38">
        <f>'Metinis atlyginimas'!GL11+'Metinis atlyginimas'!GL13</f>
        <v>61666.666666666664</v>
      </c>
      <c r="GM82" s="38">
        <f>'Metinis atlyginimas'!GM11+'Metinis atlyginimas'!GM13</f>
        <v>61666.666666666664</v>
      </c>
      <c r="GN82" s="43">
        <f t="shared" si="1448"/>
        <v>739999.99999999988</v>
      </c>
      <c r="GO82" s="38">
        <f>'Metinis atlyginimas'!GO11</f>
        <v>0</v>
      </c>
      <c r="GP82" s="38">
        <f>'Metinis atlyginimas'!GP11</f>
        <v>0</v>
      </c>
      <c r="GQ82" s="38">
        <f>'Metinis atlyginimas'!GQ11</f>
        <v>0</v>
      </c>
      <c r="GR82" s="38">
        <f>'Metinis atlyginimas'!GR11</f>
        <v>0</v>
      </c>
      <c r="GS82" s="38">
        <f>'Metinis atlyginimas'!GS11</f>
        <v>0</v>
      </c>
      <c r="GT82" s="38">
        <f>'Metinis atlyginimas'!GT11</f>
        <v>0</v>
      </c>
      <c r="GU82" s="38">
        <f>'Metinis atlyginimas'!GU11</f>
        <v>0</v>
      </c>
      <c r="GV82" s="38">
        <f>'Metinis atlyginimas'!GV11</f>
        <v>0</v>
      </c>
      <c r="GW82" s="38">
        <f>'Metinis atlyginimas'!GW11</f>
        <v>0</v>
      </c>
      <c r="GX82" s="38">
        <f>'Metinis atlyginimas'!GX11</f>
        <v>0</v>
      </c>
      <c r="GY82" s="38">
        <f>'Metinis atlyginimas'!GY11</f>
        <v>0</v>
      </c>
      <c r="GZ82" s="38">
        <f>'Metinis atlyginimas'!GZ11</f>
        <v>0</v>
      </c>
      <c r="HA82" s="43">
        <f t="shared" si="1450"/>
        <v>0</v>
      </c>
      <c r="HB82" s="38">
        <f>'Metinis atlyginimas'!HB11</f>
        <v>0</v>
      </c>
      <c r="HC82" s="38">
        <f>'Metinis atlyginimas'!HC11</f>
        <v>0</v>
      </c>
      <c r="HD82" s="38">
        <f>'Metinis atlyginimas'!HD11</f>
        <v>0</v>
      </c>
      <c r="HE82" s="38">
        <f>'Metinis atlyginimas'!HE11</f>
        <v>0</v>
      </c>
      <c r="HF82" s="38">
        <f>'Metinis atlyginimas'!HF11</f>
        <v>0</v>
      </c>
      <c r="HG82" s="38">
        <f>'Metinis atlyginimas'!HG11</f>
        <v>0</v>
      </c>
      <c r="HH82" s="38">
        <f>'Metinis atlyginimas'!HH11</f>
        <v>0</v>
      </c>
      <c r="HI82" s="38">
        <f>'Metinis atlyginimas'!HI11</f>
        <v>0</v>
      </c>
      <c r="HJ82" s="38">
        <f>'Metinis atlyginimas'!HJ11</f>
        <v>0</v>
      </c>
      <c r="HK82" s="38">
        <f>'Metinis atlyginimas'!HK11</f>
        <v>0</v>
      </c>
      <c r="HL82" s="38">
        <f>'Metinis atlyginimas'!HL11</f>
        <v>0</v>
      </c>
      <c r="HM82" s="38">
        <f>'Metinis atlyginimas'!HM11</f>
        <v>0</v>
      </c>
      <c r="HN82" s="43">
        <f t="shared" si="1452"/>
        <v>0</v>
      </c>
      <c r="HO82" s="38">
        <f>'Metinis atlyginimas'!HO11</f>
        <v>0</v>
      </c>
      <c r="HP82" s="38">
        <f>'Metinis atlyginimas'!HP11</f>
        <v>0</v>
      </c>
      <c r="HQ82" s="38">
        <f>'Metinis atlyginimas'!HQ11</f>
        <v>0</v>
      </c>
      <c r="HR82" s="38">
        <f>'Metinis atlyginimas'!HR11</f>
        <v>0</v>
      </c>
      <c r="HS82" s="38">
        <f>'Metinis atlyginimas'!HS11</f>
        <v>0</v>
      </c>
      <c r="HT82" s="38">
        <f>'Metinis atlyginimas'!HT11</f>
        <v>0</v>
      </c>
      <c r="HU82" s="38">
        <f>'Metinis atlyginimas'!HU11</f>
        <v>0</v>
      </c>
      <c r="HV82" s="38">
        <f>'Metinis atlyginimas'!HV11</f>
        <v>0</v>
      </c>
      <c r="HW82" s="38">
        <f>'Metinis atlyginimas'!HW11</f>
        <v>0</v>
      </c>
      <c r="HX82" s="38">
        <f>'Metinis atlyginimas'!HX11</f>
        <v>0</v>
      </c>
      <c r="HY82" s="38">
        <f>'Metinis atlyginimas'!HY11</f>
        <v>0</v>
      </c>
      <c r="HZ82" s="38">
        <f>'Metinis atlyginimas'!HZ11</f>
        <v>0</v>
      </c>
      <c r="IA82" s="43">
        <f t="shared" si="1454"/>
        <v>0</v>
      </c>
      <c r="IB82" s="38">
        <f>'Metinis atlyginimas'!IB11</f>
        <v>0</v>
      </c>
      <c r="IC82" s="38">
        <f>'Metinis atlyginimas'!IC11</f>
        <v>0</v>
      </c>
      <c r="ID82" s="38">
        <f>'Metinis atlyginimas'!ID11</f>
        <v>0</v>
      </c>
      <c r="IE82" s="38">
        <f>'Metinis atlyginimas'!IE11</f>
        <v>0</v>
      </c>
      <c r="IF82" s="38">
        <f>'Metinis atlyginimas'!IF11</f>
        <v>0</v>
      </c>
      <c r="IG82" s="38">
        <f>'Metinis atlyginimas'!IG11</f>
        <v>0</v>
      </c>
      <c r="IH82" s="38">
        <f>'Metinis atlyginimas'!IH11</f>
        <v>0</v>
      </c>
      <c r="II82" s="38">
        <f>'Metinis atlyginimas'!II11</f>
        <v>0</v>
      </c>
      <c r="IJ82" s="38">
        <f>'Metinis atlyginimas'!IJ11</f>
        <v>0</v>
      </c>
      <c r="IK82" s="38">
        <f>'Metinis atlyginimas'!IK11</f>
        <v>0</v>
      </c>
      <c r="IL82" s="38">
        <f>'Metinis atlyginimas'!IL11</f>
        <v>0</v>
      </c>
      <c r="IM82" s="38">
        <f>'Metinis atlyginimas'!IM11</f>
        <v>0</v>
      </c>
      <c r="IN82" s="43">
        <f t="shared" si="1456"/>
        <v>0</v>
      </c>
      <c r="IO82" s="38">
        <f>'Metinis atlyginimas'!IO11</f>
        <v>0</v>
      </c>
      <c r="IP82" s="38">
        <f>'Metinis atlyginimas'!IP11</f>
        <v>0</v>
      </c>
      <c r="IQ82" s="38">
        <f>'Metinis atlyginimas'!IQ11</f>
        <v>0</v>
      </c>
      <c r="IR82" s="38">
        <f>'Metinis atlyginimas'!IR11</f>
        <v>0</v>
      </c>
      <c r="IS82" s="38">
        <f>'Metinis atlyginimas'!IS11</f>
        <v>0</v>
      </c>
      <c r="IT82" s="38">
        <f>'Metinis atlyginimas'!IT11</f>
        <v>0</v>
      </c>
      <c r="IU82" s="38">
        <f>'Metinis atlyginimas'!IU11</f>
        <v>0</v>
      </c>
      <c r="IV82" s="38">
        <f>'Metinis atlyginimas'!IV11</f>
        <v>0</v>
      </c>
      <c r="IW82" s="38">
        <f>'Metinis atlyginimas'!IW11</f>
        <v>0</v>
      </c>
      <c r="IX82" s="38">
        <f>'Metinis atlyginimas'!IX11</f>
        <v>0</v>
      </c>
      <c r="IY82" s="38">
        <f>'Metinis atlyginimas'!IY11</f>
        <v>0</v>
      </c>
      <c r="IZ82" s="38">
        <f>'Metinis atlyginimas'!IZ11</f>
        <v>0</v>
      </c>
      <c r="JA82" s="43">
        <f t="shared" si="1458"/>
        <v>0</v>
      </c>
      <c r="JB82" s="38">
        <f>'Metinis atlyginimas'!JB11</f>
        <v>0</v>
      </c>
      <c r="JC82" s="38">
        <f>'Metinis atlyginimas'!JC11</f>
        <v>0</v>
      </c>
      <c r="JD82" s="38">
        <f>'Metinis atlyginimas'!JD11</f>
        <v>0</v>
      </c>
      <c r="JE82" s="38">
        <f>'Metinis atlyginimas'!JE11</f>
        <v>0</v>
      </c>
      <c r="JF82" s="38">
        <f>'Metinis atlyginimas'!JF11</f>
        <v>0</v>
      </c>
      <c r="JG82" s="38">
        <f>'Metinis atlyginimas'!JG11</f>
        <v>0</v>
      </c>
      <c r="JH82" s="38">
        <f>'Metinis atlyginimas'!JH11</f>
        <v>0</v>
      </c>
      <c r="JI82" s="38">
        <f>'Metinis atlyginimas'!JI11</f>
        <v>0</v>
      </c>
      <c r="JJ82" s="38">
        <f>'Metinis atlyginimas'!JJ11</f>
        <v>0</v>
      </c>
      <c r="JK82" s="38">
        <f>'Metinis atlyginimas'!JK11</f>
        <v>0</v>
      </c>
      <c r="JL82" s="38">
        <f>'Metinis atlyginimas'!JL11</f>
        <v>0</v>
      </c>
      <c r="JM82" s="38">
        <f>'Metinis atlyginimas'!JM11</f>
        <v>0</v>
      </c>
      <c r="JN82" s="43">
        <f t="shared" si="1460"/>
        <v>0</v>
      </c>
      <c r="JO82" s="38">
        <f>'Metinis atlyginimas'!JO11</f>
        <v>0</v>
      </c>
      <c r="JP82" s="38">
        <f>'Metinis atlyginimas'!JP11</f>
        <v>0</v>
      </c>
      <c r="JQ82" s="38">
        <f>'Metinis atlyginimas'!JQ11</f>
        <v>0</v>
      </c>
      <c r="JR82" s="38">
        <f>'Metinis atlyginimas'!JR11</f>
        <v>0</v>
      </c>
      <c r="JS82" s="38">
        <f>'Metinis atlyginimas'!JS11</f>
        <v>0</v>
      </c>
      <c r="JT82" s="38">
        <f>'Metinis atlyginimas'!JT11</f>
        <v>0</v>
      </c>
      <c r="JU82" s="38">
        <f>'Metinis atlyginimas'!JU11</f>
        <v>0</v>
      </c>
      <c r="JV82" s="38">
        <f>'Metinis atlyginimas'!JV11</f>
        <v>0</v>
      </c>
      <c r="JW82" s="38">
        <f>'Metinis atlyginimas'!JW11</f>
        <v>0</v>
      </c>
      <c r="JX82" s="38">
        <f>'Metinis atlyginimas'!JX11</f>
        <v>0</v>
      </c>
      <c r="JY82" s="38">
        <f>'Metinis atlyginimas'!JY11</f>
        <v>0</v>
      </c>
      <c r="JZ82" s="38">
        <f>'Metinis atlyginimas'!JZ11</f>
        <v>0</v>
      </c>
      <c r="KA82" s="43">
        <f t="shared" si="1462"/>
        <v>0</v>
      </c>
      <c r="KB82" s="38">
        <f>'Metinis atlyginimas'!KB11</f>
        <v>0</v>
      </c>
      <c r="KC82" s="38">
        <f>'Metinis atlyginimas'!KC11</f>
        <v>0</v>
      </c>
      <c r="KD82" s="38">
        <f>'Metinis atlyginimas'!KD11</f>
        <v>0</v>
      </c>
      <c r="KE82" s="38">
        <f>'Metinis atlyginimas'!KE11</f>
        <v>0</v>
      </c>
      <c r="KF82" s="38">
        <f>'Metinis atlyginimas'!KF11</f>
        <v>0</v>
      </c>
      <c r="KG82" s="38">
        <f>'Metinis atlyginimas'!KG11</f>
        <v>0</v>
      </c>
      <c r="KH82" s="38">
        <f>'Metinis atlyginimas'!KH11</f>
        <v>0</v>
      </c>
      <c r="KI82" s="38">
        <f>'Metinis atlyginimas'!KI11</f>
        <v>0</v>
      </c>
      <c r="KJ82" s="38">
        <f>'Metinis atlyginimas'!KJ11</f>
        <v>0</v>
      </c>
      <c r="KK82" s="38">
        <f>'Metinis atlyginimas'!KK11</f>
        <v>0</v>
      </c>
      <c r="KL82" s="38">
        <f>'Metinis atlyginimas'!KL11</f>
        <v>0</v>
      </c>
      <c r="KM82" s="38">
        <f>'Metinis atlyginimas'!KM11</f>
        <v>0</v>
      </c>
      <c r="KN82" s="43">
        <f t="shared" si="1464"/>
        <v>0</v>
      </c>
      <c r="KO82" s="38">
        <f>'Metinis atlyginimas'!KO11</f>
        <v>0</v>
      </c>
      <c r="KP82" s="38">
        <f>'Metinis atlyginimas'!KP11</f>
        <v>0</v>
      </c>
      <c r="KQ82" s="38">
        <f>'Metinis atlyginimas'!KQ11</f>
        <v>0</v>
      </c>
      <c r="KR82" s="38">
        <f>'Metinis atlyginimas'!KR11</f>
        <v>0</v>
      </c>
      <c r="KS82" s="38">
        <f>'Metinis atlyginimas'!KS11</f>
        <v>0</v>
      </c>
      <c r="KT82" s="38">
        <f>'Metinis atlyginimas'!KT11</f>
        <v>0</v>
      </c>
      <c r="KU82" s="38">
        <f>'Metinis atlyginimas'!KU11</f>
        <v>0</v>
      </c>
      <c r="KV82" s="38">
        <f>'Metinis atlyginimas'!KV11</f>
        <v>0</v>
      </c>
      <c r="KW82" s="38">
        <f>'Metinis atlyginimas'!KW11</f>
        <v>0</v>
      </c>
      <c r="KX82" s="38">
        <f>'Metinis atlyginimas'!KX11</f>
        <v>0</v>
      </c>
      <c r="KY82" s="38">
        <f>'Metinis atlyginimas'!KY11</f>
        <v>0</v>
      </c>
      <c r="KZ82" s="38">
        <f>'Metinis atlyginimas'!KZ11</f>
        <v>0</v>
      </c>
      <c r="LA82" s="43">
        <f t="shared" si="1466"/>
        <v>0</v>
      </c>
      <c r="LB82" s="38">
        <f>'Metinis atlyginimas'!LB11</f>
        <v>0</v>
      </c>
      <c r="LC82" s="38">
        <f>'Metinis atlyginimas'!LC11</f>
        <v>0</v>
      </c>
      <c r="LD82" s="38">
        <f>'Metinis atlyginimas'!LD11</f>
        <v>0</v>
      </c>
      <c r="LE82" s="38">
        <f>'Metinis atlyginimas'!LE11</f>
        <v>0</v>
      </c>
      <c r="LF82" s="38">
        <f>'Metinis atlyginimas'!LF11</f>
        <v>0</v>
      </c>
      <c r="LG82" s="38">
        <f>'Metinis atlyginimas'!LG11</f>
        <v>0</v>
      </c>
      <c r="LH82" s="38">
        <f>'Metinis atlyginimas'!LH11</f>
        <v>0</v>
      </c>
      <c r="LI82" s="38">
        <f>'Metinis atlyginimas'!LI11</f>
        <v>0</v>
      </c>
      <c r="LJ82" s="38">
        <f>'Metinis atlyginimas'!LJ11</f>
        <v>0</v>
      </c>
      <c r="LK82" s="38">
        <f>'Metinis atlyginimas'!LK11</f>
        <v>0</v>
      </c>
      <c r="LL82" s="38">
        <f>'Metinis atlyginimas'!LL11</f>
        <v>0</v>
      </c>
      <c r="LM82" s="38">
        <f>'Metinis atlyginimas'!LM11</f>
        <v>0</v>
      </c>
      <c r="LN82" s="43">
        <f t="shared" si="1468"/>
        <v>0</v>
      </c>
    </row>
    <row r="83" spans="1:326" ht="15.75" thickBot="1">
      <c r="A83" s="122" t="s">
        <v>84</v>
      </c>
      <c r="B83" s="127"/>
      <c r="C83" s="79"/>
      <c r="D83" s="79"/>
      <c r="E83" s="79"/>
      <c r="F83" s="79"/>
      <c r="G83" s="79"/>
      <c r="H83" s="79"/>
      <c r="I83" s="79"/>
      <c r="J83" s="79"/>
      <c r="K83" s="79"/>
      <c r="L83" s="79"/>
      <c r="M83" s="79"/>
      <c r="N83" s="128">
        <f t="shared" si="1372"/>
        <v>0</v>
      </c>
      <c r="O83" s="79"/>
      <c r="P83" s="79"/>
      <c r="Q83" s="79"/>
      <c r="R83" s="79"/>
      <c r="S83" s="79"/>
      <c r="T83" s="79"/>
      <c r="U83" s="79"/>
      <c r="V83" s="79"/>
      <c r="W83" s="79"/>
      <c r="X83" s="79"/>
      <c r="Y83" s="79"/>
      <c r="Z83" s="79"/>
      <c r="AA83" s="128">
        <f t="shared" si="1373"/>
        <v>0</v>
      </c>
      <c r="AB83" s="79"/>
      <c r="AC83" s="79"/>
      <c r="AD83" s="79"/>
      <c r="AE83" s="79"/>
      <c r="AF83" s="79"/>
      <c r="AG83" s="79"/>
      <c r="AH83" s="79"/>
      <c r="AI83" s="79"/>
      <c r="AJ83" s="79"/>
      <c r="AK83" s="79"/>
      <c r="AL83" s="79"/>
      <c r="AM83" s="79"/>
      <c r="AN83" s="128">
        <f t="shared" si="1374"/>
        <v>0</v>
      </c>
      <c r="AO83" s="79"/>
      <c r="AP83" s="79"/>
      <c r="AQ83" s="79"/>
      <c r="AR83" s="79"/>
      <c r="AS83" s="79"/>
      <c r="AT83" s="79"/>
      <c r="AU83" s="79"/>
      <c r="AV83" s="79"/>
      <c r="AW83" s="79"/>
      <c r="AX83" s="79"/>
      <c r="AY83" s="79"/>
      <c r="AZ83" s="79"/>
      <c r="BA83" s="128">
        <f t="shared" si="1426"/>
        <v>0</v>
      </c>
      <c r="BB83" s="79"/>
      <c r="BC83" s="79"/>
      <c r="BD83" s="79"/>
      <c r="BE83" s="79"/>
      <c r="BF83" s="79"/>
      <c r="BG83" s="79"/>
      <c r="BH83" s="79"/>
      <c r="BI83" s="79"/>
      <c r="BJ83" s="79"/>
      <c r="BK83" s="79"/>
      <c r="BL83" s="79"/>
      <c r="BM83" s="79"/>
      <c r="BN83" s="128">
        <f t="shared" si="1428"/>
        <v>0</v>
      </c>
      <c r="BO83" s="79"/>
      <c r="BP83" s="79"/>
      <c r="BQ83" s="79"/>
      <c r="BR83" s="79"/>
      <c r="BS83" s="79"/>
      <c r="BT83" s="79"/>
      <c r="BU83" s="79"/>
      <c r="BV83" s="79"/>
      <c r="BW83" s="79"/>
      <c r="BX83" s="79"/>
      <c r="BY83" s="79"/>
      <c r="BZ83" s="79"/>
      <c r="CA83" s="128">
        <f t="shared" si="1430"/>
        <v>0</v>
      </c>
      <c r="CB83" s="79"/>
      <c r="CC83" s="79"/>
      <c r="CD83" s="79"/>
      <c r="CE83" s="79"/>
      <c r="CF83" s="79"/>
      <c r="CG83" s="79"/>
      <c r="CH83" s="79"/>
      <c r="CI83" s="79"/>
      <c r="CJ83" s="79"/>
      <c r="CK83" s="79"/>
      <c r="CL83" s="79"/>
      <c r="CM83" s="79"/>
      <c r="CN83" s="128">
        <f t="shared" si="1432"/>
        <v>0</v>
      </c>
      <c r="CO83" s="79"/>
      <c r="CP83" s="79"/>
      <c r="CQ83" s="79"/>
      <c r="CR83" s="79"/>
      <c r="CS83" s="79"/>
      <c r="CT83" s="79"/>
      <c r="CU83" s="79"/>
      <c r="CV83" s="79"/>
      <c r="CW83" s="79"/>
      <c r="CX83" s="79"/>
      <c r="CY83" s="79"/>
      <c r="CZ83" s="79"/>
      <c r="DA83" s="128">
        <f t="shared" si="1434"/>
        <v>0</v>
      </c>
      <c r="DB83" s="79"/>
      <c r="DC83" s="79"/>
      <c r="DD83" s="79"/>
      <c r="DE83" s="79"/>
      <c r="DF83" s="79"/>
      <c r="DG83" s="79"/>
      <c r="DH83" s="79"/>
      <c r="DI83" s="79"/>
      <c r="DJ83" s="79"/>
      <c r="DK83" s="79"/>
      <c r="DL83" s="79"/>
      <c r="DM83" s="79"/>
      <c r="DN83" s="128">
        <f t="shared" si="1436"/>
        <v>0</v>
      </c>
      <c r="DO83" s="79"/>
      <c r="DP83" s="79"/>
      <c r="DQ83" s="79"/>
      <c r="DR83" s="79"/>
      <c r="DS83" s="79"/>
      <c r="DT83" s="79"/>
      <c r="DU83" s="79"/>
      <c r="DV83" s="79"/>
      <c r="DW83" s="79"/>
      <c r="DX83" s="79"/>
      <c r="DY83" s="79"/>
      <c r="DZ83" s="79"/>
      <c r="EA83" s="128">
        <f t="shared" si="1438"/>
        <v>0</v>
      </c>
      <c r="EB83" s="79"/>
      <c r="EC83" s="79"/>
      <c r="ED83" s="79"/>
      <c r="EE83" s="79"/>
      <c r="EF83" s="79"/>
      <c r="EG83" s="79"/>
      <c r="EH83" s="79"/>
      <c r="EI83" s="79"/>
      <c r="EJ83" s="79"/>
      <c r="EK83" s="79"/>
      <c r="EL83" s="79"/>
      <c r="EM83" s="79"/>
      <c r="EN83" s="128">
        <f t="shared" si="1440"/>
        <v>0</v>
      </c>
      <c r="EO83" s="79"/>
      <c r="EP83" s="79"/>
      <c r="EQ83" s="79"/>
      <c r="ER83" s="79"/>
      <c r="ES83" s="79"/>
      <c r="ET83" s="79"/>
      <c r="EU83" s="79"/>
      <c r="EV83" s="79"/>
      <c r="EW83" s="79"/>
      <c r="EX83" s="79"/>
      <c r="EY83" s="79"/>
      <c r="EZ83" s="79"/>
      <c r="FA83" s="128">
        <f t="shared" si="1442"/>
        <v>0</v>
      </c>
      <c r="FB83" s="79"/>
      <c r="FC83" s="79"/>
      <c r="FD83" s="79"/>
      <c r="FE83" s="79"/>
      <c r="FF83" s="79"/>
      <c r="FG83" s="79"/>
      <c r="FH83" s="79"/>
      <c r="FI83" s="79"/>
      <c r="FJ83" s="79"/>
      <c r="FK83" s="79"/>
      <c r="FL83" s="79"/>
      <c r="FM83" s="79"/>
      <c r="FN83" s="128">
        <f t="shared" si="1444"/>
        <v>0</v>
      </c>
      <c r="FO83" s="79"/>
      <c r="FP83" s="79"/>
      <c r="FQ83" s="79"/>
      <c r="FR83" s="79"/>
      <c r="FS83" s="79"/>
      <c r="FT83" s="79"/>
      <c r="FU83" s="79"/>
      <c r="FV83" s="79"/>
      <c r="FW83" s="79"/>
      <c r="FX83" s="79"/>
      <c r="FY83" s="79"/>
      <c r="FZ83" s="79"/>
      <c r="GA83" s="128">
        <f t="shared" si="1446"/>
        <v>0</v>
      </c>
      <c r="GB83" s="79"/>
      <c r="GC83" s="79"/>
      <c r="GD83" s="79"/>
      <c r="GE83" s="79"/>
      <c r="GF83" s="79"/>
      <c r="GG83" s="79"/>
      <c r="GH83" s="79"/>
      <c r="GI83" s="79"/>
      <c r="GJ83" s="79"/>
      <c r="GK83" s="79"/>
      <c r="GL83" s="79"/>
      <c r="GM83" s="79"/>
      <c r="GN83" s="128">
        <f t="shared" si="1448"/>
        <v>0</v>
      </c>
      <c r="GO83" s="79"/>
      <c r="GP83" s="79"/>
      <c r="GQ83" s="79"/>
      <c r="GR83" s="79"/>
      <c r="GS83" s="79"/>
      <c r="GT83" s="79"/>
      <c r="GU83" s="79"/>
      <c r="GV83" s="79"/>
      <c r="GW83" s="79"/>
      <c r="GX83" s="79"/>
      <c r="GY83" s="79"/>
      <c r="GZ83" s="79"/>
      <c r="HA83" s="128">
        <f t="shared" si="1450"/>
        <v>0</v>
      </c>
      <c r="HB83" s="79"/>
      <c r="HC83" s="79"/>
      <c r="HD83" s="79"/>
      <c r="HE83" s="79"/>
      <c r="HF83" s="79"/>
      <c r="HG83" s="79"/>
      <c r="HH83" s="79"/>
      <c r="HI83" s="79"/>
      <c r="HJ83" s="79"/>
      <c r="HK83" s="79"/>
      <c r="HL83" s="79"/>
      <c r="HM83" s="79"/>
      <c r="HN83" s="128">
        <f t="shared" si="1452"/>
        <v>0</v>
      </c>
      <c r="HO83" s="79"/>
      <c r="HP83" s="79"/>
      <c r="HQ83" s="79"/>
      <c r="HR83" s="79"/>
      <c r="HS83" s="79"/>
      <c r="HT83" s="79"/>
      <c r="HU83" s="79"/>
      <c r="HV83" s="79"/>
      <c r="HW83" s="79"/>
      <c r="HX83" s="79"/>
      <c r="HY83" s="79"/>
      <c r="HZ83" s="79"/>
      <c r="IA83" s="128">
        <f t="shared" si="1454"/>
        <v>0</v>
      </c>
      <c r="IB83" s="79"/>
      <c r="IC83" s="79"/>
      <c r="ID83" s="79"/>
      <c r="IE83" s="79"/>
      <c r="IF83" s="79"/>
      <c r="IG83" s="79"/>
      <c r="IH83" s="79"/>
      <c r="II83" s="79"/>
      <c r="IJ83" s="79"/>
      <c r="IK83" s="79"/>
      <c r="IL83" s="79"/>
      <c r="IM83" s="79"/>
      <c r="IN83" s="128">
        <f t="shared" si="1456"/>
        <v>0</v>
      </c>
      <c r="IO83" s="79"/>
      <c r="IP83" s="79"/>
      <c r="IQ83" s="79"/>
      <c r="IR83" s="79"/>
      <c r="IS83" s="79"/>
      <c r="IT83" s="79"/>
      <c r="IU83" s="79"/>
      <c r="IV83" s="79"/>
      <c r="IW83" s="79"/>
      <c r="IX83" s="79"/>
      <c r="IY83" s="79"/>
      <c r="IZ83" s="79"/>
      <c r="JA83" s="128">
        <f t="shared" si="1458"/>
        <v>0</v>
      </c>
      <c r="JB83" s="79"/>
      <c r="JC83" s="79"/>
      <c r="JD83" s="79"/>
      <c r="JE83" s="79"/>
      <c r="JF83" s="79"/>
      <c r="JG83" s="79"/>
      <c r="JH83" s="79"/>
      <c r="JI83" s="79"/>
      <c r="JJ83" s="79"/>
      <c r="JK83" s="79"/>
      <c r="JL83" s="79"/>
      <c r="JM83" s="79"/>
      <c r="JN83" s="128">
        <f t="shared" si="1460"/>
        <v>0</v>
      </c>
      <c r="JO83" s="79"/>
      <c r="JP83" s="79"/>
      <c r="JQ83" s="79"/>
      <c r="JR83" s="79"/>
      <c r="JS83" s="79"/>
      <c r="JT83" s="79"/>
      <c r="JU83" s="79"/>
      <c r="JV83" s="79"/>
      <c r="JW83" s="79"/>
      <c r="JX83" s="79"/>
      <c r="JY83" s="79"/>
      <c r="JZ83" s="79"/>
      <c r="KA83" s="128">
        <f t="shared" si="1462"/>
        <v>0</v>
      </c>
      <c r="KB83" s="79"/>
      <c r="KC83" s="79"/>
      <c r="KD83" s="79"/>
      <c r="KE83" s="79"/>
      <c r="KF83" s="79"/>
      <c r="KG83" s="79"/>
      <c r="KH83" s="79"/>
      <c r="KI83" s="79"/>
      <c r="KJ83" s="79"/>
      <c r="KK83" s="79"/>
      <c r="KL83" s="79"/>
      <c r="KM83" s="79"/>
      <c r="KN83" s="128">
        <f t="shared" si="1464"/>
        <v>0</v>
      </c>
      <c r="KO83" s="79"/>
      <c r="KP83" s="79"/>
      <c r="KQ83" s="79"/>
      <c r="KR83" s="79"/>
      <c r="KS83" s="79"/>
      <c r="KT83" s="79"/>
      <c r="KU83" s="79"/>
      <c r="KV83" s="79"/>
      <c r="KW83" s="79"/>
      <c r="KX83" s="79"/>
      <c r="KY83" s="79"/>
      <c r="KZ83" s="79"/>
      <c r="LA83" s="128">
        <f t="shared" si="1466"/>
        <v>0</v>
      </c>
      <c r="LB83" s="79"/>
      <c r="LC83" s="79"/>
      <c r="LD83" s="79"/>
      <c r="LE83" s="79"/>
      <c r="LF83" s="79"/>
      <c r="LG83" s="79"/>
      <c r="LH83" s="79"/>
      <c r="LI83" s="79"/>
      <c r="LJ83" s="79"/>
      <c r="LK83" s="79"/>
      <c r="LL83" s="79"/>
      <c r="LM83" s="79"/>
      <c r="LN83" s="128">
        <f t="shared" si="1468"/>
        <v>0</v>
      </c>
    </row>
    <row r="84" spans="1:326" ht="15.75" thickBot="1">
      <c r="A84" s="121" t="s">
        <v>85</v>
      </c>
      <c r="B84" s="108">
        <f>B74</f>
        <v>-69633.55</v>
      </c>
      <c r="C84" s="108">
        <f t="shared" ref="C84:M84" si="1710">C74</f>
        <v>-69633.55</v>
      </c>
      <c r="D84" s="108">
        <f t="shared" si="1710"/>
        <v>-69633.55</v>
      </c>
      <c r="E84" s="108">
        <f t="shared" si="1710"/>
        <v>-69633.55</v>
      </c>
      <c r="F84" s="108">
        <f t="shared" si="1710"/>
        <v>-69633.55</v>
      </c>
      <c r="G84" s="108">
        <f t="shared" si="1710"/>
        <v>-69633.55</v>
      </c>
      <c r="H84" s="108">
        <f t="shared" si="1710"/>
        <v>-69633.55</v>
      </c>
      <c r="I84" s="108">
        <f t="shared" si="1710"/>
        <v>-69633.55</v>
      </c>
      <c r="J84" s="108">
        <f t="shared" si="1710"/>
        <v>-69633.55</v>
      </c>
      <c r="K84" s="108">
        <f t="shared" si="1710"/>
        <v>-69633.55</v>
      </c>
      <c r="L84" s="108">
        <f t="shared" si="1710"/>
        <v>-69633.55</v>
      </c>
      <c r="M84" s="108">
        <f t="shared" si="1710"/>
        <v>-69633.55</v>
      </c>
      <c r="N84" s="125">
        <f t="shared" si="1372"/>
        <v>-835602.60000000021</v>
      </c>
      <c r="O84" s="108">
        <f>O74</f>
        <v>-394590.11666666664</v>
      </c>
      <c r="P84" s="108">
        <f t="shared" ref="P84:Z84" si="1711">P74</f>
        <v>-394590.11666666664</v>
      </c>
      <c r="Q84" s="108">
        <f t="shared" si="1711"/>
        <v>-394590.11666666664</v>
      </c>
      <c r="R84" s="108">
        <f t="shared" si="1711"/>
        <v>-394590.11666666664</v>
      </c>
      <c r="S84" s="108">
        <f t="shared" si="1711"/>
        <v>-394590.11666666664</v>
      </c>
      <c r="T84" s="108">
        <f t="shared" si="1711"/>
        <v>-394590.11666666664</v>
      </c>
      <c r="U84" s="108">
        <f t="shared" si="1711"/>
        <v>-394590.11666666664</v>
      </c>
      <c r="V84" s="108">
        <f t="shared" si="1711"/>
        <v>-394590.11666666664</v>
      </c>
      <c r="W84" s="108">
        <f t="shared" si="1711"/>
        <v>-394590.11666666664</v>
      </c>
      <c r="X84" s="108">
        <f t="shared" si="1711"/>
        <v>-394590.11666666664</v>
      </c>
      <c r="Y84" s="108">
        <f t="shared" si="1711"/>
        <v>-394590.11666666664</v>
      </c>
      <c r="Z84" s="108">
        <f t="shared" si="1711"/>
        <v>-394590.11666666664</v>
      </c>
      <c r="AA84" s="125">
        <f t="shared" si="1373"/>
        <v>-4735081.3999999994</v>
      </c>
      <c r="AB84" s="108">
        <f>AB74</f>
        <v>61666.666666666657</v>
      </c>
      <c r="AC84" s="108">
        <f t="shared" ref="AC84:AM84" si="1712">AC74</f>
        <v>61666.666666666664</v>
      </c>
      <c r="AD84" s="108">
        <f t="shared" si="1712"/>
        <v>61666.666666666664</v>
      </c>
      <c r="AE84" s="108">
        <f t="shared" si="1712"/>
        <v>61666.666666666672</v>
      </c>
      <c r="AF84" s="108">
        <f t="shared" si="1712"/>
        <v>61666.666666666664</v>
      </c>
      <c r="AG84" s="108">
        <f t="shared" si="1712"/>
        <v>61666.666666666664</v>
      </c>
      <c r="AH84" s="108">
        <f t="shared" si="1712"/>
        <v>61666.666666666657</v>
      </c>
      <c r="AI84" s="108">
        <f t="shared" si="1712"/>
        <v>61666.666666666657</v>
      </c>
      <c r="AJ84" s="108">
        <f t="shared" si="1712"/>
        <v>61666.666666666672</v>
      </c>
      <c r="AK84" s="108">
        <f t="shared" si="1712"/>
        <v>61666.666666666657</v>
      </c>
      <c r="AL84" s="108">
        <f t="shared" si="1712"/>
        <v>51666.666666666664</v>
      </c>
      <c r="AM84" s="108">
        <f t="shared" si="1712"/>
        <v>61666.666666666657</v>
      </c>
      <c r="AN84" s="125">
        <f t="shared" si="1374"/>
        <v>729999.99999999977</v>
      </c>
      <c r="AO84" s="108">
        <f>AO74</f>
        <v>61666.666666666664</v>
      </c>
      <c r="AP84" s="108">
        <f t="shared" ref="AP84:AZ84" si="1713">AP74</f>
        <v>61666.666666666664</v>
      </c>
      <c r="AQ84" s="108">
        <f t="shared" si="1713"/>
        <v>61666.666666666664</v>
      </c>
      <c r="AR84" s="108">
        <f t="shared" si="1713"/>
        <v>61666.666666666672</v>
      </c>
      <c r="AS84" s="108">
        <f t="shared" si="1713"/>
        <v>61666.666666666672</v>
      </c>
      <c r="AT84" s="108">
        <f t="shared" si="1713"/>
        <v>61666.666666666664</v>
      </c>
      <c r="AU84" s="108">
        <f t="shared" si="1713"/>
        <v>61666.666666666664</v>
      </c>
      <c r="AV84" s="108">
        <f t="shared" si="1713"/>
        <v>61666.666666666664</v>
      </c>
      <c r="AW84" s="108">
        <f t="shared" si="1713"/>
        <v>61666.666666666664</v>
      </c>
      <c r="AX84" s="108">
        <f t="shared" si="1713"/>
        <v>61666.666666666664</v>
      </c>
      <c r="AY84" s="108">
        <f t="shared" si="1713"/>
        <v>51666.666666666664</v>
      </c>
      <c r="AZ84" s="108">
        <f t="shared" si="1713"/>
        <v>61666.666666666664</v>
      </c>
      <c r="BA84" s="125">
        <f t="shared" si="1426"/>
        <v>730000</v>
      </c>
      <c r="BB84" s="108">
        <f>BB74</f>
        <v>61666.666666666664</v>
      </c>
      <c r="BC84" s="108">
        <f t="shared" ref="BC84:BM84" si="1714">BC74</f>
        <v>61666.666666666664</v>
      </c>
      <c r="BD84" s="108">
        <f t="shared" si="1714"/>
        <v>61666.666666666664</v>
      </c>
      <c r="BE84" s="108">
        <f t="shared" si="1714"/>
        <v>61666.666666666664</v>
      </c>
      <c r="BF84" s="108">
        <f t="shared" si="1714"/>
        <v>61666.666666666664</v>
      </c>
      <c r="BG84" s="108">
        <f t="shared" si="1714"/>
        <v>61666.666666666664</v>
      </c>
      <c r="BH84" s="108">
        <f t="shared" si="1714"/>
        <v>61666.666666666664</v>
      </c>
      <c r="BI84" s="108">
        <f t="shared" si="1714"/>
        <v>61666.666666666664</v>
      </c>
      <c r="BJ84" s="108">
        <f t="shared" si="1714"/>
        <v>61666.666666666664</v>
      </c>
      <c r="BK84" s="108">
        <f t="shared" si="1714"/>
        <v>61666.666666666664</v>
      </c>
      <c r="BL84" s="108">
        <f t="shared" si="1714"/>
        <v>51666.666666666664</v>
      </c>
      <c r="BM84" s="108">
        <f t="shared" si="1714"/>
        <v>61666.666666666664</v>
      </c>
      <c r="BN84" s="125">
        <f t="shared" si="1428"/>
        <v>729999.99999999988</v>
      </c>
      <c r="BO84" s="108">
        <f>BO74</f>
        <v>61666.666666666672</v>
      </c>
      <c r="BP84" s="108">
        <f t="shared" ref="BP84:BZ84" si="1715">BP74</f>
        <v>61666.666666666664</v>
      </c>
      <c r="BQ84" s="108">
        <f t="shared" si="1715"/>
        <v>61666.666666666664</v>
      </c>
      <c r="BR84" s="108">
        <f t="shared" si="1715"/>
        <v>61666.666666666664</v>
      </c>
      <c r="BS84" s="108">
        <f t="shared" si="1715"/>
        <v>61666.666666666664</v>
      </c>
      <c r="BT84" s="108">
        <f t="shared" si="1715"/>
        <v>61666.666666666664</v>
      </c>
      <c r="BU84" s="108">
        <f t="shared" si="1715"/>
        <v>61666.666666666664</v>
      </c>
      <c r="BV84" s="108">
        <f t="shared" si="1715"/>
        <v>61666.666666666664</v>
      </c>
      <c r="BW84" s="108">
        <f t="shared" si="1715"/>
        <v>61666.666666666664</v>
      </c>
      <c r="BX84" s="108">
        <f t="shared" si="1715"/>
        <v>61666.666666666664</v>
      </c>
      <c r="BY84" s="108">
        <f t="shared" si="1715"/>
        <v>51666.666666666664</v>
      </c>
      <c r="BZ84" s="108">
        <f t="shared" si="1715"/>
        <v>61666.666666666664</v>
      </c>
      <c r="CA84" s="125">
        <f t="shared" si="1430"/>
        <v>729999.99999999988</v>
      </c>
      <c r="CB84" s="108">
        <f>CB74</f>
        <v>61666.666666666664</v>
      </c>
      <c r="CC84" s="108">
        <f t="shared" ref="CC84:CM84" si="1716">CC74</f>
        <v>61666.666666666664</v>
      </c>
      <c r="CD84" s="108">
        <f t="shared" si="1716"/>
        <v>61666.666666666664</v>
      </c>
      <c r="CE84" s="108">
        <f t="shared" si="1716"/>
        <v>61666.666666666664</v>
      </c>
      <c r="CF84" s="108">
        <f t="shared" si="1716"/>
        <v>61666.666666666664</v>
      </c>
      <c r="CG84" s="108">
        <f t="shared" si="1716"/>
        <v>61666.666666666664</v>
      </c>
      <c r="CH84" s="108">
        <f t="shared" si="1716"/>
        <v>61666.666666666664</v>
      </c>
      <c r="CI84" s="108">
        <f t="shared" si="1716"/>
        <v>61666.666666666664</v>
      </c>
      <c r="CJ84" s="108">
        <f t="shared" si="1716"/>
        <v>61666.666666666664</v>
      </c>
      <c r="CK84" s="108">
        <f t="shared" si="1716"/>
        <v>61666.666666666664</v>
      </c>
      <c r="CL84" s="108">
        <f t="shared" si="1716"/>
        <v>51666.666666666664</v>
      </c>
      <c r="CM84" s="108">
        <f t="shared" si="1716"/>
        <v>61666.666666666664</v>
      </c>
      <c r="CN84" s="125">
        <f t="shared" si="1432"/>
        <v>729999.99999999988</v>
      </c>
      <c r="CO84" s="108">
        <f>CO74</f>
        <v>61666.666666666664</v>
      </c>
      <c r="CP84" s="108">
        <f t="shared" ref="CP84:CZ84" si="1717">CP74</f>
        <v>61666.666666666664</v>
      </c>
      <c r="CQ84" s="108">
        <f t="shared" si="1717"/>
        <v>61666.666666666664</v>
      </c>
      <c r="CR84" s="108">
        <f t="shared" si="1717"/>
        <v>61666.666666666664</v>
      </c>
      <c r="CS84" s="108">
        <f t="shared" si="1717"/>
        <v>61666.666666666664</v>
      </c>
      <c r="CT84" s="108">
        <f t="shared" si="1717"/>
        <v>61666.666666666664</v>
      </c>
      <c r="CU84" s="108">
        <f t="shared" si="1717"/>
        <v>61666.666666666664</v>
      </c>
      <c r="CV84" s="108">
        <f t="shared" si="1717"/>
        <v>61666.666666666664</v>
      </c>
      <c r="CW84" s="108">
        <f t="shared" si="1717"/>
        <v>61666.666666666664</v>
      </c>
      <c r="CX84" s="108">
        <f t="shared" si="1717"/>
        <v>61666.666666666664</v>
      </c>
      <c r="CY84" s="108">
        <f t="shared" si="1717"/>
        <v>51666.666666666664</v>
      </c>
      <c r="CZ84" s="108">
        <f t="shared" si="1717"/>
        <v>61666.666666666664</v>
      </c>
      <c r="DA84" s="125">
        <f t="shared" si="1434"/>
        <v>729999.99999999988</v>
      </c>
      <c r="DB84" s="108">
        <f>DB74</f>
        <v>61666.666666666664</v>
      </c>
      <c r="DC84" s="108">
        <f t="shared" ref="DC84:DM84" si="1718">DC74</f>
        <v>61666.666666666664</v>
      </c>
      <c r="DD84" s="108">
        <f t="shared" si="1718"/>
        <v>61666.666666666664</v>
      </c>
      <c r="DE84" s="108">
        <f t="shared" si="1718"/>
        <v>61666.666666666664</v>
      </c>
      <c r="DF84" s="108">
        <f t="shared" si="1718"/>
        <v>61666.666666666664</v>
      </c>
      <c r="DG84" s="108">
        <f t="shared" si="1718"/>
        <v>61666.666666666664</v>
      </c>
      <c r="DH84" s="108">
        <f t="shared" si="1718"/>
        <v>61666.666666666664</v>
      </c>
      <c r="DI84" s="108">
        <f t="shared" si="1718"/>
        <v>61666.666666666664</v>
      </c>
      <c r="DJ84" s="108">
        <f t="shared" si="1718"/>
        <v>61666.666666666664</v>
      </c>
      <c r="DK84" s="108">
        <f t="shared" si="1718"/>
        <v>61666.666666666664</v>
      </c>
      <c r="DL84" s="108">
        <f t="shared" si="1718"/>
        <v>51666.666666666664</v>
      </c>
      <c r="DM84" s="108">
        <f t="shared" si="1718"/>
        <v>61666.666666666664</v>
      </c>
      <c r="DN84" s="125">
        <f t="shared" si="1436"/>
        <v>729999.99999999988</v>
      </c>
      <c r="DO84" s="108">
        <f>DO74</f>
        <v>61666.666666666664</v>
      </c>
      <c r="DP84" s="108">
        <f t="shared" ref="DP84:DZ84" si="1719">DP74</f>
        <v>61666.666666666664</v>
      </c>
      <c r="DQ84" s="108">
        <f t="shared" si="1719"/>
        <v>61666.666666666664</v>
      </c>
      <c r="DR84" s="108">
        <f t="shared" si="1719"/>
        <v>61666.666666666664</v>
      </c>
      <c r="DS84" s="108">
        <f t="shared" si="1719"/>
        <v>61666.666666666664</v>
      </c>
      <c r="DT84" s="108">
        <f t="shared" si="1719"/>
        <v>61666.666666666664</v>
      </c>
      <c r="DU84" s="108">
        <f t="shared" si="1719"/>
        <v>61666.666666666664</v>
      </c>
      <c r="DV84" s="108">
        <f t="shared" si="1719"/>
        <v>61666.666666666664</v>
      </c>
      <c r="DW84" s="108">
        <f t="shared" si="1719"/>
        <v>61666.666666666664</v>
      </c>
      <c r="DX84" s="108">
        <f t="shared" si="1719"/>
        <v>61666.666666666664</v>
      </c>
      <c r="DY84" s="108">
        <f t="shared" si="1719"/>
        <v>51666.666666666664</v>
      </c>
      <c r="DZ84" s="108">
        <f t="shared" si="1719"/>
        <v>61666.666666666664</v>
      </c>
      <c r="EA84" s="125">
        <f t="shared" si="1438"/>
        <v>729999.99999999988</v>
      </c>
      <c r="EB84" s="108">
        <f>EB74</f>
        <v>61666.666666666664</v>
      </c>
      <c r="EC84" s="108">
        <f t="shared" ref="EC84:EM84" si="1720">EC74</f>
        <v>61666.666666666664</v>
      </c>
      <c r="ED84" s="108">
        <f t="shared" si="1720"/>
        <v>61666.666666666664</v>
      </c>
      <c r="EE84" s="108">
        <f t="shared" si="1720"/>
        <v>61666.666666666664</v>
      </c>
      <c r="EF84" s="108">
        <f t="shared" si="1720"/>
        <v>61666.666666666664</v>
      </c>
      <c r="EG84" s="108">
        <f t="shared" si="1720"/>
        <v>61666.666666666664</v>
      </c>
      <c r="EH84" s="108">
        <f t="shared" si="1720"/>
        <v>61666.666666666664</v>
      </c>
      <c r="EI84" s="108">
        <f t="shared" si="1720"/>
        <v>61666.666666666664</v>
      </c>
      <c r="EJ84" s="108">
        <f t="shared" si="1720"/>
        <v>61666.666666666664</v>
      </c>
      <c r="EK84" s="108">
        <f t="shared" si="1720"/>
        <v>61666.666666666664</v>
      </c>
      <c r="EL84" s="108">
        <f t="shared" si="1720"/>
        <v>51666.666666666664</v>
      </c>
      <c r="EM84" s="108">
        <f t="shared" si="1720"/>
        <v>61666.666666666664</v>
      </c>
      <c r="EN84" s="125">
        <f t="shared" si="1440"/>
        <v>729999.99999999988</v>
      </c>
      <c r="EO84" s="108">
        <f>EO74</f>
        <v>61666.666666666664</v>
      </c>
      <c r="EP84" s="108">
        <f t="shared" ref="EP84:EZ84" si="1721">EP74</f>
        <v>61666.666666666664</v>
      </c>
      <c r="EQ84" s="108">
        <f t="shared" si="1721"/>
        <v>61666.666666666664</v>
      </c>
      <c r="ER84" s="108">
        <f t="shared" si="1721"/>
        <v>61666.666666666664</v>
      </c>
      <c r="ES84" s="108">
        <f t="shared" si="1721"/>
        <v>61666.666666666664</v>
      </c>
      <c r="ET84" s="108">
        <f t="shared" si="1721"/>
        <v>61666.666666666664</v>
      </c>
      <c r="EU84" s="108">
        <f t="shared" si="1721"/>
        <v>61666.666666666664</v>
      </c>
      <c r="EV84" s="108">
        <f t="shared" si="1721"/>
        <v>61666.666666666664</v>
      </c>
      <c r="EW84" s="108">
        <f t="shared" si="1721"/>
        <v>61666.666666666664</v>
      </c>
      <c r="EX84" s="108">
        <f t="shared" si="1721"/>
        <v>61666.666666666664</v>
      </c>
      <c r="EY84" s="108">
        <f t="shared" si="1721"/>
        <v>51666.666666666664</v>
      </c>
      <c r="EZ84" s="108">
        <f t="shared" si="1721"/>
        <v>61666.666666666664</v>
      </c>
      <c r="FA84" s="125">
        <f t="shared" si="1442"/>
        <v>729999.99999999988</v>
      </c>
      <c r="FB84" s="108">
        <f>FB74</f>
        <v>61666.666666666664</v>
      </c>
      <c r="FC84" s="108">
        <f t="shared" ref="FC84:FM84" si="1722">FC74</f>
        <v>61666.666666666664</v>
      </c>
      <c r="FD84" s="108">
        <f t="shared" si="1722"/>
        <v>61666.666666666664</v>
      </c>
      <c r="FE84" s="108">
        <f t="shared" si="1722"/>
        <v>61666.666666666664</v>
      </c>
      <c r="FF84" s="108">
        <f t="shared" si="1722"/>
        <v>61666.666666666664</v>
      </c>
      <c r="FG84" s="108">
        <f t="shared" si="1722"/>
        <v>61666.666666666664</v>
      </c>
      <c r="FH84" s="108">
        <f t="shared" si="1722"/>
        <v>61666.666666666664</v>
      </c>
      <c r="FI84" s="108">
        <f t="shared" si="1722"/>
        <v>61666.666666666664</v>
      </c>
      <c r="FJ84" s="108">
        <f t="shared" si="1722"/>
        <v>61666.666666666664</v>
      </c>
      <c r="FK84" s="108">
        <f t="shared" si="1722"/>
        <v>61666.666666666664</v>
      </c>
      <c r="FL84" s="108">
        <f t="shared" si="1722"/>
        <v>51666.666666666664</v>
      </c>
      <c r="FM84" s="108">
        <f t="shared" si="1722"/>
        <v>61666.666666666664</v>
      </c>
      <c r="FN84" s="125">
        <f t="shared" si="1444"/>
        <v>729999.99999999988</v>
      </c>
      <c r="FO84" s="108">
        <f>FO74</f>
        <v>61666.666666666664</v>
      </c>
      <c r="FP84" s="108">
        <f t="shared" ref="FP84:FZ84" si="1723">FP74</f>
        <v>61666.666666666664</v>
      </c>
      <c r="FQ84" s="108">
        <f t="shared" si="1723"/>
        <v>61666.666666666664</v>
      </c>
      <c r="FR84" s="108">
        <f t="shared" si="1723"/>
        <v>61666.666666666664</v>
      </c>
      <c r="FS84" s="108">
        <f t="shared" si="1723"/>
        <v>61666.666666666664</v>
      </c>
      <c r="FT84" s="108">
        <f t="shared" si="1723"/>
        <v>61666.666666666664</v>
      </c>
      <c r="FU84" s="108">
        <f t="shared" si="1723"/>
        <v>61666.666666666664</v>
      </c>
      <c r="FV84" s="108">
        <f t="shared" si="1723"/>
        <v>61666.666666666664</v>
      </c>
      <c r="FW84" s="108">
        <f t="shared" si="1723"/>
        <v>61666.666666666664</v>
      </c>
      <c r="FX84" s="108">
        <f t="shared" si="1723"/>
        <v>61666.666666666664</v>
      </c>
      <c r="FY84" s="108">
        <f t="shared" si="1723"/>
        <v>51666.666666666664</v>
      </c>
      <c r="FZ84" s="108">
        <f t="shared" si="1723"/>
        <v>61666.666666666664</v>
      </c>
      <c r="GA84" s="125">
        <f t="shared" si="1446"/>
        <v>729999.99999999988</v>
      </c>
      <c r="GB84" s="108">
        <f>GB74</f>
        <v>61666.666666666664</v>
      </c>
      <c r="GC84" s="108">
        <f t="shared" ref="GC84:GM84" si="1724">GC74</f>
        <v>61666.666666666664</v>
      </c>
      <c r="GD84" s="108">
        <f t="shared" si="1724"/>
        <v>61666.666666666664</v>
      </c>
      <c r="GE84" s="108">
        <f t="shared" si="1724"/>
        <v>61666.666666666664</v>
      </c>
      <c r="GF84" s="108">
        <f t="shared" si="1724"/>
        <v>61666.666666666664</v>
      </c>
      <c r="GG84" s="108">
        <f t="shared" si="1724"/>
        <v>61666.666666666664</v>
      </c>
      <c r="GH84" s="108">
        <f t="shared" si="1724"/>
        <v>61666.666666666664</v>
      </c>
      <c r="GI84" s="108">
        <f t="shared" si="1724"/>
        <v>61666.666666666664</v>
      </c>
      <c r="GJ84" s="108">
        <f t="shared" si="1724"/>
        <v>61666.666666666664</v>
      </c>
      <c r="GK84" s="108">
        <f t="shared" si="1724"/>
        <v>61666.666666666664</v>
      </c>
      <c r="GL84" s="108">
        <f t="shared" si="1724"/>
        <v>51666.666666666664</v>
      </c>
      <c r="GM84" s="108">
        <f t="shared" si="1724"/>
        <v>61666.666666666664</v>
      </c>
      <c r="GN84" s="125">
        <f t="shared" si="1448"/>
        <v>729999.99999999988</v>
      </c>
      <c r="GO84" s="108">
        <f>GO74</f>
        <v>0</v>
      </c>
      <c r="GP84" s="108">
        <f t="shared" ref="GP84:GZ84" si="1725">GP74</f>
        <v>0</v>
      </c>
      <c r="GQ84" s="108">
        <f t="shared" si="1725"/>
        <v>0</v>
      </c>
      <c r="GR84" s="108">
        <f t="shared" si="1725"/>
        <v>0</v>
      </c>
      <c r="GS84" s="108">
        <f t="shared" si="1725"/>
        <v>0</v>
      </c>
      <c r="GT84" s="108">
        <f t="shared" si="1725"/>
        <v>0</v>
      </c>
      <c r="GU84" s="108">
        <f t="shared" si="1725"/>
        <v>0</v>
      </c>
      <c r="GV84" s="108">
        <f t="shared" si="1725"/>
        <v>0</v>
      </c>
      <c r="GW84" s="108">
        <f t="shared" si="1725"/>
        <v>0</v>
      </c>
      <c r="GX84" s="108">
        <f t="shared" si="1725"/>
        <v>0</v>
      </c>
      <c r="GY84" s="108">
        <f t="shared" si="1725"/>
        <v>0</v>
      </c>
      <c r="GZ84" s="108">
        <f t="shared" si="1725"/>
        <v>0</v>
      </c>
      <c r="HA84" s="125">
        <f t="shared" si="1450"/>
        <v>0</v>
      </c>
      <c r="HB84" s="108">
        <f>HB74</f>
        <v>0</v>
      </c>
      <c r="HC84" s="108">
        <f t="shared" ref="HC84:HM84" si="1726">HC74</f>
        <v>0</v>
      </c>
      <c r="HD84" s="108">
        <f t="shared" si="1726"/>
        <v>0</v>
      </c>
      <c r="HE84" s="108">
        <f t="shared" si="1726"/>
        <v>0</v>
      </c>
      <c r="HF84" s="108">
        <f t="shared" si="1726"/>
        <v>0</v>
      </c>
      <c r="HG84" s="108">
        <f t="shared" si="1726"/>
        <v>0</v>
      </c>
      <c r="HH84" s="108">
        <f t="shared" si="1726"/>
        <v>0</v>
      </c>
      <c r="HI84" s="108">
        <f t="shared" si="1726"/>
        <v>0</v>
      </c>
      <c r="HJ84" s="108">
        <f t="shared" si="1726"/>
        <v>0</v>
      </c>
      <c r="HK84" s="108">
        <f t="shared" si="1726"/>
        <v>0</v>
      </c>
      <c r="HL84" s="108">
        <f t="shared" si="1726"/>
        <v>0</v>
      </c>
      <c r="HM84" s="108">
        <f t="shared" si="1726"/>
        <v>0</v>
      </c>
      <c r="HN84" s="125">
        <f t="shared" si="1452"/>
        <v>0</v>
      </c>
      <c r="HO84" s="108">
        <f>HO74</f>
        <v>0</v>
      </c>
      <c r="HP84" s="108">
        <f t="shared" ref="HP84:HZ84" si="1727">HP74</f>
        <v>0</v>
      </c>
      <c r="HQ84" s="108">
        <f t="shared" si="1727"/>
        <v>0</v>
      </c>
      <c r="HR84" s="108">
        <f t="shared" si="1727"/>
        <v>0</v>
      </c>
      <c r="HS84" s="108">
        <f t="shared" si="1727"/>
        <v>0</v>
      </c>
      <c r="HT84" s="108">
        <f t="shared" si="1727"/>
        <v>0</v>
      </c>
      <c r="HU84" s="108">
        <f t="shared" si="1727"/>
        <v>0</v>
      </c>
      <c r="HV84" s="108">
        <f t="shared" si="1727"/>
        <v>0</v>
      </c>
      <c r="HW84" s="108">
        <f t="shared" si="1727"/>
        <v>0</v>
      </c>
      <c r="HX84" s="108">
        <f t="shared" si="1727"/>
        <v>0</v>
      </c>
      <c r="HY84" s="108">
        <f t="shared" si="1727"/>
        <v>0</v>
      </c>
      <c r="HZ84" s="108">
        <f t="shared" si="1727"/>
        <v>0</v>
      </c>
      <c r="IA84" s="125">
        <f t="shared" si="1454"/>
        <v>0</v>
      </c>
      <c r="IB84" s="108">
        <f>IB74</f>
        <v>0</v>
      </c>
      <c r="IC84" s="108">
        <f t="shared" ref="IC84:IM84" si="1728">IC74</f>
        <v>0</v>
      </c>
      <c r="ID84" s="108">
        <f t="shared" si="1728"/>
        <v>0</v>
      </c>
      <c r="IE84" s="108">
        <f t="shared" si="1728"/>
        <v>0</v>
      </c>
      <c r="IF84" s="108">
        <f t="shared" si="1728"/>
        <v>0</v>
      </c>
      <c r="IG84" s="108">
        <f t="shared" si="1728"/>
        <v>0</v>
      </c>
      <c r="IH84" s="108">
        <f t="shared" si="1728"/>
        <v>0</v>
      </c>
      <c r="II84" s="108">
        <f t="shared" si="1728"/>
        <v>0</v>
      </c>
      <c r="IJ84" s="108">
        <f t="shared" si="1728"/>
        <v>0</v>
      </c>
      <c r="IK84" s="108">
        <f t="shared" si="1728"/>
        <v>0</v>
      </c>
      <c r="IL84" s="108">
        <f t="shared" si="1728"/>
        <v>0</v>
      </c>
      <c r="IM84" s="108">
        <f t="shared" si="1728"/>
        <v>0</v>
      </c>
      <c r="IN84" s="125">
        <f t="shared" si="1456"/>
        <v>0</v>
      </c>
      <c r="IO84" s="108">
        <f>IO74</f>
        <v>0</v>
      </c>
      <c r="IP84" s="108">
        <f t="shared" ref="IP84:IZ84" si="1729">IP74</f>
        <v>0</v>
      </c>
      <c r="IQ84" s="108">
        <f t="shared" si="1729"/>
        <v>0</v>
      </c>
      <c r="IR84" s="108">
        <f t="shared" si="1729"/>
        <v>0</v>
      </c>
      <c r="IS84" s="108">
        <f t="shared" si="1729"/>
        <v>0</v>
      </c>
      <c r="IT84" s="108">
        <f t="shared" si="1729"/>
        <v>0</v>
      </c>
      <c r="IU84" s="108">
        <f t="shared" si="1729"/>
        <v>0</v>
      </c>
      <c r="IV84" s="108">
        <f t="shared" si="1729"/>
        <v>0</v>
      </c>
      <c r="IW84" s="108">
        <f t="shared" si="1729"/>
        <v>0</v>
      </c>
      <c r="IX84" s="108">
        <f t="shared" si="1729"/>
        <v>0</v>
      </c>
      <c r="IY84" s="108">
        <f t="shared" si="1729"/>
        <v>0</v>
      </c>
      <c r="IZ84" s="108">
        <f t="shared" si="1729"/>
        <v>0</v>
      </c>
      <c r="JA84" s="125">
        <f t="shared" si="1458"/>
        <v>0</v>
      </c>
      <c r="JB84" s="108">
        <f>JB74</f>
        <v>0</v>
      </c>
      <c r="JC84" s="108">
        <f t="shared" ref="JC84:JM84" si="1730">JC74</f>
        <v>0</v>
      </c>
      <c r="JD84" s="108">
        <f t="shared" si="1730"/>
        <v>0</v>
      </c>
      <c r="JE84" s="108">
        <f t="shared" si="1730"/>
        <v>0</v>
      </c>
      <c r="JF84" s="108">
        <f t="shared" si="1730"/>
        <v>0</v>
      </c>
      <c r="JG84" s="108">
        <f t="shared" si="1730"/>
        <v>0</v>
      </c>
      <c r="JH84" s="108">
        <f t="shared" si="1730"/>
        <v>0</v>
      </c>
      <c r="JI84" s="108">
        <f t="shared" si="1730"/>
        <v>0</v>
      </c>
      <c r="JJ84" s="108">
        <f t="shared" si="1730"/>
        <v>0</v>
      </c>
      <c r="JK84" s="108">
        <f t="shared" si="1730"/>
        <v>0</v>
      </c>
      <c r="JL84" s="108">
        <f t="shared" si="1730"/>
        <v>0</v>
      </c>
      <c r="JM84" s="108">
        <f t="shared" si="1730"/>
        <v>0</v>
      </c>
      <c r="JN84" s="125">
        <f t="shared" si="1460"/>
        <v>0</v>
      </c>
      <c r="JO84" s="108">
        <f>JO74</f>
        <v>0</v>
      </c>
      <c r="JP84" s="108">
        <f t="shared" ref="JP84:JZ84" si="1731">JP74</f>
        <v>0</v>
      </c>
      <c r="JQ84" s="108">
        <f t="shared" si="1731"/>
        <v>0</v>
      </c>
      <c r="JR84" s="108">
        <f t="shared" si="1731"/>
        <v>0</v>
      </c>
      <c r="JS84" s="108">
        <f t="shared" si="1731"/>
        <v>0</v>
      </c>
      <c r="JT84" s="108">
        <f t="shared" si="1731"/>
        <v>0</v>
      </c>
      <c r="JU84" s="108">
        <f t="shared" si="1731"/>
        <v>0</v>
      </c>
      <c r="JV84" s="108">
        <f t="shared" si="1731"/>
        <v>0</v>
      </c>
      <c r="JW84" s="108">
        <f t="shared" si="1731"/>
        <v>0</v>
      </c>
      <c r="JX84" s="108">
        <f t="shared" si="1731"/>
        <v>0</v>
      </c>
      <c r="JY84" s="108">
        <f t="shared" si="1731"/>
        <v>0</v>
      </c>
      <c r="JZ84" s="108">
        <f t="shared" si="1731"/>
        <v>0</v>
      </c>
      <c r="KA84" s="125">
        <f t="shared" si="1462"/>
        <v>0</v>
      </c>
      <c r="KB84" s="108">
        <f>KB74</f>
        <v>0</v>
      </c>
      <c r="KC84" s="108">
        <f t="shared" ref="KC84:KM84" si="1732">KC74</f>
        <v>0</v>
      </c>
      <c r="KD84" s="108">
        <f t="shared" si="1732"/>
        <v>0</v>
      </c>
      <c r="KE84" s="108">
        <f t="shared" si="1732"/>
        <v>0</v>
      </c>
      <c r="KF84" s="108">
        <f t="shared" si="1732"/>
        <v>0</v>
      </c>
      <c r="KG84" s="108">
        <f t="shared" si="1732"/>
        <v>0</v>
      </c>
      <c r="KH84" s="108">
        <f t="shared" si="1732"/>
        <v>0</v>
      </c>
      <c r="KI84" s="108">
        <f t="shared" si="1732"/>
        <v>0</v>
      </c>
      <c r="KJ84" s="108">
        <f t="shared" si="1732"/>
        <v>0</v>
      </c>
      <c r="KK84" s="108">
        <f t="shared" si="1732"/>
        <v>0</v>
      </c>
      <c r="KL84" s="108">
        <f t="shared" si="1732"/>
        <v>0</v>
      </c>
      <c r="KM84" s="108">
        <f t="shared" si="1732"/>
        <v>0</v>
      </c>
      <c r="KN84" s="125">
        <f t="shared" si="1464"/>
        <v>0</v>
      </c>
      <c r="KO84" s="108">
        <f>KO74</f>
        <v>0</v>
      </c>
      <c r="KP84" s="108">
        <f t="shared" ref="KP84:KZ84" si="1733">KP74</f>
        <v>0</v>
      </c>
      <c r="KQ84" s="108">
        <f t="shared" si="1733"/>
        <v>0</v>
      </c>
      <c r="KR84" s="108">
        <f t="shared" si="1733"/>
        <v>0</v>
      </c>
      <c r="KS84" s="108">
        <f t="shared" si="1733"/>
        <v>0</v>
      </c>
      <c r="KT84" s="108">
        <f t="shared" si="1733"/>
        <v>0</v>
      </c>
      <c r="KU84" s="108">
        <f t="shared" si="1733"/>
        <v>0</v>
      </c>
      <c r="KV84" s="108">
        <f t="shared" si="1733"/>
        <v>0</v>
      </c>
      <c r="KW84" s="108">
        <f t="shared" si="1733"/>
        <v>0</v>
      </c>
      <c r="KX84" s="108">
        <f t="shared" si="1733"/>
        <v>0</v>
      </c>
      <c r="KY84" s="108">
        <f t="shared" si="1733"/>
        <v>0</v>
      </c>
      <c r="KZ84" s="108">
        <f t="shared" si="1733"/>
        <v>0</v>
      </c>
      <c r="LA84" s="125">
        <f t="shared" si="1466"/>
        <v>0</v>
      </c>
      <c r="LB84" s="108">
        <f>LB74</f>
        <v>0</v>
      </c>
      <c r="LC84" s="108">
        <f t="shared" ref="LC84:LM84" si="1734">LC74</f>
        <v>0</v>
      </c>
      <c r="LD84" s="108">
        <f t="shared" si="1734"/>
        <v>0</v>
      </c>
      <c r="LE84" s="108">
        <f t="shared" si="1734"/>
        <v>0</v>
      </c>
      <c r="LF84" s="108">
        <f t="shared" si="1734"/>
        <v>0</v>
      </c>
      <c r="LG84" s="108">
        <f t="shared" si="1734"/>
        <v>0</v>
      </c>
      <c r="LH84" s="108">
        <f t="shared" si="1734"/>
        <v>0</v>
      </c>
      <c r="LI84" s="108">
        <f t="shared" si="1734"/>
        <v>0</v>
      </c>
      <c r="LJ84" s="108">
        <f t="shared" si="1734"/>
        <v>0</v>
      </c>
      <c r="LK84" s="108">
        <f t="shared" si="1734"/>
        <v>0</v>
      </c>
      <c r="LL84" s="108">
        <f t="shared" si="1734"/>
        <v>0</v>
      </c>
      <c r="LM84" s="108">
        <f t="shared" si="1734"/>
        <v>0</v>
      </c>
      <c r="LN84" s="125">
        <f t="shared" si="1468"/>
        <v>0</v>
      </c>
    </row>
    <row r="85" spans="1:326">
      <c r="A85" s="120" t="s">
        <v>60</v>
      </c>
      <c r="B85" s="104">
        <f>SUM(B86:B90)</f>
        <v>69633.55</v>
      </c>
      <c r="C85" s="42">
        <f>SUM(C86:C90)</f>
        <v>69633.55</v>
      </c>
      <c r="D85" s="42">
        <f t="shared" ref="D85:M85" si="1735">SUM(D86:D90)</f>
        <v>69633.55</v>
      </c>
      <c r="E85" s="42">
        <f t="shared" si="1735"/>
        <v>69633.55</v>
      </c>
      <c r="F85" s="42">
        <f t="shared" si="1735"/>
        <v>69633.55</v>
      </c>
      <c r="G85" s="42">
        <f t="shared" si="1735"/>
        <v>69633.55</v>
      </c>
      <c r="H85" s="42">
        <f t="shared" si="1735"/>
        <v>69633.55</v>
      </c>
      <c r="I85" s="42">
        <f t="shared" si="1735"/>
        <v>69633.55</v>
      </c>
      <c r="J85" s="42">
        <f t="shared" si="1735"/>
        <v>69633.55</v>
      </c>
      <c r="K85" s="42">
        <f t="shared" si="1735"/>
        <v>69633.55</v>
      </c>
      <c r="L85" s="42">
        <f t="shared" si="1735"/>
        <v>69633.55</v>
      </c>
      <c r="M85" s="42">
        <f t="shared" si="1735"/>
        <v>69633.55</v>
      </c>
      <c r="N85" s="126">
        <f t="shared" si="1372"/>
        <v>835602.60000000021</v>
      </c>
      <c r="O85" s="104">
        <f>SUM(O86:O90)</f>
        <v>394590.11666666664</v>
      </c>
      <c r="P85" s="42">
        <f>SUM(P86:P90)</f>
        <v>394590.11666666664</v>
      </c>
      <c r="Q85" s="42">
        <f t="shared" ref="Q85" si="1736">SUM(Q86:Q90)</f>
        <v>394590.11666666664</v>
      </c>
      <c r="R85" s="42">
        <f t="shared" ref="R85" si="1737">SUM(R86:R90)</f>
        <v>394590.11666666664</v>
      </c>
      <c r="S85" s="42">
        <f t="shared" ref="S85" si="1738">SUM(S86:S90)</f>
        <v>394590.11666666664</v>
      </c>
      <c r="T85" s="42">
        <f t="shared" ref="T85" si="1739">SUM(T86:T90)</f>
        <v>394590.1166666667</v>
      </c>
      <c r="U85" s="42">
        <f t="shared" ref="U85" si="1740">SUM(U86:U90)</f>
        <v>394590.11666666664</v>
      </c>
      <c r="V85" s="42">
        <f t="shared" ref="V85" si="1741">SUM(V86:V90)</f>
        <v>394590.11666666664</v>
      </c>
      <c r="W85" s="42">
        <f t="shared" ref="W85" si="1742">SUM(W86:W90)</f>
        <v>394590.11666666664</v>
      </c>
      <c r="X85" s="42">
        <f t="shared" ref="X85" si="1743">SUM(X86:X90)</f>
        <v>394590.11666666664</v>
      </c>
      <c r="Y85" s="42">
        <f t="shared" ref="Y85" si="1744">SUM(Y86:Y90)</f>
        <v>394590.11666666664</v>
      </c>
      <c r="Z85" s="42">
        <f t="shared" ref="Z85" si="1745">SUM(Z86:Z90)</f>
        <v>394590.11666666664</v>
      </c>
      <c r="AA85" s="126">
        <f t="shared" si="1373"/>
        <v>4735081.3999999994</v>
      </c>
      <c r="AB85" s="104">
        <f>SUM(AB86:AB90)</f>
        <v>-50868.932008923308</v>
      </c>
      <c r="AC85" s="42">
        <f>SUM(AC86:AC90)</f>
        <v>-50823.763155935681</v>
      </c>
      <c r="AD85" s="42">
        <f t="shared" ref="AD85" si="1746">SUM(AD86:AD90)</f>
        <v>-50779.849345187278</v>
      </c>
      <c r="AE85" s="42">
        <f t="shared" ref="AE85" si="1747">SUM(AE86:AE90)</f>
        <v>-50737.203127100751</v>
      </c>
      <c r="AF85" s="42">
        <f t="shared" ref="AF85" si="1748">SUM(AF86:AF90)</f>
        <v>-50695.837177602472</v>
      </c>
      <c r="AG85" s="42">
        <f t="shared" ref="AG85" si="1749">SUM(AG86:AG90)</f>
        <v>-50655.764299378498</v>
      </c>
      <c r="AH85" s="42">
        <f t="shared" ref="AH85" si="1750">SUM(AH86:AH90)</f>
        <v>-50616.997423141569</v>
      </c>
      <c r="AI85" s="42">
        <f t="shared" ref="AI85" si="1751">SUM(AI86:AI90)</f>
        <v>-50579.549608911446</v>
      </c>
      <c r="AJ85" s="42">
        <f t="shared" ref="AJ85" si="1752">SUM(AJ86:AJ90)</f>
        <v>-50543.434047308197</v>
      </c>
      <c r="AK85" s="42">
        <f t="shared" ref="AK85" si="1753">SUM(AK86:AK90)</f>
        <v>-50508.664060858253</v>
      </c>
      <c r="AL85" s="42">
        <f t="shared" ref="AL85" si="1754">SUM(AL86:AL90)</f>
        <v>-40475.253105312935</v>
      </c>
      <c r="AM85" s="42">
        <f t="shared" ref="AM85" si="1755">SUM(AM86:AM90)</f>
        <v>-195003.21417880122</v>
      </c>
      <c r="AN85" s="126">
        <f t="shared" si="1374"/>
        <v>-742288.46153846174</v>
      </c>
      <c r="AO85" s="104">
        <f>SUM(AO86:AO90)</f>
        <v>-62690.705128205103</v>
      </c>
      <c r="AP85" s="42">
        <f>SUM(AP86:AP90)</f>
        <v>-62690.705128205103</v>
      </c>
      <c r="AQ85" s="42">
        <f t="shared" ref="AQ85" si="1756">SUM(AQ86:AQ90)</f>
        <v>-62690.705128205154</v>
      </c>
      <c r="AR85" s="42">
        <f t="shared" ref="AR85" si="1757">SUM(AR86:AR90)</f>
        <v>-62690.705128205154</v>
      </c>
      <c r="AS85" s="42">
        <f t="shared" ref="AS85" si="1758">SUM(AS86:AS90)</f>
        <v>-62690.705128205111</v>
      </c>
      <c r="AT85" s="42">
        <f t="shared" ref="AT85" si="1759">SUM(AT86:AT90)</f>
        <v>-62690.705128205103</v>
      </c>
      <c r="AU85" s="42">
        <f t="shared" ref="AU85" si="1760">SUM(AU86:AU90)</f>
        <v>-62690.705128205162</v>
      </c>
      <c r="AV85" s="42">
        <f t="shared" ref="AV85" si="1761">SUM(AV86:AV90)</f>
        <v>-62690.705128205162</v>
      </c>
      <c r="AW85" s="42">
        <f t="shared" ref="AW85" si="1762">SUM(AW86:AW90)</f>
        <v>-62690.705128205103</v>
      </c>
      <c r="AX85" s="42">
        <f t="shared" ref="AX85" si="1763">SUM(AX86:AX90)</f>
        <v>-62690.705128205103</v>
      </c>
      <c r="AY85" s="42">
        <f t="shared" ref="AY85" si="1764">SUM(AY86:AY90)</f>
        <v>-52690.705128205162</v>
      </c>
      <c r="AZ85" s="42">
        <f t="shared" ref="AZ85" si="1765">SUM(AZ86:AZ90)</f>
        <v>-62690.705128205162</v>
      </c>
      <c r="BA85" s="126">
        <f t="shared" si="1426"/>
        <v>-742288.46153846162</v>
      </c>
      <c r="BB85" s="104">
        <f>SUM(BB86:BB90)</f>
        <v>-59321.179661705093</v>
      </c>
      <c r="BC85" s="42">
        <f>SUM(BC86:BC90)</f>
        <v>-62690.705128205103</v>
      </c>
      <c r="BD85" s="42">
        <f t="shared" ref="BD85" si="1766">SUM(BD86:BD90)</f>
        <v>-62690.705128205162</v>
      </c>
      <c r="BE85" s="42">
        <f t="shared" ref="BE85" si="1767">SUM(BE86:BE90)</f>
        <v>-62690.705128205103</v>
      </c>
      <c r="BF85" s="42">
        <f t="shared" ref="BF85" si="1768">SUM(BF86:BF90)</f>
        <v>-62690.705128205162</v>
      </c>
      <c r="BG85" s="42">
        <f t="shared" ref="BG85" si="1769">SUM(BG86:BG90)</f>
        <v>-62690.705128205103</v>
      </c>
      <c r="BH85" s="42">
        <f t="shared" ref="BH85" si="1770">SUM(BH86:BH90)</f>
        <v>-62690.705128205103</v>
      </c>
      <c r="BI85" s="42">
        <f t="shared" ref="BI85" si="1771">SUM(BI86:BI90)</f>
        <v>-62690.705128205162</v>
      </c>
      <c r="BJ85" s="42">
        <f t="shared" ref="BJ85" si="1772">SUM(BJ86:BJ90)</f>
        <v>-62690.705128205103</v>
      </c>
      <c r="BK85" s="42">
        <f t="shared" ref="BK85" si="1773">SUM(BK86:BK90)</f>
        <v>-62690.705128205162</v>
      </c>
      <c r="BL85" s="42">
        <f t="shared" ref="BL85" si="1774">SUM(BL86:BL90)</f>
        <v>-52690.705128205162</v>
      </c>
      <c r="BM85" s="42">
        <f t="shared" ref="BM85" si="1775">SUM(BM86:BM90)</f>
        <v>-62690.705128205103</v>
      </c>
      <c r="BN85" s="126">
        <f t="shared" si="1428"/>
        <v>-738918.93607196154</v>
      </c>
      <c r="BO85" s="104">
        <f>SUM(BO86:BO90)</f>
        <v>-59916.7152517176</v>
      </c>
      <c r="BP85" s="42">
        <f>SUM(BP86:BP90)</f>
        <v>-62690.705128205162</v>
      </c>
      <c r="BQ85" s="42">
        <f t="shared" ref="BQ85" si="1776">SUM(BQ86:BQ90)</f>
        <v>-62690.705128205103</v>
      </c>
      <c r="BR85" s="42">
        <f t="shared" ref="BR85" si="1777">SUM(BR86:BR90)</f>
        <v>-62690.705128205169</v>
      </c>
      <c r="BS85" s="42">
        <f t="shared" ref="BS85" si="1778">SUM(BS86:BS90)</f>
        <v>-62690.705128205103</v>
      </c>
      <c r="BT85" s="42">
        <f t="shared" ref="BT85" si="1779">SUM(BT86:BT90)</f>
        <v>-62690.705128205162</v>
      </c>
      <c r="BU85" s="42">
        <f t="shared" ref="BU85" si="1780">SUM(BU86:BU90)</f>
        <v>-62690.705128205111</v>
      </c>
      <c r="BV85" s="42">
        <f t="shared" ref="BV85" si="1781">SUM(BV86:BV90)</f>
        <v>-62690.705128205162</v>
      </c>
      <c r="BW85" s="42">
        <f t="shared" ref="BW85" si="1782">SUM(BW86:BW90)</f>
        <v>-62690.705128205103</v>
      </c>
      <c r="BX85" s="42">
        <f t="shared" ref="BX85" si="1783">SUM(BX86:BX90)</f>
        <v>-62690.705128205103</v>
      </c>
      <c r="BY85" s="42">
        <f t="shared" ref="BY85" si="1784">SUM(BY86:BY90)</f>
        <v>-52690.705128205162</v>
      </c>
      <c r="BZ85" s="42">
        <f t="shared" ref="BZ85" si="1785">SUM(BZ86:BZ90)</f>
        <v>-62690.705128205103</v>
      </c>
      <c r="CA85" s="126">
        <f t="shared" si="1430"/>
        <v>-739514.47166197409</v>
      </c>
      <c r="CB85" s="104">
        <f>SUM(CB86:CB90)</f>
        <v>-60777.443516353378</v>
      </c>
      <c r="CC85" s="42">
        <f>SUM(CC86:CC90)</f>
        <v>-62690.705128205096</v>
      </c>
      <c r="CD85" s="42">
        <f t="shared" ref="CD85" si="1786">SUM(CD86:CD90)</f>
        <v>-62690.705128205103</v>
      </c>
      <c r="CE85" s="42">
        <f t="shared" ref="CE85" si="1787">SUM(CE86:CE90)</f>
        <v>-62690.705128205162</v>
      </c>
      <c r="CF85" s="42">
        <f t="shared" ref="CF85" si="1788">SUM(CF86:CF90)</f>
        <v>-62690.705128205169</v>
      </c>
      <c r="CG85" s="42">
        <f t="shared" ref="CG85" si="1789">SUM(CG86:CG90)</f>
        <v>-62690.705128205103</v>
      </c>
      <c r="CH85" s="42">
        <f t="shared" ref="CH85" si="1790">SUM(CH86:CH90)</f>
        <v>-62690.705128205103</v>
      </c>
      <c r="CI85" s="42">
        <f t="shared" ref="CI85" si="1791">SUM(CI86:CI90)</f>
        <v>-62690.705128205162</v>
      </c>
      <c r="CJ85" s="42">
        <f t="shared" ref="CJ85" si="1792">SUM(CJ86:CJ90)</f>
        <v>-62690.705128205169</v>
      </c>
      <c r="CK85" s="42">
        <f t="shared" ref="CK85" si="1793">SUM(CK86:CK90)</f>
        <v>-62690.705128205103</v>
      </c>
      <c r="CL85" s="42">
        <f t="shared" ref="CL85" si="1794">SUM(CL86:CL90)</f>
        <v>-52690.705128205103</v>
      </c>
      <c r="CM85" s="42">
        <f t="shared" ref="CM85" si="1795">SUM(CM86:CM90)</f>
        <v>-62690.705128205162</v>
      </c>
      <c r="CN85" s="126">
        <f t="shared" si="1432"/>
        <v>-740375.19992660987</v>
      </c>
      <c r="CO85" s="104">
        <f>SUM(CO86:CO90)</f>
        <v>-62690.705128205154</v>
      </c>
      <c r="CP85" s="42">
        <f>SUM(CP86:CP90)</f>
        <v>-62690.705128205103</v>
      </c>
      <c r="CQ85" s="42">
        <f t="shared" ref="CQ85" si="1796">SUM(CQ86:CQ90)</f>
        <v>-62690.705128205096</v>
      </c>
      <c r="CR85" s="42">
        <f t="shared" ref="CR85" si="1797">SUM(CR86:CR90)</f>
        <v>-62690.705128205162</v>
      </c>
      <c r="CS85" s="42">
        <f t="shared" ref="CS85" si="1798">SUM(CS86:CS90)</f>
        <v>-62690.705128205169</v>
      </c>
      <c r="CT85" s="42">
        <f t="shared" ref="CT85" si="1799">SUM(CT86:CT90)</f>
        <v>-62690.705128205111</v>
      </c>
      <c r="CU85" s="42">
        <f t="shared" ref="CU85" si="1800">SUM(CU86:CU90)</f>
        <v>-62690.705128205103</v>
      </c>
      <c r="CV85" s="42">
        <f t="shared" ref="CV85" si="1801">SUM(CV86:CV90)</f>
        <v>-62690.705128205169</v>
      </c>
      <c r="CW85" s="42">
        <f t="shared" ref="CW85" si="1802">SUM(CW86:CW90)</f>
        <v>-62690.705128205154</v>
      </c>
      <c r="CX85" s="42">
        <f t="shared" ref="CX85" si="1803">SUM(CX86:CX90)</f>
        <v>-62690.70512820514</v>
      </c>
      <c r="CY85" s="42">
        <f t="shared" ref="CY85" si="1804">SUM(CY86:CY90)</f>
        <v>-52690.705128205132</v>
      </c>
      <c r="CZ85" s="42">
        <f t="shared" ref="CZ85" si="1805">SUM(CZ86:CZ90)</f>
        <v>-62690.705128205103</v>
      </c>
      <c r="DA85" s="126">
        <f t="shared" si="1434"/>
        <v>-742288.46153846162</v>
      </c>
      <c r="DB85" s="104">
        <f>SUM(DB86:DB90)</f>
        <v>-59770.035047890051</v>
      </c>
      <c r="DC85" s="42">
        <f>SUM(DC86:DC90)</f>
        <v>-62690.70512820514</v>
      </c>
      <c r="DD85" s="42">
        <f t="shared" ref="DD85" si="1806">SUM(DD86:DD90)</f>
        <v>-62690.705128205132</v>
      </c>
      <c r="DE85" s="42">
        <f t="shared" ref="DE85" si="1807">SUM(DE86:DE90)</f>
        <v>-62690.705128205103</v>
      </c>
      <c r="DF85" s="42">
        <f t="shared" ref="DF85" si="1808">SUM(DF86:DF90)</f>
        <v>-62690.705128205096</v>
      </c>
      <c r="DG85" s="42">
        <f t="shared" ref="DG85" si="1809">SUM(DG86:DG90)</f>
        <v>-62690.705128205125</v>
      </c>
      <c r="DH85" s="42">
        <f t="shared" ref="DH85" si="1810">SUM(DH86:DH90)</f>
        <v>-62690.705128205125</v>
      </c>
      <c r="DI85" s="42">
        <f t="shared" ref="DI85" si="1811">SUM(DI86:DI90)</f>
        <v>-62690.705128205125</v>
      </c>
      <c r="DJ85" s="42">
        <f t="shared" ref="DJ85" si="1812">SUM(DJ86:DJ90)</f>
        <v>-62690.70512820514</v>
      </c>
      <c r="DK85" s="42">
        <f t="shared" ref="DK85" si="1813">SUM(DK86:DK90)</f>
        <v>-62690.705128205096</v>
      </c>
      <c r="DL85" s="42">
        <f t="shared" ref="DL85" si="1814">SUM(DL86:DL90)</f>
        <v>-52690.705128205132</v>
      </c>
      <c r="DM85" s="42">
        <f t="shared" ref="DM85" si="1815">SUM(DM86:DM90)</f>
        <v>-62690.705128205125</v>
      </c>
      <c r="DN85" s="126">
        <f t="shared" si="1436"/>
        <v>-739367.79145814641</v>
      </c>
      <c r="DO85" s="104">
        <f>SUM(DO86:DO90)</f>
        <v>-62690.705128205154</v>
      </c>
      <c r="DP85" s="42">
        <f>SUM(DP86:DP90)</f>
        <v>-62690.705128205111</v>
      </c>
      <c r="DQ85" s="42">
        <f t="shared" ref="DQ85" si="1816">SUM(DQ86:DQ90)</f>
        <v>-62690.705128205125</v>
      </c>
      <c r="DR85" s="42">
        <f t="shared" ref="DR85" si="1817">SUM(DR86:DR90)</f>
        <v>-62690.705128205096</v>
      </c>
      <c r="DS85" s="42">
        <f t="shared" ref="DS85" si="1818">SUM(DS86:DS90)</f>
        <v>-62690.705128205132</v>
      </c>
      <c r="DT85" s="42">
        <f t="shared" ref="DT85" si="1819">SUM(DT86:DT90)</f>
        <v>-62690.705128205111</v>
      </c>
      <c r="DU85" s="42">
        <f t="shared" ref="DU85" si="1820">SUM(DU86:DU90)</f>
        <v>-62690.705128205103</v>
      </c>
      <c r="DV85" s="42">
        <f t="shared" ref="DV85" si="1821">SUM(DV86:DV90)</f>
        <v>-62690.705128205125</v>
      </c>
      <c r="DW85" s="42">
        <f t="shared" ref="DW85" si="1822">SUM(DW86:DW90)</f>
        <v>-62690.705128205132</v>
      </c>
      <c r="DX85" s="42">
        <f t="shared" ref="DX85" si="1823">SUM(DX86:DX90)</f>
        <v>-62690.705128205154</v>
      </c>
      <c r="DY85" s="42">
        <f t="shared" ref="DY85" si="1824">SUM(DY86:DY90)</f>
        <v>-52690.705128205111</v>
      </c>
      <c r="DZ85" s="42">
        <f t="shared" ref="DZ85" si="1825">SUM(DZ86:DZ90)</f>
        <v>-62690.705128205103</v>
      </c>
      <c r="EA85" s="126">
        <f t="shared" si="1438"/>
        <v>-742288.4615384615</v>
      </c>
      <c r="EB85" s="104">
        <f>SUM(EB86:EB90)</f>
        <v>-59523.653739998837</v>
      </c>
      <c r="EC85" s="42">
        <f>SUM(EC86:EC90)</f>
        <v>-62690.705128205132</v>
      </c>
      <c r="ED85" s="42">
        <f t="shared" ref="ED85" si="1826">SUM(ED86:ED90)</f>
        <v>-62690.705128205111</v>
      </c>
      <c r="EE85" s="42">
        <f t="shared" ref="EE85" si="1827">SUM(EE86:EE90)</f>
        <v>-62690.705128205096</v>
      </c>
      <c r="EF85" s="42">
        <f t="shared" ref="EF85" si="1828">SUM(EF86:EF90)</f>
        <v>-62690.705128205125</v>
      </c>
      <c r="EG85" s="42">
        <f t="shared" ref="EG85" si="1829">SUM(EG86:EG90)</f>
        <v>-62690.70512820514</v>
      </c>
      <c r="EH85" s="42">
        <f t="shared" ref="EH85" si="1830">SUM(EH86:EH90)</f>
        <v>-62690.705128205162</v>
      </c>
      <c r="EI85" s="42">
        <f t="shared" ref="EI85" si="1831">SUM(EI86:EI90)</f>
        <v>-62690.705128205074</v>
      </c>
      <c r="EJ85" s="42">
        <f t="shared" ref="EJ85" si="1832">SUM(EJ86:EJ90)</f>
        <v>-62690.705128205132</v>
      </c>
      <c r="EK85" s="42">
        <f t="shared" ref="EK85" si="1833">SUM(EK86:EK90)</f>
        <v>-62690.705128205096</v>
      </c>
      <c r="EL85" s="42">
        <f t="shared" ref="EL85" si="1834">SUM(EL86:EL90)</f>
        <v>-52690.705128205103</v>
      </c>
      <c r="EM85" s="42">
        <f t="shared" ref="EM85" si="1835">SUM(EM86:EM90)</f>
        <v>-62690.705128205162</v>
      </c>
      <c r="EN85" s="126">
        <f t="shared" si="1440"/>
        <v>-739121.41015025519</v>
      </c>
      <c r="EO85" s="104">
        <f>SUM(EO86:EO90)</f>
        <v>-62357.374885883335</v>
      </c>
      <c r="EP85" s="42">
        <f>SUM(EP86:EP90)</f>
        <v>-62690.70512820514</v>
      </c>
      <c r="EQ85" s="42">
        <f t="shared" ref="EQ85" si="1836">SUM(EQ86:EQ90)</f>
        <v>-62690.705128205132</v>
      </c>
      <c r="ER85" s="42">
        <f t="shared" ref="ER85" si="1837">SUM(ER86:ER90)</f>
        <v>-62690.705128205103</v>
      </c>
      <c r="ES85" s="42">
        <f t="shared" ref="ES85" si="1838">SUM(ES86:ES90)</f>
        <v>-62690.705128205132</v>
      </c>
      <c r="ET85" s="42">
        <f t="shared" ref="ET85" si="1839">SUM(ET86:ET90)</f>
        <v>-62690.705128205132</v>
      </c>
      <c r="EU85" s="42">
        <f t="shared" ref="EU85" si="1840">SUM(EU86:EU90)</f>
        <v>-62690.705128205132</v>
      </c>
      <c r="EV85" s="42">
        <f t="shared" ref="EV85" si="1841">SUM(EV86:EV90)</f>
        <v>-62690.705128205132</v>
      </c>
      <c r="EW85" s="42">
        <f t="shared" ref="EW85" si="1842">SUM(EW86:EW90)</f>
        <v>-62690.705128205103</v>
      </c>
      <c r="EX85" s="42">
        <f t="shared" ref="EX85" si="1843">SUM(EX86:EX90)</f>
        <v>-62690.705128205096</v>
      </c>
      <c r="EY85" s="42">
        <f t="shared" ref="EY85" si="1844">SUM(EY86:EY90)</f>
        <v>-52690.705128205132</v>
      </c>
      <c r="EZ85" s="42">
        <f t="shared" ref="EZ85" si="1845">SUM(EZ86:EZ90)</f>
        <v>-62690.705128205132</v>
      </c>
      <c r="FA85" s="126">
        <f t="shared" si="1442"/>
        <v>-741955.13129613968</v>
      </c>
      <c r="FB85" s="104">
        <f>SUM(FB86:FB90)</f>
        <v>-61047.267949552624</v>
      </c>
      <c r="FC85" s="42">
        <f>SUM(FC86:FC90)</f>
        <v>-62690.705128205103</v>
      </c>
      <c r="FD85" s="42">
        <f t="shared" ref="FD85" si="1846">SUM(FD86:FD90)</f>
        <v>-62690.705128205125</v>
      </c>
      <c r="FE85" s="42">
        <f t="shared" ref="FE85" si="1847">SUM(FE86:FE90)</f>
        <v>-62690.705128205132</v>
      </c>
      <c r="FF85" s="42">
        <f t="shared" ref="FF85" si="1848">SUM(FF86:FF90)</f>
        <v>-62690.705128205103</v>
      </c>
      <c r="FG85" s="42">
        <f t="shared" ref="FG85" si="1849">SUM(FG86:FG90)</f>
        <v>-62690.705128205154</v>
      </c>
      <c r="FH85" s="42">
        <f t="shared" ref="FH85" si="1850">SUM(FH86:FH90)</f>
        <v>-62690.705128205132</v>
      </c>
      <c r="FI85" s="42">
        <f t="shared" ref="FI85" si="1851">SUM(FI86:FI90)</f>
        <v>-62690.705128205111</v>
      </c>
      <c r="FJ85" s="42">
        <f t="shared" ref="FJ85" si="1852">SUM(FJ86:FJ90)</f>
        <v>-62690.705128205132</v>
      </c>
      <c r="FK85" s="42">
        <f t="shared" ref="FK85" si="1853">SUM(FK86:FK90)</f>
        <v>-62690.705128205103</v>
      </c>
      <c r="FL85" s="42">
        <f t="shared" ref="FL85" si="1854">SUM(FL86:FL90)</f>
        <v>-52690.705128205132</v>
      </c>
      <c r="FM85" s="42">
        <f t="shared" ref="FM85" si="1855">SUM(FM86:FM90)</f>
        <v>-62690.705128205132</v>
      </c>
      <c r="FN85" s="126">
        <f t="shared" si="1444"/>
        <v>-740645.024359809</v>
      </c>
      <c r="FO85" s="104">
        <f>SUM(FO86:FO90)</f>
        <v>-62606.710017885249</v>
      </c>
      <c r="FP85" s="42">
        <f>SUM(FP86:FP90)</f>
        <v>-62690.705128205111</v>
      </c>
      <c r="FQ85" s="42">
        <f t="shared" ref="FQ85" si="1856">SUM(FQ86:FQ90)</f>
        <v>-62690.705128205147</v>
      </c>
      <c r="FR85" s="42">
        <f t="shared" ref="FR85" si="1857">SUM(FR86:FR90)</f>
        <v>-62690.705128205118</v>
      </c>
      <c r="FS85" s="42">
        <f t="shared" ref="FS85" si="1858">SUM(FS86:FS90)</f>
        <v>-62690.705128205125</v>
      </c>
      <c r="FT85" s="42">
        <f t="shared" ref="FT85" si="1859">SUM(FT86:FT90)</f>
        <v>-62690.705128205096</v>
      </c>
      <c r="FU85" s="42">
        <f t="shared" ref="FU85" si="1860">SUM(FU86:FU90)</f>
        <v>-62690.705128205125</v>
      </c>
      <c r="FV85" s="42">
        <f t="shared" ref="FV85" si="1861">SUM(FV86:FV90)</f>
        <v>-62690.705128205132</v>
      </c>
      <c r="FW85" s="42">
        <f t="shared" ref="FW85" si="1862">SUM(FW86:FW90)</f>
        <v>-62690.70512820514</v>
      </c>
      <c r="FX85" s="42">
        <f t="shared" ref="FX85" si="1863">SUM(FX86:FX90)</f>
        <v>-62690.705128205147</v>
      </c>
      <c r="FY85" s="42">
        <f t="shared" ref="FY85" si="1864">SUM(FY86:FY90)</f>
        <v>-52690.705128205125</v>
      </c>
      <c r="FZ85" s="42">
        <f t="shared" ref="FZ85" si="1865">SUM(FZ86:FZ90)</f>
        <v>-62690.705128205096</v>
      </c>
      <c r="GA85" s="126">
        <f t="shared" si="1446"/>
        <v>-742204.46642814158</v>
      </c>
      <c r="GB85" s="104">
        <f>SUM(GB86:GB90)</f>
        <v>-45668.312623990452</v>
      </c>
      <c r="GC85" s="42">
        <f>SUM(GC86:GC90)</f>
        <v>-62690.705128205132</v>
      </c>
      <c r="GD85" s="42">
        <f t="shared" ref="GD85" si="1866">SUM(GD86:GD90)</f>
        <v>-62690.705128205125</v>
      </c>
      <c r="GE85" s="42">
        <f t="shared" ref="GE85" si="1867">SUM(GE86:GE90)</f>
        <v>-62690.705128205118</v>
      </c>
      <c r="GF85" s="42">
        <f t="shared" ref="GF85" si="1868">SUM(GF86:GF90)</f>
        <v>-62690.705128205111</v>
      </c>
      <c r="GG85" s="42">
        <f t="shared" ref="GG85" si="1869">SUM(GG86:GG90)</f>
        <v>-62690.70512820514</v>
      </c>
      <c r="GH85" s="42">
        <f t="shared" ref="GH85" si="1870">SUM(GH86:GH90)</f>
        <v>-62690.705128205125</v>
      </c>
      <c r="GI85" s="42">
        <f t="shared" ref="GI85" si="1871">SUM(GI86:GI90)</f>
        <v>-62690.70512820514</v>
      </c>
      <c r="GJ85" s="42">
        <f t="shared" ref="GJ85" si="1872">SUM(GJ86:GJ90)</f>
        <v>-62690.705128205118</v>
      </c>
      <c r="GK85" s="42">
        <f t="shared" ref="GK85" si="1873">SUM(GK86:GK90)</f>
        <v>-62690.70512820514</v>
      </c>
      <c r="GL85" s="42">
        <f t="shared" ref="GL85" si="1874">SUM(GL86:GL90)</f>
        <v>-52690.70512820514</v>
      </c>
      <c r="GM85" s="42">
        <f t="shared" ref="GM85" si="1875">SUM(GM86:GM90)</f>
        <v>-45872.332896507141</v>
      </c>
      <c r="GN85" s="126">
        <f t="shared" si="1448"/>
        <v>-708447.69680254883</v>
      </c>
      <c r="GO85" s="104">
        <f>SUM(GO86:GO90)</f>
        <v>-28760.817307692254</v>
      </c>
      <c r="GP85" s="42">
        <f>SUM(GP86:GP90)</f>
        <v>-28590.14423076918</v>
      </c>
      <c r="GQ85" s="42">
        <f t="shared" ref="GQ85" si="1876">SUM(GQ86:GQ90)</f>
        <v>-28419.471153846102</v>
      </c>
      <c r="GR85" s="42">
        <f t="shared" ref="GR85" si="1877">SUM(GR86:GR90)</f>
        <v>-28248.798076923023</v>
      </c>
      <c r="GS85" s="42">
        <f t="shared" ref="GS85" si="1878">SUM(GS86:GS90)</f>
        <v>-28078.124999999949</v>
      </c>
      <c r="GT85" s="42">
        <f t="shared" ref="GT85" si="1879">SUM(GT86:GT90)</f>
        <v>-27907.451923076871</v>
      </c>
      <c r="GU85" s="42">
        <f t="shared" ref="GU85" si="1880">SUM(GU86:GU90)</f>
        <v>-27736.778846153793</v>
      </c>
      <c r="GV85" s="42">
        <f t="shared" ref="GV85" si="1881">SUM(GV86:GV90)</f>
        <v>-27566.105769230719</v>
      </c>
      <c r="GW85" s="42">
        <f t="shared" ref="GW85" si="1882">SUM(GW86:GW90)</f>
        <v>-27395.432692307641</v>
      </c>
      <c r="GX85" s="42">
        <f t="shared" ref="GX85" si="1883">SUM(GX86:GX90)</f>
        <v>-27224.759615384562</v>
      </c>
      <c r="GY85" s="42">
        <f t="shared" ref="GY85" si="1884">SUM(GY86:GY90)</f>
        <v>-27054.086538461488</v>
      </c>
      <c r="GZ85" s="42">
        <f t="shared" ref="GZ85" si="1885">SUM(GZ86:GZ90)</f>
        <v>-26883.41346153841</v>
      </c>
      <c r="HA85" s="126">
        <f t="shared" si="1450"/>
        <v>-333865.38461538393</v>
      </c>
      <c r="HB85" s="104">
        <f>SUM(HB86:HB90)</f>
        <v>-26712.740384615332</v>
      </c>
      <c r="HC85" s="42">
        <f>SUM(HC86:HC90)</f>
        <v>-26542.067307692254</v>
      </c>
      <c r="HD85" s="42">
        <f t="shared" ref="HD85" si="1886">SUM(HD86:HD90)</f>
        <v>-26371.39423076918</v>
      </c>
      <c r="HE85" s="42">
        <f t="shared" ref="HE85" si="1887">SUM(HE86:HE90)</f>
        <v>-26200.721153846102</v>
      </c>
      <c r="HF85" s="42">
        <f t="shared" ref="HF85" si="1888">SUM(HF86:HF90)</f>
        <v>-26030.048076923023</v>
      </c>
      <c r="HG85" s="42">
        <f t="shared" ref="HG85" si="1889">SUM(HG86:HG90)</f>
        <v>-25859.374999999949</v>
      </c>
      <c r="HH85" s="42">
        <f t="shared" ref="HH85" si="1890">SUM(HH86:HH90)</f>
        <v>-25688.701923076871</v>
      </c>
      <c r="HI85" s="42">
        <f t="shared" ref="HI85" si="1891">SUM(HI86:HI90)</f>
        <v>-25518.028846153793</v>
      </c>
      <c r="HJ85" s="42">
        <f t="shared" ref="HJ85" si="1892">SUM(HJ86:HJ90)</f>
        <v>-25347.355769230715</v>
      </c>
      <c r="HK85" s="42">
        <f t="shared" ref="HK85" si="1893">SUM(HK86:HK90)</f>
        <v>-25176.682692307637</v>
      </c>
      <c r="HL85" s="42">
        <f t="shared" ref="HL85" si="1894">SUM(HL86:HL90)</f>
        <v>-25006.009615384562</v>
      </c>
      <c r="HM85" s="42">
        <f t="shared" ref="HM85" si="1895">SUM(HM86:HM90)</f>
        <v>-24835.336538461484</v>
      </c>
      <c r="HN85" s="126">
        <f t="shared" si="1452"/>
        <v>-309288.46153846092</v>
      </c>
      <c r="HO85" s="104">
        <f>SUM(HO86:HO90)</f>
        <v>4096.1538461538976</v>
      </c>
      <c r="HP85" s="42">
        <f>SUM(HP86:HP90)</f>
        <v>4096.1538461538976</v>
      </c>
      <c r="HQ85" s="42">
        <f t="shared" ref="HQ85" si="1896">SUM(HQ86:HQ90)</f>
        <v>4096.1538461538976</v>
      </c>
      <c r="HR85" s="42">
        <f t="shared" ref="HR85" si="1897">SUM(HR86:HR90)</f>
        <v>4096.1538461538976</v>
      </c>
      <c r="HS85" s="42">
        <f t="shared" ref="HS85" si="1898">SUM(HS86:HS90)</f>
        <v>4096.1538461538976</v>
      </c>
      <c r="HT85" s="42">
        <f t="shared" ref="HT85" si="1899">SUM(HT86:HT90)</f>
        <v>4096.1538461538976</v>
      </c>
      <c r="HU85" s="42">
        <f t="shared" ref="HU85" si="1900">SUM(HU86:HU90)</f>
        <v>4096.1538461538976</v>
      </c>
      <c r="HV85" s="42">
        <f t="shared" ref="HV85" si="1901">SUM(HV86:HV90)</f>
        <v>4096.1538461538976</v>
      </c>
      <c r="HW85" s="42">
        <f t="shared" ref="HW85" si="1902">SUM(HW86:HW90)</f>
        <v>4096.1538461538976</v>
      </c>
      <c r="HX85" s="42">
        <f t="shared" ref="HX85" si="1903">SUM(HX86:HX90)</f>
        <v>4096.1538461538976</v>
      </c>
      <c r="HY85" s="42">
        <f t="shared" ref="HY85" si="1904">SUM(HY86:HY90)</f>
        <v>4096.1538461538976</v>
      </c>
      <c r="HZ85" s="42">
        <f t="shared" ref="HZ85" si="1905">SUM(HZ86:HZ90)</f>
        <v>4096.1538461538976</v>
      </c>
      <c r="IA85" s="126">
        <f t="shared" si="1454"/>
        <v>49153.84615384676</v>
      </c>
      <c r="IB85" s="104">
        <f>SUM(IB86:IB90)</f>
        <v>4096.1538461538976</v>
      </c>
      <c r="IC85" s="42">
        <f>SUM(IC86:IC90)</f>
        <v>4096.1538461538976</v>
      </c>
      <c r="ID85" s="42">
        <f t="shared" ref="ID85" si="1906">SUM(ID86:ID90)</f>
        <v>4096.1538461538976</v>
      </c>
      <c r="IE85" s="42">
        <f t="shared" ref="IE85" si="1907">SUM(IE86:IE90)</f>
        <v>4096.1538461538976</v>
      </c>
      <c r="IF85" s="42">
        <f t="shared" ref="IF85" si="1908">SUM(IF86:IF90)</f>
        <v>4096.1538461538976</v>
      </c>
      <c r="IG85" s="42">
        <f t="shared" ref="IG85" si="1909">SUM(IG86:IG90)</f>
        <v>4096.1538461538976</v>
      </c>
      <c r="IH85" s="42">
        <f t="shared" ref="IH85" si="1910">SUM(IH86:IH90)</f>
        <v>4096.1538461538976</v>
      </c>
      <c r="II85" s="42">
        <f t="shared" ref="II85" si="1911">SUM(II86:II90)</f>
        <v>4096.1538461538976</v>
      </c>
      <c r="IJ85" s="42">
        <f t="shared" ref="IJ85" si="1912">SUM(IJ86:IJ90)</f>
        <v>4096.1538461538976</v>
      </c>
      <c r="IK85" s="42">
        <f t="shared" ref="IK85" si="1913">SUM(IK86:IK90)</f>
        <v>4096.1538461538976</v>
      </c>
      <c r="IL85" s="42">
        <f t="shared" ref="IL85" si="1914">SUM(IL86:IL90)</f>
        <v>4096.1538461538976</v>
      </c>
      <c r="IM85" s="42">
        <f t="shared" ref="IM85" si="1915">SUM(IM86:IM90)</f>
        <v>4096.1538461538976</v>
      </c>
      <c r="IN85" s="126">
        <f t="shared" si="1456"/>
        <v>49153.84615384676</v>
      </c>
      <c r="IO85" s="104">
        <f>SUM(IO86:IO90)</f>
        <v>4096.1538461538976</v>
      </c>
      <c r="IP85" s="42">
        <f>SUM(IP86:IP90)</f>
        <v>4096.1538461538976</v>
      </c>
      <c r="IQ85" s="42">
        <f t="shared" ref="IQ85" si="1916">SUM(IQ86:IQ90)</f>
        <v>4096.1538461538976</v>
      </c>
      <c r="IR85" s="42">
        <f t="shared" ref="IR85" si="1917">SUM(IR86:IR90)</f>
        <v>4096.1538461538976</v>
      </c>
      <c r="IS85" s="42">
        <f t="shared" ref="IS85" si="1918">SUM(IS86:IS90)</f>
        <v>4096.1538461538976</v>
      </c>
      <c r="IT85" s="42">
        <f t="shared" ref="IT85" si="1919">SUM(IT86:IT90)</f>
        <v>4096.1538461538976</v>
      </c>
      <c r="IU85" s="42">
        <f t="shared" ref="IU85" si="1920">SUM(IU86:IU90)</f>
        <v>4096.1538461538976</v>
      </c>
      <c r="IV85" s="42">
        <f t="shared" ref="IV85" si="1921">SUM(IV86:IV90)</f>
        <v>4096.1538461538976</v>
      </c>
      <c r="IW85" s="42">
        <f t="shared" ref="IW85" si="1922">SUM(IW86:IW90)</f>
        <v>4096.1538461538976</v>
      </c>
      <c r="IX85" s="42">
        <f t="shared" ref="IX85" si="1923">SUM(IX86:IX90)</f>
        <v>4096.1538461538976</v>
      </c>
      <c r="IY85" s="42">
        <f t="shared" ref="IY85" si="1924">SUM(IY86:IY90)</f>
        <v>4096.1538461538976</v>
      </c>
      <c r="IZ85" s="42">
        <f t="shared" ref="IZ85" si="1925">SUM(IZ86:IZ90)</f>
        <v>4096.1538461538976</v>
      </c>
      <c r="JA85" s="126">
        <f t="shared" si="1458"/>
        <v>49153.84615384676</v>
      </c>
      <c r="JB85" s="104">
        <f>SUM(JB86:JB90)</f>
        <v>4096.1538461538976</v>
      </c>
      <c r="JC85" s="42">
        <f>SUM(JC86:JC90)</f>
        <v>4096.1538461538976</v>
      </c>
      <c r="JD85" s="42">
        <f t="shared" ref="JD85" si="1926">SUM(JD86:JD90)</f>
        <v>4096.1538461538976</v>
      </c>
      <c r="JE85" s="42">
        <f t="shared" ref="JE85" si="1927">SUM(JE86:JE90)</f>
        <v>4096.1538461538976</v>
      </c>
      <c r="JF85" s="42">
        <f t="shared" ref="JF85" si="1928">SUM(JF86:JF90)</f>
        <v>4096.1538461538976</v>
      </c>
      <c r="JG85" s="42">
        <f t="shared" ref="JG85" si="1929">SUM(JG86:JG90)</f>
        <v>4096.1538461538976</v>
      </c>
      <c r="JH85" s="42">
        <f t="shared" ref="JH85" si="1930">SUM(JH86:JH90)</f>
        <v>4096.1538461538976</v>
      </c>
      <c r="JI85" s="42">
        <f t="shared" ref="JI85" si="1931">SUM(JI86:JI90)</f>
        <v>4096.1538461538976</v>
      </c>
      <c r="JJ85" s="42">
        <f t="shared" ref="JJ85" si="1932">SUM(JJ86:JJ90)</f>
        <v>4096.1538461538976</v>
      </c>
      <c r="JK85" s="42">
        <f t="shared" ref="JK85" si="1933">SUM(JK86:JK90)</f>
        <v>4096.1538461538976</v>
      </c>
      <c r="JL85" s="42">
        <f t="shared" ref="JL85" si="1934">SUM(JL86:JL90)</f>
        <v>4096.1538461538976</v>
      </c>
      <c r="JM85" s="42">
        <f t="shared" ref="JM85" si="1935">SUM(JM86:JM90)</f>
        <v>4096.1538461538976</v>
      </c>
      <c r="JN85" s="126">
        <f t="shared" si="1460"/>
        <v>49153.84615384676</v>
      </c>
      <c r="JO85" s="104">
        <f>SUM(JO86:JO90)</f>
        <v>4096.1538461538976</v>
      </c>
      <c r="JP85" s="42">
        <f>SUM(JP86:JP90)</f>
        <v>4096.1538461538976</v>
      </c>
      <c r="JQ85" s="42">
        <f t="shared" ref="JQ85" si="1936">SUM(JQ86:JQ90)</f>
        <v>4096.1538461538976</v>
      </c>
      <c r="JR85" s="42">
        <f t="shared" ref="JR85" si="1937">SUM(JR86:JR90)</f>
        <v>4096.1538461538976</v>
      </c>
      <c r="JS85" s="42">
        <f t="shared" ref="JS85" si="1938">SUM(JS86:JS90)</f>
        <v>4096.1538461538976</v>
      </c>
      <c r="JT85" s="42">
        <f t="shared" ref="JT85" si="1939">SUM(JT86:JT90)</f>
        <v>4096.1538461538976</v>
      </c>
      <c r="JU85" s="42">
        <f t="shared" ref="JU85" si="1940">SUM(JU86:JU90)</f>
        <v>4096.1538461538976</v>
      </c>
      <c r="JV85" s="42">
        <f t="shared" ref="JV85" si="1941">SUM(JV86:JV90)</f>
        <v>4096.1538461538976</v>
      </c>
      <c r="JW85" s="42">
        <f t="shared" ref="JW85" si="1942">SUM(JW86:JW90)</f>
        <v>4096.1538461538976</v>
      </c>
      <c r="JX85" s="42">
        <f t="shared" ref="JX85" si="1943">SUM(JX86:JX90)</f>
        <v>4096.1538461538976</v>
      </c>
      <c r="JY85" s="42">
        <f t="shared" ref="JY85" si="1944">SUM(JY86:JY90)</f>
        <v>4096.1538461538976</v>
      </c>
      <c r="JZ85" s="42">
        <f t="shared" ref="JZ85" si="1945">SUM(JZ86:JZ90)</f>
        <v>4096.1538461538976</v>
      </c>
      <c r="KA85" s="126">
        <f t="shared" si="1462"/>
        <v>49153.84615384676</v>
      </c>
      <c r="KB85" s="104">
        <f>SUM(KB86:KB90)</f>
        <v>4096.1538461538976</v>
      </c>
      <c r="KC85" s="42">
        <f>SUM(KC86:KC90)</f>
        <v>4096.1538461538976</v>
      </c>
      <c r="KD85" s="42">
        <f t="shared" ref="KD85" si="1946">SUM(KD86:KD90)</f>
        <v>4096.1538461538976</v>
      </c>
      <c r="KE85" s="42">
        <f t="shared" ref="KE85" si="1947">SUM(KE86:KE90)</f>
        <v>4096.1538461538976</v>
      </c>
      <c r="KF85" s="42">
        <f t="shared" ref="KF85" si="1948">SUM(KF86:KF90)</f>
        <v>4096.1538461538976</v>
      </c>
      <c r="KG85" s="42">
        <f t="shared" ref="KG85" si="1949">SUM(KG86:KG90)</f>
        <v>4096.1538461538976</v>
      </c>
      <c r="KH85" s="42">
        <f t="shared" ref="KH85" si="1950">SUM(KH86:KH90)</f>
        <v>4096.1538461538976</v>
      </c>
      <c r="KI85" s="42">
        <f t="shared" ref="KI85" si="1951">SUM(KI86:KI90)</f>
        <v>4096.1538461538976</v>
      </c>
      <c r="KJ85" s="42">
        <f t="shared" ref="KJ85" si="1952">SUM(KJ86:KJ90)</f>
        <v>4096.1538461538976</v>
      </c>
      <c r="KK85" s="42">
        <f t="shared" ref="KK85" si="1953">SUM(KK86:KK90)</f>
        <v>4096.1538461538976</v>
      </c>
      <c r="KL85" s="42">
        <f t="shared" ref="KL85" si="1954">SUM(KL86:KL90)</f>
        <v>4096.1538461538976</v>
      </c>
      <c r="KM85" s="42">
        <f t="shared" ref="KM85" si="1955">SUM(KM86:KM90)</f>
        <v>4096.1538461538976</v>
      </c>
      <c r="KN85" s="126">
        <f t="shared" si="1464"/>
        <v>49153.84615384676</v>
      </c>
      <c r="KO85" s="104">
        <f>SUM(KO86:KO90)</f>
        <v>4096.1538461538976</v>
      </c>
      <c r="KP85" s="42">
        <f>SUM(KP86:KP90)</f>
        <v>4096.1538461538976</v>
      </c>
      <c r="KQ85" s="42">
        <f t="shared" ref="KQ85" si="1956">SUM(KQ86:KQ90)</f>
        <v>4096.1538461538976</v>
      </c>
      <c r="KR85" s="42">
        <f t="shared" ref="KR85" si="1957">SUM(KR86:KR90)</f>
        <v>4096.1538461538976</v>
      </c>
      <c r="KS85" s="42">
        <f t="shared" ref="KS85" si="1958">SUM(KS86:KS90)</f>
        <v>4096.1538461538976</v>
      </c>
      <c r="KT85" s="42">
        <f t="shared" ref="KT85" si="1959">SUM(KT86:KT90)</f>
        <v>4096.1538461538976</v>
      </c>
      <c r="KU85" s="42">
        <f t="shared" ref="KU85" si="1960">SUM(KU86:KU90)</f>
        <v>4096.1538461538976</v>
      </c>
      <c r="KV85" s="42">
        <f t="shared" ref="KV85" si="1961">SUM(KV86:KV90)</f>
        <v>4096.1538461538976</v>
      </c>
      <c r="KW85" s="42">
        <f t="shared" ref="KW85" si="1962">SUM(KW86:KW90)</f>
        <v>4096.1538461538976</v>
      </c>
      <c r="KX85" s="42">
        <f t="shared" ref="KX85" si="1963">SUM(KX86:KX90)</f>
        <v>4096.1538461538976</v>
      </c>
      <c r="KY85" s="42">
        <f t="shared" ref="KY85" si="1964">SUM(KY86:KY90)</f>
        <v>4096.1538461538976</v>
      </c>
      <c r="KZ85" s="42">
        <f t="shared" ref="KZ85" si="1965">SUM(KZ86:KZ90)</f>
        <v>4096.1538461538976</v>
      </c>
      <c r="LA85" s="126">
        <f t="shared" si="1466"/>
        <v>49153.84615384676</v>
      </c>
      <c r="LB85" s="104">
        <f>SUM(LB86:LB90)</f>
        <v>4096.1538461538976</v>
      </c>
      <c r="LC85" s="42">
        <f>SUM(LC86:LC90)</f>
        <v>4096.1538461538976</v>
      </c>
      <c r="LD85" s="42">
        <f t="shared" ref="LD85" si="1966">SUM(LD86:LD90)</f>
        <v>4096.1538461538976</v>
      </c>
      <c r="LE85" s="42">
        <f t="shared" ref="LE85" si="1967">SUM(LE86:LE90)</f>
        <v>4096.1538461538976</v>
      </c>
      <c r="LF85" s="42">
        <f t="shared" ref="LF85" si="1968">SUM(LF86:LF90)</f>
        <v>4096.1538461538976</v>
      </c>
      <c r="LG85" s="42">
        <f t="shared" ref="LG85" si="1969">SUM(LG86:LG90)</f>
        <v>4096.1538461538976</v>
      </c>
      <c r="LH85" s="42">
        <f t="shared" ref="LH85" si="1970">SUM(LH86:LH90)</f>
        <v>4096.1538461538976</v>
      </c>
      <c r="LI85" s="42">
        <f t="shared" ref="LI85" si="1971">SUM(LI86:LI90)</f>
        <v>4096.1538461538976</v>
      </c>
      <c r="LJ85" s="42">
        <f t="shared" ref="LJ85" si="1972">SUM(LJ86:LJ90)</f>
        <v>4096.1538461538976</v>
      </c>
      <c r="LK85" s="42">
        <f t="shared" ref="LK85" si="1973">SUM(LK86:LK90)</f>
        <v>4096.1538461538976</v>
      </c>
      <c r="LL85" s="42">
        <f t="shared" ref="LL85" si="1974">SUM(LL86:LL90)</f>
        <v>4096.1538461538976</v>
      </c>
      <c r="LM85" s="42">
        <f t="shared" ref="LM85" si="1975">SUM(LM86:LM90)</f>
        <v>4096.1538461538976</v>
      </c>
      <c r="LN85" s="126">
        <f t="shared" si="1468"/>
        <v>49153.84615384676</v>
      </c>
    </row>
    <row r="86" spans="1:326">
      <c r="A86" s="74" t="s">
        <v>61</v>
      </c>
      <c r="B86" s="123">
        <f>'Investuotojas ir Finansuotojas'!B47</f>
        <v>69633.55</v>
      </c>
      <c r="C86" s="123">
        <f>'Investuotojas ir Finansuotojas'!C47</f>
        <v>69633.55</v>
      </c>
      <c r="D86" s="123">
        <f>'Investuotojas ir Finansuotojas'!D47</f>
        <v>69633.55</v>
      </c>
      <c r="E86" s="123">
        <f>'Investuotojas ir Finansuotojas'!E47</f>
        <v>69099.349999999977</v>
      </c>
      <c r="F86" s="123">
        <f>'Investuotojas ir Finansuotojas'!F47</f>
        <v>0</v>
      </c>
      <c r="G86" s="123">
        <f>'Investuotojas ir Finansuotojas'!G47</f>
        <v>0</v>
      </c>
      <c r="H86" s="123">
        <f>'Investuotojas ir Finansuotojas'!H47</f>
        <v>0</v>
      </c>
      <c r="I86" s="123">
        <f>'Investuotojas ir Finansuotojas'!I47</f>
        <v>0</v>
      </c>
      <c r="J86" s="123">
        <f>'Investuotojas ir Finansuotojas'!J47</f>
        <v>0</v>
      </c>
      <c r="K86" s="123">
        <f>'Investuotojas ir Finansuotojas'!K47</f>
        <v>0</v>
      </c>
      <c r="L86" s="123">
        <f>'Investuotojas ir Finansuotojas'!L47</f>
        <v>0</v>
      </c>
      <c r="M86" s="123">
        <f>'Investuotojas ir Finansuotojas'!M47</f>
        <v>0</v>
      </c>
      <c r="N86" s="43">
        <f t="shared" si="1372"/>
        <v>278000</v>
      </c>
      <c r="O86" s="38">
        <f>'Investuotojas ir Finansuotojas'!O47</f>
        <v>0</v>
      </c>
      <c r="P86" s="38">
        <f>'Investuotojas ir Finansuotojas'!P47</f>
        <v>0</v>
      </c>
      <c r="Q86" s="38">
        <f>'Investuotojas ir Finansuotojas'!Q47</f>
        <v>0</v>
      </c>
      <c r="R86" s="38">
        <f>'Investuotojas ir Finansuotojas'!R47</f>
        <v>0</v>
      </c>
      <c r="S86" s="38">
        <f>'Investuotojas ir Finansuotojas'!S47</f>
        <v>0</v>
      </c>
      <c r="T86" s="38">
        <f>'Investuotojas ir Finansuotojas'!T47</f>
        <v>0</v>
      </c>
      <c r="U86" s="38">
        <f>'Investuotojas ir Finansuotojas'!U47</f>
        <v>0</v>
      </c>
      <c r="V86" s="38">
        <f>'Investuotojas ir Finansuotojas'!V47</f>
        <v>0</v>
      </c>
      <c r="W86" s="38">
        <f>'Investuotojas ir Finansuotojas'!W47</f>
        <v>0</v>
      </c>
      <c r="X86" s="38">
        <f>'Investuotojas ir Finansuotojas'!X47</f>
        <v>0</v>
      </c>
      <c r="Y86" s="38">
        <f>'Investuotojas ir Finansuotojas'!Y47</f>
        <v>0</v>
      </c>
      <c r="Z86" s="38">
        <f>'Investuotojas ir Finansuotojas'!Z47</f>
        <v>0</v>
      </c>
      <c r="AA86" s="43">
        <f t="shared" si="1373"/>
        <v>0</v>
      </c>
      <c r="AB86" s="38">
        <f>'Investuotojas ir Finansuotojas'!AB47</f>
        <v>0</v>
      </c>
      <c r="AC86" s="38">
        <f>'Investuotojas ir Finansuotojas'!AC47</f>
        <v>0</v>
      </c>
      <c r="AD86" s="38">
        <f>'Investuotojas ir Finansuotojas'!AD47</f>
        <v>0</v>
      </c>
      <c r="AE86" s="38">
        <f>'Investuotojas ir Finansuotojas'!AE47</f>
        <v>0</v>
      </c>
      <c r="AF86" s="38">
        <f>'Investuotojas ir Finansuotojas'!AF47</f>
        <v>0</v>
      </c>
      <c r="AG86" s="38">
        <f>'Investuotojas ir Finansuotojas'!AG47</f>
        <v>0</v>
      </c>
      <c r="AH86" s="38">
        <f>'Investuotojas ir Finansuotojas'!AH47</f>
        <v>0</v>
      </c>
      <c r="AI86" s="38">
        <f>'Investuotojas ir Finansuotojas'!AI47</f>
        <v>0</v>
      </c>
      <c r="AJ86" s="38">
        <f>'Investuotojas ir Finansuotojas'!AJ47</f>
        <v>0</v>
      </c>
      <c r="AK86" s="38">
        <f>'Investuotojas ir Finansuotojas'!AK47</f>
        <v>0</v>
      </c>
      <c r="AL86" s="38">
        <f>'Investuotojas ir Finansuotojas'!AL47</f>
        <v>0</v>
      </c>
      <c r="AM86" s="38">
        <f>'Investuotojas ir Finansuotojas'!AM47</f>
        <v>0</v>
      </c>
      <c r="AN86" s="43">
        <f t="shared" si="1374"/>
        <v>0</v>
      </c>
      <c r="AO86" s="38">
        <f>+'Investuotojas ir Finansuotojas'!AO47+'Investuotojas ir Finansuotojas'!AO48</f>
        <v>0</v>
      </c>
      <c r="AP86" s="38">
        <f>+'Investuotojas ir Finansuotojas'!AP47+'Investuotojas ir Finansuotojas'!AP48</f>
        <v>0</v>
      </c>
      <c r="AQ86" s="38">
        <f>+'Investuotojas ir Finansuotojas'!AQ47+'Investuotojas ir Finansuotojas'!AQ48</f>
        <v>0</v>
      </c>
      <c r="AR86" s="38">
        <f>+'Investuotojas ir Finansuotojas'!AR47+'Investuotojas ir Finansuotojas'!AR48</f>
        <v>0</v>
      </c>
      <c r="AS86" s="38">
        <f>+'Investuotojas ir Finansuotojas'!AS47+'Investuotojas ir Finansuotojas'!AS48</f>
        <v>0</v>
      </c>
      <c r="AT86" s="38">
        <f>+'Investuotojas ir Finansuotojas'!AT47+'Investuotojas ir Finansuotojas'!AT48</f>
        <v>0</v>
      </c>
      <c r="AU86" s="38">
        <f>+'Investuotojas ir Finansuotojas'!AU47+'Investuotojas ir Finansuotojas'!AU48</f>
        <v>0</v>
      </c>
      <c r="AV86" s="38">
        <f>+'Investuotojas ir Finansuotojas'!AV47+'Investuotojas ir Finansuotojas'!AV48</f>
        <v>0</v>
      </c>
      <c r="AW86" s="38">
        <f>+'Investuotojas ir Finansuotojas'!AW47+'Investuotojas ir Finansuotojas'!AW48</f>
        <v>0</v>
      </c>
      <c r="AX86" s="38">
        <f>+'Investuotojas ir Finansuotojas'!AX47+'Investuotojas ir Finansuotojas'!AX48</f>
        <v>0</v>
      </c>
      <c r="AY86" s="38">
        <f>+'Investuotojas ir Finansuotojas'!AY47+'Investuotojas ir Finansuotojas'!AY48</f>
        <v>0</v>
      </c>
      <c r="AZ86" s="38">
        <f>+'Investuotojas ir Finansuotojas'!AZ47+'Investuotojas ir Finansuotojas'!AZ48</f>
        <v>0</v>
      </c>
      <c r="BA86" s="43">
        <f t="shared" si="1426"/>
        <v>0</v>
      </c>
      <c r="BB86" s="38">
        <f>+'Investuotojas ir Finansuotojas'!BB47+'Investuotojas ir Finansuotojas'!BB48</f>
        <v>0</v>
      </c>
      <c r="BC86" s="38">
        <f>+'Investuotojas ir Finansuotojas'!BC47+'Investuotojas ir Finansuotojas'!BC48</f>
        <v>0</v>
      </c>
      <c r="BD86" s="38">
        <f>+'Investuotojas ir Finansuotojas'!BD47+'Investuotojas ir Finansuotojas'!BD48</f>
        <v>0</v>
      </c>
      <c r="BE86" s="38">
        <f>+'Investuotojas ir Finansuotojas'!BE47+'Investuotojas ir Finansuotojas'!BE48</f>
        <v>0</v>
      </c>
      <c r="BF86" s="38">
        <f>+'Investuotojas ir Finansuotojas'!BF47+'Investuotojas ir Finansuotojas'!BF48</f>
        <v>0</v>
      </c>
      <c r="BG86" s="38">
        <f>+'Investuotojas ir Finansuotojas'!BG47+'Investuotojas ir Finansuotojas'!BG48</f>
        <v>0</v>
      </c>
      <c r="BH86" s="38">
        <f>+'Investuotojas ir Finansuotojas'!BH47+'Investuotojas ir Finansuotojas'!BH48</f>
        <v>0</v>
      </c>
      <c r="BI86" s="38">
        <f>+'Investuotojas ir Finansuotojas'!BI47+'Investuotojas ir Finansuotojas'!BI48</f>
        <v>0</v>
      </c>
      <c r="BJ86" s="38">
        <f>+'Investuotojas ir Finansuotojas'!BJ47+'Investuotojas ir Finansuotojas'!BJ48</f>
        <v>0</v>
      </c>
      <c r="BK86" s="38">
        <f>+'Investuotojas ir Finansuotojas'!BK47+'Investuotojas ir Finansuotojas'!BK48</f>
        <v>0</v>
      </c>
      <c r="BL86" s="38">
        <f>+'Investuotojas ir Finansuotojas'!BL47+'Investuotojas ir Finansuotojas'!BL48</f>
        <v>0</v>
      </c>
      <c r="BM86" s="38">
        <f>+'Investuotojas ir Finansuotojas'!BM47+'Investuotojas ir Finansuotojas'!BM48</f>
        <v>0</v>
      </c>
      <c r="BN86" s="43">
        <f t="shared" si="1428"/>
        <v>0</v>
      </c>
      <c r="BO86" s="38">
        <f>+'Investuotojas ir Finansuotojas'!BO47+'Investuotojas ir Finansuotojas'!BO48</f>
        <v>0</v>
      </c>
      <c r="BP86" s="38">
        <f>+'Investuotojas ir Finansuotojas'!BP47+'Investuotojas ir Finansuotojas'!BP48</f>
        <v>0</v>
      </c>
      <c r="BQ86" s="38">
        <f>+'Investuotojas ir Finansuotojas'!BQ47+'Investuotojas ir Finansuotojas'!BQ48</f>
        <v>0</v>
      </c>
      <c r="BR86" s="38">
        <f>+'Investuotojas ir Finansuotojas'!BR47+'Investuotojas ir Finansuotojas'!BR48</f>
        <v>0</v>
      </c>
      <c r="BS86" s="38">
        <f>+'Investuotojas ir Finansuotojas'!BS47+'Investuotojas ir Finansuotojas'!BS48</f>
        <v>0</v>
      </c>
      <c r="BT86" s="38">
        <f>+'Investuotojas ir Finansuotojas'!BT47+'Investuotojas ir Finansuotojas'!BT48</f>
        <v>0</v>
      </c>
      <c r="BU86" s="38">
        <f>+'Investuotojas ir Finansuotojas'!BU47+'Investuotojas ir Finansuotojas'!BU48</f>
        <v>0</v>
      </c>
      <c r="BV86" s="38">
        <f>+'Investuotojas ir Finansuotojas'!BV47+'Investuotojas ir Finansuotojas'!BV48</f>
        <v>0</v>
      </c>
      <c r="BW86" s="38">
        <f>+'Investuotojas ir Finansuotojas'!BW47+'Investuotojas ir Finansuotojas'!BW48</f>
        <v>0</v>
      </c>
      <c r="BX86" s="38">
        <f>+'Investuotojas ir Finansuotojas'!BX47+'Investuotojas ir Finansuotojas'!BX48</f>
        <v>0</v>
      </c>
      <c r="BY86" s="38">
        <f>+'Investuotojas ir Finansuotojas'!BY47+'Investuotojas ir Finansuotojas'!BY48</f>
        <v>0</v>
      </c>
      <c r="BZ86" s="38">
        <f>+'Investuotojas ir Finansuotojas'!BZ47+'Investuotojas ir Finansuotojas'!BZ48</f>
        <v>0</v>
      </c>
      <c r="CA86" s="43">
        <f t="shared" si="1430"/>
        <v>0</v>
      </c>
      <c r="CB86" s="38">
        <f>+'Investuotojas ir Finansuotojas'!CB47+'Investuotojas ir Finansuotojas'!CB48</f>
        <v>0</v>
      </c>
      <c r="CC86" s="38">
        <f>+'Investuotojas ir Finansuotojas'!CC47+'Investuotojas ir Finansuotojas'!CC48</f>
        <v>0</v>
      </c>
      <c r="CD86" s="38">
        <f>+'Investuotojas ir Finansuotojas'!CD47+'Investuotojas ir Finansuotojas'!CD48</f>
        <v>0</v>
      </c>
      <c r="CE86" s="38">
        <f>+'Investuotojas ir Finansuotojas'!CE47+'Investuotojas ir Finansuotojas'!CE48</f>
        <v>0</v>
      </c>
      <c r="CF86" s="38">
        <f>+'Investuotojas ir Finansuotojas'!CF47+'Investuotojas ir Finansuotojas'!CF48</f>
        <v>0</v>
      </c>
      <c r="CG86" s="38">
        <f>+'Investuotojas ir Finansuotojas'!CG47+'Investuotojas ir Finansuotojas'!CG48</f>
        <v>0</v>
      </c>
      <c r="CH86" s="38">
        <f>+'Investuotojas ir Finansuotojas'!CH47+'Investuotojas ir Finansuotojas'!CH48</f>
        <v>0</v>
      </c>
      <c r="CI86" s="38">
        <f>+'Investuotojas ir Finansuotojas'!CI47+'Investuotojas ir Finansuotojas'!CI48</f>
        <v>0</v>
      </c>
      <c r="CJ86" s="38">
        <f>+'Investuotojas ir Finansuotojas'!CJ47+'Investuotojas ir Finansuotojas'!CJ48</f>
        <v>0</v>
      </c>
      <c r="CK86" s="38">
        <f>+'Investuotojas ir Finansuotojas'!CK47+'Investuotojas ir Finansuotojas'!CK48</f>
        <v>0</v>
      </c>
      <c r="CL86" s="38">
        <f>+'Investuotojas ir Finansuotojas'!CL47+'Investuotojas ir Finansuotojas'!CL48</f>
        <v>0</v>
      </c>
      <c r="CM86" s="38">
        <f>+'Investuotojas ir Finansuotojas'!CM47+'Investuotojas ir Finansuotojas'!CM48</f>
        <v>0</v>
      </c>
      <c r="CN86" s="43">
        <f t="shared" si="1432"/>
        <v>0</v>
      </c>
      <c r="CO86" s="38">
        <f>+'Investuotojas ir Finansuotojas'!CO47+'Investuotojas ir Finansuotojas'!CO48</f>
        <v>0</v>
      </c>
      <c r="CP86" s="38">
        <f>+'Investuotojas ir Finansuotojas'!CP47+'Investuotojas ir Finansuotojas'!CP48</f>
        <v>0</v>
      </c>
      <c r="CQ86" s="38">
        <f>+'Investuotojas ir Finansuotojas'!CQ47+'Investuotojas ir Finansuotojas'!CQ48</f>
        <v>0</v>
      </c>
      <c r="CR86" s="38">
        <f>+'Investuotojas ir Finansuotojas'!CR47+'Investuotojas ir Finansuotojas'!CR48</f>
        <v>0</v>
      </c>
      <c r="CS86" s="38">
        <f>+'Investuotojas ir Finansuotojas'!CS47+'Investuotojas ir Finansuotojas'!CS48</f>
        <v>0</v>
      </c>
      <c r="CT86" s="38">
        <f>+'Investuotojas ir Finansuotojas'!CT47+'Investuotojas ir Finansuotojas'!CT48</f>
        <v>0</v>
      </c>
      <c r="CU86" s="38">
        <f>+'Investuotojas ir Finansuotojas'!CU47+'Investuotojas ir Finansuotojas'!CU48</f>
        <v>0</v>
      </c>
      <c r="CV86" s="38">
        <f>+'Investuotojas ir Finansuotojas'!CV47+'Investuotojas ir Finansuotojas'!CV48</f>
        <v>0</v>
      </c>
      <c r="CW86" s="38">
        <f>+'Investuotojas ir Finansuotojas'!CW47+'Investuotojas ir Finansuotojas'!CW48</f>
        <v>0</v>
      </c>
      <c r="CX86" s="38">
        <f>+'Investuotojas ir Finansuotojas'!CX47+'Investuotojas ir Finansuotojas'!CX48</f>
        <v>0</v>
      </c>
      <c r="CY86" s="38">
        <f>+'Investuotojas ir Finansuotojas'!CY47+'Investuotojas ir Finansuotojas'!CY48</f>
        <v>0</v>
      </c>
      <c r="CZ86" s="38">
        <f>+'Investuotojas ir Finansuotojas'!CZ47+'Investuotojas ir Finansuotojas'!CZ48</f>
        <v>0</v>
      </c>
      <c r="DA86" s="43">
        <f t="shared" si="1434"/>
        <v>0</v>
      </c>
      <c r="DB86" s="38">
        <f>+'Investuotojas ir Finansuotojas'!DB47+'Investuotojas ir Finansuotojas'!DB48</f>
        <v>0</v>
      </c>
      <c r="DC86" s="38">
        <f>+'Investuotojas ir Finansuotojas'!DC47+'Investuotojas ir Finansuotojas'!DC48</f>
        <v>0</v>
      </c>
      <c r="DD86" s="38">
        <f>+'Investuotojas ir Finansuotojas'!DD47+'Investuotojas ir Finansuotojas'!DD48</f>
        <v>0</v>
      </c>
      <c r="DE86" s="38">
        <f>+'Investuotojas ir Finansuotojas'!DE47+'Investuotojas ir Finansuotojas'!DE48</f>
        <v>0</v>
      </c>
      <c r="DF86" s="38">
        <f>+'Investuotojas ir Finansuotojas'!DF47+'Investuotojas ir Finansuotojas'!DF48</f>
        <v>0</v>
      </c>
      <c r="DG86" s="38">
        <f>+'Investuotojas ir Finansuotojas'!DG47+'Investuotojas ir Finansuotojas'!DG48</f>
        <v>0</v>
      </c>
      <c r="DH86" s="38">
        <f>+'Investuotojas ir Finansuotojas'!DH47+'Investuotojas ir Finansuotojas'!DH48</f>
        <v>0</v>
      </c>
      <c r="DI86" s="38">
        <f>+'Investuotojas ir Finansuotojas'!DI47+'Investuotojas ir Finansuotojas'!DI48</f>
        <v>0</v>
      </c>
      <c r="DJ86" s="38">
        <f>+'Investuotojas ir Finansuotojas'!DJ47+'Investuotojas ir Finansuotojas'!DJ48</f>
        <v>0</v>
      </c>
      <c r="DK86" s="38">
        <f>+'Investuotojas ir Finansuotojas'!DK47+'Investuotojas ir Finansuotojas'!DK48</f>
        <v>0</v>
      </c>
      <c r="DL86" s="38">
        <f>+'Investuotojas ir Finansuotojas'!DL47+'Investuotojas ir Finansuotojas'!DL48</f>
        <v>0</v>
      </c>
      <c r="DM86" s="38">
        <f>+'Investuotojas ir Finansuotojas'!DM47+'Investuotojas ir Finansuotojas'!DM48</f>
        <v>0</v>
      </c>
      <c r="DN86" s="43">
        <f t="shared" si="1436"/>
        <v>0</v>
      </c>
      <c r="DO86" s="38">
        <f>+'Investuotojas ir Finansuotojas'!DO47+'Investuotojas ir Finansuotojas'!DO48</f>
        <v>0</v>
      </c>
      <c r="DP86" s="38">
        <f>+'Investuotojas ir Finansuotojas'!DP47+'Investuotojas ir Finansuotojas'!DP48</f>
        <v>0</v>
      </c>
      <c r="DQ86" s="38">
        <f>+'Investuotojas ir Finansuotojas'!DQ47+'Investuotojas ir Finansuotojas'!DQ48</f>
        <v>0</v>
      </c>
      <c r="DR86" s="38">
        <f>+'Investuotojas ir Finansuotojas'!DR47+'Investuotojas ir Finansuotojas'!DR48</f>
        <v>0</v>
      </c>
      <c r="DS86" s="38">
        <f>+'Investuotojas ir Finansuotojas'!DS47+'Investuotojas ir Finansuotojas'!DS48</f>
        <v>0</v>
      </c>
      <c r="DT86" s="38">
        <f>+'Investuotojas ir Finansuotojas'!DT47+'Investuotojas ir Finansuotojas'!DT48</f>
        <v>0</v>
      </c>
      <c r="DU86" s="38">
        <f>+'Investuotojas ir Finansuotojas'!DU47+'Investuotojas ir Finansuotojas'!DU48</f>
        <v>0</v>
      </c>
      <c r="DV86" s="38">
        <f>+'Investuotojas ir Finansuotojas'!DV47+'Investuotojas ir Finansuotojas'!DV48</f>
        <v>0</v>
      </c>
      <c r="DW86" s="38">
        <f>+'Investuotojas ir Finansuotojas'!DW47+'Investuotojas ir Finansuotojas'!DW48</f>
        <v>0</v>
      </c>
      <c r="DX86" s="38">
        <f>+'Investuotojas ir Finansuotojas'!DX47+'Investuotojas ir Finansuotojas'!DX48</f>
        <v>0</v>
      </c>
      <c r="DY86" s="38">
        <f>+'Investuotojas ir Finansuotojas'!DY47+'Investuotojas ir Finansuotojas'!DY48</f>
        <v>0</v>
      </c>
      <c r="DZ86" s="38">
        <f>+'Investuotojas ir Finansuotojas'!DZ47+'Investuotojas ir Finansuotojas'!DZ48</f>
        <v>0</v>
      </c>
      <c r="EA86" s="43">
        <f t="shared" si="1438"/>
        <v>0</v>
      </c>
      <c r="EB86" s="38">
        <f>+'Investuotojas ir Finansuotojas'!EB47+'Investuotojas ir Finansuotojas'!EB48</f>
        <v>0</v>
      </c>
      <c r="EC86" s="38">
        <f>+'Investuotojas ir Finansuotojas'!EC47+'Investuotojas ir Finansuotojas'!EC48</f>
        <v>0</v>
      </c>
      <c r="ED86" s="38">
        <f>+'Investuotojas ir Finansuotojas'!ED47+'Investuotojas ir Finansuotojas'!ED48</f>
        <v>0</v>
      </c>
      <c r="EE86" s="38">
        <f>+'Investuotojas ir Finansuotojas'!EE47+'Investuotojas ir Finansuotojas'!EE48</f>
        <v>0</v>
      </c>
      <c r="EF86" s="38">
        <f>+'Investuotojas ir Finansuotojas'!EF47+'Investuotojas ir Finansuotojas'!EF48</f>
        <v>0</v>
      </c>
      <c r="EG86" s="38">
        <f>+'Investuotojas ir Finansuotojas'!EG47+'Investuotojas ir Finansuotojas'!EG48</f>
        <v>0</v>
      </c>
      <c r="EH86" s="38">
        <f>+'Investuotojas ir Finansuotojas'!EH47+'Investuotojas ir Finansuotojas'!EH48</f>
        <v>0</v>
      </c>
      <c r="EI86" s="38">
        <f>+'Investuotojas ir Finansuotojas'!EI47+'Investuotojas ir Finansuotojas'!EI48</f>
        <v>0</v>
      </c>
      <c r="EJ86" s="38">
        <f>+'Investuotojas ir Finansuotojas'!EJ47+'Investuotojas ir Finansuotojas'!EJ48</f>
        <v>0</v>
      </c>
      <c r="EK86" s="38">
        <f>+'Investuotojas ir Finansuotojas'!EK47+'Investuotojas ir Finansuotojas'!EK48</f>
        <v>0</v>
      </c>
      <c r="EL86" s="38">
        <f>+'Investuotojas ir Finansuotojas'!EL47+'Investuotojas ir Finansuotojas'!EL48</f>
        <v>0</v>
      </c>
      <c r="EM86" s="38">
        <f>+'Investuotojas ir Finansuotojas'!EM47+'Investuotojas ir Finansuotojas'!EM48</f>
        <v>0</v>
      </c>
      <c r="EN86" s="43">
        <f t="shared" si="1440"/>
        <v>0</v>
      </c>
      <c r="EO86" s="38">
        <f>+'Investuotojas ir Finansuotojas'!EO47+'Investuotojas ir Finansuotojas'!EO48</f>
        <v>0</v>
      </c>
      <c r="EP86" s="38">
        <f>+'Investuotojas ir Finansuotojas'!EP47+'Investuotojas ir Finansuotojas'!EP48</f>
        <v>0</v>
      </c>
      <c r="EQ86" s="38">
        <f>+'Investuotojas ir Finansuotojas'!EQ47+'Investuotojas ir Finansuotojas'!EQ48</f>
        <v>0</v>
      </c>
      <c r="ER86" s="38">
        <f>+'Investuotojas ir Finansuotojas'!ER47+'Investuotojas ir Finansuotojas'!ER48</f>
        <v>0</v>
      </c>
      <c r="ES86" s="38">
        <f>+'Investuotojas ir Finansuotojas'!ES47+'Investuotojas ir Finansuotojas'!ES48</f>
        <v>0</v>
      </c>
      <c r="ET86" s="38">
        <f>+'Investuotojas ir Finansuotojas'!ET47+'Investuotojas ir Finansuotojas'!ET48</f>
        <v>0</v>
      </c>
      <c r="EU86" s="38">
        <f>+'Investuotojas ir Finansuotojas'!EU47+'Investuotojas ir Finansuotojas'!EU48</f>
        <v>0</v>
      </c>
      <c r="EV86" s="38">
        <f>+'Investuotojas ir Finansuotojas'!EV47+'Investuotojas ir Finansuotojas'!EV48</f>
        <v>0</v>
      </c>
      <c r="EW86" s="38">
        <f>+'Investuotojas ir Finansuotojas'!EW47+'Investuotojas ir Finansuotojas'!EW48</f>
        <v>0</v>
      </c>
      <c r="EX86" s="38">
        <f>+'Investuotojas ir Finansuotojas'!EX47+'Investuotojas ir Finansuotojas'!EX48</f>
        <v>0</v>
      </c>
      <c r="EY86" s="38">
        <f>+'Investuotojas ir Finansuotojas'!EY47+'Investuotojas ir Finansuotojas'!EY48</f>
        <v>0</v>
      </c>
      <c r="EZ86" s="38">
        <f>+'Investuotojas ir Finansuotojas'!EZ47+'Investuotojas ir Finansuotojas'!EZ48</f>
        <v>0</v>
      </c>
      <c r="FA86" s="43">
        <f t="shared" si="1442"/>
        <v>0</v>
      </c>
      <c r="FB86" s="38">
        <f>+'Investuotojas ir Finansuotojas'!FB47+'Investuotojas ir Finansuotojas'!FB48</f>
        <v>0</v>
      </c>
      <c r="FC86" s="38">
        <f>+'Investuotojas ir Finansuotojas'!FC47+'Investuotojas ir Finansuotojas'!FC48</f>
        <v>0</v>
      </c>
      <c r="FD86" s="38">
        <f>+'Investuotojas ir Finansuotojas'!FD47+'Investuotojas ir Finansuotojas'!FD48</f>
        <v>0</v>
      </c>
      <c r="FE86" s="38">
        <f>+'Investuotojas ir Finansuotojas'!FE47+'Investuotojas ir Finansuotojas'!FE48</f>
        <v>0</v>
      </c>
      <c r="FF86" s="38">
        <f>+'Investuotojas ir Finansuotojas'!FF47+'Investuotojas ir Finansuotojas'!FF48</f>
        <v>0</v>
      </c>
      <c r="FG86" s="38">
        <f>+'Investuotojas ir Finansuotojas'!FG47+'Investuotojas ir Finansuotojas'!FG48</f>
        <v>0</v>
      </c>
      <c r="FH86" s="38">
        <f>+'Investuotojas ir Finansuotojas'!FH47+'Investuotojas ir Finansuotojas'!FH48</f>
        <v>0</v>
      </c>
      <c r="FI86" s="38">
        <f>+'Investuotojas ir Finansuotojas'!FI47+'Investuotojas ir Finansuotojas'!FI48</f>
        <v>0</v>
      </c>
      <c r="FJ86" s="38">
        <f>+'Investuotojas ir Finansuotojas'!FJ47+'Investuotojas ir Finansuotojas'!FJ48</f>
        <v>0</v>
      </c>
      <c r="FK86" s="38">
        <f>+'Investuotojas ir Finansuotojas'!FK47+'Investuotojas ir Finansuotojas'!FK48</f>
        <v>0</v>
      </c>
      <c r="FL86" s="38">
        <f>+'Investuotojas ir Finansuotojas'!FL47+'Investuotojas ir Finansuotojas'!FL48</f>
        <v>0</v>
      </c>
      <c r="FM86" s="38">
        <f>+'Investuotojas ir Finansuotojas'!FM47+'Investuotojas ir Finansuotojas'!FM48</f>
        <v>0</v>
      </c>
      <c r="FN86" s="43">
        <f t="shared" si="1444"/>
        <v>0</v>
      </c>
      <c r="FO86" s="38">
        <f>+'Investuotojas ir Finansuotojas'!FO47+'Investuotojas ir Finansuotojas'!FO48</f>
        <v>0</v>
      </c>
      <c r="FP86" s="38">
        <f>+'Investuotojas ir Finansuotojas'!FP47+'Investuotojas ir Finansuotojas'!FP48</f>
        <v>0</v>
      </c>
      <c r="FQ86" s="38">
        <f>+'Investuotojas ir Finansuotojas'!FQ47+'Investuotojas ir Finansuotojas'!FQ48</f>
        <v>0</v>
      </c>
      <c r="FR86" s="38">
        <f>+'Investuotojas ir Finansuotojas'!FR47+'Investuotojas ir Finansuotojas'!FR48</f>
        <v>0</v>
      </c>
      <c r="FS86" s="38">
        <f>+'Investuotojas ir Finansuotojas'!FS47+'Investuotojas ir Finansuotojas'!FS48</f>
        <v>0</v>
      </c>
      <c r="FT86" s="38">
        <f>+'Investuotojas ir Finansuotojas'!FT47+'Investuotojas ir Finansuotojas'!FT48</f>
        <v>0</v>
      </c>
      <c r="FU86" s="38">
        <f>+'Investuotojas ir Finansuotojas'!FU47+'Investuotojas ir Finansuotojas'!FU48</f>
        <v>0</v>
      </c>
      <c r="FV86" s="38">
        <f>+'Investuotojas ir Finansuotojas'!FV47+'Investuotojas ir Finansuotojas'!FV48</f>
        <v>0</v>
      </c>
      <c r="FW86" s="38">
        <f>+'Investuotojas ir Finansuotojas'!FW47+'Investuotojas ir Finansuotojas'!FW48</f>
        <v>0</v>
      </c>
      <c r="FX86" s="38">
        <f>+'Investuotojas ir Finansuotojas'!FX47+'Investuotojas ir Finansuotojas'!FX48</f>
        <v>0</v>
      </c>
      <c r="FY86" s="38">
        <f>+'Investuotojas ir Finansuotojas'!FY47+'Investuotojas ir Finansuotojas'!FY48</f>
        <v>0</v>
      </c>
      <c r="FZ86" s="38">
        <f>+'Investuotojas ir Finansuotojas'!FZ47+'Investuotojas ir Finansuotojas'!FZ48</f>
        <v>0</v>
      </c>
      <c r="GA86" s="43">
        <f t="shared" si="1446"/>
        <v>0</v>
      </c>
      <c r="GB86" s="38">
        <f>+'Investuotojas ir Finansuotojas'!GB47+'Investuotojas ir Finansuotojas'!GB48</f>
        <v>0</v>
      </c>
      <c r="GC86" s="38">
        <f>+'Investuotojas ir Finansuotojas'!GC47+'Investuotojas ir Finansuotojas'!GC48</f>
        <v>0</v>
      </c>
      <c r="GD86" s="38">
        <f>+'Investuotojas ir Finansuotojas'!GD47+'Investuotojas ir Finansuotojas'!GD48</f>
        <v>0</v>
      </c>
      <c r="GE86" s="38">
        <f>+'Investuotojas ir Finansuotojas'!GE47+'Investuotojas ir Finansuotojas'!GE48</f>
        <v>0</v>
      </c>
      <c r="GF86" s="38">
        <f>+'Investuotojas ir Finansuotojas'!GF47+'Investuotojas ir Finansuotojas'!GF48</f>
        <v>0</v>
      </c>
      <c r="GG86" s="38">
        <f>+'Investuotojas ir Finansuotojas'!GG47+'Investuotojas ir Finansuotojas'!GG48</f>
        <v>0</v>
      </c>
      <c r="GH86" s="38">
        <f>+'Investuotojas ir Finansuotojas'!GH47+'Investuotojas ir Finansuotojas'!GH48</f>
        <v>0</v>
      </c>
      <c r="GI86" s="38">
        <f>+'Investuotojas ir Finansuotojas'!GI47+'Investuotojas ir Finansuotojas'!GI48</f>
        <v>0</v>
      </c>
      <c r="GJ86" s="38">
        <f>+'Investuotojas ir Finansuotojas'!GJ47+'Investuotojas ir Finansuotojas'!GJ48</f>
        <v>0</v>
      </c>
      <c r="GK86" s="38">
        <f>+'Investuotojas ir Finansuotojas'!GK47+'Investuotojas ir Finansuotojas'!GK48</f>
        <v>0</v>
      </c>
      <c r="GL86" s="38">
        <f>+'Investuotojas ir Finansuotojas'!GL47+'Investuotojas ir Finansuotojas'!GL48</f>
        <v>0</v>
      </c>
      <c r="GM86" s="38">
        <f>+'Investuotojas ir Finansuotojas'!GM47+'Investuotojas ir Finansuotojas'!GM48</f>
        <v>534</v>
      </c>
      <c r="GN86" s="43">
        <f t="shared" si="1448"/>
        <v>534</v>
      </c>
      <c r="GO86" s="38"/>
      <c r="GP86" s="38"/>
      <c r="GQ86" s="38"/>
      <c r="GR86" s="38"/>
      <c r="GS86" s="38"/>
      <c r="GT86" s="38"/>
      <c r="GU86" s="38"/>
      <c r="GV86" s="38"/>
      <c r="GW86" s="38"/>
      <c r="GX86" s="38"/>
      <c r="GY86" s="38"/>
      <c r="GZ86" s="38"/>
      <c r="HA86" s="43">
        <f t="shared" si="1450"/>
        <v>0</v>
      </c>
      <c r="HB86" s="38"/>
      <c r="HC86" s="38"/>
      <c r="HD86" s="38"/>
      <c r="HE86" s="38"/>
      <c r="HF86" s="38"/>
      <c r="HG86" s="38"/>
      <c r="HH86" s="38"/>
      <c r="HI86" s="38"/>
      <c r="HJ86" s="38"/>
      <c r="HK86" s="38"/>
      <c r="HL86" s="38"/>
      <c r="HM86" s="38"/>
      <c r="HN86" s="43">
        <f t="shared" si="1452"/>
        <v>0</v>
      </c>
      <c r="HO86" s="38"/>
      <c r="HP86" s="38"/>
      <c r="HQ86" s="38"/>
      <c r="HR86" s="38"/>
      <c r="HS86" s="38"/>
      <c r="HT86" s="38"/>
      <c r="HU86" s="38"/>
      <c r="HV86" s="38"/>
      <c r="HW86" s="38"/>
      <c r="HX86" s="38"/>
      <c r="HY86" s="38"/>
      <c r="HZ86" s="38"/>
      <c r="IA86" s="43">
        <f t="shared" si="1454"/>
        <v>0</v>
      </c>
      <c r="IB86" s="38"/>
      <c r="IC86" s="38"/>
      <c r="ID86" s="38"/>
      <c r="IE86" s="38"/>
      <c r="IF86" s="38"/>
      <c r="IG86" s="38"/>
      <c r="IH86" s="38"/>
      <c r="II86" s="38"/>
      <c r="IJ86" s="38"/>
      <c r="IK86" s="38"/>
      <c r="IL86" s="38"/>
      <c r="IM86" s="38"/>
      <c r="IN86" s="43">
        <f t="shared" si="1456"/>
        <v>0</v>
      </c>
      <c r="IO86" s="38"/>
      <c r="IP86" s="38"/>
      <c r="IQ86" s="38"/>
      <c r="IR86" s="38"/>
      <c r="IS86" s="38"/>
      <c r="IT86" s="38"/>
      <c r="IU86" s="38"/>
      <c r="IV86" s="38"/>
      <c r="IW86" s="38"/>
      <c r="IX86" s="38"/>
      <c r="IY86" s="38"/>
      <c r="IZ86" s="38"/>
      <c r="JA86" s="43">
        <f t="shared" si="1458"/>
        <v>0</v>
      </c>
      <c r="JB86" s="38"/>
      <c r="JC86" s="38"/>
      <c r="JD86" s="38"/>
      <c r="JE86" s="38"/>
      <c r="JF86" s="38"/>
      <c r="JG86" s="38"/>
      <c r="JH86" s="38"/>
      <c r="JI86" s="38"/>
      <c r="JJ86" s="38"/>
      <c r="JK86" s="38"/>
      <c r="JL86" s="38"/>
      <c r="JM86" s="38"/>
      <c r="JN86" s="43">
        <f t="shared" si="1460"/>
        <v>0</v>
      </c>
      <c r="JO86" s="38"/>
      <c r="JP86" s="38"/>
      <c r="JQ86" s="38"/>
      <c r="JR86" s="38"/>
      <c r="JS86" s="38"/>
      <c r="JT86" s="38"/>
      <c r="JU86" s="38"/>
      <c r="JV86" s="38"/>
      <c r="JW86" s="38"/>
      <c r="JX86" s="38"/>
      <c r="JY86" s="38"/>
      <c r="JZ86" s="38"/>
      <c r="KA86" s="43">
        <f t="shared" si="1462"/>
        <v>0</v>
      </c>
      <c r="KB86" s="38"/>
      <c r="KC86" s="38"/>
      <c r="KD86" s="38"/>
      <c r="KE86" s="38"/>
      <c r="KF86" s="38"/>
      <c r="KG86" s="38"/>
      <c r="KH86" s="38"/>
      <c r="KI86" s="38"/>
      <c r="KJ86" s="38"/>
      <c r="KK86" s="38"/>
      <c r="KL86" s="38"/>
      <c r="KM86" s="38"/>
      <c r="KN86" s="43">
        <f t="shared" si="1464"/>
        <v>0</v>
      </c>
      <c r="KO86" s="38"/>
      <c r="KP86" s="38"/>
      <c r="KQ86" s="38"/>
      <c r="KR86" s="38"/>
      <c r="KS86" s="38"/>
      <c r="KT86" s="38"/>
      <c r="KU86" s="38"/>
      <c r="KV86" s="38"/>
      <c r="KW86" s="38"/>
      <c r="KX86" s="38"/>
      <c r="KY86" s="38"/>
      <c r="KZ86" s="38"/>
      <c r="LA86" s="43">
        <f t="shared" si="1466"/>
        <v>0</v>
      </c>
      <c r="LB86" s="38"/>
      <c r="LC86" s="38"/>
      <c r="LD86" s="38"/>
      <c r="LE86" s="38"/>
      <c r="LF86" s="38"/>
      <c r="LG86" s="38"/>
      <c r="LH86" s="38"/>
      <c r="LI86" s="38"/>
      <c r="LJ86" s="38"/>
      <c r="LK86" s="38"/>
      <c r="LL86" s="38"/>
      <c r="LM86" s="38"/>
      <c r="LN86" s="43">
        <f t="shared" si="1468"/>
        <v>0</v>
      </c>
    </row>
    <row r="87" spans="1:326">
      <c r="A87" s="74" t="s">
        <v>62</v>
      </c>
      <c r="B87" s="123">
        <f>-'Investuotojas ir Finansuotojas'!B49</f>
        <v>0</v>
      </c>
      <c r="C87" s="123">
        <f>-'Investuotojas ir Finansuotojas'!C49</f>
        <v>0</v>
      </c>
      <c r="D87" s="123">
        <f>-'Investuotojas ir Finansuotojas'!D49</f>
        <v>0</v>
      </c>
      <c r="E87" s="123">
        <f>-'Investuotojas ir Finansuotojas'!E49</f>
        <v>0</v>
      </c>
      <c r="F87" s="123">
        <f>-'Investuotojas ir Finansuotojas'!F49</f>
        <v>0</v>
      </c>
      <c r="G87" s="123">
        <f>-'Investuotojas ir Finansuotojas'!G49</f>
        <v>0</v>
      </c>
      <c r="H87" s="123">
        <f>-'Investuotojas ir Finansuotojas'!H49</f>
        <v>0</v>
      </c>
      <c r="I87" s="123">
        <f>-'Investuotojas ir Finansuotojas'!I49</f>
        <v>0</v>
      </c>
      <c r="J87" s="123">
        <f>-'Investuotojas ir Finansuotojas'!J49</f>
        <v>0</v>
      </c>
      <c r="K87" s="123">
        <f>-'Investuotojas ir Finansuotojas'!K49</f>
        <v>0</v>
      </c>
      <c r="L87" s="123">
        <f>-'Investuotojas ir Finansuotojas'!L49</f>
        <v>0</v>
      </c>
      <c r="M87" s="123">
        <f>-'Investuotojas ir Finansuotojas'!M49</f>
        <v>0</v>
      </c>
      <c r="N87" s="123">
        <f>-'Investuotojas ir Finansuotojas'!N49</f>
        <v>0</v>
      </c>
      <c r="O87" s="123">
        <f>-'Investuotojas ir Finansuotojas'!O49</f>
        <v>0</v>
      </c>
      <c r="P87" s="123">
        <f>-'Investuotojas ir Finansuotojas'!P49</f>
        <v>0</v>
      </c>
      <c r="Q87" s="123">
        <f>-'Investuotojas ir Finansuotojas'!Q49</f>
        <v>0</v>
      </c>
      <c r="R87" s="123">
        <f>-'Investuotojas ir Finansuotojas'!R49</f>
        <v>0</v>
      </c>
      <c r="S87" s="123">
        <f>-'Investuotojas ir Finansuotojas'!S49</f>
        <v>0</v>
      </c>
      <c r="T87" s="123">
        <f>-'Investuotojas ir Finansuotojas'!T49</f>
        <v>0</v>
      </c>
      <c r="U87" s="123">
        <f>-'Investuotojas ir Finansuotojas'!U49</f>
        <v>0</v>
      </c>
      <c r="V87" s="123">
        <f>-'Investuotojas ir Finansuotojas'!V49</f>
        <v>0</v>
      </c>
      <c r="W87" s="123">
        <f>-'Investuotojas ir Finansuotojas'!W49</f>
        <v>0</v>
      </c>
      <c r="X87" s="123">
        <f>-'Investuotojas ir Finansuotojas'!X49</f>
        <v>0</v>
      </c>
      <c r="Y87" s="123">
        <f>-'Investuotojas ir Finansuotojas'!Y49</f>
        <v>0</v>
      </c>
      <c r="Z87" s="123">
        <f>-'Investuotojas ir Finansuotojas'!Z49</f>
        <v>0</v>
      </c>
      <c r="AA87" s="123">
        <f>-'Investuotojas ir Finansuotojas'!AA49</f>
        <v>0</v>
      </c>
      <c r="AB87" s="123">
        <f>-'Investuotojas ir Finansuotojas'!AB49</f>
        <v>0</v>
      </c>
      <c r="AC87" s="123">
        <f>-'Investuotojas ir Finansuotojas'!AC49</f>
        <v>0</v>
      </c>
      <c r="AD87" s="123">
        <f>-'Investuotojas ir Finansuotojas'!AD49</f>
        <v>0</v>
      </c>
      <c r="AE87" s="123">
        <f>-'Investuotojas ir Finansuotojas'!AE49</f>
        <v>0</v>
      </c>
      <c r="AF87" s="123">
        <f>-'Investuotojas ir Finansuotojas'!AF49</f>
        <v>0</v>
      </c>
      <c r="AG87" s="123">
        <f>-'Investuotojas ir Finansuotojas'!AG49</f>
        <v>0</v>
      </c>
      <c r="AH87" s="123">
        <f>-'Investuotojas ir Finansuotojas'!AH49</f>
        <v>0</v>
      </c>
      <c r="AI87" s="123">
        <f>-'Investuotojas ir Finansuotojas'!AI49</f>
        <v>0</v>
      </c>
      <c r="AJ87" s="123">
        <f>-'Investuotojas ir Finansuotojas'!AJ49</f>
        <v>0</v>
      </c>
      <c r="AK87" s="123">
        <f>-'Investuotojas ir Finansuotojas'!AK49</f>
        <v>0</v>
      </c>
      <c r="AL87" s="123">
        <f>-'Investuotojas ir Finansuotojas'!AL49</f>
        <v>0</v>
      </c>
      <c r="AM87" s="123">
        <f>-'Investuotojas ir Finansuotojas'!AM49</f>
        <v>0</v>
      </c>
      <c r="AN87" s="123">
        <f>-'Investuotojas ir Finansuotojas'!AN49</f>
        <v>0</v>
      </c>
      <c r="AO87" s="123">
        <f>-'Investuotojas ir Finansuotojas'!AO49</f>
        <v>0</v>
      </c>
      <c r="AP87" s="123">
        <f>-'Investuotojas ir Finansuotojas'!AP49</f>
        <v>0</v>
      </c>
      <c r="AQ87" s="123">
        <f>-'Investuotojas ir Finansuotojas'!AQ49</f>
        <v>0</v>
      </c>
      <c r="AR87" s="123">
        <f>-'Investuotojas ir Finansuotojas'!AR49</f>
        <v>0</v>
      </c>
      <c r="AS87" s="123">
        <f>-'Investuotojas ir Finansuotojas'!AS49</f>
        <v>0</v>
      </c>
      <c r="AT87" s="123">
        <f>-'Investuotojas ir Finansuotojas'!AT49</f>
        <v>0</v>
      </c>
      <c r="AU87" s="123">
        <f>-'Investuotojas ir Finansuotojas'!AU49</f>
        <v>0</v>
      </c>
      <c r="AV87" s="123">
        <f>-'Investuotojas ir Finansuotojas'!AV49</f>
        <v>0</v>
      </c>
      <c r="AW87" s="123">
        <f>-'Investuotojas ir Finansuotojas'!AW49</f>
        <v>0</v>
      </c>
      <c r="AX87" s="123">
        <f>-'Investuotojas ir Finansuotojas'!AX49</f>
        <v>0</v>
      </c>
      <c r="AY87" s="123">
        <f>-'Investuotojas ir Finansuotojas'!AY49</f>
        <v>0</v>
      </c>
      <c r="AZ87" s="123">
        <f>-'Investuotojas ir Finansuotojas'!AZ49</f>
        <v>0</v>
      </c>
      <c r="BA87" s="123">
        <f>-'Investuotojas ir Finansuotojas'!BA49</f>
        <v>0</v>
      </c>
      <c r="BB87" s="123">
        <f>-'Investuotojas ir Finansuotojas'!BB49</f>
        <v>0</v>
      </c>
      <c r="BC87" s="123">
        <f>-'Investuotojas ir Finansuotojas'!BC49</f>
        <v>0</v>
      </c>
      <c r="BD87" s="123">
        <f>-'Investuotojas ir Finansuotojas'!BD49</f>
        <v>0</v>
      </c>
      <c r="BE87" s="123">
        <f>-'Investuotojas ir Finansuotojas'!BE49</f>
        <v>0</v>
      </c>
      <c r="BF87" s="123">
        <f>-'Investuotojas ir Finansuotojas'!BF49</f>
        <v>0</v>
      </c>
      <c r="BG87" s="123">
        <f>-'Investuotojas ir Finansuotojas'!BG49</f>
        <v>0</v>
      </c>
      <c r="BH87" s="123">
        <f>-'Investuotojas ir Finansuotojas'!BH49</f>
        <v>0</v>
      </c>
      <c r="BI87" s="123">
        <f>-'Investuotojas ir Finansuotojas'!BI49</f>
        <v>0</v>
      </c>
      <c r="BJ87" s="123">
        <f>-'Investuotojas ir Finansuotojas'!BJ49</f>
        <v>0</v>
      </c>
      <c r="BK87" s="123">
        <f>-'Investuotojas ir Finansuotojas'!BK49</f>
        <v>0</v>
      </c>
      <c r="BL87" s="123">
        <f>-'Investuotojas ir Finansuotojas'!BL49</f>
        <v>0</v>
      </c>
      <c r="BM87" s="123">
        <f>-'Investuotojas ir Finansuotojas'!BM49</f>
        <v>0</v>
      </c>
      <c r="BN87" s="123">
        <f>-'Investuotojas ir Finansuotojas'!BN49</f>
        <v>0</v>
      </c>
      <c r="BO87" s="123">
        <f>-'Investuotojas ir Finansuotojas'!BO49</f>
        <v>0</v>
      </c>
      <c r="BP87" s="123">
        <f>-'Investuotojas ir Finansuotojas'!BP49</f>
        <v>0</v>
      </c>
      <c r="BQ87" s="123">
        <f>-'Investuotojas ir Finansuotojas'!BQ49</f>
        <v>0</v>
      </c>
      <c r="BR87" s="123">
        <f>-'Investuotojas ir Finansuotojas'!BR49</f>
        <v>0</v>
      </c>
      <c r="BS87" s="123">
        <f>-'Investuotojas ir Finansuotojas'!BS49</f>
        <v>0</v>
      </c>
      <c r="BT87" s="123">
        <f>-'Investuotojas ir Finansuotojas'!BT49</f>
        <v>0</v>
      </c>
      <c r="BU87" s="123">
        <f>-'Investuotojas ir Finansuotojas'!BU49</f>
        <v>0</v>
      </c>
      <c r="BV87" s="123">
        <f>-'Investuotojas ir Finansuotojas'!BV49</f>
        <v>0</v>
      </c>
      <c r="BW87" s="123">
        <f>-'Investuotojas ir Finansuotojas'!BW49</f>
        <v>0</v>
      </c>
      <c r="BX87" s="123">
        <f>-'Investuotojas ir Finansuotojas'!BX49</f>
        <v>0</v>
      </c>
      <c r="BY87" s="123">
        <f>-'Investuotojas ir Finansuotojas'!BY49</f>
        <v>0</v>
      </c>
      <c r="BZ87" s="123">
        <f>-'Investuotojas ir Finansuotojas'!BZ49</f>
        <v>0</v>
      </c>
      <c r="CA87" s="123">
        <f>-'Investuotojas ir Finansuotojas'!CA49</f>
        <v>0</v>
      </c>
      <c r="CB87" s="123">
        <f>-'Investuotojas ir Finansuotojas'!CB49</f>
        <v>0</v>
      </c>
      <c r="CC87" s="123">
        <f>-'Investuotojas ir Finansuotojas'!CC49</f>
        <v>0</v>
      </c>
      <c r="CD87" s="123">
        <f>-'Investuotojas ir Finansuotojas'!CD49</f>
        <v>0</v>
      </c>
      <c r="CE87" s="123">
        <f>-'Investuotojas ir Finansuotojas'!CE49</f>
        <v>0</v>
      </c>
      <c r="CF87" s="123">
        <f>-'Investuotojas ir Finansuotojas'!CF49</f>
        <v>0</v>
      </c>
      <c r="CG87" s="123">
        <f>-'Investuotojas ir Finansuotojas'!CG49</f>
        <v>0</v>
      </c>
      <c r="CH87" s="123">
        <f>-'Investuotojas ir Finansuotojas'!CH49</f>
        <v>0</v>
      </c>
      <c r="CI87" s="123">
        <f>-'Investuotojas ir Finansuotojas'!CI49</f>
        <v>0</v>
      </c>
      <c r="CJ87" s="123">
        <f>-'Investuotojas ir Finansuotojas'!CJ49</f>
        <v>0</v>
      </c>
      <c r="CK87" s="123">
        <f>-'Investuotojas ir Finansuotojas'!CK49</f>
        <v>0</v>
      </c>
      <c r="CL87" s="123">
        <f>-'Investuotojas ir Finansuotojas'!CL49</f>
        <v>0</v>
      </c>
      <c r="CM87" s="123">
        <f>-'Investuotojas ir Finansuotojas'!CM49</f>
        <v>0</v>
      </c>
      <c r="CN87" s="123">
        <f>-'Investuotojas ir Finansuotojas'!CN49</f>
        <v>0</v>
      </c>
      <c r="CO87" s="123">
        <f>-'Investuotojas ir Finansuotojas'!CO49</f>
        <v>0</v>
      </c>
      <c r="CP87" s="123">
        <f>-'Investuotojas ir Finansuotojas'!CP49</f>
        <v>0</v>
      </c>
      <c r="CQ87" s="123">
        <f>-'Investuotojas ir Finansuotojas'!CQ49</f>
        <v>0</v>
      </c>
      <c r="CR87" s="123">
        <f>-'Investuotojas ir Finansuotojas'!CR49</f>
        <v>0</v>
      </c>
      <c r="CS87" s="123">
        <f>-'Investuotojas ir Finansuotojas'!CS49</f>
        <v>0</v>
      </c>
      <c r="CT87" s="123">
        <f>-'Investuotojas ir Finansuotojas'!CT49</f>
        <v>0</v>
      </c>
      <c r="CU87" s="123">
        <f>-'Investuotojas ir Finansuotojas'!CU49</f>
        <v>0</v>
      </c>
      <c r="CV87" s="123">
        <f>-'Investuotojas ir Finansuotojas'!CV49</f>
        <v>0</v>
      </c>
      <c r="CW87" s="123">
        <f>-'Investuotojas ir Finansuotojas'!CW49</f>
        <v>0</v>
      </c>
      <c r="CX87" s="123">
        <f>-'Investuotojas ir Finansuotojas'!CX49</f>
        <v>0</v>
      </c>
      <c r="CY87" s="123">
        <f>-'Investuotojas ir Finansuotojas'!CY49</f>
        <v>0</v>
      </c>
      <c r="CZ87" s="123">
        <f>-'Investuotojas ir Finansuotojas'!CZ49</f>
        <v>0</v>
      </c>
      <c r="DA87" s="343">
        <f>-'Investuotojas ir Finansuotojas'!DA49</f>
        <v>0</v>
      </c>
      <c r="DB87" s="123">
        <f>-'Investuotojas ir Finansuotojas'!DB49</f>
        <v>0</v>
      </c>
      <c r="DC87" s="123">
        <f>-'Investuotojas ir Finansuotojas'!DC49</f>
        <v>0</v>
      </c>
      <c r="DD87" s="123">
        <f>-'Investuotojas ir Finansuotojas'!DD49</f>
        <v>0</v>
      </c>
      <c r="DE87" s="123">
        <f>-'Investuotojas ir Finansuotojas'!DE49</f>
        <v>0</v>
      </c>
      <c r="DF87" s="123">
        <f>-'Investuotojas ir Finansuotojas'!DF49</f>
        <v>0</v>
      </c>
      <c r="DG87" s="123">
        <f>-'Investuotojas ir Finansuotojas'!DG49</f>
        <v>0</v>
      </c>
      <c r="DH87" s="123">
        <f>-'Investuotojas ir Finansuotojas'!DH49</f>
        <v>0</v>
      </c>
      <c r="DI87" s="123">
        <f>-'Investuotojas ir Finansuotojas'!DI49</f>
        <v>0</v>
      </c>
      <c r="DJ87" s="123">
        <f>-'Investuotojas ir Finansuotojas'!DJ49</f>
        <v>0</v>
      </c>
      <c r="DK87" s="123">
        <f>-'Investuotojas ir Finansuotojas'!DK49</f>
        <v>0</v>
      </c>
      <c r="DL87" s="123">
        <f>-'Investuotojas ir Finansuotojas'!DL49</f>
        <v>0</v>
      </c>
      <c r="DM87" s="123">
        <f>-'Investuotojas ir Finansuotojas'!DM49</f>
        <v>0</v>
      </c>
      <c r="DN87" s="343">
        <f>-'Investuotojas ir Finansuotojas'!DN49</f>
        <v>0</v>
      </c>
      <c r="DO87" s="123">
        <f>-'Investuotojas ir Finansuotojas'!DO49</f>
        <v>0</v>
      </c>
      <c r="DP87" s="123">
        <f>-'Investuotojas ir Finansuotojas'!DP49</f>
        <v>0</v>
      </c>
      <c r="DQ87" s="123">
        <f>-'Investuotojas ir Finansuotojas'!DQ49</f>
        <v>0</v>
      </c>
      <c r="DR87" s="123">
        <f>-'Investuotojas ir Finansuotojas'!DR49</f>
        <v>0</v>
      </c>
      <c r="DS87" s="123">
        <f>-'Investuotojas ir Finansuotojas'!DS49</f>
        <v>0</v>
      </c>
      <c r="DT87" s="123">
        <f>-'Investuotojas ir Finansuotojas'!DT49</f>
        <v>0</v>
      </c>
      <c r="DU87" s="123">
        <f>-'Investuotojas ir Finansuotojas'!DU49</f>
        <v>0</v>
      </c>
      <c r="DV87" s="123">
        <f>-'Investuotojas ir Finansuotojas'!DV49</f>
        <v>0</v>
      </c>
      <c r="DW87" s="123">
        <f>-'Investuotojas ir Finansuotojas'!DW49</f>
        <v>0</v>
      </c>
      <c r="DX87" s="123">
        <f>-'Investuotojas ir Finansuotojas'!DX49</f>
        <v>0</v>
      </c>
      <c r="DY87" s="123">
        <f>-'Investuotojas ir Finansuotojas'!DY49</f>
        <v>0</v>
      </c>
      <c r="DZ87" s="123">
        <f>-'Investuotojas ir Finansuotojas'!DZ49</f>
        <v>0</v>
      </c>
      <c r="EA87" s="343">
        <f>-'Investuotojas ir Finansuotojas'!EA49</f>
        <v>0</v>
      </c>
      <c r="EB87" s="123">
        <f>-'Investuotojas ir Finansuotojas'!EB49</f>
        <v>0</v>
      </c>
      <c r="EC87" s="123">
        <f>-'Investuotojas ir Finansuotojas'!EC49</f>
        <v>0</v>
      </c>
      <c r="ED87" s="123">
        <f>-'Investuotojas ir Finansuotojas'!ED49</f>
        <v>0</v>
      </c>
      <c r="EE87" s="123">
        <f>-'Investuotojas ir Finansuotojas'!EE49</f>
        <v>0</v>
      </c>
      <c r="EF87" s="123">
        <f>-'Investuotojas ir Finansuotojas'!EF49</f>
        <v>0</v>
      </c>
      <c r="EG87" s="123">
        <f>-'Investuotojas ir Finansuotojas'!EG49</f>
        <v>0</v>
      </c>
      <c r="EH87" s="123">
        <f>-'Investuotojas ir Finansuotojas'!EH49</f>
        <v>0</v>
      </c>
      <c r="EI87" s="123">
        <f>-'Investuotojas ir Finansuotojas'!EI49</f>
        <v>0</v>
      </c>
      <c r="EJ87" s="123">
        <f>-'Investuotojas ir Finansuotojas'!EJ49</f>
        <v>0</v>
      </c>
      <c r="EK87" s="123">
        <f>-'Investuotojas ir Finansuotojas'!EK49</f>
        <v>0</v>
      </c>
      <c r="EL87" s="123">
        <f>-'Investuotojas ir Finansuotojas'!EL49</f>
        <v>0</v>
      </c>
      <c r="EM87" s="123">
        <f>-'Investuotojas ir Finansuotojas'!EM49</f>
        <v>0</v>
      </c>
      <c r="EN87" s="343">
        <f>-'Investuotojas ir Finansuotojas'!EN49</f>
        <v>0</v>
      </c>
      <c r="EO87" s="123">
        <f>-'Investuotojas ir Finansuotojas'!EO49</f>
        <v>0</v>
      </c>
      <c r="EP87" s="123">
        <f>-'Investuotojas ir Finansuotojas'!EP49</f>
        <v>0</v>
      </c>
      <c r="EQ87" s="123">
        <f>-'Investuotojas ir Finansuotojas'!EQ49</f>
        <v>0</v>
      </c>
      <c r="ER87" s="123">
        <f>-'Investuotojas ir Finansuotojas'!ER49</f>
        <v>0</v>
      </c>
      <c r="ES87" s="123">
        <f>-'Investuotojas ir Finansuotojas'!ES49</f>
        <v>0</v>
      </c>
      <c r="ET87" s="123">
        <f>-'Investuotojas ir Finansuotojas'!ET49</f>
        <v>0</v>
      </c>
      <c r="EU87" s="123">
        <f>-'Investuotojas ir Finansuotojas'!EU49</f>
        <v>0</v>
      </c>
      <c r="EV87" s="123">
        <f>-'Investuotojas ir Finansuotojas'!EV49</f>
        <v>0</v>
      </c>
      <c r="EW87" s="123">
        <f>-'Investuotojas ir Finansuotojas'!EW49</f>
        <v>0</v>
      </c>
      <c r="EX87" s="123">
        <f>-'Investuotojas ir Finansuotojas'!EX49</f>
        <v>0</v>
      </c>
      <c r="EY87" s="123">
        <f>-'Investuotojas ir Finansuotojas'!EY49</f>
        <v>0</v>
      </c>
      <c r="EZ87" s="123">
        <f>-'Investuotojas ir Finansuotojas'!EZ49</f>
        <v>0</v>
      </c>
      <c r="FA87" s="343">
        <f>-'Investuotojas ir Finansuotojas'!FA49</f>
        <v>0</v>
      </c>
      <c r="FB87" s="123">
        <f>-'Investuotojas ir Finansuotojas'!FB49</f>
        <v>0</v>
      </c>
      <c r="FC87" s="123">
        <f>-'Investuotojas ir Finansuotojas'!FC49</f>
        <v>0</v>
      </c>
      <c r="FD87" s="123">
        <f>-'Investuotojas ir Finansuotojas'!FD49</f>
        <v>0</v>
      </c>
      <c r="FE87" s="123">
        <f>-'Investuotojas ir Finansuotojas'!FE49</f>
        <v>0</v>
      </c>
      <c r="FF87" s="123">
        <f>-'Investuotojas ir Finansuotojas'!FF49</f>
        <v>0</v>
      </c>
      <c r="FG87" s="123">
        <f>-'Investuotojas ir Finansuotojas'!FG49</f>
        <v>0</v>
      </c>
      <c r="FH87" s="123">
        <f>-'Investuotojas ir Finansuotojas'!FH49</f>
        <v>0</v>
      </c>
      <c r="FI87" s="123">
        <f>-'Investuotojas ir Finansuotojas'!FI49</f>
        <v>0</v>
      </c>
      <c r="FJ87" s="123">
        <f>-'Investuotojas ir Finansuotojas'!FJ49</f>
        <v>0</v>
      </c>
      <c r="FK87" s="123">
        <f>-'Investuotojas ir Finansuotojas'!FK49</f>
        <v>0</v>
      </c>
      <c r="FL87" s="123">
        <f>-'Investuotojas ir Finansuotojas'!FL49</f>
        <v>0</v>
      </c>
      <c r="FM87" s="123">
        <f>-'Investuotojas ir Finansuotojas'!FM49</f>
        <v>0</v>
      </c>
      <c r="FN87" s="343">
        <f>-'Investuotojas ir Finansuotojas'!FN49</f>
        <v>0</v>
      </c>
      <c r="FO87" s="123">
        <f>-'Investuotojas ir Finansuotojas'!FO49</f>
        <v>0</v>
      </c>
      <c r="FP87" s="123">
        <f>-'Investuotojas ir Finansuotojas'!FP49</f>
        <v>0</v>
      </c>
      <c r="FQ87" s="123">
        <f>-'Investuotojas ir Finansuotojas'!FQ49</f>
        <v>0</v>
      </c>
      <c r="FR87" s="123">
        <f>-'Investuotojas ir Finansuotojas'!FR49</f>
        <v>0</v>
      </c>
      <c r="FS87" s="123">
        <f>-'Investuotojas ir Finansuotojas'!FS49</f>
        <v>0</v>
      </c>
      <c r="FT87" s="123">
        <f>-'Investuotojas ir Finansuotojas'!FT49</f>
        <v>0</v>
      </c>
      <c r="FU87" s="123">
        <f>-'Investuotojas ir Finansuotojas'!FU49</f>
        <v>0</v>
      </c>
      <c r="FV87" s="123">
        <f>-'Investuotojas ir Finansuotojas'!FV49</f>
        <v>0</v>
      </c>
      <c r="FW87" s="123">
        <f>-'Investuotojas ir Finansuotojas'!FW49</f>
        <v>0</v>
      </c>
      <c r="FX87" s="123">
        <f>-'Investuotojas ir Finansuotojas'!FX49</f>
        <v>0</v>
      </c>
      <c r="FY87" s="123">
        <f>-'Investuotojas ir Finansuotojas'!FY49</f>
        <v>0</v>
      </c>
      <c r="FZ87" s="123">
        <f>-'Investuotojas ir Finansuotojas'!FZ49</f>
        <v>0</v>
      </c>
      <c r="GA87" s="343">
        <f>-'Investuotojas ir Finansuotojas'!GA49</f>
        <v>0</v>
      </c>
      <c r="GB87" s="123">
        <f>-'Investuotojas ir Finansuotojas'!GB49</f>
        <v>0</v>
      </c>
      <c r="GC87" s="123">
        <f>-'Investuotojas ir Finansuotojas'!GC49</f>
        <v>0</v>
      </c>
      <c r="GD87" s="123">
        <f>-'Investuotojas ir Finansuotojas'!GD49</f>
        <v>0</v>
      </c>
      <c r="GE87" s="123">
        <f>-'Investuotojas ir Finansuotojas'!GE49</f>
        <v>0</v>
      </c>
      <c r="GF87" s="123">
        <f>-'Investuotojas ir Finansuotojas'!GF49</f>
        <v>0</v>
      </c>
      <c r="GG87" s="123">
        <f>-'Investuotojas ir Finansuotojas'!GG49</f>
        <v>-223163.42860182296</v>
      </c>
      <c r="GH87" s="123">
        <f>-'Investuotojas ir Finansuotojas'!GH49</f>
        <v>0</v>
      </c>
      <c r="GI87" s="123">
        <f>-'Investuotojas ir Finansuotojas'!GI49</f>
        <v>0</v>
      </c>
      <c r="GJ87" s="123">
        <f>-'Investuotojas ir Finansuotojas'!GJ49</f>
        <v>0</v>
      </c>
      <c r="GK87" s="123">
        <f>-'Investuotojas ir Finansuotojas'!GK49</f>
        <v>0</v>
      </c>
      <c r="GL87" s="123">
        <f>-'Investuotojas ir Finansuotojas'!GL49</f>
        <v>0</v>
      </c>
      <c r="GM87" s="123">
        <f>-'Investuotojas ir Finansuotojas'!GM49</f>
        <v>-228168.97553187999</v>
      </c>
      <c r="GN87" s="343">
        <f>-'Investuotojas ir Finansuotojas'!GN49</f>
        <v>-451332.40413370298</v>
      </c>
      <c r="GO87" s="123">
        <f>-'Investuotojas ir Finansuotojas'!GO49</f>
        <v>0</v>
      </c>
      <c r="GP87" s="123">
        <f>-'Investuotojas ir Finansuotojas'!GP49</f>
        <v>0</v>
      </c>
      <c r="GQ87" s="123">
        <f>-'Investuotojas ir Finansuotojas'!GQ49</f>
        <v>0</v>
      </c>
      <c r="GR87" s="123">
        <f>-'Investuotojas ir Finansuotojas'!GR49</f>
        <v>0</v>
      </c>
      <c r="GS87" s="123">
        <f>-'Investuotojas ir Finansuotojas'!GS49</f>
        <v>0</v>
      </c>
      <c r="GT87" s="123">
        <f>-'Investuotojas ir Finansuotojas'!GT49</f>
        <v>0</v>
      </c>
      <c r="GU87" s="123">
        <f>-'Investuotojas ir Finansuotojas'!GU49</f>
        <v>0</v>
      </c>
      <c r="GV87" s="123">
        <f>-'Investuotojas ir Finansuotojas'!GV49</f>
        <v>0</v>
      </c>
      <c r="GW87" s="123">
        <f>-'Investuotojas ir Finansuotojas'!GW49</f>
        <v>0</v>
      </c>
      <c r="GX87" s="123">
        <f>-'Investuotojas ir Finansuotojas'!GX49</f>
        <v>0</v>
      </c>
      <c r="GY87" s="123">
        <f>-'Investuotojas ir Finansuotojas'!GY49</f>
        <v>0</v>
      </c>
      <c r="GZ87" s="123">
        <f>-'Investuotojas ir Finansuotojas'!GZ49</f>
        <v>0</v>
      </c>
      <c r="HA87" s="123">
        <f>-'Investuotojas ir Finansuotojas'!HA49</f>
        <v>0</v>
      </c>
      <c r="HB87" s="123">
        <f>-'Investuotojas ir Finansuotojas'!HB49</f>
        <v>0</v>
      </c>
      <c r="HC87" s="123">
        <f>-'Investuotojas ir Finansuotojas'!HC49</f>
        <v>0</v>
      </c>
      <c r="HD87" s="123">
        <f>-'Investuotojas ir Finansuotojas'!HD49</f>
        <v>0</v>
      </c>
      <c r="HE87" s="123">
        <f>-'Investuotojas ir Finansuotojas'!HE49</f>
        <v>0</v>
      </c>
      <c r="HF87" s="123">
        <f>-'Investuotojas ir Finansuotojas'!HF49</f>
        <v>0</v>
      </c>
      <c r="HG87" s="123">
        <f>-'Investuotojas ir Finansuotojas'!HG49</f>
        <v>0</v>
      </c>
      <c r="HH87" s="123">
        <f>-'Investuotojas ir Finansuotojas'!HH49</f>
        <v>0</v>
      </c>
      <c r="HI87" s="123">
        <f>-'Investuotojas ir Finansuotojas'!HI49</f>
        <v>0</v>
      </c>
      <c r="HJ87" s="123">
        <f>-'Investuotojas ir Finansuotojas'!HJ49</f>
        <v>0</v>
      </c>
      <c r="HK87" s="123">
        <f>-'Investuotojas ir Finansuotojas'!HK49</f>
        <v>0</v>
      </c>
      <c r="HL87" s="123">
        <f>-'Investuotojas ir Finansuotojas'!HL49</f>
        <v>0</v>
      </c>
      <c r="HM87" s="123">
        <f>-'Investuotojas ir Finansuotojas'!HM49</f>
        <v>0</v>
      </c>
      <c r="HN87" s="123">
        <f>-'Investuotojas ir Finansuotojas'!HN49</f>
        <v>0</v>
      </c>
      <c r="HO87" s="123">
        <f>-'Investuotojas ir Finansuotojas'!HO49</f>
        <v>0</v>
      </c>
      <c r="HP87" s="123">
        <f>-'Investuotojas ir Finansuotojas'!HP49</f>
        <v>0</v>
      </c>
      <c r="HQ87" s="123">
        <f>-'Investuotojas ir Finansuotojas'!HQ49</f>
        <v>0</v>
      </c>
      <c r="HR87" s="123">
        <f>-'Investuotojas ir Finansuotojas'!HR49</f>
        <v>0</v>
      </c>
      <c r="HS87" s="123">
        <f>-'Investuotojas ir Finansuotojas'!HS49</f>
        <v>0</v>
      </c>
      <c r="HT87" s="123">
        <f>-'Investuotojas ir Finansuotojas'!HT49</f>
        <v>0</v>
      </c>
      <c r="HU87" s="123">
        <f>-'Investuotojas ir Finansuotojas'!HU49</f>
        <v>0</v>
      </c>
      <c r="HV87" s="123">
        <f>-'Investuotojas ir Finansuotojas'!HV49</f>
        <v>0</v>
      </c>
      <c r="HW87" s="123">
        <f>-'Investuotojas ir Finansuotojas'!HW49</f>
        <v>0</v>
      </c>
      <c r="HX87" s="123">
        <f>-'Investuotojas ir Finansuotojas'!HX49</f>
        <v>0</v>
      </c>
      <c r="HY87" s="123">
        <f>-'Investuotojas ir Finansuotojas'!HY49</f>
        <v>0</v>
      </c>
      <c r="HZ87" s="123">
        <f>-'Investuotojas ir Finansuotojas'!HZ49</f>
        <v>0</v>
      </c>
      <c r="IA87" s="123">
        <f>-'Investuotojas ir Finansuotojas'!IA49</f>
        <v>0</v>
      </c>
      <c r="IB87" s="123">
        <f>-'Investuotojas ir Finansuotojas'!IB49</f>
        <v>0</v>
      </c>
      <c r="IC87" s="123">
        <f>-'Investuotojas ir Finansuotojas'!IC49</f>
        <v>0</v>
      </c>
      <c r="ID87" s="123">
        <f>-'Investuotojas ir Finansuotojas'!ID49</f>
        <v>0</v>
      </c>
      <c r="IE87" s="123">
        <f>-'Investuotojas ir Finansuotojas'!IE49</f>
        <v>0</v>
      </c>
      <c r="IF87" s="123">
        <f>-'Investuotojas ir Finansuotojas'!IF49</f>
        <v>0</v>
      </c>
      <c r="IG87" s="123">
        <f>-'Investuotojas ir Finansuotojas'!IG49</f>
        <v>0</v>
      </c>
      <c r="IH87" s="123">
        <f>-'Investuotojas ir Finansuotojas'!IH49</f>
        <v>0</v>
      </c>
      <c r="II87" s="123">
        <f>-'Investuotojas ir Finansuotojas'!II49</f>
        <v>0</v>
      </c>
      <c r="IJ87" s="123">
        <f>-'Investuotojas ir Finansuotojas'!IJ49</f>
        <v>0</v>
      </c>
      <c r="IK87" s="123">
        <f>-'Investuotojas ir Finansuotojas'!IK49</f>
        <v>0</v>
      </c>
      <c r="IL87" s="123">
        <f>-'Investuotojas ir Finansuotojas'!IL49</f>
        <v>0</v>
      </c>
      <c r="IM87" s="123">
        <f>-'Investuotojas ir Finansuotojas'!IM49</f>
        <v>0</v>
      </c>
      <c r="IN87" s="123">
        <f>-'Investuotojas ir Finansuotojas'!IN49</f>
        <v>0</v>
      </c>
      <c r="IO87" s="123">
        <f>-'Investuotojas ir Finansuotojas'!IO49</f>
        <v>0</v>
      </c>
      <c r="IP87" s="123">
        <f>-'Investuotojas ir Finansuotojas'!IP49</f>
        <v>0</v>
      </c>
      <c r="IQ87" s="123">
        <f>-'Investuotojas ir Finansuotojas'!IQ49</f>
        <v>0</v>
      </c>
      <c r="IR87" s="123">
        <f>-'Investuotojas ir Finansuotojas'!IR49</f>
        <v>0</v>
      </c>
      <c r="IS87" s="123">
        <f>-'Investuotojas ir Finansuotojas'!IS49</f>
        <v>0</v>
      </c>
      <c r="IT87" s="123">
        <f>-'Investuotojas ir Finansuotojas'!IT49</f>
        <v>0</v>
      </c>
      <c r="IU87" s="123">
        <f>-'Investuotojas ir Finansuotojas'!IU49</f>
        <v>0</v>
      </c>
      <c r="IV87" s="123">
        <f>-'Investuotojas ir Finansuotojas'!IV49</f>
        <v>0</v>
      </c>
      <c r="IW87" s="123">
        <f>-'Investuotojas ir Finansuotojas'!IW49</f>
        <v>0</v>
      </c>
      <c r="IX87" s="123">
        <f>-'Investuotojas ir Finansuotojas'!IX49</f>
        <v>0</v>
      </c>
      <c r="IY87" s="123">
        <f>-'Investuotojas ir Finansuotojas'!IY49</f>
        <v>0</v>
      </c>
      <c r="IZ87" s="123">
        <f>-'Investuotojas ir Finansuotojas'!IZ49</f>
        <v>0</v>
      </c>
      <c r="JA87" s="123">
        <f>-'Investuotojas ir Finansuotojas'!JA49</f>
        <v>0</v>
      </c>
      <c r="JB87" s="123">
        <f>-'Investuotojas ir Finansuotojas'!JB49</f>
        <v>0</v>
      </c>
      <c r="JC87" s="123">
        <f>-'Investuotojas ir Finansuotojas'!JC49</f>
        <v>0</v>
      </c>
      <c r="JD87" s="123">
        <f>-'Investuotojas ir Finansuotojas'!JD49</f>
        <v>0</v>
      </c>
      <c r="JE87" s="123">
        <f>-'Investuotojas ir Finansuotojas'!JE49</f>
        <v>0</v>
      </c>
      <c r="JF87" s="123">
        <f>-'Investuotojas ir Finansuotojas'!JF49</f>
        <v>0</v>
      </c>
      <c r="JG87" s="123">
        <f>-'Investuotojas ir Finansuotojas'!JG49</f>
        <v>0</v>
      </c>
      <c r="JH87" s="123">
        <f>-'Investuotojas ir Finansuotojas'!JH49</f>
        <v>0</v>
      </c>
      <c r="JI87" s="123">
        <f>-'Investuotojas ir Finansuotojas'!JI49</f>
        <v>0</v>
      </c>
      <c r="JJ87" s="123">
        <f>-'Investuotojas ir Finansuotojas'!JJ49</f>
        <v>0</v>
      </c>
      <c r="JK87" s="123">
        <f>-'Investuotojas ir Finansuotojas'!JK49</f>
        <v>0</v>
      </c>
      <c r="JL87" s="123">
        <f>-'Investuotojas ir Finansuotojas'!JL49</f>
        <v>0</v>
      </c>
      <c r="JM87" s="123">
        <f>-'Investuotojas ir Finansuotojas'!JM49</f>
        <v>0</v>
      </c>
      <c r="JN87" s="123">
        <f>-'Investuotojas ir Finansuotojas'!JN49</f>
        <v>0</v>
      </c>
      <c r="JO87" s="123">
        <f>-'Investuotojas ir Finansuotojas'!JO49</f>
        <v>0</v>
      </c>
      <c r="JP87" s="123">
        <f>-'Investuotojas ir Finansuotojas'!JP49</f>
        <v>0</v>
      </c>
      <c r="JQ87" s="123">
        <f>-'Investuotojas ir Finansuotojas'!JQ49</f>
        <v>0</v>
      </c>
      <c r="JR87" s="123">
        <f>-'Investuotojas ir Finansuotojas'!JR49</f>
        <v>0</v>
      </c>
      <c r="JS87" s="123">
        <f>-'Investuotojas ir Finansuotojas'!JS49</f>
        <v>0</v>
      </c>
      <c r="JT87" s="123">
        <f>-'Investuotojas ir Finansuotojas'!JT49</f>
        <v>0</v>
      </c>
      <c r="JU87" s="123">
        <f>-'Investuotojas ir Finansuotojas'!JU49</f>
        <v>0</v>
      </c>
      <c r="JV87" s="123">
        <f>-'Investuotojas ir Finansuotojas'!JV49</f>
        <v>0</v>
      </c>
      <c r="JW87" s="123">
        <f>-'Investuotojas ir Finansuotojas'!JW49</f>
        <v>0</v>
      </c>
      <c r="JX87" s="123">
        <f>-'Investuotojas ir Finansuotojas'!JX49</f>
        <v>0</v>
      </c>
      <c r="JY87" s="123">
        <f>-'Investuotojas ir Finansuotojas'!JY49</f>
        <v>0</v>
      </c>
      <c r="JZ87" s="123">
        <f>-'Investuotojas ir Finansuotojas'!JZ49</f>
        <v>0</v>
      </c>
      <c r="KA87" s="123">
        <f>-'Investuotojas ir Finansuotojas'!KA49</f>
        <v>0</v>
      </c>
      <c r="KB87" s="123">
        <f>-'Investuotojas ir Finansuotojas'!KB49</f>
        <v>0</v>
      </c>
      <c r="KC87" s="123">
        <f>-'Investuotojas ir Finansuotojas'!KC49</f>
        <v>0</v>
      </c>
      <c r="KD87" s="123">
        <f>-'Investuotojas ir Finansuotojas'!KD49</f>
        <v>0</v>
      </c>
      <c r="KE87" s="123">
        <f>-'Investuotojas ir Finansuotojas'!KE49</f>
        <v>0</v>
      </c>
      <c r="KF87" s="123">
        <f>-'Investuotojas ir Finansuotojas'!KF49</f>
        <v>0</v>
      </c>
      <c r="KG87" s="123">
        <f>-'Investuotojas ir Finansuotojas'!KG49</f>
        <v>0</v>
      </c>
      <c r="KH87" s="123">
        <f>-'Investuotojas ir Finansuotojas'!KH49</f>
        <v>0</v>
      </c>
      <c r="KI87" s="123">
        <f>-'Investuotojas ir Finansuotojas'!KI49</f>
        <v>0</v>
      </c>
      <c r="KJ87" s="123">
        <f>-'Investuotojas ir Finansuotojas'!KJ49</f>
        <v>0</v>
      </c>
      <c r="KK87" s="123">
        <f>-'Investuotojas ir Finansuotojas'!KK49</f>
        <v>0</v>
      </c>
      <c r="KL87" s="123">
        <f>-'Investuotojas ir Finansuotojas'!KL49</f>
        <v>0</v>
      </c>
      <c r="KM87" s="123">
        <f>-'Investuotojas ir Finansuotojas'!KM49</f>
        <v>0</v>
      </c>
      <c r="KN87" s="123">
        <f>-'Investuotojas ir Finansuotojas'!KN49</f>
        <v>0</v>
      </c>
      <c r="KO87" s="123">
        <f>-'Investuotojas ir Finansuotojas'!KO49</f>
        <v>0</v>
      </c>
      <c r="KP87" s="123">
        <f>-'Investuotojas ir Finansuotojas'!KP49</f>
        <v>0</v>
      </c>
      <c r="KQ87" s="123">
        <f>-'Investuotojas ir Finansuotojas'!KQ49</f>
        <v>0</v>
      </c>
      <c r="KR87" s="123">
        <f>-'Investuotojas ir Finansuotojas'!KR49</f>
        <v>0</v>
      </c>
      <c r="KS87" s="123">
        <f>-'Investuotojas ir Finansuotojas'!KS49</f>
        <v>0</v>
      </c>
      <c r="KT87" s="123">
        <f>-'Investuotojas ir Finansuotojas'!KT49</f>
        <v>0</v>
      </c>
      <c r="KU87" s="123">
        <f>-'Investuotojas ir Finansuotojas'!KU49</f>
        <v>0</v>
      </c>
      <c r="KV87" s="123">
        <f>-'Investuotojas ir Finansuotojas'!KV49</f>
        <v>0</v>
      </c>
      <c r="KW87" s="123">
        <f>-'Investuotojas ir Finansuotojas'!KW49</f>
        <v>0</v>
      </c>
      <c r="KX87" s="123">
        <f>-'Investuotojas ir Finansuotojas'!KX49</f>
        <v>0</v>
      </c>
      <c r="KY87" s="123">
        <f>-'Investuotojas ir Finansuotojas'!KY49</f>
        <v>0</v>
      </c>
      <c r="KZ87" s="123">
        <f>-'Investuotojas ir Finansuotojas'!KZ49</f>
        <v>0</v>
      </c>
      <c r="LA87" s="123">
        <f>-'Investuotojas ir Finansuotojas'!LA49</f>
        <v>0</v>
      </c>
      <c r="LB87" s="123">
        <f>-'Investuotojas ir Finansuotojas'!LB49</f>
        <v>0</v>
      </c>
      <c r="LC87" s="123">
        <f>-'Investuotojas ir Finansuotojas'!LC49</f>
        <v>0</v>
      </c>
      <c r="LD87" s="123">
        <f>-'Investuotojas ir Finansuotojas'!LD49</f>
        <v>0</v>
      </c>
      <c r="LE87" s="123">
        <f>-'Investuotojas ir Finansuotojas'!LE49</f>
        <v>0</v>
      </c>
      <c r="LF87" s="123">
        <f>-'Investuotojas ir Finansuotojas'!LF49</f>
        <v>0</v>
      </c>
      <c r="LG87" s="123">
        <f>-'Investuotojas ir Finansuotojas'!LG49</f>
        <v>0</v>
      </c>
      <c r="LH87" s="123">
        <f>-'Investuotojas ir Finansuotojas'!LH49</f>
        <v>0</v>
      </c>
      <c r="LI87" s="123">
        <f>-'Investuotojas ir Finansuotojas'!LI49</f>
        <v>0</v>
      </c>
      <c r="LJ87" s="123">
        <f>-'Investuotojas ir Finansuotojas'!LJ49</f>
        <v>0</v>
      </c>
      <c r="LK87" s="123">
        <f>-'Investuotojas ir Finansuotojas'!LK49</f>
        <v>0</v>
      </c>
      <c r="LL87" s="123">
        <f>-'Investuotojas ir Finansuotojas'!LL49</f>
        <v>0</v>
      </c>
      <c r="LM87" s="123">
        <f>-'Investuotojas ir Finansuotojas'!LM49</f>
        <v>0</v>
      </c>
      <c r="LN87" s="123">
        <f>-'Investuotojas ir Finansuotojas'!LN49</f>
        <v>0</v>
      </c>
    </row>
    <row r="88" spans="1:326">
      <c r="A88" s="74" t="s">
        <v>63</v>
      </c>
      <c r="B88" s="123">
        <f>'Investuotojas ir Finansuotojas'!B34+'Investuotojas ir Finansuotojas'!B22+'Investuotojas ir Finansuotojas'!B41</f>
        <v>35250</v>
      </c>
      <c r="C88" s="123">
        <f>'Investuotojas ir Finansuotojas'!C34+'Investuotojas ir Finansuotojas'!C22+'Investuotojas ir Finansuotojas'!C41</f>
        <v>3750</v>
      </c>
      <c r="D88" s="123">
        <f>'Investuotojas ir Finansuotojas'!D34+'Investuotojas ir Finansuotojas'!D22+'Investuotojas ir Finansuotojas'!D41</f>
        <v>3750</v>
      </c>
      <c r="E88" s="123">
        <f>'Investuotojas ir Finansuotojas'!E34+'Investuotojas ir Finansuotojas'!E22+'Investuotojas ir Finansuotojas'!E41</f>
        <v>4284.2000000000262</v>
      </c>
      <c r="F88" s="123">
        <f>'Investuotojas ir Finansuotojas'!F34+'Investuotojas ir Finansuotojas'!F22+'Investuotojas ir Finansuotojas'!F41</f>
        <v>73383.55</v>
      </c>
      <c r="G88" s="123">
        <f>'Investuotojas ir Finansuotojas'!G34+'Investuotojas ir Finansuotojas'!G22+'Investuotojas ir Finansuotojas'!G41</f>
        <v>73383.55</v>
      </c>
      <c r="H88" s="123">
        <f>'Investuotojas ir Finansuotojas'!H34+'Investuotojas ir Finansuotojas'!H22+'Investuotojas ir Finansuotojas'!H41</f>
        <v>73383.55</v>
      </c>
      <c r="I88" s="123">
        <f>'Investuotojas ir Finansuotojas'!I34+'Investuotojas ir Finansuotojas'!I22+'Investuotojas ir Finansuotojas'!I41</f>
        <v>73383.55</v>
      </c>
      <c r="J88" s="123">
        <f>'Investuotojas ir Finansuotojas'!J34+'Investuotojas ir Finansuotojas'!J22+'Investuotojas ir Finansuotojas'!J41</f>
        <v>73383.55</v>
      </c>
      <c r="K88" s="123">
        <f>'Investuotojas ir Finansuotojas'!K34+'Investuotojas ir Finansuotojas'!K22+'Investuotojas ir Finansuotojas'!K41</f>
        <v>73383.55</v>
      </c>
      <c r="L88" s="123">
        <f>'Investuotojas ir Finansuotojas'!L34+'Investuotojas ir Finansuotojas'!L22+'Investuotojas ir Finansuotojas'!L41</f>
        <v>73383.55</v>
      </c>
      <c r="M88" s="123">
        <f>'Investuotojas ir Finansuotojas'!M34+'Investuotojas ir Finansuotojas'!M22+'Investuotojas ir Finansuotojas'!M41</f>
        <v>98863.680000000008</v>
      </c>
      <c r="N88" s="43">
        <f t="shared" si="1372"/>
        <v>659582.7300000001</v>
      </c>
      <c r="O88" s="123">
        <f>'Investuotojas ir Finansuotojas'!O34+'Investuotojas ir Finansuotojas'!O22+'Investuotojas ir Finansuotojas'!O41</f>
        <v>398745.53465486108</v>
      </c>
      <c r="P88" s="123">
        <f>'Investuotojas ir Finansuotojas'!P34+'Investuotojas ir Finansuotojas'!P22+'Investuotojas ir Finansuotojas'!P41</f>
        <v>400153.86918958329</v>
      </c>
      <c r="Q88" s="123">
        <f>'Investuotojas ir Finansuotojas'!Q34+'Investuotojas ir Finansuotojas'!Q22+'Investuotojas ir Finansuotojas'!Q41</f>
        <v>402159.70228263887</v>
      </c>
      <c r="R88" s="123">
        <f>'Investuotojas ir Finansuotojas'!R34+'Investuotojas ir Finansuotojas'!R22+'Investuotojas ir Finansuotojas'!R41</f>
        <v>404165.5353756944</v>
      </c>
      <c r="S88" s="123">
        <f>'Investuotojas ir Finansuotojas'!S34+'Investuotojas ir Finansuotojas'!S22+'Investuotojas ir Finansuotojas'!S41</f>
        <v>406171.36846874998</v>
      </c>
      <c r="T88" s="123">
        <f>'Investuotojas ir Finansuotojas'!T34+'Investuotojas ir Finansuotojas'!T22+'Investuotojas ir Finansuotojas'!T41</f>
        <v>408177.20156180556</v>
      </c>
      <c r="U88" s="123">
        <f>'Investuotojas ir Finansuotojas'!U34+'Investuotojas ir Finansuotojas'!U22+'Investuotojas ir Finansuotojas'!U41</f>
        <v>410183.03465486108</v>
      </c>
      <c r="V88" s="123">
        <f>'Investuotojas ir Finansuotojas'!V34+'Investuotojas ir Finansuotojas'!V22+'Investuotojas ir Finansuotojas'!V41</f>
        <v>412188.86774791667</v>
      </c>
      <c r="W88" s="123">
        <f>'Investuotojas ir Finansuotojas'!W34+'Investuotojas ir Finansuotojas'!W22+'Investuotojas ir Finansuotojas'!W41</f>
        <v>414194.70084097219</v>
      </c>
      <c r="X88" s="123">
        <f>'Investuotojas ir Finansuotojas'!X34+'Investuotojas ir Finansuotojas'!X22+'Investuotojas ir Finansuotojas'!X41</f>
        <v>416200.53393402777</v>
      </c>
      <c r="Y88" s="123">
        <f>'Investuotojas ir Finansuotojas'!Y34+'Investuotojas ir Finansuotojas'!Y22+'Investuotojas ir Finansuotojas'!Y41</f>
        <v>418206.3670270833</v>
      </c>
      <c r="Z88" s="123">
        <f>'Investuotojas ir Finansuotojas'!Z34+'Investuotojas ir Finansuotojas'!Z22+'Investuotojas ir Finansuotojas'!Z41</f>
        <v>532047.866189986</v>
      </c>
      <c r="AA88" s="43">
        <f t="shared" si="1373"/>
        <v>5022594.5819281805</v>
      </c>
      <c r="AB88" s="447">
        <f>+IF('Investuotojas ir Finansuotojas'!AB41&gt;0,'Investuotojas ir Finansuotojas'!AB41+'Investuotojas ir Finansuotojas'!AB34,'Investuotojas ir Finansuotojas'!AB34)+'Investuotojas ir Finansuotojas'!AB22</f>
        <v>0</v>
      </c>
      <c r="AC88" s="447">
        <f>+IF('Investuotojas ir Finansuotojas'!AC41&gt;0,'Investuotojas ir Finansuotojas'!AC41+'Investuotojas ir Finansuotojas'!AC34,'Investuotojas ir Finansuotojas'!AC34)+'Investuotojas ir Finansuotojas'!AC22</f>
        <v>0</v>
      </c>
      <c r="AD88" s="447">
        <f>+IF('Investuotojas ir Finansuotojas'!AD41&gt;0,'Investuotojas ir Finansuotojas'!AD41+'Investuotojas ir Finansuotojas'!AD34,'Investuotojas ir Finansuotojas'!AD34)+'Investuotojas ir Finansuotojas'!AD22</f>
        <v>0</v>
      </c>
      <c r="AE88" s="447">
        <f>+IF('Investuotojas ir Finansuotojas'!AE41&gt;0,'Investuotojas ir Finansuotojas'!AE41+'Investuotojas ir Finansuotojas'!AE34,'Investuotojas ir Finansuotojas'!AE34)+'Investuotojas ir Finansuotojas'!AE22</f>
        <v>0</v>
      </c>
      <c r="AF88" s="447">
        <f>+IF('Investuotojas ir Finansuotojas'!AF41&gt;0,'Investuotojas ir Finansuotojas'!AF41+'Investuotojas ir Finansuotojas'!AF34,'Investuotojas ir Finansuotojas'!AF34)+'Investuotojas ir Finansuotojas'!AF22</f>
        <v>0</v>
      </c>
      <c r="AG88" s="447">
        <f>+IF('Investuotojas ir Finansuotojas'!AG41&gt;0,'Investuotojas ir Finansuotojas'!AG41+'Investuotojas ir Finansuotojas'!AG34,'Investuotojas ir Finansuotojas'!AG34)+'Investuotojas ir Finansuotojas'!AG22</f>
        <v>0</v>
      </c>
      <c r="AH88" s="447">
        <f>+IF('Investuotojas ir Finansuotojas'!AH41&gt;0,'Investuotojas ir Finansuotojas'!AH41+'Investuotojas ir Finansuotojas'!AH34,'Investuotojas ir Finansuotojas'!AH34)+'Investuotojas ir Finansuotojas'!AH22</f>
        <v>0</v>
      </c>
      <c r="AI88" s="447">
        <f>+IF('Investuotojas ir Finansuotojas'!AI41&gt;0,'Investuotojas ir Finansuotojas'!AI41+'Investuotojas ir Finansuotojas'!AI34,'Investuotojas ir Finansuotojas'!AI34)+'Investuotojas ir Finansuotojas'!AI22</f>
        <v>0</v>
      </c>
      <c r="AJ88" s="447">
        <f>+IF('Investuotojas ir Finansuotojas'!AJ41&gt;0,'Investuotojas ir Finansuotojas'!AJ41+'Investuotojas ir Finansuotojas'!AJ34,'Investuotojas ir Finansuotojas'!AJ34)+'Investuotojas ir Finansuotojas'!AJ22</f>
        <v>0</v>
      </c>
      <c r="AK88" s="447">
        <f>+IF('Investuotojas ir Finansuotojas'!AK41&gt;0,'Investuotojas ir Finansuotojas'!AK41+'Investuotojas ir Finansuotojas'!AK34,'Investuotojas ir Finansuotojas'!AK34)+'Investuotojas ir Finansuotojas'!AK22</f>
        <v>0</v>
      </c>
      <c r="AL88" s="447">
        <f>+IF('Investuotojas ir Finansuotojas'!AL41&gt;0,'Investuotojas ir Finansuotojas'!AL41+'Investuotojas ir Finansuotojas'!AL34,'Investuotojas ir Finansuotojas'!AL34)+'Investuotojas ir Finansuotojas'!AL22</f>
        <v>10000</v>
      </c>
      <c r="AM88" s="447">
        <f>+IF('Investuotojas ir Finansuotojas'!AM41&gt;0,'Investuotojas ir Finansuotojas'!AM41+'Investuotojas ir Finansuotojas'!AM34,'Investuotojas ir Finansuotojas'!AM34)+'Investuotojas ir Finansuotojas'!AM22</f>
        <v>0</v>
      </c>
      <c r="AN88" s="43">
        <f t="shared" si="1374"/>
        <v>10000</v>
      </c>
      <c r="AO88" s="38">
        <f>+IF('Investuotojas ir Finansuotojas'!AO41&gt;0,'Investuotojas ir Finansuotojas'!AO41+'Investuotojas ir Finansuotojas'!AO34,'Investuotojas ir Finansuotojas'!AO34)+'Investuotojas ir Finansuotojas'!AO22</f>
        <v>0</v>
      </c>
      <c r="AP88" s="38">
        <f>+IF('Investuotojas ir Finansuotojas'!AP41&gt;0,'Investuotojas ir Finansuotojas'!AP41+'Investuotojas ir Finansuotojas'!AP34,'Investuotojas ir Finansuotojas'!AP34)</f>
        <v>0</v>
      </c>
      <c r="AQ88" s="38">
        <f>+IF('Investuotojas ir Finansuotojas'!AQ41&gt;0,'Investuotojas ir Finansuotojas'!AQ41+'Investuotojas ir Finansuotojas'!AQ34,'Investuotojas ir Finansuotojas'!AQ34)</f>
        <v>0</v>
      </c>
      <c r="AR88" s="38">
        <f>+IF('Investuotojas ir Finansuotojas'!AR41&gt;0,'Investuotojas ir Finansuotojas'!AR41+'Investuotojas ir Finansuotojas'!AR34,'Investuotojas ir Finansuotojas'!AR34)</f>
        <v>0</v>
      </c>
      <c r="AS88" s="38">
        <f>+IF('Investuotojas ir Finansuotojas'!AS41&gt;0,'Investuotojas ir Finansuotojas'!AS41+'Investuotojas ir Finansuotojas'!AS34,'Investuotojas ir Finansuotojas'!AS34)</f>
        <v>0</v>
      </c>
      <c r="AT88" s="38">
        <f>+IF('Investuotojas ir Finansuotojas'!AT41&gt;0,'Investuotojas ir Finansuotojas'!AT41+'Investuotojas ir Finansuotojas'!AT34,'Investuotojas ir Finansuotojas'!AT34)</f>
        <v>0</v>
      </c>
      <c r="AU88" s="38">
        <f>+IF('Investuotojas ir Finansuotojas'!AU41&gt;0,'Investuotojas ir Finansuotojas'!AU41+'Investuotojas ir Finansuotojas'!AU34,'Investuotojas ir Finansuotojas'!AU34)</f>
        <v>0</v>
      </c>
      <c r="AV88" s="38">
        <f>+IF('Investuotojas ir Finansuotojas'!AV41&gt;0,'Investuotojas ir Finansuotojas'!AV41+'Investuotojas ir Finansuotojas'!AV34,'Investuotojas ir Finansuotojas'!AV34)</f>
        <v>0</v>
      </c>
      <c r="AW88" s="38">
        <f>+IF('Investuotojas ir Finansuotojas'!AW41&gt;0,'Investuotojas ir Finansuotojas'!AW41+'Investuotojas ir Finansuotojas'!AW34,'Investuotojas ir Finansuotojas'!AW34)</f>
        <v>0</v>
      </c>
      <c r="AX88" s="38">
        <f>+IF('Investuotojas ir Finansuotojas'!AX41&gt;0,'Investuotojas ir Finansuotojas'!AX41+'Investuotojas ir Finansuotojas'!AX34,'Investuotojas ir Finansuotojas'!AX34)</f>
        <v>0</v>
      </c>
      <c r="AY88" s="38">
        <f>+IF('Investuotojas ir Finansuotojas'!AY41&gt;0,'Investuotojas ir Finansuotojas'!AY41+'Investuotojas ir Finansuotojas'!AY34,'Investuotojas ir Finansuotojas'!AY34)</f>
        <v>10000</v>
      </c>
      <c r="AZ88" s="38">
        <f>+IF('Investuotojas ir Finansuotojas'!AZ41&gt;0,'Investuotojas ir Finansuotojas'!AZ41+'Investuotojas ir Finansuotojas'!AZ34,'Investuotojas ir Finansuotojas'!AZ34)</f>
        <v>0</v>
      </c>
      <c r="BA88" s="43">
        <f t="shared" si="1426"/>
        <v>10000</v>
      </c>
      <c r="BB88" s="38">
        <f>+IF('Investuotojas ir Finansuotojas'!BB41&gt;0,'Investuotojas ir Finansuotojas'!BB41+'Investuotojas ir Finansuotojas'!BB34,'Investuotojas ir Finansuotojas'!BB34)</f>
        <v>0</v>
      </c>
      <c r="BC88" s="38">
        <f>+IF('Investuotojas ir Finansuotojas'!BC41&gt;0,'Investuotojas ir Finansuotojas'!BC41+'Investuotojas ir Finansuotojas'!BC34,'Investuotojas ir Finansuotojas'!BC34)</f>
        <v>0</v>
      </c>
      <c r="BD88" s="38">
        <f>+IF('Investuotojas ir Finansuotojas'!BD41&gt;0,'Investuotojas ir Finansuotojas'!BD41+'Investuotojas ir Finansuotojas'!BD34,'Investuotojas ir Finansuotojas'!BD34)</f>
        <v>0</v>
      </c>
      <c r="BE88" s="38">
        <f>+IF('Investuotojas ir Finansuotojas'!BE41&gt;0,'Investuotojas ir Finansuotojas'!BE41+'Investuotojas ir Finansuotojas'!BE34,'Investuotojas ir Finansuotojas'!BE34)</f>
        <v>0</v>
      </c>
      <c r="BF88" s="38">
        <f>+IF('Investuotojas ir Finansuotojas'!BF41&gt;0,'Investuotojas ir Finansuotojas'!BF41+'Investuotojas ir Finansuotojas'!BF34,'Investuotojas ir Finansuotojas'!BF34)</f>
        <v>0</v>
      </c>
      <c r="BG88" s="38">
        <f>+IF('Investuotojas ir Finansuotojas'!BG41&gt;0,'Investuotojas ir Finansuotojas'!BG41+'Investuotojas ir Finansuotojas'!BG34,'Investuotojas ir Finansuotojas'!BG34)</f>
        <v>0</v>
      </c>
      <c r="BH88" s="38">
        <f>+IF('Investuotojas ir Finansuotojas'!BH41&gt;0,'Investuotojas ir Finansuotojas'!BH41+'Investuotojas ir Finansuotojas'!BH34,'Investuotojas ir Finansuotojas'!BH34)</f>
        <v>0</v>
      </c>
      <c r="BI88" s="38">
        <f>+IF('Investuotojas ir Finansuotojas'!BI41&gt;0,'Investuotojas ir Finansuotojas'!BI41+'Investuotojas ir Finansuotojas'!BI34,'Investuotojas ir Finansuotojas'!BI34)</f>
        <v>0</v>
      </c>
      <c r="BJ88" s="38">
        <f>+IF('Investuotojas ir Finansuotojas'!BJ41&gt;0,'Investuotojas ir Finansuotojas'!BJ41+'Investuotojas ir Finansuotojas'!BJ34,'Investuotojas ir Finansuotojas'!BJ34)</f>
        <v>0</v>
      </c>
      <c r="BK88" s="38">
        <f>+IF('Investuotojas ir Finansuotojas'!BK41&gt;0,'Investuotojas ir Finansuotojas'!BK41+'Investuotojas ir Finansuotojas'!BK34,'Investuotojas ir Finansuotojas'!BK34)</f>
        <v>0</v>
      </c>
      <c r="BL88" s="38">
        <f>+IF('Investuotojas ir Finansuotojas'!BL41&gt;0,'Investuotojas ir Finansuotojas'!BL41+'Investuotojas ir Finansuotojas'!BL34,'Investuotojas ir Finansuotojas'!BL34)</f>
        <v>10000</v>
      </c>
      <c r="BM88" s="38">
        <f>+IF('Investuotojas ir Finansuotojas'!BM41&gt;0,'Investuotojas ir Finansuotojas'!BM41+'Investuotojas ir Finansuotojas'!BM34,'Investuotojas ir Finansuotojas'!BM34)</f>
        <v>0</v>
      </c>
      <c r="BN88" s="43">
        <f t="shared" si="1428"/>
        <v>10000</v>
      </c>
      <c r="BO88" s="38">
        <f>+IF('Investuotojas ir Finansuotojas'!BO41&gt;0,'Investuotojas ir Finansuotojas'!BO41+'Investuotojas ir Finansuotojas'!BO34,'Investuotojas ir Finansuotojas'!BO34)</f>
        <v>0</v>
      </c>
      <c r="BP88" s="38">
        <f>+IF('Investuotojas ir Finansuotojas'!BP41&gt;0,'Investuotojas ir Finansuotojas'!BP41+'Investuotojas ir Finansuotojas'!BP34,'Investuotojas ir Finansuotojas'!BP34)</f>
        <v>0</v>
      </c>
      <c r="BQ88" s="38">
        <f>+IF('Investuotojas ir Finansuotojas'!BQ41&gt;0,'Investuotojas ir Finansuotojas'!BQ41+'Investuotojas ir Finansuotojas'!BQ34,'Investuotojas ir Finansuotojas'!BQ34)</f>
        <v>0</v>
      </c>
      <c r="BR88" s="38">
        <f>+IF('Investuotojas ir Finansuotojas'!BR41&gt;0,'Investuotojas ir Finansuotojas'!BR41+'Investuotojas ir Finansuotojas'!BR34,'Investuotojas ir Finansuotojas'!BR34)</f>
        <v>0</v>
      </c>
      <c r="BS88" s="38">
        <f>+IF('Investuotojas ir Finansuotojas'!BS41&gt;0,'Investuotojas ir Finansuotojas'!BS41+'Investuotojas ir Finansuotojas'!BS34,'Investuotojas ir Finansuotojas'!BS34)</f>
        <v>0</v>
      </c>
      <c r="BT88" s="38">
        <f>+IF('Investuotojas ir Finansuotojas'!BT41&gt;0,'Investuotojas ir Finansuotojas'!BT41+'Investuotojas ir Finansuotojas'!BT34,'Investuotojas ir Finansuotojas'!BT34)</f>
        <v>0</v>
      </c>
      <c r="BU88" s="38">
        <f>+IF('Investuotojas ir Finansuotojas'!BU41&gt;0,'Investuotojas ir Finansuotojas'!BU41+'Investuotojas ir Finansuotojas'!BU34,'Investuotojas ir Finansuotojas'!BU34)</f>
        <v>0</v>
      </c>
      <c r="BV88" s="38">
        <f>+IF('Investuotojas ir Finansuotojas'!BV41&gt;0,'Investuotojas ir Finansuotojas'!BV41+'Investuotojas ir Finansuotojas'!BV34,'Investuotojas ir Finansuotojas'!BV34)</f>
        <v>0</v>
      </c>
      <c r="BW88" s="38">
        <f>+IF('Investuotojas ir Finansuotojas'!BW41&gt;0,'Investuotojas ir Finansuotojas'!BW41+'Investuotojas ir Finansuotojas'!BW34,'Investuotojas ir Finansuotojas'!BW34)</f>
        <v>0</v>
      </c>
      <c r="BX88" s="38">
        <f>+IF('Investuotojas ir Finansuotojas'!BX41&gt;0,'Investuotojas ir Finansuotojas'!BX41+'Investuotojas ir Finansuotojas'!BX34,'Investuotojas ir Finansuotojas'!BX34)</f>
        <v>0</v>
      </c>
      <c r="BY88" s="38">
        <f>+IF('Investuotojas ir Finansuotojas'!BY41&gt;0,'Investuotojas ir Finansuotojas'!BY41+'Investuotojas ir Finansuotojas'!BY34,'Investuotojas ir Finansuotojas'!BY34)</f>
        <v>10000</v>
      </c>
      <c r="BZ88" s="38">
        <f>+IF('Investuotojas ir Finansuotojas'!BZ41&gt;0,'Investuotojas ir Finansuotojas'!BZ41+'Investuotojas ir Finansuotojas'!BZ34,'Investuotojas ir Finansuotojas'!BZ34)</f>
        <v>0</v>
      </c>
      <c r="CA88" s="43">
        <f t="shared" si="1430"/>
        <v>10000</v>
      </c>
      <c r="CB88" s="38">
        <f>+IF('Investuotojas ir Finansuotojas'!CB41&gt;0,'Investuotojas ir Finansuotojas'!CB41+'Investuotojas ir Finansuotojas'!CB34,'Investuotojas ir Finansuotojas'!CB34)</f>
        <v>0</v>
      </c>
      <c r="CC88" s="38">
        <f>+IF('Investuotojas ir Finansuotojas'!CC41&gt;0,'Investuotojas ir Finansuotojas'!CC41+'Investuotojas ir Finansuotojas'!CC34,'Investuotojas ir Finansuotojas'!CC34)</f>
        <v>0</v>
      </c>
      <c r="CD88" s="38">
        <f>+IF('Investuotojas ir Finansuotojas'!CD41&gt;0,'Investuotojas ir Finansuotojas'!CD41+'Investuotojas ir Finansuotojas'!CD34,'Investuotojas ir Finansuotojas'!CD34)</f>
        <v>0</v>
      </c>
      <c r="CE88" s="38">
        <f>+IF('Investuotojas ir Finansuotojas'!CE41&gt;0,'Investuotojas ir Finansuotojas'!CE41+'Investuotojas ir Finansuotojas'!CE34,'Investuotojas ir Finansuotojas'!CE34)</f>
        <v>0</v>
      </c>
      <c r="CF88" s="38">
        <f>+IF('Investuotojas ir Finansuotojas'!CF41&gt;0,'Investuotojas ir Finansuotojas'!CF41+'Investuotojas ir Finansuotojas'!CF34,'Investuotojas ir Finansuotojas'!CF34)</f>
        <v>0</v>
      </c>
      <c r="CG88" s="38">
        <f>+IF('Investuotojas ir Finansuotojas'!CG41&gt;0,'Investuotojas ir Finansuotojas'!CG41+'Investuotojas ir Finansuotojas'!CG34,'Investuotojas ir Finansuotojas'!CG34)</f>
        <v>0</v>
      </c>
      <c r="CH88" s="38">
        <f>+IF('Investuotojas ir Finansuotojas'!CH41&gt;0,'Investuotojas ir Finansuotojas'!CH41+'Investuotojas ir Finansuotojas'!CH34,'Investuotojas ir Finansuotojas'!CH34)</f>
        <v>0</v>
      </c>
      <c r="CI88" s="38">
        <f>+IF('Investuotojas ir Finansuotojas'!CI41&gt;0,'Investuotojas ir Finansuotojas'!CI41+'Investuotojas ir Finansuotojas'!CI34,'Investuotojas ir Finansuotojas'!CI34)</f>
        <v>0</v>
      </c>
      <c r="CJ88" s="38">
        <f>+IF('Investuotojas ir Finansuotojas'!CJ41&gt;0,'Investuotojas ir Finansuotojas'!CJ41+'Investuotojas ir Finansuotojas'!CJ34,'Investuotojas ir Finansuotojas'!CJ34)</f>
        <v>0</v>
      </c>
      <c r="CK88" s="38">
        <f>+IF('Investuotojas ir Finansuotojas'!CK41&gt;0,'Investuotojas ir Finansuotojas'!CK41+'Investuotojas ir Finansuotojas'!CK34,'Investuotojas ir Finansuotojas'!CK34)</f>
        <v>0</v>
      </c>
      <c r="CL88" s="38">
        <f>+IF('Investuotojas ir Finansuotojas'!CL41&gt;0,'Investuotojas ir Finansuotojas'!CL41+'Investuotojas ir Finansuotojas'!CL34,'Investuotojas ir Finansuotojas'!CL34)</f>
        <v>10000</v>
      </c>
      <c r="CM88" s="38">
        <f>+IF('Investuotojas ir Finansuotojas'!CM41&gt;0,'Investuotojas ir Finansuotojas'!CM41+'Investuotojas ir Finansuotojas'!CM34,'Investuotojas ir Finansuotojas'!CM34)</f>
        <v>0</v>
      </c>
      <c r="CN88" s="43">
        <f t="shared" si="1432"/>
        <v>10000</v>
      </c>
      <c r="CO88" s="38">
        <f>+IF('Investuotojas ir Finansuotojas'!CO41&gt;0,'Investuotojas ir Finansuotojas'!CO41+'Investuotojas ir Finansuotojas'!CO34,'Investuotojas ir Finansuotojas'!CO34)</f>
        <v>0</v>
      </c>
      <c r="CP88" s="38">
        <f>+IF('Investuotojas ir Finansuotojas'!CP41&gt;0,'Investuotojas ir Finansuotojas'!CP41+'Investuotojas ir Finansuotojas'!CP34,'Investuotojas ir Finansuotojas'!CP34)</f>
        <v>0</v>
      </c>
      <c r="CQ88" s="38">
        <f>+IF('Investuotojas ir Finansuotojas'!CQ41&gt;0,'Investuotojas ir Finansuotojas'!CQ41+'Investuotojas ir Finansuotojas'!CQ34,'Investuotojas ir Finansuotojas'!CQ34)</f>
        <v>0</v>
      </c>
      <c r="CR88" s="38">
        <f>+IF('Investuotojas ir Finansuotojas'!CR41&gt;0,'Investuotojas ir Finansuotojas'!CR41+'Investuotojas ir Finansuotojas'!CR34,'Investuotojas ir Finansuotojas'!CR34)</f>
        <v>0</v>
      </c>
      <c r="CS88" s="38">
        <f>+IF('Investuotojas ir Finansuotojas'!CS41&gt;0,'Investuotojas ir Finansuotojas'!CS41+'Investuotojas ir Finansuotojas'!CS34,'Investuotojas ir Finansuotojas'!CS34)</f>
        <v>0</v>
      </c>
      <c r="CT88" s="38">
        <f>+IF('Investuotojas ir Finansuotojas'!CT41&gt;0,'Investuotojas ir Finansuotojas'!CT41+'Investuotojas ir Finansuotojas'!CT34,'Investuotojas ir Finansuotojas'!CT34)</f>
        <v>0</v>
      </c>
      <c r="CU88" s="38">
        <f>+IF('Investuotojas ir Finansuotojas'!CU41&gt;0,'Investuotojas ir Finansuotojas'!CU41+'Investuotojas ir Finansuotojas'!CU34,'Investuotojas ir Finansuotojas'!CU34)</f>
        <v>0</v>
      </c>
      <c r="CV88" s="38">
        <f>+IF('Investuotojas ir Finansuotojas'!CV41&gt;0,'Investuotojas ir Finansuotojas'!CV41+'Investuotojas ir Finansuotojas'!CV34,'Investuotojas ir Finansuotojas'!CV34)</f>
        <v>0</v>
      </c>
      <c r="CW88" s="38">
        <f>+IF('Investuotojas ir Finansuotojas'!CW41&gt;0,'Investuotojas ir Finansuotojas'!CW41+'Investuotojas ir Finansuotojas'!CW34,'Investuotojas ir Finansuotojas'!CW34)</f>
        <v>0</v>
      </c>
      <c r="CX88" s="38">
        <f>+IF('Investuotojas ir Finansuotojas'!CX41&gt;0,'Investuotojas ir Finansuotojas'!CX41+'Investuotojas ir Finansuotojas'!CX34,'Investuotojas ir Finansuotojas'!CX34)</f>
        <v>0</v>
      </c>
      <c r="CY88" s="38">
        <f>+IF('Investuotojas ir Finansuotojas'!CY41&gt;0,'Investuotojas ir Finansuotojas'!CY41+'Investuotojas ir Finansuotojas'!CY34,'Investuotojas ir Finansuotojas'!CY34)</f>
        <v>10000</v>
      </c>
      <c r="CZ88" s="38">
        <f>+IF('Investuotojas ir Finansuotojas'!CZ41&gt;0,'Investuotojas ir Finansuotojas'!CZ41+'Investuotojas ir Finansuotojas'!CZ34,'Investuotojas ir Finansuotojas'!CZ34)</f>
        <v>0</v>
      </c>
      <c r="DA88" s="43">
        <f t="shared" si="1434"/>
        <v>10000</v>
      </c>
      <c r="DB88" s="38">
        <f>+IF('Investuotojas ir Finansuotojas'!DB41&gt;0,'Investuotojas ir Finansuotojas'!DB41+'Investuotojas ir Finansuotojas'!DB34,'Investuotojas ir Finansuotojas'!DB34)</f>
        <v>0</v>
      </c>
      <c r="DC88" s="38">
        <f>+IF('Investuotojas ir Finansuotojas'!DC41&gt;0,'Investuotojas ir Finansuotojas'!DC41+'Investuotojas ir Finansuotojas'!DC34,'Investuotojas ir Finansuotojas'!DC34)</f>
        <v>0</v>
      </c>
      <c r="DD88" s="38">
        <f>+IF('Investuotojas ir Finansuotojas'!DD41&gt;0,'Investuotojas ir Finansuotojas'!DD41+'Investuotojas ir Finansuotojas'!DD34,'Investuotojas ir Finansuotojas'!DD34)</f>
        <v>0</v>
      </c>
      <c r="DE88" s="38">
        <f>+IF('Investuotojas ir Finansuotojas'!DE41&gt;0,'Investuotojas ir Finansuotojas'!DE41+'Investuotojas ir Finansuotojas'!DE34,'Investuotojas ir Finansuotojas'!DE34)</f>
        <v>0</v>
      </c>
      <c r="DF88" s="38">
        <f>+IF('Investuotojas ir Finansuotojas'!DF41&gt;0,'Investuotojas ir Finansuotojas'!DF41+'Investuotojas ir Finansuotojas'!DF34,'Investuotojas ir Finansuotojas'!DF34)</f>
        <v>0</v>
      </c>
      <c r="DG88" s="38">
        <f>+IF('Investuotojas ir Finansuotojas'!DG41&gt;0,'Investuotojas ir Finansuotojas'!DG41+'Investuotojas ir Finansuotojas'!DG34,'Investuotojas ir Finansuotojas'!DG34)</f>
        <v>0</v>
      </c>
      <c r="DH88" s="38">
        <f>+IF('Investuotojas ir Finansuotojas'!DH41&gt;0,'Investuotojas ir Finansuotojas'!DH41+'Investuotojas ir Finansuotojas'!DH34,'Investuotojas ir Finansuotojas'!DH34)</f>
        <v>0</v>
      </c>
      <c r="DI88" s="38">
        <f>+IF('Investuotojas ir Finansuotojas'!DI41&gt;0,'Investuotojas ir Finansuotojas'!DI41+'Investuotojas ir Finansuotojas'!DI34,'Investuotojas ir Finansuotojas'!DI34)</f>
        <v>0</v>
      </c>
      <c r="DJ88" s="38">
        <f>+IF('Investuotojas ir Finansuotojas'!DJ41&gt;0,'Investuotojas ir Finansuotojas'!DJ41+'Investuotojas ir Finansuotojas'!DJ34,'Investuotojas ir Finansuotojas'!DJ34)</f>
        <v>0</v>
      </c>
      <c r="DK88" s="38">
        <f>+IF('Investuotojas ir Finansuotojas'!DK41&gt;0,'Investuotojas ir Finansuotojas'!DK41+'Investuotojas ir Finansuotojas'!DK34,'Investuotojas ir Finansuotojas'!DK34)</f>
        <v>0</v>
      </c>
      <c r="DL88" s="38">
        <f>+IF('Investuotojas ir Finansuotojas'!DL41&gt;0,'Investuotojas ir Finansuotojas'!DL41+'Investuotojas ir Finansuotojas'!DL34,'Investuotojas ir Finansuotojas'!DL34)</f>
        <v>10000</v>
      </c>
      <c r="DM88" s="38">
        <f>+IF('Investuotojas ir Finansuotojas'!DM41&gt;0,'Investuotojas ir Finansuotojas'!DM41+'Investuotojas ir Finansuotojas'!DM34,'Investuotojas ir Finansuotojas'!DM34)</f>
        <v>0</v>
      </c>
      <c r="DN88" s="43">
        <f t="shared" si="1436"/>
        <v>10000</v>
      </c>
      <c r="DO88" s="38">
        <f>+IF('Investuotojas ir Finansuotojas'!DO41&gt;0,'Investuotojas ir Finansuotojas'!DO41+'Investuotojas ir Finansuotojas'!DO34,'Investuotojas ir Finansuotojas'!DO34)</f>
        <v>0</v>
      </c>
      <c r="DP88" s="38">
        <f>+IF('Investuotojas ir Finansuotojas'!DP41&gt;0,'Investuotojas ir Finansuotojas'!DP41+'Investuotojas ir Finansuotojas'!DP34,'Investuotojas ir Finansuotojas'!DP34)</f>
        <v>0</v>
      </c>
      <c r="DQ88" s="38">
        <f>+IF('Investuotojas ir Finansuotojas'!DQ41&gt;0,'Investuotojas ir Finansuotojas'!DQ41+'Investuotojas ir Finansuotojas'!DQ34,'Investuotojas ir Finansuotojas'!DQ34)</f>
        <v>0</v>
      </c>
      <c r="DR88" s="38">
        <f>+IF('Investuotojas ir Finansuotojas'!DR41&gt;0,'Investuotojas ir Finansuotojas'!DR41+'Investuotojas ir Finansuotojas'!DR34,'Investuotojas ir Finansuotojas'!DR34)</f>
        <v>0</v>
      </c>
      <c r="DS88" s="38">
        <f>+IF('Investuotojas ir Finansuotojas'!DS41&gt;0,'Investuotojas ir Finansuotojas'!DS41+'Investuotojas ir Finansuotojas'!DS34,'Investuotojas ir Finansuotojas'!DS34)</f>
        <v>0</v>
      </c>
      <c r="DT88" s="38">
        <f>+IF('Investuotojas ir Finansuotojas'!DT41&gt;0,'Investuotojas ir Finansuotojas'!DT41+'Investuotojas ir Finansuotojas'!DT34,'Investuotojas ir Finansuotojas'!DT34)</f>
        <v>0</v>
      </c>
      <c r="DU88" s="38">
        <f>+IF('Investuotojas ir Finansuotojas'!DU41&gt;0,'Investuotojas ir Finansuotojas'!DU41+'Investuotojas ir Finansuotojas'!DU34,'Investuotojas ir Finansuotojas'!DU34)</f>
        <v>0</v>
      </c>
      <c r="DV88" s="38">
        <f>+IF('Investuotojas ir Finansuotojas'!DV41&gt;0,'Investuotojas ir Finansuotojas'!DV41+'Investuotojas ir Finansuotojas'!DV34,'Investuotojas ir Finansuotojas'!DV34)</f>
        <v>0</v>
      </c>
      <c r="DW88" s="38">
        <f>+IF('Investuotojas ir Finansuotojas'!DW41&gt;0,'Investuotojas ir Finansuotojas'!DW41+'Investuotojas ir Finansuotojas'!DW34,'Investuotojas ir Finansuotojas'!DW34)</f>
        <v>0</v>
      </c>
      <c r="DX88" s="38">
        <f>+IF('Investuotojas ir Finansuotojas'!DX41&gt;0,'Investuotojas ir Finansuotojas'!DX41+'Investuotojas ir Finansuotojas'!DX34,'Investuotojas ir Finansuotojas'!DX34)</f>
        <v>0</v>
      </c>
      <c r="DY88" s="38">
        <f>+IF('Investuotojas ir Finansuotojas'!DY41&gt;0,'Investuotojas ir Finansuotojas'!DY41+'Investuotojas ir Finansuotojas'!DY34,'Investuotojas ir Finansuotojas'!DY34)</f>
        <v>10000</v>
      </c>
      <c r="DZ88" s="38">
        <f>+IF('Investuotojas ir Finansuotojas'!DZ41&gt;0,'Investuotojas ir Finansuotojas'!DZ41+'Investuotojas ir Finansuotojas'!DZ34,'Investuotojas ir Finansuotojas'!DZ34)</f>
        <v>0</v>
      </c>
      <c r="EA88" s="43">
        <f t="shared" si="1438"/>
        <v>10000</v>
      </c>
      <c r="EB88" s="38">
        <f>+IF('Investuotojas ir Finansuotojas'!EB41&gt;0,'Investuotojas ir Finansuotojas'!EB41+'Investuotojas ir Finansuotojas'!EB34,'Investuotojas ir Finansuotojas'!EB34)</f>
        <v>0</v>
      </c>
      <c r="EC88" s="38">
        <f>+IF('Investuotojas ir Finansuotojas'!EC41&gt;0,'Investuotojas ir Finansuotojas'!EC41+'Investuotojas ir Finansuotojas'!EC34,'Investuotojas ir Finansuotojas'!EC34)</f>
        <v>0</v>
      </c>
      <c r="ED88" s="38">
        <f>+IF('Investuotojas ir Finansuotojas'!ED41&gt;0,'Investuotojas ir Finansuotojas'!ED41+'Investuotojas ir Finansuotojas'!ED34,'Investuotojas ir Finansuotojas'!ED34)</f>
        <v>0</v>
      </c>
      <c r="EE88" s="38">
        <f>+IF('Investuotojas ir Finansuotojas'!EE41&gt;0,'Investuotojas ir Finansuotojas'!EE41+'Investuotojas ir Finansuotojas'!EE34,'Investuotojas ir Finansuotojas'!EE34)</f>
        <v>0</v>
      </c>
      <c r="EF88" s="38">
        <f>+IF('Investuotojas ir Finansuotojas'!EF41&gt;0,'Investuotojas ir Finansuotojas'!EF41+'Investuotojas ir Finansuotojas'!EF34,'Investuotojas ir Finansuotojas'!EF34)</f>
        <v>0</v>
      </c>
      <c r="EG88" s="38">
        <f>+IF('Investuotojas ir Finansuotojas'!EG41&gt;0,'Investuotojas ir Finansuotojas'!EG41+'Investuotojas ir Finansuotojas'!EG34,'Investuotojas ir Finansuotojas'!EG34)</f>
        <v>0</v>
      </c>
      <c r="EH88" s="38">
        <f>+IF('Investuotojas ir Finansuotojas'!EH41&gt;0,'Investuotojas ir Finansuotojas'!EH41+'Investuotojas ir Finansuotojas'!EH34,'Investuotojas ir Finansuotojas'!EH34)</f>
        <v>0</v>
      </c>
      <c r="EI88" s="38">
        <f>+IF('Investuotojas ir Finansuotojas'!EI41&gt;0,'Investuotojas ir Finansuotojas'!EI41+'Investuotojas ir Finansuotojas'!EI34,'Investuotojas ir Finansuotojas'!EI34)</f>
        <v>0</v>
      </c>
      <c r="EJ88" s="38">
        <f>+IF('Investuotojas ir Finansuotojas'!EJ41&gt;0,'Investuotojas ir Finansuotojas'!EJ41+'Investuotojas ir Finansuotojas'!EJ34,'Investuotojas ir Finansuotojas'!EJ34)</f>
        <v>0</v>
      </c>
      <c r="EK88" s="38">
        <f>+IF('Investuotojas ir Finansuotojas'!EK41&gt;0,'Investuotojas ir Finansuotojas'!EK41+'Investuotojas ir Finansuotojas'!EK34,'Investuotojas ir Finansuotojas'!EK34)</f>
        <v>0</v>
      </c>
      <c r="EL88" s="38">
        <f>+IF('Investuotojas ir Finansuotojas'!EL41&gt;0,'Investuotojas ir Finansuotojas'!EL41+'Investuotojas ir Finansuotojas'!EL34,'Investuotojas ir Finansuotojas'!EL34)</f>
        <v>10000</v>
      </c>
      <c r="EM88" s="38">
        <f>+IF('Investuotojas ir Finansuotojas'!EM41&gt;0,'Investuotojas ir Finansuotojas'!EM41+'Investuotojas ir Finansuotojas'!EM34,'Investuotojas ir Finansuotojas'!EM34)</f>
        <v>0</v>
      </c>
      <c r="EN88" s="43">
        <f t="shared" si="1440"/>
        <v>10000</v>
      </c>
      <c r="EO88" s="38">
        <f>+IF('Investuotojas ir Finansuotojas'!EO41&gt;0,'Investuotojas ir Finansuotojas'!EO41+'Investuotojas ir Finansuotojas'!EO34,'Investuotojas ir Finansuotojas'!EO34)</f>
        <v>0</v>
      </c>
      <c r="EP88" s="38">
        <f>+IF('Investuotojas ir Finansuotojas'!EP41&gt;0,'Investuotojas ir Finansuotojas'!EP41+'Investuotojas ir Finansuotojas'!EP34,'Investuotojas ir Finansuotojas'!EP34)</f>
        <v>0</v>
      </c>
      <c r="EQ88" s="38">
        <f>+IF('Investuotojas ir Finansuotojas'!EQ41&gt;0,'Investuotojas ir Finansuotojas'!EQ41+'Investuotojas ir Finansuotojas'!EQ34,'Investuotojas ir Finansuotojas'!EQ34)</f>
        <v>0</v>
      </c>
      <c r="ER88" s="38">
        <f>+IF('Investuotojas ir Finansuotojas'!ER41&gt;0,'Investuotojas ir Finansuotojas'!ER41+'Investuotojas ir Finansuotojas'!ER34,'Investuotojas ir Finansuotojas'!ER34)</f>
        <v>0</v>
      </c>
      <c r="ES88" s="38">
        <f>+IF('Investuotojas ir Finansuotojas'!ES41&gt;0,'Investuotojas ir Finansuotojas'!ES41+'Investuotojas ir Finansuotojas'!ES34,'Investuotojas ir Finansuotojas'!ES34)</f>
        <v>0</v>
      </c>
      <c r="ET88" s="38">
        <f>+IF('Investuotojas ir Finansuotojas'!ET41&gt;0,'Investuotojas ir Finansuotojas'!ET41+'Investuotojas ir Finansuotojas'!ET34,'Investuotojas ir Finansuotojas'!ET34)</f>
        <v>0</v>
      </c>
      <c r="EU88" s="38">
        <f>+IF('Investuotojas ir Finansuotojas'!EU41&gt;0,'Investuotojas ir Finansuotojas'!EU41+'Investuotojas ir Finansuotojas'!EU34,'Investuotojas ir Finansuotojas'!EU34)</f>
        <v>0</v>
      </c>
      <c r="EV88" s="38">
        <f>+IF('Investuotojas ir Finansuotojas'!EV41&gt;0,'Investuotojas ir Finansuotojas'!EV41+'Investuotojas ir Finansuotojas'!EV34,'Investuotojas ir Finansuotojas'!EV34)</f>
        <v>0</v>
      </c>
      <c r="EW88" s="38">
        <f>+IF('Investuotojas ir Finansuotojas'!EW41&gt;0,'Investuotojas ir Finansuotojas'!EW41+'Investuotojas ir Finansuotojas'!EW34,'Investuotojas ir Finansuotojas'!EW34)</f>
        <v>0</v>
      </c>
      <c r="EX88" s="38">
        <f>+IF('Investuotojas ir Finansuotojas'!EX41&gt;0,'Investuotojas ir Finansuotojas'!EX41+'Investuotojas ir Finansuotojas'!EX34,'Investuotojas ir Finansuotojas'!EX34)</f>
        <v>0</v>
      </c>
      <c r="EY88" s="38">
        <f>+IF('Investuotojas ir Finansuotojas'!EY41&gt;0,'Investuotojas ir Finansuotojas'!EY41+'Investuotojas ir Finansuotojas'!EY34,'Investuotojas ir Finansuotojas'!EY34)</f>
        <v>10000</v>
      </c>
      <c r="EZ88" s="38">
        <f>+IF('Investuotojas ir Finansuotojas'!EZ41&gt;0,'Investuotojas ir Finansuotojas'!EZ41+'Investuotojas ir Finansuotojas'!EZ34,'Investuotojas ir Finansuotojas'!EZ34)</f>
        <v>0</v>
      </c>
      <c r="FA88" s="43">
        <f t="shared" si="1442"/>
        <v>10000</v>
      </c>
      <c r="FB88" s="38">
        <f>+IF('Investuotojas ir Finansuotojas'!FB41&gt;0,'Investuotojas ir Finansuotojas'!FB41+'Investuotojas ir Finansuotojas'!FB34,'Investuotojas ir Finansuotojas'!FB34)</f>
        <v>0</v>
      </c>
      <c r="FC88" s="38">
        <f>+IF('Investuotojas ir Finansuotojas'!FC41&gt;0,'Investuotojas ir Finansuotojas'!FC41+'Investuotojas ir Finansuotojas'!FC34,'Investuotojas ir Finansuotojas'!FC34)</f>
        <v>0</v>
      </c>
      <c r="FD88" s="38">
        <f>+IF('Investuotojas ir Finansuotojas'!FD41&gt;0,'Investuotojas ir Finansuotojas'!FD41+'Investuotojas ir Finansuotojas'!FD34,'Investuotojas ir Finansuotojas'!FD34)</f>
        <v>0</v>
      </c>
      <c r="FE88" s="38">
        <f>+IF('Investuotojas ir Finansuotojas'!FE41&gt;0,'Investuotojas ir Finansuotojas'!FE41+'Investuotojas ir Finansuotojas'!FE34,'Investuotojas ir Finansuotojas'!FE34)</f>
        <v>0</v>
      </c>
      <c r="FF88" s="38">
        <f>+IF('Investuotojas ir Finansuotojas'!FF41&gt;0,'Investuotojas ir Finansuotojas'!FF41+'Investuotojas ir Finansuotojas'!FF34,'Investuotojas ir Finansuotojas'!FF34)</f>
        <v>0</v>
      </c>
      <c r="FG88" s="38">
        <f>+IF('Investuotojas ir Finansuotojas'!FG41&gt;0,'Investuotojas ir Finansuotojas'!FG41+'Investuotojas ir Finansuotojas'!FG34,'Investuotojas ir Finansuotojas'!FG34)</f>
        <v>0</v>
      </c>
      <c r="FH88" s="38">
        <f>+IF('Investuotojas ir Finansuotojas'!FH41&gt;0,'Investuotojas ir Finansuotojas'!FH41+'Investuotojas ir Finansuotojas'!FH34,'Investuotojas ir Finansuotojas'!FH34)</f>
        <v>0</v>
      </c>
      <c r="FI88" s="38">
        <f>+IF('Investuotojas ir Finansuotojas'!FI41&gt;0,'Investuotojas ir Finansuotojas'!FI41+'Investuotojas ir Finansuotojas'!FI34,'Investuotojas ir Finansuotojas'!FI34)</f>
        <v>0</v>
      </c>
      <c r="FJ88" s="38">
        <f>+IF('Investuotojas ir Finansuotojas'!FJ41&gt;0,'Investuotojas ir Finansuotojas'!FJ41+'Investuotojas ir Finansuotojas'!FJ34,'Investuotojas ir Finansuotojas'!FJ34)</f>
        <v>0</v>
      </c>
      <c r="FK88" s="38">
        <f>+IF('Investuotojas ir Finansuotojas'!FK41&gt;0,'Investuotojas ir Finansuotojas'!FK41+'Investuotojas ir Finansuotojas'!FK34,'Investuotojas ir Finansuotojas'!FK34)</f>
        <v>0</v>
      </c>
      <c r="FL88" s="38">
        <f>+IF('Investuotojas ir Finansuotojas'!FL41&gt;0,'Investuotojas ir Finansuotojas'!FL41+'Investuotojas ir Finansuotojas'!FL34,'Investuotojas ir Finansuotojas'!FL34)</f>
        <v>10000</v>
      </c>
      <c r="FM88" s="38">
        <f>+IF('Investuotojas ir Finansuotojas'!FM41&gt;0,'Investuotojas ir Finansuotojas'!FM41+'Investuotojas ir Finansuotojas'!FM34,'Investuotojas ir Finansuotojas'!FM34)</f>
        <v>0</v>
      </c>
      <c r="FN88" s="43">
        <f t="shared" si="1444"/>
        <v>10000</v>
      </c>
      <c r="FO88" s="38">
        <f>+IF('Investuotojas ir Finansuotojas'!FO41&gt;0,'Investuotojas ir Finansuotojas'!FO41+'Investuotojas ir Finansuotojas'!FO34,'Investuotojas ir Finansuotojas'!FO34)</f>
        <v>0</v>
      </c>
      <c r="FP88" s="38">
        <f>+IF('Investuotojas ir Finansuotojas'!FP41&gt;0,'Investuotojas ir Finansuotojas'!FP41+'Investuotojas ir Finansuotojas'!FP34,'Investuotojas ir Finansuotojas'!FP34)</f>
        <v>0</v>
      </c>
      <c r="FQ88" s="38">
        <f>+IF('Investuotojas ir Finansuotojas'!FQ41&gt;0,'Investuotojas ir Finansuotojas'!FQ41+'Investuotojas ir Finansuotojas'!FQ34,'Investuotojas ir Finansuotojas'!FQ34)</f>
        <v>0</v>
      </c>
      <c r="FR88" s="38">
        <f>+IF('Investuotojas ir Finansuotojas'!FR41&gt;0,'Investuotojas ir Finansuotojas'!FR41+'Investuotojas ir Finansuotojas'!FR34,'Investuotojas ir Finansuotojas'!FR34)</f>
        <v>0</v>
      </c>
      <c r="FS88" s="38">
        <f>+IF('Investuotojas ir Finansuotojas'!FS41&gt;0,'Investuotojas ir Finansuotojas'!FS41+'Investuotojas ir Finansuotojas'!FS34,'Investuotojas ir Finansuotojas'!FS34)</f>
        <v>0</v>
      </c>
      <c r="FT88" s="38">
        <f>+IF('Investuotojas ir Finansuotojas'!FT41&gt;0,'Investuotojas ir Finansuotojas'!FT41+'Investuotojas ir Finansuotojas'!FT34,'Investuotojas ir Finansuotojas'!FT34)</f>
        <v>0</v>
      </c>
      <c r="FU88" s="38">
        <f>+IF('Investuotojas ir Finansuotojas'!FU41&gt;0,'Investuotojas ir Finansuotojas'!FU41+'Investuotojas ir Finansuotojas'!FU34,'Investuotojas ir Finansuotojas'!FU34)</f>
        <v>0</v>
      </c>
      <c r="FV88" s="38">
        <f>+IF('Investuotojas ir Finansuotojas'!FV41&gt;0,'Investuotojas ir Finansuotojas'!FV41+'Investuotojas ir Finansuotojas'!FV34,'Investuotojas ir Finansuotojas'!FV34)</f>
        <v>0</v>
      </c>
      <c r="FW88" s="38">
        <f>+IF('Investuotojas ir Finansuotojas'!FW41&gt;0,'Investuotojas ir Finansuotojas'!FW41+'Investuotojas ir Finansuotojas'!FW34,'Investuotojas ir Finansuotojas'!FW34)</f>
        <v>0</v>
      </c>
      <c r="FX88" s="38">
        <f>+IF('Investuotojas ir Finansuotojas'!FX41&gt;0,'Investuotojas ir Finansuotojas'!FX41+'Investuotojas ir Finansuotojas'!FX34,'Investuotojas ir Finansuotojas'!FX34)</f>
        <v>0</v>
      </c>
      <c r="FY88" s="38">
        <f>+IF('Investuotojas ir Finansuotojas'!FY41&gt;0,'Investuotojas ir Finansuotojas'!FY41+'Investuotojas ir Finansuotojas'!FY34,'Investuotojas ir Finansuotojas'!FY34)</f>
        <v>10000</v>
      </c>
      <c r="FZ88" s="38">
        <f>+IF('Investuotojas ir Finansuotojas'!FZ41&gt;0,'Investuotojas ir Finansuotojas'!FZ41+'Investuotojas ir Finansuotojas'!FZ34,'Investuotojas ir Finansuotojas'!FZ34)</f>
        <v>0</v>
      </c>
      <c r="GA88" s="43">
        <f t="shared" si="1446"/>
        <v>10000</v>
      </c>
      <c r="GB88" s="38">
        <f>+IF('Investuotojas ir Finansuotojas'!GB41&gt;0,'Investuotojas ir Finansuotojas'!GB41+'Investuotojas ir Finansuotojas'!GB34,'Investuotojas ir Finansuotojas'!GB34)</f>
        <v>0</v>
      </c>
      <c r="GC88" s="38">
        <f>+IF('Investuotojas ir Finansuotojas'!GC41&gt;0,'Investuotojas ir Finansuotojas'!GC41+'Investuotojas ir Finansuotojas'!GC34,'Investuotojas ir Finansuotojas'!GC34)</f>
        <v>0</v>
      </c>
      <c r="GD88" s="38">
        <f>+IF('Investuotojas ir Finansuotojas'!GD41&gt;0,'Investuotojas ir Finansuotojas'!GD41+'Investuotojas ir Finansuotojas'!GD34,'Investuotojas ir Finansuotojas'!GD34)</f>
        <v>0</v>
      </c>
      <c r="GE88" s="38">
        <f>+IF('Investuotojas ir Finansuotojas'!GE41&gt;0,'Investuotojas ir Finansuotojas'!GE41+'Investuotojas ir Finansuotojas'!GE34,'Investuotojas ir Finansuotojas'!GE34)</f>
        <v>0</v>
      </c>
      <c r="GF88" s="38">
        <f>+IF('Investuotojas ir Finansuotojas'!GF41&gt;0,'Investuotojas ir Finansuotojas'!GF41+'Investuotojas ir Finansuotojas'!GF34,'Investuotojas ir Finansuotojas'!GF34)</f>
        <v>0</v>
      </c>
      <c r="GG88" s="38">
        <f>+IF('Investuotojas ir Finansuotojas'!GG41&gt;0,'Investuotojas ir Finansuotojas'!GG41+'Investuotojas ir Finansuotojas'!GG34,'Investuotojas ir Finansuotojas'!GG34)</f>
        <v>188196.61803375339</v>
      </c>
      <c r="GH88" s="38">
        <f>+IF('Investuotojas ir Finansuotojas'!GH41&gt;0,'Investuotojas ir Finansuotojas'!GH41+'Investuotojas ir Finansuotojas'!GH34,'Investuotojas ir Finansuotojas'!GH34)</f>
        <v>0</v>
      </c>
      <c r="GI88" s="38">
        <f>+IF('Investuotojas ir Finansuotojas'!GI41&gt;0,'Investuotojas ir Finansuotojas'!GI41+'Investuotojas ir Finansuotojas'!GI34,'Investuotojas ir Finansuotojas'!GI34)</f>
        <v>0</v>
      </c>
      <c r="GJ88" s="38">
        <f>+IF('Investuotojas ir Finansuotojas'!GJ41&gt;0,'Investuotojas ir Finansuotojas'!GJ41+'Investuotojas ir Finansuotojas'!GJ34,'Investuotojas ir Finansuotojas'!GJ34)</f>
        <v>0</v>
      </c>
      <c r="GK88" s="38">
        <f>+IF('Investuotojas ir Finansuotojas'!GK41&gt;0,'Investuotojas ir Finansuotojas'!GK41+'Investuotojas ir Finansuotojas'!GK34,'Investuotojas ir Finansuotojas'!GK34)</f>
        <v>0</v>
      </c>
      <c r="GL88" s="38">
        <f>+IF('Investuotojas ir Finansuotojas'!GL41&gt;0,'Investuotojas ir Finansuotojas'!GL41+'Investuotojas ir Finansuotojas'!GL34,'Investuotojas ir Finansuotojas'!GL34)</f>
        <v>10000</v>
      </c>
      <c r="GM88" s="38">
        <f>+IF('Investuotojas ir Finansuotojas'!GM41&gt;0,'Investuotojas ir Finansuotojas'!GM41+'Investuotojas ir Finansuotojas'!GM34,'Investuotojas ir Finansuotojas'!GM34)</f>
        <v>218730.86046649265</v>
      </c>
      <c r="GN88" s="43">
        <f t="shared" si="1448"/>
        <v>416927.47850024607</v>
      </c>
      <c r="GO88" s="38"/>
      <c r="GP88" s="38"/>
      <c r="GQ88" s="38"/>
      <c r="GR88" s="38"/>
      <c r="GS88" s="38"/>
      <c r="GT88" s="38"/>
      <c r="GU88" s="38"/>
      <c r="GV88" s="38"/>
      <c r="GW88" s="38"/>
      <c r="GX88" s="38"/>
      <c r="GY88" s="38"/>
      <c r="GZ88" s="38"/>
      <c r="HA88" s="43">
        <f t="shared" si="1450"/>
        <v>0</v>
      </c>
      <c r="HB88" s="38"/>
      <c r="HC88" s="38"/>
      <c r="HD88" s="38"/>
      <c r="HE88" s="38"/>
      <c r="HF88" s="38"/>
      <c r="HG88" s="38"/>
      <c r="HH88" s="38"/>
      <c r="HI88" s="38"/>
      <c r="HJ88" s="38"/>
      <c r="HK88" s="38"/>
      <c r="HL88" s="38"/>
      <c r="HM88" s="38"/>
      <c r="HN88" s="43">
        <f t="shared" si="1452"/>
        <v>0</v>
      </c>
      <c r="HO88" s="38"/>
      <c r="HP88" s="38"/>
      <c r="HQ88" s="38"/>
      <c r="HR88" s="38"/>
      <c r="HS88" s="38"/>
      <c r="HT88" s="38"/>
      <c r="HU88" s="38"/>
      <c r="HV88" s="38"/>
      <c r="HW88" s="38"/>
      <c r="HX88" s="38"/>
      <c r="HY88" s="38"/>
      <c r="HZ88" s="38"/>
      <c r="IA88" s="43">
        <f t="shared" si="1454"/>
        <v>0</v>
      </c>
      <c r="IB88" s="38"/>
      <c r="IC88" s="38"/>
      <c r="ID88" s="38"/>
      <c r="IE88" s="38"/>
      <c r="IF88" s="38"/>
      <c r="IG88" s="38"/>
      <c r="IH88" s="38"/>
      <c r="II88" s="38"/>
      <c r="IJ88" s="38"/>
      <c r="IK88" s="38"/>
      <c r="IL88" s="38"/>
      <c r="IM88" s="38"/>
      <c r="IN88" s="43">
        <f t="shared" si="1456"/>
        <v>0</v>
      </c>
      <c r="IO88" s="38"/>
      <c r="IP88" s="38"/>
      <c r="IQ88" s="38"/>
      <c r="IR88" s="38"/>
      <c r="IS88" s="38"/>
      <c r="IT88" s="38"/>
      <c r="IU88" s="38"/>
      <c r="IV88" s="38"/>
      <c r="IW88" s="38"/>
      <c r="IX88" s="38"/>
      <c r="IY88" s="38"/>
      <c r="IZ88" s="38"/>
      <c r="JA88" s="43">
        <f t="shared" si="1458"/>
        <v>0</v>
      </c>
      <c r="JB88" s="38"/>
      <c r="JC88" s="38"/>
      <c r="JD88" s="38"/>
      <c r="JE88" s="38"/>
      <c r="JF88" s="38"/>
      <c r="JG88" s="38"/>
      <c r="JH88" s="38"/>
      <c r="JI88" s="38"/>
      <c r="JJ88" s="38"/>
      <c r="JK88" s="38"/>
      <c r="JL88" s="38"/>
      <c r="JM88" s="38"/>
      <c r="JN88" s="43">
        <f t="shared" si="1460"/>
        <v>0</v>
      </c>
      <c r="JO88" s="38"/>
      <c r="JP88" s="38"/>
      <c r="JQ88" s="38"/>
      <c r="JR88" s="38"/>
      <c r="JS88" s="38"/>
      <c r="JT88" s="38"/>
      <c r="JU88" s="38"/>
      <c r="JV88" s="38"/>
      <c r="JW88" s="38"/>
      <c r="JX88" s="38"/>
      <c r="JY88" s="38"/>
      <c r="JZ88" s="38"/>
      <c r="KA88" s="43">
        <f t="shared" si="1462"/>
        <v>0</v>
      </c>
      <c r="KB88" s="38"/>
      <c r="KC88" s="38"/>
      <c r="KD88" s="38"/>
      <c r="KE88" s="38"/>
      <c r="KF88" s="38"/>
      <c r="KG88" s="38"/>
      <c r="KH88" s="38"/>
      <c r="KI88" s="38"/>
      <c r="KJ88" s="38"/>
      <c r="KK88" s="38"/>
      <c r="KL88" s="38"/>
      <c r="KM88" s="38"/>
      <c r="KN88" s="43">
        <f t="shared" si="1464"/>
        <v>0</v>
      </c>
      <c r="KO88" s="38"/>
      <c r="KP88" s="38"/>
      <c r="KQ88" s="38"/>
      <c r="KR88" s="38"/>
      <c r="KS88" s="38"/>
      <c r="KT88" s="38"/>
      <c r="KU88" s="38"/>
      <c r="KV88" s="38"/>
      <c r="KW88" s="38"/>
      <c r="KX88" s="38"/>
      <c r="KY88" s="38"/>
      <c r="KZ88" s="38"/>
      <c r="LA88" s="43">
        <f t="shared" si="1466"/>
        <v>0</v>
      </c>
      <c r="LB88" s="38"/>
      <c r="LC88" s="38"/>
      <c r="LD88" s="38"/>
      <c r="LE88" s="38"/>
      <c r="LF88" s="38"/>
      <c r="LG88" s="38"/>
      <c r="LH88" s="38"/>
      <c r="LI88" s="38"/>
      <c r="LJ88" s="38"/>
      <c r="LK88" s="38"/>
      <c r="LL88" s="38"/>
      <c r="LM88" s="38"/>
      <c r="LN88" s="43">
        <f t="shared" si="1468"/>
        <v>0</v>
      </c>
    </row>
    <row r="89" spans="1:326">
      <c r="A89" s="74" t="s">
        <v>64</v>
      </c>
      <c r="B89" s="123"/>
      <c r="C89" s="38"/>
      <c r="D89" s="38"/>
      <c r="E89" s="38"/>
      <c r="F89" s="38"/>
      <c r="G89" s="38"/>
      <c r="H89" s="38"/>
      <c r="I89" s="38"/>
      <c r="J89" s="38"/>
      <c r="K89" s="38"/>
      <c r="L89" s="38"/>
      <c r="M89" s="38"/>
      <c r="N89" s="43">
        <f t="shared" si="1372"/>
        <v>0</v>
      </c>
      <c r="O89" s="38"/>
      <c r="P89" s="38"/>
      <c r="Q89" s="38"/>
      <c r="R89" s="38"/>
      <c r="S89" s="38"/>
      <c r="T89" s="38"/>
      <c r="U89" s="38"/>
      <c r="V89" s="38"/>
      <c r="W89" s="38"/>
      <c r="X89" s="38"/>
      <c r="Y89" s="38"/>
      <c r="Z89" s="38"/>
      <c r="AA89" s="43">
        <f t="shared" si="1373"/>
        <v>0</v>
      </c>
      <c r="AB89" s="447">
        <f>+IF('Investuotojas ir Finansuotojas'!AB41&lt;0,'Investuotojas ir Finansuotojas'!AB41+'Investuotojas ir Finansuotojas'!AB35+'Investuotojas ir Finansuotojas'!AB26,'Investuotojas ir Finansuotojas'!AB26+'Investuotojas ir Finansuotojas'!AB35)</f>
        <v>-24329.268547384843</v>
      </c>
      <c r="AC89" s="447">
        <f>+IF('Investuotojas ir Finansuotojas'!AC41&lt;0,'Investuotojas ir Finansuotojas'!AC41+'Investuotojas ir Finansuotojas'!AC35+'Investuotojas ir Finansuotojas'!AC26,'Investuotojas ir Finansuotojas'!AC26+'Investuotojas ir Finansuotojas'!AC35)</f>
        <v>-24454.772771320291</v>
      </c>
      <c r="AD89" s="447">
        <f>+IF('Investuotojas ir Finansuotojas'!AD41&lt;0,'Investuotojas ir Finansuotojas'!AD41+'Investuotojas ir Finansuotojas'!AD35+'Investuotojas ir Finansuotojas'!AD26,'Investuotojas ir Finansuotojas'!AD26+'Investuotojas ir Finansuotojas'!AD35)</f>
        <v>-24581.532037494973</v>
      </c>
      <c r="AE89" s="447">
        <f>+IF('Investuotojas ir Finansuotojas'!AE41&lt;0,'Investuotojas ir Finansuotojas'!AE41+'Investuotojas ir Finansuotojas'!AE35+'Investuotojas ir Finansuotojas'!AE26,'Investuotojas ir Finansuotojas'!AE26+'Investuotojas ir Finansuotojas'!AE35)</f>
        <v>-24709.55889633152</v>
      </c>
      <c r="AF89" s="447">
        <f>+IF('Investuotojas ir Finansuotojas'!AF41&lt;0,'Investuotojas ir Finansuotojas'!AF41+'Investuotojas ir Finansuotojas'!AF35+'Investuotojas ir Finansuotojas'!AF26,'Investuotojas ir Finansuotojas'!AF26+'Investuotojas ir Finansuotojas'!AF35)</f>
        <v>-24838.866023756316</v>
      </c>
      <c r="AG89" s="447">
        <f>+IF('Investuotojas ir Finansuotojas'!AG41&lt;0,'Investuotojas ir Finansuotojas'!AG41+'Investuotojas ir Finansuotojas'!AG35+'Investuotojas ir Finansuotojas'!AG26,'Investuotojas ir Finansuotojas'!AG26+'Investuotojas ir Finansuotojas'!AG35)</f>
        <v>-24969.466222455419</v>
      </c>
      <c r="AH89" s="447">
        <f>+IF('Investuotojas ir Finansuotojas'!AH41&lt;0,'Investuotojas ir Finansuotojas'!AH41+'Investuotojas ir Finansuotojas'!AH35+'Investuotojas ir Finansuotojas'!AH26,'Investuotojas ir Finansuotojas'!AH26+'Investuotojas ir Finansuotojas'!AH35)</f>
        <v>-25101.372423141573</v>
      </c>
      <c r="AI89" s="447">
        <f>+IF('Investuotojas ir Finansuotojas'!AI41&lt;0,'Investuotojas ir Finansuotojas'!AI41+'Investuotojas ir Finansuotojas'!AI35+'Investuotojas ir Finansuotojas'!AI26,'Investuotojas ir Finansuotojas'!AI26+'Investuotojas ir Finansuotojas'!AI35)</f>
        <v>-25234.597685834528</v>
      </c>
      <c r="AJ89" s="447">
        <f>+IF('Investuotojas ir Finansuotojas'!AJ41&lt;0,'Investuotojas ir Finansuotojas'!AJ41+'Investuotojas ir Finansuotojas'!AJ35+'Investuotojas ir Finansuotojas'!AJ26,'Investuotojas ir Finansuotojas'!AJ26+'Investuotojas ir Finansuotojas'!AJ35)</f>
        <v>-25369.15520115435</v>
      </c>
      <c r="AK89" s="447">
        <f>+IF('Investuotojas ir Finansuotojas'!AK41&lt;0,'Investuotojas ir Finansuotojas'!AK41+'Investuotojas ir Finansuotojas'!AK35+'Investuotojas ir Finansuotojas'!AK26,'Investuotojas ir Finansuotojas'!AK26+'Investuotojas ir Finansuotojas'!AK35)</f>
        <v>-25505.058291627491</v>
      </c>
      <c r="AL89" s="447">
        <f>+IF('Investuotojas ir Finansuotojas'!AL41&lt;0,'Investuotojas ir Finansuotojas'!AL41+'Investuotojas ir Finansuotojas'!AL35+'Investuotojas ir Finansuotojas'!AL26,'Investuotojas ir Finansuotojas'!AL26+'Investuotojas ir Finansuotojas'!AL35)</f>
        <v>-25642.320413005255</v>
      </c>
      <c r="AM89" s="447">
        <f>+IF('Investuotojas ir Finansuotojas'!AM41&lt;0,'Investuotojas ir Finansuotojas'!AM41+'Investuotojas ir Finansuotojas'!AM35+'Investuotojas ir Finansuotojas'!AM26,'Investuotojas ir Finansuotojas'!AM26+'Investuotojas ir Finansuotojas'!AM35)</f>
        <v>-25680.955155596897</v>
      </c>
      <c r="AN89" s="43">
        <f t="shared" si="1374"/>
        <v>-300416.92366910347</v>
      </c>
      <c r="AO89" s="38">
        <f>+IF('Investuotojas ir Finansuotojas'!AO41&lt;0,'Investuotojas ir Finansuotojas'!AO41+'Investuotojas ir Finansuotojas'!AO35+'Investuotojas ir Finansuotojas'!AO26,'Investuotojas ir Finansuotojas'!AO26+'Investuotojas ir Finansuotojas'!AO35)</f>
        <v>-25819.976245614351</v>
      </c>
      <c r="AP89" s="38">
        <f>+IF('Investuotojas ir Finansuotojas'!AP41&lt;0,'Investuotojas ir Finansuotojas'!AP41+'Investuotojas ir Finansuotojas'!AP35+'Investuotojas ir Finansuotojas'!AP26,'Investuotojas ir Finansuotojas'!AP26+'Investuotojas ir Finansuotojas'!AP35)</f>
        <v>-25960.387546532031</v>
      </c>
      <c r="AQ89" s="38">
        <f>+IF('Investuotojas ir Finansuotojas'!AQ41&lt;0,'Investuotojas ir Finansuotojas'!AQ41+'Investuotojas ir Finansuotojas'!AQ35+'Investuotojas ir Finansuotojas'!AQ26,'Investuotojas ir Finansuotojas'!AQ26+'Investuotojas ir Finansuotojas'!AQ35)</f>
        <v>-26102.202960458948</v>
      </c>
      <c r="AR89" s="38">
        <f>+IF('Investuotojas ir Finansuotojas'!AR41&lt;0,'Investuotojas ir Finansuotojas'!AR41+'Investuotojas ir Finansuotojas'!AR35+'Investuotojas ir Finansuotojas'!AR26,'Investuotojas ir Finansuotojas'!AR26+'Investuotojas ir Finansuotojas'!AR35)</f>
        <v>-26245.436528525079</v>
      </c>
      <c r="AS89" s="38">
        <f>+IF('Investuotojas ir Finansuotojas'!AS41&lt;0,'Investuotojas ir Finansuotojas'!AS41+'Investuotojas ir Finansuotojas'!AS35+'Investuotojas ir Finansuotojas'!AS26,'Investuotojas ir Finansuotojas'!AS26+'Investuotojas ir Finansuotojas'!AS35)</f>
        <v>-26390.102432271811</v>
      </c>
      <c r="AT89" s="38">
        <f>+IF('Investuotojas ir Finansuotojas'!AT41&lt;0,'Investuotojas ir Finansuotojas'!AT41+'Investuotojas ir Finansuotojas'!AT35+'Investuotojas ir Finansuotojas'!AT26,'Investuotojas ir Finansuotojas'!AT26+'Investuotojas ir Finansuotojas'!AT35)</f>
        <v>-26536.214995056063</v>
      </c>
      <c r="AU89" s="38">
        <f>+IF('Investuotojas ir Finansuotojas'!AU41&lt;0,'Investuotojas ir Finansuotojas'!AU41+'Investuotojas ir Finansuotojas'!AU35+'Investuotojas ir Finansuotojas'!AU26,'Investuotojas ir Finansuotojas'!AU26+'Investuotojas ir Finansuotojas'!AU35)</f>
        <v>-26683.788683468229</v>
      </c>
      <c r="AV89" s="38">
        <f>+IF('Investuotojas ir Finansuotojas'!AV41&lt;0,'Investuotojas ir Finansuotojas'!AV41+'Investuotojas ir Finansuotojas'!AV35+'Investuotojas ir Finansuotojas'!AV26,'Investuotojas ir Finansuotojas'!AV26+'Investuotojas ir Finansuotojas'!AV35)</f>
        <v>-26832.838108764452</v>
      </c>
      <c r="AW89" s="38">
        <f>+IF('Investuotojas ir Finansuotojas'!AW41&lt;0,'Investuotojas ir Finansuotojas'!AW41+'Investuotojas ir Finansuotojas'!AW35+'Investuotojas ir Finansuotojas'!AW26,'Investuotojas ir Finansuotojas'!AW26+'Investuotojas ir Finansuotojas'!AW35)</f>
        <v>-26983.378028313571</v>
      </c>
      <c r="AX89" s="38">
        <f>+IF('Investuotojas ir Finansuotojas'!AX41&lt;0,'Investuotojas ir Finansuotojas'!AX41+'Investuotojas ir Finansuotojas'!AX35+'Investuotojas ir Finansuotojas'!AX26,'Investuotojas ir Finansuotojas'!AX26+'Investuotojas ir Finansuotojas'!AX35)</f>
        <v>-27135.423347058248</v>
      </c>
      <c r="AY89" s="38">
        <f>+IF('Investuotojas ir Finansuotojas'!AY41&lt;0,'Investuotojas ir Finansuotojas'!AY41+'Investuotojas ir Finansuotojas'!AY35+'Investuotojas ir Finansuotojas'!AY26,'Investuotojas ir Finansuotojas'!AY26+'Investuotojas ir Finansuotojas'!AY35)</f>
        <v>-27288.98911899043</v>
      </c>
      <c r="AZ89" s="38">
        <f>+IF('Investuotojas ir Finansuotojas'!AZ41&lt;0,'Investuotojas ir Finansuotojas'!AZ41+'Investuotojas ir Finansuotojas'!AZ35+'Investuotojas ir Finansuotojas'!AZ26,'Investuotojas ir Finansuotojas'!AZ26+'Investuotojas ir Finansuotojas'!AZ35)</f>
        <v>-27344.090548641871</v>
      </c>
      <c r="BA89" s="43">
        <f t="shared" si="1426"/>
        <v>-319322.82854369504</v>
      </c>
      <c r="BB89" s="38">
        <f>+IF('Investuotojas ir Finansuotojas'!BB41&lt;0,'Investuotojas ir Finansuotojas'!BB41+'Investuotojas ir Finansuotojas'!BB35+'Investuotojas ir Finansuotojas'!BB26,'Investuotojas ir Finansuotojas'!BB26+'Investuotojas ir Finansuotojas'!BB35)</f>
        <v>-24130.217526089764</v>
      </c>
      <c r="BC89" s="38">
        <f>+IF('Investuotojas ir Finansuotojas'!BC41&lt;0,'Investuotojas ir Finansuotojas'!BC41+'Investuotojas ir Finansuotojas'!BC35+'Investuotojas ir Finansuotojas'!BC26,'Investuotojas ir Finansuotojas'!BC26+'Investuotojas ir Finansuotojas'!BC35)</f>
        <v>-27623.256706312211</v>
      </c>
      <c r="BD89" s="38">
        <f>+IF('Investuotojas ir Finansuotojas'!BD41&lt;0,'Investuotojas ir Finansuotojas'!BD41+'Investuotojas ir Finansuotojas'!BD35+'Investuotojas ir Finansuotojas'!BD26,'Investuotojas ir Finansuotojas'!BD26+'Investuotojas ir Finansuotojas'!BD35)</f>
        <v>-27781.700811836927</v>
      </c>
      <c r="BE89" s="38">
        <f>+IF('Investuotojas ir Finansuotojas'!BE41&lt;0,'Investuotojas ir Finansuotojas'!BE41+'Investuotojas ir Finansuotojas'!BE35+'Investuotojas ir Finansuotojas'!BE26,'Investuotojas ir Finansuotojas'!BE26+'Investuotojas ir Finansuotojas'!BE35)</f>
        <v>-27941.729358416778</v>
      </c>
      <c r="BF89" s="38">
        <f>+IF('Investuotojas ir Finansuotojas'!BF41&lt;0,'Investuotojas ir Finansuotojas'!BF41+'Investuotojas ir Finansuotojas'!BF35+'Investuotojas ir Finansuotojas'!BF26,'Investuotojas ir Finansuotojas'!BF26+'Investuotojas ir Finansuotojas'!BF35)</f>
        <v>-28103.358190462546</v>
      </c>
      <c r="BG89" s="38">
        <f>+IF('Investuotojas ir Finansuotojas'!BG41&lt;0,'Investuotojas ir Finansuotojas'!BG41+'Investuotojas ir Finansuotojas'!BG35+'Investuotojas ir Finansuotojas'!BG26,'Investuotojas ir Finansuotojas'!BG26+'Investuotojas ir Finansuotojas'!BG35)</f>
        <v>-28266.60331082865</v>
      </c>
      <c r="BH89" s="38">
        <f>+IF('Investuotojas ir Finansuotojas'!BH41&lt;0,'Investuotojas ir Finansuotojas'!BH41+'Investuotojas ir Finansuotojas'!BH35+'Investuotojas ir Finansuotojas'!BH26,'Investuotojas ir Finansuotojas'!BH26+'Investuotojas ir Finansuotojas'!BH35)</f>
        <v>-28431.480882398479</v>
      </c>
      <c r="BI89" s="38">
        <f>+IF('Investuotojas ir Finansuotojas'!BI41&lt;0,'Investuotojas ir Finansuotojas'!BI41+'Investuotojas ir Finansuotojas'!BI35+'Investuotojas ir Finansuotojas'!BI26,'Investuotojas ir Finansuotojas'!BI26+'Investuotojas ir Finansuotojas'!BI35)</f>
        <v>-28598.007229684059</v>
      </c>
      <c r="BJ89" s="38">
        <f>+IF('Investuotojas ir Finansuotojas'!BJ41&lt;0,'Investuotojas ir Finansuotojas'!BJ41+'Investuotojas ir Finansuotojas'!BJ35+'Investuotojas ir Finansuotojas'!BJ26,'Investuotojas ir Finansuotojas'!BJ26+'Investuotojas ir Finansuotojas'!BJ35)</f>
        <v>-28766.198840442376</v>
      </c>
      <c r="BK89" s="38">
        <f>+IF('Investuotojas ir Finansuotojas'!BK41&lt;0,'Investuotojas ir Finansuotojas'!BK41+'Investuotojas ir Finansuotojas'!BK35+'Investuotojas ir Finansuotojas'!BK26,'Investuotojas ir Finansuotojas'!BK26+'Investuotojas ir Finansuotojas'!BK35)</f>
        <v>-28936.072367308399</v>
      </c>
      <c r="BL89" s="38">
        <f>+IF('Investuotojas ir Finansuotojas'!BL41&lt;0,'Investuotojas ir Finansuotojas'!BL41+'Investuotojas ir Finansuotojas'!BL35+'Investuotojas ir Finansuotojas'!BL26,'Investuotojas ir Finansuotojas'!BL26+'Investuotojas ir Finansuotojas'!BL35)</f>
        <v>-29107.644629443028</v>
      </c>
      <c r="BM89" s="38">
        <f>+IF('Investuotojas ir Finansuotojas'!BM41&lt;0,'Investuotojas ir Finansuotojas'!BM41+'Investuotojas ir Finansuotojas'!BM35+'Investuotojas ir Finansuotojas'!BM26,'Investuotojas ir Finansuotojas'!BM26+'Investuotojas ir Finansuotojas'!BM35)</f>
        <v>-29180.932614198937</v>
      </c>
      <c r="BN89" s="43">
        <f t="shared" si="1428"/>
        <v>-336867.20246742212</v>
      </c>
      <c r="BO89" s="38">
        <f>+IF('Investuotojas ir Finansuotojas'!BO41&lt;0,'Investuotojas ir Finansuotojas'!BO41+'Investuotojas ir Finansuotojas'!BO35+'Investuotojas ir Finansuotojas'!BO26,'Investuotojas ir Finansuotojas'!BO26+'Investuotojas ir Finansuotojas'!BO35)</f>
        <v>-26580.963602314961</v>
      </c>
      <c r="BP89" s="38">
        <f>+IF('Investuotojas ir Finansuotojas'!BP41&lt;0,'Investuotojas ir Finansuotojas'!BP41+'Investuotojas ir Finansuotojas'!BP35+'Investuotojas ir Finansuotojas'!BP26,'Investuotojas ir Finansuotojas'!BP26+'Investuotojas ir Finansuotojas'!BP35)</f>
        <v>-29502.974653287216</v>
      </c>
      <c r="BQ89" s="38">
        <f>+IF('Investuotojas ir Finansuotojas'!BQ41&lt;0,'Investuotojas ir Finansuotojas'!BQ41+'Investuotojas ir Finansuotojas'!BQ35+'Investuotojas ir Finansuotojas'!BQ26,'Investuotojas ir Finansuotojas'!BQ26+'Investuotojas ir Finansuotojas'!BQ35)</f>
        <v>-29680.215938281566</v>
      </c>
      <c r="BR89" s="38">
        <f>+IF('Investuotojas ir Finansuotojas'!BR41&lt;0,'Investuotojas ir Finansuotojas'!BR41+'Investuotojas ir Finansuotojas'!BR35+'Investuotojas ir Finansuotojas'!BR26,'Investuotojas ir Finansuotojas'!BR26+'Investuotojas ir Finansuotojas'!BR35)</f>
        <v>-29859.22963612598</v>
      </c>
      <c r="BS89" s="38">
        <f>+IF('Investuotojas ir Finansuotojas'!BS41&lt;0,'Investuotojas ir Finansuotojas'!BS41+'Investuotojas ir Finansuotojas'!BS35+'Investuotojas ir Finansuotojas'!BS26,'Investuotojas ir Finansuotojas'!BS26+'Investuotojas ir Finansuotojas'!BS35)</f>
        <v>-30040.033470948718</v>
      </c>
      <c r="BT89" s="38">
        <f>+IF('Investuotojas ir Finansuotojas'!BT41&lt;0,'Investuotojas ir Finansuotojas'!BT41+'Investuotojas ir Finansuotojas'!BT35+'Investuotojas ir Finansuotojas'!BT26,'Investuotojas ir Finansuotojas'!BT26+'Investuotojas ir Finansuotojas'!BT35)</f>
        <v>-30222.645344119803</v>
      </c>
      <c r="BU89" s="38">
        <f>+IF('Investuotojas ir Finansuotojas'!BU41&lt;0,'Investuotojas ir Finansuotojas'!BU41+'Investuotojas ir Finansuotojas'!BU35+'Investuotojas ir Finansuotojas'!BU26,'Investuotojas ir Finansuotojas'!BU26+'Investuotojas ir Finansuotojas'!BU35)</f>
        <v>-30407.083336022482</v>
      </c>
      <c r="BV89" s="38">
        <f>+IF('Investuotojas ir Finansuotojas'!BV41&lt;0,'Investuotojas ir Finansuotojas'!BV41+'Investuotojas ir Finansuotojas'!BV35+'Investuotojas ir Finansuotojas'!BV26,'Investuotojas ir Finansuotojas'!BV26+'Investuotojas ir Finansuotojas'!BV35)</f>
        <v>-30593.365707844307</v>
      </c>
      <c r="BW89" s="38">
        <f>+IF('Investuotojas ir Finansuotojas'!BW41&lt;0,'Investuotojas ir Finansuotojas'!BW41+'Investuotojas ir Finansuotojas'!BW35+'Investuotojas ir Finansuotojas'!BW26,'Investuotojas ir Finansuotojas'!BW26+'Investuotojas ir Finansuotojas'!BW35)</f>
        <v>-30781.510903384227</v>
      </c>
      <c r="BX89" s="38">
        <f>+IF('Investuotojas ir Finansuotojas'!BX41&lt;0,'Investuotojas ir Finansuotojas'!BX41+'Investuotojas ir Finansuotojas'!BX35+'Investuotojas ir Finansuotojas'!BX26,'Investuotojas ir Finansuotojas'!BX26+'Investuotojas ir Finansuotojas'!BX35)</f>
        <v>-30971.537550879613</v>
      </c>
      <c r="BY89" s="38">
        <f>+IF('Investuotojas ir Finansuotojas'!BY41&lt;0,'Investuotojas ir Finansuotojas'!BY41+'Investuotojas ir Finansuotojas'!BY35+'Investuotojas ir Finansuotojas'!BY26,'Investuotojas ir Finansuotojas'!BY26+'Investuotojas ir Finansuotojas'!BY35)</f>
        <v>-31163.464464850003</v>
      </c>
      <c r="BZ89" s="38">
        <f>+IF('Investuotojas ir Finansuotojas'!BZ41&lt;0,'Investuotojas ir Finansuotojas'!BZ41+'Investuotojas ir Finansuotojas'!BZ35+'Investuotojas ir Finansuotojas'!BZ26,'Investuotojas ir Finansuotojas'!BZ26+'Investuotojas ir Finansuotojas'!BZ35)</f>
        <v>-31257.310647959988</v>
      </c>
      <c r="CA89" s="43">
        <f t="shared" si="1430"/>
        <v>-361060.33525601885</v>
      </c>
      <c r="CB89" s="38">
        <f>+IF('Investuotojas ir Finansuotojas'!CB41&lt;0,'Investuotojas ir Finansuotojas'!CB41+'Investuotojas ir Finansuotojas'!CB35+'Investuotojas ir Finansuotojas'!CB26,'Investuotojas ir Finansuotojas'!CB26+'Investuotojas ir Finansuotojas'!CB35)</f>
        <v>-29538.833681049393</v>
      </c>
      <c r="CC89" s="38">
        <f>+IF('Investuotojas ir Finansuotojas'!CC41&lt;0,'Investuotojas ir Finansuotojas'!CC41+'Investuotojas ir Finansuotojas'!CC35+'Investuotojas ir Finansuotojas'!CC26,'Investuotojas ir Finansuotojas'!CC26+'Investuotojas ir Finansuotojas'!CC35)</f>
        <v>-31629.695168173155</v>
      </c>
      <c r="CD89" s="38">
        <f>+IF('Investuotojas ir Finansuotojas'!CD41&lt;0,'Investuotojas ir Finansuotojas'!CD41+'Investuotojas ir Finansuotojas'!CD35+'Investuotojas ir Finansuotojas'!CD26,'Investuotojas ir Finansuotojas'!CD26+'Investuotojas ir Finansuotojas'!CD35)</f>
        <v>-31828.20365831643</v>
      </c>
      <c r="CE89" s="38">
        <f>+IF('Investuotojas ir Finansuotojas'!CE41&lt;0,'Investuotojas ir Finansuotojas'!CE41+'Investuotojas ir Finansuotojas'!CE35+'Investuotojas ir Finansuotojas'!CE26,'Investuotojas ir Finansuotojas'!CE26+'Investuotojas ir Finansuotojas'!CE35)</f>
        <v>-32028.697233361192</v>
      </c>
      <c r="CF89" s="38">
        <f>+IF('Investuotojas ir Finansuotojas'!CF41&lt;0,'Investuotojas ir Finansuotojas'!CF41+'Investuotojas ir Finansuotojas'!CF35+'Investuotojas ir Finansuotojas'!CF26,'Investuotojas ir Finansuotojas'!CF26+'Investuotojas ir Finansuotojas'!CF35)</f>
        <v>-32231.195744156343</v>
      </c>
      <c r="CG89" s="38">
        <f>+IF('Investuotojas ir Finansuotojas'!CG41&lt;0,'Investuotojas ir Finansuotojas'!CG41+'Investuotojas ir Finansuotojas'!CG35+'Investuotojas ir Finansuotojas'!CG26,'Investuotojas ir Finansuotojas'!CG26+'Investuotojas ir Finansuotojas'!CG35)</f>
        <v>-32435.719240059385</v>
      </c>
      <c r="CH89" s="38">
        <f>+IF('Investuotojas ir Finansuotojas'!CH41&lt;0,'Investuotojas ir Finansuotojas'!CH41+'Investuotojas ir Finansuotojas'!CH35+'Investuotojas ir Finansuotojas'!CH26,'Investuotojas ir Finansuotojas'!CH26+'Investuotojas ir Finansuotojas'!CH35)</f>
        <v>-32642.287970921519</v>
      </c>
      <c r="CI89" s="38">
        <f>+IF('Investuotojas ir Finansuotojas'!CI41&lt;0,'Investuotojas ir Finansuotojas'!CI41+'Investuotojas ir Finansuotojas'!CI35+'Investuotojas ir Finansuotojas'!CI26,'Investuotojas ir Finansuotojas'!CI26+'Investuotojas ir Finansuotojas'!CI35)</f>
        <v>-32850.922389092331</v>
      </c>
      <c r="CJ89" s="38">
        <f>+IF('Investuotojas ir Finansuotojas'!CJ41&lt;0,'Investuotojas ir Finansuotojas'!CJ41+'Investuotojas ir Finansuotojas'!CJ35+'Investuotojas ir Finansuotojas'!CJ26,'Investuotojas ir Finansuotojas'!CJ26+'Investuotojas ir Finansuotojas'!CJ35)</f>
        <v>-33061.643151444798</v>
      </c>
      <c r="CK89" s="38">
        <f>+IF('Investuotojas ir Finansuotojas'!CK41&lt;0,'Investuotojas ir Finansuotojas'!CK41+'Investuotojas ir Finansuotojas'!CK35+'Investuotojas ir Finansuotojas'!CK26,'Investuotojas ir Finansuotojas'!CK26+'Investuotojas ir Finansuotojas'!CK35)</f>
        <v>-33274.471121420727</v>
      </c>
      <c r="CL89" s="38">
        <f>+IF('Investuotojas ir Finansuotojas'!CL41&lt;0,'Investuotojas ir Finansuotojas'!CL41+'Investuotojas ir Finansuotojas'!CL35+'Investuotojas ir Finansuotojas'!CL26,'Investuotojas ir Finansuotojas'!CL26+'Investuotojas ir Finansuotojas'!CL35)</f>
        <v>-33489.42737109647</v>
      </c>
      <c r="CM89" s="38">
        <f>+IF('Investuotojas ir Finansuotojas'!CM41&lt;0,'Investuotojas ir Finansuotojas'!CM41+'Investuotojas ir Finansuotojas'!CM35+'Investuotojas ir Finansuotojas'!CM26,'Investuotojas ir Finansuotojas'!CM26+'Investuotojas ir Finansuotojas'!CM35)</f>
        <v>-33606.533183269035</v>
      </c>
      <c r="CN89" s="43">
        <f t="shared" si="1432"/>
        <v>-388617.62991236075</v>
      </c>
      <c r="CO89" s="38">
        <f>+IF('Investuotojas ir Finansuotojas'!CO41&lt;0,'Investuotojas ir Finansuotojas'!CO41+'Investuotojas ir Finansuotojas'!CO35+'Investuotojas ir Finansuotojas'!CO26,'Investuotojas ir Finansuotojas'!CO26+'Investuotojas ir Finansuotojas'!CO35)</f>
        <v>-33824.810053563262</v>
      </c>
      <c r="CP89" s="38">
        <f>+IF('Investuotojas ir Finansuotojas'!CP41&lt;0,'Investuotojas ir Finansuotojas'!CP41+'Investuotojas ir Finansuotojas'!CP35+'Investuotojas ir Finansuotojas'!CP26,'Investuotojas ir Finansuotojas'!CP26+'Investuotojas ir Finansuotojas'!CP35)</f>
        <v>-34045.269692560374</v>
      </c>
      <c r="CQ89" s="38">
        <f>+IF('Investuotojas ir Finansuotojas'!CQ41&lt;0,'Investuotojas ir Finansuotojas'!CQ41+'Investuotojas ir Finansuotojas'!CQ35+'Investuotojas ir Finansuotojas'!CQ26,'Investuotojas ir Finansuotojas'!CQ26+'Investuotojas ir Finansuotojas'!CQ35)</f>
        <v>-34267.933927947517</v>
      </c>
      <c r="CR89" s="38">
        <f>+IF('Investuotojas ir Finansuotojas'!CR41&lt;0,'Investuotojas ir Finansuotojas'!CR41+'Investuotojas ir Finansuotojas'!CR35+'Investuotojas ir Finansuotojas'!CR26,'Investuotojas ir Finansuotojas'!CR26+'Investuotojas ir Finansuotojas'!CR35)</f>
        <v>-34492.824805688593</v>
      </c>
      <c r="CS89" s="38">
        <f>+IF('Investuotojas ir Finansuotojas'!CS41&lt;0,'Investuotojas ir Finansuotojas'!CS41+'Investuotojas ir Finansuotojas'!CS35+'Investuotojas ir Finansuotojas'!CS26,'Investuotojas ir Finansuotojas'!CS26+'Investuotojas ir Finansuotojas'!CS35)</f>
        <v>-34719.964592207019</v>
      </c>
      <c r="CT89" s="38">
        <f>+IF('Investuotojas ir Finansuotojas'!CT41&lt;0,'Investuotojas ir Finansuotojas'!CT41+'Investuotojas ir Finansuotojas'!CT35+'Investuotojas ir Finansuotojas'!CT26,'Investuotojas ir Finansuotojas'!CT26+'Investuotojas ir Finansuotojas'!CT35)</f>
        <v>-34949.375776590568</v>
      </c>
      <c r="CU89" s="38">
        <f>+IF('Investuotojas ir Finansuotojas'!CU41&lt;0,'Investuotojas ir Finansuotojas'!CU41+'Investuotojas ir Finansuotojas'!CU35+'Investuotojas ir Finansuotojas'!CU26,'Investuotojas ir Finansuotojas'!CU26+'Investuotojas ir Finansuotojas'!CU35)</f>
        <v>-35181.081072818015</v>
      </c>
      <c r="CV89" s="38">
        <f>+IF('Investuotojas ir Finansuotojas'!CV41&lt;0,'Investuotojas ir Finansuotojas'!CV41+'Investuotojas ir Finansuotojas'!CV35+'Investuotojas ir Finansuotojas'!CV26,'Investuotojas ir Finansuotojas'!CV26+'Investuotojas ir Finansuotojas'!CV35)</f>
        <v>-35415.103422007793</v>
      </c>
      <c r="CW89" s="38">
        <f>+IF('Investuotojas ir Finansuotojas'!CW41&lt;0,'Investuotojas ir Finansuotojas'!CW41+'Investuotojas ir Finansuotojas'!CW35+'Investuotojas ir Finansuotojas'!CW26,'Investuotojas ir Finansuotojas'!CW26+'Investuotojas ir Finansuotojas'!CW35)</f>
        <v>-35651.46599468941</v>
      </c>
      <c r="CX89" s="38">
        <f>+IF('Investuotojas ir Finansuotojas'!CX41&lt;0,'Investuotojas ir Finansuotojas'!CX41+'Investuotojas ir Finansuotojas'!CX35+'Investuotojas ir Finansuotojas'!CX26,'Investuotojas ir Finansuotojas'!CX26+'Investuotojas ir Finansuotojas'!CX35)</f>
        <v>-35890.192193097813</v>
      </c>
      <c r="CY89" s="38">
        <f>+IF('Investuotojas ir Finansuotojas'!CY41&lt;0,'Investuotojas ir Finansuotojas'!CY41+'Investuotojas ir Finansuotojas'!CY35+'Investuotojas ir Finansuotojas'!CY26,'Investuotojas ir Finansuotojas'!CY26+'Investuotojas ir Finansuotojas'!CY35)</f>
        <v>-36131.30565349033</v>
      </c>
      <c r="CZ89" s="38">
        <f>+IF('Investuotojas ir Finansuotojas'!CZ41&lt;0,'Investuotojas ir Finansuotojas'!CZ41+'Investuotojas ir Finansuotojas'!CZ35+'Investuotojas ir Finansuotojas'!CZ26,'Investuotojas ir Finansuotojas'!CZ26+'Investuotojas ir Finansuotojas'!CZ35)</f>
        <v>-36274.830248486745</v>
      </c>
      <c r="DA89" s="43">
        <f t="shared" si="1434"/>
        <v>-420844.15743314743</v>
      </c>
      <c r="DB89" s="38">
        <f>+IF('Investuotojas ir Finansuotojas'!DB41&lt;0,'Investuotojas ir Finansuotojas'!DB41+'Investuotojas ir Finansuotojas'!DB35+'Investuotojas ir Finansuotojas'!DB26,'Investuotojas ir Finansuotojas'!DB26+'Investuotojas ir Finansuotojas'!DB35)</f>
        <v>-33599.120009118094</v>
      </c>
      <c r="DC89" s="38">
        <f>+IF('Investuotojas ir Finansuotojas'!DC41&lt;0,'Investuotojas ir Finansuotojas'!DC41+'Investuotojas ir Finansuotojas'!DC35+'Investuotojas ir Finansuotojas'!DC26,'Investuotojas ir Finansuotojas'!DC26+'Investuotojas ir Finansuotojas'!DC35)</f>
        <v>-36737.992827985901</v>
      </c>
      <c r="DD89" s="38">
        <f>+IF('Investuotojas ir Finansuotojas'!DD41&lt;0,'Investuotojas ir Finansuotojas'!DD41+'Investuotojas ir Finansuotojas'!DD35+'Investuotojas ir Finansuotojas'!DD26,'Investuotojas ir Finansuotojas'!DD26+'Investuotojas ir Finansuotojas'!DD35)</f>
        <v>-36987.584294727298</v>
      </c>
      <c r="DE89" s="38">
        <f>+IF('Investuotojas ir Finansuotojas'!DE41&lt;0,'Investuotojas ir Finansuotojas'!DE41+'Investuotojas ir Finansuotojas'!DE35+'Investuotojas ir Finansuotojas'!DE26,'Investuotojas ir Finansuotojas'!DE26+'Investuotojas ir Finansuotojas'!DE35)</f>
        <v>-37239.67167613608</v>
      </c>
      <c r="DF89" s="38">
        <f>+IF('Investuotojas ir Finansuotojas'!DF41&lt;0,'Investuotojas ir Finansuotojas'!DF41+'Investuotojas ir Finansuotojas'!DF35+'Investuotojas ir Finansuotojas'!DF26,'Investuotojas ir Finansuotojas'!DF26+'Investuotojas ir Finansuotojas'!DF35)</f>
        <v>-37494.279931358979</v>
      </c>
      <c r="DG89" s="38">
        <f>+IF('Investuotojas ir Finansuotojas'!DG41&lt;0,'Investuotojas ir Finansuotojas'!DG41+'Investuotojas ir Finansuotojas'!DG35+'Investuotojas ir Finansuotojas'!DG26,'Investuotojas ir Finansuotojas'!DG26+'Investuotojas ir Finansuotojas'!DG35)</f>
        <v>-37751.434269134137</v>
      </c>
      <c r="DH89" s="38">
        <f>+IF('Investuotojas ir Finansuotojas'!DH41&lt;0,'Investuotojas ir Finansuotojas'!DH41+'Investuotojas ir Finansuotojas'!DH35+'Investuotojas ir Finansuotojas'!DH26,'Investuotojas ir Finansuotojas'!DH26+'Investuotojas ir Finansuotojas'!DH35)</f>
        <v>-38011.160150287018</v>
      </c>
      <c r="DI89" s="38">
        <f>+IF('Investuotojas ir Finansuotojas'!DI41&lt;0,'Investuotojas ir Finansuotojas'!DI41+'Investuotojas ir Finansuotojas'!DI35+'Investuotojas ir Finansuotojas'!DI26,'Investuotojas ir Finansuotojas'!DI26+'Investuotojas ir Finansuotojas'!DI35)</f>
        <v>-38273.483290251424</v>
      </c>
      <c r="DJ89" s="38">
        <f>+IF('Investuotojas ir Finansuotojas'!DJ41&lt;0,'Investuotojas ir Finansuotojas'!DJ41+'Investuotojas ir Finansuotojas'!DJ35+'Investuotojas ir Finansuotojas'!DJ26,'Investuotojas ir Finansuotojas'!DJ26+'Investuotojas ir Finansuotojas'!DJ35)</f>
        <v>-38538.42966161549</v>
      </c>
      <c r="DK89" s="38">
        <f>+IF('Investuotojas ir Finansuotojas'!DK41&lt;0,'Investuotojas ir Finansuotojas'!DK41+'Investuotojas ir Finansuotojas'!DK35+'Investuotojas ir Finansuotojas'!DK26,'Investuotojas ir Finansuotojas'!DK26+'Investuotojas ir Finansuotojas'!DK35)</f>
        <v>-38806.025496693146</v>
      </c>
      <c r="DL89" s="38">
        <f>+IF('Investuotojas ir Finansuotojas'!DL41&lt;0,'Investuotojas ir Finansuotojas'!DL41+'Investuotojas ir Finansuotojas'!DL35+'Investuotojas ir Finansuotojas'!DL26,'Investuotojas ir Finansuotojas'!DL26+'Investuotojas ir Finansuotojas'!DL35)</f>
        <v>-39076.297290121649</v>
      </c>
      <c r="DM89" s="38">
        <f>+IF('Investuotojas ir Finansuotojas'!DM41&lt;0,'Investuotojas ir Finansuotojas'!DM41+'Investuotojas ir Finansuotojas'!DM35+'Investuotojas ir Finansuotojas'!DM26,'Investuotojas ir Finansuotojas'!DM26+'Investuotojas ir Finansuotojas'!DM35)</f>
        <v>-39249.271801484399</v>
      </c>
      <c r="DN89" s="43">
        <f t="shared" si="1436"/>
        <v>-451764.75069891365</v>
      </c>
      <c r="DO89" s="38">
        <f>+IF('Investuotojas ir Finansuotojas'!DO41&lt;0,'Investuotojas ir Finansuotojas'!DO41+'Investuotojas ir Finansuotojas'!DO35+'Investuotojas ir Finansuotojas'!DO26,'Investuotojas ir Finansuotojas'!DO26+'Investuotojas ir Finansuotojas'!DO35)</f>
        <v>-39523.976057960812</v>
      </c>
      <c r="DP89" s="38">
        <f>+IF('Investuotojas ir Finansuotojas'!DP41&lt;0,'Investuotojas ir Finansuotojas'!DP41+'Investuotojas ir Finansuotojas'!DP35+'Investuotojas ir Finansuotojas'!DP26,'Investuotojas ir Finansuotojas'!DP26+'Investuotojas ir Finansuotojas'!DP35)</f>
        <v>-39801.427357001907</v>
      </c>
      <c r="DQ89" s="38">
        <f>+IF('Investuotojas ir Finansuotojas'!DQ41&lt;0,'Investuotojas ir Finansuotojas'!DQ41+'Investuotojas ir Finansuotojas'!DQ35+'Investuotojas ir Finansuotojas'!DQ26,'Investuotojas ir Finansuotojas'!DQ26+'Investuotojas ir Finansuotojas'!DQ35)</f>
        <v>-40081.653169033489</v>
      </c>
      <c r="DR89" s="38">
        <f>+IF('Investuotojas ir Finansuotojas'!DR41&lt;0,'Investuotojas ir Finansuotojas'!DR41+'Investuotojas ir Finansuotojas'!DR35+'Investuotojas ir Finansuotojas'!DR26,'Investuotojas ir Finansuotojas'!DR26+'Investuotojas ir Finansuotojas'!DR35)</f>
        <v>-40364.681239185331</v>
      </c>
      <c r="DS89" s="38">
        <f>+IF('Investuotojas ir Finansuotojas'!DS41&lt;0,'Investuotojas ir Finansuotojas'!DS41+'Investuotojas ir Finansuotojas'!DS35+'Investuotojas ir Finansuotojas'!DS26,'Investuotojas ir Finansuotojas'!DS26+'Investuotojas ir Finansuotojas'!DS35)</f>
        <v>-40650.539590038752</v>
      </c>
      <c r="DT89" s="38">
        <f>+IF('Investuotojas ir Finansuotojas'!DT41&lt;0,'Investuotojas ir Finansuotojas'!DT41+'Investuotojas ir Finansuotojas'!DT35+'Investuotojas ir Finansuotojas'!DT26,'Investuotojas ir Finansuotojas'!DT26+'Investuotojas ir Finansuotojas'!DT35)</f>
        <v>-40939.256524400655</v>
      </c>
      <c r="DU89" s="38">
        <f>+IF('Investuotojas ir Finansuotojas'!DU41&lt;0,'Investuotojas ir Finansuotojas'!DU41+'Investuotojas ir Finansuotojas'!DU35+'Investuotojas ir Finansuotojas'!DU26,'Investuotojas ir Finansuotojas'!DU26+'Investuotojas ir Finansuotojas'!DU35)</f>
        <v>-41230.860628106195</v>
      </c>
      <c r="DV89" s="38">
        <f>+IF('Investuotojas ir Finansuotojas'!DV41&lt;0,'Investuotojas ir Finansuotojas'!DV41+'Investuotojas ir Finansuotojas'!DV35+'Investuotojas ir Finansuotojas'!DV26,'Investuotojas ir Finansuotojas'!DV26+'Investuotojas ir Finansuotojas'!DV35)</f>
        <v>-41525.380772848825</v>
      </c>
      <c r="DW89" s="38">
        <f>+IF('Investuotojas ir Finansuotojas'!DW41&lt;0,'Investuotojas ir Finansuotojas'!DW41+'Investuotojas ir Finansuotojas'!DW35+'Investuotojas ir Finansuotojas'!DW26,'Investuotojas ir Finansuotojas'!DW26+'Investuotojas ir Finansuotojas'!DW35)</f>
        <v>-41822.846119038848</v>
      </c>
      <c r="DX89" s="38">
        <f>+IF('Investuotojas ir Finansuotojas'!DX41&lt;0,'Investuotojas ir Finansuotojas'!DX41+'Investuotojas ir Finansuotojas'!DX35+'Investuotojas ir Finansuotojas'!DX26,'Investuotojas ir Finansuotojas'!DX26+'Investuotojas ir Finansuotojas'!DX35)</f>
        <v>-42123.286118690805</v>
      </c>
      <c r="DY89" s="38">
        <f>+IF('Investuotojas ir Finansuotojas'!DY41&lt;0,'Investuotojas ir Finansuotojas'!DY41+'Investuotojas ir Finansuotojas'!DY35+'Investuotojas ir Finansuotojas'!DY26,'Investuotojas ir Finansuotojas'!DY26+'Investuotojas ir Finansuotojas'!DY35)</f>
        <v>-42426.730518339195</v>
      </c>
      <c r="DZ89" s="38">
        <f>+IF('Investuotojas ir Finansuotojas'!DZ41&lt;0,'Investuotojas ir Finansuotojas'!DZ41+'Investuotojas ir Finansuotojas'!DZ35+'Investuotojas ir Finansuotojas'!DZ26,'Investuotojas ir Finansuotojas'!DZ26+'Investuotojas ir Finansuotojas'!DZ35)</f>
        <v>-42633.209361984125</v>
      </c>
      <c r="EA89" s="43">
        <f t="shared" si="1438"/>
        <v>-493123.84745662904</v>
      </c>
      <c r="EB89" s="38">
        <f>+IF('Investuotojas ir Finansuotojas'!EB41&lt;0,'Investuotojas ir Finansuotojas'!EB41+'Investuotojas ir Finansuotojas'!EB35+'Investuotojas ir Finansuotojas'!EB26,'Investuotojas ir Finansuotojas'!EB26+'Investuotojas ir Finansuotojas'!EB35)</f>
        <v>-39774.701605859234</v>
      </c>
      <c r="EC89" s="38">
        <f>+IF('Investuotojas ir Finansuotojas'!EC41&lt;0,'Investuotojas ir Finansuotojas'!EC41+'Investuotojas ir Finansuotojas'!EC35+'Investuotojas ir Finansuotojas'!EC26,'Investuotojas ir Finansuotojas'!EC26+'Investuotojas ir Finansuotojas'!EC35)</f>
        <v>-43221.711548585663</v>
      </c>
      <c r="ED89" s="38">
        <f>+IF('Investuotojas ir Finansuotojas'!ED41&lt;0,'Investuotojas ir Finansuotojas'!ED41+'Investuotojas ir Finansuotojas'!ED35+'Investuotojas ir Finansuotojas'!ED26,'Investuotojas ir Finansuotojas'!ED26+'Investuotojas ir Finansuotojas'!ED35)</f>
        <v>-43536.140202533032</v>
      </c>
      <c r="EE89" s="38">
        <f>+IF('Investuotojas ir Finansuotojas'!EE41&lt;0,'Investuotojas ir Finansuotojas'!EE41+'Investuotojas ir Finansuotojas'!EE35+'Investuotojas ir Finansuotojas'!EE26,'Investuotojas ir Finansuotojas'!EE26+'Investuotojas ir Finansuotojas'!EE35)</f>
        <v>-43853.713143019893</v>
      </c>
      <c r="EF89" s="38">
        <f>+IF('Investuotojas ir Finansuotojas'!EF41&lt;0,'Investuotojas ir Finansuotojas'!EF41+'Investuotojas ir Finansuotojas'!EF35+'Investuotojas ir Finansuotojas'!EF26,'Investuotojas ir Finansuotojas'!EF26+'Investuotojas ir Finansuotojas'!EF35)</f>
        <v>-44174.461812911657</v>
      </c>
      <c r="EG89" s="38">
        <f>+IF('Investuotojas ir Finansuotojas'!EG41&lt;0,'Investuotojas ir Finansuotojas'!EG41+'Investuotojas ir Finansuotojas'!EG35+'Investuotojas ir Finansuotojas'!EG26,'Investuotojas ir Finansuotojas'!EG26+'Investuotojas ir Finansuotojas'!EG35)</f>
        <v>-44498.417969502319</v>
      </c>
      <c r="EH89" s="38">
        <f>+IF('Investuotojas ir Finansuotojas'!EH41&lt;0,'Investuotojas ir Finansuotojas'!EH41+'Investuotojas ir Finansuotojas'!EH35+'Investuotojas ir Finansuotojas'!EH26,'Investuotojas ir Finansuotojas'!EH26+'Investuotojas ir Finansuotojas'!EH35)</f>
        <v>-44825.613687658908</v>
      </c>
      <c r="EI89" s="38">
        <f>+IF('Investuotojas ir Finansuotojas'!EI41&lt;0,'Investuotojas ir Finansuotojas'!EI41+'Investuotojas ir Finansuotojas'!EI35+'Investuotojas ir Finansuotojas'!EI26,'Investuotojas ir Finansuotojas'!EI26+'Investuotojas ir Finansuotojas'!EI35)</f>
        <v>-45156.081362996949</v>
      </c>
      <c r="EJ89" s="38">
        <f>+IF('Investuotojas ir Finansuotojas'!EJ41&lt;0,'Investuotojas ir Finansuotojas'!EJ41+'Investuotojas ir Finansuotojas'!EJ35+'Investuotojas ir Finansuotojas'!EJ26,'Investuotojas ir Finansuotojas'!EJ26+'Investuotojas ir Finansuotojas'!EJ35)</f>
        <v>-45489.853715088509</v>
      </c>
      <c r="EK89" s="38">
        <f>+IF('Investuotojas ir Finansuotojas'!EK41&lt;0,'Investuotojas ir Finansuotojas'!EK41+'Investuotojas ir Finansuotojas'!EK35+'Investuotojas ir Finansuotojas'!EK26,'Investuotojas ir Finansuotojas'!EK26+'Investuotojas ir Finansuotojas'!EK35)</f>
        <v>-45826.963790700902</v>
      </c>
      <c r="EL89" s="38">
        <f>+IF('Investuotojas ir Finansuotojas'!EL41&lt;0,'Investuotojas ir Finansuotojas'!EL41+'Investuotojas ir Finansuotojas'!EL35+'Investuotojas ir Finansuotojas'!EL26,'Investuotojas ir Finansuotojas'!EL26+'Investuotojas ir Finansuotojas'!EL35)</f>
        <v>-46167.444967069452</v>
      </c>
      <c r="EM89" s="38">
        <f>+IF('Investuotojas ir Finansuotojas'!EM41&lt;0,'Investuotojas ir Finansuotojas'!EM41+'Investuotojas ir Finansuotojas'!EM35+'Investuotojas ir Finansuotojas'!EM26,'Investuotojas ir Finansuotojas'!EM26+'Investuotojas ir Finansuotojas'!EM35)</f>
        <v>-46411.330955201745</v>
      </c>
      <c r="EN89" s="43">
        <f t="shared" si="1440"/>
        <v>-532936.43476112827</v>
      </c>
      <c r="EO89" s="38">
        <f>+IF('Investuotojas ir Finansuotojas'!EO41&lt;0,'Investuotojas ir Finansuotojas'!EO41+'Investuotojas ir Finansuotojas'!EO35+'Investuotojas ir Finansuotojas'!EO26,'Investuotojas ir Finansuotojas'!EO26+'Investuotojas ir Finansuotojas'!EO35)</f>
        <v>-46424.325560893471</v>
      </c>
      <c r="EP89" s="38">
        <f>+IF('Investuotojas ir Finansuotojas'!EP41&lt;0,'Investuotojas ir Finansuotojas'!EP41+'Investuotojas ir Finansuotojas'!EP35+'Investuotojas ir Finansuotojas'!EP26,'Investuotojas ir Finansuotojas'!EP26+'Investuotojas ir Finansuotojas'!EP35)</f>
        <v>-47104.110597285748</v>
      </c>
      <c r="EQ89" s="38">
        <f>+IF('Investuotojas ir Finansuotojas'!EQ41&lt;0,'Investuotojas ir Finansuotojas'!EQ41+'Investuotojas ir Finansuotojas'!EQ35+'Investuotojas ir Finansuotojas'!EQ26,'Investuotojas ir Finansuotojas'!EQ26+'Investuotojas ir Finansuotojas'!EQ35)</f>
        <v>-47457.363241720137</v>
      </c>
      <c r="ER89" s="38">
        <f>+IF('Investuotojas ir Finansuotojas'!ER41&lt;0,'Investuotojas ir Finansuotojas'!ER41+'Investuotojas ir Finansuotojas'!ER35+'Investuotojas ir Finansuotojas'!ER26,'Investuotojas ir Finansuotojas'!ER26+'Investuotojas ir Finansuotojas'!ER35)</f>
        <v>-47814.14841259885</v>
      </c>
      <c r="ES89" s="38">
        <f>+IF('Investuotojas ir Finansuotojas'!ES41&lt;0,'Investuotojas ir Finansuotojas'!ES41+'Investuotojas ir Finansuotojas'!ES35+'Investuotojas ir Finansuotojas'!ES26,'Investuotojas ir Finansuotojas'!ES26+'Investuotojas ir Finansuotojas'!ES35)</f>
        <v>-48174.501435186401</v>
      </c>
      <c r="ET89" s="38">
        <f>+IF('Investuotojas ir Finansuotojas'!ET41&lt;0,'Investuotojas ir Finansuotojas'!ET41+'Investuotojas ir Finansuotojas'!ET35+'Investuotojas ir Finansuotojas'!ET26,'Investuotojas ir Finansuotojas'!ET26+'Investuotojas ir Finansuotojas'!ET35)</f>
        <v>-48538.457987999805</v>
      </c>
      <c r="EU89" s="38">
        <f>+IF('Investuotojas ir Finansuotojas'!EU41&lt;0,'Investuotojas ir Finansuotojas'!EU41+'Investuotojas ir Finansuotojas'!EU35+'Investuotojas ir Finansuotojas'!EU26,'Investuotojas ir Finansuotojas'!EU26+'Investuotojas ir Finansuotojas'!EU35)</f>
        <v>-48906.05410634134</v>
      </c>
      <c r="EV89" s="38">
        <f>+IF('Investuotojas ir Finansuotojas'!EV41&lt;0,'Investuotojas ir Finansuotojas'!EV41+'Investuotojas ir Finansuotojas'!EV35+'Investuotojas ir Finansuotojas'!EV26,'Investuotojas ir Finansuotojas'!EV26+'Investuotojas ir Finansuotojas'!EV35)</f>
        <v>-49277.326185866295</v>
      </c>
      <c r="EW89" s="38">
        <f>+IF('Investuotojas ir Finansuotojas'!EW41&lt;0,'Investuotojas ir Finansuotojas'!EW41+'Investuotojas ir Finansuotojas'!EW35+'Investuotojas ir Finansuotojas'!EW26,'Investuotojas ir Finansuotojas'!EW26+'Investuotojas ir Finansuotojas'!EW35)</f>
        <v>-49652.310986186465</v>
      </c>
      <c r="EX89" s="38">
        <f>+IF('Investuotojas ir Finansuotojas'!EX41&lt;0,'Investuotojas ir Finansuotojas'!EX41+'Investuotojas ir Finansuotojas'!EX35+'Investuotojas ir Finansuotojas'!EX26,'Investuotojas ir Finansuotojas'!EX26+'Investuotojas ir Finansuotojas'!EX35)</f>
        <v>-50031.045634509865</v>
      </c>
      <c r="EY89" s="38">
        <f>+IF('Investuotojas ir Finansuotojas'!EY41&lt;0,'Investuotojas ir Finansuotojas'!EY41+'Investuotojas ir Finansuotojas'!EY35+'Investuotojas ir Finansuotojas'!EY26,'Investuotojas ir Finansuotojas'!EY26+'Investuotojas ir Finansuotojas'!EY35)</f>
        <v>-50413.567629316531</v>
      </c>
      <c r="EZ89" s="38">
        <f>+IF('Investuotojas ir Finansuotojas'!EZ41&lt;0,'Investuotojas ir Finansuotojas'!EZ41+'Investuotojas ir Finansuotojas'!EZ35+'Investuotojas ir Finansuotojas'!EZ26,'Investuotojas ir Finansuotojas'!EZ26+'Investuotojas ir Finansuotojas'!EZ35)</f>
        <v>-50699.914844071238</v>
      </c>
      <c r="FA89" s="43">
        <f t="shared" si="1442"/>
        <v>-584493.12662197626</v>
      </c>
      <c r="FB89" s="38">
        <f>+IF('Investuotojas ir Finansuotojas'!FB41&lt;0,'Investuotojas ir Finansuotojas'!FB41+'Investuotojas ir Finansuotojas'!FB35+'Investuotojas ir Finansuotojas'!FB26,'Investuotojas ir Finansuotojas'!FB26+'Investuotojas ir Finansuotojas'!FB35)</f>
        <v>-49445.688352320984</v>
      </c>
      <c r="FC89" s="38">
        <f>+IF('Investuotojas ir Finansuotojas'!FC41&lt;0,'Investuotojas ir Finansuotojas'!FC41+'Investuotojas ir Finansuotojas'!FC35+'Investuotojas ir Finansuotojas'!FC26,'Investuotojas ir Finansuotojas'!FC26+'Investuotojas ir Finansuotojas'!FC35)</f>
        <v>-51465.793952958207</v>
      </c>
      <c r="FD89" s="38">
        <f>+IF('Investuotojas ir Finansuotojas'!FD41&lt;0,'Investuotojas ir Finansuotojas'!FD41+'Investuotojas ir Finansuotojas'!FD35+'Investuotojas ir Finansuotojas'!FD26,'Investuotojas ir Finansuotojas'!FD26+'Investuotojas ir Finansuotojas'!FD35)</f>
        <v>-51862.663430949353</v>
      </c>
      <c r="FE89" s="38">
        <f>+IF('Investuotojas ir Finansuotojas'!FE41&lt;0,'Investuotojas ir Finansuotojas'!FE41+'Investuotojas ir Finansuotojas'!FE35+'Investuotojas ir Finansuotojas'!FE26,'Investuotojas ir Finansuotojas'!FE26+'Investuotojas ir Finansuotojas'!FE35)</f>
        <v>-52263.50160372039</v>
      </c>
      <c r="FF89" s="38">
        <f>+IF('Investuotojas ir Finansuotojas'!FF41&lt;0,'Investuotojas ir Finansuotojas'!FF41+'Investuotojas ir Finansuotojas'!FF35+'Investuotojas ir Finansuotojas'!FF26,'Investuotojas ir Finansuotojas'!FF26+'Investuotojas ir Finansuotojas'!FF35)</f>
        <v>-52668.348158219102</v>
      </c>
      <c r="FG89" s="38">
        <f>+IF('Investuotojas ir Finansuotojas'!FG41&lt;0,'Investuotojas ir Finansuotojas'!FG41+'Investuotojas ir Finansuotojas'!FG35+'Investuotojas ir Finansuotojas'!FG26,'Investuotojas ir Finansuotojas'!FG26+'Investuotojas ir Finansuotojas'!FG35)</f>
        <v>-53077.243178262885</v>
      </c>
      <c r="FH89" s="38">
        <f>+IF('Investuotojas ir Finansuotojas'!FH41&lt;0,'Investuotojas ir Finansuotojas'!FH41+'Investuotojas ir Finansuotojas'!FH35+'Investuotojas ir Finansuotojas'!FH26,'Investuotojas ir Finansuotojas'!FH26+'Investuotojas ir Finansuotojas'!FH35)</f>
        <v>-53490.227148507031</v>
      </c>
      <c r="FI89" s="38">
        <f>+IF('Investuotojas ir Finansuotojas'!FI41&lt;0,'Investuotojas ir Finansuotojas'!FI41+'Investuotojas ir Finansuotojas'!FI35+'Investuotojas ir Finansuotojas'!FI26,'Investuotojas ir Finansuotojas'!FI26+'Investuotojas ir Finansuotojas'!FI35)</f>
        <v>-53907.340958453613</v>
      </c>
      <c r="FJ89" s="38">
        <f>+IF('Investuotojas ir Finansuotojas'!FJ41&lt;0,'Investuotojas ir Finansuotojas'!FJ41+'Investuotojas ir Finansuotojas'!FJ35+'Investuotojas ir Finansuotojas'!FJ26,'Investuotojas ir Finansuotojas'!FJ26+'Investuotojas ir Finansuotojas'!FJ35)</f>
        <v>-54328.625906499714</v>
      </c>
      <c r="FK89" s="38">
        <f>+IF('Investuotojas ir Finansuotojas'!FK41&lt;0,'Investuotojas ir Finansuotojas'!FK41+'Investuotojas ir Finansuotojas'!FK35+'Investuotojas ir Finansuotojas'!FK26,'Investuotojas ir Finansuotojas'!FK26+'Investuotojas ir Finansuotojas'!FK35)</f>
        <v>-54754.12370402622</v>
      </c>
      <c r="FL89" s="38">
        <f>+IF('Investuotojas ir Finansuotojas'!FL41&lt;0,'Investuotojas ir Finansuotojas'!FL41+'Investuotojas ir Finansuotojas'!FL35+'Investuotojas ir Finansuotojas'!FL26,'Investuotojas ir Finansuotojas'!FL26+'Investuotojas ir Finansuotojas'!FL35)</f>
        <v>-55183.876479528051</v>
      </c>
      <c r="FM89" s="38">
        <f>+IF('Investuotojas ir Finansuotojas'!FM41&lt;0,'Investuotojas ir Finansuotojas'!FM41+'Investuotojas ir Finansuotojas'!FM35+'Investuotojas ir Finansuotojas'!FM26,'Investuotojas ir Finansuotojas'!FM26+'Investuotojas ir Finansuotojas'!FM35)</f>
        <v>-55517.926782784867</v>
      </c>
      <c r="FN89" s="43">
        <f t="shared" si="1444"/>
        <v>-637965.35965623043</v>
      </c>
      <c r="FO89" s="38">
        <f>+IF('Investuotojas ir Finansuotojas'!FO41&lt;0,'Investuotojas ir Finansuotojas'!FO41+'Investuotojas ir Finansuotojas'!FO35+'Investuotojas ir Finansuotojas'!FO26,'Investuotojas ir Finansuotojas'!FO26+'Investuotojas ir Finansuotojas'!FO35)</f>
        <v>-55871.322478754373</v>
      </c>
      <c r="FP89" s="38">
        <f>+IF('Investuotojas ir Finansuotojas'!FP41&lt;0,'Investuotojas ir Finansuotojas'!FP41+'Investuotojas ir Finansuotojas'!FP35+'Investuotojas ir Finansuotojas'!FP26,'Investuotojas ir Finansuotojas'!FP26+'Investuotojas ir Finansuotojas'!FP35)</f>
        <v>-56396.242352323316</v>
      </c>
      <c r="FQ89" s="38">
        <f>+IF('Investuotojas ir Finansuotojas'!FQ41&lt;0,'Investuotojas ir Finansuotojas'!FQ41+'Investuotojas ir Finansuotojas'!FQ35+'Investuotojas ir Finansuotojas'!FQ26,'Investuotojas ir Finansuotojas'!FQ26+'Investuotojas ir Finansuotojas'!FQ35)</f>
        <v>-56842.416314308124</v>
      </c>
      <c r="FR89" s="38">
        <f>+IF('Investuotojas ir Finansuotojas'!FR41&lt;0,'Investuotojas ir Finansuotojas'!FR41+'Investuotojas ir Finansuotojas'!FR35+'Investuotojas ir Finansuotojas'!FR26,'Investuotojas ir Finansuotojas'!FR26+'Investuotojas ir Finansuotojas'!FR35)</f>
        <v>-57293.052015912719</v>
      </c>
      <c r="FS89" s="38">
        <f>+IF('Investuotojas ir Finansuotojas'!FS41&lt;0,'Investuotojas ir Finansuotojas'!FS41+'Investuotojas ir Finansuotojas'!FS35+'Investuotojas ir Finansuotojas'!FS26,'Investuotojas ir Finansuotojas'!FS26+'Investuotojas ir Finansuotojas'!FS35)</f>
        <v>-57748.194074533385</v>
      </c>
      <c r="FT89" s="38">
        <f>+IF('Investuotojas ir Finansuotojas'!FT41&lt;0,'Investuotojas ir Finansuotojas'!FT41+'Investuotojas ir Finansuotojas'!FT35+'Investuotojas ir Finansuotojas'!FT26,'Investuotojas ir Finansuotojas'!FT26+'Investuotojas ir Finansuotojas'!FT35)</f>
        <v>-58207.887553740235</v>
      </c>
      <c r="FU89" s="38">
        <f>+IF('Investuotojas ir Finansuotojas'!FU41&lt;0,'Investuotojas ir Finansuotojas'!FU41+'Investuotojas ir Finansuotojas'!FU35+'Investuotojas ir Finansuotojas'!FU26,'Investuotojas ir Finansuotojas'!FU26+'Investuotojas ir Finansuotojas'!FU35)</f>
        <v>-58672.177967739204</v>
      </c>
      <c r="FV89" s="38">
        <f>+IF('Investuotojas ir Finansuotojas'!FV41&lt;0,'Investuotojas ir Finansuotojas'!FV41+'Investuotojas ir Finansuotojas'!FV35+'Investuotojas ir Finansuotojas'!FV26,'Investuotojas ir Finansuotojas'!FV26+'Investuotojas ir Finansuotojas'!FV35)</f>
        <v>-59141.111285878142</v>
      </c>
      <c r="FW89" s="38">
        <f>+IF('Investuotojas ir Finansuotojas'!FW41&lt;0,'Investuotojas ir Finansuotojas'!FW41+'Investuotojas ir Finansuotojas'!FW35+'Investuotojas ir Finansuotojas'!FW26,'Investuotojas ir Finansuotojas'!FW26+'Investuotojas ir Finansuotojas'!FW35)</f>
        <v>-59614.733937198471</v>
      </c>
      <c r="FX89" s="38">
        <f>+IF('Investuotojas ir Finansuotojas'!FX41&lt;0,'Investuotojas ir Finansuotojas'!FX41+'Investuotojas ir Finansuotojas'!FX35+'Investuotojas ir Finansuotojas'!FX26,'Investuotojas ir Finansuotojas'!FX26+'Investuotojas ir Finansuotojas'!FX35)</f>
        <v>-60093.092815031996</v>
      </c>
      <c r="FY89" s="38">
        <f>+IF('Investuotojas ir Finansuotojas'!FY41&lt;0,'Investuotojas ir Finansuotojas'!FY41+'Investuotojas ir Finansuotojas'!FY35+'Investuotojas ir Finansuotojas'!FY26,'Investuotojas ir Finansuotojas'!FY26+'Investuotojas ir Finansuotojas'!FY35)</f>
        <v>-60576.235281643836</v>
      </c>
      <c r="FZ89" s="38">
        <f>+IF('Investuotojas ir Finansuotojas'!FZ41&lt;0,'Investuotojas ir Finansuotojas'!FZ41+'Investuotojas ir Finansuotojas'!FZ35+'Investuotojas ir Finansuotojas'!FZ26,'Investuotojas ir Finansuotojas'!FZ26+'Investuotojas ir Finansuotojas'!FZ35)</f>
        <v>-60964.209172921779</v>
      </c>
      <c r="GA89" s="43">
        <f t="shared" si="1446"/>
        <v>-701420.67524998565</v>
      </c>
      <c r="GB89" s="38">
        <f>+IF('Investuotojas ir Finansuotojas'!GB41&lt;0,'Investuotojas ir Finansuotojas'!GB41+'Investuotojas ir Finansuotojas'!GB35+'Investuotojas ir Finansuotojas'!GB26,'Investuotojas ir Finansuotojas'!GB26+'Investuotojas ir Finansuotojas'!GB35)</f>
        <v>-44433.670298897894</v>
      </c>
      <c r="GC89" s="38">
        <f>+IF('Investuotojas ir Finansuotojas'!GC41&lt;0,'Investuotojas ir Finansuotojas'!GC41+'Investuotojas ir Finansuotojas'!GC35+'Investuotojas ir Finansuotojas'!GC26,'Investuotojas ir Finansuotojas'!GC26+'Investuotojas ir Finansuotojas'!GC35)</f>
        <v>-61782.611044563091</v>
      </c>
      <c r="GD89" s="38">
        <f>+IF('Investuotojas ir Finansuotojas'!GD41&lt;0,'Investuotojas ir Finansuotojas'!GD41+'Investuotojas ir Finansuotojas'!GD35+'Investuotojas ir Finansuotojas'!GD26,'Investuotojas ir Finansuotojas'!GD26+'Investuotojas ir Finansuotojas'!GD35)</f>
        <v>-62282.648693470255</v>
      </c>
      <c r="GE89" s="38">
        <f>+IF('Investuotojas ir Finansuotojas'!GE41&lt;0,'Investuotojas ir Finansuotojas'!GE41+'Investuotojas ir Finansuotojas'!GE35+'Investuotojas ir Finansuotojas'!GE26,'Investuotojas ir Finansuotojas'!GE26+'Investuotojas ir Finansuotojas'!GE35)</f>
        <v>-62787.686718866491</v>
      </c>
      <c r="GF89" s="38">
        <f>+IF('Investuotojas ir Finansuotojas'!GF41&lt;0,'Investuotojas ir Finansuotojas'!GF41+'Investuotojas ir Finansuotojas'!GF35+'Investuotojas ir Finansuotojas'!GF26,'Investuotojas ir Finansuotojas'!GF26+'Investuotojas ir Finansuotojas'!GF35)</f>
        <v>-63297.775124516687</v>
      </c>
      <c r="GG89" s="38">
        <f>+IF('Investuotojas ir Finansuotojas'!GG41&lt;0,'Investuotojas ir Finansuotojas'!GG41+'Investuotojas ir Finansuotojas'!GG35+'Investuotojas ir Finansuotojas'!GG26,'Investuotojas ir Finansuotojas'!GG26+'Investuotojas ir Finansuotojas'!GG35)</f>
        <v>-28846.153846153844</v>
      </c>
      <c r="GH89" s="38">
        <f>+IF('Investuotojas ir Finansuotojas'!GH41&lt;0,'Investuotojas ir Finansuotojas'!GH41+'Investuotojas ir Finansuotojas'!GH35+'Investuotojas ir Finansuotojas'!GH26,'Investuotojas ir Finansuotojas'!GH26+'Investuotojas ir Finansuotojas'!GH35)</f>
        <v>-62101.671310808946</v>
      </c>
      <c r="GI89" s="38">
        <f>+IF('Investuotojas ir Finansuotojas'!GI41&lt;0,'Investuotojas ir Finansuotojas'!GI41+'Investuotojas ir Finansuotojas'!GI35+'Investuotojas ir Finansuotojas'!GI26,'Investuotojas ir Finansuotojas'!GI26+'Investuotojas ir Finansuotojas'!GI35)</f>
        <v>-62604.899562378589</v>
      </c>
      <c r="GJ89" s="38">
        <f>+IF('Investuotojas ir Finansuotojas'!GJ41&lt;0,'Investuotojas ir Finansuotojas'!GJ41+'Investuotojas ir Finansuotojas'!GJ35+'Investuotojas ir Finansuotojas'!GJ26,'Investuotojas ir Finansuotojas'!GJ26+'Investuotojas ir Finansuotojas'!GJ35)</f>
        <v>-63113.160096463893</v>
      </c>
      <c r="GK89" s="38">
        <f>+IF('Investuotojas ir Finansuotojas'!GK41&lt;0,'Investuotojas ir Finansuotojas'!GK41+'Investuotojas ir Finansuotojas'!GK35+'Investuotojas ir Finansuotojas'!GK26,'Investuotojas ir Finansuotojas'!GK26+'Investuotojas ir Finansuotojas'!GK35)</f>
        <v>-63626.503235890093</v>
      </c>
      <c r="GL89" s="38">
        <f>+IF('Investuotojas ir Finansuotojas'!GL41&lt;0,'Investuotojas ir Finansuotojas'!GL41+'Investuotojas ir Finansuotojas'!GL35+'Investuotojas ir Finansuotojas'!GL26,'Investuotojas ir Finansuotojas'!GL26+'Investuotojas ir Finansuotojas'!GL35)</f>
        <v>-64144.979806710529</v>
      </c>
      <c r="GM89" s="38">
        <f>+IF('Investuotojas ir Finansuotojas'!GM41&lt;0,'Investuotojas ir Finansuotojas'!GM41+'Investuotojas ir Finansuotojas'!GM35+'Investuotojas ir Finansuotojas'!GM26,'Investuotojas ir Finansuotojas'!GM26+'Investuotojas ir Finansuotojas'!GM35)</f>
        <v>-38846.153846153844</v>
      </c>
      <c r="GN89" s="43">
        <f t="shared" si="1448"/>
        <v>-677867.91358487424</v>
      </c>
      <c r="GO89" s="38">
        <f>-'Investuotojas ir Finansuotojas'!GO35+'Investuotojas ir Finansuotojas'!GO26</f>
        <v>-28846.153846153844</v>
      </c>
      <c r="GP89" s="38">
        <f>-'Investuotojas ir Finansuotojas'!GP35+'Investuotojas ir Finansuotojas'!GP26</f>
        <v>-28846.153846153844</v>
      </c>
      <c r="GQ89" s="38">
        <f>-'Investuotojas ir Finansuotojas'!GQ35+'Investuotojas ir Finansuotojas'!GQ26</f>
        <v>-28846.153846153844</v>
      </c>
      <c r="GR89" s="38">
        <f>-'Investuotojas ir Finansuotojas'!GR35+'Investuotojas ir Finansuotojas'!GR26</f>
        <v>-28846.153846153844</v>
      </c>
      <c r="GS89" s="38">
        <f>-'Investuotojas ir Finansuotojas'!GS35+'Investuotojas ir Finansuotojas'!GS26</f>
        <v>-28846.153846153844</v>
      </c>
      <c r="GT89" s="38">
        <f>-'Investuotojas ir Finansuotojas'!GT35+'Investuotojas ir Finansuotojas'!GT26</f>
        <v>-28846.153846153844</v>
      </c>
      <c r="GU89" s="38">
        <f>-'Investuotojas ir Finansuotojas'!GU35+'Investuotojas ir Finansuotojas'!GU26</f>
        <v>-28846.153846153844</v>
      </c>
      <c r="GV89" s="38">
        <f>-'Investuotojas ir Finansuotojas'!GV35+'Investuotojas ir Finansuotojas'!GV26</f>
        <v>-28846.153846153844</v>
      </c>
      <c r="GW89" s="38">
        <f>-'Investuotojas ir Finansuotojas'!GW35+'Investuotojas ir Finansuotojas'!GW26</f>
        <v>-28846.153846153844</v>
      </c>
      <c r="GX89" s="38">
        <f>-'Investuotojas ir Finansuotojas'!GX35+'Investuotojas ir Finansuotojas'!GX26</f>
        <v>-28846.153846153844</v>
      </c>
      <c r="GY89" s="38">
        <f>-'Investuotojas ir Finansuotojas'!GY35+'Investuotojas ir Finansuotojas'!GY26</f>
        <v>-28846.153846153844</v>
      </c>
      <c r="GZ89" s="38">
        <f>-'Investuotojas ir Finansuotojas'!GZ35+'Investuotojas ir Finansuotojas'!GZ26</f>
        <v>-28846.153846153844</v>
      </c>
      <c r="HA89" s="43">
        <f t="shared" si="1450"/>
        <v>-346153.84615384613</v>
      </c>
      <c r="HB89" s="38">
        <f>-'Investuotojas ir Finansuotojas'!HB35+'Investuotojas ir Finansuotojas'!HB26</f>
        <v>-28846.153846153844</v>
      </c>
      <c r="HC89" s="38">
        <f>-'Investuotojas ir Finansuotojas'!HC35+'Investuotojas ir Finansuotojas'!HC26</f>
        <v>-28846.153846153844</v>
      </c>
      <c r="HD89" s="38">
        <f>-'Investuotojas ir Finansuotojas'!HD35+'Investuotojas ir Finansuotojas'!HD26</f>
        <v>-28846.153846153844</v>
      </c>
      <c r="HE89" s="38">
        <f>-'Investuotojas ir Finansuotojas'!HE35+'Investuotojas ir Finansuotojas'!HE26</f>
        <v>-28846.153846153844</v>
      </c>
      <c r="HF89" s="38">
        <f>-'Investuotojas ir Finansuotojas'!HF35+'Investuotojas ir Finansuotojas'!HF26</f>
        <v>-28846.153846153844</v>
      </c>
      <c r="HG89" s="38">
        <f>-'Investuotojas ir Finansuotojas'!HG35+'Investuotojas ir Finansuotojas'!HG26</f>
        <v>-28846.153846153844</v>
      </c>
      <c r="HH89" s="38">
        <f>-'Investuotojas ir Finansuotojas'!HH35+'Investuotojas ir Finansuotojas'!HH26</f>
        <v>-28846.153846153844</v>
      </c>
      <c r="HI89" s="38">
        <f>-'Investuotojas ir Finansuotojas'!HI35+'Investuotojas ir Finansuotojas'!HI26</f>
        <v>-28846.153846153844</v>
      </c>
      <c r="HJ89" s="38">
        <f>-'Investuotojas ir Finansuotojas'!HJ35+'Investuotojas ir Finansuotojas'!HJ26</f>
        <v>-28846.153846153844</v>
      </c>
      <c r="HK89" s="38">
        <f>-'Investuotojas ir Finansuotojas'!HK35+'Investuotojas ir Finansuotojas'!HK26</f>
        <v>-28846.153846153844</v>
      </c>
      <c r="HL89" s="38">
        <f>-'Investuotojas ir Finansuotojas'!HL35+'Investuotojas ir Finansuotojas'!HL26</f>
        <v>-28846.153846153844</v>
      </c>
      <c r="HM89" s="38">
        <f>-'Investuotojas ir Finansuotojas'!HM35+'Investuotojas ir Finansuotojas'!HM26</f>
        <v>-28846.153846153844</v>
      </c>
      <c r="HN89" s="43">
        <f t="shared" si="1452"/>
        <v>-346153.84615384613</v>
      </c>
      <c r="HO89" s="38">
        <f>-'Investuotojas ir Finansuotojas'!HO35+'Investuotojas ir Finansuotojas'!HO26</f>
        <v>0</v>
      </c>
      <c r="HP89" s="38">
        <f>-'Investuotojas ir Finansuotojas'!HP35+'Investuotojas ir Finansuotojas'!HP26</f>
        <v>0</v>
      </c>
      <c r="HQ89" s="38">
        <f>-'Investuotojas ir Finansuotojas'!HQ35+'Investuotojas ir Finansuotojas'!HQ26</f>
        <v>0</v>
      </c>
      <c r="HR89" s="38">
        <f>-'Investuotojas ir Finansuotojas'!HR35+'Investuotojas ir Finansuotojas'!HR26</f>
        <v>0</v>
      </c>
      <c r="HS89" s="38">
        <f>-'Investuotojas ir Finansuotojas'!HS35+'Investuotojas ir Finansuotojas'!HS26</f>
        <v>0</v>
      </c>
      <c r="HT89" s="38">
        <f>-'Investuotojas ir Finansuotojas'!HT35+'Investuotojas ir Finansuotojas'!HT26</f>
        <v>0</v>
      </c>
      <c r="HU89" s="38">
        <f>-'Investuotojas ir Finansuotojas'!HU35+'Investuotojas ir Finansuotojas'!HU26</f>
        <v>0</v>
      </c>
      <c r="HV89" s="38">
        <f>-'Investuotojas ir Finansuotojas'!HV35+'Investuotojas ir Finansuotojas'!HV26</f>
        <v>0</v>
      </c>
      <c r="HW89" s="38">
        <f>-'Investuotojas ir Finansuotojas'!HW35+'Investuotojas ir Finansuotojas'!HW26</f>
        <v>0</v>
      </c>
      <c r="HX89" s="38">
        <f>-'Investuotojas ir Finansuotojas'!HX35+'Investuotojas ir Finansuotojas'!HX26</f>
        <v>0</v>
      </c>
      <c r="HY89" s="38">
        <f>-'Investuotojas ir Finansuotojas'!HY35+'Investuotojas ir Finansuotojas'!HY26</f>
        <v>0</v>
      </c>
      <c r="HZ89" s="38">
        <f>-'Investuotojas ir Finansuotojas'!HZ35+'Investuotojas ir Finansuotojas'!HZ26</f>
        <v>0</v>
      </c>
      <c r="IA89" s="43">
        <f t="shared" si="1454"/>
        <v>0</v>
      </c>
      <c r="IB89" s="38">
        <f>-'Investuotojas ir Finansuotojas'!IB35+'Investuotojas ir Finansuotojas'!IB26</f>
        <v>0</v>
      </c>
      <c r="IC89" s="38">
        <f>-'Investuotojas ir Finansuotojas'!IC35+'Investuotojas ir Finansuotojas'!IC26</f>
        <v>0</v>
      </c>
      <c r="ID89" s="38">
        <f>-'Investuotojas ir Finansuotojas'!ID35+'Investuotojas ir Finansuotojas'!ID26</f>
        <v>0</v>
      </c>
      <c r="IE89" s="38">
        <f>-'Investuotojas ir Finansuotojas'!IE35+'Investuotojas ir Finansuotojas'!IE26</f>
        <v>0</v>
      </c>
      <c r="IF89" s="38">
        <f>-'Investuotojas ir Finansuotojas'!IF35+'Investuotojas ir Finansuotojas'!IF26</f>
        <v>0</v>
      </c>
      <c r="IG89" s="38">
        <f>-'Investuotojas ir Finansuotojas'!IG35+'Investuotojas ir Finansuotojas'!IG26</f>
        <v>0</v>
      </c>
      <c r="IH89" s="38">
        <f>-'Investuotojas ir Finansuotojas'!IH35+'Investuotojas ir Finansuotojas'!IH26</f>
        <v>0</v>
      </c>
      <c r="II89" s="38">
        <f>-'Investuotojas ir Finansuotojas'!II35+'Investuotojas ir Finansuotojas'!II26</f>
        <v>0</v>
      </c>
      <c r="IJ89" s="38">
        <f>-'Investuotojas ir Finansuotojas'!IJ35+'Investuotojas ir Finansuotojas'!IJ26</f>
        <v>0</v>
      </c>
      <c r="IK89" s="38">
        <f>-'Investuotojas ir Finansuotojas'!IK35+'Investuotojas ir Finansuotojas'!IK26</f>
        <v>0</v>
      </c>
      <c r="IL89" s="38">
        <f>-'Investuotojas ir Finansuotojas'!IL35+'Investuotojas ir Finansuotojas'!IL26</f>
        <v>0</v>
      </c>
      <c r="IM89" s="38">
        <f>-'Investuotojas ir Finansuotojas'!IM35+'Investuotojas ir Finansuotojas'!IM26</f>
        <v>0</v>
      </c>
      <c r="IN89" s="43">
        <f t="shared" si="1456"/>
        <v>0</v>
      </c>
      <c r="IO89" s="38">
        <f>-'Investuotojas ir Finansuotojas'!IO35+'Investuotojas ir Finansuotojas'!IO26</f>
        <v>0</v>
      </c>
      <c r="IP89" s="38">
        <f>-'Investuotojas ir Finansuotojas'!IP35+'Investuotojas ir Finansuotojas'!IP26</f>
        <v>0</v>
      </c>
      <c r="IQ89" s="38">
        <f>-'Investuotojas ir Finansuotojas'!IQ35+'Investuotojas ir Finansuotojas'!IQ26</f>
        <v>0</v>
      </c>
      <c r="IR89" s="38">
        <f>-'Investuotojas ir Finansuotojas'!IR35+'Investuotojas ir Finansuotojas'!IR26</f>
        <v>0</v>
      </c>
      <c r="IS89" s="38">
        <f>-'Investuotojas ir Finansuotojas'!IS35+'Investuotojas ir Finansuotojas'!IS26</f>
        <v>0</v>
      </c>
      <c r="IT89" s="38">
        <f>-'Investuotojas ir Finansuotojas'!IT35+'Investuotojas ir Finansuotojas'!IT26</f>
        <v>0</v>
      </c>
      <c r="IU89" s="38">
        <f>-'Investuotojas ir Finansuotojas'!IU35+'Investuotojas ir Finansuotojas'!IU26</f>
        <v>0</v>
      </c>
      <c r="IV89" s="38">
        <f>-'Investuotojas ir Finansuotojas'!IV35+'Investuotojas ir Finansuotojas'!IV26</f>
        <v>0</v>
      </c>
      <c r="IW89" s="38">
        <f>-'Investuotojas ir Finansuotojas'!IW35+'Investuotojas ir Finansuotojas'!IW26</f>
        <v>0</v>
      </c>
      <c r="IX89" s="38">
        <f>-'Investuotojas ir Finansuotojas'!IX35+'Investuotojas ir Finansuotojas'!IX26</f>
        <v>0</v>
      </c>
      <c r="IY89" s="38">
        <f>-'Investuotojas ir Finansuotojas'!IY35+'Investuotojas ir Finansuotojas'!IY26</f>
        <v>0</v>
      </c>
      <c r="IZ89" s="38">
        <f>-'Investuotojas ir Finansuotojas'!IZ35+'Investuotojas ir Finansuotojas'!IZ26</f>
        <v>0</v>
      </c>
      <c r="JA89" s="43">
        <f t="shared" si="1458"/>
        <v>0</v>
      </c>
      <c r="JB89" s="38">
        <f>-'Investuotojas ir Finansuotojas'!JB35+'Investuotojas ir Finansuotojas'!JB26</f>
        <v>0</v>
      </c>
      <c r="JC89" s="38">
        <f>-'Investuotojas ir Finansuotojas'!JC35+'Investuotojas ir Finansuotojas'!JC26</f>
        <v>0</v>
      </c>
      <c r="JD89" s="38">
        <f>-'Investuotojas ir Finansuotojas'!JD35+'Investuotojas ir Finansuotojas'!JD26</f>
        <v>0</v>
      </c>
      <c r="JE89" s="38">
        <f>-'Investuotojas ir Finansuotojas'!JE35+'Investuotojas ir Finansuotojas'!JE26</f>
        <v>0</v>
      </c>
      <c r="JF89" s="38">
        <f>-'Investuotojas ir Finansuotojas'!JF35+'Investuotojas ir Finansuotojas'!JF26</f>
        <v>0</v>
      </c>
      <c r="JG89" s="38">
        <f>-'Investuotojas ir Finansuotojas'!JG35+'Investuotojas ir Finansuotojas'!JG26</f>
        <v>0</v>
      </c>
      <c r="JH89" s="38">
        <f>-'Investuotojas ir Finansuotojas'!JH35+'Investuotojas ir Finansuotojas'!JH26</f>
        <v>0</v>
      </c>
      <c r="JI89" s="38">
        <f>-'Investuotojas ir Finansuotojas'!JI35+'Investuotojas ir Finansuotojas'!JI26</f>
        <v>0</v>
      </c>
      <c r="JJ89" s="38">
        <f>-'Investuotojas ir Finansuotojas'!JJ35+'Investuotojas ir Finansuotojas'!JJ26</f>
        <v>0</v>
      </c>
      <c r="JK89" s="38">
        <f>-'Investuotojas ir Finansuotojas'!JK35+'Investuotojas ir Finansuotojas'!JK26</f>
        <v>0</v>
      </c>
      <c r="JL89" s="38">
        <f>-'Investuotojas ir Finansuotojas'!JL35+'Investuotojas ir Finansuotojas'!JL26</f>
        <v>0</v>
      </c>
      <c r="JM89" s="38">
        <f>-'Investuotojas ir Finansuotojas'!JM35+'Investuotojas ir Finansuotojas'!JM26</f>
        <v>0</v>
      </c>
      <c r="JN89" s="43">
        <f t="shared" si="1460"/>
        <v>0</v>
      </c>
      <c r="JO89" s="38">
        <f>-'Investuotojas ir Finansuotojas'!JO35+'Investuotojas ir Finansuotojas'!JO26</f>
        <v>0</v>
      </c>
      <c r="JP89" s="38">
        <f>-'Investuotojas ir Finansuotojas'!JP35+'Investuotojas ir Finansuotojas'!JP26</f>
        <v>0</v>
      </c>
      <c r="JQ89" s="38">
        <f>-'Investuotojas ir Finansuotojas'!JQ35+'Investuotojas ir Finansuotojas'!JQ26</f>
        <v>0</v>
      </c>
      <c r="JR89" s="38">
        <f>-'Investuotojas ir Finansuotojas'!JR35+'Investuotojas ir Finansuotojas'!JR26</f>
        <v>0</v>
      </c>
      <c r="JS89" s="38">
        <f>-'Investuotojas ir Finansuotojas'!JS35+'Investuotojas ir Finansuotojas'!JS26</f>
        <v>0</v>
      </c>
      <c r="JT89" s="38">
        <f>-'Investuotojas ir Finansuotojas'!JT35+'Investuotojas ir Finansuotojas'!JT26</f>
        <v>0</v>
      </c>
      <c r="JU89" s="38">
        <f>-'Investuotojas ir Finansuotojas'!JU35+'Investuotojas ir Finansuotojas'!JU26</f>
        <v>0</v>
      </c>
      <c r="JV89" s="38">
        <f>-'Investuotojas ir Finansuotojas'!JV35+'Investuotojas ir Finansuotojas'!JV26</f>
        <v>0</v>
      </c>
      <c r="JW89" s="38">
        <f>-'Investuotojas ir Finansuotojas'!JW35+'Investuotojas ir Finansuotojas'!JW26</f>
        <v>0</v>
      </c>
      <c r="JX89" s="38">
        <f>-'Investuotojas ir Finansuotojas'!JX35+'Investuotojas ir Finansuotojas'!JX26</f>
        <v>0</v>
      </c>
      <c r="JY89" s="38">
        <f>-'Investuotojas ir Finansuotojas'!JY35+'Investuotojas ir Finansuotojas'!JY26</f>
        <v>0</v>
      </c>
      <c r="JZ89" s="38">
        <f>-'Investuotojas ir Finansuotojas'!JZ35+'Investuotojas ir Finansuotojas'!JZ26</f>
        <v>0</v>
      </c>
      <c r="KA89" s="43">
        <f t="shared" si="1462"/>
        <v>0</v>
      </c>
      <c r="KB89" s="38">
        <f>-'Investuotojas ir Finansuotojas'!KB35+'Investuotojas ir Finansuotojas'!KB26</f>
        <v>0</v>
      </c>
      <c r="KC89" s="38">
        <f>-'Investuotojas ir Finansuotojas'!KC35+'Investuotojas ir Finansuotojas'!KC26</f>
        <v>0</v>
      </c>
      <c r="KD89" s="38">
        <f>-'Investuotojas ir Finansuotojas'!KD35+'Investuotojas ir Finansuotojas'!KD26</f>
        <v>0</v>
      </c>
      <c r="KE89" s="38">
        <f>-'Investuotojas ir Finansuotojas'!KE35+'Investuotojas ir Finansuotojas'!KE26</f>
        <v>0</v>
      </c>
      <c r="KF89" s="38">
        <f>-'Investuotojas ir Finansuotojas'!KF35+'Investuotojas ir Finansuotojas'!KF26</f>
        <v>0</v>
      </c>
      <c r="KG89" s="38">
        <f>-'Investuotojas ir Finansuotojas'!KG35+'Investuotojas ir Finansuotojas'!KG26</f>
        <v>0</v>
      </c>
      <c r="KH89" s="38">
        <f>-'Investuotojas ir Finansuotojas'!KH35+'Investuotojas ir Finansuotojas'!KH26</f>
        <v>0</v>
      </c>
      <c r="KI89" s="38">
        <f>-'Investuotojas ir Finansuotojas'!KI35+'Investuotojas ir Finansuotojas'!KI26</f>
        <v>0</v>
      </c>
      <c r="KJ89" s="38">
        <f>-'Investuotojas ir Finansuotojas'!KJ35+'Investuotojas ir Finansuotojas'!KJ26</f>
        <v>0</v>
      </c>
      <c r="KK89" s="38">
        <f>-'Investuotojas ir Finansuotojas'!KK35+'Investuotojas ir Finansuotojas'!KK26</f>
        <v>0</v>
      </c>
      <c r="KL89" s="38">
        <f>-'Investuotojas ir Finansuotojas'!KL35+'Investuotojas ir Finansuotojas'!KL26</f>
        <v>0</v>
      </c>
      <c r="KM89" s="38">
        <f>-'Investuotojas ir Finansuotojas'!KM35+'Investuotojas ir Finansuotojas'!KM26</f>
        <v>0</v>
      </c>
      <c r="KN89" s="43">
        <f t="shared" si="1464"/>
        <v>0</v>
      </c>
      <c r="KO89" s="38">
        <f>-'Investuotojas ir Finansuotojas'!KO35+'Investuotojas ir Finansuotojas'!KO26</f>
        <v>0</v>
      </c>
      <c r="KP89" s="38">
        <f>-'Investuotojas ir Finansuotojas'!KP35+'Investuotojas ir Finansuotojas'!KP26</f>
        <v>0</v>
      </c>
      <c r="KQ89" s="38">
        <f>-'Investuotojas ir Finansuotojas'!KQ35+'Investuotojas ir Finansuotojas'!KQ26</f>
        <v>0</v>
      </c>
      <c r="KR89" s="38">
        <f>-'Investuotojas ir Finansuotojas'!KR35+'Investuotojas ir Finansuotojas'!KR26</f>
        <v>0</v>
      </c>
      <c r="KS89" s="38">
        <f>-'Investuotojas ir Finansuotojas'!KS35+'Investuotojas ir Finansuotojas'!KS26</f>
        <v>0</v>
      </c>
      <c r="KT89" s="38">
        <f>-'Investuotojas ir Finansuotojas'!KT35+'Investuotojas ir Finansuotojas'!KT26</f>
        <v>0</v>
      </c>
      <c r="KU89" s="38">
        <f>-'Investuotojas ir Finansuotojas'!KU35+'Investuotojas ir Finansuotojas'!KU26</f>
        <v>0</v>
      </c>
      <c r="KV89" s="38">
        <f>-'Investuotojas ir Finansuotojas'!KV35+'Investuotojas ir Finansuotojas'!KV26</f>
        <v>0</v>
      </c>
      <c r="KW89" s="38">
        <f>-'Investuotojas ir Finansuotojas'!KW35+'Investuotojas ir Finansuotojas'!KW26</f>
        <v>0</v>
      </c>
      <c r="KX89" s="38">
        <f>-'Investuotojas ir Finansuotojas'!KX35+'Investuotojas ir Finansuotojas'!KX26</f>
        <v>0</v>
      </c>
      <c r="KY89" s="38">
        <f>-'Investuotojas ir Finansuotojas'!KY35+'Investuotojas ir Finansuotojas'!KY26</f>
        <v>0</v>
      </c>
      <c r="KZ89" s="38">
        <f>-'Investuotojas ir Finansuotojas'!KZ35+'Investuotojas ir Finansuotojas'!KZ26</f>
        <v>0</v>
      </c>
      <c r="LA89" s="43">
        <f t="shared" si="1466"/>
        <v>0</v>
      </c>
      <c r="LB89" s="38">
        <f>-'Investuotojas ir Finansuotojas'!LB35+'Investuotojas ir Finansuotojas'!LB26</f>
        <v>0</v>
      </c>
      <c r="LC89" s="38">
        <f>-'Investuotojas ir Finansuotojas'!LC35+'Investuotojas ir Finansuotojas'!LC26</f>
        <v>0</v>
      </c>
      <c r="LD89" s="38">
        <f>-'Investuotojas ir Finansuotojas'!LD35+'Investuotojas ir Finansuotojas'!LD26</f>
        <v>0</v>
      </c>
      <c r="LE89" s="38">
        <f>-'Investuotojas ir Finansuotojas'!LE35+'Investuotojas ir Finansuotojas'!LE26</f>
        <v>0</v>
      </c>
      <c r="LF89" s="38">
        <f>-'Investuotojas ir Finansuotojas'!LF35+'Investuotojas ir Finansuotojas'!LF26</f>
        <v>0</v>
      </c>
      <c r="LG89" s="38">
        <f>-'Investuotojas ir Finansuotojas'!LG35+'Investuotojas ir Finansuotojas'!LG26</f>
        <v>0</v>
      </c>
      <c r="LH89" s="38">
        <f>-'Investuotojas ir Finansuotojas'!LH35+'Investuotojas ir Finansuotojas'!LH26</f>
        <v>0</v>
      </c>
      <c r="LI89" s="38">
        <f>-'Investuotojas ir Finansuotojas'!LI35+'Investuotojas ir Finansuotojas'!LI26</f>
        <v>0</v>
      </c>
      <c r="LJ89" s="38">
        <f>-'Investuotojas ir Finansuotojas'!LJ35+'Investuotojas ir Finansuotojas'!LJ26</f>
        <v>0</v>
      </c>
      <c r="LK89" s="38">
        <f>-'Investuotojas ir Finansuotojas'!LK35+'Investuotojas ir Finansuotojas'!LK26</f>
        <v>0</v>
      </c>
      <c r="LL89" s="38">
        <f>-'Investuotojas ir Finansuotojas'!LL35+'Investuotojas ir Finansuotojas'!LL26</f>
        <v>0</v>
      </c>
      <c r="LM89" s="38">
        <f>-'Investuotojas ir Finansuotojas'!LM35+'Investuotojas ir Finansuotojas'!LM26</f>
        <v>0</v>
      </c>
      <c r="LN89" s="43">
        <f t="shared" si="1468"/>
        <v>0</v>
      </c>
    </row>
    <row r="90" spans="1:326" ht="15.75" thickBot="1">
      <c r="A90" s="75" t="s">
        <v>65</v>
      </c>
      <c r="B90" s="127">
        <f>-'Investuotojas ir Finansuotojas'!B24-'Investuotojas ir Finansuotojas'!B25-'Investuotojas ir Finansuotojas'!B28</f>
        <v>-35250</v>
      </c>
      <c r="C90" s="127">
        <f>-'Investuotojas ir Finansuotojas'!C24-'Investuotojas ir Finansuotojas'!C25-'Investuotojas ir Finansuotojas'!C28</f>
        <v>-3750</v>
      </c>
      <c r="D90" s="127">
        <f>-'Investuotojas ir Finansuotojas'!D24-'Investuotojas ir Finansuotojas'!D25-'Investuotojas ir Finansuotojas'!D28</f>
        <v>-3750</v>
      </c>
      <c r="E90" s="127">
        <f>-'Investuotojas ir Finansuotojas'!E24-'Investuotojas ir Finansuotojas'!E25-'Investuotojas ir Finansuotojas'!E28</f>
        <v>-3750</v>
      </c>
      <c r="F90" s="127">
        <f>-'Investuotojas ir Finansuotojas'!F24-'Investuotojas ir Finansuotojas'!F25-'Investuotojas ir Finansuotojas'!F28</f>
        <v>-3750</v>
      </c>
      <c r="G90" s="127">
        <f>-'Investuotojas ir Finansuotojas'!G24-'Investuotojas ir Finansuotojas'!G25-'Investuotojas ir Finansuotojas'!G28</f>
        <v>-3750</v>
      </c>
      <c r="H90" s="127">
        <f>-'Investuotojas ir Finansuotojas'!H24-'Investuotojas ir Finansuotojas'!H25-'Investuotojas ir Finansuotojas'!H28</f>
        <v>-3750</v>
      </c>
      <c r="I90" s="127">
        <f>-'Investuotojas ir Finansuotojas'!I24-'Investuotojas ir Finansuotojas'!I25-'Investuotojas ir Finansuotojas'!I28</f>
        <v>-3750</v>
      </c>
      <c r="J90" s="127">
        <f>-'Investuotojas ir Finansuotojas'!J24-'Investuotojas ir Finansuotojas'!J25-'Investuotojas ir Finansuotojas'!J28</f>
        <v>-3750</v>
      </c>
      <c r="K90" s="127">
        <f>-'Investuotojas ir Finansuotojas'!K24-'Investuotojas ir Finansuotojas'!K25-'Investuotojas ir Finansuotojas'!K28</f>
        <v>-3750</v>
      </c>
      <c r="L90" s="127">
        <f>-'Investuotojas ir Finansuotojas'!L24-'Investuotojas ir Finansuotojas'!L25-'Investuotojas ir Finansuotojas'!L28</f>
        <v>-3750</v>
      </c>
      <c r="M90" s="127">
        <f>-'Investuotojas ir Finansuotojas'!M24-'Investuotojas ir Finansuotojas'!M25-'Investuotojas ir Finansuotojas'!M28-'Investuotojas ir Finansuotojas'!N37-'Investuotojas ir Finansuotojas'!N43</f>
        <v>-29230.13</v>
      </c>
      <c r="N90" s="43">
        <f t="shared" si="1372"/>
        <v>-101980.13</v>
      </c>
      <c r="O90" s="127">
        <f>-'Investuotojas ir Finansuotojas'!O24-'Investuotojas ir Finansuotojas'!O25-'Investuotojas ir Finansuotojas'!O28</f>
        <v>-4155.4179881944474</v>
      </c>
      <c r="P90" s="127">
        <f>-'Investuotojas ir Finansuotojas'!P24-'Investuotojas ir Finansuotojas'!P25-'Investuotojas ir Finansuotojas'!P28</f>
        <v>-5563.7525229166704</v>
      </c>
      <c r="Q90" s="127">
        <f>-'Investuotojas ir Finansuotojas'!Q24-'Investuotojas ir Finansuotojas'!Q25-'Investuotojas ir Finansuotojas'!Q28</f>
        <v>-7569.5856159722262</v>
      </c>
      <c r="R90" s="127">
        <f>-'Investuotojas ir Finansuotojas'!R24-'Investuotojas ir Finansuotojas'!R25-'Investuotojas ir Finansuotojas'!R28</f>
        <v>-9575.418709027781</v>
      </c>
      <c r="S90" s="127">
        <f>-'Investuotojas ir Finansuotojas'!S24-'Investuotojas ir Finansuotojas'!S25-'Investuotojas ir Finansuotojas'!S28</f>
        <v>-11581.251802083338</v>
      </c>
      <c r="T90" s="127">
        <f>-'Investuotojas ir Finansuotojas'!T24-'Investuotojas ir Finansuotojas'!T25-'Investuotojas ir Finansuotojas'!T28</f>
        <v>-13587.084895138891</v>
      </c>
      <c r="U90" s="127">
        <f>-'Investuotojas ir Finansuotojas'!U24-'Investuotojas ir Finansuotojas'!U25-'Investuotojas ir Finansuotojas'!U28</f>
        <v>-15592.917988194447</v>
      </c>
      <c r="V90" s="127">
        <f>-'Investuotojas ir Finansuotojas'!V24-'Investuotojas ir Finansuotojas'!V25-'Investuotojas ir Finansuotojas'!V28</f>
        <v>-17598.75108125</v>
      </c>
      <c r="W90" s="127">
        <f>-'Investuotojas ir Finansuotojas'!W24-'Investuotojas ir Finansuotojas'!W25-'Investuotojas ir Finansuotojas'!W28</f>
        <v>-19604.584174305561</v>
      </c>
      <c r="X90" s="127">
        <f>-'Investuotojas ir Finansuotojas'!X24-'Investuotojas ir Finansuotojas'!X25-'Investuotojas ir Finansuotojas'!X28</f>
        <v>-21610.41726736111</v>
      </c>
      <c r="Y90" s="127">
        <f>-'Investuotojas ir Finansuotojas'!Y24-'Investuotojas ir Finansuotojas'!Y25-'Investuotojas ir Finansuotojas'!Y28</f>
        <v>-23616.25036041667</v>
      </c>
      <c r="Z90" s="127">
        <f>-'Investuotojas ir Finansuotojas'!Z24-'Investuotojas ir Finansuotojas'!Z25-'Investuotojas ir Finansuotojas'!Z28-'Investuotojas ir Finansuotojas'!AA37-'Investuotojas ir Finansuotojas'!AA43</f>
        <v>-137457.74952331936</v>
      </c>
      <c r="AA90" s="43">
        <f t="shared" si="1373"/>
        <v>-287513.18192818051</v>
      </c>
      <c r="AB90" s="127">
        <f>-'Investuotojas ir Finansuotojas'!AB24-'Investuotojas ir Finansuotojas'!AB25-'Investuotojas ir Finansuotojas'!AB28</f>
        <v>-26539.663461538465</v>
      </c>
      <c r="AC90" s="127">
        <f>-'Investuotojas ir Finansuotojas'!AC24-'Investuotojas ir Finansuotojas'!AC25-'Investuotojas ir Finansuotojas'!AC28</f>
        <v>-26368.990384615387</v>
      </c>
      <c r="AD90" s="127">
        <f>-'Investuotojas ir Finansuotojas'!AD24-'Investuotojas ir Finansuotojas'!AD25-'Investuotojas ir Finansuotojas'!AD28</f>
        <v>-26198.317307692309</v>
      </c>
      <c r="AE90" s="127">
        <f>-'Investuotojas ir Finansuotojas'!AE24-'Investuotojas ir Finansuotojas'!AE25-'Investuotojas ir Finansuotojas'!AE28</f>
        <v>-26027.64423076923</v>
      </c>
      <c r="AF90" s="127">
        <f>-'Investuotojas ir Finansuotojas'!AF24-'Investuotojas ir Finansuotojas'!AF25-'Investuotojas ir Finansuotojas'!AF28</f>
        <v>-25856.971153846152</v>
      </c>
      <c r="AG90" s="127">
        <f>-'Investuotojas ir Finansuotojas'!AG24-'Investuotojas ir Finansuotojas'!AG25-'Investuotojas ir Finansuotojas'!AG28</f>
        <v>-25686.298076923078</v>
      </c>
      <c r="AH90" s="127">
        <f>-'Investuotojas ir Finansuotojas'!AH24-'Investuotojas ir Finansuotojas'!AH25-'Investuotojas ir Finansuotojas'!AH28</f>
        <v>-25515.624999999996</v>
      </c>
      <c r="AI90" s="127">
        <f>-'Investuotojas ir Finansuotojas'!AI24-'Investuotojas ir Finansuotojas'!AI25-'Investuotojas ir Finansuotojas'!AI28</f>
        <v>-25344.951923076918</v>
      </c>
      <c r="AJ90" s="127">
        <f>-'Investuotojas ir Finansuotojas'!AJ24-'Investuotojas ir Finansuotojas'!AJ25-'Investuotojas ir Finansuotojas'!AJ28</f>
        <v>-25174.278846153844</v>
      </c>
      <c r="AK90" s="127">
        <f>-'Investuotojas ir Finansuotojas'!AK24-'Investuotojas ir Finansuotojas'!AK25-'Investuotojas ir Finansuotojas'!AK28</f>
        <v>-25003.605769230766</v>
      </c>
      <c r="AL90" s="127">
        <f>-'Investuotojas ir Finansuotojas'!AL24-'Investuotojas ir Finansuotojas'!AL25-'Investuotojas ir Finansuotojas'!AL28</f>
        <v>-24832.932692307684</v>
      </c>
      <c r="AM90" s="127">
        <f>-'Investuotojas ir Finansuotojas'!AM24-'Investuotojas ir Finansuotojas'!AM25-'Investuotojas ir Finansuotojas'!AM28-'Investuotojas ir Finansuotojas'!AN37-'Investuotojas ir Finansuotojas'!AN43</f>
        <v>-169322.25902320433</v>
      </c>
      <c r="AN90" s="43">
        <f t="shared" si="1374"/>
        <v>-451871.53786935814</v>
      </c>
      <c r="AO90" s="127">
        <f>-'Investuotojas ir Finansuotojas'!AO24-'Investuotojas ir Finansuotojas'!AO25-'Investuotojas ir Finansuotojas'!AO28-'Investuotojas ir Finansuotojas'!AO37-'Investuotojas ir Finansuotojas'!AO43</f>
        <v>-36870.728882590753</v>
      </c>
      <c r="AP90" s="127">
        <f>-'Investuotojas ir Finansuotojas'!AP24-'Investuotojas ir Finansuotojas'!AP25-'Investuotojas ir Finansuotojas'!AP28-'Investuotojas ir Finansuotojas'!AP37-'Investuotojas ir Finansuotojas'!AP43</f>
        <v>-36730.317581673073</v>
      </c>
      <c r="AQ90" s="127">
        <f>-'Investuotojas ir Finansuotojas'!AQ24-'Investuotojas ir Finansuotojas'!AQ25-'Investuotojas ir Finansuotojas'!AQ28-'Investuotojas ir Finansuotojas'!AQ37-'Investuotojas ir Finansuotojas'!AQ43</f>
        <v>-36588.502167746206</v>
      </c>
      <c r="AR90" s="127">
        <f>-'Investuotojas ir Finansuotojas'!AR24-'Investuotojas ir Finansuotojas'!AR25-'Investuotojas ir Finansuotojas'!AR28-'Investuotojas ir Finansuotojas'!AR37-'Investuotojas ir Finansuotojas'!AR43</f>
        <v>-36445.268599680079</v>
      </c>
      <c r="AS90" s="127">
        <f>-'Investuotojas ir Finansuotojas'!AS24-'Investuotojas ir Finansuotojas'!AS25-'Investuotojas ir Finansuotojas'!AS28-'Investuotojas ir Finansuotojas'!AS37-'Investuotojas ir Finansuotojas'!AS43</f>
        <v>-36300.602695933296</v>
      </c>
      <c r="AT90" s="127">
        <f>-'Investuotojas ir Finansuotojas'!AT24-'Investuotojas ir Finansuotojas'!AT25-'Investuotojas ir Finansuotojas'!AT28-'Investuotojas ir Finansuotojas'!AT37-'Investuotojas ir Finansuotojas'!AT43</f>
        <v>-36154.49013314904</v>
      </c>
      <c r="AU90" s="127">
        <f>-'Investuotojas ir Finansuotojas'!AU24-'Investuotojas ir Finansuotojas'!AU25-'Investuotojas ir Finansuotojas'!AU28-'Investuotojas ir Finansuotojas'!AU37-'Investuotojas ir Finansuotojas'!AU43</f>
        <v>-36006.916444736933</v>
      </c>
      <c r="AV90" s="127">
        <f>-'Investuotojas ir Finansuotojas'!AV24-'Investuotojas ir Finansuotojas'!AV25-'Investuotojas ir Finansuotojas'!AV28-'Investuotojas ir Finansuotojas'!AV37-'Investuotojas ir Finansuotojas'!AV43</f>
        <v>-35857.86701944071</v>
      </c>
      <c r="AW90" s="127">
        <f>-'Investuotojas ir Finansuotojas'!AW24-'Investuotojas ir Finansuotojas'!AW25-'Investuotojas ir Finansuotojas'!AW28-'Investuotojas ir Finansuotojas'!AW37-'Investuotojas ir Finansuotojas'!AW43</f>
        <v>-35707.327099891532</v>
      </c>
      <c r="AX90" s="127">
        <f>-'Investuotojas ir Finansuotojas'!AX24-'Investuotojas ir Finansuotojas'!AX25-'Investuotojas ir Finansuotojas'!AX28-'Investuotojas ir Finansuotojas'!AX37-'Investuotojas ir Finansuotojas'!AX43</f>
        <v>-35555.281781146856</v>
      </c>
      <c r="AY90" s="127">
        <f>-'Investuotojas ir Finansuotojas'!AY24-'Investuotojas ir Finansuotojas'!AY25-'Investuotojas ir Finansuotojas'!AY28-'Investuotojas ir Finansuotojas'!AY37-'Investuotojas ir Finansuotojas'!AY43</f>
        <v>-35401.716009214731</v>
      </c>
      <c r="AZ90" s="127">
        <f>-'Investuotojas ir Finansuotojas'!AZ24-'Investuotojas ir Finansuotojas'!AZ25-'Investuotojas ir Finansuotojas'!AZ28-'Investuotojas ir Finansuotojas'!AZ37-'Investuotojas ir Finansuotojas'!AZ43</f>
        <v>-35346.614579563291</v>
      </c>
      <c r="BA90" s="43">
        <f t="shared" si="1426"/>
        <v>-432965.63299476646</v>
      </c>
      <c r="BB90" s="127">
        <f>-'Investuotojas ir Finansuotojas'!BB24-'Investuotojas ir Finansuotojas'!BB25-'Investuotojas ir Finansuotojas'!BB28-'Investuotojas ir Finansuotojas'!BB37-'Investuotojas ir Finansuotojas'!BB43</f>
        <v>-35190.962135615329</v>
      </c>
      <c r="BC90" s="127">
        <f>-'Investuotojas ir Finansuotojas'!BC24-'Investuotojas ir Finansuotojas'!BC25-'Investuotojas ir Finansuotojas'!BC28-'Investuotojas ir Finansuotojas'!BC37-'Investuotojas ir Finansuotojas'!BC43</f>
        <v>-35067.448421892892</v>
      </c>
      <c r="BD90" s="127">
        <f>-'Investuotojas ir Finansuotojas'!BD24-'Investuotojas ir Finansuotojas'!BD25-'Investuotojas ir Finansuotojas'!BD28-'Investuotojas ir Finansuotojas'!BD37-'Investuotojas ir Finansuotojas'!BD43</f>
        <v>-34909.004316368235</v>
      </c>
      <c r="BE90" s="127">
        <f>-'Investuotojas ir Finansuotojas'!BE24-'Investuotojas ir Finansuotojas'!BE25-'Investuotojas ir Finansuotojas'!BE28-'Investuotojas ir Finansuotojas'!BE37-'Investuotojas ir Finansuotojas'!BE43</f>
        <v>-34748.975769788325</v>
      </c>
      <c r="BF90" s="127">
        <f>-'Investuotojas ir Finansuotojas'!BF24-'Investuotojas ir Finansuotojas'!BF25-'Investuotojas ir Finansuotojas'!BF28-'Investuotojas ir Finansuotojas'!BF37-'Investuotojas ir Finansuotojas'!BF43</f>
        <v>-34587.346937742615</v>
      </c>
      <c r="BG90" s="127">
        <f>-'Investuotojas ir Finansuotojas'!BG24-'Investuotojas ir Finansuotojas'!BG25-'Investuotojas ir Finansuotojas'!BG28-'Investuotojas ir Finansuotojas'!BG37-'Investuotojas ir Finansuotojas'!BG43</f>
        <v>-34424.101817376453</v>
      </c>
      <c r="BH90" s="127">
        <f>-'Investuotojas ir Finansuotojas'!BH24-'Investuotojas ir Finansuotojas'!BH25-'Investuotojas ir Finansuotojas'!BH28-'Investuotojas ir Finansuotojas'!BH37-'Investuotojas ir Finansuotojas'!BH43</f>
        <v>-34259.224245806625</v>
      </c>
      <c r="BI90" s="127">
        <f>-'Investuotojas ir Finansuotojas'!BI24-'Investuotojas ir Finansuotojas'!BI25-'Investuotojas ir Finansuotojas'!BI28-'Investuotojas ir Finansuotojas'!BI37-'Investuotojas ir Finansuotojas'!BI43</f>
        <v>-34092.697898521103</v>
      </c>
      <c r="BJ90" s="127">
        <f>-'Investuotojas ir Finansuotojas'!BJ24-'Investuotojas ir Finansuotojas'!BJ25-'Investuotojas ir Finansuotojas'!BJ28-'Investuotojas ir Finansuotojas'!BJ37-'Investuotojas ir Finansuotojas'!BJ43</f>
        <v>-33924.506287762728</v>
      </c>
      <c r="BK90" s="127">
        <f>-'Investuotojas ir Finansuotojas'!BK24-'Investuotojas ir Finansuotojas'!BK25-'Investuotojas ir Finansuotojas'!BK28-'Investuotojas ir Finansuotojas'!BK37-'Investuotojas ir Finansuotojas'!BK43</f>
        <v>-33754.632760896762</v>
      </c>
      <c r="BL90" s="127">
        <f>-'Investuotojas ir Finansuotojas'!BL24-'Investuotojas ir Finansuotojas'!BL25-'Investuotojas ir Finansuotojas'!BL28-'Investuotojas ir Finansuotojas'!BL37-'Investuotojas ir Finansuotojas'!BL43</f>
        <v>-33583.060498762134</v>
      </c>
      <c r="BM90" s="127">
        <f>-'Investuotojas ir Finansuotojas'!BM24-'Investuotojas ir Finansuotojas'!BM25-'Investuotojas ir Finansuotojas'!BM28-'Investuotojas ir Finansuotojas'!BM37-'Investuotojas ir Finansuotojas'!BM43</f>
        <v>-33509.772514006167</v>
      </c>
      <c r="BN90" s="43">
        <f t="shared" si="1428"/>
        <v>-412051.73360453936</v>
      </c>
      <c r="BO90" s="127">
        <f>-'Investuotojas ir Finansuotojas'!BO24-'Investuotojas ir Finansuotojas'!BO25-'Investuotojas ir Finansuotojas'!BO28-'Investuotojas ir Finansuotojas'!BO37-'Investuotojas ir Finansuotojas'!BO43</f>
        <v>-33335.751649402642</v>
      </c>
      <c r="BP90" s="127">
        <f>-'Investuotojas ir Finansuotojas'!BP24-'Investuotojas ir Finansuotojas'!BP25-'Investuotojas ir Finansuotojas'!BP28-'Investuotojas ir Finansuotojas'!BP37-'Investuotojas ir Finansuotojas'!BP43</f>
        <v>-33187.730474917946</v>
      </c>
      <c r="BQ90" s="127">
        <f>-'Investuotojas ir Finansuotojas'!BQ24-'Investuotojas ir Finansuotojas'!BQ25-'Investuotojas ir Finansuotojas'!BQ28-'Investuotojas ir Finansuotojas'!BQ37-'Investuotojas ir Finansuotojas'!BQ43</f>
        <v>-33010.489189923537</v>
      </c>
      <c r="BR90" s="127">
        <f>-'Investuotojas ir Finansuotojas'!BR24-'Investuotojas ir Finansuotojas'!BR25-'Investuotojas ir Finansuotojas'!BR28-'Investuotojas ir Finansuotojas'!BR37-'Investuotojas ir Finansuotojas'!BR43</f>
        <v>-32831.475492079189</v>
      </c>
      <c r="BS90" s="127">
        <f>-'Investuotojas ir Finansuotojas'!BS24-'Investuotojas ir Finansuotojas'!BS25-'Investuotojas ir Finansuotojas'!BS28-'Investuotojas ir Finansuotojas'!BS37-'Investuotojas ir Finansuotojas'!BS43</f>
        <v>-32650.671657256386</v>
      </c>
      <c r="BT90" s="127">
        <f>-'Investuotojas ir Finansuotojas'!BT24-'Investuotojas ir Finansuotojas'!BT25-'Investuotojas ir Finansuotojas'!BT28-'Investuotojas ir Finansuotojas'!BT37-'Investuotojas ir Finansuotojas'!BT43</f>
        <v>-32468.059784085359</v>
      </c>
      <c r="BU90" s="127">
        <f>-'Investuotojas ir Finansuotojas'!BU24-'Investuotojas ir Finansuotojas'!BU25-'Investuotojas ir Finansuotojas'!BU28-'Investuotojas ir Finansuotojas'!BU37-'Investuotojas ir Finansuotojas'!BU43</f>
        <v>-32283.621792182625</v>
      </c>
      <c r="BV90" s="127">
        <f>-'Investuotojas ir Finansuotojas'!BV24-'Investuotojas ir Finansuotojas'!BV25-'Investuotojas ir Finansuotojas'!BV28-'Investuotojas ir Finansuotojas'!BV37-'Investuotojas ir Finansuotojas'!BV43</f>
        <v>-32097.339420360855</v>
      </c>
      <c r="BW90" s="127">
        <f>-'Investuotojas ir Finansuotojas'!BW24-'Investuotojas ir Finansuotojas'!BW25-'Investuotojas ir Finansuotojas'!BW28-'Investuotojas ir Finansuotojas'!BW37-'Investuotojas ir Finansuotojas'!BW43</f>
        <v>-31909.194224820876</v>
      </c>
      <c r="BX90" s="127">
        <f>-'Investuotojas ir Finansuotojas'!BX24-'Investuotojas ir Finansuotojas'!BX25-'Investuotojas ir Finansuotojas'!BX28-'Investuotojas ir Finansuotojas'!BX37-'Investuotojas ir Finansuotojas'!BX43</f>
        <v>-31719.16757732549</v>
      </c>
      <c r="BY90" s="127">
        <f>-'Investuotojas ir Finansuotojas'!BY24-'Investuotojas ir Finansuotojas'!BY25-'Investuotojas ir Finansuotojas'!BY28-'Investuotojas ir Finansuotojas'!BY37-'Investuotojas ir Finansuotojas'!BY43</f>
        <v>-31527.240663355158</v>
      </c>
      <c r="BZ90" s="127">
        <f>-'Investuotojas ir Finansuotojas'!BZ24-'Investuotojas ir Finansuotojas'!BZ25-'Investuotojas ir Finansuotojas'!BZ28-'Investuotojas ir Finansuotojas'!BZ37-'Investuotojas ir Finansuotojas'!BZ43</f>
        <v>-31433.394480245115</v>
      </c>
      <c r="CA90" s="43">
        <f t="shared" si="1430"/>
        <v>-388454.13640595519</v>
      </c>
      <c r="CB90" s="127">
        <f>-'Investuotojas ir Finansuotojas'!CB24-'Investuotojas ir Finansuotojas'!CB25-'Investuotojas ir Finansuotojas'!CB28-'Investuotojas ir Finansuotojas'!CB37-'Investuotojas ir Finansuotojas'!CB43</f>
        <v>-31238.609835303982</v>
      </c>
      <c r="CC90" s="127">
        <f>-'Investuotojas ir Finansuotojas'!CC24-'Investuotojas ir Finansuotojas'!CC25-'Investuotojas ir Finansuotojas'!CC28-'Investuotojas ir Finansuotojas'!CC37-'Investuotojas ir Finansuotojas'!CC43</f>
        <v>-31061.009960031945</v>
      </c>
      <c r="CD90" s="127">
        <f>-'Investuotojas ir Finansuotojas'!CD24-'Investuotojas ir Finansuotojas'!CD25-'Investuotojas ir Finansuotojas'!CD28-'Investuotojas ir Finansuotojas'!CD37-'Investuotojas ir Finansuotojas'!CD43</f>
        <v>-30862.501469888673</v>
      </c>
      <c r="CE90" s="127">
        <f>-'Investuotojas ir Finansuotojas'!CE24-'Investuotojas ir Finansuotojas'!CE25-'Investuotojas ir Finansuotojas'!CE28-'Investuotojas ir Finansuotojas'!CE37-'Investuotojas ir Finansuotojas'!CE43</f>
        <v>-30662.00789484397</v>
      </c>
      <c r="CF90" s="127">
        <f>-'Investuotojas ir Finansuotojas'!CF24-'Investuotojas ir Finansuotojas'!CF25-'Investuotojas ir Finansuotojas'!CF28-'Investuotojas ir Finansuotojas'!CF37-'Investuotojas ir Finansuotojas'!CF43</f>
        <v>-30459.509384048823</v>
      </c>
      <c r="CG90" s="127">
        <f>-'Investuotojas ir Finansuotojas'!CG24-'Investuotojas ir Finansuotojas'!CG25-'Investuotojas ir Finansuotojas'!CG28-'Investuotojas ir Finansuotojas'!CG37-'Investuotojas ir Finansuotojas'!CG43</f>
        <v>-30254.985888145718</v>
      </c>
      <c r="CH90" s="127">
        <f>-'Investuotojas ir Finansuotojas'!CH24-'Investuotojas ir Finansuotojas'!CH25-'Investuotojas ir Finansuotojas'!CH28-'Investuotojas ir Finansuotojas'!CH37-'Investuotojas ir Finansuotojas'!CH43</f>
        <v>-30048.417157283584</v>
      </c>
      <c r="CI90" s="127">
        <f>-'Investuotojas ir Finansuotojas'!CI24-'Investuotojas ir Finansuotojas'!CI25-'Investuotojas ir Finansuotojas'!CI28-'Investuotojas ir Finansuotojas'!CI37-'Investuotojas ir Finansuotojas'!CI43</f>
        <v>-29839.78273911283</v>
      </c>
      <c r="CJ90" s="127">
        <f>-'Investuotojas ir Finansuotojas'!CJ24-'Investuotojas ir Finansuotojas'!CJ25-'Investuotojas ir Finansuotojas'!CJ28-'Investuotojas ir Finansuotojas'!CJ37-'Investuotojas ir Finansuotojas'!CJ43</f>
        <v>-29629.061976760368</v>
      </c>
      <c r="CK90" s="127">
        <f>-'Investuotojas ir Finansuotojas'!CK24-'Investuotojas ir Finansuotojas'!CK25-'Investuotojas ir Finansuotojas'!CK28-'Investuotojas ir Finansuotojas'!CK37-'Investuotojas ir Finansuotojas'!CK43</f>
        <v>-29416.234006784376</v>
      </c>
      <c r="CL90" s="127">
        <f>-'Investuotojas ir Finansuotojas'!CL24-'Investuotojas ir Finansuotojas'!CL25-'Investuotojas ir Finansuotojas'!CL28-'Investuotojas ir Finansuotojas'!CL37-'Investuotojas ir Finansuotojas'!CL43</f>
        <v>-29201.277757108634</v>
      </c>
      <c r="CM90" s="127">
        <f>-'Investuotojas ir Finansuotojas'!CM24-'Investuotojas ir Finansuotojas'!CM25-'Investuotojas ir Finansuotojas'!CM28-'Investuotojas ir Finansuotojas'!CM37-'Investuotojas ir Finansuotojas'!CM43</f>
        <v>-29084.171944936126</v>
      </c>
      <c r="CN90" s="43">
        <f t="shared" si="1432"/>
        <v>-361757.57001424895</v>
      </c>
      <c r="CO90" s="127">
        <f>-'Investuotojas ir Finansuotojas'!CO24-'Investuotojas ir Finansuotojas'!CO25-'Investuotojas ir Finansuotojas'!CO28-'Investuotojas ir Finansuotojas'!CO37-'Investuotojas ir Finansuotojas'!CO43</f>
        <v>-28865.895074641896</v>
      </c>
      <c r="CP90" s="127">
        <f>-'Investuotojas ir Finansuotojas'!CP24-'Investuotojas ir Finansuotojas'!CP25-'Investuotojas ir Finansuotojas'!CP28-'Investuotojas ir Finansuotojas'!CP37-'Investuotojas ir Finansuotojas'!CP43</f>
        <v>-28645.435435644729</v>
      </c>
      <c r="CQ90" s="127">
        <f>-'Investuotojas ir Finansuotojas'!CQ24-'Investuotojas ir Finansuotojas'!CQ25-'Investuotojas ir Finansuotojas'!CQ28-'Investuotojas ir Finansuotojas'!CQ37-'Investuotojas ir Finansuotojas'!CQ43</f>
        <v>-28422.771200257583</v>
      </c>
      <c r="CR90" s="127">
        <f>-'Investuotojas ir Finansuotojas'!CR24-'Investuotojas ir Finansuotojas'!CR25-'Investuotojas ir Finansuotojas'!CR28-'Investuotojas ir Finansuotojas'!CR37-'Investuotojas ir Finansuotojas'!CR43</f>
        <v>-28197.880322516568</v>
      </c>
      <c r="CS90" s="127">
        <f>-'Investuotojas ir Finansuotojas'!CS24-'Investuotojas ir Finansuotojas'!CS25-'Investuotojas ir Finansuotojas'!CS28-'Investuotojas ir Finansuotojas'!CS37-'Investuotojas ir Finansuotojas'!CS43</f>
        <v>-27970.740535998146</v>
      </c>
      <c r="CT90" s="127">
        <f>-'Investuotojas ir Finansuotojas'!CT24-'Investuotojas ir Finansuotojas'!CT25-'Investuotojas ir Finansuotojas'!CT28-'Investuotojas ir Finansuotojas'!CT37-'Investuotojas ir Finansuotojas'!CT43</f>
        <v>-27741.329351614539</v>
      </c>
      <c r="CU90" s="127">
        <f>-'Investuotojas ir Finansuotojas'!CU24-'Investuotojas ir Finansuotojas'!CU25-'Investuotojas ir Finansuotojas'!CU28-'Investuotojas ir Finansuotojas'!CU37-'Investuotojas ir Finansuotojas'!CU43</f>
        <v>-27509.624055387088</v>
      </c>
      <c r="CV90" s="127">
        <f>-'Investuotojas ir Finansuotojas'!CV24-'Investuotojas ir Finansuotojas'!CV25-'Investuotojas ir Finansuotojas'!CV28-'Investuotojas ir Finansuotojas'!CV37-'Investuotojas ir Finansuotojas'!CV43</f>
        <v>-27275.601706197373</v>
      </c>
      <c r="CW90" s="127">
        <f>-'Investuotojas ir Finansuotojas'!CW24-'Investuotojas ir Finansuotojas'!CW25-'Investuotojas ir Finansuotojas'!CW28-'Investuotojas ir Finansuotojas'!CW37-'Investuotojas ir Finansuotojas'!CW43</f>
        <v>-27039.239133515748</v>
      </c>
      <c r="CX90" s="127">
        <f>-'Investuotojas ir Finansuotojas'!CX24-'Investuotojas ir Finansuotojas'!CX25-'Investuotojas ir Finansuotojas'!CX28-'Investuotojas ir Finansuotojas'!CX37-'Investuotojas ir Finansuotojas'!CX43</f>
        <v>-26800.512935107323</v>
      </c>
      <c r="CY90" s="127">
        <f>-'Investuotojas ir Finansuotojas'!CY24-'Investuotojas ir Finansuotojas'!CY25-'Investuotojas ir Finansuotojas'!CY28-'Investuotojas ir Finansuotojas'!CY37-'Investuotojas ir Finansuotojas'!CY43</f>
        <v>-26559.399474714803</v>
      </c>
      <c r="CZ90" s="127">
        <f>-'Investuotojas ir Finansuotojas'!CZ24-'Investuotojas ir Finansuotojas'!CZ25-'Investuotojas ir Finansuotojas'!CZ28-'Investuotojas ir Finansuotojas'!CZ37-'Investuotojas ir Finansuotojas'!CZ43</f>
        <v>-26415.874879718358</v>
      </c>
      <c r="DA90" s="43">
        <f t="shared" si="1434"/>
        <v>-331444.30410531419</v>
      </c>
      <c r="DB90" s="127">
        <f>-'Investuotojas ir Finansuotojas'!DB24-'Investuotojas ir Finansuotojas'!DB25-'Investuotojas ir Finansuotojas'!DB28-'Investuotojas ir Finansuotojas'!DB37-'Investuotojas ir Finansuotojas'!DB43</f>
        <v>-26170.915038771953</v>
      </c>
      <c r="DC90" s="127">
        <f>-'Investuotojas ir Finansuotojas'!DC24-'Investuotojas ir Finansuotojas'!DC25-'Investuotojas ir Finansuotojas'!DC28-'Investuotojas ir Finansuotojas'!DC37-'Investuotojas ir Finansuotojas'!DC43</f>
        <v>-25952.712300219235</v>
      </c>
      <c r="DD90" s="127">
        <f>-'Investuotojas ir Finansuotojas'!DD24-'Investuotojas ir Finansuotojas'!DD25-'Investuotojas ir Finansuotojas'!DD28-'Investuotojas ir Finansuotojas'!DD37-'Investuotojas ir Finansuotojas'!DD43</f>
        <v>-25703.120833477835</v>
      </c>
      <c r="DE90" s="127">
        <f>-'Investuotojas ir Finansuotojas'!DE24-'Investuotojas ir Finansuotojas'!DE25-'Investuotojas ir Finansuotojas'!DE28-'Investuotojas ir Finansuotojas'!DE37-'Investuotojas ir Finansuotojas'!DE43</f>
        <v>-25451.033452069023</v>
      </c>
      <c r="DF90" s="127">
        <f>-'Investuotojas ir Finansuotojas'!DF24-'Investuotojas ir Finansuotojas'!DF25-'Investuotojas ir Finansuotojas'!DF28-'Investuotojas ir Finansuotojas'!DF37-'Investuotojas ir Finansuotojas'!DF43</f>
        <v>-25196.425196846121</v>
      </c>
      <c r="DG90" s="127">
        <f>-'Investuotojas ir Finansuotojas'!DG24-'Investuotojas ir Finansuotojas'!DG25-'Investuotojas ir Finansuotojas'!DG28-'Investuotojas ir Finansuotojas'!DG37-'Investuotojas ir Finansuotojas'!DG43</f>
        <v>-24939.270859070992</v>
      </c>
      <c r="DH90" s="127">
        <f>-'Investuotojas ir Finansuotojas'!DH24-'Investuotojas ir Finansuotojas'!DH25-'Investuotojas ir Finansuotojas'!DH28-'Investuotojas ir Finansuotojas'!DH37-'Investuotojas ir Finansuotojas'!DH43</f>
        <v>-24679.544977918111</v>
      </c>
      <c r="DI90" s="127">
        <f>-'Investuotojas ir Finansuotojas'!DI24-'Investuotojas ir Finansuotojas'!DI25-'Investuotojas ir Finansuotojas'!DI28-'Investuotojas ir Finansuotojas'!DI37-'Investuotojas ir Finansuotojas'!DI43</f>
        <v>-24417.221837953704</v>
      </c>
      <c r="DJ90" s="127">
        <f>-'Investuotojas ir Finansuotojas'!DJ24-'Investuotojas ir Finansuotojas'!DJ25-'Investuotojas ir Finansuotojas'!DJ28-'Investuotojas ir Finansuotojas'!DJ37-'Investuotojas ir Finansuotojas'!DJ43</f>
        <v>-24152.275466589646</v>
      </c>
      <c r="DK90" s="127">
        <f>-'Investuotojas ir Finansuotojas'!DK24-'Investuotojas ir Finansuotojas'!DK25-'Investuotojas ir Finansuotojas'!DK28-'Investuotojas ir Finansuotojas'!DK37-'Investuotojas ir Finansuotojas'!DK43</f>
        <v>-23884.679631511954</v>
      </c>
      <c r="DL90" s="127">
        <f>-'Investuotojas ir Finansuotojas'!DL24-'Investuotojas ir Finansuotojas'!DL25-'Investuotojas ir Finansuotojas'!DL28-'Investuotojas ir Finansuotojas'!DL37-'Investuotojas ir Finansuotojas'!DL43</f>
        <v>-23614.407838083484</v>
      </c>
      <c r="DM90" s="127">
        <f>-'Investuotojas ir Finansuotojas'!DM24-'Investuotojas ir Finansuotojas'!DM25-'Investuotojas ir Finansuotojas'!DM28-'Investuotojas ir Finansuotojas'!DM37-'Investuotojas ir Finansuotojas'!DM43</f>
        <v>-23441.433326720729</v>
      </c>
      <c r="DN90" s="43">
        <f t="shared" si="1436"/>
        <v>-297603.04075923277</v>
      </c>
      <c r="DO90" s="127">
        <f>-'Investuotojas ir Finansuotojas'!DO24-'Investuotojas ir Finansuotojas'!DO25-'Investuotojas ir Finansuotojas'!DO28-'Investuotojas ir Finansuotojas'!DO37-'Investuotojas ir Finansuotojas'!DO43</f>
        <v>-23166.729070244346</v>
      </c>
      <c r="DP90" s="127">
        <f>-'Investuotojas ir Finansuotojas'!DP24-'Investuotojas ir Finansuotojas'!DP25-'Investuotojas ir Finansuotojas'!DP28-'Investuotojas ir Finansuotojas'!DP37-'Investuotojas ir Finansuotojas'!DP43</f>
        <v>-22889.2777712032</v>
      </c>
      <c r="DQ90" s="127">
        <f>-'Investuotojas ir Finansuotojas'!DQ24-'Investuotojas ir Finansuotojas'!DQ25-'Investuotojas ir Finansuotojas'!DQ28-'Investuotojas ir Finansuotojas'!DQ37-'Investuotojas ir Finansuotojas'!DQ43</f>
        <v>-22609.05195917164</v>
      </c>
      <c r="DR90" s="127">
        <f>-'Investuotojas ir Finansuotojas'!DR24-'Investuotojas ir Finansuotojas'!DR25-'Investuotojas ir Finansuotojas'!DR28-'Investuotojas ir Finansuotojas'!DR37-'Investuotojas ir Finansuotojas'!DR43</f>
        <v>-22326.023889019769</v>
      </c>
      <c r="DS90" s="127">
        <f>-'Investuotojas ir Finansuotojas'!DS24-'Investuotojas ir Finansuotojas'!DS25-'Investuotojas ir Finansuotojas'!DS28-'Investuotojas ir Finansuotojas'!DS37-'Investuotojas ir Finansuotojas'!DS43</f>
        <v>-22040.16553816638</v>
      </c>
      <c r="DT90" s="127">
        <f>-'Investuotojas ir Finansuotojas'!DT24-'Investuotojas ir Finansuotojas'!DT25-'Investuotojas ir Finansuotojas'!DT28-'Investuotojas ir Finansuotojas'!DT37-'Investuotojas ir Finansuotojas'!DT43</f>
        <v>-21751.448603804452</v>
      </c>
      <c r="DU90" s="127">
        <f>-'Investuotojas ir Finansuotojas'!DU24-'Investuotojas ir Finansuotojas'!DU25-'Investuotojas ir Finansuotojas'!DU28-'Investuotojas ir Finansuotojas'!DU37-'Investuotojas ir Finansuotojas'!DU43</f>
        <v>-21459.844500098909</v>
      </c>
      <c r="DV90" s="127">
        <f>-'Investuotojas ir Finansuotojas'!DV24-'Investuotojas ir Finansuotojas'!DV25-'Investuotojas ir Finansuotojas'!DV28-'Investuotojas ir Finansuotojas'!DV37-'Investuotojas ir Finansuotojas'!DV43</f>
        <v>-21165.324355356304</v>
      </c>
      <c r="DW90" s="127">
        <f>-'Investuotojas ir Finansuotojas'!DW24-'Investuotojas ir Finansuotojas'!DW25-'Investuotojas ir Finansuotojas'!DW28-'Investuotojas ir Finansuotojas'!DW37-'Investuotojas ir Finansuotojas'!DW43</f>
        <v>-20867.859009166285</v>
      </c>
      <c r="DX90" s="127">
        <f>-'Investuotojas ir Finansuotojas'!DX24-'Investuotojas ir Finansuotojas'!DX25-'Investuotojas ir Finansuotojas'!DX28-'Investuotojas ir Finansuotojas'!DX37-'Investuotojas ir Finansuotojas'!DX43</f>
        <v>-20567.419009514353</v>
      </c>
      <c r="DY90" s="127">
        <f>-'Investuotojas ir Finansuotojas'!DY24-'Investuotojas ir Finansuotojas'!DY25-'Investuotojas ir Finansuotojas'!DY28-'Investuotojas ir Finansuotojas'!DY37-'Investuotojas ir Finansuotojas'!DY43</f>
        <v>-20263.974609865912</v>
      </c>
      <c r="DZ90" s="127">
        <f>-'Investuotojas ir Finansuotojas'!DZ24-'Investuotojas ir Finansuotojas'!DZ25-'Investuotojas ir Finansuotojas'!DZ28-'Investuotojas ir Finansuotojas'!DZ37-'Investuotojas ir Finansuotojas'!DZ43</f>
        <v>-20057.495766220978</v>
      </c>
      <c r="EA90" s="43">
        <f t="shared" si="1438"/>
        <v>-259164.61408183252</v>
      </c>
      <c r="EB90" s="127">
        <f>-'Investuotojas ir Finansuotojas'!EB24-'Investuotojas ir Finansuotojas'!EB25-'Investuotojas ir Finansuotojas'!EB28-'Investuotojas ir Finansuotojas'!EB37-'Investuotojas ir Finansuotojas'!EB43</f>
        <v>-19748.952134139603</v>
      </c>
      <c r="EC90" s="127">
        <f>-'Investuotojas ir Finansuotojas'!EC24-'Investuotojas ir Finansuotojas'!EC25-'Investuotojas ir Finansuotojas'!EC28-'Investuotojas ir Finansuotojas'!EC37-'Investuotojas ir Finansuotojas'!EC43</f>
        <v>-19468.99357961947</v>
      </c>
      <c r="ED90" s="127">
        <f>-'Investuotojas ir Finansuotojas'!ED24-'Investuotojas ir Finansuotojas'!ED25-'Investuotojas ir Finansuotojas'!ED28-'Investuotojas ir Finansuotojas'!ED37-'Investuotojas ir Finansuotojas'!ED43</f>
        <v>-19154.564925672075</v>
      </c>
      <c r="EE90" s="127">
        <f>-'Investuotojas ir Finansuotojas'!EE24-'Investuotojas ir Finansuotojas'!EE25-'Investuotojas ir Finansuotojas'!EE28-'Investuotojas ir Finansuotojas'!EE37-'Investuotojas ir Finansuotojas'!EE43</f>
        <v>-18836.991985185206</v>
      </c>
      <c r="EF90" s="127">
        <f>-'Investuotojas ir Finansuotojas'!EF24-'Investuotojas ir Finansuotojas'!EF25-'Investuotojas ir Finansuotojas'!EF28-'Investuotojas ir Finansuotojas'!EF37-'Investuotojas ir Finansuotojas'!EF43</f>
        <v>-18516.243315293472</v>
      </c>
      <c r="EG90" s="127">
        <f>-'Investuotojas ir Finansuotojas'!EG24-'Investuotojas ir Finansuotojas'!EG25-'Investuotojas ir Finansuotojas'!EG28-'Investuotojas ir Finansuotojas'!EG37-'Investuotojas ir Finansuotojas'!EG43</f>
        <v>-18192.287158702817</v>
      </c>
      <c r="EH90" s="127">
        <f>-'Investuotojas ir Finansuotojas'!EH24-'Investuotojas ir Finansuotojas'!EH25-'Investuotojas ir Finansuotojas'!EH28-'Investuotojas ir Finansuotojas'!EH37-'Investuotojas ir Finansuotojas'!EH43</f>
        <v>-17865.091440546254</v>
      </c>
      <c r="EI90" s="127">
        <f>-'Investuotojas ir Finansuotojas'!EI24-'Investuotojas ir Finansuotojas'!EI25-'Investuotojas ir Finansuotojas'!EI28-'Investuotojas ir Finansuotojas'!EI37-'Investuotojas ir Finansuotojas'!EI43</f>
        <v>-17534.623765208125</v>
      </c>
      <c r="EJ90" s="127">
        <f>-'Investuotojas ir Finansuotojas'!EJ24-'Investuotojas ir Finansuotojas'!EJ25-'Investuotojas ir Finansuotojas'!EJ28-'Investuotojas ir Finansuotojas'!EJ37-'Investuotojas ir Finansuotojas'!EJ43</f>
        <v>-17200.851413116623</v>
      </c>
      <c r="EK90" s="127">
        <f>-'Investuotojas ir Finansuotojas'!EK24-'Investuotojas ir Finansuotojas'!EK25-'Investuotojas ir Finansuotojas'!EK28-'Investuotojas ir Finansuotojas'!EK37-'Investuotojas ir Finansuotojas'!EK43</f>
        <v>-16863.741337504194</v>
      </c>
      <c r="EL90" s="127">
        <f>-'Investuotojas ir Finansuotojas'!EL24-'Investuotojas ir Finansuotojas'!EL25-'Investuotojas ir Finansuotojas'!EL28-'Investuotojas ir Finansuotojas'!EL37-'Investuotojas ir Finansuotojas'!EL43</f>
        <v>-16523.260161135651</v>
      </c>
      <c r="EM90" s="127">
        <f>-'Investuotojas ir Finansuotojas'!EM24-'Investuotojas ir Finansuotojas'!EM25-'Investuotojas ir Finansuotojas'!EM28-'Investuotojas ir Finansuotojas'!EM37-'Investuotojas ir Finansuotojas'!EM43</f>
        <v>-16279.374173003418</v>
      </c>
      <c r="EN90" s="43">
        <f t="shared" si="1440"/>
        <v>-216184.97538912686</v>
      </c>
      <c r="EO90" s="127">
        <f>-'Investuotojas ir Finansuotojas'!EO24-'Investuotojas ir Finansuotojas'!EO25-'Investuotojas ir Finansuotojas'!EO28-'Investuotojas ir Finansuotojas'!EO37-'Investuotojas ir Finansuotojas'!EO43</f>
        <v>-15933.049324989863</v>
      </c>
      <c r="EP90" s="127">
        <f>-'Investuotojas ir Finansuotojas'!EP24-'Investuotojas ir Finansuotojas'!EP25-'Investuotojas ir Finansuotojas'!EP28-'Investuotojas ir Finansuotojas'!EP37-'Investuotojas ir Finansuotojas'!EP43</f>
        <v>-15586.594530919388</v>
      </c>
      <c r="EQ90" s="127">
        <f>-'Investuotojas ir Finansuotojas'!EQ24-'Investuotojas ir Finansuotojas'!EQ25-'Investuotojas ir Finansuotojas'!EQ28-'Investuotojas ir Finansuotojas'!EQ37-'Investuotojas ir Finansuotojas'!EQ43</f>
        <v>-15233.341886484997</v>
      </c>
      <c r="ER90" s="127">
        <f>-'Investuotojas ir Finansuotojas'!ER24-'Investuotojas ir Finansuotojas'!ER25-'Investuotojas ir Finansuotojas'!ER28-'Investuotojas ir Finansuotojas'!ER37-'Investuotojas ir Finansuotojas'!ER43</f>
        <v>-14876.556715606255</v>
      </c>
      <c r="ES90" s="127">
        <f>-'Investuotojas ir Finansuotojas'!ES24-'Investuotojas ir Finansuotojas'!ES25-'Investuotojas ir Finansuotojas'!ES28-'Investuotojas ir Finansuotojas'!ES37-'Investuotojas ir Finansuotojas'!ES43</f>
        <v>-14516.20369301873</v>
      </c>
      <c r="ET90" s="127">
        <f>-'Investuotojas ir Finansuotojas'!ET24-'Investuotojas ir Finansuotojas'!ET25-'Investuotojas ir Finansuotojas'!ET28-'Investuotojas ir Finansuotojas'!ET37-'Investuotojas ir Finansuotojas'!ET43</f>
        <v>-14152.247140205327</v>
      </c>
      <c r="EU90" s="127">
        <f>-'Investuotojas ir Finansuotojas'!EU24-'Investuotojas ir Finansuotojas'!EU25-'Investuotojas ir Finansuotojas'!EU28-'Investuotojas ir Finansuotojas'!EU37-'Investuotojas ir Finansuotojas'!EU43</f>
        <v>-13784.651021863792</v>
      </c>
      <c r="EV90" s="127">
        <f>-'Investuotojas ir Finansuotojas'!EV24-'Investuotojas ir Finansuotojas'!EV25-'Investuotojas ir Finansuotojas'!EV28-'Investuotojas ir Finansuotojas'!EV37-'Investuotojas ir Finansuotojas'!EV43</f>
        <v>-13413.378942338839</v>
      </c>
      <c r="EW90" s="127">
        <f>-'Investuotojas ir Finansuotojas'!EW24-'Investuotojas ir Finansuotojas'!EW25-'Investuotojas ir Finansuotojas'!EW28-'Investuotojas ir Finansuotojas'!EW37-'Investuotojas ir Finansuotojas'!EW43</f>
        <v>-13038.39414201864</v>
      </c>
      <c r="EX90" s="127">
        <f>-'Investuotojas ir Finansuotojas'!EX24-'Investuotojas ir Finansuotojas'!EX25-'Investuotojas ir Finansuotojas'!EX28-'Investuotojas ir Finansuotojas'!EX37-'Investuotojas ir Finansuotojas'!EX43</f>
        <v>-12659.659493695235</v>
      </c>
      <c r="EY90" s="127">
        <f>-'Investuotojas ir Finansuotojas'!EY24-'Investuotojas ir Finansuotojas'!EY25-'Investuotojas ir Finansuotojas'!EY28-'Investuotojas ir Finansuotojas'!EY37-'Investuotojas ir Finansuotojas'!EY43</f>
        <v>-12277.1374988886</v>
      </c>
      <c r="EZ90" s="127">
        <f>-'Investuotojas ir Finansuotojas'!EZ24-'Investuotojas ir Finansuotojas'!EZ25-'Investuotojas ir Finansuotojas'!EZ28-'Investuotojas ir Finansuotojas'!EZ37-'Investuotojas ir Finansuotojas'!EZ43</f>
        <v>-11990.790284133895</v>
      </c>
      <c r="FA90" s="43">
        <f t="shared" si="1442"/>
        <v>-167462.00467416356</v>
      </c>
      <c r="FB90" s="127">
        <f>-'Investuotojas ir Finansuotojas'!FB24-'Investuotojas ir Finansuotojas'!FB25-'Investuotojas ir Finansuotojas'!FB28-'Investuotojas ir Finansuotojas'!FB37-'Investuotojas ir Finansuotojas'!FB43</f>
        <v>-11601.579597231645</v>
      </c>
      <c r="FC90" s="127">
        <f>-'Investuotojas ir Finansuotojas'!FC24-'Investuotojas ir Finansuotojas'!FC25-'Investuotojas ir Finansuotojas'!FC28-'Investuotojas ir Finansuotojas'!FC37-'Investuotojas ir Finansuotojas'!FC43</f>
        <v>-11224.911175246896</v>
      </c>
      <c r="FD90" s="127">
        <f>-'Investuotojas ir Finansuotojas'!FD24-'Investuotojas ir Finansuotojas'!FD25-'Investuotojas ir Finansuotojas'!FD28-'Investuotojas ir Finansuotojas'!FD37-'Investuotojas ir Finansuotojas'!FD43</f>
        <v>-10828.041697255774</v>
      </c>
      <c r="FE90" s="127">
        <f>-'Investuotojas ir Finansuotojas'!FE24-'Investuotojas ir Finansuotojas'!FE25-'Investuotojas ir Finansuotojas'!FE28-'Investuotojas ir Finansuotojas'!FE37-'Investuotojas ir Finansuotojas'!FE43</f>
        <v>-10427.203524484743</v>
      </c>
      <c r="FF90" s="127">
        <f>-'Investuotojas ir Finansuotojas'!FF24-'Investuotojas ir Finansuotojas'!FF25-'Investuotojas ir Finansuotojas'!FF28-'Investuotojas ir Finansuotojas'!FF37-'Investuotojas ir Finansuotojas'!FF43</f>
        <v>-10022.356969986</v>
      </c>
      <c r="FG90" s="127">
        <f>-'Investuotojas ir Finansuotojas'!FG24-'Investuotojas ir Finansuotojas'!FG25-'Investuotojas ir Finansuotojas'!FG28-'Investuotojas ir Finansuotojas'!FG37-'Investuotojas ir Finansuotojas'!FG43</f>
        <v>-9613.4619499422697</v>
      </c>
      <c r="FH90" s="127">
        <f>-'Investuotojas ir Finansuotojas'!FH24-'Investuotojas ir Finansuotojas'!FH25-'Investuotojas ir Finansuotojas'!FH28-'Investuotojas ir Finansuotojas'!FH37-'Investuotojas ir Finansuotojas'!FH43</f>
        <v>-9200.477979698102</v>
      </c>
      <c r="FI90" s="127">
        <f>-'Investuotojas ir Finansuotojas'!FI24-'Investuotojas ir Finansuotojas'!FI25-'Investuotojas ir Finansuotojas'!FI28-'Investuotojas ir Finansuotojas'!FI37-'Investuotojas ir Finansuotojas'!FI43</f>
        <v>-8783.364169751494</v>
      </c>
      <c r="FJ90" s="127">
        <f>-'Investuotojas ir Finansuotojas'!FJ24-'Investuotojas ir Finansuotojas'!FJ25-'Investuotojas ir Finansuotojas'!FJ28-'Investuotojas ir Finansuotojas'!FJ37-'Investuotojas ir Finansuotojas'!FJ43</f>
        <v>-8362.0792217054204</v>
      </c>
      <c r="FK90" s="127">
        <f>-'Investuotojas ir Finansuotojas'!FK24-'Investuotojas ir Finansuotojas'!FK25-'Investuotojas ir Finansuotojas'!FK28-'Investuotojas ir Finansuotojas'!FK37-'Investuotojas ir Finansuotojas'!FK43</f>
        <v>-7936.581424178883</v>
      </c>
      <c r="FL90" s="127">
        <f>-'Investuotojas ir Finansuotojas'!FL24-'Investuotojas ir Finansuotojas'!FL25-'Investuotojas ir Finansuotojas'!FL28-'Investuotojas ir Finansuotojas'!FL37-'Investuotojas ir Finansuotojas'!FL43</f>
        <v>-7506.828648677083</v>
      </c>
      <c r="FM90" s="127">
        <f>-'Investuotojas ir Finansuotojas'!FM24-'Investuotojas ir Finansuotojas'!FM25-'Investuotojas ir Finansuotojas'!FM28-'Investuotojas ir Finansuotojas'!FM37-'Investuotojas ir Finansuotojas'!FM43</f>
        <v>-7172.7783454202627</v>
      </c>
      <c r="FN90" s="43">
        <f t="shared" si="1444"/>
        <v>-112679.66470357859</v>
      </c>
      <c r="FO90" s="127">
        <f>-'Investuotojas ir Finansuotojas'!FO24-'Investuotojas ir Finansuotojas'!FO25-'Investuotojas ir Finansuotojas'!FO28-'Investuotojas ir Finansuotojas'!FO37-'Investuotojas ir Finansuotojas'!FO43</f>
        <v>-6735.3875391308766</v>
      </c>
      <c r="FP90" s="127">
        <f>-'Investuotojas ir Finansuotojas'!FP24-'Investuotojas ir Finansuotojas'!FP25-'Investuotojas ir Finansuotojas'!FP28-'Investuotojas ir Finansuotojas'!FP37-'Investuotojas ir Finansuotojas'!FP43</f>
        <v>-6294.4627758817933</v>
      </c>
      <c r="FQ90" s="127">
        <f>-'Investuotojas ir Finansuotojas'!FQ24-'Investuotojas ir Finansuotojas'!FQ25-'Investuotojas ir Finansuotojas'!FQ28-'Investuotojas ir Finansuotojas'!FQ37-'Investuotojas ir Finansuotojas'!FQ43</f>
        <v>-5848.2888138970229</v>
      </c>
      <c r="FR90" s="127">
        <f>-'Investuotojas ir Finansuotojas'!FR24-'Investuotojas ir Finansuotojas'!FR25-'Investuotojas ir Finansuotojas'!FR28-'Investuotojas ir Finansuotojas'!FR37-'Investuotojas ir Finansuotojas'!FR43</f>
        <v>-5397.6531122924016</v>
      </c>
      <c r="FS90" s="127">
        <f>-'Investuotojas ir Finansuotojas'!FS24-'Investuotojas ir Finansuotojas'!FS25-'Investuotojas ir Finansuotojas'!FS28-'Investuotojas ir Finansuotojas'!FS37-'Investuotojas ir Finansuotojas'!FS43</f>
        <v>-4942.5110536717375</v>
      </c>
      <c r="FT90" s="127">
        <f>-'Investuotojas ir Finansuotojas'!FT24-'Investuotojas ir Finansuotojas'!FT25-'Investuotojas ir Finansuotojas'!FT28-'Investuotojas ir Finansuotojas'!FT37-'Investuotojas ir Finansuotojas'!FT43</f>
        <v>-4482.8175744648634</v>
      </c>
      <c r="FU90" s="127">
        <f>-'Investuotojas ir Finansuotojas'!FU24-'Investuotojas ir Finansuotojas'!FU25-'Investuotojas ir Finansuotojas'!FU28-'Investuotojas ir Finansuotojas'!FU37-'Investuotojas ir Finansuotojas'!FU43</f>
        <v>-4018.5271604659229</v>
      </c>
      <c r="FV90" s="127">
        <f>-'Investuotojas ir Finansuotojas'!FV24-'Investuotojas ir Finansuotojas'!FV25-'Investuotojas ir Finansuotojas'!FV28-'Investuotojas ir Finansuotojas'!FV37-'Investuotojas ir Finansuotojas'!FV43</f>
        <v>-3549.5938423269922</v>
      </c>
      <c r="FW90" s="127">
        <f>-'Investuotojas ir Finansuotojas'!FW24-'Investuotojas ir Finansuotojas'!FW25-'Investuotojas ir Finansuotojas'!FW28-'Investuotojas ir Finansuotojas'!FW37-'Investuotojas ir Finansuotojas'!FW43</f>
        <v>-3075.9711910066721</v>
      </c>
      <c r="FX90" s="127">
        <f>-'Investuotojas ir Finansuotojas'!FX24-'Investuotojas ir Finansuotojas'!FX25-'Investuotojas ir Finansuotojas'!FX28-'Investuotojas ir Finansuotojas'!FX37-'Investuotojas ir Finansuotojas'!FX43</f>
        <v>-2597.6123131731488</v>
      </c>
      <c r="FY90" s="127">
        <f>-'Investuotojas ir Finansuotojas'!FY24-'Investuotojas ir Finansuotojas'!FY25-'Investuotojas ir Finansuotojas'!FY28-'Investuotojas ir Finansuotojas'!FY37-'Investuotojas ir Finansuotojas'!FY43</f>
        <v>-2114.4698465612901</v>
      </c>
      <c r="FZ90" s="127">
        <f>-'Investuotojas ir Finansuotojas'!FZ24-'Investuotojas ir Finansuotojas'!FZ25-'Investuotojas ir Finansuotojas'!FZ28-'Investuotojas ir Finansuotojas'!FZ37-'Investuotojas ir Finansuotojas'!FZ43</f>
        <v>-1726.4959552833136</v>
      </c>
      <c r="GA90" s="43">
        <f t="shared" si="1446"/>
        <v>-50783.791178156032</v>
      </c>
      <c r="GB90" s="127">
        <f>-'Investuotojas ir Finansuotojas'!GB24-'Investuotojas ir Finansuotojas'!GB25-'Investuotojas ir Finansuotojas'!GB28-'Investuotojas ir Finansuotojas'!GB37-'Investuotojas ir Finansuotojas'!GB43</f>
        <v>-1234.6423250925568</v>
      </c>
      <c r="GC90" s="127">
        <f>-'Investuotojas ir Finansuotojas'!GC24-'Investuotojas ir Finansuotojas'!GC25-'Investuotojas ir Finansuotojas'!GC28-'Investuotojas ir Finansuotojas'!GC37-'Investuotojas ir Finansuotojas'!GC43</f>
        <v>-908.09408364203955</v>
      </c>
      <c r="GD90" s="127">
        <f>-'Investuotojas ir Finansuotojas'!GD24-'Investuotojas ir Finansuotojas'!GD25-'Investuotojas ir Finansuotojas'!GD28-'Investuotojas ir Finansuotojas'!GD37-'Investuotojas ir Finansuotojas'!GD43</f>
        <v>-408.05643473486998</v>
      </c>
      <c r="GE90" s="127">
        <f>-'Investuotojas ir Finansuotojas'!GE24-'Investuotojas ir Finansuotojas'!GE25-'Investuotojas ir Finansuotojas'!GE28-'Investuotojas ir Finansuotojas'!GE37-'Investuotojas ir Finansuotojas'!GE43</f>
        <v>96.981590661371001</v>
      </c>
      <c r="GF90" s="127">
        <f>-'Investuotojas ir Finansuotojas'!GF24-'Investuotojas ir Finansuotojas'!GF25-'Investuotojas ir Finansuotojas'!GF28-'Investuotojas ir Finansuotojas'!GF37-'Investuotojas ir Finansuotojas'!GF43</f>
        <v>607.06999631157441</v>
      </c>
      <c r="GG90" s="127">
        <f>-'Investuotojas ir Finansuotojas'!GG24-'Investuotojas ir Finansuotojas'!GG25-'Investuotojas ir Finansuotojas'!GG28-'Investuotojas ir Finansuotojas'!GG37-'Investuotojas ir Finansuotojas'!GG43</f>
        <v>1122.2592860182795</v>
      </c>
      <c r="GH90" s="127">
        <f>-'Investuotojas ir Finansuotojas'!GH24-'Investuotojas ir Finansuotojas'!GH25-'Investuotojas ir Finansuotojas'!GH28-'Investuotojas ir Finansuotojas'!GH37-'Investuotojas ir Finansuotojas'!GH43</f>
        <v>-589.03381739617703</v>
      </c>
      <c r="GI90" s="127">
        <f>-'Investuotojas ir Finansuotojas'!GI24-'Investuotojas ir Finansuotojas'!GI25-'Investuotojas ir Finansuotojas'!GI28-'Investuotojas ir Finansuotojas'!GI37-'Investuotojas ir Finansuotojas'!GI43</f>
        <v>-85.805565826549355</v>
      </c>
      <c r="GJ90" s="127">
        <f>-'Investuotojas ir Finansuotojas'!GJ24-'Investuotojas ir Finansuotojas'!GJ25-'Investuotojas ir Finansuotojas'!GJ28-'Investuotojas ir Finansuotojas'!GJ37-'Investuotojas ir Finansuotojas'!GJ43</f>
        <v>422.45496825877501</v>
      </c>
      <c r="GK90" s="127">
        <f>-'Investuotojas ir Finansuotojas'!GK24-'Investuotojas ir Finansuotojas'!GK25-'Investuotojas ir Finansuotojas'!GK28-'Investuotojas ir Finansuotojas'!GK37-'Investuotojas ir Finansuotojas'!GK43</f>
        <v>935.79810768495236</v>
      </c>
      <c r="GL90" s="127">
        <f>-'Investuotojas ir Finansuotojas'!GL24-'Investuotojas ir Finansuotojas'!GL25-'Investuotojas ir Finansuotojas'!GL28-'Investuotojas ir Finansuotojas'!GL37-'Investuotojas ir Finansuotojas'!GL43</f>
        <v>1454.2746785053919</v>
      </c>
      <c r="GM90" s="127">
        <f>-'Investuotojas ir Finansuotojas'!GM24-'Investuotojas ir Finansuotojas'!GM25-'Investuotojas ir Finansuotojas'!GM28-'Investuotojas ir Finansuotojas'!GM37-'Investuotojas ir Finansuotojas'!GM43</f>
        <v>1877.9360150340353</v>
      </c>
      <c r="GN90" s="43">
        <f t="shared" si="1448"/>
        <v>3291.1424157821866</v>
      </c>
      <c r="GO90" s="127">
        <f>-'Investuotojas ir Finansuotojas'!GO37-'Investuotojas ir Finansuotojas'!GO24</f>
        <v>85.33653846158839</v>
      </c>
      <c r="GP90" s="127">
        <f>-'Investuotojas ir Finansuotojas'!GP37-'Investuotojas ir Finansuotojas'!GP24</f>
        <v>256.00961538466527</v>
      </c>
      <c r="GQ90" s="127">
        <f>-'Investuotojas ir Finansuotojas'!GQ37-'Investuotojas ir Finansuotojas'!GQ24</f>
        <v>426.68269230774217</v>
      </c>
      <c r="GR90" s="127">
        <f>-'Investuotojas ir Finansuotojas'!GR37-'Investuotojas ir Finansuotojas'!GR24</f>
        <v>597.35576923081908</v>
      </c>
      <c r="GS90" s="127">
        <f>-'Investuotojas ir Finansuotojas'!GS37-'Investuotojas ir Finansuotojas'!GS24</f>
        <v>768.02884615389598</v>
      </c>
      <c r="GT90" s="127">
        <f>-'Investuotojas ir Finansuotojas'!GT37-'Investuotojas ir Finansuotojas'!GT24</f>
        <v>938.70192307697278</v>
      </c>
      <c r="GU90" s="127">
        <f>-'Investuotojas ir Finansuotojas'!GU37-'Investuotojas ir Finansuotojas'!GU24</f>
        <v>1109.3750000000498</v>
      </c>
      <c r="GV90" s="127">
        <f>-'Investuotojas ir Finansuotojas'!GV37-'Investuotojas ir Finansuotojas'!GV24</f>
        <v>1280.0480769231265</v>
      </c>
      <c r="GW90" s="127">
        <f>-'Investuotojas ir Finansuotojas'!GW37-'Investuotojas ir Finansuotojas'!GW24</f>
        <v>1450.7211538462036</v>
      </c>
      <c r="GX90" s="127">
        <f>-'Investuotojas ir Finansuotojas'!GX37-'Investuotojas ir Finansuotojas'!GX24</f>
        <v>1621.3942307692805</v>
      </c>
      <c r="GY90" s="127">
        <f>-'Investuotojas ir Finansuotojas'!GY37-'Investuotojas ir Finansuotojas'!GY24</f>
        <v>1792.0673076923574</v>
      </c>
      <c r="GZ90" s="127">
        <f>-'Investuotojas ir Finansuotojas'!GZ37-'Investuotojas ir Finansuotojas'!GZ24</f>
        <v>1962.7403846154346</v>
      </c>
      <c r="HA90" s="43">
        <f t="shared" si="1450"/>
        <v>12288.461538462136</v>
      </c>
      <c r="HB90" s="127">
        <f>-'Investuotojas ir Finansuotojas'!HB37-'Investuotojas ir Finansuotojas'!HB24</f>
        <v>2133.4134615385115</v>
      </c>
      <c r="HC90" s="127">
        <f>-'Investuotojas ir Finansuotojas'!HC37-'Investuotojas ir Finansuotojas'!HC24</f>
        <v>2304.0865384615886</v>
      </c>
      <c r="HD90" s="127">
        <f>-'Investuotojas ir Finansuotojas'!HD37-'Investuotojas ir Finansuotojas'!HD24</f>
        <v>2474.7596153846657</v>
      </c>
      <c r="HE90" s="127">
        <f>-'Investuotojas ir Finansuotojas'!HE37-'Investuotojas ir Finansuotojas'!HE24</f>
        <v>2645.4326923077424</v>
      </c>
      <c r="HF90" s="127">
        <f>-'Investuotojas ir Finansuotojas'!HF37-'Investuotojas ir Finansuotojas'!HF24</f>
        <v>2816.1057692308195</v>
      </c>
      <c r="HG90" s="127">
        <f>-'Investuotojas ir Finansuotojas'!HG37-'Investuotojas ir Finansuotojas'!HG24</f>
        <v>2986.7788461538967</v>
      </c>
      <c r="HH90" s="127">
        <f>-'Investuotojas ir Finansuotojas'!HH37-'Investuotojas ir Finansuotojas'!HH24</f>
        <v>3157.4519230769743</v>
      </c>
      <c r="HI90" s="127">
        <f>-'Investuotojas ir Finansuotojas'!HI37-'Investuotojas ir Finansuotojas'!HI24</f>
        <v>3328.1250000000509</v>
      </c>
      <c r="HJ90" s="127">
        <f>-'Investuotojas ir Finansuotojas'!HJ37-'Investuotojas ir Finansuotojas'!HJ24</f>
        <v>3498.7980769231285</v>
      </c>
      <c r="HK90" s="127">
        <f>-'Investuotojas ir Finansuotojas'!HK37-'Investuotojas ir Finansuotojas'!HK24</f>
        <v>3669.4711538462052</v>
      </c>
      <c r="HL90" s="127">
        <f>-'Investuotojas ir Finansuotojas'!HL37-'Investuotojas ir Finansuotojas'!HL24</f>
        <v>3840.1442307692828</v>
      </c>
      <c r="HM90" s="127">
        <f>-'Investuotojas ir Finansuotojas'!HM37-'Investuotojas ir Finansuotojas'!HM24</f>
        <v>4010.817307692359</v>
      </c>
      <c r="HN90" s="43">
        <f t="shared" si="1452"/>
        <v>36865.384615385228</v>
      </c>
      <c r="HO90" s="127">
        <f>-'Investuotojas ir Finansuotojas'!HO37-'Investuotojas ir Finansuotojas'!HO24</f>
        <v>4096.1538461538976</v>
      </c>
      <c r="HP90" s="127">
        <f>-'Investuotojas ir Finansuotojas'!HP37-'Investuotojas ir Finansuotojas'!HP24</f>
        <v>4096.1538461538976</v>
      </c>
      <c r="HQ90" s="127">
        <f>-'Investuotojas ir Finansuotojas'!HQ37-'Investuotojas ir Finansuotojas'!HQ24</f>
        <v>4096.1538461538976</v>
      </c>
      <c r="HR90" s="127">
        <f>-'Investuotojas ir Finansuotojas'!HR37-'Investuotojas ir Finansuotojas'!HR24</f>
        <v>4096.1538461538976</v>
      </c>
      <c r="HS90" s="127">
        <f>-'Investuotojas ir Finansuotojas'!HS37-'Investuotojas ir Finansuotojas'!HS24</f>
        <v>4096.1538461538976</v>
      </c>
      <c r="HT90" s="127">
        <f>-'Investuotojas ir Finansuotojas'!HT37-'Investuotojas ir Finansuotojas'!HT24</f>
        <v>4096.1538461538976</v>
      </c>
      <c r="HU90" s="127">
        <f>-'Investuotojas ir Finansuotojas'!HU37-'Investuotojas ir Finansuotojas'!HU24</f>
        <v>4096.1538461538976</v>
      </c>
      <c r="HV90" s="127">
        <f>-'Investuotojas ir Finansuotojas'!HV37-'Investuotojas ir Finansuotojas'!HV24</f>
        <v>4096.1538461538976</v>
      </c>
      <c r="HW90" s="127">
        <f>-'Investuotojas ir Finansuotojas'!HW37-'Investuotojas ir Finansuotojas'!HW24</f>
        <v>4096.1538461538976</v>
      </c>
      <c r="HX90" s="127">
        <f>-'Investuotojas ir Finansuotojas'!HX37-'Investuotojas ir Finansuotojas'!HX24</f>
        <v>4096.1538461538976</v>
      </c>
      <c r="HY90" s="127">
        <f>-'Investuotojas ir Finansuotojas'!HY37-'Investuotojas ir Finansuotojas'!HY24</f>
        <v>4096.1538461538976</v>
      </c>
      <c r="HZ90" s="127">
        <f>-'Investuotojas ir Finansuotojas'!HZ37-'Investuotojas ir Finansuotojas'!HZ24</f>
        <v>4096.1538461538976</v>
      </c>
      <c r="IA90" s="43">
        <f t="shared" si="1454"/>
        <v>49153.84615384676</v>
      </c>
      <c r="IB90" s="127">
        <f>-'Investuotojas ir Finansuotojas'!IB37-'Investuotojas ir Finansuotojas'!IB24</f>
        <v>4096.1538461538976</v>
      </c>
      <c r="IC90" s="127">
        <f>-'Investuotojas ir Finansuotojas'!IC37-'Investuotojas ir Finansuotojas'!IC24</f>
        <v>4096.1538461538976</v>
      </c>
      <c r="ID90" s="127">
        <f>-'Investuotojas ir Finansuotojas'!ID37-'Investuotojas ir Finansuotojas'!ID24</f>
        <v>4096.1538461538976</v>
      </c>
      <c r="IE90" s="127">
        <f>-'Investuotojas ir Finansuotojas'!IE37-'Investuotojas ir Finansuotojas'!IE24</f>
        <v>4096.1538461538976</v>
      </c>
      <c r="IF90" s="127">
        <f>-'Investuotojas ir Finansuotojas'!IF37-'Investuotojas ir Finansuotojas'!IF24</f>
        <v>4096.1538461538976</v>
      </c>
      <c r="IG90" s="127">
        <f>-'Investuotojas ir Finansuotojas'!IG37-'Investuotojas ir Finansuotojas'!IG24</f>
        <v>4096.1538461538976</v>
      </c>
      <c r="IH90" s="127">
        <f>-'Investuotojas ir Finansuotojas'!IH37-'Investuotojas ir Finansuotojas'!IH24</f>
        <v>4096.1538461538976</v>
      </c>
      <c r="II90" s="127">
        <f>-'Investuotojas ir Finansuotojas'!II37-'Investuotojas ir Finansuotojas'!II24</f>
        <v>4096.1538461538976</v>
      </c>
      <c r="IJ90" s="127">
        <f>-'Investuotojas ir Finansuotojas'!IJ37-'Investuotojas ir Finansuotojas'!IJ24</f>
        <v>4096.1538461538976</v>
      </c>
      <c r="IK90" s="127">
        <f>-'Investuotojas ir Finansuotojas'!IK37-'Investuotojas ir Finansuotojas'!IK24</f>
        <v>4096.1538461538976</v>
      </c>
      <c r="IL90" s="127">
        <f>-'Investuotojas ir Finansuotojas'!IL37-'Investuotojas ir Finansuotojas'!IL24</f>
        <v>4096.1538461538976</v>
      </c>
      <c r="IM90" s="127">
        <f>-'Investuotojas ir Finansuotojas'!IM37-'Investuotojas ir Finansuotojas'!IM24</f>
        <v>4096.1538461538976</v>
      </c>
      <c r="IN90" s="43">
        <f t="shared" si="1456"/>
        <v>49153.84615384676</v>
      </c>
      <c r="IO90" s="127">
        <f>-'Investuotojas ir Finansuotojas'!IO37-'Investuotojas ir Finansuotojas'!IO24</f>
        <v>4096.1538461538976</v>
      </c>
      <c r="IP90" s="127">
        <f>-'Investuotojas ir Finansuotojas'!IP37-'Investuotojas ir Finansuotojas'!IP24</f>
        <v>4096.1538461538976</v>
      </c>
      <c r="IQ90" s="127">
        <f>-'Investuotojas ir Finansuotojas'!IQ37-'Investuotojas ir Finansuotojas'!IQ24</f>
        <v>4096.1538461538976</v>
      </c>
      <c r="IR90" s="127">
        <f>-'Investuotojas ir Finansuotojas'!IR37-'Investuotojas ir Finansuotojas'!IR24</f>
        <v>4096.1538461538976</v>
      </c>
      <c r="IS90" s="127">
        <f>-'Investuotojas ir Finansuotojas'!IS37-'Investuotojas ir Finansuotojas'!IS24</f>
        <v>4096.1538461538976</v>
      </c>
      <c r="IT90" s="127">
        <f>-'Investuotojas ir Finansuotojas'!IT37-'Investuotojas ir Finansuotojas'!IT24</f>
        <v>4096.1538461538976</v>
      </c>
      <c r="IU90" s="127">
        <f>-'Investuotojas ir Finansuotojas'!IU37-'Investuotojas ir Finansuotojas'!IU24</f>
        <v>4096.1538461538976</v>
      </c>
      <c r="IV90" s="127">
        <f>-'Investuotojas ir Finansuotojas'!IV37-'Investuotojas ir Finansuotojas'!IV24</f>
        <v>4096.1538461538976</v>
      </c>
      <c r="IW90" s="127">
        <f>-'Investuotojas ir Finansuotojas'!IW37-'Investuotojas ir Finansuotojas'!IW24</f>
        <v>4096.1538461538976</v>
      </c>
      <c r="IX90" s="127">
        <f>-'Investuotojas ir Finansuotojas'!IX37-'Investuotojas ir Finansuotojas'!IX24</f>
        <v>4096.1538461538976</v>
      </c>
      <c r="IY90" s="127">
        <f>-'Investuotojas ir Finansuotojas'!IY37-'Investuotojas ir Finansuotojas'!IY24</f>
        <v>4096.1538461538976</v>
      </c>
      <c r="IZ90" s="127">
        <f>-'Investuotojas ir Finansuotojas'!IZ37-'Investuotojas ir Finansuotojas'!IZ24</f>
        <v>4096.1538461538976</v>
      </c>
      <c r="JA90" s="43">
        <f t="shared" si="1458"/>
        <v>49153.84615384676</v>
      </c>
      <c r="JB90" s="127">
        <f>-'Investuotojas ir Finansuotojas'!JB37-'Investuotojas ir Finansuotojas'!JB24</f>
        <v>4096.1538461538976</v>
      </c>
      <c r="JC90" s="127">
        <f>-'Investuotojas ir Finansuotojas'!JC37-'Investuotojas ir Finansuotojas'!JC24</f>
        <v>4096.1538461538976</v>
      </c>
      <c r="JD90" s="127">
        <f>-'Investuotojas ir Finansuotojas'!JD37-'Investuotojas ir Finansuotojas'!JD24</f>
        <v>4096.1538461538976</v>
      </c>
      <c r="JE90" s="127">
        <f>-'Investuotojas ir Finansuotojas'!JE37-'Investuotojas ir Finansuotojas'!JE24</f>
        <v>4096.1538461538976</v>
      </c>
      <c r="JF90" s="127">
        <f>-'Investuotojas ir Finansuotojas'!JF37-'Investuotojas ir Finansuotojas'!JF24</f>
        <v>4096.1538461538976</v>
      </c>
      <c r="JG90" s="127">
        <f>-'Investuotojas ir Finansuotojas'!JG37-'Investuotojas ir Finansuotojas'!JG24</f>
        <v>4096.1538461538976</v>
      </c>
      <c r="JH90" s="127">
        <f>-'Investuotojas ir Finansuotojas'!JH37-'Investuotojas ir Finansuotojas'!JH24</f>
        <v>4096.1538461538976</v>
      </c>
      <c r="JI90" s="127">
        <f>-'Investuotojas ir Finansuotojas'!JI37-'Investuotojas ir Finansuotojas'!JI24</f>
        <v>4096.1538461538976</v>
      </c>
      <c r="JJ90" s="127">
        <f>-'Investuotojas ir Finansuotojas'!JJ37-'Investuotojas ir Finansuotojas'!JJ24</f>
        <v>4096.1538461538976</v>
      </c>
      <c r="JK90" s="127">
        <f>-'Investuotojas ir Finansuotojas'!JK37-'Investuotojas ir Finansuotojas'!JK24</f>
        <v>4096.1538461538976</v>
      </c>
      <c r="JL90" s="127">
        <f>-'Investuotojas ir Finansuotojas'!JL37-'Investuotojas ir Finansuotojas'!JL24</f>
        <v>4096.1538461538976</v>
      </c>
      <c r="JM90" s="127">
        <f>-'Investuotojas ir Finansuotojas'!JM37-'Investuotojas ir Finansuotojas'!JM24</f>
        <v>4096.1538461538976</v>
      </c>
      <c r="JN90" s="43">
        <f t="shared" si="1460"/>
        <v>49153.84615384676</v>
      </c>
      <c r="JO90" s="127">
        <f>-'Investuotojas ir Finansuotojas'!JO37-'Investuotojas ir Finansuotojas'!JO24</f>
        <v>4096.1538461538976</v>
      </c>
      <c r="JP90" s="127">
        <f>-'Investuotojas ir Finansuotojas'!JP37-'Investuotojas ir Finansuotojas'!JP24</f>
        <v>4096.1538461538976</v>
      </c>
      <c r="JQ90" s="127">
        <f>-'Investuotojas ir Finansuotojas'!JQ37-'Investuotojas ir Finansuotojas'!JQ24</f>
        <v>4096.1538461538976</v>
      </c>
      <c r="JR90" s="127">
        <f>-'Investuotojas ir Finansuotojas'!JR37-'Investuotojas ir Finansuotojas'!JR24</f>
        <v>4096.1538461538976</v>
      </c>
      <c r="JS90" s="127">
        <f>-'Investuotojas ir Finansuotojas'!JS37-'Investuotojas ir Finansuotojas'!JS24</f>
        <v>4096.1538461538976</v>
      </c>
      <c r="JT90" s="127">
        <f>-'Investuotojas ir Finansuotojas'!JT37-'Investuotojas ir Finansuotojas'!JT24</f>
        <v>4096.1538461538976</v>
      </c>
      <c r="JU90" s="127">
        <f>-'Investuotojas ir Finansuotojas'!JU37-'Investuotojas ir Finansuotojas'!JU24</f>
        <v>4096.1538461538976</v>
      </c>
      <c r="JV90" s="127">
        <f>-'Investuotojas ir Finansuotojas'!JV37-'Investuotojas ir Finansuotojas'!JV24</f>
        <v>4096.1538461538976</v>
      </c>
      <c r="JW90" s="127">
        <f>-'Investuotojas ir Finansuotojas'!JW37-'Investuotojas ir Finansuotojas'!JW24</f>
        <v>4096.1538461538976</v>
      </c>
      <c r="JX90" s="127">
        <f>-'Investuotojas ir Finansuotojas'!JX37-'Investuotojas ir Finansuotojas'!JX24</f>
        <v>4096.1538461538976</v>
      </c>
      <c r="JY90" s="127">
        <f>-'Investuotojas ir Finansuotojas'!JY37-'Investuotojas ir Finansuotojas'!JY24</f>
        <v>4096.1538461538976</v>
      </c>
      <c r="JZ90" s="127">
        <f>-'Investuotojas ir Finansuotojas'!JZ37-'Investuotojas ir Finansuotojas'!JZ24</f>
        <v>4096.1538461538976</v>
      </c>
      <c r="KA90" s="43">
        <f t="shared" si="1462"/>
        <v>49153.84615384676</v>
      </c>
      <c r="KB90" s="127">
        <f>-'Investuotojas ir Finansuotojas'!KB37-'Investuotojas ir Finansuotojas'!KB24</f>
        <v>4096.1538461538976</v>
      </c>
      <c r="KC90" s="127">
        <f>-'Investuotojas ir Finansuotojas'!KC37-'Investuotojas ir Finansuotojas'!KC24</f>
        <v>4096.1538461538976</v>
      </c>
      <c r="KD90" s="127">
        <f>-'Investuotojas ir Finansuotojas'!KD37-'Investuotojas ir Finansuotojas'!KD24</f>
        <v>4096.1538461538976</v>
      </c>
      <c r="KE90" s="127">
        <f>-'Investuotojas ir Finansuotojas'!KE37-'Investuotojas ir Finansuotojas'!KE24</f>
        <v>4096.1538461538976</v>
      </c>
      <c r="KF90" s="127">
        <f>-'Investuotojas ir Finansuotojas'!KF37-'Investuotojas ir Finansuotojas'!KF24</f>
        <v>4096.1538461538976</v>
      </c>
      <c r="KG90" s="127">
        <f>-'Investuotojas ir Finansuotojas'!KG37-'Investuotojas ir Finansuotojas'!KG24</f>
        <v>4096.1538461538976</v>
      </c>
      <c r="KH90" s="127">
        <f>-'Investuotojas ir Finansuotojas'!KH37-'Investuotojas ir Finansuotojas'!KH24</f>
        <v>4096.1538461538976</v>
      </c>
      <c r="KI90" s="127">
        <f>-'Investuotojas ir Finansuotojas'!KI37-'Investuotojas ir Finansuotojas'!KI24</f>
        <v>4096.1538461538976</v>
      </c>
      <c r="KJ90" s="127">
        <f>-'Investuotojas ir Finansuotojas'!KJ37-'Investuotojas ir Finansuotojas'!KJ24</f>
        <v>4096.1538461538976</v>
      </c>
      <c r="KK90" s="127">
        <f>-'Investuotojas ir Finansuotojas'!KK37-'Investuotojas ir Finansuotojas'!KK24</f>
        <v>4096.1538461538976</v>
      </c>
      <c r="KL90" s="127">
        <f>-'Investuotojas ir Finansuotojas'!KL37-'Investuotojas ir Finansuotojas'!KL24</f>
        <v>4096.1538461538976</v>
      </c>
      <c r="KM90" s="127">
        <f>-'Investuotojas ir Finansuotojas'!KM37-'Investuotojas ir Finansuotojas'!KM24</f>
        <v>4096.1538461538976</v>
      </c>
      <c r="KN90" s="43">
        <f t="shared" si="1464"/>
        <v>49153.84615384676</v>
      </c>
      <c r="KO90" s="127">
        <f>-'Investuotojas ir Finansuotojas'!KO37-'Investuotojas ir Finansuotojas'!KO24</f>
        <v>4096.1538461538976</v>
      </c>
      <c r="KP90" s="127">
        <f>-'Investuotojas ir Finansuotojas'!KP37-'Investuotojas ir Finansuotojas'!KP24</f>
        <v>4096.1538461538976</v>
      </c>
      <c r="KQ90" s="127">
        <f>-'Investuotojas ir Finansuotojas'!KQ37-'Investuotojas ir Finansuotojas'!KQ24</f>
        <v>4096.1538461538976</v>
      </c>
      <c r="KR90" s="127">
        <f>-'Investuotojas ir Finansuotojas'!KR37-'Investuotojas ir Finansuotojas'!KR24</f>
        <v>4096.1538461538976</v>
      </c>
      <c r="KS90" s="127">
        <f>-'Investuotojas ir Finansuotojas'!KS37-'Investuotojas ir Finansuotojas'!KS24</f>
        <v>4096.1538461538976</v>
      </c>
      <c r="KT90" s="127">
        <f>-'Investuotojas ir Finansuotojas'!KT37-'Investuotojas ir Finansuotojas'!KT24</f>
        <v>4096.1538461538976</v>
      </c>
      <c r="KU90" s="127">
        <f>-'Investuotojas ir Finansuotojas'!KU37-'Investuotojas ir Finansuotojas'!KU24</f>
        <v>4096.1538461538976</v>
      </c>
      <c r="KV90" s="127">
        <f>-'Investuotojas ir Finansuotojas'!KV37-'Investuotojas ir Finansuotojas'!KV24</f>
        <v>4096.1538461538976</v>
      </c>
      <c r="KW90" s="127">
        <f>-'Investuotojas ir Finansuotojas'!KW37-'Investuotojas ir Finansuotojas'!KW24</f>
        <v>4096.1538461538976</v>
      </c>
      <c r="KX90" s="127">
        <f>-'Investuotojas ir Finansuotojas'!KX37-'Investuotojas ir Finansuotojas'!KX24</f>
        <v>4096.1538461538976</v>
      </c>
      <c r="KY90" s="127">
        <f>-'Investuotojas ir Finansuotojas'!KY37-'Investuotojas ir Finansuotojas'!KY24</f>
        <v>4096.1538461538976</v>
      </c>
      <c r="KZ90" s="127">
        <f>-'Investuotojas ir Finansuotojas'!KZ37-'Investuotojas ir Finansuotojas'!KZ24</f>
        <v>4096.1538461538976</v>
      </c>
      <c r="LA90" s="43">
        <f t="shared" si="1466"/>
        <v>49153.84615384676</v>
      </c>
      <c r="LB90" s="127">
        <f>-'Investuotojas ir Finansuotojas'!LB37-'Investuotojas ir Finansuotojas'!LB24</f>
        <v>4096.1538461538976</v>
      </c>
      <c r="LC90" s="127">
        <f>-'Investuotojas ir Finansuotojas'!LC37-'Investuotojas ir Finansuotojas'!LC24</f>
        <v>4096.1538461538976</v>
      </c>
      <c r="LD90" s="127">
        <f>-'Investuotojas ir Finansuotojas'!LD37-'Investuotojas ir Finansuotojas'!LD24</f>
        <v>4096.1538461538976</v>
      </c>
      <c r="LE90" s="127">
        <f>-'Investuotojas ir Finansuotojas'!LE37-'Investuotojas ir Finansuotojas'!LE24</f>
        <v>4096.1538461538976</v>
      </c>
      <c r="LF90" s="127">
        <f>-'Investuotojas ir Finansuotojas'!LF37-'Investuotojas ir Finansuotojas'!LF24</f>
        <v>4096.1538461538976</v>
      </c>
      <c r="LG90" s="127">
        <f>-'Investuotojas ir Finansuotojas'!LG37-'Investuotojas ir Finansuotojas'!LG24</f>
        <v>4096.1538461538976</v>
      </c>
      <c r="LH90" s="127">
        <f>-'Investuotojas ir Finansuotojas'!LH37-'Investuotojas ir Finansuotojas'!LH24</f>
        <v>4096.1538461538976</v>
      </c>
      <c r="LI90" s="127">
        <f>-'Investuotojas ir Finansuotojas'!LI37-'Investuotojas ir Finansuotojas'!LI24</f>
        <v>4096.1538461538976</v>
      </c>
      <c r="LJ90" s="127">
        <f>-'Investuotojas ir Finansuotojas'!LJ37-'Investuotojas ir Finansuotojas'!LJ24</f>
        <v>4096.1538461538976</v>
      </c>
      <c r="LK90" s="127">
        <f>-'Investuotojas ir Finansuotojas'!LK37-'Investuotojas ir Finansuotojas'!LK24</f>
        <v>4096.1538461538976</v>
      </c>
      <c r="LL90" s="127">
        <f>-'Investuotojas ir Finansuotojas'!LL37-'Investuotojas ir Finansuotojas'!LL24</f>
        <v>4096.1538461538976</v>
      </c>
      <c r="LM90" s="127">
        <f>-'Investuotojas ir Finansuotojas'!LM37-'Investuotojas ir Finansuotojas'!LM24</f>
        <v>4096.1538461538976</v>
      </c>
      <c r="LN90" s="43">
        <f t="shared" si="1468"/>
        <v>49153.84615384676</v>
      </c>
    </row>
    <row r="91" spans="1:326" ht="15.75" thickBot="1">
      <c r="A91" s="121" t="s">
        <v>66</v>
      </c>
      <c r="B91" s="131">
        <f>B85</f>
        <v>69633.55</v>
      </c>
      <c r="C91" s="131">
        <f>C85</f>
        <v>69633.55</v>
      </c>
      <c r="D91" s="131">
        <f t="shared" ref="D91:N91" si="1976">D85</f>
        <v>69633.55</v>
      </c>
      <c r="E91" s="131">
        <f t="shared" si="1976"/>
        <v>69633.55</v>
      </c>
      <c r="F91" s="131">
        <f t="shared" si="1976"/>
        <v>69633.55</v>
      </c>
      <c r="G91" s="131">
        <f t="shared" si="1976"/>
        <v>69633.55</v>
      </c>
      <c r="H91" s="131">
        <f t="shared" si="1976"/>
        <v>69633.55</v>
      </c>
      <c r="I91" s="131">
        <f t="shared" si="1976"/>
        <v>69633.55</v>
      </c>
      <c r="J91" s="131">
        <f t="shared" si="1976"/>
        <v>69633.55</v>
      </c>
      <c r="K91" s="131">
        <f t="shared" si="1976"/>
        <v>69633.55</v>
      </c>
      <c r="L91" s="131">
        <f t="shared" si="1976"/>
        <v>69633.55</v>
      </c>
      <c r="M91" s="131">
        <f t="shared" si="1976"/>
        <v>69633.55</v>
      </c>
      <c r="N91" s="132">
        <f t="shared" si="1976"/>
        <v>835602.60000000021</v>
      </c>
      <c r="O91" s="131">
        <f>O85</f>
        <v>394590.11666666664</v>
      </c>
      <c r="P91" s="131">
        <f>P85</f>
        <v>394590.11666666664</v>
      </c>
      <c r="Q91" s="131">
        <f t="shared" ref="Q91:Z91" si="1977">Q85</f>
        <v>394590.11666666664</v>
      </c>
      <c r="R91" s="131">
        <f t="shared" si="1977"/>
        <v>394590.11666666664</v>
      </c>
      <c r="S91" s="131">
        <f t="shared" si="1977"/>
        <v>394590.11666666664</v>
      </c>
      <c r="T91" s="131">
        <f t="shared" si="1977"/>
        <v>394590.1166666667</v>
      </c>
      <c r="U91" s="131">
        <f t="shared" si="1977"/>
        <v>394590.11666666664</v>
      </c>
      <c r="V91" s="131">
        <f t="shared" si="1977"/>
        <v>394590.11666666664</v>
      </c>
      <c r="W91" s="131">
        <f t="shared" si="1977"/>
        <v>394590.11666666664</v>
      </c>
      <c r="X91" s="131">
        <f t="shared" si="1977"/>
        <v>394590.11666666664</v>
      </c>
      <c r="Y91" s="131">
        <f t="shared" si="1977"/>
        <v>394590.11666666664</v>
      </c>
      <c r="Z91" s="131">
        <f t="shared" si="1977"/>
        <v>394590.11666666664</v>
      </c>
      <c r="AA91" s="132">
        <f t="shared" ref="AA91" si="1978">AA85</f>
        <v>4735081.3999999994</v>
      </c>
      <c r="AB91" s="131">
        <f>AB85</f>
        <v>-50868.932008923308</v>
      </c>
      <c r="AC91" s="131">
        <f>AC85</f>
        <v>-50823.763155935681</v>
      </c>
      <c r="AD91" s="131">
        <f t="shared" ref="AD91:AN91" si="1979">AD85</f>
        <v>-50779.849345187278</v>
      </c>
      <c r="AE91" s="131">
        <f t="shared" si="1979"/>
        <v>-50737.203127100751</v>
      </c>
      <c r="AF91" s="131">
        <f t="shared" si="1979"/>
        <v>-50695.837177602472</v>
      </c>
      <c r="AG91" s="131">
        <f t="shared" si="1979"/>
        <v>-50655.764299378498</v>
      </c>
      <c r="AH91" s="131">
        <f t="shared" si="1979"/>
        <v>-50616.997423141569</v>
      </c>
      <c r="AI91" s="131">
        <f t="shared" si="1979"/>
        <v>-50579.549608911446</v>
      </c>
      <c r="AJ91" s="131">
        <f t="shared" si="1979"/>
        <v>-50543.434047308197</v>
      </c>
      <c r="AK91" s="131">
        <f t="shared" si="1979"/>
        <v>-50508.664060858253</v>
      </c>
      <c r="AL91" s="131">
        <f t="shared" si="1979"/>
        <v>-40475.253105312935</v>
      </c>
      <c r="AM91" s="131">
        <f t="shared" si="1979"/>
        <v>-195003.21417880122</v>
      </c>
      <c r="AN91" s="132">
        <f t="shared" si="1979"/>
        <v>-742288.46153846174</v>
      </c>
      <c r="AO91" s="131">
        <f>AO85</f>
        <v>-62690.705128205103</v>
      </c>
      <c r="AP91" s="131">
        <f>AP85</f>
        <v>-62690.705128205103</v>
      </c>
      <c r="AQ91" s="131">
        <f t="shared" ref="AQ91:AZ91" si="1980">AQ85</f>
        <v>-62690.705128205154</v>
      </c>
      <c r="AR91" s="131">
        <f t="shared" si="1980"/>
        <v>-62690.705128205154</v>
      </c>
      <c r="AS91" s="131">
        <f t="shared" si="1980"/>
        <v>-62690.705128205111</v>
      </c>
      <c r="AT91" s="131">
        <f t="shared" si="1980"/>
        <v>-62690.705128205103</v>
      </c>
      <c r="AU91" s="131">
        <f t="shared" si="1980"/>
        <v>-62690.705128205162</v>
      </c>
      <c r="AV91" s="131">
        <f t="shared" si="1980"/>
        <v>-62690.705128205162</v>
      </c>
      <c r="AW91" s="131">
        <f t="shared" si="1980"/>
        <v>-62690.705128205103</v>
      </c>
      <c r="AX91" s="131">
        <f t="shared" si="1980"/>
        <v>-62690.705128205103</v>
      </c>
      <c r="AY91" s="131">
        <f t="shared" si="1980"/>
        <v>-52690.705128205162</v>
      </c>
      <c r="AZ91" s="131">
        <f t="shared" si="1980"/>
        <v>-62690.705128205162</v>
      </c>
      <c r="BA91" s="132">
        <f t="shared" ref="BA91" si="1981">BA85</f>
        <v>-742288.46153846162</v>
      </c>
      <c r="BB91" s="131">
        <f>BB85</f>
        <v>-59321.179661705093</v>
      </c>
      <c r="BC91" s="131">
        <f>BC85</f>
        <v>-62690.705128205103</v>
      </c>
      <c r="BD91" s="131">
        <f t="shared" ref="BD91:BM91" si="1982">BD85</f>
        <v>-62690.705128205162</v>
      </c>
      <c r="BE91" s="131">
        <f t="shared" si="1982"/>
        <v>-62690.705128205103</v>
      </c>
      <c r="BF91" s="131">
        <f t="shared" si="1982"/>
        <v>-62690.705128205162</v>
      </c>
      <c r="BG91" s="131">
        <f t="shared" si="1982"/>
        <v>-62690.705128205103</v>
      </c>
      <c r="BH91" s="131">
        <f t="shared" si="1982"/>
        <v>-62690.705128205103</v>
      </c>
      <c r="BI91" s="131">
        <f t="shared" si="1982"/>
        <v>-62690.705128205162</v>
      </c>
      <c r="BJ91" s="131">
        <f t="shared" si="1982"/>
        <v>-62690.705128205103</v>
      </c>
      <c r="BK91" s="131">
        <f t="shared" si="1982"/>
        <v>-62690.705128205162</v>
      </c>
      <c r="BL91" s="131">
        <f t="shared" si="1982"/>
        <v>-52690.705128205162</v>
      </c>
      <c r="BM91" s="131">
        <f t="shared" si="1982"/>
        <v>-62690.705128205103</v>
      </c>
      <c r="BN91" s="132">
        <f t="shared" ref="BN91" si="1983">BN85</f>
        <v>-738918.93607196154</v>
      </c>
      <c r="BO91" s="131">
        <f>BO85</f>
        <v>-59916.7152517176</v>
      </c>
      <c r="BP91" s="131">
        <f>BP85</f>
        <v>-62690.705128205162</v>
      </c>
      <c r="BQ91" s="131">
        <f t="shared" ref="BQ91:BZ91" si="1984">BQ85</f>
        <v>-62690.705128205103</v>
      </c>
      <c r="BR91" s="131">
        <f t="shared" si="1984"/>
        <v>-62690.705128205169</v>
      </c>
      <c r="BS91" s="131">
        <f t="shared" si="1984"/>
        <v>-62690.705128205103</v>
      </c>
      <c r="BT91" s="131">
        <f t="shared" si="1984"/>
        <v>-62690.705128205162</v>
      </c>
      <c r="BU91" s="131">
        <f t="shared" si="1984"/>
        <v>-62690.705128205111</v>
      </c>
      <c r="BV91" s="131">
        <f t="shared" si="1984"/>
        <v>-62690.705128205162</v>
      </c>
      <c r="BW91" s="131">
        <f t="shared" si="1984"/>
        <v>-62690.705128205103</v>
      </c>
      <c r="BX91" s="131">
        <f t="shared" si="1984"/>
        <v>-62690.705128205103</v>
      </c>
      <c r="BY91" s="131">
        <f t="shared" si="1984"/>
        <v>-52690.705128205162</v>
      </c>
      <c r="BZ91" s="131">
        <f t="shared" si="1984"/>
        <v>-62690.705128205103</v>
      </c>
      <c r="CA91" s="132">
        <f t="shared" ref="CA91" si="1985">CA85</f>
        <v>-739514.47166197409</v>
      </c>
      <c r="CB91" s="131">
        <f>CB85</f>
        <v>-60777.443516353378</v>
      </c>
      <c r="CC91" s="131">
        <f>CC85</f>
        <v>-62690.705128205096</v>
      </c>
      <c r="CD91" s="131">
        <f t="shared" ref="CD91:CM91" si="1986">CD85</f>
        <v>-62690.705128205103</v>
      </c>
      <c r="CE91" s="131">
        <f t="shared" si="1986"/>
        <v>-62690.705128205162</v>
      </c>
      <c r="CF91" s="131">
        <f t="shared" si="1986"/>
        <v>-62690.705128205169</v>
      </c>
      <c r="CG91" s="131">
        <f t="shared" si="1986"/>
        <v>-62690.705128205103</v>
      </c>
      <c r="CH91" s="131">
        <f t="shared" si="1986"/>
        <v>-62690.705128205103</v>
      </c>
      <c r="CI91" s="131">
        <f t="shared" si="1986"/>
        <v>-62690.705128205162</v>
      </c>
      <c r="CJ91" s="131">
        <f t="shared" si="1986"/>
        <v>-62690.705128205169</v>
      </c>
      <c r="CK91" s="131">
        <f t="shared" si="1986"/>
        <v>-62690.705128205103</v>
      </c>
      <c r="CL91" s="131">
        <f t="shared" si="1986"/>
        <v>-52690.705128205103</v>
      </c>
      <c r="CM91" s="131">
        <f t="shared" si="1986"/>
        <v>-62690.705128205162</v>
      </c>
      <c r="CN91" s="132">
        <f t="shared" ref="CN91" si="1987">CN85</f>
        <v>-740375.19992660987</v>
      </c>
      <c r="CO91" s="131">
        <f>CO85</f>
        <v>-62690.705128205154</v>
      </c>
      <c r="CP91" s="131">
        <f>CP85</f>
        <v>-62690.705128205103</v>
      </c>
      <c r="CQ91" s="131">
        <f t="shared" ref="CQ91:CZ91" si="1988">CQ85</f>
        <v>-62690.705128205096</v>
      </c>
      <c r="CR91" s="131">
        <f t="shared" si="1988"/>
        <v>-62690.705128205162</v>
      </c>
      <c r="CS91" s="131">
        <f t="shared" si="1988"/>
        <v>-62690.705128205169</v>
      </c>
      <c r="CT91" s="131">
        <f t="shared" si="1988"/>
        <v>-62690.705128205111</v>
      </c>
      <c r="CU91" s="131">
        <f t="shared" si="1988"/>
        <v>-62690.705128205103</v>
      </c>
      <c r="CV91" s="131">
        <f t="shared" si="1988"/>
        <v>-62690.705128205169</v>
      </c>
      <c r="CW91" s="131">
        <f t="shared" si="1988"/>
        <v>-62690.705128205154</v>
      </c>
      <c r="CX91" s="131">
        <f t="shared" si="1988"/>
        <v>-62690.70512820514</v>
      </c>
      <c r="CY91" s="131">
        <f t="shared" si="1988"/>
        <v>-52690.705128205132</v>
      </c>
      <c r="CZ91" s="131">
        <f t="shared" si="1988"/>
        <v>-62690.705128205103</v>
      </c>
      <c r="DA91" s="132">
        <f t="shared" ref="DA91" si="1989">DA85</f>
        <v>-742288.46153846162</v>
      </c>
      <c r="DB91" s="131">
        <f>DB85</f>
        <v>-59770.035047890051</v>
      </c>
      <c r="DC91" s="131">
        <f>DC85</f>
        <v>-62690.70512820514</v>
      </c>
      <c r="DD91" s="131">
        <f t="shared" ref="DD91:DM91" si="1990">DD85</f>
        <v>-62690.705128205132</v>
      </c>
      <c r="DE91" s="131">
        <f t="shared" si="1990"/>
        <v>-62690.705128205103</v>
      </c>
      <c r="DF91" s="131">
        <f t="shared" si="1990"/>
        <v>-62690.705128205096</v>
      </c>
      <c r="DG91" s="131">
        <f t="shared" si="1990"/>
        <v>-62690.705128205125</v>
      </c>
      <c r="DH91" s="131">
        <f t="shared" si="1990"/>
        <v>-62690.705128205125</v>
      </c>
      <c r="DI91" s="131">
        <f t="shared" si="1990"/>
        <v>-62690.705128205125</v>
      </c>
      <c r="DJ91" s="131">
        <f t="shared" si="1990"/>
        <v>-62690.70512820514</v>
      </c>
      <c r="DK91" s="131">
        <f t="shared" si="1990"/>
        <v>-62690.705128205096</v>
      </c>
      <c r="DL91" s="131">
        <f t="shared" si="1990"/>
        <v>-52690.705128205132</v>
      </c>
      <c r="DM91" s="131">
        <f t="shared" si="1990"/>
        <v>-62690.705128205125</v>
      </c>
      <c r="DN91" s="132">
        <f t="shared" ref="DN91" si="1991">DN85</f>
        <v>-739367.79145814641</v>
      </c>
      <c r="DO91" s="131">
        <f>DO85</f>
        <v>-62690.705128205154</v>
      </c>
      <c r="DP91" s="131">
        <f>DP85</f>
        <v>-62690.705128205111</v>
      </c>
      <c r="DQ91" s="131">
        <f t="shared" ref="DQ91:DZ91" si="1992">DQ85</f>
        <v>-62690.705128205125</v>
      </c>
      <c r="DR91" s="131">
        <f t="shared" si="1992"/>
        <v>-62690.705128205096</v>
      </c>
      <c r="DS91" s="131">
        <f t="shared" si="1992"/>
        <v>-62690.705128205132</v>
      </c>
      <c r="DT91" s="131">
        <f t="shared" si="1992"/>
        <v>-62690.705128205111</v>
      </c>
      <c r="DU91" s="131">
        <f t="shared" si="1992"/>
        <v>-62690.705128205103</v>
      </c>
      <c r="DV91" s="131">
        <f t="shared" si="1992"/>
        <v>-62690.705128205125</v>
      </c>
      <c r="DW91" s="131">
        <f t="shared" si="1992"/>
        <v>-62690.705128205132</v>
      </c>
      <c r="DX91" s="131">
        <f t="shared" si="1992"/>
        <v>-62690.705128205154</v>
      </c>
      <c r="DY91" s="131">
        <f t="shared" si="1992"/>
        <v>-52690.705128205111</v>
      </c>
      <c r="DZ91" s="131">
        <f t="shared" si="1992"/>
        <v>-62690.705128205103</v>
      </c>
      <c r="EA91" s="132">
        <f t="shared" ref="EA91" si="1993">EA85</f>
        <v>-742288.4615384615</v>
      </c>
      <c r="EB91" s="131">
        <f>EB85</f>
        <v>-59523.653739998837</v>
      </c>
      <c r="EC91" s="131">
        <f>EC85</f>
        <v>-62690.705128205132</v>
      </c>
      <c r="ED91" s="131">
        <f t="shared" ref="ED91:EM91" si="1994">ED85</f>
        <v>-62690.705128205111</v>
      </c>
      <c r="EE91" s="131">
        <f t="shared" si="1994"/>
        <v>-62690.705128205096</v>
      </c>
      <c r="EF91" s="131">
        <f t="shared" si="1994"/>
        <v>-62690.705128205125</v>
      </c>
      <c r="EG91" s="131">
        <f t="shared" si="1994"/>
        <v>-62690.70512820514</v>
      </c>
      <c r="EH91" s="131">
        <f t="shared" si="1994"/>
        <v>-62690.705128205162</v>
      </c>
      <c r="EI91" s="131">
        <f t="shared" si="1994"/>
        <v>-62690.705128205074</v>
      </c>
      <c r="EJ91" s="131">
        <f t="shared" si="1994"/>
        <v>-62690.705128205132</v>
      </c>
      <c r="EK91" s="131">
        <f t="shared" si="1994"/>
        <v>-62690.705128205096</v>
      </c>
      <c r="EL91" s="131">
        <f t="shared" si="1994"/>
        <v>-52690.705128205103</v>
      </c>
      <c r="EM91" s="131">
        <f t="shared" si="1994"/>
        <v>-62690.705128205162</v>
      </c>
      <c r="EN91" s="132">
        <f t="shared" ref="EN91" si="1995">EN85</f>
        <v>-739121.41015025519</v>
      </c>
      <c r="EO91" s="131">
        <f>EO85</f>
        <v>-62357.374885883335</v>
      </c>
      <c r="EP91" s="131">
        <f>EP85</f>
        <v>-62690.70512820514</v>
      </c>
      <c r="EQ91" s="131">
        <f t="shared" ref="EQ91:EZ91" si="1996">EQ85</f>
        <v>-62690.705128205132</v>
      </c>
      <c r="ER91" s="131">
        <f t="shared" si="1996"/>
        <v>-62690.705128205103</v>
      </c>
      <c r="ES91" s="131">
        <f t="shared" si="1996"/>
        <v>-62690.705128205132</v>
      </c>
      <c r="ET91" s="131">
        <f t="shared" si="1996"/>
        <v>-62690.705128205132</v>
      </c>
      <c r="EU91" s="131">
        <f t="shared" si="1996"/>
        <v>-62690.705128205132</v>
      </c>
      <c r="EV91" s="131">
        <f t="shared" si="1996"/>
        <v>-62690.705128205132</v>
      </c>
      <c r="EW91" s="131">
        <f t="shared" si="1996"/>
        <v>-62690.705128205103</v>
      </c>
      <c r="EX91" s="131">
        <f t="shared" si="1996"/>
        <v>-62690.705128205096</v>
      </c>
      <c r="EY91" s="131">
        <f t="shared" si="1996"/>
        <v>-52690.705128205132</v>
      </c>
      <c r="EZ91" s="131">
        <f t="shared" si="1996"/>
        <v>-62690.705128205132</v>
      </c>
      <c r="FA91" s="132">
        <f t="shared" ref="FA91" si="1997">FA85</f>
        <v>-741955.13129613968</v>
      </c>
      <c r="FB91" s="131">
        <f>FB85</f>
        <v>-61047.267949552624</v>
      </c>
      <c r="FC91" s="131">
        <f>FC85</f>
        <v>-62690.705128205103</v>
      </c>
      <c r="FD91" s="131">
        <f t="shared" ref="FD91:FM91" si="1998">FD85</f>
        <v>-62690.705128205125</v>
      </c>
      <c r="FE91" s="131">
        <f t="shared" si="1998"/>
        <v>-62690.705128205132</v>
      </c>
      <c r="FF91" s="131">
        <f t="shared" si="1998"/>
        <v>-62690.705128205103</v>
      </c>
      <c r="FG91" s="131">
        <f t="shared" si="1998"/>
        <v>-62690.705128205154</v>
      </c>
      <c r="FH91" s="131">
        <f t="shared" si="1998"/>
        <v>-62690.705128205132</v>
      </c>
      <c r="FI91" s="131">
        <f t="shared" si="1998"/>
        <v>-62690.705128205111</v>
      </c>
      <c r="FJ91" s="131">
        <f t="shared" si="1998"/>
        <v>-62690.705128205132</v>
      </c>
      <c r="FK91" s="131">
        <f t="shared" si="1998"/>
        <v>-62690.705128205103</v>
      </c>
      <c r="FL91" s="131">
        <f t="shared" si="1998"/>
        <v>-52690.705128205132</v>
      </c>
      <c r="FM91" s="131">
        <f t="shared" si="1998"/>
        <v>-62690.705128205132</v>
      </c>
      <c r="FN91" s="132">
        <f t="shared" ref="FN91" si="1999">FN85</f>
        <v>-740645.024359809</v>
      </c>
      <c r="FO91" s="131">
        <f>FO85</f>
        <v>-62606.710017885249</v>
      </c>
      <c r="FP91" s="131">
        <f>FP85</f>
        <v>-62690.705128205111</v>
      </c>
      <c r="FQ91" s="131">
        <f t="shared" ref="FQ91:FZ91" si="2000">FQ85</f>
        <v>-62690.705128205147</v>
      </c>
      <c r="FR91" s="131">
        <f t="shared" si="2000"/>
        <v>-62690.705128205118</v>
      </c>
      <c r="FS91" s="131">
        <f t="shared" si="2000"/>
        <v>-62690.705128205125</v>
      </c>
      <c r="FT91" s="131">
        <f t="shared" si="2000"/>
        <v>-62690.705128205096</v>
      </c>
      <c r="FU91" s="131">
        <f t="shared" si="2000"/>
        <v>-62690.705128205125</v>
      </c>
      <c r="FV91" s="131">
        <f t="shared" si="2000"/>
        <v>-62690.705128205132</v>
      </c>
      <c r="FW91" s="131">
        <f t="shared" si="2000"/>
        <v>-62690.70512820514</v>
      </c>
      <c r="FX91" s="131">
        <f t="shared" si="2000"/>
        <v>-62690.705128205147</v>
      </c>
      <c r="FY91" s="131">
        <f t="shared" si="2000"/>
        <v>-52690.705128205125</v>
      </c>
      <c r="FZ91" s="131">
        <f t="shared" si="2000"/>
        <v>-62690.705128205096</v>
      </c>
      <c r="GA91" s="132">
        <f t="shared" ref="GA91" si="2001">GA85</f>
        <v>-742204.46642814158</v>
      </c>
      <c r="GB91" s="131">
        <f>GB85</f>
        <v>-45668.312623990452</v>
      </c>
      <c r="GC91" s="131">
        <f>GC85</f>
        <v>-62690.705128205132</v>
      </c>
      <c r="GD91" s="131">
        <f t="shared" ref="GD91:GM91" si="2002">GD85</f>
        <v>-62690.705128205125</v>
      </c>
      <c r="GE91" s="131">
        <f t="shared" si="2002"/>
        <v>-62690.705128205118</v>
      </c>
      <c r="GF91" s="131">
        <f t="shared" si="2002"/>
        <v>-62690.705128205111</v>
      </c>
      <c r="GG91" s="131">
        <f t="shared" si="2002"/>
        <v>-62690.70512820514</v>
      </c>
      <c r="GH91" s="131">
        <f t="shared" si="2002"/>
        <v>-62690.705128205125</v>
      </c>
      <c r="GI91" s="131">
        <f t="shared" si="2002"/>
        <v>-62690.70512820514</v>
      </c>
      <c r="GJ91" s="131">
        <f t="shared" si="2002"/>
        <v>-62690.705128205118</v>
      </c>
      <c r="GK91" s="131">
        <f t="shared" si="2002"/>
        <v>-62690.70512820514</v>
      </c>
      <c r="GL91" s="131">
        <f t="shared" si="2002"/>
        <v>-52690.70512820514</v>
      </c>
      <c r="GM91" s="131">
        <f t="shared" si="2002"/>
        <v>-45872.332896507141</v>
      </c>
      <c r="GN91" s="132">
        <f t="shared" ref="GN91" si="2003">GN85</f>
        <v>-708447.69680254883</v>
      </c>
      <c r="GO91" s="131">
        <f>GO85</f>
        <v>-28760.817307692254</v>
      </c>
      <c r="GP91" s="131">
        <f>GP85</f>
        <v>-28590.14423076918</v>
      </c>
      <c r="GQ91" s="131">
        <f t="shared" ref="GQ91:GZ91" si="2004">GQ85</f>
        <v>-28419.471153846102</v>
      </c>
      <c r="GR91" s="131">
        <f t="shared" si="2004"/>
        <v>-28248.798076923023</v>
      </c>
      <c r="GS91" s="131">
        <f t="shared" si="2004"/>
        <v>-28078.124999999949</v>
      </c>
      <c r="GT91" s="131">
        <f t="shared" si="2004"/>
        <v>-27907.451923076871</v>
      </c>
      <c r="GU91" s="131">
        <f t="shared" si="2004"/>
        <v>-27736.778846153793</v>
      </c>
      <c r="GV91" s="131">
        <f t="shared" si="2004"/>
        <v>-27566.105769230719</v>
      </c>
      <c r="GW91" s="131">
        <f t="shared" si="2004"/>
        <v>-27395.432692307641</v>
      </c>
      <c r="GX91" s="131">
        <f t="shared" si="2004"/>
        <v>-27224.759615384562</v>
      </c>
      <c r="GY91" s="131">
        <f t="shared" si="2004"/>
        <v>-27054.086538461488</v>
      </c>
      <c r="GZ91" s="131">
        <f t="shared" si="2004"/>
        <v>-26883.41346153841</v>
      </c>
      <c r="HA91" s="132">
        <f t="shared" ref="HA91" si="2005">HA85</f>
        <v>-333865.38461538393</v>
      </c>
      <c r="HB91" s="131">
        <f>HB85</f>
        <v>-26712.740384615332</v>
      </c>
      <c r="HC91" s="131">
        <f>HC85</f>
        <v>-26542.067307692254</v>
      </c>
      <c r="HD91" s="131">
        <f t="shared" ref="HD91:HM91" si="2006">HD85</f>
        <v>-26371.39423076918</v>
      </c>
      <c r="HE91" s="131">
        <f t="shared" si="2006"/>
        <v>-26200.721153846102</v>
      </c>
      <c r="HF91" s="131">
        <f t="shared" si="2006"/>
        <v>-26030.048076923023</v>
      </c>
      <c r="HG91" s="131">
        <f t="shared" si="2006"/>
        <v>-25859.374999999949</v>
      </c>
      <c r="HH91" s="131">
        <f t="shared" si="2006"/>
        <v>-25688.701923076871</v>
      </c>
      <c r="HI91" s="131">
        <f t="shared" si="2006"/>
        <v>-25518.028846153793</v>
      </c>
      <c r="HJ91" s="131">
        <f t="shared" si="2006"/>
        <v>-25347.355769230715</v>
      </c>
      <c r="HK91" s="131">
        <f t="shared" si="2006"/>
        <v>-25176.682692307637</v>
      </c>
      <c r="HL91" s="131">
        <f t="shared" si="2006"/>
        <v>-25006.009615384562</v>
      </c>
      <c r="HM91" s="131">
        <f t="shared" si="2006"/>
        <v>-24835.336538461484</v>
      </c>
      <c r="HN91" s="132">
        <f t="shared" ref="HN91" si="2007">HN85</f>
        <v>-309288.46153846092</v>
      </c>
      <c r="HO91" s="131">
        <f>HO85</f>
        <v>4096.1538461538976</v>
      </c>
      <c r="HP91" s="131">
        <f>HP85</f>
        <v>4096.1538461538976</v>
      </c>
      <c r="HQ91" s="131">
        <f t="shared" ref="HQ91:HZ91" si="2008">HQ85</f>
        <v>4096.1538461538976</v>
      </c>
      <c r="HR91" s="131">
        <f t="shared" si="2008"/>
        <v>4096.1538461538976</v>
      </c>
      <c r="HS91" s="131">
        <f t="shared" si="2008"/>
        <v>4096.1538461538976</v>
      </c>
      <c r="HT91" s="131">
        <f t="shared" si="2008"/>
        <v>4096.1538461538976</v>
      </c>
      <c r="HU91" s="131">
        <f t="shared" si="2008"/>
        <v>4096.1538461538976</v>
      </c>
      <c r="HV91" s="131">
        <f t="shared" si="2008"/>
        <v>4096.1538461538976</v>
      </c>
      <c r="HW91" s="131">
        <f t="shared" si="2008"/>
        <v>4096.1538461538976</v>
      </c>
      <c r="HX91" s="131">
        <f t="shared" si="2008"/>
        <v>4096.1538461538976</v>
      </c>
      <c r="HY91" s="131">
        <f t="shared" si="2008"/>
        <v>4096.1538461538976</v>
      </c>
      <c r="HZ91" s="131">
        <f t="shared" si="2008"/>
        <v>4096.1538461538976</v>
      </c>
      <c r="IA91" s="132">
        <f t="shared" ref="IA91" si="2009">IA85</f>
        <v>49153.84615384676</v>
      </c>
      <c r="IB91" s="131">
        <f>IB85</f>
        <v>4096.1538461538976</v>
      </c>
      <c r="IC91" s="131">
        <f>IC85</f>
        <v>4096.1538461538976</v>
      </c>
      <c r="ID91" s="131">
        <f t="shared" ref="ID91:IM91" si="2010">ID85</f>
        <v>4096.1538461538976</v>
      </c>
      <c r="IE91" s="131">
        <f t="shared" si="2010"/>
        <v>4096.1538461538976</v>
      </c>
      <c r="IF91" s="131">
        <f t="shared" si="2010"/>
        <v>4096.1538461538976</v>
      </c>
      <c r="IG91" s="131">
        <f t="shared" si="2010"/>
        <v>4096.1538461538976</v>
      </c>
      <c r="IH91" s="131">
        <f t="shared" si="2010"/>
        <v>4096.1538461538976</v>
      </c>
      <c r="II91" s="131">
        <f t="shared" si="2010"/>
        <v>4096.1538461538976</v>
      </c>
      <c r="IJ91" s="131">
        <f t="shared" si="2010"/>
        <v>4096.1538461538976</v>
      </c>
      <c r="IK91" s="131">
        <f t="shared" si="2010"/>
        <v>4096.1538461538976</v>
      </c>
      <c r="IL91" s="131">
        <f t="shared" si="2010"/>
        <v>4096.1538461538976</v>
      </c>
      <c r="IM91" s="131">
        <f t="shared" si="2010"/>
        <v>4096.1538461538976</v>
      </c>
      <c r="IN91" s="132">
        <f t="shared" ref="IN91" si="2011">IN85</f>
        <v>49153.84615384676</v>
      </c>
      <c r="IO91" s="131">
        <f>IO85</f>
        <v>4096.1538461538976</v>
      </c>
      <c r="IP91" s="131">
        <f>IP85</f>
        <v>4096.1538461538976</v>
      </c>
      <c r="IQ91" s="131">
        <f t="shared" ref="IQ91:IZ91" si="2012">IQ85</f>
        <v>4096.1538461538976</v>
      </c>
      <c r="IR91" s="131">
        <f t="shared" si="2012"/>
        <v>4096.1538461538976</v>
      </c>
      <c r="IS91" s="131">
        <f t="shared" si="2012"/>
        <v>4096.1538461538976</v>
      </c>
      <c r="IT91" s="131">
        <f t="shared" si="2012"/>
        <v>4096.1538461538976</v>
      </c>
      <c r="IU91" s="131">
        <f t="shared" si="2012"/>
        <v>4096.1538461538976</v>
      </c>
      <c r="IV91" s="131">
        <f t="shared" si="2012"/>
        <v>4096.1538461538976</v>
      </c>
      <c r="IW91" s="131">
        <f t="shared" si="2012"/>
        <v>4096.1538461538976</v>
      </c>
      <c r="IX91" s="131">
        <f t="shared" si="2012"/>
        <v>4096.1538461538976</v>
      </c>
      <c r="IY91" s="131">
        <f t="shared" si="2012"/>
        <v>4096.1538461538976</v>
      </c>
      <c r="IZ91" s="131">
        <f t="shared" si="2012"/>
        <v>4096.1538461538976</v>
      </c>
      <c r="JA91" s="132">
        <f t="shared" ref="JA91" si="2013">JA85</f>
        <v>49153.84615384676</v>
      </c>
      <c r="JB91" s="131">
        <f>JB85</f>
        <v>4096.1538461538976</v>
      </c>
      <c r="JC91" s="131">
        <f>JC85</f>
        <v>4096.1538461538976</v>
      </c>
      <c r="JD91" s="131">
        <f t="shared" ref="JD91:JM91" si="2014">JD85</f>
        <v>4096.1538461538976</v>
      </c>
      <c r="JE91" s="131">
        <f t="shared" si="2014"/>
        <v>4096.1538461538976</v>
      </c>
      <c r="JF91" s="131">
        <f t="shared" si="2014"/>
        <v>4096.1538461538976</v>
      </c>
      <c r="JG91" s="131">
        <f t="shared" si="2014"/>
        <v>4096.1538461538976</v>
      </c>
      <c r="JH91" s="131">
        <f t="shared" si="2014"/>
        <v>4096.1538461538976</v>
      </c>
      <c r="JI91" s="131">
        <f t="shared" si="2014"/>
        <v>4096.1538461538976</v>
      </c>
      <c r="JJ91" s="131">
        <f t="shared" si="2014"/>
        <v>4096.1538461538976</v>
      </c>
      <c r="JK91" s="131">
        <f t="shared" si="2014"/>
        <v>4096.1538461538976</v>
      </c>
      <c r="JL91" s="131">
        <f t="shared" si="2014"/>
        <v>4096.1538461538976</v>
      </c>
      <c r="JM91" s="131">
        <f t="shared" si="2014"/>
        <v>4096.1538461538976</v>
      </c>
      <c r="JN91" s="132">
        <f t="shared" ref="JN91" si="2015">JN85</f>
        <v>49153.84615384676</v>
      </c>
      <c r="JO91" s="131">
        <f>JO85</f>
        <v>4096.1538461538976</v>
      </c>
      <c r="JP91" s="131">
        <f>JP85</f>
        <v>4096.1538461538976</v>
      </c>
      <c r="JQ91" s="131">
        <f t="shared" ref="JQ91:JZ91" si="2016">JQ85</f>
        <v>4096.1538461538976</v>
      </c>
      <c r="JR91" s="131">
        <f t="shared" si="2016"/>
        <v>4096.1538461538976</v>
      </c>
      <c r="JS91" s="131">
        <f t="shared" si="2016"/>
        <v>4096.1538461538976</v>
      </c>
      <c r="JT91" s="131">
        <f t="shared" si="2016"/>
        <v>4096.1538461538976</v>
      </c>
      <c r="JU91" s="131">
        <f t="shared" si="2016"/>
        <v>4096.1538461538976</v>
      </c>
      <c r="JV91" s="131">
        <f t="shared" si="2016"/>
        <v>4096.1538461538976</v>
      </c>
      <c r="JW91" s="131">
        <f t="shared" si="2016"/>
        <v>4096.1538461538976</v>
      </c>
      <c r="JX91" s="131">
        <f t="shared" si="2016"/>
        <v>4096.1538461538976</v>
      </c>
      <c r="JY91" s="131">
        <f t="shared" si="2016"/>
        <v>4096.1538461538976</v>
      </c>
      <c r="JZ91" s="131">
        <f t="shared" si="2016"/>
        <v>4096.1538461538976</v>
      </c>
      <c r="KA91" s="132">
        <f t="shared" ref="KA91" si="2017">KA85</f>
        <v>49153.84615384676</v>
      </c>
      <c r="KB91" s="131">
        <f>KB85</f>
        <v>4096.1538461538976</v>
      </c>
      <c r="KC91" s="131">
        <f>KC85</f>
        <v>4096.1538461538976</v>
      </c>
      <c r="KD91" s="131">
        <f t="shared" ref="KD91:KM91" si="2018">KD85</f>
        <v>4096.1538461538976</v>
      </c>
      <c r="KE91" s="131">
        <f t="shared" si="2018"/>
        <v>4096.1538461538976</v>
      </c>
      <c r="KF91" s="131">
        <f t="shared" si="2018"/>
        <v>4096.1538461538976</v>
      </c>
      <c r="KG91" s="131">
        <f t="shared" si="2018"/>
        <v>4096.1538461538976</v>
      </c>
      <c r="KH91" s="131">
        <f t="shared" si="2018"/>
        <v>4096.1538461538976</v>
      </c>
      <c r="KI91" s="131">
        <f t="shared" si="2018"/>
        <v>4096.1538461538976</v>
      </c>
      <c r="KJ91" s="131">
        <f t="shared" si="2018"/>
        <v>4096.1538461538976</v>
      </c>
      <c r="KK91" s="131">
        <f t="shared" si="2018"/>
        <v>4096.1538461538976</v>
      </c>
      <c r="KL91" s="131">
        <f t="shared" si="2018"/>
        <v>4096.1538461538976</v>
      </c>
      <c r="KM91" s="131">
        <f t="shared" si="2018"/>
        <v>4096.1538461538976</v>
      </c>
      <c r="KN91" s="132">
        <f t="shared" ref="KN91" si="2019">KN85</f>
        <v>49153.84615384676</v>
      </c>
      <c r="KO91" s="131">
        <f>KO85</f>
        <v>4096.1538461538976</v>
      </c>
      <c r="KP91" s="131">
        <f>KP85</f>
        <v>4096.1538461538976</v>
      </c>
      <c r="KQ91" s="131">
        <f t="shared" ref="KQ91:KZ91" si="2020">KQ85</f>
        <v>4096.1538461538976</v>
      </c>
      <c r="KR91" s="131">
        <f t="shared" si="2020"/>
        <v>4096.1538461538976</v>
      </c>
      <c r="KS91" s="131">
        <f t="shared" si="2020"/>
        <v>4096.1538461538976</v>
      </c>
      <c r="KT91" s="131">
        <f t="shared" si="2020"/>
        <v>4096.1538461538976</v>
      </c>
      <c r="KU91" s="131">
        <f t="shared" si="2020"/>
        <v>4096.1538461538976</v>
      </c>
      <c r="KV91" s="131">
        <f t="shared" si="2020"/>
        <v>4096.1538461538976</v>
      </c>
      <c r="KW91" s="131">
        <f t="shared" si="2020"/>
        <v>4096.1538461538976</v>
      </c>
      <c r="KX91" s="131">
        <f t="shared" si="2020"/>
        <v>4096.1538461538976</v>
      </c>
      <c r="KY91" s="131">
        <f t="shared" si="2020"/>
        <v>4096.1538461538976</v>
      </c>
      <c r="KZ91" s="131">
        <f t="shared" si="2020"/>
        <v>4096.1538461538976</v>
      </c>
      <c r="LA91" s="132">
        <f t="shared" ref="LA91" si="2021">LA85</f>
        <v>49153.84615384676</v>
      </c>
      <c r="LB91" s="131">
        <f>LB85</f>
        <v>4096.1538461538976</v>
      </c>
      <c r="LC91" s="131">
        <f>LC85</f>
        <v>4096.1538461538976</v>
      </c>
      <c r="LD91" s="131">
        <f t="shared" ref="LD91:LM91" si="2022">LD85</f>
        <v>4096.1538461538976</v>
      </c>
      <c r="LE91" s="131">
        <f t="shared" si="2022"/>
        <v>4096.1538461538976</v>
      </c>
      <c r="LF91" s="131">
        <f t="shared" si="2022"/>
        <v>4096.1538461538976</v>
      </c>
      <c r="LG91" s="131">
        <f t="shared" si="2022"/>
        <v>4096.1538461538976</v>
      </c>
      <c r="LH91" s="131">
        <f t="shared" si="2022"/>
        <v>4096.1538461538976</v>
      </c>
      <c r="LI91" s="131">
        <f t="shared" si="2022"/>
        <v>4096.1538461538976</v>
      </c>
      <c r="LJ91" s="131">
        <f t="shared" si="2022"/>
        <v>4096.1538461538976</v>
      </c>
      <c r="LK91" s="131">
        <f t="shared" si="2022"/>
        <v>4096.1538461538976</v>
      </c>
      <c r="LL91" s="131">
        <f t="shared" si="2022"/>
        <v>4096.1538461538976</v>
      </c>
      <c r="LM91" s="131">
        <f t="shared" si="2022"/>
        <v>4096.1538461538976</v>
      </c>
      <c r="LN91" s="132">
        <f t="shared" ref="LN91" si="2023">LN85</f>
        <v>49153.84615384676</v>
      </c>
    </row>
    <row r="92" spans="1:326">
      <c r="A92" s="129" t="s">
        <v>67</v>
      </c>
      <c r="B92" s="113">
        <f>B73+B84+B91</f>
        <v>0</v>
      </c>
      <c r="C92" s="78">
        <f t="shared" ref="C92:M92" si="2024">C73+C84+C91</f>
        <v>0</v>
      </c>
      <c r="D92" s="78">
        <f t="shared" si="2024"/>
        <v>0</v>
      </c>
      <c r="E92" s="78">
        <f t="shared" si="2024"/>
        <v>0</v>
      </c>
      <c r="F92" s="78">
        <f t="shared" si="2024"/>
        <v>0</v>
      </c>
      <c r="G92" s="78">
        <f t="shared" si="2024"/>
        <v>0</v>
      </c>
      <c r="H92" s="78">
        <f t="shared" si="2024"/>
        <v>0</v>
      </c>
      <c r="I92" s="78">
        <f t="shared" si="2024"/>
        <v>0</v>
      </c>
      <c r="J92" s="78">
        <f t="shared" si="2024"/>
        <v>0</v>
      </c>
      <c r="K92" s="78">
        <f t="shared" si="2024"/>
        <v>0</v>
      </c>
      <c r="L92" s="78">
        <f t="shared" si="2024"/>
        <v>0</v>
      </c>
      <c r="M92" s="78">
        <f t="shared" si="2024"/>
        <v>0</v>
      </c>
      <c r="N92" s="45">
        <f t="shared" si="1372"/>
        <v>0</v>
      </c>
      <c r="O92" s="77">
        <f>O73+O84+O91</f>
        <v>0</v>
      </c>
      <c r="P92" s="78">
        <f t="shared" ref="P92" si="2025">P73+P84+P91</f>
        <v>0</v>
      </c>
      <c r="Q92" s="78">
        <f t="shared" ref="Q92" si="2026">Q73+Q84+Q91</f>
        <v>0</v>
      </c>
      <c r="R92" s="78">
        <f t="shared" ref="R92" si="2027">R73+R84+R91</f>
        <v>0</v>
      </c>
      <c r="S92" s="78">
        <f t="shared" ref="S92" si="2028">S73+S84+S91</f>
        <v>0</v>
      </c>
      <c r="T92" s="78">
        <f t="shared" ref="T92" si="2029">T73+T84+T91</f>
        <v>0</v>
      </c>
      <c r="U92" s="78">
        <f t="shared" ref="U92" si="2030">U73+U84+U91</f>
        <v>0</v>
      </c>
      <c r="V92" s="78">
        <f t="shared" ref="V92" si="2031">V73+V84+V91</f>
        <v>0</v>
      </c>
      <c r="W92" s="78">
        <f t="shared" ref="W92" si="2032">W73+W84+W91</f>
        <v>0</v>
      </c>
      <c r="X92" s="78">
        <f t="shared" ref="X92" si="2033">X73+X84+X91</f>
        <v>0</v>
      </c>
      <c r="Y92" s="78">
        <f t="shared" ref="Y92" si="2034">Y73+Y84+Y91</f>
        <v>0</v>
      </c>
      <c r="Z92" s="78">
        <f t="shared" ref="Z92" si="2035">Z73+Z84+Z91</f>
        <v>99436.709400000051</v>
      </c>
      <c r="AA92" s="45">
        <f t="shared" si="1373"/>
        <v>99436.709400000051</v>
      </c>
      <c r="AB92" s="77">
        <f>AB73+AB84+AB91</f>
        <v>17260.383824410019</v>
      </c>
      <c r="AC92" s="78">
        <f t="shared" ref="AC92" si="2036">AC73+AC84+AC91</f>
        <v>17305.552677397645</v>
      </c>
      <c r="AD92" s="78">
        <f t="shared" ref="AD92" si="2037">AD73+AD84+AD91</f>
        <v>17349.466488146049</v>
      </c>
      <c r="AE92" s="78">
        <f t="shared" ref="AE92" si="2038">AE73+AE84+AE91</f>
        <v>17392.112706232576</v>
      </c>
      <c r="AF92" s="78">
        <f t="shared" ref="AF92" si="2039">AF73+AF84+AF91</f>
        <v>17433.478655730854</v>
      </c>
      <c r="AG92" s="78">
        <f t="shared" ref="AG92" si="2040">AG73+AG84+AG91</f>
        <v>17473.551533954829</v>
      </c>
      <c r="AH92" s="78">
        <f t="shared" ref="AH92" si="2041">AH73+AH84+AH91</f>
        <v>17512.318410191758</v>
      </c>
      <c r="AI92" s="78">
        <f t="shared" ref="AI92" si="2042">AI73+AI84+AI91</f>
        <v>17549.766224421881</v>
      </c>
      <c r="AJ92" s="78">
        <f t="shared" ref="AJ92" si="2043">AJ73+AJ84+AJ91</f>
        <v>17585.881786025129</v>
      </c>
      <c r="AK92" s="78">
        <f t="shared" ref="AK92" si="2044">AK73+AK84+AK91</f>
        <v>17620.651772475074</v>
      </c>
      <c r="AL92" s="78">
        <f t="shared" ref="AL92" si="2045">AL73+AL84+AL91</f>
        <v>17654.062728020392</v>
      </c>
      <c r="AM92" s="78">
        <f t="shared" ref="AM92" si="2046">AM73+AM84+AM91</f>
        <v>-126873.8983454679</v>
      </c>
      <c r="AN92" s="45">
        <f t="shared" ref="AN92" si="2047">SUM(AB92:AM92)</f>
        <v>65263.328461538302</v>
      </c>
      <c r="AO92" s="77">
        <f>AO73+AO84+AO91</f>
        <v>5632.4901801282322</v>
      </c>
      <c r="AP92" s="78">
        <f t="shared" ref="AP92" si="2048">AP73+AP84+AP91</f>
        <v>5632.4901801282322</v>
      </c>
      <c r="AQ92" s="78">
        <f t="shared" ref="AQ92" si="2049">AQ73+AQ84+AQ91</f>
        <v>5632.4901801281812</v>
      </c>
      <c r="AR92" s="78">
        <f t="shared" ref="AR92" si="2050">AR73+AR84+AR91</f>
        <v>5632.4901801281812</v>
      </c>
      <c r="AS92" s="78">
        <f t="shared" ref="AS92" si="2051">AS73+AS84+AS91</f>
        <v>5632.4901801282249</v>
      </c>
      <c r="AT92" s="78">
        <f t="shared" ref="AT92" si="2052">AT73+AT84+AT91</f>
        <v>5632.4901801282322</v>
      </c>
      <c r="AU92" s="78">
        <f t="shared" ref="AU92" si="2053">AU73+AU84+AU91</f>
        <v>5632.490180128174</v>
      </c>
      <c r="AV92" s="78">
        <f t="shared" ref="AV92" si="2054">AV73+AV84+AV91</f>
        <v>5632.490180128174</v>
      </c>
      <c r="AW92" s="78">
        <f t="shared" ref="AW92" si="2055">AW73+AW84+AW91</f>
        <v>5632.4901801282322</v>
      </c>
      <c r="AX92" s="78">
        <f t="shared" ref="AX92" si="2056">AX73+AX84+AX91</f>
        <v>5632.4901801282322</v>
      </c>
      <c r="AY92" s="78">
        <f t="shared" ref="AY92" si="2057">AY73+AY84+AY91</f>
        <v>5632.4901801281667</v>
      </c>
      <c r="AZ92" s="78">
        <f t="shared" ref="AZ92" si="2058">AZ73+AZ84+AZ91</f>
        <v>632.49018012817396</v>
      </c>
      <c r="BA92" s="45">
        <f t="shared" ref="BA92" si="2059">SUM(AO92:AZ92)</f>
        <v>62589.882161538437</v>
      </c>
      <c r="BB92" s="77">
        <f>BB73+BB84+BB91</f>
        <v>5832.1860393782335</v>
      </c>
      <c r="BC92" s="78">
        <f t="shared" ref="BC92" si="2060">BC73+BC84+BC91</f>
        <v>5832.1860393782335</v>
      </c>
      <c r="BD92" s="78">
        <f t="shared" ref="BD92" si="2061">BD73+BD84+BD91</f>
        <v>5832.1860393781753</v>
      </c>
      <c r="BE92" s="78">
        <f t="shared" ref="BE92" si="2062">BE73+BE84+BE91</f>
        <v>5832.1860393782335</v>
      </c>
      <c r="BF92" s="78">
        <f t="shared" ref="BF92" si="2063">BF73+BF84+BF91</f>
        <v>5832.1860393781753</v>
      </c>
      <c r="BG92" s="78">
        <f t="shared" ref="BG92" si="2064">BG73+BG84+BG91</f>
        <v>5832.1860393782335</v>
      </c>
      <c r="BH92" s="78">
        <f t="shared" ref="BH92" si="2065">BH73+BH84+BH91</f>
        <v>5832.1860393782335</v>
      </c>
      <c r="BI92" s="78">
        <f t="shared" ref="BI92" si="2066">BI73+BI84+BI91</f>
        <v>5832.1860393781753</v>
      </c>
      <c r="BJ92" s="78">
        <f t="shared" ref="BJ92" si="2067">BJ73+BJ84+BJ91</f>
        <v>5832.1860393782335</v>
      </c>
      <c r="BK92" s="78">
        <f t="shared" ref="BK92" si="2068">BK73+BK84+BK91</f>
        <v>5832.1860393781753</v>
      </c>
      <c r="BL92" s="78">
        <f t="shared" ref="BL92" si="2069">BL73+BL84+BL91</f>
        <v>5832.1860393781681</v>
      </c>
      <c r="BM92" s="78">
        <f t="shared" ref="BM92" si="2070">BM73+BM84+BM91</f>
        <v>-18167.813960621766</v>
      </c>
      <c r="BN92" s="45">
        <f t="shared" ref="BN92" si="2071">SUM(BB92:BM92)</f>
        <v>45986.232472538504</v>
      </c>
      <c r="BO92" s="77">
        <f>BO73+BO84+BO91</f>
        <v>6037.8727744057396</v>
      </c>
      <c r="BP92" s="78">
        <f t="shared" ref="BP92" si="2072">BP73+BP84+BP91</f>
        <v>6037.8727744056741</v>
      </c>
      <c r="BQ92" s="78">
        <f t="shared" ref="BQ92" si="2073">BQ73+BQ84+BQ91</f>
        <v>6037.8727744057323</v>
      </c>
      <c r="BR92" s="78">
        <f t="shared" ref="BR92" si="2074">BR73+BR84+BR91</f>
        <v>6037.8727744056669</v>
      </c>
      <c r="BS92" s="78">
        <f t="shared" ref="BS92" si="2075">BS73+BS84+BS91</f>
        <v>6037.8727744057323</v>
      </c>
      <c r="BT92" s="78">
        <f t="shared" ref="BT92" si="2076">BT73+BT84+BT91</f>
        <v>6037.8727744056741</v>
      </c>
      <c r="BU92" s="78">
        <f t="shared" ref="BU92" si="2077">BU73+BU84+BU91</f>
        <v>6037.8727744057251</v>
      </c>
      <c r="BV92" s="78">
        <f t="shared" ref="BV92" si="2078">BV73+BV84+BV91</f>
        <v>6037.8727744056741</v>
      </c>
      <c r="BW92" s="78">
        <f t="shared" ref="BW92" si="2079">BW73+BW84+BW91</f>
        <v>6037.8727744057323</v>
      </c>
      <c r="BX92" s="78">
        <f t="shared" ref="BX92" si="2080">BX73+BX84+BX91</f>
        <v>6037.8727744057323</v>
      </c>
      <c r="BY92" s="78">
        <f t="shared" ref="BY92" si="2081">BY73+BY84+BY91</f>
        <v>6037.8727744056741</v>
      </c>
      <c r="BZ92" s="78">
        <f t="shared" ref="BZ92" si="2082">BZ73+BZ84+BZ91</f>
        <v>-38962.127225594275</v>
      </c>
      <c r="CA92" s="45">
        <f t="shared" ref="CA92" si="2083">SUM(BO92:BZ92)</f>
        <v>27454.473292868483</v>
      </c>
      <c r="CB92" s="77">
        <f>CB73+CB84+CB91</f>
        <v>6249.7301114839793</v>
      </c>
      <c r="CC92" s="78">
        <f t="shared" ref="CC92" si="2084">CC73+CC84+CC91</f>
        <v>6249.730111484052</v>
      </c>
      <c r="CD92" s="78">
        <f t="shared" ref="CD92" si="2085">CD73+CD84+CD91</f>
        <v>6249.7301114840448</v>
      </c>
      <c r="CE92" s="78">
        <f t="shared" ref="CE92" si="2086">CE73+CE84+CE91</f>
        <v>6249.7301114839865</v>
      </c>
      <c r="CF92" s="78">
        <f t="shared" ref="CF92" si="2087">CF73+CF84+CF91</f>
        <v>6249.7301114839793</v>
      </c>
      <c r="CG92" s="78">
        <f t="shared" ref="CG92" si="2088">CG73+CG84+CG91</f>
        <v>6249.7301114840448</v>
      </c>
      <c r="CH92" s="78">
        <f t="shared" ref="CH92" si="2089">CH73+CH84+CH91</f>
        <v>6249.7301114840448</v>
      </c>
      <c r="CI92" s="78">
        <f t="shared" ref="CI92" si="2090">CI73+CI84+CI91</f>
        <v>6249.7301114839865</v>
      </c>
      <c r="CJ92" s="78">
        <f t="shared" ref="CJ92" si="2091">CJ73+CJ84+CJ91</f>
        <v>6249.7301114839793</v>
      </c>
      <c r="CK92" s="78">
        <f t="shared" ref="CK92" si="2092">CK73+CK84+CK91</f>
        <v>6249.7301114840448</v>
      </c>
      <c r="CL92" s="78">
        <f t="shared" ref="CL92" si="2093">CL73+CL84+CL91</f>
        <v>6249.7301114840448</v>
      </c>
      <c r="CM92" s="78">
        <f t="shared" ref="CM92" si="2094">CM73+CM84+CM91</f>
        <v>-87750.269888516006</v>
      </c>
      <c r="CN92" s="45">
        <f t="shared" ref="CN92" si="2095">SUM(CB92:CM92)</f>
        <v>-19003.238662191827</v>
      </c>
      <c r="CO92" s="77">
        <f>CO73+CO84+CO91</f>
        <v>6467.943168674683</v>
      </c>
      <c r="CP92" s="78">
        <f t="shared" ref="CP92" si="2096">CP73+CP84+CP91</f>
        <v>6467.9431686747339</v>
      </c>
      <c r="CQ92" s="78">
        <f t="shared" ref="CQ92" si="2097">CQ73+CQ84+CQ91</f>
        <v>6467.9431686747412</v>
      </c>
      <c r="CR92" s="78">
        <f t="shared" ref="CR92" si="2098">CR73+CR84+CR91</f>
        <v>6467.9431686746757</v>
      </c>
      <c r="CS92" s="78">
        <f t="shared" ref="CS92" si="2099">CS73+CS84+CS91</f>
        <v>6467.9431686746684</v>
      </c>
      <c r="CT92" s="78">
        <f t="shared" ref="CT92" si="2100">CT73+CT84+CT91</f>
        <v>6467.9431686747266</v>
      </c>
      <c r="CU92" s="78">
        <f t="shared" ref="CU92" si="2101">CU73+CU84+CU91</f>
        <v>6467.9431686747339</v>
      </c>
      <c r="CV92" s="78">
        <f t="shared" ref="CV92" si="2102">CV73+CV84+CV91</f>
        <v>6467.9431686746684</v>
      </c>
      <c r="CW92" s="78">
        <f t="shared" ref="CW92" si="2103">CW73+CW84+CW91</f>
        <v>6467.943168674683</v>
      </c>
      <c r="CX92" s="78">
        <f t="shared" ref="CX92" si="2104">CX73+CX84+CX91</f>
        <v>6467.9431686746975</v>
      </c>
      <c r="CY92" s="78">
        <f t="shared" ref="CY92" si="2105">CY73+CY84+CY91</f>
        <v>6467.9431686746975</v>
      </c>
      <c r="CZ92" s="78">
        <f t="shared" ref="CZ92" si="2106">CZ73+CZ84+CZ91</f>
        <v>-18532.056831325266</v>
      </c>
      <c r="DA92" s="45">
        <f t="shared" ref="DA92" si="2107">SUM(CO92:CZ92)</f>
        <v>52615.31802409645</v>
      </c>
      <c r="DB92" s="77">
        <f>DB73+DB84+DB91</f>
        <v>6692.7026175810606</v>
      </c>
      <c r="DC92" s="78">
        <f t="shared" ref="DC92" si="2108">DC73+DC84+DC91</f>
        <v>6692.7026175810897</v>
      </c>
      <c r="DD92" s="78">
        <f t="shared" ref="DD92" si="2109">DD73+DD84+DD91</f>
        <v>6692.702617581097</v>
      </c>
      <c r="DE92" s="78">
        <f t="shared" ref="DE92" si="2110">DE73+DE84+DE91</f>
        <v>6692.7026175811261</v>
      </c>
      <c r="DF92" s="78">
        <f t="shared" ref="DF92" si="2111">DF73+DF84+DF91</f>
        <v>6692.7026175811334</v>
      </c>
      <c r="DG92" s="78">
        <f t="shared" ref="DG92" si="2112">DG73+DG84+DG91</f>
        <v>6692.7026175811043</v>
      </c>
      <c r="DH92" s="78">
        <f t="shared" ref="DH92" si="2113">DH73+DH84+DH91</f>
        <v>6692.7026175811043</v>
      </c>
      <c r="DI92" s="78">
        <f t="shared" ref="DI92" si="2114">DI73+DI84+DI91</f>
        <v>6692.7026175811043</v>
      </c>
      <c r="DJ92" s="78">
        <f t="shared" ref="DJ92" si="2115">DJ73+DJ84+DJ91</f>
        <v>6692.7026175810897</v>
      </c>
      <c r="DK92" s="78">
        <f t="shared" ref="DK92" si="2116">DK73+DK84+DK91</f>
        <v>6692.7026175811334</v>
      </c>
      <c r="DL92" s="78">
        <f t="shared" ref="DL92" si="2117">DL73+DL84+DL91</f>
        <v>6692.7026175810897</v>
      </c>
      <c r="DM92" s="78">
        <f t="shared" ref="DM92" si="2118">DM73+DM84+DM91</f>
        <v>-117307.29738241888</v>
      </c>
      <c r="DN92" s="45">
        <f t="shared" ref="DN92" si="2119">SUM(DB92:DM92)</f>
        <v>-43687.568589026749</v>
      </c>
      <c r="DO92" s="77">
        <f>DO73+DO84+DO91</f>
        <v>6924.2048499546509</v>
      </c>
      <c r="DP92" s="78">
        <f t="shared" ref="DP92" si="2120">DP73+DP84+DP91</f>
        <v>6924.2048499546945</v>
      </c>
      <c r="DQ92" s="78">
        <f t="shared" ref="DQ92" si="2121">DQ73+DQ84+DQ91</f>
        <v>6924.20484995468</v>
      </c>
      <c r="DR92" s="78">
        <f t="shared" ref="DR92" si="2122">DR73+DR84+DR91</f>
        <v>6924.2048499547091</v>
      </c>
      <c r="DS92" s="78">
        <f t="shared" ref="DS92" si="2123">DS73+DS84+DS91</f>
        <v>6924.2048499546727</v>
      </c>
      <c r="DT92" s="78">
        <f t="shared" ref="DT92" si="2124">DT73+DT84+DT91</f>
        <v>6924.2048499546945</v>
      </c>
      <c r="DU92" s="78">
        <f t="shared" ref="DU92" si="2125">DU73+DU84+DU91</f>
        <v>6924.2048499547018</v>
      </c>
      <c r="DV92" s="78">
        <f t="shared" ref="DV92" si="2126">DV73+DV84+DV91</f>
        <v>6924.20484995468</v>
      </c>
      <c r="DW92" s="78">
        <f t="shared" ref="DW92" si="2127">DW73+DW84+DW91</f>
        <v>6924.2048499546727</v>
      </c>
      <c r="DX92" s="78">
        <f t="shared" ref="DX92" si="2128">DX73+DX84+DX91</f>
        <v>6924.2048499546509</v>
      </c>
      <c r="DY92" s="78">
        <f t="shared" ref="DY92" si="2129">DY73+DY84+DY91</f>
        <v>6924.2048499546945</v>
      </c>
      <c r="DZ92" s="78">
        <f t="shared" ref="DZ92" si="2130">DZ73+DZ84+DZ91</f>
        <v>-18075.795150045291</v>
      </c>
      <c r="EA92" s="45">
        <f t="shared" ref="EA92" si="2131">SUM(DO92:DZ92)</f>
        <v>58090.458199456203</v>
      </c>
      <c r="EB92" s="77">
        <f>EB73+EB84+EB91</f>
        <v>7162.6521492994725</v>
      </c>
      <c r="EC92" s="78">
        <f t="shared" ref="EC92" si="2132">EC73+EC84+EC91</f>
        <v>7162.6521492994725</v>
      </c>
      <c r="ED92" s="78">
        <f t="shared" ref="ED92" si="2133">ED73+ED84+ED91</f>
        <v>7162.6521492994943</v>
      </c>
      <c r="EE92" s="78">
        <f t="shared" ref="EE92" si="2134">EE73+EE84+EE91</f>
        <v>7162.6521492995089</v>
      </c>
      <c r="EF92" s="78">
        <f t="shared" ref="EF92" si="2135">EF73+EF84+EF91</f>
        <v>7162.6521492994798</v>
      </c>
      <c r="EG92" s="78">
        <f t="shared" ref="EG92" si="2136">EG73+EG84+EG91</f>
        <v>7162.6521492994652</v>
      </c>
      <c r="EH92" s="78">
        <f t="shared" ref="EH92" si="2137">EH73+EH84+EH91</f>
        <v>7162.6521492994434</v>
      </c>
      <c r="EI92" s="78">
        <f t="shared" ref="EI92" si="2138">EI73+EI84+EI91</f>
        <v>7162.6521492995307</v>
      </c>
      <c r="EJ92" s="78">
        <f t="shared" ref="EJ92" si="2139">EJ73+EJ84+EJ91</f>
        <v>7162.6521492994725</v>
      </c>
      <c r="EK92" s="78">
        <f t="shared" ref="EK92" si="2140">EK73+EK84+EK91</f>
        <v>7162.6521492995089</v>
      </c>
      <c r="EL92" s="78">
        <f t="shared" ref="EL92" si="2141">EL73+EL84+EL91</f>
        <v>7162.6521492995016</v>
      </c>
      <c r="EM92" s="78">
        <f t="shared" ref="EM92" si="2142">EM73+EM84+EM91</f>
        <v>-86837.347850700549</v>
      </c>
      <c r="EN92" s="45">
        <f t="shared" ref="EN92" si="2143">SUM(EB92:EM92)</f>
        <v>-8048.1742084061843</v>
      </c>
      <c r="EO92" s="77">
        <f>EO73+EO84+EO91</f>
        <v>7408.2528676246366</v>
      </c>
      <c r="EP92" s="78">
        <f t="shared" ref="EP92" si="2144">EP73+EP84+EP91</f>
        <v>7408.2528676246147</v>
      </c>
      <c r="EQ92" s="78">
        <f t="shared" ref="EQ92" si="2145">EQ73+EQ84+EQ91</f>
        <v>7408.252867624622</v>
      </c>
      <c r="ER92" s="78">
        <f t="shared" ref="ER92" si="2146">ER73+ER84+ER91</f>
        <v>7408.2528676246511</v>
      </c>
      <c r="ES92" s="78">
        <f t="shared" ref="ES92" si="2147">ES73+ES84+ES91</f>
        <v>7408.252867624622</v>
      </c>
      <c r="ET92" s="78">
        <f t="shared" ref="ET92" si="2148">ET73+ET84+ET91</f>
        <v>7408.252867624622</v>
      </c>
      <c r="EU92" s="78">
        <f t="shared" ref="EU92" si="2149">EU73+EU84+EU91</f>
        <v>7408.252867624622</v>
      </c>
      <c r="EV92" s="78">
        <f t="shared" ref="EV92" si="2150">EV73+EV84+EV91</f>
        <v>7408.252867624622</v>
      </c>
      <c r="EW92" s="78">
        <f t="shared" ref="EW92" si="2151">EW73+EW84+EW91</f>
        <v>7408.2528676246511</v>
      </c>
      <c r="EX92" s="78">
        <f t="shared" ref="EX92" si="2152">EX73+EX84+EX91</f>
        <v>7408.2528676246584</v>
      </c>
      <c r="EY92" s="78">
        <f t="shared" ref="EY92" si="2153">EY73+EY84+EY91</f>
        <v>7408.252867624622</v>
      </c>
      <c r="EZ92" s="78">
        <f t="shared" ref="EZ92" si="2154">EZ73+EZ84+EZ91</f>
        <v>-57591.747132375385</v>
      </c>
      <c r="FA92" s="45">
        <f t="shared" ref="FA92" si="2155">SUM(EO92:EZ92)</f>
        <v>23899.034411495566</v>
      </c>
      <c r="FB92" s="77">
        <f>FB73+FB84+FB91</f>
        <v>7661.2216074994794</v>
      </c>
      <c r="FC92" s="78">
        <f t="shared" ref="FC92" si="2156">FC73+FC84+FC91</f>
        <v>7661.2216074995449</v>
      </c>
      <c r="FD92" s="78">
        <f t="shared" ref="FD92" si="2157">FD73+FD84+FD91</f>
        <v>7661.2216074995231</v>
      </c>
      <c r="FE92" s="78">
        <f t="shared" ref="FE92" si="2158">FE73+FE84+FE91</f>
        <v>7661.2216074995158</v>
      </c>
      <c r="FF92" s="78">
        <f t="shared" ref="FF92" si="2159">FF73+FF84+FF91</f>
        <v>7661.2216074995449</v>
      </c>
      <c r="FG92" s="78">
        <f t="shared" ref="FG92" si="2160">FG73+FG84+FG91</f>
        <v>7661.221607499494</v>
      </c>
      <c r="FH92" s="78">
        <f t="shared" ref="FH92" si="2161">FH73+FH84+FH91</f>
        <v>7661.2216074995158</v>
      </c>
      <c r="FI92" s="78">
        <f t="shared" ref="FI92" si="2162">FI73+FI84+FI91</f>
        <v>7661.2216074995376</v>
      </c>
      <c r="FJ92" s="78">
        <f t="shared" ref="FJ92" si="2163">FJ73+FJ84+FJ91</f>
        <v>7661.2216074995158</v>
      </c>
      <c r="FK92" s="78">
        <f t="shared" ref="FK92" si="2164">FK73+FK84+FK91</f>
        <v>7661.2216074995449</v>
      </c>
      <c r="FL92" s="78">
        <f t="shared" ref="FL92" si="2165">FL73+FL84+FL91</f>
        <v>7661.2216074995085</v>
      </c>
      <c r="FM92" s="78">
        <f t="shared" ref="FM92" si="2166">FM73+FM84+FM91</f>
        <v>-96338.778392500477</v>
      </c>
      <c r="FN92" s="45">
        <f t="shared" ref="FN92" si="2167">SUM(FB92:FM92)</f>
        <v>-12065.340710005737</v>
      </c>
      <c r="FO92" s="77">
        <f>FO73+FO84+FO91</f>
        <v>7921.7794095706558</v>
      </c>
      <c r="FP92" s="78">
        <f t="shared" ref="FP92" si="2168">FP73+FP84+FP91</f>
        <v>7921.7794095706631</v>
      </c>
      <c r="FQ92" s="78">
        <f t="shared" ref="FQ92" si="2169">FQ73+FQ84+FQ91</f>
        <v>7921.7794095706267</v>
      </c>
      <c r="FR92" s="78">
        <f t="shared" ref="FR92" si="2170">FR73+FR84+FR91</f>
        <v>7921.7794095706558</v>
      </c>
      <c r="FS92" s="78">
        <f t="shared" ref="FS92" si="2171">FS73+FS84+FS91</f>
        <v>7921.7794095706486</v>
      </c>
      <c r="FT92" s="78">
        <f t="shared" ref="FT92" si="2172">FT73+FT84+FT91</f>
        <v>7921.7794095706777</v>
      </c>
      <c r="FU92" s="78">
        <f t="shared" ref="FU92" si="2173">FU73+FU84+FU91</f>
        <v>7921.7794095706486</v>
      </c>
      <c r="FV92" s="78">
        <f t="shared" ref="FV92" si="2174">FV73+FV84+FV91</f>
        <v>7921.7794095706413</v>
      </c>
      <c r="FW92" s="78">
        <f t="shared" ref="FW92" si="2175">FW73+FW84+FW91</f>
        <v>7921.779409570634</v>
      </c>
      <c r="FX92" s="78">
        <f t="shared" ref="FX92" si="2176">FX73+FX84+FX91</f>
        <v>7921.7794095706267</v>
      </c>
      <c r="FY92" s="78">
        <f t="shared" ref="FY92" si="2177">FY73+FY84+FY91</f>
        <v>7921.7794095706558</v>
      </c>
      <c r="FZ92" s="78">
        <f t="shared" ref="FZ92" si="2178">FZ73+FZ84+FZ91</f>
        <v>-36078.220590429322</v>
      </c>
      <c r="GA92" s="45">
        <f t="shared" ref="GA92" si="2179">SUM(FO92:FZ92)</f>
        <v>51061.352914847812</v>
      </c>
      <c r="GB92" s="77">
        <f>GB73+GB84+GB91</f>
        <v>8190.1539457039325</v>
      </c>
      <c r="GC92" s="78">
        <f t="shared" ref="GC92" si="2180">GC73+GC84+GC91</f>
        <v>8190.1539457039253</v>
      </c>
      <c r="GD92" s="78">
        <f t="shared" ref="GD92" si="2181">GD73+GD84+GD91</f>
        <v>8190.1539457039325</v>
      </c>
      <c r="GE92" s="78">
        <f t="shared" ref="GE92" si="2182">GE73+GE84+GE91</f>
        <v>8190.1539457039398</v>
      </c>
      <c r="GF92" s="78">
        <f t="shared" ref="GF92" si="2183">GF73+GF84+GF91</f>
        <v>8190.1539457039471</v>
      </c>
      <c r="GG92" s="78">
        <f t="shared" ref="GG92" si="2184">GG73+GG84+GG91</f>
        <v>8190.153945703918</v>
      </c>
      <c r="GH92" s="78">
        <f t="shared" ref="GH92" si="2185">GH73+GH84+GH91</f>
        <v>8190.1539457039325</v>
      </c>
      <c r="GI92" s="78">
        <f t="shared" ref="GI92" si="2186">GI73+GI84+GI91</f>
        <v>8190.153945703918</v>
      </c>
      <c r="GJ92" s="78">
        <f t="shared" ref="GJ92" si="2187">GJ73+GJ84+GJ91</f>
        <v>8190.1539457039398</v>
      </c>
      <c r="GK92" s="78">
        <f t="shared" ref="GK92" si="2188">GK73+GK84+GK91</f>
        <v>8190.153945703918</v>
      </c>
      <c r="GL92" s="78">
        <f t="shared" ref="GL92" si="2189">GL73+GL84+GL91</f>
        <v>8190.153945703918</v>
      </c>
      <c r="GM92" s="78">
        <f t="shared" ref="GM92" si="2190">GM73+GM84+GM91</f>
        <v>-116309.8460542961</v>
      </c>
      <c r="GN92" s="45">
        <f t="shared" ref="GN92" si="2191">SUM(GB92:GM92)</f>
        <v>-26218.152651552868</v>
      </c>
      <c r="GO92" s="77">
        <f>GO73+GO84+GO91</f>
        <v>-28760.817307692254</v>
      </c>
      <c r="GP92" s="78">
        <f t="shared" ref="GP92" si="2192">GP73+GP84+GP91</f>
        <v>-28590.14423076918</v>
      </c>
      <c r="GQ92" s="78">
        <f t="shared" ref="GQ92" si="2193">GQ73+GQ84+GQ91</f>
        <v>-28419.471153846102</v>
      </c>
      <c r="GR92" s="78">
        <f t="shared" ref="GR92" si="2194">GR73+GR84+GR91</f>
        <v>-28248.798076923023</v>
      </c>
      <c r="GS92" s="78">
        <f t="shared" ref="GS92" si="2195">GS73+GS84+GS91</f>
        <v>-28078.124999999949</v>
      </c>
      <c r="GT92" s="78">
        <f t="shared" ref="GT92" si="2196">GT73+GT84+GT91</f>
        <v>-27907.451923076871</v>
      </c>
      <c r="GU92" s="78">
        <f t="shared" ref="GU92" si="2197">GU73+GU84+GU91</f>
        <v>-27736.778846153793</v>
      </c>
      <c r="GV92" s="78">
        <f t="shared" ref="GV92" si="2198">GV73+GV84+GV91</f>
        <v>-27566.105769230719</v>
      </c>
      <c r="GW92" s="78">
        <f t="shared" ref="GW92" si="2199">GW73+GW84+GW91</f>
        <v>-27395.432692307641</v>
      </c>
      <c r="GX92" s="78">
        <f t="shared" ref="GX92" si="2200">GX73+GX84+GX91</f>
        <v>-27224.759615384562</v>
      </c>
      <c r="GY92" s="78">
        <f t="shared" ref="GY92" si="2201">GY73+GY84+GY91</f>
        <v>-27054.086538461488</v>
      </c>
      <c r="GZ92" s="78">
        <f t="shared" ref="GZ92" si="2202">GZ73+GZ84+GZ91</f>
        <v>-26883.41346153841</v>
      </c>
      <c r="HA92" s="45">
        <f t="shared" ref="HA92" si="2203">SUM(GO92:GZ92)</f>
        <v>-333865.38461538393</v>
      </c>
      <c r="HB92" s="77">
        <f>HB73+HB84+HB91</f>
        <v>-26712.740384615332</v>
      </c>
      <c r="HC92" s="78">
        <f t="shared" ref="HC92" si="2204">HC73+HC84+HC91</f>
        <v>-26542.067307692254</v>
      </c>
      <c r="HD92" s="78">
        <f t="shared" ref="HD92" si="2205">HD73+HD84+HD91</f>
        <v>-26371.39423076918</v>
      </c>
      <c r="HE92" s="78">
        <f t="shared" ref="HE92" si="2206">HE73+HE84+HE91</f>
        <v>-26200.721153846102</v>
      </c>
      <c r="HF92" s="78">
        <f t="shared" ref="HF92" si="2207">HF73+HF84+HF91</f>
        <v>-26030.048076923023</v>
      </c>
      <c r="HG92" s="78">
        <f t="shared" ref="HG92" si="2208">HG73+HG84+HG91</f>
        <v>-25859.374999999949</v>
      </c>
      <c r="HH92" s="78">
        <f t="shared" ref="HH92" si="2209">HH73+HH84+HH91</f>
        <v>-25688.701923076871</v>
      </c>
      <c r="HI92" s="78">
        <f t="shared" ref="HI92" si="2210">HI73+HI84+HI91</f>
        <v>-25518.028846153793</v>
      </c>
      <c r="HJ92" s="78">
        <f t="shared" ref="HJ92" si="2211">HJ73+HJ84+HJ91</f>
        <v>-25347.355769230715</v>
      </c>
      <c r="HK92" s="78">
        <f t="shared" ref="HK92" si="2212">HK73+HK84+HK91</f>
        <v>-25176.682692307637</v>
      </c>
      <c r="HL92" s="78">
        <f t="shared" ref="HL92" si="2213">HL73+HL84+HL91</f>
        <v>-25006.009615384562</v>
      </c>
      <c r="HM92" s="78">
        <f t="shared" ref="HM92" si="2214">HM73+HM84+HM91</f>
        <v>-24835.336538461484</v>
      </c>
      <c r="HN92" s="45">
        <f t="shared" ref="HN92" si="2215">SUM(HB92:HM92)</f>
        <v>-309288.46153846092</v>
      </c>
      <c r="HO92" s="77">
        <f>HO73+HO84+HO91</f>
        <v>4096.1538461538976</v>
      </c>
      <c r="HP92" s="78">
        <f t="shared" ref="HP92" si="2216">HP73+HP84+HP91</f>
        <v>4096.1538461538976</v>
      </c>
      <c r="HQ92" s="78">
        <f t="shared" ref="HQ92" si="2217">HQ73+HQ84+HQ91</f>
        <v>4096.1538461538976</v>
      </c>
      <c r="HR92" s="78">
        <f t="shared" ref="HR92" si="2218">HR73+HR84+HR91</f>
        <v>4096.1538461538976</v>
      </c>
      <c r="HS92" s="78">
        <f t="shared" ref="HS92" si="2219">HS73+HS84+HS91</f>
        <v>4096.1538461538976</v>
      </c>
      <c r="HT92" s="78">
        <f t="shared" ref="HT92" si="2220">HT73+HT84+HT91</f>
        <v>4096.1538461538976</v>
      </c>
      <c r="HU92" s="78">
        <f t="shared" ref="HU92" si="2221">HU73+HU84+HU91</f>
        <v>4096.1538461538976</v>
      </c>
      <c r="HV92" s="78">
        <f t="shared" ref="HV92" si="2222">HV73+HV84+HV91</f>
        <v>4096.1538461538976</v>
      </c>
      <c r="HW92" s="78">
        <f t="shared" ref="HW92" si="2223">HW73+HW84+HW91</f>
        <v>4096.1538461538976</v>
      </c>
      <c r="HX92" s="78">
        <f t="shared" ref="HX92" si="2224">HX73+HX84+HX91</f>
        <v>4096.1538461538976</v>
      </c>
      <c r="HY92" s="78">
        <f t="shared" ref="HY92" si="2225">HY73+HY84+HY91</f>
        <v>4096.1538461538976</v>
      </c>
      <c r="HZ92" s="78">
        <f t="shared" ref="HZ92" si="2226">HZ73+HZ84+HZ91</f>
        <v>4096.1538461538976</v>
      </c>
      <c r="IA92" s="45">
        <f t="shared" ref="IA92" si="2227">SUM(HO92:HZ92)</f>
        <v>49153.84615384676</v>
      </c>
      <c r="IB92" s="77">
        <f>IB73+IB84+IB91</f>
        <v>4096.1538461538976</v>
      </c>
      <c r="IC92" s="78">
        <f t="shared" ref="IC92" si="2228">IC73+IC84+IC91</f>
        <v>4096.1538461538976</v>
      </c>
      <c r="ID92" s="78">
        <f t="shared" ref="ID92" si="2229">ID73+ID84+ID91</f>
        <v>4096.1538461538976</v>
      </c>
      <c r="IE92" s="78">
        <f t="shared" ref="IE92" si="2230">IE73+IE84+IE91</f>
        <v>4096.1538461538976</v>
      </c>
      <c r="IF92" s="78">
        <f t="shared" ref="IF92" si="2231">IF73+IF84+IF91</f>
        <v>4096.1538461538976</v>
      </c>
      <c r="IG92" s="78">
        <f t="shared" ref="IG92" si="2232">IG73+IG84+IG91</f>
        <v>4096.1538461538976</v>
      </c>
      <c r="IH92" s="78">
        <f t="shared" ref="IH92" si="2233">IH73+IH84+IH91</f>
        <v>4096.1538461538976</v>
      </c>
      <c r="II92" s="78">
        <f t="shared" ref="II92" si="2234">II73+II84+II91</f>
        <v>4096.1538461538976</v>
      </c>
      <c r="IJ92" s="78">
        <f t="shared" ref="IJ92" si="2235">IJ73+IJ84+IJ91</f>
        <v>4096.1538461538976</v>
      </c>
      <c r="IK92" s="78">
        <f t="shared" ref="IK92" si="2236">IK73+IK84+IK91</f>
        <v>4096.1538461538976</v>
      </c>
      <c r="IL92" s="78">
        <f t="shared" ref="IL92" si="2237">IL73+IL84+IL91</f>
        <v>4096.1538461538976</v>
      </c>
      <c r="IM92" s="78">
        <f t="shared" ref="IM92" si="2238">IM73+IM84+IM91</f>
        <v>4096.1538461538976</v>
      </c>
      <c r="IN92" s="45">
        <f t="shared" ref="IN92" si="2239">SUM(IB92:IM92)</f>
        <v>49153.84615384676</v>
      </c>
      <c r="IO92" s="77">
        <f>IO73+IO84+IO91</f>
        <v>4096.1538461538976</v>
      </c>
      <c r="IP92" s="78">
        <f t="shared" ref="IP92" si="2240">IP73+IP84+IP91</f>
        <v>4096.1538461538976</v>
      </c>
      <c r="IQ92" s="78">
        <f t="shared" ref="IQ92" si="2241">IQ73+IQ84+IQ91</f>
        <v>4096.1538461538976</v>
      </c>
      <c r="IR92" s="78">
        <f t="shared" ref="IR92" si="2242">IR73+IR84+IR91</f>
        <v>4096.1538461538976</v>
      </c>
      <c r="IS92" s="78">
        <f t="shared" ref="IS92" si="2243">IS73+IS84+IS91</f>
        <v>4096.1538461538976</v>
      </c>
      <c r="IT92" s="78">
        <f t="shared" ref="IT92" si="2244">IT73+IT84+IT91</f>
        <v>4096.1538461538976</v>
      </c>
      <c r="IU92" s="78">
        <f t="shared" ref="IU92" si="2245">IU73+IU84+IU91</f>
        <v>4096.1538461538976</v>
      </c>
      <c r="IV92" s="78">
        <f t="shared" ref="IV92" si="2246">IV73+IV84+IV91</f>
        <v>4096.1538461538976</v>
      </c>
      <c r="IW92" s="78">
        <f t="shared" ref="IW92" si="2247">IW73+IW84+IW91</f>
        <v>4096.1538461538976</v>
      </c>
      <c r="IX92" s="78">
        <f t="shared" ref="IX92" si="2248">IX73+IX84+IX91</f>
        <v>4096.1538461538976</v>
      </c>
      <c r="IY92" s="78">
        <f t="shared" ref="IY92" si="2249">IY73+IY84+IY91</f>
        <v>4096.1538461538976</v>
      </c>
      <c r="IZ92" s="78">
        <f t="shared" ref="IZ92" si="2250">IZ73+IZ84+IZ91</f>
        <v>4096.1538461538976</v>
      </c>
      <c r="JA92" s="45">
        <f t="shared" ref="JA92" si="2251">SUM(IO92:IZ92)</f>
        <v>49153.84615384676</v>
      </c>
      <c r="JB92" s="77">
        <f>JB73+JB84+JB91</f>
        <v>4096.1538461538976</v>
      </c>
      <c r="JC92" s="78">
        <f t="shared" ref="JC92" si="2252">JC73+JC84+JC91</f>
        <v>4096.1538461538976</v>
      </c>
      <c r="JD92" s="78">
        <f t="shared" ref="JD92" si="2253">JD73+JD84+JD91</f>
        <v>4096.1538461538976</v>
      </c>
      <c r="JE92" s="78">
        <f t="shared" ref="JE92" si="2254">JE73+JE84+JE91</f>
        <v>4096.1538461538976</v>
      </c>
      <c r="JF92" s="78">
        <f t="shared" ref="JF92" si="2255">JF73+JF84+JF91</f>
        <v>4096.1538461538976</v>
      </c>
      <c r="JG92" s="78">
        <f t="shared" ref="JG92" si="2256">JG73+JG84+JG91</f>
        <v>4096.1538461538976</v>
      </c>
      <c r="JH92" s="78">
        <f t="shared" ref="JH92" si="2257">JH73+JH84+JH91</f>
        <v>4096.1538461538976</v>
      </c>
      <c r="JI92" s="78">
        <f t="shared" ref="JI92" si="2258">JI73+JI84+JI91</f>
        <v>4096.1538461538976</v>
      </c>
      <c r="JJ92" s="78">
        <f t="shared" ref="JJ92" si="2259">JJ73+JJ84+JJ91</f>
        <v>4096.1538461538976</v>
      </c>
      <c r="JK92" s="78">
        <f t="shared" ref="JK92" si="2260">JK73+JK84+JK91</f>
        <v>4096.1538461538976</v>
      </c>
      <c r="JL92" s="78">
        <f t="shared" ref="JL92" si="2261">JL73+JL84+JL91</f>
        <v>4096.1538461538976</v>
      </c>
      <c r="JM92" s="78">
        <f t="shared" ref="JM92" si="2262">JM73+JM84+JM91</f>
        <v>4096.1538461538976</v>
      </c>
      <c r="JN92" s="45">
        <f t="shared" ref="JN92" si="2263">SUM(JB92:JM92)</f>
        <v>49153.84615384676</v>
      </c>
      <c r="JO92" s="77">
        <f>JO73+JO84+JO91</f>
        <v>4096.1538461538976</v>
      </c>
      <c r="JP92" s="78">
        <f t="shared" ref="JP92" si="2264">JP73+JP84+JP91</f>
        <v>4096.1538461538976</v>
      </c>
      <c r="JQ92" s="78">
        <f t="shared" ref="JQ92" si="2265">JQ73+JQ84+JQ91</f>
        <v>4096.1538461538976</v>
      </c>
      <c r="JR92" s="78">
        <f t="shared" ref="JR92" si="2266">JR73+JR84+JR91</f>
        <v>4096.1538461538976</v>
      </c>
      <c r="JS92" s="78">
        <f t="shared" ref="JS92" si="2267">JS73+JS84+JS91</f>
        <v>4096.1538461538976</v>
      </c>
      <c r="JT92" s="78">
        <f t="shared" ref="JT92" si="2268">JT73+JT84+JT91</f>
        <v>4096.1538461538976</v>
      </c>
      <c r="JU92" s="78">
        <f t="shared" ref="JU92" si="2269">JU73+JU84+JU91</f>
        <v>4096.1538461538976</v>
      </c>
      <c r="JV92" s="78">
        <f t="shared" ref="JV92" si="2270">JV73+JV84+JV91</f>
        <v>4096.1538461538976</v>
      </c>
      <c r="JW92" s="78">
        <f t="shared" ref="JW92" si="2271">JW73+JW84+JW91</f>
        <v>4096.1538461538976</v>
      </c>
      <c r="JX92" s="78">
        <f t="shared" ref="JX92" si="2272">JX73+JX84+JX91</f>
        <v>4096.1538461538976</v>
      </c>
      <c r="JY92" s="78">
        <f t="shared" ref="JY92" si="2273">JY73+JY84+JY91</f>
        <v>4096.1538461538976</v>
      </c>
      <c r="JZ92" s="78">
        <f t="shared" ref="JZ92" si="2274">JZ73+JZ84+JZ91</f>
        <v>4096.1538461538976</v>
      </c>
      <c r="KA92" s="45">
        <f t="shared" ref="KA92" si="2275">SUM(JO92:JZ92)</f>
        <v>49153.84615384676</v>
      </c>
      <c r="KB92" s="77">
        <f>KB73+KB84+KB91</f>
        <v>4096.1538461538976</v>
      </c>
      <c r="KC92" s="78">
        <f t="shared" ref="KC92" si="2276">KC73+KC84+KC91</f>
        <v>4096.1538461538976</v>
      </c>
      <c r="KD92" s="78">
        <f t="shared" ref="KD92" si="2277">KD73+KD84+KD91</f>
        <v>4096.1538461538976</v>
      </c>
      <c r="KE92" s="78">
        <f t="shared" ref="KE92" si="2278">KE73+KE84+KE91</f>
        <v>4096.1538461538976</v>
      </c>
      <c r="KF92" s="78">
        <f t="shared" ref="KF92" si="2279">KF73+KF84+KF91</f>
        <v>4096.1538461538976</v>
      </c>
      <c r="KG92" s="78">
        <f t="shared" ref="KG92" si="2280">KG73+KG84+KG91</f>
        <v>4096.1538461538976</v>
      </c>
      <c r="KH92" s="78">
        <f t="shared" ref="KH92" si="2281">KH73+KH84+KH91</f>
        <v>4096.1538461538976</v>
      </c>
      <c r="KI92" s="78">
        <f t="shared" ref="KI92" si="2282">KI73+KI84+KI91</f>
        <v>4096.1538461538976</v>
      </c>
      <c r="KJ92" s="78">
        <f t="shared" ref="KJ92" si="2283">KJ73+KJ84+KJ91</f>
        <v>4096.1538461538976</v>
      </c>
      <c r="KK92" s="78">
        <f t="shared" ref="KK92" si="2284">KK73+KK84+KK91</f>
        <v>4096.1538461538976</v>
      </c>
      <c r="KL92" s="78">
        <f t="shared" ref="KL92" si="2285">KL73+KL84+KL91</f>
        <v>4096.1538461538976</v>
      </c>
      <c r="KM92" s="78">
        <f t="shared" ref="KM92" si="2286">KM73+KM84+KM91</f>
        <v>4096.1538461538976</v>
      </c>
      <c r="KN92" s="45">
        <f t="shared" ref="KN92" si="2287">SUM(KB92:KM92)</f>
        <v>49153.84615384676</v>
      </c>
      <c r="KO92" s="77">
        <f>KO73+KO84+KO91</f>
        <v>4096.1538461538976</v>
      </c>
      <c r="KP92" s="78">
        <f t="shared" ref="KP92" si="2288">KP73+KP84+KP91</f>
        <v>4096.1538461538976</v>
      </c>
      <c r="KQ92" s="78">
        <f t="shared" ref="KQ92" si="2289">KQ73+KQ84+KQ91</f>
        <v>4096.1538461538976</v>
      </c>
      <c r="KR92" s="78">
        <f t="shared" ref="KR92" si="2290">KR73+KR84+KR91</f>
        <v>4096.1538461538976</v>
      </c>
      <c r="KS92" s="78">
        <f t="shared" ref="KS92" si="2291">KS73+KS84+KS91</f>
        <v>4096.1538461538976</v>
      </c>
      <c r="KT92" s="78">
        <f t="shared" ref="KT92" si="2292">KT73+KT84+KT91</f>
        <v>4096.1538461538976</v>
      </c>
      <c r="KU92" s="78">
        <f t="shared" ref="KU92" si="2293">KU73+KU84+KU91</f>
        <v>4096.1538461538976</v>
      </c>
      <c r="KV92" s="78">
        <f t="shared" ref="KV92" si="2294">KV73+KV84+KV91</f>
        <v>4096.1538461538976</v>
      </c>
      <c r="KW92" s="78">
        <f t="shared" ref="KW92" si="2295">KW73+KW84+KW91</f>
        <v>4096.1538461538976</v>
      </c>
      <c r="KX92" s="78">
        <f t="shared" ref="KX92" si="2296">KX73+KX84+KX91</f>
        <v>4096.1538461538976</v>
      </c>
      <c r="KY92" s="78">
        <f t="shared" ref="KY92" si="2297">KY73+KY84+KY91</f>
        <v>4096.1538461538976</v>
      </c>
      <c r="KZ92" s="78">
        <f t="shared" ref="KZ92" si="2298">KZ73+KZ84+KZ91</f>
        <v>4096.1538461538976</v>
      </c>
      <c r="LA92" s="45">
        <f t="shared" ref="LA92" si="2299">SUM(KO92:KZ92)</f>
        <v>49153.84615384676</v>
      </c>
      <c r="LB92" s="77">
        <f>LB73+LB84+LB91</f>
        <v>4096.1538461538976</v>
      </c>
      <c r="LC92" s="78">
        <f t="shared" ref="LC92" si="2300">LC73+LC84+LC91</f>
        <v>4096.1538461538976</v>
      </c>
      <c r="LD92" s="78">
        <f t="shared" ref="LD92" si="2301">LD73+LD84+LD91</f>
        <v>4096.1538461538976</v>
      </c>
      <c r="LE92" s="78">
        <f t="shared" ref="LE92" si="2302">LE73+LE84+LE91</f>
        <v>4096.1538461538976</v>
      </c>
      <c r="LF92" s="78">
        <f t="shared" ref="LF92" si="2303">LF73+LF84+LF91</f>
        <v>4096.1538461538976</v>
      </c>
      <c r="LG92" s="78">
        <f t="shared" ref="LG92" si="2304">LG73+LG84+LG91</f>
        <v>4096.1538461538976</v>
      </c>
      <c r="LH92" s="78">
        <f t="shared" ref="LH92" si="2305">LH73+LH84+LH91</f>
        <v>4096.1538461538976</v>
      </c>
      <c r="LI92" s="78">
        <f t="shared" ref="LI92" si="2306">LI73+LI84+LI91</f>
        <v>4096.1538461538976</v>
      </c>
      <c r="LJ92" s="78">
        <f t="shared" ref="LJ92" si="2307">LJ73+LJ84+LJ91</f>
        <v>4096.1538461538976</v>
      </c>
      <c r="LK92" s="78">
        <f t="shared" ref="LK92" si="2308">LK73+LK84+LK91</f>
        <v>4096.1538461538976</v>
      </c>
      <c r="LL92" s="78">
        <f t="shared" ref="LL92" si="2309">LL73+LL84+LL91</f>
        <v>4096.1538461538976</v>
      </c>
      <c r="LM92" s="78">
        <f t="shared" ref="LM92" si="2310">LM73+LM84+LM91</f>
        <v>4096.1538461538976</v>
      </c>
      <c r="LN92" s="45">
        <f t="shared" ref="LN92" si="2311">SUM(LB92:LM92)</f>
        <v>49153.84615384676</v>
      </c>
    </row>
    <row r="93" spans="1:326" ht="15.75" thickBot="1">
      <c r="A93" s="130" t="s">
        <v>69</v>
      </c>
      <c r="B93" s="114">
        <f t="shared" ref="B93:M93" si="2312">IF(B8,B66+B92,0)</f>
        <v>0</v>
      </c>
      <c r="C93" s="114">
        <f t="shared" si="2312"/>
        <v>0</v>
      </c>
      <c r="D93" s="114">
        <f t="shared" si="2312"/>
        <v>0</v>
      </c>
      <c r="E93" s="114">
        <f t="shared" si="2312"/>
        <v>0</v>
      </c>
      <c r="F93" s="114">
        <f t="shared" si="2312"/>
        <v>0</v>
      </c>
      <c r="G93" s="114">
        <f t="shared" si="2312"/>
        <v>0</v>
      </c>
      <c r="H93" s="114">
        <f t="shared" si="2312"/>
        <v>0</v>
      </c>
      <c r="I93" s="114">
        <f t="shared" si="2312"/>
        <v>0</v>
      </c>
      <c r="J93" s="114">
        <f t="shared" si="2312"/>
        <v>0</v>
      </c>
      <c r="K93" s="114">
        <f t="shared" si="2312"/>
        <v>0</v>
      </c>
      <c r="L93" s="114">
        <f t="shared" si="2312"/>
        <v>0</v>
      </c>
      <c r="M93" s="114">
        <f t="shared" si="2312"/>
        <v>0</v>
      </c>
      <c r="N93" s="48">
        <f>M93</f>
        <v>0</v>
      </c>
      <c r="O93" s="114">
        <f t="shared" ref="O93:Z93" si="2313">IF(O8,O66+O92,0)</f>
        <v>0</v>
      </c>
      <c r="P93" s="114">
        <f t="shared" si="2313"/>
        <v>0</v>
      </c>
      <c r="Q93" s="114">
        <f t="shared" si="2313"/>
        <v>0</v>
      </c>
      <c r="R93" s="114">
        <f t="shared" si="2313"/>
        <v>0</v>
      </c>
      <c r="S93" s="114">
        <f t="shared" si="2313"/>
        <v>0</v>
      </c>
      <c r="T93" s="114">
        <f t="shared" si="2313"/>
        <v>0</v>
      </c>
      <c r="U93" s="114">
        <f t="shared" si="2313"/>
        <v>0</v>
      </c>
      <c r="V93" s="114">
        <f t="shared" si="2313"/>
        <v>0</v>
      </c>
      <c r="W93" s="114">
        <f t="shared" si="2313"/>
        <v>0</v>
      </c>
      <c r="X93" s="114">
        <f t="shared" si="2313"/>
        <v>0</v>
      </c>
      <c r="Y93" s="114">
        <f t="shared" si="2313"/>
        <v>0</v>
      </c>
      <c r="Z93" s="114">
        <f t="shared" si="2313"/>
        <v>99436.709400000051</v>
      </c>
      <c r="AA93" s="48">
        <f>Z93</f>
        <v>99436.709400000051</v>
      </c>
      <c r="AB93" s="114">
        <f t="shared" ref="AB93:AM93" si="2314">IF(AB8,AB66+AB92,0)</f>
        <v>116697.09322441007</v>
      </c>
      <c r="AC93" s="114">
        <f t="shared" si="2314"/>
        <v>134002.6459018077</v>
      </c>
      <c r="AD93" s="114">
        <f t="shared" si="2314"/>
        <v>151352.11238995375</v>
      </c>
      <c r="AE93" s="114">
        <f t="shared" si="2314"/>
        <v>168744.22509618633</v>
      </c>
      <c r="AF93" s="114">
        <f t="shared" si="2314"/>
        <v>186177.70375191717</v>
      </c>
      <c r="AG93" s="114">
        <f t="shared" si="2314"/>
        <v>203651.255285872</v>
      </c>
      <c r="AH93" s="114">
        <f t="shared" si="2314"/>
        <v>221163.57369606377</v>
      </c>
      <c r="AI93" s="114">
        <f t="shared" si="2314"/>
        <v>238713.33992048565</v>
      </c>
      <c r="AJ93" s="114">
        <f t="shared" si="2314"/>
        <v>256299.22170651078</v>
      </c>
      <c r="AK93" s="114">
        <f t="shared" si="2314"/>
        <v>273919.87347898586</v>
      </c>
      <c r="AL93" s="114">
        <f t="shared" si="2314"/>
        <v>291573.93620700622</v>
      </c>
      <c r="AM93" s="114">
        <f t="shared" si="2314"/>
        <v>164700.03786153832</v>
      </c>
      <c r="AN93" s="48">
        <f>AM93</f>
        <v>164700.03786153832</v>
      </c>
      <c r="AO93" s="114">
        <f t="shared" ref="AO93:AZ93" si="2315">IF(AO8,AO66+AO92,0)</f>
        <v>170332.52804166655</v>
      </c>
      <c r="AP93" s="114">
        <f t="shared" si="2315"/>
        <v>175965.01822179477</v>
      </c>
      <c r="AQ93" s="114">
        <f t="shared" si="2315"/>
        <v>181597.50840192294</v>
      </c>
      <c r="AR93" s="114">
        <f t="shared" si="2315"/>
        <v>187229.99858205114</v>
      </c>
      <c r="AS93" s="114">
        <f t="shared" si="2315"/>
        <v>192862.48876217936</v>
      </c>
      <c r="AT93" s="114">
        <f t="shared" si="2315"/>
        <v>198494.97894230759</v>
      </c>
      <c r="AU93" s="114">
        <f t="shared" si="2315"/>
        <v>204127.46912243575</v>
      </c>
      <c r="AV93" s="114">
        <f t="shared" si="2315"/>
        <v>209759.95930256392</v>
      </c>
      <c r="AW93" s="114">
        <f t="shared" si="2315"/>
        <v>215392.44948269214</v>
      </c>
      <c r="AX93" s="114">
        <f t="shared" si="2315"/>
        <v>221024.93966282037</v>
      </c>
      <c r="AY93" s="114">
        <f t="shared" si="2315"/>
        <v>226657.42984294854</v>
      </c>
      <c r="AZ93" s="114">
        <f t="shared" si="2315"/>
        <v>227289.9200230767</v>
      </c>
      <c r="BA93" s="48">
        <f>AZ93</f>
        <v>227289.9200230767</v>
      </c>
      <c r="BB93" s="114">
        <f t="shared" ref="BB93:BM93" si="2316">IF(BB8,BB66+BB92,0)</f>
        <v>233122.10606245493</v>
      </c>
      <c r="BC93" s="114">
        <f t="shared" si="2316"/>
        <v>238954.29210183315</v>
      </c>
      <c r="BD93" s="114">
        <f t="shared" si="2316"/>
        <v>244786.47814121132</v>
      </c>
      <c r="BE93" s="114">
        <f t="shared" si="2316"/>
        <v>250618.66418058955</v>
      </c>
      <c r="BF93" s="114">
        <f t="shared" si="2316"/>
        <v>256450.85021996772</v>
      </c>
      <c r="BG93" s="114">
        <f t="shared" si="2316"/>
        <v>262283.03625934594</v>
      </c>
      <c r="BH93" s="114">
        <f t="shared" si="2316"/>
        <v>268115.22229872417</v>
      </c>
      <c r="BI93" s="114">
        <f t="shared" si="2316"/>
        <v>273947.40833810234</v>
      </c>
      <c r="BJ93" s="114">
        <f t="shared" si="2316"/>
        <v>279779.59437748056</v>
      </c>
      <c r="BK93" s="114">
        <f t="shared" si="2316"/>
        <v>285611.78041685873</v>
      </c>
      <c r="BL93" s="114">
        <f t="shared" si="2316"/>
        <v>291443.9664562369</v>
      </c>
      <c r="BM93" s="114">
        <f t="shared" si="2316"/>
        <v>273276.15249561513</v>
      </c>
      <c r="BN93" s="48">
        <f>BM93</f>
        <v>273276.15249561513</v>
      </c>
      <c r="BO93" s="114">
        <f t="shared" ref="BO93:BZ93" si="2317">IF(BO8,BO66+BO92,0)</f>
        <v>279314.02527002088</v>
      </c>
      <c r="BP93" s="114">
        <f t="shared" si="2317"/>
        <v>285351.89804442658</v>
      </c>
      <c r="BQ93" s="114">
        <f t="shared" si="2317"/>
        <v>291389.77081883233</v>
      </c>
      <c r="BR93" s="114">
        <f t="shared" si="2317"/>
        <v>297427.64359323797</v>
      </c>
      <c r="BS93" s="114">
        <f t="shared" si="2317"/>
        <v>303465.51636764372</v>
      </c>
      <c r="BT93" s="114">
        <f t="shared" si="2317"/>
        <v>309503.38914204942</v>
      </c>
      <c r="BU93" s="114">
        <f t="shared" si="2317"/>
        <v>315541.26191645511</v>
      </c>
      <c r="BV93" s="114">
        <f t="shared" si="2317"/>
        <v>321579.13469086081</v>
      </c>
      <c r="BW93" s="114">
        <f t="shared" si="2317"/>
        <v>327617.00746526656</v>
      </c>
      <c r="BX93" s="114">
        <f t="shared" si="2317"/>
        <v>333654.88023967232</v>
      </c>
      <c r="BY93" s="114">
        <f t="shared" si="2317"/>
        <v>339692.75301407801</v>
      </c>
      <c r="BZ93" s="114">
        <f t="shared" si="2317"/>
        <v>300730.62578848377</v>
      </c>
      <c r="CA93" s="48">
        <f>BZ93</f>
        <v>300730.62578848377</v>
      </c>
      <c r="CB93" s="114">
        <f t="shared" ref="CB93:CM93" si="2318">IF(CB8,CB66+CB92,0)</f>
        <v>306980.35589996772</v>
      </c>
      <c r="CC93" s="114">
        <f t="shared" si="2318"/>
        <v>313230.08601145179</v>
      </c>
      <c r="CD93" s="114">
        <f t="shared" si="2318"/>
        <v>319479.81612293585</v>
      </c>
      <c r="CE93" s="114">
        <f t="shared" si="2318"/>
        <v>325729.54623441986</v>
      </c>
      <c r="CF93" s="114">
        <f t="shared" si="2318"/>
        <v>331979.27634590387</v>
      </c>
      <c r="CG93" s="114">
        <f t="shared" si="2318"/>
        <v>338229.00645738794</v>
      </c>
      <c r="CH93" s="114">
        <f t="shared" si="2318"/>
        <v>344478.736568872</v>
      </c>
      <c r="CI93" s="114">
        <f t="shared" si="2318"/>
        <v>350728.46668035601</v>
      </c>
      <c r="CJ93" s="114">
        <f t="shared" si="2318"/>
        <v>356978.19679184002</v>
      </c>
      <c r="CK93" s="114">
        <f t="shared" si="2318"/>
        <v>363227.92690332409</v>
      </c>
      <c r="CL93" s="114">
        <f t="shared" si="2318"/>
        <v>369477.65701480815</v>
      </c>
      <c r="CM93" s="114">
        <f t="shared" si="2318"/>
        <v>281727.38712629216</v>
      </c>
      <c r="CN93" s="48">
        <f>CM93</f>
        <v>281727.38712629216</v>
      </c>
      <c r="CO93" s="114">
        <f t="shared" ref="CO93:CZ93" si="2319">IF(CO8,CO66+CO92,0)</f>
        <v>288195.33029496681</v>
      </c>
      <c r="CP93" s="114">
        <f t="shared" si="2319"/>
        <v>294663.27346364153</v>
      </c>
      <c r="CQ93" s="114">
        <f t="shared" si="2319"/>
        <v>301131.21663231624</v>
      </c>
      <c r="CR93" s="114">
        <f t="shared" si="2319"/>
        <v>307599.15980099089</v>
      </c>
      <c r="CS93" s="114">
        <f t="shared" si="2319"/>
        <v>314067.10296966555</v>
      </c>
      <c r="CT93" s="114">
        <f t="shared" si="2319"/>
        <v>320535.04613834026</v>
      </c>
      <c r="CU93" s="114">
        <f t="shared" si="2319"/>
        <v>327002.98930701497</v>
      </c>
      <c r="CV93" s="114">
        <f t="shared" si="2319"/>
        <v>333470.93247568962</v>
      </c>
      <c r="CW93" s="114">
        <f t="shared" si="2319"/>
        <v>339938.87564436428</v>
      </c>
      <c r="CX93" s="114">
        <f t="shared" si="2319"/>
        <v>346406.81881303899</v>
      </c>
      <c r="CY93" s="114">
        <f t="shared" si="2319"/>
        <v>352874.7619817137</v>
      </c>
      <c r="CZ93" s="114">
        <f t="shared" si="2319"/>
        <v>334342.70515038841</v>
      </c>
      <c r="DA93" s="48">
        <f>CZ93</f>
        <v>334342.70515038841</v>
      </c>
      <c r="DB93" s="114">
        <f t="shared" ref="DB93:DM93" si="2320">IF(DB8,DB66+DB92,0)</f>
        <v>341035.40776796947</v>
      </c>
      <c r="DC93" s="114">
        <f t="shared" si="2320"/>
        <v>347728.11038555054</v>
      </c>
      <c r="DD93" s="114">
        <f t="shared" si="2320"/>
        <v>354420.81300313165</v>
      </c>
      <c r="DE93" s="114">
        <f t="shared" si="2320"/>
        <v>361113.51562071277</v>
      </c>
      <c r="DF93" s="114">
        <f t="shared" si="2320"/>
        <v>367806.21823829389</v>
      </c>
      <c r="DG93" s="114">
        <f t="shared" si="2320"/>
        <v>374498.92085587501</v>
      </c>
      <c r="DH93" s="114">
        <f t="shared" si="2320"/>
        <v>381191.62347345613</v>
      </c>
      <c r="DI93" s="114">
        <f t="shared" si="2320"/>
        <v>387884.32609103725</v>
      </c>
      <c r="DJ93" s="114">
        <f t="shared" si="2320"/>
        <v>394577.02870861837</v>
      </c>
      <c r="DK93" s="114">
        <f t="shared" si="2320"/>
        <v>401269.73132619949</v>
      </c>
      <c r="DL93" s="114">
        <f t="shared" si="2320"/>
        <v>407962.4339437806</v>
      </c>
      <c r="DM93" s="114">
        <f t="shared" si="2320"/>
        <v>290655.13656136172</v>
      </c>
      <c r="DN93" s="48">
        <f>DM93</f>
        <v>290655.13656136172</v>
      </c>
      <c r="DO93" s="114">
        <f t="shared" ref="DO93:DZ93" si="2321">IF(DO8,DO66+DO92,0)</f>
        <v>297579.34141131636</v>
      </c>
      <c r="DP93" s="114">
        <f t="shared" si="2321"/>
        <v>304503.54626127105</v>
      </c>
      <c r="DQ93" s="114">
        <f t="shared" si="2321"/>
        <v>311427.75111122575</v>
      </c>
      <c r="DR93" s="114">
        <f t="shared" si="2321"/>
        <v>318351.95596118044</v>
      </c>
      <c r="DS93" s="114">
        <f t="shared" si="2321"/>
        <v>325276.16081113514</v>
      </c>
      <c r="DT93" s="114">
        <f t="shared" si="2321"/>
        <v>332200.36566108983</v>
      </c>
      <c r="DU93" s="114">
        <f t="shared" si="2321"/>
        <v>339124.57051104453</v>
      </c>
      <c r="DV93" s="114">
        <f t="shared" si="2321"/>
        <v>346048.77536099922</v>
      </c>
      <c r="DW93" s="114">
        <f t="shared" si="2321"/>
        <v>352972.98021095392</v>
      </c>
      <c r="DX93" s="114">
        <f t="shared" si="2321"/>
        <v>359897.18506090855</v>
      </c>
      <c r="DY93" s="114">
        <f t="shared" si="2321"/>
        <v>366821.38991086325</v>
      </c>
      <c r="DZ93" s="114">
        <f t="shared" si="2321"/>
        <v>348745.59476081794</v>
      </c>
      <c r="EA93" s="48">
        <f>DZ93</f>
        <v>348745.59476081794</v>
      </c>
      <c r="EB93" s="114">
        <f t="shared" ref="EB93:EM93" si="2322">IF(EB8,EB66+EB92,0)</f>
        <v>355908.24691011739</v>
      </c>
      <c r="EC93" s="114">
        <f t="shared" si="2322"/>
        <v>363070.89905941684</v>
      </c>
      <c r="ED93" s="114">
        <f t="shared" si="2322"/>
        <v>370233.55120871635</v>
      </c>
      <c r="EE93" s="114">
        <f t="shared" si="2322"/>
        <v>377396.20335801586</v>
      </c>
      <c r="EF93" s="114">
        <f t="shared" si="2322"/>
        <v>384558.85550731537</v>
      </c>
      <c r="EG93" s="114">
        <f t="shared" si="2322"/>
        <v>391721.50765661482</v>
      </c>
      <c r="EH93" s="114">
        <f t="shared" si="2322"/>
        <v>398884.15980591427</v>
      </c>
      <c r="EI93" s="114">
        <f t="shared" si="2322"/>
        <v>406046.81195521378</v>
      </c>
      <c r="EJ93" s="114">
        <f t="shared" si="2322"/>
        <v>413209.46410451323</v>
      </c>
      <c r="EK93" s="114">
        <f t="shared" si="2322"/>
        <v>420372.11625381274</v>
      </c>
      <c r="EL93" s="114">
        <f t="shared" si="2322"/>
        <v>427534.76840311225</v>
      </c>
      <c r="EM93" s="114">
        <f t="shared" si="2322"/>
        <v>340697.4205524117</v>
      </c>
      <c r="EN93" s="48">
        <f>EM93</f>
        <v>340697.4205524117</v>
      </c>
      <c r="EO93" s="114">
        <f t="shared" ref="EO93:EZ93" si="2323">IF(EO8,EO66+EO92,0)</f>
        <v>348105.67342003633</v>
      </c>
      <c r="EP93" s="114">
        <f t="shared" si="2323"/>
        <v>355513.92628766096</v>
      </c>
      <c r="EQ93" s="114">
        <f t="shared" si="2323"/>
        <v>362922.17915528559</v>
      </c>
      <c r="ER93" s="114">
        <f t="shared" si="2323"/>
        <v>370330.43202291022</v>
      </c>
      <c r="ES93" s="114">
        <f t="shared" si="2323"/>
        <v>377738.68489053485</v>
      </c>
      <c r="ET93" s="114">
        <f t="shared" si="2323"/>
        <v>385146.93775815947</v>
      </c>
      <c r="EU93" s="114">
        <f t="shared" si="2323"/>
        <v>392555.1906257841</v>
      </c>
      <c r="EV93" s="114">
        <f t="shared" si="2323"/>
        <v>399963.44349340873</v>
      </c>
      <c r="EW93" s="114">
        <f t="shared" si="2323"/>
        <v>407371.69636103336</v>
      </c>
      <c r="EX93" s="114">
        <f t="shared" si="2323"/>
        <v>414779.94922865799</v>
      </c>
      <c r="EY93" s="114">
        <f t="shared" si="2323"/>
        <v>422188.20209628262</v>
      </c>
      <c r="EZ93" s="114">
        <f t="shared" si="2323"/>
        <v>364596.45496390725</v>
      </c>
      <c r="FA93" s="48">
        <f>EZ93</f>
        <v>364596.45496390725</v>
      </c>
      <c r="FB93" s="114">
        <f t="shared" ref="FB93:FM93" si="2324">IF(FB8,FB66+FB92,0)</f>
        <v>372257.67657140672</v>
      </c>
      <c r="FC93" s="114">
        <f t="shared" si="2324"/>
        <v>379918.89817890624</v>
      </c>
      <c r="FD93" s="114">
        <f t="shared" si="2324"/>
        <v>387580.11978640576</v>
      </c>
      <c r="FE93" s="114">
        <f t="shared" si="2324"/>
        <v>395241.34139390528</v>
      </c>
      <c r="FF93" s="114">
        <f t="shared" si="2324"/>
        <v>402902.56300140481</v>
      </c>
      <c r="FG93" s="114">
        <f t="shared" si="2324"/>
        <v>410563.78460890427</v>
      </c>
      <c r="FH93" s="114">
        <f t="shared" si="2324"/>
        <v>418225.0062164038</v>
      </c>
      <c r="FI93" s="114">
        <f t="shared" si="2324"/>
        <v>425886.22782390332</v>
      </c>
      <c r="FJ93" s="114">
        <f t="shared" si="2324"/>
        <v>433547.44943140284</v>
      </c>
      <c r="FK93" s="114">
        <f t="shared" si="2324"/>
        <v>441208.67103890236</v>
      </c>
      <c r="FL93" s="114">
        <f t="shared" si="2324"/>
        <v>448869.89264640189</v>
      </c>
      <c r="FM93" s="114">
        <f t="shared" si="2324"/>
        <v>352531.11425390141</v>
      </c>
      <c r="FN93" s="48">
        <f>FM93</f>
        <v>352531.11425390141</v>
      </c>
      <c r="FO93" s="114">
        <f t="shared" ref="FO93:FZ93" si="2325">IF(FO8,FO66+FO92,0)</f>
        <v>360452.89366347209</v>
      </c>
      <c r="FP93" s="114">
        <f t="shared" si="2325"/>
        <v>368374.67307304277</v>
      </c>
      <c r="FQ93" s="114">
        <f t="shared" si="2325"/>
        <v>376296.45248261339</v>
      </c>
      <c r="FR93" s="114">
        <f t="shared" si="2325"/>
        <v>384218.23189218406</v>
      </c>
      <c r="FS93" s="114">
        <f t="shared" si="2325"/>
        <v>392140.01130175474</v>
      </c>
      <c r="FT93" s="114">
        <f t="shared" si="2325"/>
        <v>400061.79071132542</v>
      </c>
      <c r="FU93" s="114">
        <f t="shared" si="2325"/>
        <v>407983.5701208961</v>
      </c>
      <c r="FV93" s="114">
        <f t="shared" si="2325"/>
        <v>415905.34953046672</v>
      </c>
      <c r="FW93" s="114">
        <f t="shared" si="2325"/>
        <v>423827.12894003734</v>
      </c>
      <c r="FX93" s="114">
        <f t="shared" si="2325"/>
        <v>431748.90834960795</v>
      </c>
      <c r="FY93" s="114">
        <f t="shared" si="2325"/>
        <v>439670.68775917863</v>
      </c>
      <c r="FZ93" s="114">
        <f t="shared" si="2325"/>
        <v>403592.46716874931</v>
      </c>
      <c r="GA93" s="48">
        <f>FZ93</f>
        <v>403592.46716874931</v>
      </c>
      <c r="GB93" s="114">
        <f t="shared" ref="GB93:GM93" si="2326">IF(GB8,GB66+GB92,0)</f>
        <v>411782.62111445324</v>
      </c>
      <c r="GC93" s="114">
        <f t="shared" si="2326"/>
        <v>419972.77506015718</v>
      </c>
      <c r="GD93" s="114">
        <f t="shared" si="2326"/>
        <v>428162.92900586111</v>
      </c>
      <c r="GE93" s="114">
        <f t="shared" si="2326"/>
        <v>436353.08295156504</v>
      </c>
      <c r="GF93" s="114">
        <f t="shared" si="2326"/>
        <v>444543.23689726897</v>
      </c>
      <c r="GG93" s="114">
        <f t="shared" si="2326"/>
        <v>452733.39084297291</v>
      </c>
      <c r="GH93" s="114">
        <f t="shared" si="2326"/>
        <v>460923.54478867684</v>
      </c>
      <c r="GI93" s="114">
        <f t="shared" si="2326"/>
        <v>469113.69873438077</v>
      </c>
      <c r="GJ93" s="114">
        <f t="shared" si="2326"/>
        <v>477303.8526800847</v>
      </c>
      <c r="GK93" s="114">
        <f t="shared" si="2326"/>
        <v>485494.00662578864</v>
      </c>
      <c r="GL93" s="114">
        <f t="shared" si="2326"/>
        <v>493684.16057149257</v>
      </c>
      <c r="GM93" s="114">
        <f t="shared" si="2326"/>
        <v>377374.3145171965</v>
      </c>
      <c r="GN93" s="48">
        <f>GM93</f>
        <v>377374.3145171965</v>
      </c>
      <c r="GO93" s="114">
        <f t="shared" ref="GO93:GZ93" si="2327">IF(GO8,GO66+GO92,0)</f>
        <v>0</v>
      </c>
      <c r="GP93" s="114">
        <f t="shared" si="2327"/>
        <v>0</v>
      </c>
      <c r="GQ93" s="114">
        <f t="shared" si="2327"/>
        <v>0</v>
      </c>
      <c r="GR93" s="114">
        <f t="shared" si="2327"/>
        <v>0</v>
      </c>
      <c r="GS93" s="114">
        <f t="shared" si="2327"/>
        <v>0</v>
      </c>
      <c r="GT93" s="114">
        <f t="shared" si="2327"/>
        <v>0</v>
      </c>
      <c r="GU93" s="114">
        <f t="shared" si="2327"/>
        <v>0</v>
      </c>
      <c r="GV93" s="114">
        <f t="shared" si="2327"/>
        <v>0</v>
      </c>
      <c r="GW93" s="114">
        <f t="shared" si="2327"/>
        <v>0</v>
      </c>
      <c r="GX93" s="114">
        <f t="shared" si="2327"/>
        <v>0</v>
      </c>
      <c r="GY93" s="114">
        <f t="shared" si="2327"/>
        <v>0</v>
      </c>
      <c r="GZ93" s="114">
        <f t="shared" si="2327"/>
        <v>0</v>
      </c>
      <c r="HA93" s="48">
        <f>GZ93</f>
        <v>0</v>
      </c>
      <c r="HB93" s="114">
        <f t="shared" ref="HB93:HM93" si="2328">IF(HB8,HB66+HB92,0)</f>
        <v>0</v>
      </c>
      <c r="HC93" s="114">
        <f t="shared" si="2328"/>
        <v>0</v>
      </c>
      <c r="HD93" s="114">
        <f t="shared" si="2328"/>
        <v>0</v>
      </c>
      <c r="HE93" s="114">
        <f t="shared" si="2328"/>
        <v>0</v>
      </c>
      <c r="HF93" s="114">
        <f t="shared" si="2328"/>
        <v>0</v>
      </c>
      <c r="HG93" s="114">
        <f t="shared" si="2328"/>
        <v>0</v>
      </c>
      <c r="HH93" s="114">
        <f t="shared" si="2328"/>
        <v>0</v>
      </c>
      <c r="HI93" s="114">
        <f t="shared" si="2328"/>
        <v>0</v>
      </c>
      <c r="HJ93" s="114">
        <f t="shared" si="2328"/>
        <v>0</v>
      </c>
      <c r="HK93" s="114">
        <f t="shared" si="2328"/>
        <v>0</v>
      </c>
      <c r="HL93" s="114">
        <f t="shared" si="2328"/>
        <v>0</v>
      </c>
      <c r="HM93" s="114">
        <f t="shared" si="2328"/>
        <v>0</v>
      </c>
      <c r="HN93" s="48">
        <f>HM93</f>
        <v>0</v>
      </c>
      <c r="HO93" s="114">
        <f t="shared" ref="HO93:HZ93" si="2329">IF(HO8,HO66+HO92,0)</f>
        <v>0</v>
      </c>
      <c r="HP93" s="114">
        <f t="shared" si="2329"/>
        <v>0</v>
      </c>
      <c r="HQ93" s="114">
        <f t="shared" si="2329"/>
        <v>0</v>
      </c>
      <c r="HR93" s="114">
        <f t="shared" si="2329"/>
        <v>0</v>
      </c>
      <c r="HS93" s="114">
        <f t="shared" si="2329"/>
        <v>0</v>
      </c>
      <c r="HT93" s="114">
        <f t="shared" si="2329"/>
        <v>0</v>
      </c>
      <c r="HU93" s="114">
        <f t="shared" si="2329"/>
        <v>0</v>
      </c>
      <c r="HV93" s="114">
        <f t="shared" si="2329"/>
        <v>0</v>
      </c>
      <c r="HW93" s="114">
        <f t="shared" si="2329"/>
        <v>0</v>
      </c>
      <c r="HX93" s="114">
        <f t="shared" si="2329"/>
        <v>0</v>
      </c>
      <c r="HY93" s="114">
        <f t="shared" si="2329"/>
        <v>0</v>
      </c>
      <c r="HZ93" s="114">
        <f t="shared" si="2329"/>
        <v>0</v>
      </c>
      <c r="IA93" s="48">
        <f>HZ93</f>
        <v>0</v>
      </c>
      <c r="IB93" s="114">
        <f t="shared" ref="IB93:IM93" si="2330">IF(IB8,IB66+IB92,0)</f>
        <v>0</v>
      </c>
      <c r="IC93" s="114">
        <f t="shared" si="2330"/>
        <v>0</v>
      </c>
      <c r="ID93" s="114">
        <f t="shared" si="2330"/>
        <v>0</v>
      </c>
      <c r="IE93" s="114">
        <f t="shared" si="2330"/>
        <v>0</v>
      </c>
      <c r="IF93" s="114">
        <f t="shared" si="2330"/>
        <v>0</v>
      </c>
      <c r="IG93" s="114">
        <f t="shared" si="2330"/>
        <v>0</v>
      </c>
      <c r="IH93" s="114">
        <f t="shared" si="2330"/>
        <v>0</v>
      </c>
      <c r="II93" s="114">
        <f t="shared" si="2330"/>
        <v>0</v>
      </c>
      <c r="IJ93" s="114">
        <f t="shared" si="2330"/>
        <v>0</v>
      </c>
      <c r="IK93" s="114">
        <f t="shared" si="2330"/>
        <v>0</v>
      </c>
      <c r="IL93" s="114">
        <f t="shared" si="2330"/>
        <v>0</v>
      </c>
      <c r="IM93" s="114">
        <f t="shared" si="2330"/>
        <v>0</v>
      </c>
      <c r="IN93" s="48">
        <f>IM93</f>
        <v>0</v>
      </c>
      <c r="IO93" s="114">
        <f t="shared" ref="IO93:IZ93" si="2331">IF(IO8,IO66+IO92,0)</f>
        <v>0</v>
      </c>
      <c r="IP93" s="114">
        <f t="shared" si="2331"/>
        <v>0</v>
      </c>
      <c r="IQ93" s="114">
        <f t="shared" si="2331"/>
        <v>0</v>
      </c>
      <c r="IR93" s="114">
        <f t="shared" si="2331"/>
        <v>0</v>
      </c>
      <c r="IS93" s="114">
        <f t="shared" si="2331"/>
        <v>0</v>
      </c>
      <c r="IT93" s="114">
        <f t="shared" si="2331"/>
        <v>0</v>
      </c>
      <c r="IU93" s="114">
        <f t="shared" si="2331"/>
        <v>0</v>
      </c>
      <c r="IV93" s="114">
        <f t="shared" si="2331"/>
        <v>0</v>
      </c>
      <c r="IW93" s="114">
        <f t="shared" si="2331"/>
        <v>0</v>
      </c>
      <c r="IX93" s="114">
        <f t="shared" si="2331"/>
        <v>0</v>
      </c>
      <c r="IY93" s="114">
        <f t="shared" si="2331"/>
        <v>0</v>
      </c>
      <c r="IZ93" s="114">
        <f t="shared" si="2331"/>
        <v>0</v>
      </c>
      <c r="JA93" s="48">
        <f>IZ93</f>
        <v>0</v>
      </c>
      <c r="JB93" s="114">
        <f t="shared" ref="JB93:JM93" si="2332">IF(JB8,JB66+JB92,0)</f>
        <v>0</v>
      </c>
      <c r="JC93" s="114">
        <f t="shared" si="2332"/>
        <v>0</v>
      </c>
      <c r="JD93" s="114">
        <f t="shared" si="2332"/>
        <v>0</v>
      </c>
      <c r="JE93" s="114">
        <f t="shared" si="2332"/>
        <v>0</v>
      </c>
      <c r="JF93" s="114">
        <f t="shared" si="2332"/>
        <v>0</v>
      </c>
      <c r="JG93" s="114">
        <f t="shared" si="2332"/>
        <v>0</v>
      </c>
      <c r="JH93" s="114">
        <f t="shared" si="2332"/>
        <v>0</v>
      </c>
      <c r="JI93" s="114">
        <f t="shared" si="2332"/>
        <v>0</v>
      </c>
      <c r="JJ93" s="114">
        <f t="shared" si="2332"/>
        <v>0</v>
      </c>
      <c r="JK93" s="114">
        <f t="shared" si="2332"/>
        <v>0</v>
      </c>
      <c r="JL93" s="114">
        <f t="shared" si="2332"/>
        <v>0</v>
      </c>
      <c r="JM93" s="114">
        <f t="shared" si="2332"/>
        <v>0</v>
      </c>
      <c r="JN93" s="48">
        <f>JM93</f>
        <v>0</v>
      </c>
      <c r="JO93" s="114">
        <f t="shared" ref="JO93:JZ93" si="2333">IF(JO8,JO66+JO92,0)</f>
        <v>0</v>
      </c>
      <c r="JP93" s="114">
        <f t="shared" si="2333"/>
        <v>0</v>
      </c>
      <c r="JQ93" s="114">
        <f t="shared" si="2333"/>
        <v>0</v>
      </c>
      <c r="JR93" s="114">
        <f t="shared" si="2333"/>
        <v>0</v>
      </c>
      <c r="JS93" s="114">
        <f t="shared" si="2333"/>
        <v>0</v>
      </c>
      <c r="JT93" s="114">
        <f t="shared" si="2333"/>
        <v>0</v>
      </c>
      <c r="JU93" s="114">
        <f t="shared" si="2333"/>
        <v>0</v>
      </c>
      <c r="JV93" s="114">
        <f t="shared" si="2333"/>
        <v>0</v>
      </c>
      <c r="JW93" s="114">
        <f t="shared" si="2333"/>
        <v>0</v>
      </c>
      <c r="JX93" s="114">
        <f t="shared" si="2333"/>
        <v>0</v>
      </c>
      <c r="JY93" s="114">
        <f t="shared" si="2333"/>
        <v>0</v>
      </c>
      <c r="JZ93" s="114">
        <f t="shared" si="2333"/>
        <v>0</v>
      </c>
      <c r="KA93" s="48">
        <f>JZ93</f>
        <v>0</v>
      </c>
      <c r="KB93" s="114">
        <f t="shared" ref="KB93:KM93" si="2334">IF(KB8,KB66+KB92,0)</f>
        <v>0</v>
      </c>
      <c r="KC93" s="114">
        <f t="shared" si="2334"/>
        <v>0</v>
      </c>
      <c r="KD93" s="114">
        <f t="shared" si="2334"/>
        <v>0</v>
      </c>
      <c r="KE93" s="114">
        <f t="shared" si="2334"/>
        <v>0</v>
      </c>
      <c r="KF93" s="114">
        <f t="shared" si="2334"/>
        <v>0</v>
      </c>
      <c r="KG93" s="114">
        <f t="shared" si="2334"/>
        <v>0</v>
      </c>
      <c r="KH93" s="114">
        <f t="shared" si="2334"/>
        <v>0</v>
      </c>
      <c r="KI93" s="114">
        <f t="shared" si="2334"/>
        <v>0</v>
      </c>
      <c r="KJ93" s="114">
        <f t="shared" si="2334"/>
        <v>0</v>
      </c>
      <c r="KK93" s="114">
        <f t="shared" si="2334"/>
        <v>0</v>
      </c>
      <c r="KL93" s="114">
        <f t="shared" si="2334"/>
        <v>0</v>
      </c>
      <c r="KM93" s="114">
        <f t="shared" si="2334"/>
        <v>0</v>
      </c>
      <c r="KN93" s="48">
        <f>KM93</f>
        <v>0</v>
      </c>
      <c r="KO93" s="114">
        <f t="shared" ref="KO93:KZ93" si="2335">IF(KO8,KO66+KO92,0)</f>
        <v>0</v>
      </c>
      <c r="KP93" s="114">
        <f t="shared" si="2335"/>
        <v>0</v>
      </c>
      <c r="KQ93" s="114">
        <f t="shared" si="2335"/>
        <v>0</v>
      </c>
      <c r="KR93" s="114">
        <f t="shared" si="2335"/>
        <v>0</v>
      </c>
      <c r="KS93" s="114">
        <f t="shared" si="2335"/>
        <v>0</v>
      </c>
      <c r="KT93" s="114">
        <f t="shared" si="2335"/>
        <v>0</v>
      </c>
      <c r="KU93" s="114">
        <f t="shared" si="2335"/>
        <v>0</v>
      </c>
      <c r="KV93" s="114">
        <f t="shared" si="2335"/>
        <v>0</v>
      </c>
      <c r="KW93" s="114">
        <f t="shared" si="2335"/>
        <v>0</v>
      </c>
      <c r="KX93" s="114">
        <f t="shared" si="2335"/>
        <v>0</v>
      </c>
      <c r="KY93" s="114">
        <f t="shared" si="2335"/>
        <v>0</v>
      </c>
      <c r="KZ93" s="114">
        <f t="shared" si="2335"/>
        <v>0</v>
      </c>
      <c r="LA93" s="48">
        <f>KZ93</f>
        <v>0</v>
      </c>
      <c r="LB93" s="114">
        <f t="shared" ref="LB93:LM93" si="2336">IF(LB8,LB66+LB92,0)</f>
        <v>0</v>
      </c>
      <c r="LC93" s="114">
        <f t="shared" si="2336"/>
        <v>0</v>
      </c>
      <c r="LD93" s="114">
        <f t="shared" si="2336"/>
        <v>0</v>
      </c>
      <c r="LE93" s="114">
        <f t="shared" si="2336"/>
        <v>0</v>
      </c>
      <c r="LF93" s="114">
        <f t="shared" si="2336"/>
        <v>0</v>
      </c>
      <c r="LG93" s="114">
        <f t="shared" si="2336"/>
        <v>0</v>
      </c>
      <c r="LH93" s="114">
        <f t="shared" si="2336"/>
        <v>0</v>
      </c>
      <c r="LI93" s="114">
        <f t="shared" si="2336"/>
        <v>0</v>
      </c>
      <c r="LJ93" s="114">
        <f t="shared" si="2336"/>
        <v>0</v>
      </c>
      <c r="LK93" s="114">
        <f t="shared" si="2336"/>
        <v>0</v>
      </c>
      <c r="LL93" s="114">
        <f t="shared" si="2336"/>
        <v>0</v>
      </c>
      <c r="LM93" s="114">
        <f t="shared" si="2336"/>
        <v>0</v>
      </c>
      <c r="LN93" s="48">
        <f>LM93</f>
        <v>0</v>
      </c>
    </row>
    <row r="95" spans="1:326">
      <c r="AZ95" s="23"/>
    </row>
    <row r="96" spans="1:326">
      <c r="A96" s="371" t="s">
        <v>297</v>
      </c>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t="str">
        <f t="shared" ref="AB96:AG96" si="2337">+IF(((AB44*4)-AB54-AB58)&gt;0,"TAIP","NE")</f>
        <v>NE</v>
      </c>
      <c r="AC96" s="39" t="str">
        <f t="shared" si="2337"/>
        <v>NE</v>
      </c>
      <c r="AD96" s="39" t="str">
        <f t="shared" si="2337"/>
        <v>NE</v>
      </c>
      <c r="AE96" s="39" t="str">
        <f t="shared" si="2337"/>
        <v>NE</v>
      </c>
      <c r="AF96" s="39" t="str">
        <f t="shared" si="2337"/>
        <v>NE</v>
      </c>
      <c r="AG96" s="39" t="str">
        <f t="shared" si="2337"/>
        <v>NE</v>
      </c>
      <c r="AH96" s="39" t="str">
        <f t="shared" ref="AH96:AN96" si="2338">+IF(((AH44*4)-AH54-AH58)&gt;0,"TAIP","NE")</f>
        <v>NE</v>
      </c>
      <c r="AI96" s="39" t="str">
        <f t="shared" si="2338"/>
        <v>NE</v>
      </c>
      <c r="AJ96" s="39" t="str">
        <f t="shared" si="2338"/>
        <v>NE</v>
      </c>
      <c r="AK96" s="39" t="str">
        <f t="shared" si="2338"/>
        <v>NE</v>
      </c>
      <c r="AL96" s="39" t="str">
        <f t="shared" si="2338"/>
        <v>NE</v>
      </c>
      <c r="AM96" s="39" t="str">
        <f t="shared" si="2338"/>
        <v>NE</v>
      </c>
      <c r="AN96" s="39" t="str">
        <f t="shared" si="2338"/>
        <v>NE</v>
      </c>
      <c r="AO96" s="39" t="str">
        <f t="shared" ref="AO96:BN96" si="2339">+IF(((AO44*4)-AO54-AO58)&gt;0,"TAIP","NE")</f>
        <v>NE</v>
      </c>
      <c r="AP96" s="39" t="str">
        <f t="shared" si="2339"/>
        <v>NE</v>
      </c>
      <c r="AQ96" s="39" t="str">
        <f t="shared" si="2339"/>
        <v>NE</v>
      </c>
      <c r="AR96" s="39" t="str">
        <f t="shared" si="2339"/>
        <v>NE</v>
      </c>
      <c r="AS96" s="39" t="str">
        <f t="shared" si="2339"/>
        <v>NE</v>
      </c>
      <c r="AT96" s="39" t="str">
        <f t="shared" si="2339"/>
        <v>NE</v>
      </c>
      <c r="AU96" s="39" t="str">
        <f t="shared" si="2339"/>
        <v>NE</v>
      </c>
      <c r="AV96" s="39" t="str">
        <f t="shared" si="2339"/>
        <v>NE</v>
      </c>
      <c r="AW96" s="39" t="str">
        <f t="shared" si="2339"/>
        <v>NE</v>
      </c>
      <c r="AX96" s="39" t="str">
        <f t="shared" si="2339"/>
        <v>NE</v>
      </c>
      <c r="AY96" s="39" t="str">
        <f t="shared" si="2339"/>
        <v>NE</v>
      </c>
      <c r="AZ96" s="39" t="str">
        <f t="shared" si="2339"/>
        <v>NE</v>
      </c>
      <c r="BA96" s="39" t="str">
        <f t="shared" si="2339"/>
        <v>NE</v>
      </c>
      <c r="BB96" s="39" t="str">
        <f t="shared" si="2339"/>
        <v>NE</v>
      </c>
      <c r="BC96" s="39" t="str">
        <f t="shared" si="2339"/>
        <v>NE</v>
      </c>
      <c r="BD96" s="39" t="str">
        <f t="shared" si="2339"/>
        <v>NE</v>
      </c>
      <c r="BE96" s="39" t="str">
        <f t="shared" si="2339"/>
        <v>NE</v>
      </c>
      <c r="BF96" s="39" t="str">
        <f t="shared" si="2339"/>
        <v>NE</v>
      </c>
      <c r="BG96" s="39" t="str">
        <f t="shared" si="2339"/>
        <v>NE</v>
      </c>
      <c r="BH96" s="39" t="str">
        <f t="shared" si="2339"/>
        <v>NE</v>
      </c>
      <c r="BI96" s="39" t="str">
        <f t="shared" si="2339"/>
        <v>NE</v>
      </c>
      <c r="BJ96" s="39" t="str">
        <f t="shared" si="2339"/>
        <v>NE</v>
      </c>
      <c r="BK96" s="39" t="str">
        <f t="shared" si="2339"/>
        <v>NE</v>
      </c>
      <c r="BL96" s="39" t="str">
        <f t="shared" si="2339"/>
        <v>NE</v>
      </c>
      <c r="BM96" s="39" t="str">
        <f t="shared" si="2339"/>
        <v>NE</v>
      </c>
      <c r="BN96" s="39" t="str">
        <f t="shared" si="2339"/>
        <v>NE</v>
      </c>
      <c r="BO96" s="39" t="str">
        <f t="shared" ref="BO96:DZ96" si="2340">+IF(((BO44*4)-BO54-BO58)&gt;0,"TAIP","NE")</f>
        <v>NE</v>
      </c>
      <c r="BP96" s="39" t="str">
        <f t="shared" si="2340"/>
        <v>NE</v>
      </c>
      <c r="BQ96" s="39" t="str">
        <f t="shared" si="2340"/>
        <v>NE</v>
      </c>
      <c r="BR96" s="39" t="str">
        <f t="shared" si="2340"/>
        <v>NE</v>
      </c>
      <c r="BS96" s="39" t="str">
        <f t="shared" si="2340"/>
        <v>NE</v>
      </c>
      <c r="BT96" s="39" t="str">
        <f t="shared" si="2340"/>
        <v>NE</v>
      </c>
      <c r="BU96" s="39" t="str">
        <f t="shared" si="2340"/>
        <v>NE</v>
      </c>
      <c r="BV96" s="39" t="str">
        <f t="shared" si="2340"/>
        <v>NE</v>
      </c>
      <c r="BW96" s="39" t="str">
        <f t="shared" si="2340"/>
        <v>NE</v>
      </c>
      <c r="BX96" s="39" t="str">
        <f t="shared" si="2340"/>
        <v>NE</v>
      </c>
      <c r="BY96" s="39" t="str">
        <f t="shared" si="2340"/>
        <v>NE</v>
      </c>
      <c r="BZ96" s="39" t="str">
        <f t="shared" si="2340"/>
        <v>NE</v>
      </c>
      <c r="CA96" s="39" t="str">
        <f t="shared" si="2340"/>
        <v>NE</v>
      </c>
      <c r="CB96" s="39" t="str">
        <f t="shared" si="2340"/>
        <v>NE</v>
      </c>
      <c r="CC96" s="39" t="str">
        <f t="shared" si="2340"/>
        <v>NE</v>
      </c>
      <c r="CD96" s="39" t="str">
        <f t="shared" si="2340"/>
        <v>NE</v>
      </c>
      <c r="CE96" s="39" t="str">
        <f t="shared" si="2340"/>
        <v>NE</v>
      </c>
      <c r="CF96" s="39" t="str">
        <f t="shared" si="2340"/>
        <v>NE</v>
      </c>
      <c r="CG96" s="39" t="str">
        <f t="shared" si="2340"/>
        <v>NE</v>
      </c>
      <c r="CH96" s="39" t="str">
        <f t="shared" si="2340"/>
        <v>NE</v>
      </c>
      <c r="CI96" s="39" t="str">
        <f t="shared" si="2340"/>
        <v>NE</v>
      </c>
      <c r="CJ96" s="39" t="str">
        <f t="shared" si="2340"/>
        <v>NE</v>
      </c>
      <c r="CK96" s="39" t="str">
        <f t="shared" si="2340"/>
        <v>NE</v>
      </c>
      <c r="CL96" s="39" t="str">
        <f t="shared" si="2340"/>
        <v>NE</v>
      </c>
      <c r="CM96" s="39" t="str">
        <f t="shared" si="2340"/>
        <v>NE</v>
      </c>
      <c r="CN96" s="39" t="str">
        <f t="shared" si="2340"/>
        <v>NE</v>
      </c>
      <c r="CO96" s="39" t="str">
        <f t="shared" si="2340"/>
        <v>NE</v>
      </c>
      <c r="CP96" s="39" t="str">
        <f t="shared" si="2340"/>
        <v>NE</v>
      </c>
      <c r="CQ96" s="39" t="str">
        <f t="shared" si="2340"/>
        <v>NE</v>
      </c>
      <c r="CR96" s="39" t="str">
        <f t="shared" si="2340"/>
        <v>NE</v>
      </c>
      <c r="CS96" s="39" t="str">
        <f t="shared" si="2340"/>
        <v>NE</v>
      </c>
      <c r="CT96" s="39" t="str">
        <f t="shared" si="2340"/>
        <v>NE</v>
      </c>
      <c r="CU96" s="39" t="str">
        <f t="shared" si="2340"/>
        <v>NE</v>
      </c>
      <c r="CV96" s="39" t="str">
        <f t="shared" si="2340"/>
        <v>NE</v>
      </c>
      <c r="CW96" s="39" t="str">
        <f t="shared" si="2340"/>
        <v>NE</v>
      </c>
      <c r="CX96" s="39" t="str">
        <f t="shared" si="2340"/>
        <v>NE</v>
      </c>
      <c r="CY96" s="39" t="str">
        <f t="shared" si="2340"/>
        <v>NE</v>
      </c>
      <c r="CZ96" s="39" t="str">
        <f t="shared" si="2340"/>
        <v>NE</v>
      </c>
      <c r="DA96" s="39" t="str">
        <f t="shared" si="2340"/>
        <v>NE</v>
      </c>
      <c r="DB96" s="39" t="str">
        <f t="shared" si="2340"/>
        <v>NE</v>
      </c>
      <c r="DC96" s="39" t="str">
        <f t="shared" si="2340"/>
        <v>NE</v>
      </c>
      <c r="DD96" s="39" t="str">
        <f t="shared" si="2340"/>
        <v>NE</v>
      </c>
      <c r="DE96" s="39" t="str">
        <f t="shared" si="2340"/>
        <v>NE</v>
      </c>
      <c r="DF96" s="39" t="str">
        <f t="shared" si="2340"/>
        <v>NE</v>
      </c>
      <c r="DG96" s="39" t="str">
        <f t="shared" si="2340"/>
        <v>NE</v>
      </c>
      <c r="DH96" s="39" t="str">
        <f t="shared" si="2340"/>
        <v>NE</v>
      </c>
      <c r="DI96" s="39" t="str">
        <f t="shared" si="2340"/>
        <v>NE</v>
      </c>
      <c r="DJ96" s="39" t="str">
        <f t="shared" si="2340"/>
        <v>NE</v>
      </c>
      <c r="DK96" s="39" t="str">
        <f t="shared" si="2340"/>
        <v>NE</v>
      </c>
      <c r="DL96" s="39" t="str">
        <f t="shared" si="2340"/>
        <v>TAIP</v>
      </c>
      <c r="DM96" s="39" t="str">
        <f t="shared" si="2340"/>
        <v>NE</v>
      </c>
      <c r="DN96" s="39" t="str">
        <f t="shared" si="2340"/>
        <v>NE</v>
      </c>
      <c r="DO96" s="39" t="str">
        <f t="shared" si="2340"/>
        <v>NE</v>
      </c>
      <c r="DP96" s="39" t="str">
        <f t="shared" si="2340"/>
        <v>NE</v>
      </c>
      <c r="DQ96" s="39" t="str">
        <f t="shared" si="2340"/>
        <v>NE</v>
      </c>
      <c r="DR96" s="39" t="str">
        <f t="shared" si="2340"/>
        <v>NE</v>
      </c>
      <c r="DS96" s="39" t="str">
        <f t="shared" si="2340"/>
        <v>NE</v>
      </c>
      <c r="DT96" s="39" t="str">
        <f t="shared" si="2340"/>
        <v>NE</v>
      </c>
      <c r="DU96" s="39" t="str">
        <f t="shared" si="2340"/>
        <v>TAIP</v>
      </c>
      <c r="DV96" s="39" t="str">
        <f t="shared" si="2340"/>
        <v>TAIP</v>
      </c>
      <c r="DW96" s="39" t="str">
        <f t="shared" si="2340"/>
        <v>TAIP</v>
      </c>
      <c r="DX96" s="39" t="str">
        <f t="shared" si="2340"/>
        <v>TAIP</v>
      </c>
      <c r="DY96" s="39" t="str">
        <f t="shared" si="2340"/>
        <v>TAIP</v>
      </c>
      <c r="DZ96" s="39" t="str">
        <f t="shared" si="2340"/>
        <v>TAIP</v>
      </c>
      <c r="EA96" s="39" t="str">
        <f t="shared" ref="EA96:GL96" si="2341">+IF(((EA44*4)-EA54-EA58)&gt;0,"TAIP","NE")</f>
        <v>TAIP</v>
      </c>
      <c r="EB96" s="39" t="str">
        <f t="shared" si="2341"/>
        <v>TAIP</v>
      </c>
      <c r="EC96" s="39" t="str">
        <f t="shared" si="2341"/>
        <v>TAIP</v>
      </c>
      <c r="ED96" s="39" t="str">
        <f t="shared" si="2341"/>
        <v>TAIP</v>
      </c>
      <c r="EE96" s="39" t="str">
        <f t="shared" si="2341"/>
        <v>TAIP</v>
      </c>
      <c r="EF96" s="39" t="str">
        <f t="shared" si="2341"/>
        <v>TAIP</v>
      </c>
      <c r="EG96" s="39" t="str">
        <f t="shared" si="2341"/>
        <v>TAIP</v>
      </c>
      <c r="EH96" s="39" t="str">
        <f t="shared" si="2341"/>
        <v>TAIP</v>
      </c>
      <c r="EI96" s="39" t="str">
        <f t="shared" si="2341"/>
        <v>TAIP</v>
      </c>
      <c r="EJ96" s="39" t="str">
        <f t="shared" si="2341"/>
        <v>TAIP</v>
      </c>
      <c r="EK96" s="39" t="str">
        <f t="shared" si="2341"/>
        <v>TAIP</v>
      </c>
      <c r="EL96" s="39" t="str">
        <f t="shared" si="2341"/>
        <v>TAIP</v>
      </c>
      <c r="EM96" s="39" t="str">
        <f t="shared" si="2341"/>
        <v>TAIP</v>
      </c>
      <c r="EN96" s="39" t="str">
        <f t="shared" si="2341"/>
        <v>TAIP</v>
      </c>
      <c r="EO96" s="39" t="str">
        <f t="shared" si="2341"/>
        <v>TAIP</v>
      </c>
      <c r="EP96" s="39" t="str">
        <f t="shared" si="2341"/>
        <v>TAIP</v>
      </c>
      <c r="EQ96" s="39" t="str">
        <f t="shared" si="2341"/>
        <v>TAIP</v>
      </c>
      <c r="ER96" s="39" t="str">
        <f t="shared" si="2341"/>
        <v>TAIP</v>
      </c>
      <c r="ES96" s="39" t="str">
        <f t="shared" si="2341"/>
        <v>TAIP</v>
      </c>
      <c r="ET96" s="39" t="str">
        <f t="shared" si="2341"/>
        <v>TAIP</v>
      </c>
      <c r="EU96" s="39" t="str">
        <f t="shared" si="2341"/>
        <v>TAIP</v>
      </c>
      <c r="EV96" s="39" t="str">
        <f t="shared" si="2341"/>
        <v>TAIP</v>
      </c>
      <c r="EW96" s="39" t="str">
        <f t="shared" si="2341"/>
        <v>TAIP</v>
      </c>
      <c r="EX96" s="39" t="str">
        <f t="shared" si="2341"/>
        <v>TAIP</v>
      </c>
      <c r="EY96" s="39" t="str">
        <f t="shared" si="2341"/>
        <v>TAIP</v>
      </c>
      <c r="EZ96" s="39" t="str">
        <f t="shared" si="2341"/>
        <v>TAIP</v>
      </c>
      <c r="FA96" s="39" t="str">
        <f t="shared" si="2341"/>
        <v>TAIP</v>
      </c>
      <c r="FB96" s="39" t="str">
        <f t="shared" si="2341"/>
        <v>TAIP</v>
      </c>
      <c r="FC96" s="39" t="str">
        <f t="shared" si="2341"/>
        <v>TAIP</v>
      </c>
      <c r="FD96" s="39" t="str">
        <f t="shared" si="2341"/>
        <v>TAIP</v>
      </c>
      <c r="FE96" s="39" t="str">
        <f t="shared" si="2341"/>
        <v>TAIP</v>
      </c>
      <c r="FF96" s="39" t="str">
        <f t="shared" si="2341"/>
        <v>TAIP</v>
      </c>
      <c r="FG96" s="39" t="str">
        <f t="shared" si="2341"/>
        <v>TAIP</v>
      </c>
      <c r="FH96" s="39" t="str">
        <f t="shared" si="2341"/>
        <v>TAIP</v>
      </c>
      <c r="FI96" s="39" t="str">
        <f t="shared" si="2341"/>
        <v>TAIP</v>
      </c>
      <c r="FJ96" s="39" t="str">
        <f t="shared" si="2341"/>
        <v>TAIP</v>
      </c>
      <c r="FK96" s="39" t="str">
        <f t="shared" si="2341"/>
        <v>TAIP</v>
      </c>
      <c r="FL96" s="39" t="str">
        <f t="shared" si="2341"/>
        <v>TAIP</v>
      </c>
      <c r="FM96" s="39" t="str">
        <f t="shared" si="2341"/>
        <v>TAIP</v>
      </c>
      <c r="FN96" s="39" t="str">
        <f t="shared" si="2341"/>
        <v>TAIP</v>
      </c>
      <c r="FO96" s="39" t="str">
        <f t="shared" si="2341"/>
        <v>TAIP</v>
      </c>
      <c r="FP96" s="39" t="str">
        <f t="shared" si="2341"/>
        <v>TAIP</v>
      </c>
      <c r="FQ96" s="39" t="str">
        <f t="shared" si="2341"/>
        <v>TAIP</v>
      </c>
      <c r="FR96" s="39" t="str">
        <f t="shared" si="2341"/>
        <v>TAIP</v>
      </c>
      <c r="FS96" s="39" t="str">
        <f t="shared" si="2341"/>
        <v>TAIP</v>
      </c>
      <c r="FT96" s="39" t="str">
        <f t="shared" si="2341"/>
        <v>TAIP</v>
      </c>
      <c r="FU96" s="39" t="str">
        <f t="shared" si="2341"/>
        <v>TAIP</v>
      </c>
      <c r="FV96" s="39" t="str">
        <f t="shared" si="2341"/>
        <v>TAIP</v>
      </c>
      <c r="FW96" s="39" t="str">
        <f t="shared" si="2341"/>
        <v>TAIP</v>
      </c>
      <c r="FX96" s="39" t="str">
        <f t="shared" si="2341"/>
        <v>TAIP</v>
      </c>
      <c r="FY96" s="39" t="str">
        <f t="shared" si="2341"/>
        <v>TAIP</v>
      </c>
      <c r="FZ96" s="39" t="str">
        <f t="shared" si="2341"/>
        <v>TAIP</v>
      </c>
      <c r="GA96" s="39" t="str">
        <f t="shared" si="2341"/>
        <v>TAIP</v>
      </c>
      <c r="GB96" s="39" t="str">
        <f t="shared" si="2341"/>
        <v>TAIP</v>
      </c>
      <c r="GC96" s="39" t="str">
        <f t="shared" si="2341"/>
        <v>TAIP</v>
      </c>
      <c r="GD96" s="39" t="str">
        <f t="shared" si="2341"/>
        <v>TAIP</v>
      </c>
      <c r="GE96" s="39" t="str">
        <f t="shared" si="2341"/>
        <v>TAIP</v>
      </c>
      <c r="GF96" s="39" t="str">
        <f t="shared" si="2341"/>
        <v>TAIP</v>
      </c>
      <c r="GG96" s="39" t="str">
        <f t="shared" si="2341"/>
        <v>TAIP</v>
      </c>
      <c r="GH96" s="39" t="str">
        <f t="shared" si="2341"/>
        <v>TAIP</v>
      </c>
      <c r="GI96" s="39" t="str">
        <f t="shared" si="2341"/>
        <v>TAIP</v>
      </c>
      <c r="GJ96" s="39" t="str">
        <f t="shared" si="2341"/>
        <v>TAIP</v>
      </c>
      <c r="GK96" s="39" t="str">
        <f t="shared" si="2341"/>
        <v>TAIP</v>
      </c>
      <c r="GL96" s="39" t="str">
        <f t="shared" si="2341"/>
        <v>TAIP</v>
      </c>
      <c r="GM96" s="39" t="str">
        <f t="shared" ref="GM96:GN96" si="2342">+IF(((GM44*4)-GM54-GM58)&gt;0,"TAIP","NE")</f>
        <v>TAIP</v>
      </c>
      <c r="GN96" s="39" t="str">
        <f t="shared" si="2342"/>
        <v>TAIP</v>
      </c>
    </row>
    <row r="97" spans="1:196">
      <c r="A97" s="371" t="s">
        <v>362</v>
      </c>
      <c r="B97" s="39"/>
      <c r="C97" s="39"/>
      <c r="D97" s="39"/>
      <c r="E97" s="39"/>
      <c r="F97" s="39"/>
      <c r="G97" s="39"/>
      <c r="H97" s="39"/>
      <c r="I97" s="39"/>
      <c r="J97" s="39"/>
      <c r="K97" s="39"/>
      <c r="L97" s="39"/>
      <c r="M97" s="39"/>
      <c r="N97" s="367"/>
      <c r="O97" s="39"/>
      <c r="P97" s="39"/>
      <c r="Q97" s="39"/>
      <c r="R97" s="39"/>
      <c r="S97" s="39"/>
      <c r="T97" s="39"/>
      <c r="U97" s="39"/>
      <c r="V97" s="39"/>
      <c r="W97" s="39"/>
      <c r="X97" s="39"/>
      <c r="Y97" s="39"/>
      <c r="Z97" s="39"/>
      <c r="AA97" s="368"/>
      <c r="AB97" s="39" t="str">
        <f>+IF(ROUND(AB93,0)&lt;ROUND('Investuotojas ir Finansuotojas'!AB64,0),"NE", "TAIP")</f>
        <v>NE</v>
      </c>
      <c r="AC97" s="39" t="str">
        <f>+IF(ROUND(AC93,0)&lt;ROUND('Investuotojas ir Finansuotojas'!AC64,0),"NE", "TAIP")</f>
        <v>NE</v>
      </c>
      <c r="AD97" s="39" t="str">
        <f>+IF(ROUND(AD93,0)&lt;ROUND('Investuotojas ir Finansuotojas'!AD64,0),"NE", "TAIP")</f>
        <v>NE</v>
      </c>
      <c r="AE97" s="39" t="str">
        <f>+IF(ROUND(AE93,0)&lt;ROUND('Investuotojas ir Finansuotojas'!AE64,0),"NE", "TAIP")</f>
        <v>NE</v>
      </c>
      <c r="AF97" s="39" t="str">
        <f>+IF(ROUND(AF93,0)&lt;ROUND('Investuotojas ir Finansuotojas'!AF64,0),"NE", "TAIP")</f>
        <v>NE</v>
      </c>
      <c r="AG97" s="39" t="str">
        <f>+IF(ROUND(AG93,0)&lt;ROUND('Investuotojas ir Finansuotojas'!AG64,0),"NE", "TAIP")</f>
        <v>NE</v>
      </c>
      <c r="AH97" s="39" t="str">
        <f>+IF(ROUND(AH93,0)&lt;ROUND('Investuotojas ir Finansuotojas'!AH64,0),"NE", "TAIP")</f>
        <v>NE</v>
      </c>
      <c r="AI97" s="39" t="str">
        <f>+IF(ROUND(AI93,0)&lt;ROUND('Investuotojas ir Finansuotojas'!AI64,0),"NE", "TAIP")</f>
        <v>NE</v>
      </c>
      <c r="AJ97" s="39" t="str">
        <f>+IF(ROUND(AJ93,0)&lt;ROUND('Investuotojas ir Finansuotojas'!AJ64,0),"NE", "TAIP")</f>
        <v>NE</v>
      </c>
      <c r="AK97" s="39" t="str">
        <f>+IF(ROUND(AK93,0)&lt;ROUND('Investuotojas ir Finansuotojas'!AK64,0),"NE", "TAIP")</f>
        <v>NE</v>
      </c>
      <c r="AL97" s="39" t="str">
        <f>+IF(ROUND(AL93,0)&lt;ROUND('Investuotojas ir Finansuotojas'!AL64,0),"NE", "TAIP")</f>
        <v>NE</v>
      </c>
      <c r="AM97" s="39" t="str">
        <f>+IF(ROUND(AM93,0)&lt;ROUND('Investuotojas ir Finansuotojas'!AM64,0),"NE", "TAIP")</f>
        <v>NE</v>
      </c>
      <c r="AN97" s="39" t="str">
        <f>+IF(ROUND(AN93,0)&lt;ROUND('Investuotojas ir Finansuotojas'!AN64,0),"NE", "TAIP")</f>
        <v>NE</v>
      </c>
      <c r="AO97" s="39" t="str">
        <f>+IF(ROUND(AO93,0)&lt;ROUND('Investuotojas ir Finansuotojas'!AO64,0),"NE", "TAIP")</f>
        <v>NE</v>
      </c>
      <c r="AP97" s="39" t="str">
        <f>+IF(ROUND(AP93,0)&lt;ROUND('Investuotojas ir Finansuotojas'!AP64,0),"NE", "TAIP")</f>
        <v>NE</v>
      </c>
      <c r="AQ97" s="39" t="str">
        <f>+IF(ROUND(AQ93,0)&lt;ROUND('Investuotojas ir Finansuotojas'!AQ64,0),"NE", "TAIP")</f>
        <v>NE</v>
      </c>
      <c r="AR97" s="39" t="str">
        <f>+IF(ROUND(AR93,0)&lt;ROUND('Investuotojas ir Finansuotojas'!AR64,0),"NE", "TAIP")</f>
        <v>NE</v>
      </c>
      <c r="AS97" s="39" t="str">
        <f>+IF(ROUND(AS93,0)&lt;ROUND('Investuotojas ir Finansuotojas'!AS64,0),"NE", "TAIP")</f>
        <v>NE</v>
      </c>
      <c r="AT97" s="39" t="str">
        <f>+IF(ROUND(AT93,0)&lt;ROUND('Investuotojas ir Finansuotojas'!AT64,0),"NE", "TAIP")</f>
        <v>NE</v>
      </c>
      <c r="AU97" s="39" t="str">
        <f>+IF(ROUND(AU93,0)&lt;ROUND('Investuotojas ir Finansuotojas'!AU64,0),"NE", "TAIP")</f>
        <v>NE</v>
      </c>
      <c r="AV97" s="39" t="str">
        <f>+IF(ROUND(AV93,0)&lt;ROUND('Investuotojas ir Finansuotojas'!AV64,0),"NE", "TAIP")</f>
        <v>NE</v>
      </c>
      <c r="AW97" s="39" t="str">
        <f>+IF(ROUND(AW93,0)&lt;ROUND('Investuotojas ir Finansuotojas'!AW64,0),"NE", "TAIP")</f>
        <v>NE</v>
      </c>
      <c r="AX97" s="39" t="str">
        <f>+IF(ROUND(AX93,0)&lt;ROUND('Investuotojas ir Finansuotojas'!AX64,0),"NE", "TAIP")</f>
        <v>NE</v>
      </c>
      <c r="AY97" s="39" t="str">
        <f>+IF(ROUND(AY93,0)&lt;ROUND('Investuotojas ir Finansuotojas'!AY64,0),"NE", "TAIP")</f>
        <v>NE</v>
      </c>
      <c r="AZ97" s="39" t="str">
        <f>+IF(ROUND(AZ93,0)&lt;ROUND('Investuotojas ir Finansuotojas'!AZ64,0),"NE", "TAIP")</f>
        <v>NE</v>
      </c>
      <c r="BA97" s="39" t="str">
        <f>+IF(ROUND(BA93,0)&lt;ROUND('Investuotojas ir Finansuotojas'!BA64,0),"NE", "TAIP")</f>
        <v>NE</v>
      </c>
      <c r="BB97" s="39" t="str">
        <f>+IF(ROUND(BB93,0)&lt;ROUND('Investuotojas ir Finansuotojas'!BB64,0),"NE", "TAIP")</f>
        <v>NE</v>
      </c>
      <c r="BC97" s="39" t="str">
        <f>+IF(ROUND(BC93,0)&lt;ROUND('Investuotojas ir Finansuotojas'!BC64,0),"NE", "TAIP")</f>
        <v>NE</v>
      </c>
      <c r="BD97" s="39" t="str">
        <f>+IF(ROUND(BD93,0)&lt;ROUND('Investuotojas ir Finansuotojas'!BD64,0),"NE", "TAIP")</f>
        <v>NE</v>
      </c>
      <c r="BE97" s="39" t="str">
        <f>+IF(ROUND(BE93,0)&lt;ROUND('Investuotojas ir Finansuotojas'!BE64,0),"NE", "TAIP")</f>
        <v>NE</v>
      </c>
      <c r="BF97" s="39" t="str">
        <f>+IF(ROUND(BF93,0)&lt;ROUND('Investuotojas ir Finansuotojas'!BF64,0),"NE", "TAIP")</f>
        <v>NE</v>
      </c>
      <c r="BG97" s="39" t="str">
        <f>+IF(ROUND(BG93,0)&lt;ROUND('Investuotojas ir Finansuotojas'!BG64,0),"NE", "TAIP")</f>
        <v>NE</v>
      </c>
      <c r="BH97" s="39" t="str">
        <f>+IF(ROUND(BH93,0)&lt;ROUND('Investuotojas ir Finansuotojas'!BH64,0),"NE", "TAIP")</f>
        <v>NE</v>
      </c>
      <c r="BI97" s="39" t="str">
        <f>+IF(ROUND(BI93,0)&lt;ROUND('Investuotojas ir Finansuotojas'!BI64,0),"NE", "TAIP")</f>
        <v>NE</v>
      </c>
      <c r="BJ97" s="39" t="str">
        <f>+IF(ROUND(BJ93,0)&lt;ROUND('Investuotojas ir Finansuotojas'!BJ64,0),"NE", "TAIP")</f>
        <v>NE</v>
      </c>
      <c r="BK97" s="39" t="str">
        <f>+IF(ROUND(BK93,0)&lt;ROUND('Investuotojas ir Finansuotojas'!BK64,0),"NE", "TAIP")</f>
        <v>NE</v>
      </c>
      <c r="BL97" s="39" t="str">
        <f>+IF(ROUND(BL93,0)&lt;ROUND('Investuotojas ir Finansuotojas'!BL64,0),"NE", "TAIP")</f>
        <v>NE</v>
      </c>
      <c r="BM97" s="39" t="str">
        <f>+IF(ROUND(BM93,0)&lt;ROUND('Investuotojas ir Finansuotojas'!BM64,0),"NE", "TAIP")</f>
        <v>NE</v>
      </c>
      <c r="BN97" s="39" t="str">
        <f>+IF(ROUND(BN93,0)&lt;ROUND('Investuotojas ir Finansuotojas'!BN64,0),"NE", "TAIP")</f>
        <v>NE</v>
      </c>
      <c r="BO97" s="39" t="str">
        <f>+IF(ROUND(BO93,0)&lt;ROUND('Investuotojas ir Finansuotojas'!BO64,0),"NE", "TAIP")</f>
        <v>NE</v>
      </c>
      <c r="BP97" s="39" t="str">
        <f>+IF(ROUND(BP93,0)&lt;ROUND('Investuotojas ir Finansuotojas'!BP64,0),"NE", "TAIP")</f>
        <v>NE</v>
      </c>
      <c r="BQ97" s="39" t="str">
        <f>+IF(ROUND(BQ93,0)&lt;ROUND('Investuotojas ir Finansuotojas'!BQ64,0),"NE", "TAIP")</f>
        <v>TAIP</v>
      </c>
      <c r="BR97" s="39" t="str">
        <f>+IF(ROUND(BR93,0)&lt;ROUND('Investuotojas ir Finansuotojas'!BR64,0),"NE", "TAIP")</f>
        <v>TAIP</v>
      </c>
      <c r="BS97" s="39" t="str">
        <f>+IF(ROUND(BS93,0)&lt;ROUND('Investuotojas ir Finansuotojas'!BS64,0),"NE", "TAIP")</f>
        <v>TAIP</v>
      </c>
      <c r="BT97" s="39" t="str">
        <f>+IF(ROUND(BT93,0)&lt;ROUND('Investuotojas ir Finansuotojas'!BT64,0),"NE", "TAIP")</f>
        <v>TAIP</v>
      </c>
      <c r="BU97" s="39" t="str">
        <f>+IF(ROUND(BU93,0)&lt;ROUND('Investuotojas ir Finansuotojas'!BU64,0),"NE", "TAIP")</f>
        <v>TAIP</v>
      </c>
      <c r="BV97" s="39" t="str">
        <f>+IF(ROUND(BV93,0)&lt;ROUND('Investuotojas ir Finansuotojas'!BV64,0),"NE", "TAIP")</f>
        <v>TAIP</v>
      </c>
      <c r="BW97" s="39" t="str">
        <f>+IF(ROUND(BW93,0)&lt;ROUND('Investuotojas ir Finansuotojas'!BW64,0),"NE", "TAIP")</f>
        <v>TAIP</v>
      </c>
      <c r="BX97" s="39" t="str">
        <f>+IF(ROUND(BX93,0)&lt;ROUND('Investuotojas ir Finansuotojas'!BX64,0),"NE", "TAIP")</f>
        <v>TAIP</v>
      </c>
      <c r="BY97" s="39" t="str">
        <f>+IF(ROUND(BY93,0)&lt;ROUND('Investuotojas ir Finansuotojas'!BY64,0),"NE", "TAIP")</f>
        <v>TAIP</v>
      </c>
      <c r="BZ97" s="39" t="str">
        <f>+IF(ROUND(BZ93,0)&lt;ROUND('Investuotojas ir Finansuotojas'!BZ64,0),"NE", "TAIP")</f>
        <v>TAIP</v>
      </c>
      <c r="CA97" s="39" t="str">
        <f>+IF(ROUND(CA93,0)&lt;ROUND('Investuotojas ir Finansuotojas'!CA64,0),"NE", "TAIP")</f>
        <v>TAIP</v>
      </c>
      <c r="CB97" s="39" t="str">
        <f>+IF(ROUND(CB93,0)&lt;ROUND('Investuotojas ir Finansuotojas'!CB64,0),"NE", "TAIP")</f>
        <v>TAIP</v>
      </c>
      <c r="CC97" s="39" t="str">
        <f>+IF(ROUND(CC93,0)&lt;ROUND('Investuotojas ir Finansuotojas'!CC64,0),"NE", "TAIP")</f>
        <v>TAIP</v>
      </c>
      <c r="CD97" s="39" t="str">
        <f>+IF(ROUND(CD93,0)&lt;ROUND('Investuotojas ir Finansuotojas'!CD64,0),"NE", "TAIP")</f>
        <v>TAIP</v>
      </c>
      <c r="CE97" s="39" t="str">
        <f>+IF(ROUND(CE93,0)&lt;ROUND('Investuotojas ir Finansuotojas'!CE64,0),"NE", "TAIP")</f>
        <v>TAIP</v>
      </c>
      <c r="CF97" s="39" t="str">
        <f>+IF(ROUND(CF93,0)&lt;ROUND('Investuotojas ir Finansuotojas'!CF64,0),"NE", "TAIP")</f>
        <v>TAIP</v>
      </c>
      <c r="CG97" s="39" t="str">
        <f>+IF(ROUND(CG93,0)&lt;ROUND('Investuotojas ir Finansuotojas'!CG64,0),"NE", "TAIP")</f>
        <v>TAIP</v>
      </c>
      <c r="CH97" s="39" t="str">
        <f>+IF(ROUND(CH93,0)&lt;ROUND('Investuotojas ir Finansuotojas'!CH64,0),"NE", "TAIP")</f>
        <v>TAIP</v>
      </c>
      <c r="CI97" s="39" t="str">
        <f>+IF(ROUND(CI93,0)&lt;ROUND('Investuotojas ir Finansuotojas'!CI64,0),"NE", "TAIP")</f>
        <v>TAIP</v>
      </c>
      <c r="CJ97" s="39" t="str">
        <f>+IF(ROUND(CJ93,0)&lt;ROUND('Investuotojas ir Finansuotojas'!CJ64,0),"NE", "TAIP")</f>
        <v>TAIP</v>
      </c>
      <c r="CK97" s="39" t="str">
        <f>+IF(ROUND(CK93,0)&lt;ROUND('Investuotojas ir Finansuotojas'!CK64,0),"NE", "TAIP")</f>
        <v>TAIP</v>
      </c>
      <c r="CL97" s="39" t="str">
        <f>+IF(ROUND(CL93,0)&lt;ROUND('Investuotojas ir Finansuotojas'!CL64,0),"NE", "TAIP")</f>
        <v>TAIP</v>
      </c>
      <c r="CM97" s="39" t="str">
        <f>+IF(ROUND(CM93,0)&lt;ROUND('Investuotojas ir Finansuotojas'!CM64,0),"NE", "TAIP")</f>
        <v>TAIP</v>
      </c>
      <c r="CN97" s="39" t="str">
        <f>+IF(ROUND(CN93,0)&lt;ROUND('Investuotojas ir Finansuotojas'!CN64,0),"NE", "TAIP")</f>
        <v>TAIP</v>
      </c>
      <c r="CO97" s="39" t="str">
        <f>+IF(ROUND(CO93,0)&lt;ROUND('Investuotojas ir Finansuotojas'!CO64,0),"NE", "TAIP")</f>
        <v>TAIP</v>
      </c>
      <c r="CP97" s="39" t="str">
        <f>+IF(ROUND(CP93,0)&lt;ROUND('Investuotojas ir Finansuotojas'!CP64,0),"NE", "TAIP")</f>
        <v>TAIP</v>
      </c>
      <c r="CQ97" s="39" t="str">
        <f>+IF(ROUND(CQ93,0)&lt;ROUND('Investuotojas ir Finansuotojas'!CQ64,0),"NE", "TAIP")</f>
        <v>TAIP</v>
      </c>
      <c r="CR97" s="39" t="str">
        <f>+IF(ROUND(CR93,0)&lt;ROUND('Investuotojas ir Finansuotojas'!CR64,0),"NE", "TAIP")</f>
        <v>TAIP</v>
      </c>
      <c r="CS97" s="39" t="str">
        <f>+IF(ROUND(CS93,0)&lt;ROUND('Investuotojas ir Finansuotojas'!CS64,0),"NE", "TAIP")</f>
        <v>TAIP</v>
      </c>
      <c r="CT97" s="39" t="str">
        <f>+IF(ROUND(CT93,0)&lt;ROUND('Investuotojas ir Finansuotojas'!CT64,0),"NE", "TAIP")</f>
        <v>TAIP</v>
      </c>
      <c r="CU97" s="39" t="str">
        <f>+IF(ROUND(CU93,0)&lt;ROUND('Investuotojas ir Finansuotojas'!CU64,0),"NE", "TAIP")</f>
        <v>TAIP</v>
      </c>
      <c r="CV97" s="39" t="str">
        <f>+IF(ROUND(CV93,0)&lt;ROUND('Investuotojas ir Finansuotojas'!CV64,0),"NE", "TAIP")</f>
        <v>TAIP</v>
      </c>
      <c r="CW97" s="39" t="str">
        <f>+IF(ROUND(CW93,0)&lt;ROUND('Investuotojas ir Finansuotojas'!CW64,0),"NE", "TAIP")</f>
        <v>TAIP</v>
      </c>
      <c r="CX97" s="39" t="str">
        <f>+IF(ROUND(CX93,0)&lt;ROUND('Investuotojas ir Finansuotojas'!CX64,0),"NE", "TAIP")</f>
        <v>TAIP</v>
      </c>
      <c r="CY97" s="39" t="str">
        <f>+IF(ROUND(CY93,0)&lt;ROUND('Investuotojas ir Finansuotojas'!CY64,0),"NE", "TAIP")</f>
        <v>TAIP</v>
      </c>
      <c r="CZ97" s="39" t="str">
        <f>+IF(ROUND(CZ93,0)&lt;ROUND('Investuotojas ir Finansuotojas'!CZ64,0),"NE", "TAIP")</f>
        <v>TAIP</v>
      </c>
      <c r="DA97" s="39" t="str">
        <f>+IF(ROUND(DA93,0)&lt;ROUND('Investuotojas ir Finansuotojas'!DA64,0),"NE", "TAIP")</f>
        <v>TAIP</v>
      </c>
      <c r="DB97" s="39" t="str">
        <f>+IF(ROUND(DB93,0)&lt;ROUND('Investuotojas ir Finansuotojas'!DB64,0),"NE", "TAIP")</f>
        <v>TAIP</v>
      </c>
      <c r="DC97" s="39" t="str">
        <f>+IF(ROUND(DC93,0)&lt;ROUND('Investuotojas ir Finansuotojas'!DC64,0),"NE", "TAIP")</f>
        <v>TAIP</v>
      </c>
      <c r="DD97" s="39" t="str">
        <f>+IF(ROUND(DD93,0)&lt;ROUND('Investuotojas ir Finansuotojas'!DD64,0),"NE", "TAIP")</f>
        <v>TAIP</v>
      </c>
      <c r="DE97" s="39" t="str">
        <f>+IF(ROUND(DE93,0)&lt;ROUND('Investuotojas ir Finansuotojas'!DE64,0),"NE", "TAIP")</f>
        <v>TAIP</v>
      </c>
      <c r="DF97" s="39" t="str">
        <f>+IF(ROUND(DF93,0)&lt;ROUND('Investuotojas ir Finansuotojas'!DF64,0),"NE", "TAIP")</f>
        <v>TAIP</v>
      </c>
      <c r="DG97" s="39" t="str">
        <f>+IF(ROUND(DG93,0)&lt;ROUND('Investuotojas ir Finansuotojas'!DG64,0),"NE", "TAIP")</f>
        <v>TAIP</v>
      </c>
      <c r="DH97" s="39" t="str">
        <f>+IF(ROUND(DH93,0)&lt;ROUND('Investuotojas ir Finansuotojas'!DH64,0),"NE", "TAIP")</f>
        <v>TAIP</v>
      </c>
      <c r="DI97" s="39" t="str">
        <f>+IF(ROUND(DI93,0)&lt;ROUND('Investuotojas ir Finansuotojas'!DI64,0),"NE", "TAIP")</f>
        <v>TAIP</v>
      </c>
      <c r="DJ97" s="39" t="str">
        <f>+IF(ROUND(DJ93,0)&lt;ROUND('Investuotojas ir Finansuotojas'!DJ64,0),"NE", "TAIP")</f>
        <v>TAIP</v>
      </c>
      <c r="DK97" s="39" t="str">
        <f>+IF(ROUND(DK93,0)&lt;ROUND('Investuotojas ir Finansuotojas'!DK64,0),"NE", "TAIP")</f>
        <v>TAIP</v>
      </c>
      <c r="DL97" s="39" t="str">
        <f>+IF(ROUND(DL93,0)&lt;ROUND('Investuotojas ir Finansuotojas'!DL64,0),"NE", "TAIP")</f>
        <v>TAIP</v>
      </c>
      <c r="DM97" s="39" t="str">
        <f>+IF(ROUND(DM93,0)&lt;ROUND('Investuotojas ir Finansuotojas'!DM64,0),"NE", "TAIP")</f>
        <v>TAIP</v>
      </c>
      <c r="DN97" s="39" t="str">
        <f>+IF(ROUND(DN93,0)&lt;ROUND('Investuotojas ir Finansuotojas'!DN64,0),"NE", "TAIP")</f>
        <v>TAIP</v>
      </c>
      <c r="DO97" s="39" t="str">
        <f>+IF(ROUND(DO93,0)&lt;ROUND('Investuotojas ir Finansuotojas'!DO64,0),"NE", "TAIP")</f>
        <v>TAIP</v>
      </c>
      <c r="DP97" s="39" t="str">
        <f>+IF(ROUND(DP93,0)&lt;ROUND('Investuotojas ir Finansuotojas'!DP64,0),"NE", "TAIP")</f>
        <v>TAIP</v>
      </c>
      <c r="DQ97" s="39" t="str">
        <f>+IF(ROUND(DQ93,0)&lt;ROUND('Investuotojas ir Finansuotojas'!DQ64,0),"NE", "TAIP")</f>
        <v>TAIP</v>
      </c>
      <c r="DR97" s="39" t="str">
        <f>+IF(ROUND(DR93,0)&lt;ROUND('Investuotojas ir Finansuotojas'!DR64,0),"NE", "TAIP")</f>
        <v>TAIP</v>
      </c>
      <c r="DS97" s="39" t="str">
        <f>+IF(ROUND(DS93,0)&lt;ROUND('Investuotojas ir Finansuotojas'!DS64,0),"NE", "TAIP")</f>
        <v>TAIP</v>
      </c>
      <c r="DT97" s="39" t="str">
        <f>+IF(ROUND(DT93,0)&lt;ROUND('Investuotojas ir Finansuotojas'!DT64,0),"NE", "TAIP")</f>
        <v>TAIP</v>
      </c>
      <c r="DU97" s="39" t="str">
        <f>+IF(ROUND(DU93,0)&lt;ROUND('Investuotojas ir Finansuotojas'!DU64,0),"NE", "TAIP")</f>
        <v>TAIP</v>
      </c>
      <c r="DV97" s="39" t="str">
        <f>+IF(ROUND(DV93,0)&lt;ROUND('Investuotojas ir Finansuotojas'!DV64,0),"NE", "TAIP")</f>
        <v>TAIP</v>
      </c>
      <c r="DW97" s="39" t="str">
        <f>+IF(ROUND(DW93,0)&lt;ROUND('Investuotojas ir Finansuotojas'!DW64,0),"NE", "TAIP")</f>
        <v>TAIP</v>
      </c>
      <c r="DX97" s="39" t="str">
        <f>+IF(ROUND(DX93,0)&lt;ROUND('Investuotojas ir Finansuotojas'!DX64,0),"NE", "TAIP")</f>
        <v>TAIP</v>
      </c>
      <c r="DY97" s="39" t="str">
        <f>+IF(ROUND(DY93,0)&lt;ROUND('Investuotojas ir Finansuotojas'!DY64,0),"NE", "TAIP")</f>
        <v>TAIP</v>
      </c>
      <c r="DZ97" s="39" t="str">
        <f>+IF(ROUND(DZ93,0)&lt;ROUND('Investuotojas ir Finansuotojas'!DZ64,0),"NE", "TAIP")</f>
        <v>TAIP</v>
      </c>
      <c r="EA97" s="39" t="str">
        <f>+IF(ROUND(EA93,0)&lt;ROUND('Investuotojas ir Finansuotojas'!EA64,0),"NE", "TAIP")</f>
        <v>TAIP</v>
      </c>
      <c r="EB97" s="39" t="str">
        <f>+IF(ROUND(EB93,0)&lt;ROUND('Investuotojas ir Finansuotojas'!EB64,0),"NE", "TAIP")</f>
        <v>TAIP</v>
      </c>
      <c r="EC97" s="39" t="str">
        <f>+IF(ROUND(EC93,0)&lt;ROUND('Investuotojas ir Finansuotojas'!EC64,0),"NE", "TAIP")</f>
        <v>TAIP</v>
      </c>
      <c r="ED97" s="39" t="str">
        <f>+IF(ROUND(ED93,0)&lt;ROUND('Investuotojas ir Finansuotojas'!ED64,0),"NE", "TAIP")</f>
        <v>TAIP</v>
      </c>
      <c r="EE97" s="39" t="str">
        <f>+IF(ROUND(EE93,0)&lt;ROUND('Investuotojas ir Finansuotojas'!EE64,0),"NE", "TAIP")</f>
        <v>TAIP</v>
      </c>
      <c r="EF97" s="39" t="str">
        <f>+IF(ROUND(EF93,0)&lt;ROUND('Investuotojas ir Finansuotojas'!EF64,0),"NE", "TAIP")</f>
        <v>TAIP</v>
      </c>
      <c r="EG97" s="39" t="str">
        <f>+IF(ROUND(EG93,0)&lt;ROUND('Investuotojas ir Finansuotojas'!EG64,0),"NE", "TAIP")</f>
        <v>TAIP</v>
      </c>
      <c r="EH97" s="39" t="str">
        <f>+IF(ROUND(EH93,0)&lt;ROUND('Investuotojas ir Finansuotojas'!EH64,0),"NE", "TAIP")</f>
        <v>TAIP</v>
      </c>
      <c r="EI97" s="39" t="str">
        <f>+IF(ROUND(EI93,0)&lt;ROUND('Investuotojas ir Finansuotojas'!EI64,0),"NE", "TAIP")</f>
        <v>TAIP</v>
      </c>
      <c r="EJ97" s="39" t="str">
        <f>+IF(ROUND(EJ93,0)&lt;ROUND('Investuotojas ir Finansuotojas'!EJ64,0),"NE", "TAIP")</f>
        <v>TAIP</v>
      </c>
      <c r="EK97" s="39" t="str">
        <f>+IF(ROUND(EK93,0)&lt;ROUND('Investuotojas ir Finansuotojas'!EK64,0),"NE", "TAIP")</f>
        <v>TAIP</v>
      </c>
      <c r="EL97" s="39" t="str">
        <f>+IF(ROUND(EL93,0)&lt;ROUND('Investuotojas ir Finansuotojas'!EL64,0),"NE", "TAIP")</f>
        <v>TAIP</v>
      </c>
      <c r="EM97" s="39" t="str">
        <f>+IF(ROUND(EM93,0)&lt;ROUND('Investuotojas ir Finansuotojas'!EM64,0),"NE", "TAIP")</f>
        <v>TAIP</v>
      </c>
      <c r="EN97" s="39" t="str">
        <f>+IF(ROUND(EN93,0)&lt;ROUND('Investuotojas ir Finansuotojas'!EN64,0),"NE", "TAIP")</f>
        <v>TAIP</v>
      </c>
      <c r="EO97" s="39" t="str">
        <f>+IF(ROUND(EO93,0)&lt;ROUND('Investuotojas ir Finansuotojas'!EO64,0),"NE", "TAIP")</f>
        <v>TAIP</v>
      </c>
      <c r="EP97" s="39" t="str">
        <f>+IF(ROUND(EP93,0)&lt;ROUND('Investuotojas ir Finansuotojas'!EP64,0),"NE", "TAIP")</f>
        <v>TAIP</v>
      </c>
      <c r="EQ97" s="39" t="str">
        <f>+IF(ROUND(EQ93,0)&lt;ROUND('Investuotojas ir Finansuotojas'!EQ64,0),"NE", "TAIP")</f>
        <v>TAIP</v>
      </c>
      <c r="ER97" s="39" t="str">
        <f>+IF(ROUND(ER93,0)&lt;ROUND('Investuotojas ir Finansuotojas'!ER64,0),"NE", "TAIP")</f>
        <v>TAIP</v>
      </c>
      <c r="ES97" s="39" t="str">
        <f>+IF(ROUND(ES93,0)&lt;ROUND('Investuotojas ir Finansuotojas'!ES64,0),"NE", "TAIP")</f>
        <v>TAIP</v>
      </c>
      <c r="ET97" s="39" t="str">
        <f>+IF(ROUND(ET93,0)&lt;ROUND('Investuotojas ir Finansuotojas'!ET64,0),"NE", "TAIP")</f>
        <v>TAIP</v>
      </c>
      <c r="EU97" s="39" t="str">
        <f>+IF(ROUND(EU93,0)&lt;ROUND('Investuotojas ir Finansuotojas'!EU64,0),"NE", "TAIP")</f>
        <v>TAIP</v>
      </c>
      <c r="EV97" s="39" t="str">
        <f>+IF(ROUND(EV93,0)&lt;ROUND('Investuotojas ir Finansuotojas'!EV64,0),"NE", "TAIP")</f>
        <v>TAIP</v>
      </c>
      <c r="EW97" s="39" t="str">
        <f>+IF(ROUND(EW93,0)&lt;ROUND('Investuotojas ir Finansuotojas'!EW64,0),"NE", "TAIP")</f>
        <v>TAIP</v>
      </c>
      <c r="EX97" s="39" t="str">
        <f>+IF(ROUND(EX93,0)&lt;ROUND('Investuotojas ir Finansuotojas'!EX64,0),"NE", "TAIP")</f>
        <v>TAIP</v>
      </c>
      <c r="EY97" s="39" t="str">
        <f>+IF(ROUND(EY93,0)&lt;ROUND('Investuotojas ir Finansuotojas'!EY64,0),"NE", "TAIP")</f>
        <v>TAIP</v>
      </c>
      <c r="EZ97" s="39" t="str">
        <f>+IF(ROUND(EZ93,0)&lt;ROUND('Investuotojas ir Finansuotojas'!EZ64,0),"NE", "TAIP")</f>
        <v>TAIP</v>
      </c>
      <c r="FA97" s="39" t="str">
        <f>+IF(ROUND(FA93,0)&lt;ROUND('Investuotojas ir Finansuotojas'!FA64,0),"NE", "TAIP")</f>
        <v>TAIP</v>
      </c>
      <c r="FB97" s="39" t="str">
        <f>+IF(ROUND(FB93,0)&lt;ROUND('Investuotojas ir Finansuotojas'!FB64,0),"NE", "TAIP")</f>
        <v>TAIP</v>
      </c>
      <c r="FC97" s="39" t="str">
        <f>+IF(ROUND(FC93,0)&lt;ROUND('Investuotojas ir Finansuotojas'!FC64,0),"NE", "TAIP")</f>
        <v>TAIP</v>
      </c>
      <c r="FD97" s="39" t="str">
        <f>+IF(ROUND(FD93,0)&lt;ROUND('Investuotojas ir Finansuotojas'!FD64,0),"NE", "TAIP")</f>
        <v>TAIP</v>
      </c>
      <c r="FE97" s="39" t="str">
        <f>+IF(ROUND(FE93,0)&lt;ROUND('Investuotojas ir Finansuotojas'!FE64,0),"NE", "TAIP")</f>
        <v>TAIP</v>
      </c>
      <c r="FF97" s="39" t="str">
        <f>+IF(ROUND(FF93,0)&lt;ROUND('Investuotojas ir Finansuotojas'!FF64,0),"NE", "TAIP")</f>
        <v>TAIP</v>
      </c>
      <c r="FG97" s="39" t="str">
        <f>+IF(ROUND(FG93,0)&lt;ROUND('Investuotojas ir Finansuotojas'!FG64,0),"NE", "TAIP")</f>
        <v>TAIP</v>
      </c>
      <c r="FH97" s="39" t="str">
        <f>+IF(ROUND(FH93,0)&lt;ROUND('Investuotojas ir Finansuotojas'!FH64,0),"NE", "TAIP")</f>
        <v>TAIP</v>
      </c>
      <c r="FI97" s="39" t="str">
        <f>+IF(ROUND(FI93,0)&lt;ROUND('Investuotojas ir Finansuotojas'!FI64,0),"NE", "TAIP")</f>
        <v>TAIP</v>
      </c>
      <c r="FJ97" s="39" t="str">
        <f>+IF(ROUND(FJ93,0)&lt;ROUND('Investuotojas ir Finansuotojas'!FJ64,0),"NE", "TAIP")</f>
        <v>TAIP</v>
      </c>
      <c r="FK97" s="39" t="str">
        <f>+IF(ROUND(FK93,0)&lt;ROUND('Investuotojas ir Finansuotojas'!FK64,0),"NE", "TAIP")</f>
        <v>TAIP</v>
      </c>
      <c r="FL97" s="39" t="str">
        <f>+IF(ROUND(FL93,0)&lt;ROUND('Investuotojas ir Finansuotojas'!FL64,0),"NE", "TAIP")</f>
        <v>TAIP</v>
      </c>
      <c r="FM97" s="39" t="str">
        <f>+IF(ROUND(FM93,0)&lt;ROUND('Investuotojas ir Finansuotojas'!FM64,0),"NE", "TAIP")</f>
        <v>TAIP</v>
      </c>
      <c r="FN97" s="39" t="str">
        <f>+IF(ROUND(FN93,0)&lt;ROUND('Investuotojas ir Finansuotojas'!FN64,0),"NE", "TAIP")</f>
        <v>TAIP</v>
      </c>
      <c r="FO97" s="39" t="str">
        <f>+IF(ROUND(FO93,0)&lt;ROUND('Investuotojas ir Finansuotojas'!FO64,0),"NE", "TAIP")</f>
        <v>TAIP</v>
      </c>
      <c r="FP97" s="39" t="str">
        <f>+IF(ROUND(FP93,0)&lt;ROUND('Investuotojas ir Finansuotojas'!FP64,0),"NE", "TAIP")</f>
        <v>TAIP</v>
      </c>
      <c r="FQ97" s="39" t="str">
        <f>+IF(ROUND(FQ93,0)&lt;ROUND('Investuotojas ir Finansuotojas'!FQ64,0),"NE", "TAIP")</f>
        <v>TAIP</v>
      </c>
      <c r="FR97" s="39" t="str">
        <f>+IF(ROUND(FR93,0)&lt;ROUND('Investuotojas ir Finansuotojas'!FR64,0),"NE", "TAIP")</f>
        <v>TAIP</v>
      </c>
      <c r="FS97" s="39" t="str">
        <f>+IF(ROUND(FS93,0)&lt;ROUND('Investuotojas ir Finansuotojas'!FS64,0),"NE", "TAIP")</f>
        <v>TAIP</v>
      </c>
      <c r="FT97" s="39" t="str">
        <f>+IF(ROUND(FT93,0)&lt;ROUND('Investuotojas ir Finansuotojas'!FT64,0),"NE", "TAIP")</f>
        <v>TAIP</v>
      </c>
      <c r="FU97" s="39" t="str">
        <f>+IF(ROUND(FU93,0)&lt;ROUND('Investuotojas ir Finansuotojas'!FU64,0),"NE", "TAIP")</f>
        <v>TAIP</v>
      </c>
      <c r="FV97" s="39" t="str">
        <f>+IF(ROUND(FV93,0)&lt;ROUND('Investuotojas ir Finansuotojas'!FV64,0),"NE", "TAIP")</f>
        <v>TAIP</v>
      </c>
      <c r="FW97" s="39" t="str">
        <f>+IF(ROUND(FW93,0)&lt;ROUND('Investuotojas ir Finansuotojas'!FW64,0),"NE", "TAIP")</f>
        <v>TAIP</v>
      </c>
      <c r="FX97" s="39" t="str">
        <f>+IF(ROUND(FX93,0)&lt;ROUND('Investuotojas ir Finansuotojas'!FX64,0),"NE", "TAIP")</f>
        <v>TAIP</v>
      </c>
      <c r="FY97" s="39" t="str">
        <f>+IF(ROUND(FY93,0)&lt;ROUND('Investuotojas ir Finansuotojas'!FY64,0),"NE", "TAIP")</f>
        <v>TAIP</v>
      </c>
      <c r="FZ97" s="39" t="str">
        <f>+IF(ROUND(FZ93,0)&lt;ROUND('Investuotojas ir Finansuotojas'!FZ64,0),"NE", "TAIP")</f>
        <v>TAIP</v>
      </c>
      <c r="GA97" s="39" t="str">
        <f>+IF(ROUND(GA93,0)&lt;ROUND('Investuotojas ir Finansuotojas'!GA64,0),"NE", "TAIP")</f>
        <v>TAIP</v>
      </c>
      <c r="GB97" s="39" t="str">
        <f>+IF(ROUND(GB93,0)&lt;ROUND('Investuotojas ir Finansuotojas'!GB64,0),"NE", "TAIP")</f>
        <v>TAIP</v>
      </c>
      <c r="GC97" s="39" t="str">
        <f>+IF(ROUND(GC93,0)&lt;ROUND('Investuotojas ir Finansuotojas'!GC64,0),"NE", "TAIP")</f>
        <v>TAIP</v>
      </c>
      <c r="GD97" s="39" t="str">
        <f>+IF(ROUND(GD93,0)&lt;ROUND('Investuotojas ir Finansuotojas'!GD64,0),"NE", "TAIP")</f>
        <v>TAIP</v>
      </c>
      <c r="GE97" s="39" t="str">
        <f>+IF(ROUND(GE93,0)&lt;ROUND('Investuotojas ir Finansuotojas'!GE64,0),"NE", "TAIP")</f>
        <v>TAIP</v>
      </c>
      <c r="GF97" s="39" t="str">
        <f>+IF(ROUND(GF93,0)&lt;ROUND('Investuotojas ir Finansuotojas'!GF64,0),"NE", "TAIP")</f>
        <v>TAIP</v>
      </c>
      <c r="GG97" s="39" t="str">
        <f>+IF(ROUND(GG93,0)&lt;ROUND('Investuotojas ir Finansuotojas'!GG64,0),"NE", "TAIP")</f>
        <v>TAIP</v>
      </c>
      <c r="GH97" s="39" t="str">
        <f>+IF(ROUND(GH93,0)&lt;ROUND('Investuotojas ir Finansuotojas'!GH64,0),"NE", "TAIP")</f>
        <v>TAIP</v>
      </c>
      <c r="GI97" s="39" t="str">
        <f>+IF(ROUND(GI93,0)&lt;ROUND('Investuotojas ir Finansuotojas'!GI64,0),"NE", "TAIP")</f>
        <v>TAIP</v>
      </c>
      <c r="GJ97" s="39" t="str">
        <f>+IF(ROUND(GJ93,0)&lt;ROUND('Investuotojas ir Finansuotojas'!GJ64,0),"NE", "TAIP")</f>
        <v>TAIP</v>
      </c>
      <c r="GK97" s="39" t="str">
        <f>+IF(ROUND(GK93,0)&lt;ROUND('Investuotojas ir Finansuotojas'!GK64,0),"NE", "TAIP")</f>
        <v>TAIP</v>
      </c>
      <c r="GL97" s="39" t="str">
        <f>+IF(ROUND(GL93,0)&lt;ROUND('Investuotojas ir Finansuotojas'!GL64,0),"NE", "TAIP")</f>
        <v>TAIP</v>
      </c>
      <c r="GM97" s="39" t="str">
        <f>+IF(ROUND(GM93,0)&lt;ROUND('Investuotojas ir Finansuotojas'!GM64,0),"NE", "TAIP")</f>
        <v>TAIP</v>
      </c>
      <c r="GN97" s="39" t="str">
        <f>+IF(ROUND(GN93,0)&lt;ROUND('Investuotojas ir Finansuotojas'!GN64,0),"NE", "TAIP")</f>
        <v>TAIP</v>
      </c>
    </row>
    <row r="98" spans="1:196">
      <c r="A98" s="371"/>
      <c r="B98" s="39"/>
      <c r="C98" s="39"/>
      <c r="D98" s="39"/>
      <c r="E98" s="39"/>
      <c r="F98" s="39"/>
      <c r="G98" s="39"/>
      <c r="H98" s="39"/>
      <c r="I98" s="39"/>
      <c r="J98" s="39"/>
      <c r="K98" s="39"/>
      <c r="L98" s="39"/>
      <c r="M98" s="39"/>
      <c r="N98" s="367"/>
      <c r="O98" s="39"/>
      <c r="P98" s="39"/>
      <c r="Q98" s="39"/>
      <c r="R98" s="39"/>
      <c r="S98" s="39"/>
      <c r="T98" s="39"/>
      <c r="U98" s="39"/>
      <c r="V98" s="39"/>
      <c r="W98" s="39"/>
      <c r="X98" s="39"/>
      <c r="Y98" s="39"/>
      <c r="Z98" s="39"/>
      <c r="AA98" s="368"/>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c r="CX98" s="39"/>
      <c r="CY98" s="39"/>
      <c r="CZ98" s="39"/>
      <c r="DA98" s="39"/>
      <c r="DB98" s="39"/>
      <c r="DC98" s="39"/>
      <c r="DD98" s="39"/>
      <c r="DE98" s="39"/>
      <c r="DF98" s="39"/>
      <c r="DG98" s="39"/>
      <c r="DH98" s="39"/>
      <c r="DI98" s="39"/>
      <c r="DJ98" s="39"/>
      <c r="DK98" s="39"/>
      <c r="DL98" s="39"/>
      <c r="DM98" s="39"/>
      <c r="DN98" s="39"/>
      <c r="DO98" s="39"/>
      <c r="DP98" s="39"/>
      <c r="DQ98" s="39"/>
      <c r="DR98" s="39"/>
      <c r="DS98" s="39"/>
      <c r="DT98" s="39"/>
      <c r="DU98" s="39"/>
      <c r="DV98" s="39"/>
      <c r="DW98" s="39"/>
      <c r="DX98" s="39"/>
      <c r="DY98" s="39"/>
      <c r="DZ98" s="39"/>
      <c r="EA98" s="39"/>
      <c r="EB98" s="39"/>
      <c r="EC98" s="39"/>
      <c r="ED98" s="39"/>
      <c r="EE98" s="39"/>
      <c r="EF98" s="39"/>
      <c r="EG98" s="39"/>
      <c r="EH98" s="39"/>
      <c r="EI98" s="39"/>
      <c r="EJ98" s="39"/>
      <c r="EK98" s="39"/>
      <c r="EL98" s="39"/>
      <c r="EM98" s="39"/>
      <c r="EN98" s="39"/>
      <c r="EO98" s="39"/>
      <c r="EP98" s="39"/>
      <c r="EQ98" s="39"/>
      <c r="ER98" s="39"/>
      <c r="ES98" s="39"/>
      <c r="ET98" s="39"/>
      <c r="EU98" s="39"/>
      <c r="EV98" s="39"/>
      <c r="EW98" s="39"/>
      <c r="EX98" s="39"/>
      <c r="EY98" s="39"/>
      <c r="EZ98" s="39"/>
      <c r="FA98" s="39"/>
      <c r="FB98" s="39"/>
      <c r="FC98" s="39"/>
      <c r="FD98" s="39"/>
      <c r="FE98" s="39"/>
      <c r="FF98" s="39"/>
      <c r="FG98" s="39"/>
      <c r="FH98" s="39"/>
      <c r="FI98" s="39"/>
      <c r="FJ98" s="39"/>
      <c r="FK98" s="39"/>
      <c r="FL98" s="39"/>
      <c r="FM98" s="39"/>
      <c r="FN98" s="39"/>
      <c r="FO98" s="39"/>
      <c r="FP98" s="39"/>
      <c r="FQ98" s="39"/>
      <c r="FR98" s="39"/>
      <c r="FS98" s="39"/>
      <c r="FT98" s="39"/>
      <c r="FU98" s="39"/>
      <c r="FV98" s="39"/>
      <c r="FW98" s="39"/>
      <c r="FX98" s="39"/>
      <c r="FY98" s="39"/>
      <c r="FZ98" s="39"/>
      <c r="GA98" s="39"/>
      <c r="GB98" s="39"/>
      <c r="GC98" s="39"/>
      <c r="GD98" s="39"/>
      <c r="GE98" s="39"/>
      <c r="GF98" s="39"/>
      <c r="GG98" s="39"/>
      <c r="GH98" s="39"/>
      <c r="GI98" s="39"/>
      <c r="GJ98" s="39"/>
      <c r="GK98" s="39"/>
      <c r="GL98" s="39"/>
      <c r="GM98" s="39"/>
      <c r="GN98" s="39"/>
    </row>
    <row r="99" spans="1:196">
      <c r="A99" s="371" t="s">
        <v>361</v>
      </c>
      <c r="B99" s="39"/>
      <c r="C99" s="39"/>
      <c r="D99" s="39"/>
      <c r="E99" s="39"/>
      <c r="F99" s="39"/>
      <c r="G99" s="39"/>
      <c r="H99" s="39"/>
      <c r="I99" s="39"/>
      <c r="J99" s="39"/>
      <c r="K99" s="39"/>
      <c r="L99" s="39"/>
      <c r="M99" s="39"/>
      <c r="N99" s="367"/>
      <c r="O99" s="39"/>
      <c r="P99" s="39"/>
      <c r="Q99" s="39"/>
      <c r="R99" s="39"/>
      <c r="S99" s="39"/>
      <c r="T99" s="39"/>
      <c r="U99" s="39"/>
      <c r="V99" s="39"/>
      <c r="W99" s="39"/>
      <c r="X99" s="39"/>
      <c r="Y99" s="39"/>
      <c r="Z99" s="39"/>
      <c r="AA99" s="368"/>
      <c r="AB99" s="39"/>
      <c r="AC99" s="39"/>
      <c r="AD99" s="39"/>
      <c r="AE99" s="39"/>
      <c r="AF99" s="39"/>
      <c r="AG99" s="39"/>
      <c r="AH99" s="372"/>
      <c r="AI99" s="372"/>
      <c r="AJ99" s="372"/>
      <c r="AK99" s="372"/>
      <c r="AL99" s="372"/>
      <c r="AM99" s="372"/>
      <c r="AN99" s="372">
        <f>('Metinis atlyginimas'!AN10-AN14-AN16)/(-'Investuotojas ir Finansuotojas'!AN23)</f>
        <v>1.2359880229580573</v>
      </c>
      <c r="AO99" s="39"/>
      <c r="AP99" s="39"/>
      <c r="AQ99" s="39"/>
      <c r="AR99" s="39"/>
      <c r="AS99" s="39"/>
      <c r="AT99" s="39"/>
      <c r="AU99" s="39"/>
      <c r="AV99" s="39"/>
      <c r="AW99" s="39"/>
      <c r="AX99" s="39"/>
      <c r="AY99" s="39"/>
      <c r="AZ99" s="39"/>
      <c r="BA99" s="372">
        <f>('Metinis atlyginimas'!BA10-BA14-BA16)/(-'Investuotojas ir Finansuotojas'!BA23)</f>
        <v>1.2800463000397593</v>
      </c>
      <c r="BB99" s="39"/>
      <c r="BC99" s="39"/>
      <c r="BD99" s="39"/>
      <c r="BE99" s="39"/>
      <c r="BF99" s="39"/>
      <c r="BG99" s="39"/>
      <c r="BH99" s="39"/>
      <c r="BI99" s="39"/>
      <c r="BJ99" s="39"/>
      <c r="BK99" s="39"/>
      <c r="BL99" s="39"/>
      <c r="BM99" s="39"/>
      <c r="BN99" s="372">
        <f>('Metinis atlyginimas'!BN10-BN14-BN16)/(-'Investuotojas ir Finansuotojas'!BN23)</f>
        <v>1.3046336321516288</v>
      </c>
      <c r="BO99" s="39"/>
      <c r="BP99" s="39"/>
      <c r="BQ99" s="39"/>
      <c r="BR99" s="39"/>
      <c r="BS99" s="39"/>
      <c r="BT99" s="39"/>
      <c r="BU99" s="39"/>
      <c r="BV99" s="39"/>
      <c r="BW99" s="39"/>
      <c r="BX99" s="39"/>
      <c r="BY99" s="39"/>
      <c r="BZ99" s="39"/>
      <c r="CA99" s="372">
        <f>('Metinis atlyginimas'!CA10-CA14-CA16)/(-'Investuotojas ir Finansuotojas'!CA23)</f>
        <v>1.3279795830008689</v>
      </c>
      <c r="CB99" s="39"/>
      <c r="CC99" s="39"/>
      <c r="CD99" s="39"/>
      <c r="CE99" s="39"/>
      <c r="CF99" s="39"/>
      <c r="CG99" s="39"/>
      <c r="CH99" s="39"/>
      <c r="CI99" s="39"/>
      <c r="CJ99" s="39"/>
      <c r="CK99" s="39"/>
      <c r="CL99" s="39"/>
      <c r="CM99" s="39"/>
      <c r="CN99" s="372">
        <f>('Metinis atlyginimas'!CN10-CN14-CN16)/(-'Investuotojas ir Finansuotojas'!CN23)</f>
        <v>1.3030811623727976</v>
      </c>
      <c r="CO99" s="39"/>
      <c r="CP99" s="39"/>
      <c r="CQ99" s="39"/>
      <c r="CR99" s="39"/>
      <c r="CS99" s="39"/>
      <c r="CT99" s="39"/>
      <c r="CU99" s="39"/>
      <c r="CV99" s="39"/>
      <c r="CW99" s="39"/>
      <c r="CX99" s="39"/>
      <c r="CY99" s="39"/>
      <c r="CZ99" s="39"/>
      <c r="DA99" s="372">
        <f>('Metinis atlyginimas'!DA10-DA14-DA16)/(-'Investuotojas ir Finansuotojas'!DA23)</f>
        <v>1.4984591820646391</v>
      </c>
      <c r="DB99" s="39"/>
      <c r="DC99" s="39"/>
      <c r="DD99" s="39"/>
      <c r="DE99" s="39"/>
      <c r="DF99" s="39"/>
      <c r="DG99" s="39"/>
      <c r="DH99" s="39"/>
      <c r="DI99" s="39"/>
      <c r="DJ99" s="39"/>
      <c r="DK99" s="39"/>
      <c r="DL99" s="39"/>
      <c r="DM99" s="39"/>
      <c r="DN99" s="372">
        <f>('Metinis atlyginimas'!DN10-DN14-DN16)/(-'Investuotojas ir Finansuotojas'!DN23)</f>
        <v>1.3808965839271168</v>
      </c>
      <c r="DO99" s="39"/>
      <c r="DP99" s="39"/>
      <c r="DQ99" s="39"/>
      <c r="DR99" s="39"/>
      <c r="DS99" s="39"/>
      <c r="DT99" s="39"/>
      <c r="DU99" s="39"/>
      <c r="DV99" s="39"/>
      <c r="DW99" s="39"/>
      <c r="DX99" s="39"/>
      <c r="DY99" s="39"/>
      <c r="DZ99" s="39"/>
      <c r="EA99" s="372">
        <f>('Metinis atlyginimas'!EA10-EA14-EA16)/(-'Investuotojas ir Finansuotojas'!EA23)</f>
        <v>1.6628592363407166</v>
      </c>
      <c r="EB99" s="39"/>
      <c r="EC99" s="39"/>
      <c r="ED99" s="39"/>
      <c r="EE99" s="39"/>
      <c r="EF99" s="39"/>
      <c r="EG99" s="39"/>
      <c r="EH99" s="39"/>
      <c r="EI99" s="39"/>
      <c r="EJ99" s="39"/>
      <c r="EK99" s="39"/>
      <c r="EL99" s="39"/>
      <c r="EM99" s="39"/>
      <c r="EN99" s="372">
        <f>('Metinis atlyginimas'!EN10-EN14-EN16)/(-'Investuotojas ir Finansuotojas'!EN23)</f>
        <v>1.6075321014341686</v>
      </c>
      <c r="EO99" s="39"/>
      <c r="EP99" s="39"/>
      <c r="EQ99" s="39"/>
      <c r="ER99" s="39"/>
      <c r="ES99" s="39"/>
      <c r="ET99" s="39"/>
      <c r="EU99" s="39"/>
      <c r="EV99" s="39"/>
      <c r="EW99" s="39"/>
      <c r="EX99" s="39"/>
      <c r="EY99" s="39"/>
      <c r="EZ99" s="39"/>
      <c r="FA99" s="372">
        <f>('Metinis atlyginimas'!FA10-FA14-FA16)/(-'Investuotojas ir Finansuotojas'!FA23)</f>
        <v>1.7728718813419579</v>
      </c>
      <c r="FB99" s="39"/>
      <c r="FC99" s="39"/>
      <c r="FD99" s="39"/>
      <c r="FE99" s="39"/>
      <c r="FF99" s="39"/>
      <c r="FG99" s="39"/>
      <c r="FH99" s="39"/>
      <c r="FI99" s="39"/>
      <c r="FJ99" s="39"/>
      <c r="FK99" s="39"/>
      <c r="FL99" s="39"/>
      <c r="FM99" s="39"/>
      <c r="FN99" s="372">
        <f>('Metinis atlyginimas'!FN10-FN14-FN16)/(-'Investuotojas ir Finansuotojas'!FN23)</f>
        <v>1.7915358472790639</v>
      </c>
      <c r="FO99" s="39"/>
      <c r="FP99" s="39"/>
      <c r="FQ99" s="39"/>
      <c r="FR99" s="39"/>
      <c r="FS99" s="39"/>
      <c r="FT99" s="39"/>
      <c r="FU99" s="39"/>
      <c r="FV99" s="39"/>
      <c r="FW99" s="39"/>
      <c r="FX99" s="39"/>
      <c r="FY99" s="39"/>
      <c r="FZ99" s="39"/>
      <c r="GA99" s="372">
        <f>('Metinis atlyginimas'!GA10-GA14-GA16)/(-'Investuotojas ir Finansuotojas'!GA23)</f>
        <v>2.0713054351344153</v>
      </c>
      <c r="GB99" s="372"/>
      <c r="GC99" s="372"/>
      <c r="GD99" s="372"/>
      <c r="GE99" s="372"/>
      <c r="GF99" s="372"/>
      <c r="GG99" s="372"/>
      <c r="GH99" s="372"/>
      <c r="GI99" s="372"/>
      <c r="GJ99" s="372"/>
      <c r="GK99" s="372"/>
      <c r="GL99" s="372"/>
      <c r="GM99" s="372"/>
      <c r="GN99" s="372">
        <f>('Metinis atlyginimas'!GN10-GN14-GN16)/(-'Investuotojas ir Finansuotojas'!GN23)</f>
        <v>1.9977282076355658</v>
      </c>
    </row>
    <row r="100" spans="1:196">
      <c r="A100" s="371" t="s">
        <v>363</v>
      </c>
      <c r="B100" s="3"/>
      <c r="C100" s="3"/>
      <c r="D100" s="3"/>
      <c r="E100" s="3"/>
      <c r="F100" s="3"/>
      <c r="G100" s="3"/>
      <c r="H100" s="3"/>
      <c r="I100" s="3"/>
      <c r="J100" s="3"/>
      <c r="K100" s="3"/>
      <c r="L100" s="3"/>
      <c r="M100" s="3"/>
      <c r="N100" s="354"/>
      <c r="O100" s="3"/>
      <c r="P100" s="3"/>
      <c r="Q100" s="3"/>
      <c r="R100" s="3"/>
      <c r="S100" s="3"/>
      <c r="T100" s="3"/>
      <c r="U100" s="3"/>
      <c r="V100" s="3"/>
      <c r="W100" s="3"/>
      <c r="X100" s="3"/>
      <c r="Y100" s="3"/>
      <c r="Z100" s="3"/>
      <c r="AA100" s="354"/>
      <c r="AB100" s="3"/>
      <c r="AC100" s="3"/>
      <c r="AD100" s="3"/>
      <c r="AE100" s="3"/>
      <c r="AF100" s="3"/>
      <c r="AG100" s="3"/>
      <c r="AH100" s="3"/>
      <c r="AI100" s="3"/>
      <c r="AJ100" s="3"/>
      <c r="AK100" s="3"/>
      <c r="AL100" s="3"/>
      <c r="AM100" s="3"/>
      <c r="AN100" s="368" t="str">
        <f>IF(AN99&gt;='Dalyvio prielaidos'!$E$143,"TAIP","NE")</f>
        <v>TAIP</v>
      </c>
      <c r="AO100" s="39"/>
      <c r="AP100" s="39"/>
      <c r="AQ100" s="39"/>
      <c r="AR100" s="39"/>
      <c r="AS100" s="39"/>
      <c r="AT100" s="39"/>
      <c r="AU100" s="39"/>
      <c r="AV100" s="39"/>
      <c r="AW100" s="39"/>
      <c r="AX100" s="39"/>
      <c r="AY100" s="39"/>
      <c r="AZ100" s="39"/>
      <c r="BA100" s="368" t="str">
        <f>IF(BA99&gt;='Dalyvio prielaidos'!$E$143,"TAIP","NE")</f>
        <v>TAIP</v>
      </c>
      <c r="BB100" s="39"/>
      <c r="BC100" s="39"/>
      <c r="BD100" s="39"/>
      <c r="BE100" s="39"/>
      <c r="BF100" s="39"/>
      <c r="BG100" s="39"/>
      <c r="BH100" s="39"/>
      <c r="BI100" s="39"/>
      <c r="BJ100" s="39"/>
      <c r="BK100" s="39"/>
      <c r="BL100" s="39"/>
      <c r="BM100" s="39"/>
      <c r="BN100" s="368" t="str">
        <f>IF(BN99&gt;='Dalyvio prielaidos'!$E$143,"TAIP","NE")</f>
        <v>TAIP</v>
      </c>
      <c r="BO100" s="39"/>
      <c r="BP100" s="39"/>
      <c r="BQ100" s="39"/>
      <c r="BR100" s="39"/>
      <c r="BS100" s="39"/>
      <c r="BT100" s="39"/>
      <c r="BU100" s="39"/>
      <c r="BV100" s="39"/>
      <c r="BW100" s="39"/>
      <c r="BX100" s="39"/>
      <c r="BY100" s="39"/>
      <c r="BZ100" s="39"/>
      <c r="CA100" s="368" t="str">
        <f>IF(CA99&gt;='Dalyvio prielaidos'!$E$143,"TAIP","NE")</f>
        <v>TAIP</v>
      </c>
      <c r="CB100" s="39"/>
      <c r="CC100" s="39"/>
      <c r="CD100" s="39"/>
      <c r="CE100" s="39"/>
      <c r="CF100" s="39"/>
      <c r="CG100" s="39"/>
      <c r="CH100" s="39"/>
      <c r="CI100" s="39"/>
      <c r="CJ100" s="39"/>
      <c r="CK100" s="39"/>
      <c r="CL100" s="39"/>
      <c r="CM100" s="39"/>
      <c r="CN100" s="368" t="str">
        <f>IF(CN99&gt;='Dalyvio prielaidos'!$E$143,"TAIP","NE")</f>
        <v>TAIP</v>
      </c>
      <c r="CO100" s="39"/>
      <c r="CP100" s="39"/>
      <c r="CQ100" s="39"/>
      <c r="CR100" s="39"/>
      <c r="CS100" s="39"/>
      <c r="CT100" s="39"/>
      <c r="CU100" s="39"/>
      <c r="CV100" s="39"/>
      <c r="CW100" s="39"/>
      <c r="CX100" s="39"/>
      <c r="CY100" s="39"/>
      <c r="CZ100" s="39"/>
      <c r="DA100" s="368" t="str">
        <f>IF(DA99&gt;='Dalyvio prielaidos'!$E$143,"TAIP","NE")</f>
        <v>TAIP</v>
      </c>
      <c r="DB100" s="39"/>
      <c r="DC100" s="39"/>
      <c r="DD100" s="39"/>
      <c r="DE100" s="39"/>
      <c r="DF100" s="39"/>
      <c r="DG100" s="39"/>
      <c r="DH100" s="39"/>
      <c r="DI100" s="39"/>
      <c r="DJ100" s="39"/>
      <c r="DK100" s="39"/>
      <c r="DL100" s="39"/>
      <c r="DM100" s="39"/>
      <c r="DN100" s="368" t="str">
        <f>IF(DN99&gt;='Dalyvio prielaidos'!$E$143,"TAIP","NE")</f>
        <v>TAIP</v>
      </c>
      <c r="DO100" s="39"/>
      <c r="DP100" s="39"/>
      <c r="DQ100" s="39"/>
      <c r="DR100" s="39"/>
      <c r="DS100" s="39"/>
      <c r="DT100" s="39"/>
      <c r="DU100" s="39"/>
      <c r="DV100" s="39"/>
      <c r="DW100" s="39"/>
      <c r="DX100" s="39"/>
      <c r="DY100" s="39"/>
      <c r="DZ100" s="39"/>
      <c r="EA100" s="368" t="str">
        <f>IF(EA99&gt;='Dalyvio prielaidos'!$E$143,"TAIP","NE")</f>
        <v>TAIP</v>
      </c>
      <c r="EB100" s="39"/>
      <c r="EC100" s="39"/>
      <c r="ED100" s="39"/>
      <c r="EE100" s="39"/>
      <c r="EF100" s="39"/>
      <c r="EG100" s="39"/>
      <c r="EH100" s="39"/>
      <c r="EI100" s="39"/>
      <c r="EJ100" s="39"/>
      <c r="EK100" s="39"/>
      <c r="EL100" s="39"/>
      <c r="EM100" s="39"/>
      <c r="EN100" s="368" t="str">
        <f>IF(EN99&gt;='Dalyvio prielaidos'!$E$143,"TAIP","NE")</f>
        <v>TAIP</v>
      </c>
      <c r="EO100" s="39"/>
      <c r="EP100" s="39"/>
      <c r="EQ100" s="39"/>
      <c r="ER100" s="39"/>
      <c r="ES100" s="39"/>
      <c r="ET100" s="39"/>
      <c r="EU100" s="39"/>
      <c r="EV100" s="39"/>
      <c r="EW100" s="39"/>
      <c r="EX100" s="39"/>
      <c r="EY100" s="39"/>
      <c r="EZ100" s="39"/>
      <c r="FA100" s="368" t="str">
        <f>IF(FA99&gt;='Dalyvio prielaidos'!$E$143,"TAIP","NE")</f>
        <v>TAIP</v>
      </c>
      <c r="FB100" s="39"/>
      <c r="FC100" s="39"/>
      <c r="FD100" s="39"/>
      <c r="FE100" s="39"/>
      <c r="FF100" s="39"/>
      <c r="FG100" s="39"/>
      <c r="FH100" s="39"/>
      <c r="FI100" s="39"/>
      <c r="FJ100" s="39"/>
      <c r="FK100" s="39"/>
      <c r="FL100" s="39"/>
      <c r="FM100" s="39"/>
      <c r="FN100" s="368" t="str">
        <f>IF(FN99&gt;='Dalyvio prielaidos'!$E$143,"TAIP","NE")</f>
        <v>TAIP</v>
      </c>
      <c r="FO100" s="39"/>
      <c r="FP100" s="39"/>
      <c r="FQ100" s="39"/>
      <c r="FR100" s="39"/>
      <c r="FS100" s="39"/>
      <c r="FT100" s="39"/>
      <c r="FU100" s="39"/>
      <c r="FV100" s="39"/>
      <c r="FW100" s="39"/>
      <c r="FX100" s="39"/>
      <c r="FY100" s="39"/>
      <c r="FZ100" s="39"/>
      <c r="GA100" s="368" t="str">
        <f>IF(GA99&gt;='Dalyvio prielaidos'!$E$143,"TAIP","NE")</f>
        <v>TAIP</v>
      </c>
      <c r="GB100" s="39"/>
      <c r="GC100" s="39"/>
      <c r="GD100" s="39"/>
      <c r="GE100" s="39"/>
      <c r="GF100" s="39"/>
      <c r="GG100" s="39"/>
      <c r="GH100" s="39"/>
      <c r="GI100" s="39"/>
      <c r="GJ100" s="39"/>
      <c r="GK100" s="39"/>
      <c r="GL100" s="39"/>
      <c r="GM100" s="39"/>
      <c r="GN100" s="368" t="str">
        <f>IF(GN99&gt;='Dalyvio prielaidos'!$E$143,"TAIP","NE")</f>
        <v>TAIP</v>
      </c>
    </row>
    <row r="102" spans="1:196">
      <c r="A102" s="371" t="s">
        <v>361</v>
      </c>
      <c r="B102" s="39"/>
      <c r="C102" s="39"/>
      <c r="D102" s="39"/>
      <c r="E102" s="39"/>
      <c r="F102" s="39"/>
      <c r="G102" s="39"/>
      <c r="H102" s="39"/>
      <c r="I102" s="39"/>
      <c r="J102" s="39"/>
      <c r="K102" s="39"/>
      <c r="L102" s="39"/>
      <c r="M102" s="39"/>
      <c r="N102" s="367"/>
      <c r="O102" s="39"/>
      <c r="P102" s="39"/>
      <c r="Q102" s="39"/>
      <c r="R102" s="39"/>
      <c r="S102" s="39"/>
      <c r="T102" s="39"/>
      <c r="U102" s="39"/>
      <c r="V102" s="39"/>
      <c r="W102" s="39"/>
      <c r="X102" s="39"/>
      <c r="Y102" s="39"/>
      <c r="Z102" s="39"/>
      <c r="AA102" s="368"/>
      <c r="AB102" s="39"/>
      <c r="AC102" s="39"/>
      <c r="AD102" s="39"/>
      <c r="AE102" s="39"/>
      <c r="AF102" s="39"/>
      <c r="AG102" s="39"/>
      <c r="AH102" s="372"/>
      <c r="AI102" s="372"/>
      <c r="AJ102" s="372"/>
      <c r="AK102" s="372"/>
      <c r="AL102" s="372"/>
      <c r="AM102" s="372"/>
      <c r="AN102" s="372">
        <f>('Metinis atlyginimas'!AN33-AN106-AN107)/(-SUM('Investuotojas ir Finansuotojas'!AN77))</f>
        <v>1.392053166750681</v>
      </c>
      <c r="AO102" s="39"/>
      <c r="AP102" s="39"/>
      <c r="AQ102" s="39"/>
      <c r="AR102" s="39"/>
      <c r="AS102" s="39"/>
      <c r="AT102" s="39"/>
      <c r="AU102" s="39"/>
      <c r="AV102" s="39"/>
      <c r="AW102" s="39"/>
      <c r="AX102" s="39"/>
      <c r="AY102" s="39"/>
      <c r="AZ102" s="39"/>
      <c r="BA102" s="372">
        <f>('Metinis atlyginimas'!BA33-BA106-BA107)/(-SUM('Investuotojas ir Finansuotojas'!BA77))</f>
        <v>1.410376368872323</v>
      </c>
      <c r="BB102" s="39"/>
      <c r="BC102" s="39"/>
      <c r="BD102" s="39"/>
      <c r="BE102" s="39"/>
      <c r="BF102" s="39"/>
      <c r="BG102" s="39"/>
      <c r="BH102" s="39"/>
      <c r="BI102" s="39"/>
      <c r="BJ102" s="39"/>
      <c r="BK102" s="39"/>
      <c r="BL102" s="39"/>
      <c r="BM102" s="39"/>
      <c r="BN102" s="372">
        <f>('Metinis atlyginimas'!BN33-BN106-BN107)/(-SUM('Investuotojas ir Finansuotojas'!BN77))</f>
        <v>1.426978372381043</v>
      </c>
      <c r="BO102" s="39"/>
      <c r="BP102" s="39"/>
      <c r="BQ102" s="39"/>
      <c r="BR102" s="39"/>
      <c r="BS102" s="39"/>
      <c r="BT102" s="39"/>
      <c r="BU102" s="39"/>
      <c r="BV102" s="39"/>
      <c r="BW102" s="39"/>
      <c r="BX102" s="39"/>
      <c r="BY102" s="39"/>
      <c r="BZ102" s="39"/>
      <c r="CA102" s="372">
        <f>('Metinis atlyginimas'!CA33-CA106-CA107)/(-SUM('Investuotojas ir Finansuotojas'!CA77))</f>
        <v>1.4440427971739187</v>
      </c>
      <c r="CB102" s="39"/>
      <c r="CC102" s="39"/>
      <c r="CD102" s="39"/>
      <c r="CE102" s="39"/>
      <c r="CF102" s="39"/>
      <c r="CG102" s="39"/>
      <c r="CH102" s="39"/>
      <c r="CI102" s="39"/>
      <c r="CJ102" s="39"/>
      <c r="CK102" s="39"/>
      <c r="CL102" s="39"/>
      <c r="CM102" s="39"/>
      <c r="CN102" s="372">
        <f>('Metinis atlyginimas'!CN33-CN106-CN107)/(-SUM('Investuotojas ir Finansuotojas'!CN77))</f>
        <v>1.4619715658208516</v>
      </c>
      <c r="CO102" s="39"/>
      <c r="CP102" s="39"/>
      <c r="CQ102" s="39"/>
      <c r="CR102" s="39"/>
      <c r="CS102" s="39"/>
      <c r="CT102" s="39"/>
      <c r="CU102" s="39"/>
      <c r="CV102" s="39"/>
      <c r="CW102" s="39"/>
      <c r="CX102" s="39"/>
      <c r="CY102" s="39"/>
      <c r="CZ102" s="39"/>
      <c r="DA102" s="372">
        <f>('Metinis atlyginimas'!DA33-DA106-DA107)/(-SUM('Investuotojas ir Finansuotojas'!DA77))</f>
        <v>1.4895556898861309</v>
      </c>
      <c r="DB102" s="39"/>
      <c r="DC102" s="39"/>
      <c r="DD102" s="39"/>
      <c r="DE102" s="39"/>
      <c r="DF102" s="39"/>
      <c r="DG102" s="39"/>
      <c r="DH102" s="39"/>
      <c r="DI102" s="39"/>
      <c r="DJ102" s="39"/>
      <c r="DK102" s="39"/>
      <c r="DL102" s="39"/>
      <c r="DM102" s="39"/>
      <c r="DN102" s="372">
        <f>('Metinis atlyginimas'!DN33-DN106-DN107)/(-SUM('Investuotojas ir Finansuotojas'!DN77))</f>
        <v>1.4877845837382127</v>
      </c>
      <c r="DO102" s="39"/>
      <c r="DP102" s="39"/>
      <c r="DQ102" s="39"/>
      <c r="DR102" s="39"/>
      <c r="DS102" s="39"/>
      <c r="DT102" s="39"/>
      <c r="DU102" s="39"/>
      <c r="DV102" s="39"/>
      <c r="DW102" s="39"/>
      <c r="DX102" s="39"/>
      <c r="DY102" s="39"/>
      <c r="DZ102" s="39"/>
      <c r="EA102" s="372">
        <f>('Metinis atlyginimas'!EA33-EA106-EA107)/(-SUM('Investuotojas ir Finansuotojas'!EA77))</f>
        <v>1.5128093032774865</v>
      </c>
      <c r="EB102" s="39"/>
      <c r="EC102" s="39"/>
      <c r="ED102" s="39"/>
      <c r="EE102" s="39"/>
      <c r="EF102" s="39"/>
      <c r="EG102" s="39"/>
      <c r="EH102" s="39"/>
      <c r="EI102" s="39"/>
      <c r="EJ102" s="39"/>
      <c r="EK102" s="39"/>
      <c r="EL102" s="39"/>
      <c r="EM102" s="39"/>
      <c r="EN102" s="372">
        <f>('Metinis atlyginimas'!EN33-EN106-EN107)/(-SUM('Investuotojas ir Finansuotojas'!EN77))</f>
        <v>1.4698075654529994</v>
      </c>
      <c r="EO102" s="39"/>
      <c r="EP102" s="39"/>
      <c r="EQ102" s="39"/>
      <c r="ER102" s="39"/>
      <c r="ES102" s="39"/>
      <c r="ET102" s="39"/>
      <c r="EU102" s="39"/>
      <c r="EV102" s="39"/>
      <c r="EW102" s="39"/>
      <c r="EX102" s="39"/>
      <c r="EY102" s="39"/>
      <c r="EZ102" s="39"/>
      <c r="FA102" s="372">
        <f>('Metinis atlyginimas'!FA33-FA106-FA107)/(-SUM('Investuotojas ir Finansuotojas'!FA77))</f>
        <v>1.41836311386711</v>
      </c>
      <c r="FB102" s="39"/>
      <c r="FC102" s="39"/>
      <c r="FD102" s="39"/>
      <c r="FE102" s="39"/>
      <c r="FF102" s="39"/>
      <c r="FG102" s="39"/>
      <c r="FH102" s="39"/>
      <c r="FI102" s="39"/>
      <c r="FJ102" s="39"/>
      <c r="FK102" s="39"/>
      <c r="FL102" s="39"/>
      <c r="FM102" s="39"/>
      <c r="FN102" s="372">
        <f>('Metinis atlyginimas'!FN33-FN106-FN107)/(-SUM('Investuotojas ir Finansuotojas'!FN77))</f>
        <v>1.224578439527203</v>
      </c>
      <c r="FO102" s="39"/>
      <c r="FP102" s="39"/>
      <c r="FQ102" s="39"/>
      <c r="FR102" s="39"/>
      <c r="FS102" s="39"/>
      <c r="FT102" s="39"/>
      <c r="FU102" s="39"/>
      <c r="FV102" s="39"/>
      <c r="FW102" s="39"/>
      <c r="FX102" s="39"/>
      <c r="FY102" s="39"/>
      <c r="FZ102" s="39"/>
      <c r="GA102" s="372">
        <f>('Metinis atlyginimas'!GA33-GA106-GA107)/(-SUM('Investuotojas ir Finansuotojas'!GA77))</f>
        <v>0.62124147827296194</v>
      </c>
      <c r="GB102" s="372"/>
      <c r="GC102" s="372"/>
      <c r="GD102" s="372"/>
      <c r="GE102" s="372"/>
      <c r="GF102" s="372"/>
      <c r="GG102" s="372"/>
      <c r="GH102" s="372"/>
      <c r="GI102" s="372"/>
      <c r="GJ102" s="372"/>
      <c r="GK102" s="372"/>
      <c r="GL102" s="372"/>
      <c r="GM102" s="372"/>
      <c r="GN102" s="372"/>
    </row>
    <row r="103" spans="1:196">
      <c r="A103" s="371" t="s">
        <v>363</v>
      </c>
      <c r="B103" s="3"/>
      <c r="C103" s="3"/>
      <c r="D103" s="3"/>
      <c r="E103" s="3"/>
      <c r="F103" s="3"/>
      <c r="G103" s="3"/>
      <c r="H103" s="3"/>
      <c r="I103" s="3"/>
      <c r="J103" s="3"/>
      <c r="K103" s="3"/>
      <c r="L103" s="3"/>
      <c r="M103" s="3"/>
      <c r="N103" s="354"/>
      <c r="O103" s="3"/>
      <c r="P103" s="3"/>
      <c r="Q103" s="3"/>
      <c r="R103" s="3"/>
      <c r="S103" s="3"/>
      <c r="T103" s="3"/>
      <c r="U103" s="3"/>
      <c r="V103" s="3"/>
      <c r="W103" s="3"/>
      <c r="X103" s="3"/>
      <c r="Y103" s="3"/>
      <c r="Z103" s="3"/>
      <c r="AA103" s="354"/>
      <c r="AB103" s="3"/>
      <c r="AC103" s="3"/>
      <c r="AD103" s="3"/>
      <c r="AE103" s="3"/>
      <c r="AF103" s="3"/>
      <c r="AG103" s="3"/>
      <c r="AH103" s="3"/>
      <c r="AI103" s="3"/>
      <c r="AJ103" s="3"/>
      <c r="AK103" s="3"/>
      <c r="AL103" s="3"/>
      <c r="AM103" s="3"/>
      <c r="AN103" s="368" t="str">
        <f>IF(AN102&gt;='Dalyvio prielaidos'!$E$143,"TAIP","NE")</f>
        <v>TAIP</v>
      </c>
      <c r="AO103" s="39"/>
      <c r="AP103" s="39"/>
      <c r="AQ103" s="39"/>
      <c r="AR103" s="39"/>
      <c r="AS103" s="39"/>
      <c r="AT103" s="39"/>
      <c r="AU103" s="39"/>
      <c r="AV103" s="39"/>
      <c r="AW103" s="39"/>
      <c r="AX103" s="39"/>
      <c r="AY103" s="39"/>
      <c r="AZ103" s="39"/>
      <c r="BA103" s="368" t="str">
        <f>IF(BA102&gt;='Dalyvio prielaidos'!$E$143,"TAIP","NE")</f>
        <v>TAIP</v>
      </c>
      <c r="BB103" s="39"/>
      <c r="BC103" s="39"/>
      <c r="BD103" s="39"/>
      <c r="BE103" s="39"/>
      <c r="BF103" s="39"/>
      <c r="BG103" s="39"/>
      <c r="BH103" s="39"/>
      <c r="BI103" s="39"/>
      <c r="BJ103" s="39"/>
      <c r="BK103" s="39"/>
      <c r="BL103" s="39"/>
      <c r="BM103" s="39"/>
      <c r="BN103" s="368" t="str">
        <f>IF(BN102&gt;='Dalyvio prielaidos'!$E$143,"TAIP","NE")</f>
        <v>TAIP</v>
      </c>
      <c r="BO103" s="39"/>
      <c r="BP103" s="39"/>
      <c r="BQ103" s="39"/>
      <c r="BR103" s="39"/>
      <c r="BS103" s="39"/>
      <c r="BT103" s="39"/>
      <c r="BU103" s="39"/>
      <c r="BV103" s="39"/>
      <c r="BW103" s="39"/>
      <c r="BX103" s="39"/>
      <c r="BY103" s="39"/>
      <c r="BZ103" s="39"/>
      <c r="CA103" s="368" t="str">
        <f>IF(CA102&gt;='Dalyvio prielaidos'!$E$143,"TAIP","NE")</f>
        <v>TAIP</v>
      </c>
      <c r="CB103" s="39"/>
      <c r="CC103" s="39"/>
      <c r="CD103" s="39"/>
      <c r="CE103" s="39"/>
      <c r="CF103" s="39"/>
      <c r="CG103" s="39"/>
      <c r="CH103" s="39"/>
      <c r="CI103" s="39"/>
      <c r="CJ103" s="39"/>
      <c r="CK103" s="39"/>
      <c r="CL103" s="39"/>
      <c r="CM103" s="39"/>
      <c r="CN103" s="368" t="str">
        <f>IF(CN102&gt;='Dalyvio prielaidos'!$E$143,"TAIP","NE")</f>
        <v>TAIP</v>
      </c>
      <c r="CO103" s="39"/>
      <c r="CP103" s="39"/>
      <c r="CQ103" s="39"/>
      <c r="CR103" s="39"/>
      <c r="CS103" s="39"/>
      <c r="CT103" s="39"/>
      <c r="CU103" s="39"/>
      <c r="CV103" s="39"/>
      <c r="CW103" s="39"/>
      <c r="CX103" s="39"/>
      <c r="CY103" s="39"/>
      <c r="CZ103" s="39"/>
      <c r="DA103" s="368" t="str">
        <f>IF(DA102&gt;='Dalyvio prielaidos'!$E$143,"TAIP","NE")</f>
        <v>TAIP</v>
      </c>
      <c r="DB103" s="39"/>
      <c r="DC103" s="39"/>
      <c r="DD103" s="39"/>
      <c r="DE103" s="39"/>
      <c r="DF103" s="39"/>
      <c r="DG103" s="39"/>
      <c r="DH103" s="39"/>
      <c r="DI103" s="39"/>
      <c r="DJ103" s="39"/>
      <c r="DK103" s="39"/>
      <c r="DL103" s="39"/>
      <c r="DM103" s="39"/>
      <c r="DN103" s="368" t="str">
        <f>IF(DN102&gt;='Dalyvio prielaidos'!$E$143,"TAIP","NE")</f>
        <v>TAIP</v>
      </c>
      <c r="DO103" s="39"/>
      <c r="DP103" s="39"/>
      <c r="DQ103" s="39"/>
      <c r="DR103" s="39"/>
      <c r="DS103" s="39"/>
      <c r="DT103" s="39"/>
      <c r="DU103" s="39"/>
      <c r="DV103" s="39"/>
      <c r="DW103" s="39"/>
      <c r="DX103" s="39"/>
      <c r="DY103" s="39"/>
      <c r="DZ103" s="39"/>
      <c r="EA103" s="368" t="str">
        <f>IF(EA102&gt;='Dalyvio prielaidos'!$E$143,"TAIP","NE")</f>
        <v>TAIP</v>
      </c>
      <c r="EB103" s="39"/>
      <c r="EC103" s="39"/>
      <c r="ED103" s="39"/>
      <c r="EE103" s="39"/>
      <c r="EF103" s="39"/>
      <c r="EG103" s="39"/>
      <c r="EH103" s="39"/>
      <c r="EI103" s="39"/>
      <c r="EJ103" s="39"/>
      <c r="EK103" s="39"/>
      <c r="EL103" s="39"/>
      <c r="EM103" s="39"/>
      <c r="EN103" s="368" t="str">
        <f>IF(EN102&gt;='Dalyvio prielaidos'!$E$143,"TAIP","NE")</f>
        <v>TAIP</v>
      </c>
      <c r="EO103" s="39"/>
      <c r="EP103" s="39"/>
      <c r="EQ103" s="39"/>
      <c r="ER103" s="39"/>
      <c r="ES103" s="39"/>
      <c r="ET103" s="39"/>
      <c r="EU103" s="39"/>
      <c r="EV103" s="39"/>
      <c r="EW103" s="39"/>
      <c r="EX103" s="39"/>
      <c r="EY103" s="39"/>
      <c r="EZ103" s="39"/>
      <c r="FA103" s="368" t="str">
        <f>IF(FA102&gt;='Dalyvio prielaidos'!$E$143,"TAIP","NE")</f>
        <v>TAIP</v>
      </c>
      <c r="FB103" s="39"/>
      <c r="FC103" s="39"/>
      <c r="FD103" s="39"/>
      <c r="FE103" s="39"/>
      <c r="FF103" s="39"/>
      <c r="FG103" s="39"/>
      <c r="FH103" s="39"/>
      <c r="FI103" s="39"/>
      <c r="FJ103" s="39"/>
      <c r="FK103" s="39"/>
      <c r="FL103" s="39"/>
      <c r="FM103" s="39"/>
      <c r="FN103" s="368" t="str">
        <f>IF(FN102&gt;='Dalyvio prielaidos'!$E$143,"TAIP","NE")</f>
        <v>TAIP</v>
      </c>
      <c r="FO103" s="39"/>
      <c r="FP103" s="39"/>
      <c r="FQ103" s="39"/>
      <c r="FR103" s="39"/>
      <c r="FS103" s="39"/>
      <c r="FT103" s="39"/>
      <c r="FU103" s="39"/>
      <c r="FV103" s="39"/>
      <c r="FW103" s="39"/>
      <c r="FX103" s="39"/>
      <c r="FY103" s="39"/>
      <c r="FZ103" s="39"/>
      <c r="GA103" s="368" t="str">
        <f>IF(GA102&gt;='Dalyvio prielaidos'!$E$143,"TAIP","NE")</f>
        <v>NE</v>
      </c>
      <c r="GB103" s="39"/>
      <c r="GC103" s="39"/>
      <c r="GD103" s="39"/>
      <c r="GE103" s="39"/>
      <c r="GF103" s="39"/>
      <c r="GG103" s="39"/>
      <c r="GH103" s="39"/>
      <c r="GI103" s="39"/>
      <c r="GJ103" s="39"/>
      <c r="GK103" s="39"/>
      <c r="GL103" s="39"/>
      <c r="GM103" s="39"/>
      <c r="GN103" s="368" t="str">
        <f>IF(GN102&gt;='Dalyvio prielaidos'!$E$143,"TAIP","NE")</f>
        <v>NE</v>
      </c>
    </row>
    <row r="106" spans="1:196" s="9" customFormat="1">
      <c r="A106" s="9" t="s">
        <v>366</v>
      </c>
      <c r="AN106" s="50">
        <f>SUM(AN14,BA14,BN14,CA14,CN14,DA14,DN14,EA14,EN14,FA14,FN14,GA14)</f>
        <v>1311027.6698261332</v>
      </c>
      <c r="BA106" s="50">
        <f>SUM(BA14,BN14,CA14,CN14,DA14,DN14,EA14,EN14,FA14,FN14,GA14)</f>
        <v>1262835.2698261333</v>
      </c>
      <c r="BN106" s="50">
        <f>SUM(BN14,CA14,CN14,DA14,DN14,EA14,EN14,FA14,FN14,GA14)</f>
        <v>1208497.0978261335</v>
      </c>
      <c r="CA106" s="50">
        <f>SUM(CA14,CN14,DA14,DN14,EA14,EN14,FA14,FN14,GA14)</f>
        <v>1133978.7806661334</v>
      </c>
      <c r="CN106" s="50">
        <f>SUM(CN14,DA14,DN14,EA14,EN14,FA14,FN14,GA14)</f>
        <v>1037244.9139913335</v>
      </c>
      <c r="DA106" s="50">
        <f>SUM(DA14,DN14,EA14,EN14,FA14,FN14,GA14)</f>
        <v>890259.03131628945</v>
      </c>
      <c r="DN106" s="50">
        <f>SUM(DN14,EA14,EN14,FA14,FN14,GA14)</f>
        <v>810983.57216099417</v>
      </c>
      <c r="EA106" s="50">
        <f>SUM(EA14,EN14,FA14,FN14,GA14)</f>
        <v>631379.84923103999</v>
      </c>
      <c r="EN106" s="50">
        <f>SUM(EN14,FA14,FN14,GA14)</f>
        <v>549408.01461318717</v>
      </c>
      <c r="FA106" s="50">
        <f>SUM(FA14,FN14,GA14)</f>
        <v>397027.02495679876</v>
      </c>
      <c r="FN106" s="50">
        <f>SUM(FN14,GA14)</f>
        <v>272194.60561071872</v>
      </c>
      <c r="GA106" s="50">
        <f>SUM(GA14)</f>
        <v>106867.2136842563</v>
      </c>
    </row>
    <row r="107" spans="1:196" s="9" customFormat="1">
      <c r="A107" s="9" t="s">
        <v>366</v>
      </c>
      <c r="AN107" s="50">
        <f>SUM(AN16,BA16,BN16,CA16,CN16,DA16,DN16,EA16,EN16,FA16,FN16,GA16)</f>
        <v>2159076.8848074316</v>
      </c>
      <c r="BA107" s="50">
        <f>SUM(BA16,BN16,CA16,CN16,DA16,DN16,EA16,EN16,FA16,FN16,GA16)</f>
        <v>2006943.8248074315</v>
      </c>
      <c r="BN107" s="50">
        <f>SUM(BN16,CA16,CN16,DA16,DN16,EA16,EN16,FA16,FN16,GA16)</f>
        <v>1850246.7730074315</v>
      </c>
      <c r="CA107" s="50">
        <f>SUM(CA16,CN16,DA16,DN16,EA16,EN16,FA16,FN16,GA16)</f>
        <v>1688848.8096534316</v>
      </c>
      <c r="CN107" s="50">
        <f>SUM(CN16,DA16,DN16,EA16,EN16,FA16,FN16,GA16)</f>
        <v>1522608.9073988115</v>
      </c>
      <c r="DA107" s="50">
        <f>SUM(DA16,DN16,EA16,EN16,FA16,FN16,GA16)</f>
        <v>1351381.808076553</v>
      </c>
      <c r="DN107" s="50">
        <f>SUM(DN16,EA16,EN16,FA16,FN16,GA16)</f>
        <v>1175017.8957746266</v>
      </c>
      <c r="EA107" s="50">
        <f>SUM(EA16,EN16,FA16,FN16,GA16)</f>
        <v>993363.06610364269</v>
      </c>
      <c r="EN107" s="50">
        <f>SUM(EN16,FA16,FN16,GA16)</f>
        <v>806258.59154252894</v>
      </c>
      <c r="FA107" s="50">
        <f>SUM(FA16,FN16,GA16)</f>
        <v>613540.98274458188</v>
      </c>
      <c r="FN107" s="50">
        <f>SUM(FN16,GA16)</f>
        <v>415041.84568269632</v>
      </c>
      <c r="GA107" s="50">
        <f>SUM(GA16)</f>
        <v>210587.73450895434</v>
      </c>
    </row>
  </sheetData>
  <conditionalFormatting sqref="B96:M98">
    <cfRule type="cellIs" dxfId="1" priority="3" operator="equal">
      <formula>"TAIP"</formula>
    </cfRule>
    <cfRule type="cellIs" dxfId="0" priority="4" operator="equal">
      <formula>"NE"</formula>
    </cfRule>
  </conditionalFormatting>
  <hyperlinks>
    <hyperlink ref="A1" location="'Valdymo darbalaukis'!A1" display="Atgal į valdymo darbalaukį" xr:uid="{00000000-0004-0000-0B00-000000000000}"/>
  </hyperlinks>
  <pageMargins left="0.7" right="0.7" top="0.75" bottom="0.75" header="0.3" footer="0.3"/>
  <pageSetup paperSize="9" orientation="portrait" r:id="rId1"/>
  <ignoredErrors>
    <ignoredError sqref="N15:LN29 N93 BA93:LA93 AA93:AN93 N67:Z67 N63:Z63 N30:AE30 AG30:AY30 N34 AA34 AN34 N78:LN87 N77 AN77 AA77 N69:Z69 N68:Z68 N71:Z71 N70:Z70 N75:LN76 N72:AA72 N65:Z65 N64:Z64 BA30:LN30 AA64:AL64 AA65:AL65 AA70 AA71 AA68 AA69 AA63:AL63 AA67:AM67 AM64 AM63 AA66:AM66 AM65 N73:AM74 AZ62 AN65:AZ65 AN66:AZ66 AO70:AX70 AN63:AY63 AN64:AZ64 AZ67 AN67:AY67 AN69:AX69 AN68 AN71:AX71 AN70 AN72 AN73:LN74 LN57:LN59 AZ63 LN63 AY69:AZ69 LN67 LN66 LN65 LN64 AY71:AZ71 AY70:AZ70 LN69 LN68 LN62 LN71:LN72 LN70 AN57 LN61 N90:LN92 N89:AA89 AH89:LN89 N88:AA88 AH88:LN88 BA34:KN34 BA57:LM57 BA66:LA67 BA71:LM71" formula="1"/>
    <ignoredError sqref="N31:LN32 N35:LN36 AO34:AX34 O34:Z34 AH34:AK34 N62:Z62 N58:Z61 N57:Z57 AA57 AA58:AM61 AA62:AM62 AN62:AY62 AN58:AZ61 LN60 N38:LN56 N37:AA37 AH37:LN37 N33:AF33 AH33:LN33" formula="1" unlockedFormula="1"/>
    <ignoredError sqref="B31:L61 M31:M60 BA60:KN60" unlocked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LN36"/>
  <sheetViews>
    <sheetView zoomScale="60" zoomScaleNormal="60" workbookViewId="0">
      <pane xSplit="1" ySplit="6" topLeftCell="B7" activePane="bottomRight" state="frozen"/>
      <selection activeCell="D24" sqref="D24"/>
      <selection pane="topRight" activeCell="D24" sqref="D24"/>
      <selection pane="bottomLeft" activeCell="D24" sqref="D24"/>
      <selection pane="bottomRight" activeCell="CA26" sqref="CA26"/>
    </sheetView>
  </sheetViews>
  <sheetFormatPr defaultRowHeight="15" outlineLevelRow="1" outlineLevelCol="1"/>
  <cols>
    <col min="1" max="1" width="44" bestFit="1" customWidth="1"/>
    <col min="2" max="12" width="8.85546875" hidden="1" customWidth="1" outlineLevel="1"/>
    <col min="13" max="13" width="9.85546875" hidden="1" customWidth="1" outlineLevel="1"/>
    <col min="14" max="14" width="10.85546875" style="16" bestFit="1" customWidth="1" collapsed="1"/>
    <col min="15" max="25" width="8.85546875" hidden="1" customWidth="1" outlineLevel="1"/>
    <col min="26" max="26" width="9.85546875" hidden="1" customWidth="1" outlineLevel="1"/>
    <col min="27" max="27" width="11.140625" customWidth="1" collapsed="1"/>
    <col min="28" max="32" width="8.85546875" hidden="1" customWidth="1" outlineLevel="1"/>
    <col min="33" max="33" width="10.140625" hidden="1" customWidth="1" outlineLevel="1"/>
    <col min="34" max="38" width="8.85546875" hidden="1" customWidth="1" outlineLevel="1"/>
    <col min="39" max="39" width="9.85546875" hidden="1" customWidth="1" outlineLevel="1"/>
    <col min="40" max="40" width="10.85546875" bestFit="1" customWidth="1" collapsed="1"/>
    <col min="41" max="52" width="8.85546875" hidden="1" customWidth="1" outlineLevel="1"/>
    <col min="53" max="53" width="10.85546875" bestFit="1" customWidth="1" collapsed="1"/>
    <col min="54" max="65" width="8.85546875" hidden="1" customWidth="1" outlineLevel="1"/>
    <col min="66" max="66" width="10.85546875" bestFit="1" customWidth="1" collapsed="1"/>
    <col min="67" max="78" width="8.85546875" hidden="1" customWidth="1" outlineLevel="1"/>
    <col min="79" max="79" width="10.85546875" bestFit="1" customWidth="1" collapsed="1"/>
    <col min="80" max="91" width="8.85546875" hidden="1" customWidth="1" outlineLevel="1"/>
    <col min="92" max="92" width="10.85546875" bestFit="1" customWidth="1" collapsed="1"/>
    <col min="93" max="104" width="8.85546875" hidden="1" customWidth="1" outlineLevel="1"/>
    <col min="105" max="105" width="10.85546875" bestFit="1" customWidth="1" collapsed="1"/>
    <col min="106" max="117" width="8.85546875" hidden="1" customWidth="1" outlineLevel="1"/>
    <col min="118" max="118" width="10.85546875" bestFit="1" customWidth="1" collapsed="1"/>
    <col min="119" max="130" width="8.85546875" hidden="1" customWidth="1" outlineLevel="1"/>
    <col min="131" max="131" width="10.85546875" bestFit="1" customWidth="1" collapsed="1"/>
    <col min="132" max="143" width="8.85546875" hidden="1" customWidth="1" outlineLevel="1"/>
    <col min="144" max="144" width="10.85546875" bestFit="1" customWidth="1" collapsed="1"/>
    <col min="145" max="156" width="8.85546875" hidden="1" customWidth="1" outlineLevel="1"/>
    <col min="157" max="157" width="10.85546875" bestFit="1" customWidth="1" collapsed="1"/>
    <col min="158" max="169" width="8.85546875" hidden="1" customWidth="1" outlineLevel="1"/>
    <col min="170" max="170" width="10.85546875" bestFit="1" customWidth="1" collapsed="1"/>
    <col min="171" max="182" width="8.85546875" hidden="1" customWidth="1" outlineLevel="1"/>
    <col min="183" max="183" width="10.85546875" bestFit="1" customWidth="1" collapsed="1"/>
    <col min="184" max="195" width="8.85546875" hidden="1" customWidth="1" outlineLevel="1"/>
    <col min="196" max="196" width="10.85546875" bestFit="1" customWidth="1" collapsed="1"/>
    <col min="197" max="208" width="8.85546875" hidden="1" customWidth="1" outlineLevel="1"/>
    <col min="209" max="209" width="10.85546875" bestFit="1" customWidth="1" collapsed="1"/>
    <col min="210" max="221" width="8.85546875" hidden="1" customWidth="1" outlineLevel="1"/>
    <col min="222" max="222" width="10.85546875" bestFit="1" customWidth="1" collapsed="1"/>
    <col min="223" max="234" width="8.85546875" hidden="1" customWidth="1" outlineLevel="1"/>
    <col min="235" max="235" width="10.85546875" bestFit="1" customWidth="1" collapsed="1"/>
    <col min="236" max="247" width="8.85546875" hidden="1" customWidth="1" outlineLevel="1"/>
    <col min="248" max="248" width="10.85546875" bestFit="1" customWidth="1" collapsed="1"/>
    <col min="249" max="260" width="8.85546875" hidden="1" customWidth="1" outlineLevel="1"/>
    <col min="261" max="261" width="10.85546875" bestFit="1" customWidth="1" collapsed="1"/>
    <col min="262" max="273" width="8.85546875" hidden="1" customWidth="1" outlineLevel="1"/>
    <col min="274" max="274" width="10.85546875" bestFit="1" customWidth="1" collapsed="1"/>
    <col min="275" max="286" width="8.85546875" hidden="1" customWidth="1" outlineLevel="1"/>
    <col min="287" max="287" width="10.85546875" bestFit="1" customWidth="1" collapsed="1"/>
    <col min="288" max="299" width="8.85546875" hidden="1" customWidth="1" outlineLevel="1"/>
    <col min="300" max="300" width="10.85546875" bestFit="1" customWidth="1" collapsed="1"/>
    <col min="301" max="312" width="8.85546875" hidden="1" customWidth="1" outlineLevel="1"/>
    <col min="313" max="313" width="10.85546875" bestFit="1" customWidth="1" collapsed="1"/>
    <col min="314" max="325" width="8.85546875" hidden="1" customWidth="1" outlineLevel="1"/>
    <col min="326" max="326" width="10.85546875" bestFit="1" customWidth="1" collapsed="1"/>
  </cols>
  <sheetData>
    <row r="1" spans="1:326">
      <c r="A1" s="1" t="s">
        <v>0</v>
      </c>
    </row>
    <row r="3" spans="1:326" ht="18.75">
      <c r="A3" s="522" t="s">
        <v>358</v>
      </c>
    </row>
    <row r="4" spans="1:326" ht="15.75" thickBot="1"/>
    <row r="5" spans="1:326" ht="15.75" thickBot="1">
      <c r="A5" s="14" t="s">
        <v>8</v>
      </c>
      <c r="B5" s="12">
        <f>+'Metinis atlyginimas'!B7</f>
        <v>45322</v>
      </c>
      <c r="C5" s="12">
        <f>+'Metinis atlyginimas'!C7</f>
        <v>45351</v>
      </c>
      <c r="D5" s="12">
        <f>+'Metinis atlyginimas'!D7</f>
        <v>45382</v>
      </c>
      <c r="E5" s="12">
        <f>+'Metinis atlyginimas'!E7</f>
        <v>45412</v>
      </c>
      <c r="F5" s="12">
        <f>+'Metinis atlyginimas'!F7</f>
        <v>45443</v>
      </c>
      <c r="G5" s="12">
        <f>+'Metinis atlyginimas'!G7</f>
        <v>45473</v>
      </c>
      <c r="H5" s="12">
        <f>+'Metinis atlyginimas'!H7</f>
        <v>45504</v>
      </c>
      <c r="I5" s="12">
        <f>+'Metinis atlyginimas'!I7</f>
        <v>45535</v>
      </c>
      <c r="J5" s="12">
        <f>+'Metinis atlyginimas'!J7</f>
        <v>45565</v>
      </c>
      <c r="K5" s="12">
        <f>+'Metinis atlyginimas'!K7</f>
        <v>45596</v>
      </c>
      <c r="L5" s="12">
        <f>+'Metinis atlyginimas'!L7</f>
        <v>45626</v>
      </c>
      <c r="M5" s="350">
        <f>+'Metinis atlyginimas'!M7</f>
        <v>45657</v>
      </c>
      <c r="N5" s="346">
        <f>+'Metinis atlyginimas'!N7</f>
        <v>2024</v>
      </c>
      <c r="O5" s="12">
        <f>+'Metinis atlyginimas'!O7</f>
        <v>45688</v>
      </c>
      <c r="P5" s="12">
        <f>+'Metinis atlyginimas'!P7</f>
        <v>45716</v>
      </c>
      <c r="Q5" s="12">
        <f>+'Metinis atlyginimas'!Q7</f>
        <v>45747</v>
      </c>
      <c r="R5" s="12">
        <f>+'Metinis atlyginimas'!R7</f>
        <v>45777</v>
      </c>
      <c r="S5" s="12">
        <f>+'Metinis atlyginimas'!S7</f>
        <v>45808</v>
      </c>
      <c r="T5" s="12">
        <f>+'Metinis atlyginimas'!T7</f>
        <v>45838</v>
      </c>
      <c r="U5" s="12">
        <f>+'Metinis atlyginimas'!U7</f>
        <v>45869</v>
      </c>
      <c r="V5" s="12">
        <f>+'Metinis atlyginimas'!V7</f>
        <v>45900</v>
      </c>
      <c r="W5" s="12">
        <f>+'Metinis atlyginimas'!W7</f>
        <v>45930</v>
      </c>
      <c r="X5" s="12">
        <f>+'Metinis atlyginimas'!X7</f>
        <v>45961</v>
      </c>
      <c r="Y5" s="12">
        <f>+'Metinis atlyginimas'!Y7</f>
        <v>45991</v>
      </c>
      <c r="Z5" s="12">
        <f>+'Metinis atlyginimas'!Z7</f>
        <v>46022</v>
      </c>
      <c r="AA5" s="17">
        <f>+'Metinis atlyginimas'!AA7</f>
        <v>2025</v>
      </c>
      <c r="AB5" s="12">
        <f>+'Metinis atlyginimas'!AB7</f>
        <v>46053</v>
      </c>
      <c r="AC5" s="12">
        <f>+'Metinis atlyginimas'!AC7</f>
        <v>46081</v>
      </c>
      <c r="AD5" s="12">
        <f>+'Metinis atlyginimas'!AD7</f>
        <v>46112</v>
      </c>
      <c r="AE5" s="12">
        <f>+'Metinis atlyginimas'!AE7</f>
        <v>46142</v>
      </c>
      <c r="AF5" s="12">
        <f>+'Metinis atlyginimas'!AF7</f>
        <v>46173</v>
      </c>
      <c r="AG5" s="12">
        <f>+'Metinis atlyginimas'!AG7</f>
        <v>46203</v>
      </c>
      <c r="AH5" s="12">
        <f>+'Metinis atlyginimas'!AH7</f>
        <v>46234</v>
      </c>
      <c r="AI5" s="12">
        <f>+'Metinis atlyginimas'!AI7</f>
        <v>46265</v>
      </c>
      <c r="AJ5" s="12">
        <f>+'Metinis atlyginimas'!AJ7</f>
        <v>46295</v>
      </c>
      <c r="AK5" s="12">
        <f>+'Metinis atlyginimas'!AK7</f>
        <v>46326</v>
      </c>
      <c r="AL5" s="12">
        <f>+'Metinis atlyginimas'!AL7</f>
        <v>46356</v>
      </c>
      <c r="AM5" s="12">
        <f>+'Metinis atlyginimas'!AM7</f>
        <v>46387</v>
      </c>
      <c r="AN5" s="17">
        <f>+'Metinis atlyginimas'!AN7</f>
        <v>2026</v>
      </c>
      <c r="AO5" s="12">
        <f>+'Metinis atlyginimas'!AO7</f>
        <v>46418</v>
      </c>
      <c r="AP5" s="12">
        <f>+'Metinis atlyginimas'!AP7</f>
        <v>46446</v>
      </c>
      <c r="AQ5" s="12">
        <f>+'Metinis atlyginimas'!AQ7</f>
        <v>46477</v>
      </c>
      <c r="AR5" s="12">
        <f>+'Metinis atlyginimas'!AR7</f>
        <v>46507</v>
      </c>
      <c r="AS5" s="12">
        <f>+'Metinis atlyginimas'!AS7</f>
        <v>46538</v>
      </c>
      <c r="AT5" s="12">
        <f>+'Metinis atlyginimas'!AT7</f>
        <v>46568</v>
      </c>
      <c r="AU5" s="12">
        <f>+'Metinis atlyginimas'!AU7</f>
        <v>46599</v>
      </c>
      <c r="AV5" s="12">
        <f>+'Metinis atlyginimas'!AV7</f>
        <v>46630</v>
      </c>
      <c r="AW5" s="12">
        <f>+'Metinis atlyginimas'!AW7</f>
        <v>46660</v>
      </c>
      <c r="AX5" s="12">
        <f>+'Metinis atlyginimas'!AX7</f>
        <v>46691</v>
      </c>
      <c r="AY5" s="12">
        <f>+'Metinis atlyginimas'!AY7</f>
        <v>46721</v>
      </c>
      <c r="AZ5" s="12">
        <f>+'Metinis atlyginimas'!AZ7</f>
        <v>46752</v>
      </c>
      <c r="BA5" s="17">
        <f>+'Metinis atlyginimas'!BA7</f>
        <v>2027</v>
      </c>
      <c r="BB5" s="12">
        <f>+'Metinis atlyginimas'!BB7</f>
        <v>46783</v>
      </c>
      <c r="BC5" s="12">
        <f>+'Metinis atlyginimas'!BC7</f>
        <v>46812</v>
      </c>
      <c r="BD5" s="12">
        <f>+'Metinis atlyginimas'!BD7</f>
        <v>46843</v>
      </c>
      <c r="BE5" s="12">
        <f>+'Metinis atlyginimas'!BE7</f>
        <v>46873</v>
      </c>
      <c r="BF5" s="12">
        <f>+'Metinis atlyginimas'!BF7</f>
        <v>46904</v>
      </c>
      <c r="BG5" s="12">
        <f>+'Metinis atlyginimas'!BG7</f>
        <v>46934</v>
      </c>
      <c r="BH5" s="12">
        <f>+'Metinis atlyginimas'!BH7</f>
        <v>46965</v>
      </c>
      <c r="BI5" s="12">
        <f>+'Metinis atlyginimas'!BI7</f>
        <v>46996</v>
      </c>
      <c r="BJ5" s="12">
        <f>+'Metinis atlyginimas'!BJ7</f>
        <v>47026</v>
      </c>
      <c r="BK5" s="12">
        <f>+'Metinis atlyginimas'!BK7</f>
        <v>47057</v>
      </c>
      <c r="BL5" s="12">
        <f>+'Metinis atlyginimas'!BL7</f>
        <v>47087</v>
      </c>
      <c r="BM5" s="12">
        <f>+'Metinis atlyginimas'!BM7</f>
        <v>47118</v>
      </c>
      <c r="BN5" s="17">
        <f>+'Metinis atlyginimas'!BN7</f>
        <v>2028</v>
      </c>
      <c r="BO5" s="12">
        <f>+'Metinis atlyginimas'!BO7</f>
        <v>47149</v>
      </c>
      <c r="BP5" s="12">
        <f>+'Metinis atlyginimas'!BP7</f>
        <v>47177</v>
      </c>
      <c r="BQ5" s="12">
        <f>+'Metinis atlyginimas'!BQ7</f>
        <v>47208</v>
      </c>
      <c r="BR5" s="12">
        <f>+'Metinis atlyginimas'!BR7</f>
        <v>47238</v>
      </c>
      <c r="BS5" s="12">
        <f>+'Metinis atlyginimas'!BS7</f>
        <v>47269</v>
      </c>
      <c r="BT5" s="12">
        <f>+'Metinis atlyginimas'!BT7</f>
        <v>47299</v>
      </c>
      <c r="BU5" s="12">
        <f>+'Metinis atlyginimas'!BU7</f>
        <v>47330</v>
      </c>
      <c r="BV5" s="12">
        <f>+'Metinis atlyginimas'!BV7</f>
        <v>47361</v>
      </c>
      <c r="BW5" s="12">
        <f>+'Metinis atlyginimas'!BW7</f>
        <v>47391</v>
      </c>
      <c r="BX5" s="12">
        <f>+'Metinis atlyginimas'!BX7</f>
        <v>47422</v>
      </c>
      <c r="BY5" s="12">
        <f>+'Metinis atlyginimas'!BY7</f>
        <v>47452</v>
      </c>
      <c r="BZ5" s="12">
        <f>+'Metinis atlyginimas'!BZ7</f>
        <v>47483</v>
      </c>
      <c r="CA5" s="17">
        <f>+'Metinis atlyginimas'!CA7</f>
        <v>2029</v>
      </c>
      <c r="CB5" s="12">
        <f>+'Metinis atlyginimas'!CB7</f>
        <v>47514</v>
      </c>
      <c r="CC5" s="12">
        <f>+'Metinis atlyginimas'!CC7</f>
        <v>47542</v>
      </c>
      <c r="CD5" s="12">
        <f>+'Metinis atlyginimas'!CD7</f>
        <v>47573</v>
      </c>
      <c r="CE5" s="12">
        <f>+'Metinis atlyginimas'!CE7</f>
        <v>47603</v>
      </c>
      <c r="CF5" s="12">
        <f>+'Metinis atlyginimas'!CF7</f>
        <v>47634</v>
      </c>
      <c r="CG5" s="12">
        <f>+'Metinis atlyginimas'!CG7</f>
        <v>47664</v>
      </c>
      <c r="CH5" s="12">
        <f>+'Metinis atlyginimas'!CH7</f>
        <v>47695</v>
      </c>
      <c r="CI5" s="12">
        <f>+'Metinis atlyginimas'!CI7</f>
        <v>47726</v>
      </c>
      <c r="CJ5" s="12">
        <f>+'Metinis atlyginimas'!CJ7</f>
        <v>47756</v>
      </c>
      <c r="CK5" s="12">
        <f>+'Metinis atlyginimas'!CK7</f>
        <v>47787</v>
      </c>
      <c r="CL5" s="12">
        <f>+'Metinis atlyginimas'!CL7</f>
        <v>47817</v>
      </c>
      <c r="CM5" s="12">
        <f>+'Metinis atlyginimas'!CM7</f>
        <v>47848</v>
      </c>
      <c r="CN5" s="17">
        <f>+'Metinis atlyginimas'!CN7</f>
        <v>2030</v>
      </c>
      <c r="CO5" s="12">
        <f>+'Metinis atlyginimas'!CO7</f>
        <v>47879</v>
      </c>
      <c r="CP5" s="12">
        <f>+'Metinis atlyginimas'!CP7</f>
        <v>47907</v>
      </c>
      <c r="CQ5" s="12">
        <f>+'Metinis atlyginimas'!CQ7</f>
        <v>47938</v>
      </c>
      <c r="CR5" s="12">
        <f>+'Metinis atlyginimas'!CR7</f>
        <v>47968</v>
      </c>
      <c r="CS5" s="12">
        <f>+'Metinis atlyginimas'!CS7</f>
        <v>47999</v>
      </c>
      <c r="CT5" s="12">
        <f>+'Metinis atlyginimas'!CT7</f>
        <v>48029</v>
      </c>
      <c r="CU5" s="12">
        <f>+'Metinis atlyginimas'!CU7</f>
        <v>48060</v>
      </c>
      <c r="CV5" s="12">
        <f>+'Metinis atlyginimas'!CV7</f>
        <v>48091</v>
      </c>
      <c r="CW5" s="12">
        <f>+'Metinis atlyginimas'!CW7</f>
        <v>48121</v>
      </c>
      <c r="CX5" s="12">
        <f>+'Metinis atlyginimas'!CX7</f>
        <v>48152</v>
      </c>
      <c r="CY5" s="12">
        <f>+'Metinis atlyginimas'!CY7</f>
        <v>48182</v>
      </c>
      <c r="CZ5" s="12">
        <f>+'Metinis atlyginimas'!CZ7</f>
        <v>48213</v>
      </c>
      <c r="DA5" s="17">
        <f>+'Metinis atlyginimas'!DA7</f>
        <v>2031</v>
      </c>
      <c r="DB5" s="12">
        <f>+'Metinis atlyginimas'!DB7</f>
        <v>48244</v>
      </c>
      <c r="DC5" s="12">
        <f>+'Metinis atlyginimas'!DC7</f>
        <v>48273</v>
      </c>
      <c r="DD5" s="12">
        <f>+'Metinis atlyginimas'!DD7</f>
        <v>48304</v>
      </c>
      <c r="DE5" s="12">
        <f>+'Metinis atlyginimas'!DE7</f>
        <v>48334</v>
      </c>
      <c r="DF5" s="12">
        <f>+'Metinis atlyginimas'!DF7</f>
        <v>48365</v>
      </c>
      <c r="DG5" s="12">
        <f>+'Metinis atlyginimas'!DG7</f>
        <v>48395</v>
      </c>
      <c r="DH5" s="12">
        <f>+'Metinis atlyginimas'!DH7</f>
        <v>48426</v>
      </c>
      <c r="DI5" s="12">
        <f>+'Metinis atlyginimas'!DI7</f>
        <v>48457</v>
      </c>
      <c r="DJ5" s="12">
        <f>+'Metinis atlyginimas'!DJ7</f>
        <v>48487</v>
      </c>
      <c r="DK5" s="12">
        <f>+'Metinis atlyginimas'!DK7</f>
        <v>48518</v>
      </c>
      <c r="DL5" s="12">
        <f>+'Metinis atlyginimas'!DL7</f>
        <v>48548</v>
      </c>
      <c r="DM5" s="12">
        <f>+'Metinis atlyginimas'!DM7</f>
        <v>48579</v>
      </c>
      <c r="DN5" s="17">
        <f>+'Metinis atlyginimas'!DN7</f>
        <v>2032</v>
      </c>
      <c r="DO5" s="12">
        <f>+'Metinis atlyginimas'!DO7</f>
        <v>48610</v>
      </c>
      <c r="DP5" s="12">
        <f>+'Metinis atlyginimas'!DP7</f>
        <v>48638</v>
      </c>
      <c r="DQ5" s="12">
        <f>+'Metinis atlyginimas'!DQ7</f>
        <v>48669</v>
      </c>
      <c r="DR5" s="12">
        <f>+'Metinis atlyginimas'!DR7</f>
        <v>48699</v>
      </c>
      <c r="DS5" s="12">
        <f>+'Metinis atlyginimas'!DS7</f>
        <v>48730</v>
      </c>
      <c r="DT5" s="12">
        <f>+'Metinis atlyginimas'!DT7</f>
        <v>48760</v>
      </c>
      <c r="DU5" s="12">
        <f>+'Metinis atlyginimas'!DU7</f>
        <v>48791</v>
      </c>
      <c r="DV5" s="12">
        <f>+'Metinis atlyginimas'!DV7</f>
        <v>48822</v>
      </c>
      <c r="DW5" s="12">
        <f>+'Metinis atlyginimas'!DW7</f>
        <v>48852</v>
      </c>
      <c r="DX5" s="12">
        <f>+'Metinis atlyginimas'!DX7</f>
        <v>48883</v>
      </c>
      <c r="DY5" s="12">
        <f>+'Metinis atlyginimas'!DY7</f>
        <v>48913</v>
      </c>
      <c r="DZ5" s="12">
        <f>+'Metinis atlyginimas'!DZ7</f>
        <v>48944</v>
      </c>
      <c r="EA5" s="17">
        <f>+'Metinis atlyginimas'!EA7</f>
        <v>2033</v>
      </c>
      <c r="EB5" s="12">
        <f>+'Metinis atlyginimas'!EB7</f>
        <v>48975</v>
      </c>
      <c r="EC5" s="12">
        <f>+'Metinis atlyginimas'!EC7</f>
        <v>49003</v>
      </c>
      <c r="ED5" s="12">
        <f>+'Metinis atlyginimas'!ED7</f>
        <v>49034</v>
      </c>
      <c r="EE5" s="12">
        <f>+'Metinis atlyginimas'!EE7</f>
        <v>49064</v>
      </c>
      <c r="EF5" s="12">
        <f>+'Metinis atlyginimas'!EF7</f>
        <v>49095</v>
      </c>
      <c r="EG5" s="12">
        <f>+'Metinis atlyginimas'!EG7</f>
        <v>49125</v>
      </c>
      <c r="EH5" s="12">
        <f>+'Metinis atlyginimas'!EH7</f>
        <v>49156</v>
      </c>
      <c r="EI5" s="12">
        <f>+'Metinis atlyginimas'!EI7</f>
        <v>49187</v>
      </c>
      <c r="EJ5" s="12">
        <f>+'Metinis atlyginimas'!EJ7</f>
        <v>49217</v>
      </c>
      <c r="EK5" s="12">
        <f>+'Metinis atlyginimas'!EK7</f>
        <v>49248</v>
      </c>
      <c r="EL5" s="12">
        <f>+'Metinis atlyginimas'!EL7</f>
        <v>49278</v>
      </c>
      <c r="EM5" s="12">
        <f>+'Metinis atlyginimas'!EM7</f>
        <v>49309</v>
      </c>
      <c r="EN5" s="17">
        <f>+'Metinis atlyginimas'!EN7</f>
        <v>2034</v>
      </c>
      <c r="EO5" s="12">
        <f>+'Metinis atlyginimas'!EO7</f>
        <v>49340</v>
      </c>
      <c r="EP5" s="12">
        <f>+'Metinis atlyginimas'!EP7</f>
        <v>49368</v>
      </c>
      <c r="EQ5" s="12">
        <f>+'Metinis atlyginimas'!EQ7</f>
        <v>49399</v>
      </c>
      <c r="ER5" s="12">
        <f>+'Metinis atlyginimas'!ER7</f>
        <v>49429</v>
      </c>
      <c r="ES5" s="12">
        <f>+'Metinis atlyginimas'!ES7</f>
        <v>49460</v>
      </c>
      <c r="ET5" s="12">
        <f>+'Metinis atlyginimas'!ET7</f>
        <v>49490</v>
      </c>
      <c r="EU5" s="12">
        <f>+'Metinis atlyginimas'!EU7</f>
        <v>49521</v>
      </c>
      <c r="EV5" s="12">
        <f>+'Metinis atlyginimas'!EV7</f>
        <v>49552</v>
      </c>
      <c r="EW5" s="12">
        <f>+'Metinis atlyginimas'!EW7</f>
        <v>49582</v>
      </c>
      <c r="EX5" s="12">
        <f>+'Metinis atlyginimas'!EX7</f>
        <v>49613</v>
      </c>
      <c r="EY5" s="12">
        <f>+'Metinis atlyginimas'!EY7</f>
        <v>49643</v>
      </c>
      <c r="EZ5" s="12">
        <f>+'Metinis atlyginimas'!EZ7</f>
        <v>49674</v>
      </c>
      <c r="FA5" s="17">
        <f>+'Metinis atlyginimas'!FA7</f>
        <v>2035</v>
      </c>
      <c r="FB5" s="12">
        <f>+'Metinis atlyginimas'!FB7</f>
        <v>49705</v>
      </c>
      <c r="FC5" s="12">
        <f>+'Metinis atlyginimas'!FC7</f>
        <v>49734</v>
      </c>
      <c r="FD5" s="12">
        <f>+'Metinis atlyginimas'!FD7</f>
        <v>49765</v>
      </c>
      <c r="FE5" s="12">
        <f>+'Metinis atlyginimas'!FE7</f>
        <v>49795</v>
      </c>
      <c r="FF5" s="12">
        <f>+'Metinis atlyginimas'!FF7</f>
        <v>49826</v>
      </c>
      <c r="FG5" s="12">
        <f>+'Metinis atlyginimas'!FG7</f>
        <v>49856</v>
      </c>
      <c r="FH5" s="12">
        <f>+'Metinis atlyginimas'!FH7</f>
        <v>49887</v>
      </c>
      <c r="FI5" s="12">
        <f>+'Metinis atlyginimas'!FI7</f>
        <v>49918</v>
      </c>
      <c r="FJ5" s="12">
        <f>+'Metinis atlyginimas'!FJ7</f>
        <v>49948</v>
      </c>
      <c r="FK5" s="12">
        <f>+'Metinis atlyginimas'!FK7</f>
        <v>49979</v>
      </c>
      <c r="FL5" s="12">
        <f>+'Metinis atlyginimas'!FL7</f>
        <v>50009</v>
      </c>
      <c r="FM5" s="12">
        <f>+'Metinis atlyginimas'!FM7</f>
        <v>50040</v>
      </c>
      <c r="FN5" s="17">
        <f>+'Metinis atlyginimas'!FN7</f>
        <v>2036</v>
      </c>
      <c r="FO5" s="12">
        <f>+'Metinis atlyginimas'!FO7</f>
        <v>50071</v>
      </c>
      <c r="FP5" s="12">
        <f>+'Metinis atlyginimas'!FP7</f>
        <v>50099</v>
      </c>
      <c r="FQ5" s="12">
        <f>+'Metinis atlyginimas'!FQ7</f>
        <v>50130</v>
      </c>
      <c r="FR5" s="12">
        <f>+'Metinis atlyginimas'!FR7</f>
        <v>50160</v>
      </c>
      <c r="FS5" s="12">
        <f>+'Metinis atlyginimas'!FS7</f>
        <v>50191</v>
      </c>
      <c r="FT5" s="12">
        <f>+'Metinis atlyginimas'!FT7</f>
        <v>50221</v>
      </c>
      <c r="FU5" s="12">
        <f>+'Metinis atlyginimas'!FU7</f>
        <v>50252</v>
      </c>
      <c r="FV5" s="12">
        <f>+'Metinis atlyginimas'!FV7</f>
        <v>50283</v>
      </c>
      <c r="FW5" s="12">
        <f>+'Metinis atlyginimas'!FW7</f>
        <v>50313</v>
      </c>
      <c r="FX5" s="12">
        <f>+'Metinis atlyginimas'!FX7</f>
        <v>50344</v>
      </c>
      <c r="FY5" s="12">
        <f>+'Metinis atlyginimas'!FY7</f>
        <v>50374</v>
      </c>
      <c r="FZ5" s="12">
        <f>+'Metinis atlyginimas'!FZ7</f>
        <v>50405</v>
      </c>
      <c r="GA5" s="17">
        <f>+'Metinis atlyginimas'!GA7</f>
        <v>2037</v>
      </c>
      <c r="GB5" s="12">
        <f>+'Metinis atlyginimas'!GB7</f>
        <v>50436</v>
      </c>
      <c r="GC5" s="12">
        <f>+'Metinis atlyginimas'!GC7</f>
        <v>50464</v>
      </c>
      <c r="GD5" s="12">
        <f>+'Metinis atlyginimas'!GD7</f>
        <v>50495</v>
      </c>
      <c r="GE5" s="12">
        <f>+'Metinis atlyginimas'!GE7</f>
        <v>50525</v>
      </c>
      <c r="GF5" s="12">
        <f>+'Metinis atlyginimas'!GF7</f>
        <v>50556</v>
      </c>
      <c r="GG5" s="12">
        <f>+'Metinis atlyginimas'!GG7</f>
        <v>50586</v>
      </c>
      <c r="GH5" s="12">
        <f>+'Metinis atlyginimas'!GH7</f>
        <v>50617</v>
      </c>
      <c r="GI5" s="12">
        <f>+'Metinis atlyginimas'!GI7</f>
        <v>50648</v>
      </c>
      <c r="GJ5" s="12">
        <f>+'Metinis atlyginimas'!GJ7</f>
        <v>50678</v>
      </c>
      <c r="GK5" s="12">
        <f>+'Metinis atlyginimas'!GK7</f>
        <v>50709</v>
      </c>
      <c r="GL5" s="12">
        <f>+'Metinis atlyginimas'!GL7</f>
        <v>50739</v>
      </c>
      <c r="GM5" s="12">
        <f>+'Metinis atlyginimas'!GM7</f>
        <v>50770</v>
      </c>
      <c r="GN5" s="17">
        <f>+'Metinis atlyginimas'!GN7</f>
        <v>2038</v>
      </c>
      <c r="GO5" s="12">
        <f>+'Metinis atlyginimas'!GO7</f>
        <v>50801</v>
      </c>
      <c r="GP5" s="12">
        <f>+'Metinis atlyginimas'!GP7</f>
        <v>50829</v>
      </c>
      <c r="GQ5" s="12">
        <f>+'Metinis atlyginimas'!GQ7</f>
        <v>50860</v>
      </c>
      <c r="GR5" s="12">
        <f>+'Metinis atlyginimas'!GR7</f>
        <v>50890</v>
      </c>
      <c r="GS5" s="12">
        <f>+'Metinis atlyginimas'!GS7</f>
        <v>50921</v>
      </c>
      <c r="GT5" s="12">
        <f>+'Metinis atlyginimas'!GT7</f>
        <v>50951</v>
      </c>
      <c r="GU5" s="12">
        <f>+'Metinis atlyginimas'!GU7</f>
        <v>50982</v>
      </c>
      <c r="GV5" s="12">
        <f>+'Metinis atlyginimas'!GV7</f>
        <v>51013</v>
      </c>
      <c r="GW5" s="12">
        <f>+'Metinis atlyginimas'!GW7</f>
        <v>51043</v>
      </c>
      <c r="GX5" s="12">
        <f>+'Metinis atlyginimas'!GX7</f>
        <v>51074</v>
      </c>
      <c r="GY5" s="12">
        <f>+'Metinis atlyginimas'!GY7</f>
        <v>51104</v>
      </c>
      <c r="GZ5" s="12">
        <f>+'Metinis atlyginimas'!GZ7</f>
        <v>51135</v>
      </c>
      <c r="HA5" s="17">
        <f>+'Metinis atlyginimas'!HA7</f>
        <v>2039</v>
      </c>
      <c r="HB5" s="12">
        <f>+'Metinis atlyginimas'!HB7</f>
        <v>51166</v>
      </c>
      <c r="HC5" s="12">
        <f>+'Metinis atlyginimas'!HC7</f>
        <v>51195</v>
      </c>
      <c r="HD5" s="12">
        <f>+'Metinis atlyginimas'!HD7</f>
        <v>51226</v>
      </c>
      <c r="HE5" s="12">
        <f>+'Metinis atlyginimas'!HE7</f>
        <v>51256</v>
      </c>
      <c r="HF5" s="12">
        <f>+'Metinis atlyginimas'!HF7</f>
        <v>51287</v>
      </c>
      <c r="HG5" s="12">
        <f>+'Metinis atlyginimas'!HG7</f>
        <v>51317</v>
      </c>
      <c r="HH5" s="12">
        <f>+'Metinis atlyginimas'!HH7</f>
        <v>51348</v>
      </c>
      <c r="HI5" s="12">
        <f>+'Metinis atlyginimas'!HI7</f>
        <v>51379</v>
      </c>
      <c r="HJ5" s="12">
        <f>+'Metinis atlyginimas'!HJ7</f>
        <v>51409</v>
      </c>
      <c r="HK5" s="12">
        <f>+'Metinis atlyginimas'!HK7</f>
        <v>51440</v>
      </c>
      <c r="HL5" s="12">
        <f>+'Metinis atlyginimas'!HL7</f>
        <v>51470</v>
      </c>
      <c r="HM5" s="12">
        <f>+'Metinis atlyginimas'!HM7</f>
        <v>51501</v>
      </c>
      <c r="HN5" s="17">
        <f>+'Metinis atlyginimas'!HN7</f>
        <v>2040</v>
      </c>
      <c r="HO5" s="12">
        <f>+'Metinis atlyginimas'!HO7</f>
        <v>51532</v>
      </c>
      <c r="HP5" s="12">
        <f>+'Metinis atlyginimas'!HP7</f>
        <v>51560</v>
      </c>
      <c r="HQ5" s="12">
        <f>+'Metinis atlyginimas'!HQ7</f>
        <v>51591</v>
      </c>
      <c r="HR5" s="12">
        <f>+'Metinis atlyginimas'!HR7</f>
        <v>51621</v>
      </c>
      <c r="HS5" s="12">
        <f>+'Metinis atlyginimas'!HS7</f>
        <v>51652</v>
      </c>
      <c r="HT5" s="12">
        <f>+'Metinis atlyginimas'!HT7</f>
        <v>51682</v>
      </c>
      <c r="HU5" s="12">
        <f>+'Metinis atlyginimas'!HU7</f>
        <v>51713</v>
      </c>
      <c r="HV5" s="12">
        <f>+'Metinis atlyginimas'!HV7</f>
        <v>51744</v>
      </c>
      <c r="HW5" s="12">
        <f>+'Metinis atlyginimas'!HW7</f>
        <v>51774</v>
      </c>
      <c r="HX5" s="12">
        <f>+'Metinis atlyginimas'!HX7</f>
        <v>51805</v>
      </c>
      <c r="HY5" s="12">
        <f>+'Metinis atlyginimas'!HY7</f>
        <v>51835</v>
      </c>
      <c r="HZ5" s="12">
        <f>+'Metinis atlyginimas'!HZ7</f>
        <v>51866</v>
      </c>
      <c r="IA5" s="17">
        <f>+'Metinis atlyginimas'!IA7</f>
        <v>2041</v>
      </c>
      <c r="IB5" s="12">
        <f>+'Metinis atlyginimas'!IB7</f>
        <v>51897</v>
      </c>
      <c r="IC5" s="12">
        <f>+'Metinis atlyginimas'!IC7</f>
        <v>51925</v>
      </c>
      <c r="ID5" s="12">
        <f>+'Metinis atlyginimas'!ID7</f>
        <v>51956</v>
      </c>
      <c r="IE5" s="12">
        <f>+'Metinis atlyginimas'!IE7</f>
        <v>51986</v>
      </c>
      <c r="IF5" s="12">
        <f>+'Metinis atlyginimas'!IF7</f>
        <v>52017</v>
      </c>
      <c r="IG5" s="12">
        <f>+'Metinis atlyginimas'!IG7</f>
        <v>52047</v>
      </c>
      <c r="IH5" s="12">
        <f>+'Metinis atlyginimas'!IH7</f>
        <v>52078</v>
      </c>
      <c r="II5" s="12">
        <f>+'Metinis atlyginimas'!II7</f>
        <v>52109</v>
      </c>
      <c r="IJ5" s="12">
        <f>+'Metinis atlyginimas'!IJ7</f>
        <v>52139</v>
      </c>
      <c r="IK5" s="12">
        <f>+'Metinis atlyginimas'!IK7</f>
        <v>52170</v>
      </c>
      <c r="IL5" s="12">
        <f>+'Metinis atlyginimas'!IL7</f>
        <v>52200</v>
      </c>
      <c r="IM5" s="12">
        <f>+'Metinis atlyginimas'!IM7</f>
        <v>52231</v>
      </c>
      <c r="IN5" s="17">
        <f>+'Metinis atlyginimas'!IN7</f>
        <v>2042</v>
      </c>
      <c r="IO5" s="12">
        <f>+'Metinis atlyginimas'!IO7</f>
        <v>52262</v>
      </c>
      <c r="IP5" s="12">
        <f>+'Metinis atlyginimas'!IP7</f>
        <v>52290</v>
      </c>
      <c r="IQ5" s="12">
        <f>+'Metinis atlyginimas'!IQ7</f>
        <v>52321</v>
      </c>
      <c r="IR5" s="12">
        <f>+'Metinis atlyginimas'!IR7</f>
        <v>52351</v>
      </c>
      <c r="IS5" s="12">
        <f>+'Metinis atlyginimas'!IS7</f>
        <v>52382</v>
      </c>
      <c r="IT5" s="12">
        <f>+'Metinis atlyginimas'!IT7</f>
        <v>52412</v>
      </c>
      <c r="IU5" s="12">
        <f>+'Metinis atlyginimas'!IU7</f>
        <v>52443</v>
      </c>
      <c r="IV5" s="12">
        <f>+'Metinis atlyginimas'!IV7</f>
        <v>52474</v>
      </c>
      <c r="IW5" s="12">
        <f>+'Metinis atlyginimas'!IW7</f>
        <v>52504</v>
      </c>
      <c r="IX5" s="12">
        <f>+'Metinis atlyginimas'!IX7</f>
        <v>52535</v>
      </c>
      <c r="IY5" s="12">
        <f>+'Metinis atlyginimas'!IY7</f>
        <v>52565</v>
      </c>
      <c r="IZ5" s="12">
        <f>+'Metinis atlyginimas'!IZ7</f>
        <v>52596</v>
      </c>
      <c r="JA5" s="17">
        <f>+'Metinis atlyginimas'!JA7</f>
        <v>2043</v>
      </c>
      <c r="JB5" s="12">
        <f>+'Metinis atlyginimas'!JB7</f>
        <v>52627</v>
      </c>
      <c r="JC5" s="12">
        <f>+'Metinis atlyginimas'!JC7</f>
        <v>52656</v>
      </c>
      <c r="JD5" s="12">
        <f>+'Metinis atlyginimas'!JD7</f>
        <v>52687</v>
      </c>
      <c r="JE5" s="12">
        <f>+'Metinis atlyginimas'!JE7</f>
        <v>52717</v>
      </c>
      <c r="JF5" s="12">
        <f>+'Metinis atlyginimas'!JF7</f>
        <v>52748</v>
      </c>
      <c r="JG5" s="12">
        <f>+'Metinis atlyginimas'!JG7</f>
        <v>52778</v>
      </c>
      <c r="JH5" s="12">
        <f>+'Metinis atlyginimas'!JH7</f>
        <v>52809</v>
      </c>
      <c r="JI5" s="12">
        <f>+'Metinis atlyginimas'!JI7</f>
        <v>52840</v>
      </c>
      <c r="JJ5" s="12">
        <f>+'Metinis atlyginimas'!JJ7</f>
        <v>52870</v>
      </c>
      <c r="JK5" s="12">
        <f>+'Metinis atlyginimas'!JK7</f>
        <v>52901</v>
      </c>
      <c r="JL5" s="12">
        <f>+'Metinis atlyginimas'!JL7</f>
        <v>52931</v>
      </c>
      <c r="JM5" s="12">
        <f>+'Metinis atlyginimas'!JM7</f>
        <v>52962</v>
      </c>
      <c r="JN5" s="17">
        <f>+'Metinis atlyginimas'!JN7</f>
        <v>2044</v>
      </c>
      <c r="JO5" s="12">
        <f>+'Metinis atlyginimas'!JO7</f>
        <v>52993</v>
      </c>
      <c r="JP5" s="12">
        <f>+'Metinis atlyginimas'!JP7</f>
        <v>53021</v>
      </c>
      <c r="JQ5" s="12">
        <f>+'Metinis atlyginimas'!JQ7</f>
        <v>53052</v>
      </c>
      <c r="JR5" s="12">
        <f>+'Metinis atlyginimas'!JR7</f>
        <v>53082</v>
      </c>
      <c r="JS5" s="12">
        <f>+'Metinis atlyginimas'!JS7</f>
        <v>53113</v>
      </c>
      <c r="JT5" s="12">
        <f>+'Metinis atlyginimas'!JT7</f>
        <v>53143</v>
      </c>
      <c r="JU5" s="12">
        <f>+'Metinis atlyginimas'!JU7</f>
        <v>53174</v>
      </c>
      <c r="JV5" s="12">
        <f>+'Metinis atlyginimas'!JV7</f>
        <v>53205</v>
      </c>
      <c r="JW5" s="12">
        <f>+'Metinis atlyginimas'!JW7</f>
        <v>53235</v>
      </c>
      <c r="JX5" s="12">
        <f>+'Metinis atlyginimas'!JX7</f>
        <v>53266</v>
      </c>
      <c r="JY5" s="12">
        <f>+'Metinis atlyginimas'!JY7</f>
        <v>53296</v>
      </c>
      <c r="JZ5" s="12">
        <f>+'Metinis atlyginimas'!JZ7</f>
        <v>53327</v>
      </c>
      <c r="KA5" s="17">
        <f>+'Metinis atlyginimas'!KA7</f>
        <v>2045</v>
      </c>
      <c r="KB5" s="12">
        <f>+'Metinis atlyginimas'!KB7</f>
        <v>53358</v>
      </c>
      <c r="KC5" s="12">
        <f>+'Metinis atlyginimas'!KC7</f>
        <v>53386</v>
      </c>
      <c r="KD5" s="12">
        <f>+'Metinis atlyginimas'!KD7</f>
        <v>53417</v>
      </c>
      <c r="KE5" s="12">
        <f>+'Metinis atlyginimas'!KE7</f>
        <v>53447</v>
      </c>
      <c r="KF5" s="12">
        <f>+'Metinis atlyginimas'!KF7</f>
        <v>53478</v>
      </c>
      <c r="KG5" s="12">
        <f>+'Metinis atlyginimas'!KG7</f>
        <v>53508</v>
      </c>
      <c r="KH5" s="12">
        <f>+'Metinis atlyginimas'!KH7</f>
        <v>53539</v>
      </c>
      <c r="KI5" s="12">
        <f>+'Metinis atlyginimas'!KI7</f>
        <v>53570</v>
      </c>
      <c r="KJ5" s="12">
        <f>+'Metinis atlyginimas'!KJ7</f>
        <v>53600</v>
      </c>
      <c r="KK5" s="12">
        <f>+'Metinis atlyginimas'!KK7</f>
        <v>53631</v>
      </c>
      <c r="KL5" s="12">
        <f>+'Metinis atlyginimas'!KL7</f>
        <v>53661</v>
      </c>
      <c r="KM5" s="12">
        <f>+'Metinis atlyginimas'!KM7</f>
        <v>53692</v>
      </c>
      <c r="KN5" s="17">
        <f>+'Metinis atlyginimas'!KN7</f>
        <v>2046</v>
      </c>
      <c r="KO5" s="12">
        <f>+'Metinis atlyginimas'!KO7</f>
        <v>53723</v>
      </c>
      <c r="KP5" s="12">
        <f>+'Metinis atlyginimas'!KP7</f>
        <v>53751</v>
      </c>
      <c r="KQ5" s="12">
        <f>+'Metinis atlyginimas'!KQ7</f>
        <v>53782</v>
      </c>
      <c r="KR5" s="12">
        <f>+'Metinis atlyginimas'!KR7</f>
        <v>53812</v>
      </c>
      <c r="KS5" s="12">
        <f>+'Metinis atlyginimas'!KS7</f>
        <v>53843</v>
      </c>
      <c r="KT5" s="12">
        <f>+'Metinis atlyginimas'!KT7</f>
        <v>53873</v>
      </c>
      <c r="KU5" s="12">
        <f>+'Metinis atlyginimas'!KU7</f>
        <v>53904</v>
      </c>
      <c r="KV5" s="12">
        <f>+'Metinis atlyginimas'!KV7</f>
        <v>53935</v>
      </c>
      <c r="KW5" s="12">
        <f>+'Metinis atlyginimas'!KW7</f>
        <v>53965</v>
      </c>
      <c r="KX5" s="12">
        <f>+'Metinis atlyginimas'!KX7</f>
        <v>53996</v>
      </c>
      <c r="KY5" s="12">
        <f>+'Metinis atlyginimas'!KY7</f>
        <v>54026</v>
      </c>
      <c r="KZ5" s="12">
        <f>+'Metinis atlyginimas'!KZ7</f>
        <v>54057</v>
      </c>
      <c r="LA5" s="17">
        <f>+'Metinis atlyginimas'!LA7</f>
        <v>2047</v>
      </c>
      <c r="LB5" s="12">
        <f>+'Metinis atlyginimas'!LB7</f>
        <v>54088</v>
      </c>
      <c r="LC5" s="12">
        <f>+'Metinis atlyginimas'!LC7</f>
        <v>54117</v>
      </c>
      <c r="LD5" s="12">
        <f>+'Metinis atlyginimas'!LD7</f>
        <v>54148</v>
      </c>
      <c r="LE5" s="12">
        <f>+'Metinis atlyginimas'!LE7</f>
        <v>54178</v>
      </c>
      <c r="LF5" s="12">
        <f>+'Metinis atlyginimas'!LF7</f>
        <v>54209</v>
      </c>
      <c r="LG5" s="12">
        <f>+'Metinis atlyginimas'!LG7</f>
        <v>54239</v>
      </c>
      <c r="LH5" s="12">
        <f>+'Metinis atlyginimas'!LH7</f>
        <v>54270</v>
      </c>
      <c r="LI5" s="12">
        <f>+'Metinis atlyginimas'!LI7</f>
        <v>54301</v>
      </c>
      <c r="LJ5" s="12">
        <f>+'Metinis atlyginimas'!LJ7</f>
        <v>54331</v>
      </c>
      <c r="LK5" s="12">
        <f>+'Metinis atlyginimas'!LK7</f>
        <v>54362</v>
      </c>
      <c r="LL5" s="12">
        <f>+'Metinis atlyginimas'!LL7</f>
        <v>54392</v>
      </c>
      <c r="LM5" s="12">
        <f>+'Metinis atlyginimas'!LM7</f>
        <v>54423</v>
      </c>
      <c r="LN5" s="19">
        <f>+'Metinis atlyginimas'!LN7</f>
        <v>2048</v>
      </c>
    </row>
    <row r="6" spans="1:326" ht="15.75" thickBot="1">
      <c r="A6" s="15" t="s">
        <v>10</v>
      </c>
      <c r="B6" s="13">
        <v>1</v>
      </c>
      <c r="C6" s="11">
        <v>2</v>
      </c>
      <c r="D6" s="11">
        <v>3</v>
      </c>
      <c r="E6" s="11">
        <v>4</v>
      </c>
      <c r="F6" s="11">
        <v>5</v>
      </c>
      <c r="G6" s="11">
        <v>6</v>
      </c>
      <c r="H6" s="11">
        <v>7</v>
      </c>
      <c r="I6" s="11">
        <v>8</v>
      </c>
      <c r="J6" s="11">
        <v>9</v>
      </c>
      <c r="K6" s="11">
        <v>10</v>
      </c>
      <c r="L6" s="11">
        <v>11</v>
      </c>
      <c r="M6" s="11">
        <v>12</v>
      </c>
      <c r="N6" s="347">
        <v>1</v>
      </c>
      <c r="O6" s="11">
        <f>M6+1</f>
        <v>13</v>
      </c>
      <c r="P6" s="11">
        <f>O6+1</f>
        <v>14</v>
      </c>
      <c r="Q6" s="11">
        <f t="shared" ref="Q6:Z6" si="0">P6+1</f>
        <v>15</v>
      </c>
      <c r="R6" s="11">
        <f t="shared" si="0"/>
        <v>16</v>
      </c>
      <c r="S6" s="11">
        <f t="shared" si="0"/>
        <v>17</v>
      </c>
      <c r="T6" s="11">
        <f t="shared" si="0"/>
        <v>18</v>
      </c>
      <c r="U6" s="11">
        <f t="shared" si="0"/>
        <v>19</v>
      </c>
      <c r="V6" s="11">
        <f t="shared" si="0"/>
        <v>20</v>
      </c>
      <c r="W6" s="11">
        <f t="shared" si="0"/>
        <v>21</v>
      </c>
      <c r="X6" s="11">
        <f t="shared" si="0"/>
        <v>22</v>
      </c>
      <c r="Y6" s="11">
        <f t="shared" si="0"/>
        <v>23</v>
      </c>
      <c r="Z6" s="11">
        <f t="shared" si="0"/>
        <v>24</v>
      </c>
      <c r="AA6" s="18">
        <f>N6+1</f>
        <v>2</v>
      </c>
      <c r="AB6" s="11">
        <f>Z6+1</f>
        <v>25</v>
      </c>
      <c r="AC6" s="11">
        <f>AB6+1</f>
        <v>26</v>
      </c>
      <c r="AD6" s="11">
        <f t="shared" ref="AD6:AM6" si="1">AC6+1</f>
        <v>27</v>
      </c>
      <c r="AE6" s="11">
        <f t="shared" si="1"/>
        <v>28</v>
      </c>
      <c r="AF6" s="11">
        <f t="shared" si="1"/>
        <v>29</v>
      </c>
      <c r="AG6" s="11">
        <f t="shared" si="1"/>
        <v>30</v>
      </c>
      <c r="AH6" s="11">
        <f t="shared" si="1"/>
        <v>31</v>
      </c>
      <c r="AI6" s="11">
        <f t="shared" si="1"/>
        <v>32</v>
      </c>
      <c r="AJ6" s="11">
        <f t="shared" si="1"/>
        <v>33</v>
      </c>
      <c r="AK6" s="11">
        <f t="shared" si="1"/>
        <v>34</v>
      </c>
      <c r="AL6" s="11">
        <f t="shared" si="1"/>
        <v>35</v>
      </c>
      <c r="AM6" s="11">
        <f t="shared" si="1"/>
        <v>36</v>
      </c>
      <c r="AN6" s="18">
        <f>AA6+1</f>
        <v>3</v>
      </c>
      <c r="AO6" s="11">
        <f>AM6+1</f>
        <v>37</v>
      </c>
      <c r="AP6" s="11">
        <f>AO6+1</f>
        <v>38</v>
      </c>
      <c r="AQ6" s="11">
        <f t="shared" ref="AQ6:AZ6" si="2">AP6+1</f>
        <v>39</v>
      </c>
      <c r="AR6" s="11">
        <f t="shared" si="2"/>
        <v>40</v>
      </c>
      <c r="AS6" s="11">
        <f t="shared" si="2"/>
        <v>41</v>
      </c>
      <c r="AT6" s="11">
        <f t="shared" si="2"/>
        <v>42</v>
      </c>
      <c r="AU6" s="11">
        <f t="shared" si="2"/>
        <v>43</v>
      </c>
      <c r="AV6" s="11">
        <f t="shared" si="2"/>
        <v>44</v>
      </c>
      <c r="AW6" s="11">
        <f t="shared" si="2"/>
        <v>45</v>
      </c>
      <c r="AX6" s="11">
        <f t="shared" si="2"/>
        <v>46</v>
      </c>
      <c r="AY6" s="11">
        <f t="shared" si="2"/>
        <v>47</v>
      </c>
      <c r="AZ6" s="11">
        <f t="shared" si="2"/>
        <v>48</v>
      </c>
      <c r="BA6" s="18">
        <f>AN6+1</f>
        <v>4</v>
      </c>
      <c r="BB6" s="11">
        <f>AZ6+1</f>
        <v>49</v>
      </c>
      <c r="BC6" s="11">
        <f>BB6+1</f>
        <v>50</v>
      </c>
      <c r="BD6" s="11">
        <f t="shared" ref="BD6:BM6" si="3">BC6+1</f>
        <v>51</v>
      </c>
      <c r="BE6" s="11">
        <f t="shared" si="3"/>
        <v>52</v>
      </c>
      <c r="BF6" s="11">
        <f t="shared" si="3"/>
        <v>53</v>
      </c>
      <c r="BG6" s="11">
        <f t="shared" si="3"/>
        <v>54</v>
      </c>
      <c r="BH6" s="11">
        <f t="shared" si="3"/>
        <v>55</v>
      </c>
      <c r="BI6" s="11">
        <f t="shared" si="3"/>
        <v>56</v>
      </c>
      <c r="BJ6" s="11">
        <f t="shared" si="3"/>
        <v>57</v>
      </c>
      <c r="BK6" s="11">
        <f t="shared" si="3"/>
        <v>58</v>
      </c>
      <c r="BL6" s="11">
        <f t="shared" si="3"/>
        <v>59</v>
      </c>
      <c r="BM6" s="11">
        <f t="shared" si="3"/>
        <v>60</v>
      </c>
      <c r="BN6" s="18">
        <f>BA6+1</f>
        <v>5</v>
      </c>
      <c r="BO6" s="11">
        <f>BM6+1</f>
        <v>61</v>
      </c>
      <c r="BP6" s="11">
        <f>BO6+1</f>
        <v>62</v>
      </c>
      <c r="BQ6" s="11">
        <f t="shared" ref="BQ6:BZ6" si="4">BP6+1</f>
        <v>63</v>
      </c>
      <c r="BR6" s="11">
        <f t="shared" si="4"/>
        <v>64</v>
      </c>
      <c r="BS6" s="11">
        <f t="shared" si="4"/>
        <v>65</v>
      </c>
      <c r="BT6" s="11">
        <f t="shared" si="4"/>
        <v>66</v>
      </c>
      <c r="BU6" s="11">
        <f t="shared" si="4"/>
        <v>67</v>
      </c>
      <c r="BV6" s="11">
        <f t="shared" si="4"/>
        <v>68</v>
      </c>
      <c r="BW6" s="11">
        <f t="shared" si="4"/>
        <v>69</v>
      </c>
      <c r="BX6" s="11">
        <f t="shared" si="4"/>
        <v>70</v>
      </c>
      <c r="BY6" s="11">
        <f t="shared" si="4"/>
        <v>71</v>
      </c>
      <c r="BZ6" s="11">
        <f t="shared" si="4"/>
        <v>72</v>
      </c>
      <c r="CA6" s="18">
        <f>BN6+1</f>
        <v>6</v>
      </c>
      <c r="CB6" s="11">
        <f>BZ6+1</f>
        <v>73</v>
      </c>
      <c r="CC6" s="11">
        <f>CB6+1</f>
        <v>74</v>
      </c>
      <c r="CD6" s="11">
        <f t="shared" ref="CD6:CM6" si="5">CC6+1</f>
        <v>75</v>
      </c>
      <c r="CE6" s="11">
        <f t="shared" si="5"/>
        <v>76</v>
      </c>
      <c r="CF6" s="11">
        <f t="shared" si="5"/>
        <v>77</v>
      </c>
      <c r="CG6" s="11">
        <f t="shared" si="5"/>
        <v>78</v>
      </c>
      <c r="CH6" s="11">
        <f t="shared" si="5"/>
        <v>79</v>
      </c>
      <c r="CI6" s="11">
        <f t="shared" si="5"/>
        <v>80</v>
      </c>
      <c r="CJ6" s="11">
        <f t="shared" si="5"/>
        <v>81</v>
      </c>
      <c r="CK6" s="11">
        <f t="shared" si="5"/>
        <v>82</v>
      </c>
      <c r="CL6" s="11">
        <f t="shared" si="5"/>
        <v>83</v>
      </c>
      <c r="CM6" s="11">
        <f t="shared" si="5"/>
        <v>84</v>
      </c>
      <c r="CN6" s="18">
        <f>CA6+1</f>
        <v>7</v>
      </c>
      <c r="CO6" s="11">
        <f>CM6+1</f>
        <v>85</v>
      </c>
      <c r="CP6" s="11">
        <f>CO6+1</f>
        <v>86</v>
      </c>
      <c r="CQ6" s="11">
        <f t="shared" ref="CQ6:CZ6" si="6">CP6+1</f>
        <v>87</v>
      </c>
      <c r="CR6" s="11">
        <f t="shared" si="6"/>
        <v>88</v>
      </c>
      <c r="CS6" s="11">
        <f t="shared" si="6"/>
        <v>89</v>
      </c>
      <c r="CT6" s="11">
        <f t="shared" si="6"/>
        <v>90</v>
      </c>
      <c r="CU6" s="11">
        <f t="shared" si="6"/>
        <v>91</v>
      </c>
      <c r="CV6" s="11">
        <f t="shared" si="6"/>
        <v>92</v>
      </c>
      <c r="CW6" s="11">
        <f t="shared" si="6"/>
        <v>93</v>
      </c>
      <c r="CX6" s="11">
        <f t="shared" si="6"/>
        <v>94</v>
      </c>
      <c r="CY6" s="11">
        <f t="shared" si="6"/>
        <v>95</v>
      </c>
      <c r="CZ6" s="11">
        <f t="shared" si="6"/>
        <v>96</v>
      </c>
      <c r="DA6" s="18">
        <f>CN6+1</f>
        <v>8</v>
      </c>
      <c r="DB6" s="11">
        <f>CZ6+1</f>
        <v>97</v>
      </c>
      <c r="DC6" s="11">
        <f>DB6+1</f>
        <v>98</v>
      </c>
      <c r="DD6" s="11">
        <f t="shared" ref="DD6:DM6" si="7">DC6+1</f>
        <v>99</v>
      </c>
      <c r="DE6" s="11">
        <f t="shared" si="7"/>
        <v>100</v>
      </c>
      <c r="DF6" s="11">
        <f t="shared" si="7"/>
        <v>101</v>
      </c>
      <c r="DG6" s="11">
        <f t="shared" si="7"/>
        <v>102</v>
      </c>
      <c r="DH6" s="11">
        <f t="shared" si="7"/>
        <v>103</v>
      </c>
      <c r="DI6" s="11">
        <f t="shared" si="7"/>
        <v>104</v>
      </c>
      <c r="DJ6" s="11">
        <f t="shared" si="7"/>
        <v>105</v>
      </c>
      <c r="DK6" s="11">
        <f t="shared" si="7"/>
        <v>106</v>
      </c>
      <c r="DL6" s="11">
        <f t="shared" si="7"/>
        <v>107</v>
      </c>
      <c r="DM6" s="11">
        <f t="shared" si="7"/>
        <v>108</v>
      </c>
      <c r="DN6" s="18">
        <f>DA6+1</f>
        <v>9</v>
      </c>
      <c r="DO6" s="11">
        <f>DM6+1</f>
        <v>109</v>
      </c>
      <c r="DP6" s="11">
        <f>DO6+1</f>
        <v>110</v>
      </c>
      <c r="DQ6" s="11">
        <f t="shared" ref="DQ6:DZ6" si="8">DP6+1</f>
        <v>111</v>
      </c>
      <c r="DR6" s="11">
        <f t="shared" si="8"/>
        <v>112</v>
      </c>
      <c r="DS6" s="11">
        <f t="shared" si="8"/>
        <v>113</v>
      </c>
      <c r="DT6" s="11">
        <f t="shared" si="8"/>
        <v>114</v>
      </c>
      <c r="DU6" s="11">
        <f t="shared" si="8"/>
        <v>115</v>
      </c>
      <c r="DV6" s="11">
        <f t="shared" si="8"/>
        <v>116</v>
      </c>
      <c r="DW6" s="11">
        <f t="shared" si="8"/>
        <v>117</v>
      </c>
      <c r="DX6" s="11">
        <f t="shared" si="8"/>
        <v>118</v>
      </c>
      <c r="DY6" s="11">
        <f t="shared" si="8"/>
        <v>119</v>
      </c>
      <c r="DZ6" s="11">
        <f t="shared" si="8"/>
        <v>120</v>
      </c>
      <c r="EA6" s="18">
        <f>DN6+1</f>
        <v>10</v>
      </c>
      <c r="EB6" s="11">
        <f>DZ6+1</f>
        <v>121</v>
      </c>
      <c r="EC6" s="11">
        <f>EB6+1</f>
        <v>122</v>
      </c>
      <c r="ED6" s="11">
        <f t="shared" ref="ED6:EM6" si="9">EC6+1</f>
        <v>123</v>
      </c>
      <c r="EE6" s="11">
        <f t="shared" si="9"/>
        <v>124</v>
      </c>
      <c r="EF6" s="11">
        <f t="shared" si="9"/>
        <v>125</v>
      </c>
      <c r="EG6" s="11">
        <f t="shared" si="9"/>
        <v>126</v>
      </c>
      <c r="EH6" s="11">
        <f t="shared" si="9"/>
        <v>127</v>
      </c>
      <c r="EI6" s="11">
        <f t="shared" si="9"/>
        <v>128</v>
      </c>
      <c r="EJ6" s="11">
        <f t="shared" si="9"/>
        <v>129</v>
      </c>
      <c r="EK6" s="11">
        <f t="shared" si="9"/>
        <v>130</v>
      </c>
      <c r="EL6" s="11">
        <f t="shared" si="9"/>
        <v>131</v>
      </c>
      <c r="EM6" s="11">
        <f t="shared" si="9"/>
        <v>132</v>
      </c>
      <c r="EN6" s="18">
        <f>EA6+1</f>
        <v>11</v>
      </c>
      <c r="EO6" s="11">
        <f>EM6+1</f>
        <v>133</v>
      </c>
      <c r="EP6" s="11">
        <f>EO6+1</f>
        <v>134</v>
      </c>
      <c r="EQ6" s="11">
        <f t="shared" ref="EQ6:EZ6" si="10">EP6+1</f>
        <v>135</v>
      </c>
      <c r="ER6" s="11">
        <f t="shared" si="10"/>
        <v>136</v>
      </c>
      <c r="ES6" s="11">
        <f t="shared" si="10"/>
        <v>137</v>
      </c>
      <c r="ET6" s="11">
        <f t="shared" si="10"/>
        <v>138</v>
      </c>
      <c r="EU6" s="11">
        <f t="shared" si="10"/>
        <v>139</v>
      </c>
      <c r="EV6" s="11">
        <f t="shared" si="10"/>
        <v>140</v>
      </c>
      <c r="EW6" s="11">
        <f t="shared" si="10"/>
        <v>141</v>
      </c>
      <c r="EX6" s="11">
        <f t="shared" si="10"/>
        <v>142</v>
      </c>
      <c r="EY6" s="11">
        <f t="shared" si="10"/>
        <v>143</v>
      </c>
      <c r="EZ6" s="11">
        <f t="shared" si="10"/>
        <v>144</v>
      </c>
      <c r="FA6" s="18">
        <f>EN6+1</f>
        <v>12</v>
      </c>
      <c r="FB6" s="11">
        <f>EZ6+1</f>
        <v>145</v>
      </c>
      <c r="FC6" s="11">
        <f>FB6+1</f>
        <v>146</v>
      </c>
      <c r="FD6" s="11">
        <f t="shared" ref="FD6:FM6" si="11">FC6+1</f>
        <v>147</v>
      </c>
      <c r="FE6" s="11">
        <f t="shared" si="11"/>
        <v>148</v>
      </c>
      <c r="FF6" s="11">
        <f t="shared" si="11"/>
        <v>149</v>
      </c>
      <c r="FG6" s="11">
        <f t="shared" si="11"/>
        <v>150</v>
      </c>
      <c r="FH6" s="11">
        <f t="shared" si="11"/>
        <v>151</v>
      </c>
      <c r="FI6" s="11">
        <f t="shared" si="11"/>
        <v>152</v>
      </c>
      <c r="FJ6" s="11">
        <f t="shared" si="11"/>
        <v>153</v>
      </c>
      <c r="FK6" s="11">
        <f t="shared" si="11"/>
        <v>154</v>
      </c>
      <c r="FL6" s="11">
        <f t="shared" si="11"/>
        <v>155</v>
      </c>
      <c r="FM6" s="11">
        <f t="shared" si="11"/>
        <v>156</v>
      </c>
      <c r="FN6" s="18">
        <f>FA6+1</f>
        <v>13</v>
      </c>
      <c r="FO6" s="11">
        <f>FM6+1</f>
        <v>157</v>
      </c>
      <c r="FP6" s="11">
        <f>FO6+1</f>
        <v>158</v>
      </c>
      <c r="FQ6" s="11">
        <f t="shared" ref="FQ6:FZ6" si="12">FP6+1</f>
        <v>159</v>
      </c>
      <c r="FR6" s="11">
        <f t="shared" si="12"/>
        <v>160</v>
      </c>
      <c r="FS6" s="11">
        <f t="shared" si="12"/>
        <v>161</v>
      </c>
      <c r="FT6" s="11">
        <f t="shared" si="12"/>
        <v>162</v>
      </c>
      <c r="FU6" s="11">
        <f t="shared" si="12"/>
        <v>163</v>
      </c>
      <c r="FV6" s="11">
        <f t="shared" si="12"/>
        <v>164</v>
      </c>
      <c r="FW6" s="11">
        <f t="shared" si="12"/>
        <v>165</v>
      </c>
      <c r="FX6" s="11">
        <f t="shared" si="12"/>
        <v>166</v>
      </c>
      <c r="FY6" s="11">
        <f t="shared" si="12"/>
        <v>167</v>
      </c>
      <c r="FZ6" s="11">
        <f t="shared" si="12"/>
        <v>168</v>
      </c>
      <c r="GA6" s="18">
        <f>FN6+1</f>
        <v>14</v>
      </c>
      <c r="GB6" s="11">
        <f>FZ6+1</f>
        <v>169</v>
      </c>
      <c r="GC6" s="11">
        <f>GB6+1</f>
        <v>170</v>
      </c>
      <c r="GD6" s="11">
        <f t="shared" ref="GD6:GM6" si="13">GC6+1</f>
        <v>171</v>
      </c>
      <c r="GE6" s="11">
        <f t="shared" si="13"/>
        <v>172</v>
      </c>
      <c r="GF6" s="11">
        <f t="shared" si="13"/>
        <v>173</v>
      </c>
      <c r="GG6" s="11">
        <f t="shared" si="13"/>
        <v>174</v>
      </c>
      <c r="GH6" s="11">
        <f t="shared" si="13"/>
        <v>175</v>
      </c>
      <c r="GI6" s="11">
        <f t="shared" si="13"/>
        <v>176</v>
      </c>
      <c r="GJ6" s="11">
        <f t="shared" si="13"/>
        <v>177</v>
      </c>
      <c r="GK6" s="11">
        <f t="shared" si="13"/>
        <v>178</v>
      </c>
      <c r="GL6" s="11">
        <f t="shared" si="13"/>
        <v>179</v>
      </c>
      <c r="GM6" s="11">
        <f t="shared" si="13"/>
        <v>180</v>
      </c>
      <c r="GN6" s="18">
        <f>GA6+1</f>
        <v>15</v>
      </c>
      <c r="GO6" s="11">
        <f>GM6+1</f>
        <v>181</v>
      </c>
      <c r="GP6" s="11">
        <f>GO6+1</f>
        <v>182</v>
      </c>
      <c r="GQ6" s="11">
        <f t="shared" ref="GQ6:GZ6" si="14">GP6+1</f>
        <v>183</v>
      </c>
      <c r="GR6" s="11">
        <f t="shared" si="14"/>
        <v>184</v>
      </c>
      <c r="GS6" s="11">
        <f t="shared" si="14"/>
        <v>185</v>
      </c>
      <c r="GT6" s="11">
        <f t="shared" si="14"/>
        <v>186</v>
      </c>
      <c r="GU6" s="11">
        <f t="shared" si="14"/>
        <v>187</v>
      </c>
      <c r="GV6" s="11">
        <f t="shared" si="14"/>
        <v>188</v>
      </c>
      <c r="GW6" s="11">
        <f t="shared" si="14"/>
        <v>189</v>
      </c>
      <c r="GX6" s="11">
        <f t="shared" si="14"/>
        <v>190</v>
      </c>
      <c r="GY6" s="11">
        <f t="shared" si="14"/>
        <v>191</v>
      </c>
      <c r="GZ6" s="11">
        <f t="shared" si="14"/>
        <v>192</v>
      </c>
      <c r="HA6" s="18">
        <f>GN6+1</f>
        <v>16</v>
      </c>
      <c r="HB6" s="11">
        <f>GZ6+1</f>
        <v>193</v>
      </c>
      <c r="HC6" s="11">
        <f>HB6+1</f>
        <v>194</v>
      </c>
      <c r="HD6" s="11">
        <f t="shared" ref="HD6:HM6" si="15">HC6+1</f>
        <v>195</v>
      </c>
      <c r="HE6" s="11">
        <f t="shared" si="15"/>
        <v>196</v>
      </c>
      <c r="HF6" s="11">
        <f t="shared" si="15"/>
        <v>197</v>
      </c>
      <c r="HG6" s="11">
        <f t="shared" si="15"/>
        <v>198</v>
      </c>
      <c r="HH6" s="11">
        <f t="shared" si="15"/>
        <v>199</v>
      </c>
      <c r="HI6" s="11">
        <f t="shared" si="15"/>
        <v>200</v>
      </c>
      <c r="HJ6" s="11">
        <f t="shared" si="15"/>
        <v>201</v>
      </c>
      <c r="HK6" s="11">
        <f t="shared" si="15"/>
        <v>202</v>
      </c>
      <c r="HL6" s="11">
        <f t="shared" si="15"/>
        <v>203</v>
      </c>
      <c r="HM6" s="11">
        <f t="shared" si="15"/>
        <v>204</v>
      </c>
      <c r="HN6" s="18">
        <f>HA6+1</f>
        <v>17</v>
      </c>
      <c r="HO6" s="11">
        <f>HM6+1</f>
        <v>205</v>
      </c>
      <c r="HP6" s="11">
        <f>HO6+1</f>
        <v>206</v>
      </c>
      <c r="HQ6" s="11">
        <f t="shared" ref="HQ6:HZ6" si="16">HP6+1</f>
        <v>207</v>
      </c>
      <c r="HR6" s="11">
        <f t="shared" si="16"/>
        <v>208</v>
      </c>
      <c r="HS6" s="11">
        <f t="shared" si="16"/>
        <v>209</v>
      </c>
      <c r="HT6" s="11">
        <f t="shared" si="16"/>
        <v>210</v>
      </c>
      <c r="HU6" s="11">
        <f t="shared" si="16"/>
        <v>211</v>
      </c>
      <c r="HV6" s="11">
        <f t="shared" si="16"/>
        <v>212</v>
      </c>
      <c r="HW6" s="11">
        <f t="shared" si="16"/>
        <v>213</v>
      </c>
      <c r="HX6" s="11">
        <f t="shared" si="16"/>
        <v>214</v>
      </c>
      <c r="HY6" s="11">
        <f t="shared" si="16"/>
        <v>215</v>
      </c>
      <c r="HZ6" s="11">
        <f t="shared" si="16"/>
        <v>216</v>
      </c>
      <c r="IA6" s="18">
        <f>HN6+1</f>
        <v>18</v>
      </c>
      <c r="IB6" s="11">
        <f>HZ6+1</f>
        <v>217</v>
      </c>
      <c r="IC6" s="11">
        <f>IB6+1</f>
        <v>218</v>
      </c>
      <c r="ID6" s="11">
        <f t="shared" ref="ID6:IM6" si="17">IC6+1</f>
        <v>219</v>
      </c>
      <c r="IE6" s="11">
        <f t="shared" si="17"/>
        <v>220</v>
      </c>
      <c r="IF6" s="11">
        <f t="shared" si="17"/>
        <v>221</v>
      </c>
      <c r="IG6" s="11">
        <f t="shared" si="17"/>
        <v>222</v>
      </c>
      <c r="IH6" s="11">
        <f t="shared" si="17"/>
        <v>223</v>
      </c>
      <c r="II6" s="11">
        <f t="shared" si="17"/>
        <v>224</v>
      </c>
      <c r="IJ6" s="11">
        <f t="shared" si="17"/>
        <v>225</v>
      </c>
      <c r="IK6" s="11">
        <f t="shared" si="17"/>
        <v>226</v>
      </c>
      <c r="IL6" s="11">
        <f t="shared" si="17"/>
        <v>227</v>
      </c>
      <c r="IM6" s="11">
        <f t="shared" si="17"/>
        <v>228</v>
      </c>
      <c r="IN6" s="18">
        <f>IA6+1</f>
        <v>19</v>
      </c>
      <c r="IO6" s="11">
        <f>IM6+1</f>
        <v>229</v>
      </c>
      <c r="IP6" s="11">
        <f>IO6+1</f>
        <v>230</v>
      </c>
      <c r="IQ6" s="11">
        <f t="shared" ref="IQ6:IZ6" si="18">IP6+1</f>
        <v>231</v>
      </c>
      <c r="IR6" s="11">
        <f t="shared" si="18"/>
        <v>232</v>
      </c>
      <c r="IS6" s="11">
        <f t="shared" si="18"/>
        <v>233</v>
      </c>
      <c r="IT6" s="11">
        <f t="shared" si="18"/>
        <v>234</v>
      </c>
      <c r="IU6" s="11">
        <f t="shared" si="18"/>
        <v>235</v>
      </c>
      <c r="IV6" s="11">
        <f t="shared" si="18"/>
        <v>236</v>
      </c>
      <c r="IW6" s="11">
        <f t="shared" si="18"/>
        <v>237</v>
      </c>
      <c r="IX6" s="11">
        <f t="shared" si="18"/>
        <v>238</v>
      </c>
      <c r="IY6" s="11">
        <f t="shared" si="18"/>
        <v>239</v>
      </c>
      <c r="IZ6" s="11">
        <f t="shared" si="18"/>
        <v>240</v>
      </c>
      <c r="JA6" s="18">
        <f>IN6+1</f>
        <v>20</v>
      </c>
      <c r="JB6" s="11">
        <f>IZ6+1</f>
        <v>241</v>
      </c>
      <c r="JC6" s="11">
        <f>JB6+1</f>
        <v>242</v>
      </c>
      <c r="JD6" s="11">
        <f t="shared" ref="JD6:JM6" si="19">JC6+1</f>
        <v>243</v>
      </c>
      <c r="JE6" s="11">
        <f t="shared" si="19"/>
        <v>244</v>
      </c>
      <c r="JF6" s="11">
        <f t="shared" si="19"/>
        <v>245</v>
      </c>
      <c r="JG6" s="11">
        <f t="shared" si="19"/>
        <v>246</v>
      </c>
      <c r="JH6" s="11">
        <f t="shared" si="19"/>
        <v>247</v>
      </c>
      <c r="JI6" s="11">
        <f t="shared" si="19"/>
        <v>248</v>
      </c>
      <c r="JJ6" s="11">
        <f t="shared" si="19"/>
        <v>249</v>
      </c>
      <c r="JK6" s="11">
        <f t="shared" si="19"/>
        <v>250</v>
      </c>
      <c r="JL6" s="11">
        <f t="shared" si="19"/>
        <v>251</v>
      </c>
      <c r="JM6" s="11">
        <f t="shared" si="19"/>
        <v>252</v>
      </c>
      <c r="JN6" s="18">
        <f>JA6+1</f>
        <v>21</v>
      </c>
      <c r="JO6" s="11">
        <f>JM6+1</f>
        <v>253</v>
      </c>
      <c r="JP6" s="11">
        <f>JO6+1</f>
        <v>254</v>
      </c>
      <c r="JQ6" s="11">
        <f t="shared" ref="JQ6:JZ6" si="20">JP6+1</f>
        <v>255</v>
      </c>
      <c r="JR6" s="11">
        <f t="shared" si="20"/>
        <v>256</v>
      </c>
      <c r="JS6" s="11">
        <f t="shared" si="20"/>
        <v>257</v>
      </c>
      <c r="JT6" s="11">
        <f t="shared" si="20"/>
        <v>258</v>
      </c>
      <c r="JU6" s="11">
        <f t="shared" si="20"/>
        <v>259</v>
      </c>
      <c r="JV6" s="11">
        <f t="shared" si="20"/>
        <v>260</v>
      </c>
      <c r="JW6" s="11">
        <f t="shared" si="20"/>
        <v>261</v>
      </c>
      <c r="JX6" s="11">
        <f t="shared" si="20"/>
        <v>262</v>
      </c>
      <c r="JY6" s="11">
        <f t="shared" si="20"/>
        <v>263</v>
      </c>
      <c r="JZ6" s="11">
        <f t="shared" si="20"/>
        <v>264</v>
      </c>
      <c r="KA6" s="18">
        <f>JN6+1</f>
        <v>22</v>
      </c>
      <c r="KB6" s="11">
        <f>JZ6+1</f>
        <v>265</v>
      </c>
      <c r="KC6" s="11">
        <f>KB6+1</f>
        <v>266</v>
      </c>
      <c r="KD6" s="11">
        <f t="shared" ref="KD6:KM6" si="21">KC6+1</f>
        <v>267</v>
      </c>
      <c r="KE6" s="11">
        <f t="shared" si="21"/>
        <v>268</v>
      </c>
      <c r="KF6" s="11">
        <f t="shared" si="21"/>
        <v>269</v>
      </c>
      <c r="KG6" s="11">
        <f t="shared" si="21"/>
        <v>270</v>
      </c>
      <c r="KH6" s="11">
        <f t="shared" si="21"/>
        <v>271</v>
      </c>
      <c r="KI6" s="11">
        <f t="shared" si="21"/>
        <v>272</v>
      </c>
      <c r="KJ6" s="11">
        <f t="shared" si="21"/>
        <v>273</v>
      </c>
      <c r="KK6" s="11">
        <f t="shared" si="21"/>
        <v>274</v>
      </c>
      <c r="KL6" s="11">
        <f t="shared" si="21"/>
        <v>275</v>
      </c>
      <c r="KM6" s="11">
        <f t="shared" si="21"/>
        <v>276</v>
      </c>
      <c r="KN6" s="18">
        <f>KA6+1</f>
        <v>23</v>
      </c>
      <c r="KO6" s="11">
        <f>KM6+1</f>
        <v>277</v>
      </c>
      <c r="KP6" s="11">
        <f>KO6+1</f>
        <v>278</v>
      </c>
      <c r="KQ6" s="11">
        <f t="shared" ref="KQ6:KZ6" si="22">KP6+1</f>
        <v>279</v>
      </c>
      <c r="KR6" s="11">
        <f t="shared" si="22"/>
        <v>280</v>
      </c>
      <c r="KS6" s="11">
        <f t="shared" si="22"/>
        <v>281</v>
      </c>
      <c r="KT6" s="11">
        <f t="shared" si="22"/>
        <v>282</v>
      </c>
      <c r="KU6" s="11">
        <f t="shared" si="22"/>
        <v>283</v>
      </c>
      <c r="KV6" s="11">
        <f t="shared" si="22"/>
        <v>284</v>
      </c>
      <c r="KW6" s="11">
        <f t="shared" si="22"/>
        <v>285</v>
      </c>
      <c r="KX6" s="11">
        <f t="shared" si="22"/>
        <v>286</v>
      </c>
      <c r="KY6" s="11">
        <f t="shared" si="22"/>
        <v>287</v>
      </c>
      <c r="KZ6" s="11">
        <f t="shared" si="22"/>
        <v>288</v>
      </c>
      <c r="LA6" s="18">
        <f>KN6+1</f>
        <v>24</v>
      </c>
      <c r="LB6" s="11">
        <f>KZ6+1</f>
        <v>289</v>
      </c>
      <c r="LC6" s="11">
        <f>LB6+1</f>
        <v>290</v>
      </c>
      <c r="LD6" s="11">
        <f t="shared" ref="LD6:LM6" si="23">LC6+1</f>
        <v>291</v>
      </c>
      <c r="LE6" s="11">
        <f t="shared" si="23"/>
        <v>292</v>
      </c>
      <c r="LF6" s="11">
        <f t="shared" si="23"/>
        <v>293</v>
      </c>
      <c r="LG6" s="11">
        <f t="shared" si="23"/>
        <v>294</v>
      </c>
      <c r="LH6" s="11">
        <f t="shared" si="23"/>
        <v>295</v>
      </c>
      <c r="LI6" s="11">
        <f t="shared" si="23"/>
        <v>296</v>
      </c>
      <c r="LJ6" s="11">
        <f t="shared" si="23"/>
        <v>297</v>
      </c>
      <c r="LK6" s="11">
        <f t="shared" si="23"/>
        <v>298</v>
      </c>
      <c r="LL6" s="11">
        <f t="shared" si="23"/>
        <v>299</v>
      </c>
      <c r="LM6" s="11">
        <f t="shared" si="23"/>
        <v>300</v>
      </c>
      <c r="LN6" s="20">
        <f>LA6+1</f>
        <v>25</v>
      </c>
    </row>
    <row r="7" spans="1:326">
      <c r="A7" s="6" t="s">
        <v>101</v>
      </c>
      <c r="B7" s="77">
        <f>'Finansinės ataskaitos'!B13</f>
        <v>0</v>
      </c>
      <c r="C7" s="77">
        <f>'Finansinės ataskaitos'!C13</f>
        <v>0</v>
      </c>
      <c r="D7" s="77">
        <f>'Finansinės ataskaitos'!D13</f>
        <v>0</v>
      </c>
      <c r="E7" s="77">
        <f>'Finansinės ataskaitos'!E13</f>
        <v>0</v>
      </c>
      <c r="F7" s="77">
        <f>'Finansinės ataskaitos'!F13</f>
        <v>0</v>
      </c>
      <c r="G7" s="77">
        <f>'Finansinės ataskaitos'!G13</f>
        <v>0</v>
      </c>
      <c r="H7" s="77">
        <f>'Finansinės ataskaitos'!H13</f>
        <v>0</v>
      </c>
      <c r="I7" s="77">
        <f>'Finansinės ataskaitos'!I13</f>
        <v>0</v>
      </c>
      <c r="J7" s="77">
        <f>'Finansinės ataskaitos'!J13</f>
        <v>0</v>
      </c>
      <c r="K7" s="77">
        <f>'Finansinės ataskaitos'!K13</f>
        <v>0</v>
      </c>
      <c r="L7" s="77">
        <f>'Finansinės ataskaitos'!L13</f>
        <v>0</v>
      </c>
      <c r="M7" s="78">
        <f>'Finansinės ataskaitos'!M13</f>
        <v>752042.3400000002</v>
      </c>
      <c r="N7" s="351">
        <f>+SUM(B7:M7)</f>
        <v>752042.3400000002</v>
      </c>
      <c r="O7" s="77">
        <f>'Finansinės ataskaitos'!O13</f>
        <v>0</v>
      </c>
      <c r="P7" s="77">
        <f>'Finansinės ataskaitos'!P13</f>
        <v>0</v>
      </c>
      <c r="Q7" s="77">
        <f>'Finansinės ataskaitos'!Q13</f>
        <v>0</v>
      </c>
      <c r="R7" s="77">
        <f>'Finansinės ataskaitos'!R13</f>
        <v>0</v>
      </c>
      <c r="S7" s="77">
        <f>'Finansinės ataskaitos'!S13</f>
        <v>0</v>
      </c>
      <c r="T7" s="77">
        <f>'Finansinės ataskaitos'!T13</f>
        <v>0</v>
      </c>
      <c r="U7" s="77">
        <f>'Finansinės ataskaitos'!U13</f>
        <v>0</v>
      </c>
      <c r="V7" s="77">
        <f>'Finansinės ataskaitos'!V13</f>
        <v>0</v>
      </c>
      <c r="W7" s="77">
        <f>'Finansinės ataskaitos'!W13</f>
        <v>0</v>
      </c>
      <c r="X7" s="77">
        <f>'Finansinės ataskaitos'!X13</f>
        <v>0</v>
      </c>
      <c r="Y7" s="77">
        <f>'Finansinės ataskaitos'!Y13</f>
        <v>0</v>
      </c>
      <c r="Z7" s="77">
        <f>'Finansinės ataskaitos'!Z13</f>
        <v>4261573.26</v>
      </c>
      <c r="AA7" s="77">
        <f>'Finansinės ataskaitos'!AA13</f>
        <v>4261573.26</v>
      </c>
      <c r="AB7" s="77">
        <f>'Finansinės ataskaitos'!AB13</f>
        <v>22323.104166666664</v>
      </c>
      <c r="AC7" s="77">
        <f>'Finansinės ataskaitos'!AC13</f>
        <v>22323.104166666664</v>
      </c>
      <c r="AD7" s="77">
        <f>'Finansinės ataskaitos'!AD13</f>
        <v>22323.104166666664</v>
      </c>
      <c r="AE7" s="77">
        <f>'Finansinės ataskaitos'!AE13</f>
        <v>22323.104166666664</v>
      </c>
      <c r="AF7" s="77">
        <f>'Finansinės ataskaitos'!AF13</f>
        <v>22323.104166666664</v>
      </c>
      <c r="AG7" s="77">
        <f>'Finansinės ataskaitos'!AG13</f>
        <v>22323.104166666664</v>
      </c>
      <c r="AH7" s="77">
        <f>'Finansinės ataskaitos'!AH13</f>
        <v>22323.104166666664</v>
      </c>
      <c r="AI7" s="77">
        <f>'Finansinės ataskaitos'!AI13</f>
        <v>22323.104166666664</v>
      </c>
      <c r="AJ7" s="77">
        <f>'Finansinės ataskaitos'!AJ13</f>
        <v>22323.104166666664</v>
      </c>
      <c r="AK7" s="77">
        <f>'Finansinės ataskaitos'!AK13</f>
        <v>22323.104166666664</v>
      </c>
      <c r="AL7" s="77">
        <f>'Finansinės ataskaitos'!AL13</f>
        <v>32323.104166666664</v>
      </c>
      <c r="AM7" s="77">
        <f>'Finansinės ataskaitos'!AM13</f>
        <v>22323.104166666664</v>
      </c>
      <c r="AN7" s="77">
        <f>'Finansinės ataskaitos'!AN13</f>
        <v>277877.24999999994</v>
      </c>
      <c r="AO7" s="77">
        <f>'Finansinės ataskaitos'!AO13</f>
        <v>22992.797291666666</v>
      </c>
      <c r="AP7" s="77">
        <f>'Finansinės ataskaitos'!AP13</f>
        <v>22992.797291666666</v>
      </c>
      <c r="AQ7" s="77">
        <f>'Finansinės ataskaitos'!AQ13</f>
        <v>22992.797291666666</v>
      </c>
      <c r="AR7" s="77">
        <f>'Finansinės ataskaitos'!AR13</f>
        <v>22992.797291666666</v>
      </c>
      <c r="AS7" s="77">
        <f>'Finansinės ataskaitos'!AS13</f>
        <v>22992.797291666666</v>
      </c>
      <c r="AT7" s="77">
        <f>'Finansinės ataskaitos'!AT13</f>
        <v>22992.797291666666</v>
      </c>
      <c r="AU7" s="77">
        <f>'Finansinės ataskaitos'!AU13</f>
        <v>22992.797291666666</v>
      </c>
      <c r="AV7" s="77">
        <f>'Finansinės ataskaitos'!AV13</f>
        <v>22992.797291666666</v>
      </c>
      <c r="AW7" s="77">
        <f>'Finansinės ataskaitos'!AW13</f>
        <v>22992.797291666666</v>
      </c>
      <c r="AX7" s="77">
        <f>'Finansinės ataskaitos'!AX13</f>
        <v>22992.797291666666</v>
      </c>
      <c r="AY7" s="77">
        <f>'Finansinės ataskaitos'!AY13</f>
        <v>32992.797291666662</v>
      </c>
      <c r="AZ7" s="77">
        <f>'Finansinės ataskaitos'!AZ13</f>
        <v>22992.797291666666</v>
      </c>
      <c r="BA7" s="77">
        <f>'Finansinės ataskaitos'!BA13</f>
        <v>285913.56750000006</v>
      </c>
      <c r="BB7" s="77">
        <f>'Finansinės ataskaitos'!BB13</f>
        <v>23682.581210416665</v>
      </c>
      <c r="BC7" s="77">
        <f>'Finansinės ataskaitos'!BC13</f>
        <v>23682.581210416665</v>
      </c>
      <c r="BD7" s="77">
        <f>'Finansinės ataskaitos'!BD13</f>
        <v>23682.581210416665</v>
      </c>
      <c r="BE7" s="77">
        <f>'Finansinės ataskaitos'!BE13</f>
        <v>23682.581210416665</v>
      </c>
      <c r="BF7" s="77">
        <f>'Finansinės ataskaitos'!BF13</f>
        <v>23682.581210416665</v>
      </c>
      <c r="BG7" s="77">
        <f>'Finansinės ataskaitos'!BG13</f>
        <v>23682.581210416665</v>
      </c>
      <c r="BH7" s="77">
        <f>'Finansinės ataskaitos'!BH13</f>
        <v>23682.581210416665</v>
      </c>
      <c r="BI7" s="77">
        <f>'Finansinės ataskaitos'!BI13</f>
        <v>23682.581210416665</v>
      </c>
      <c r="BJ7" s="77">
        <f>'Finansinės ataskaitos'!BJ13</f>
        <v>23682.581210416665</v>
      </c>
      <c r="BK7" s="77">
        <f>'Finansinės ataskaitos'!BK13</f>
        <v>23682.581210416665</v>
      </c>
      <c r="BL7" s="77">
        <f>'Finansinės ataskaitos'!BL13</f>
        <v>33682.581210416669</v>
      </c>
      <c r="BM7" s="77">
        <f>'Finansinės ataskaitos'!BM13</f>
        <v>23682.581210416665</v>
      </c>
      <c r="BN7" s="77">
        <f>'Finansinės ataskaitos'!BN13</f>
        <v>294190.97452499997</v>
      </c>
      <c r="BO7" s="77">
        <f>'Finansinės ataskaitos'!BO13</f>
        <v>24393.058646729165</v>
      </c>
      <c r="BP7" s="77">
        <f>'Finansinės ataskaitos'!BP13</f>
        <v>24393.058646729165</v>
      </c>
      <c r="BQ7" s="77">
        <f>'Finansinės ataskaitos'!BQ13</f>
        <v>24393.058646729165</v>
      </c>
      <c r="BR7" s="77">
        <f>'Finansinės ataskaitos'!BR13</f>
        <v>24393.058646729165</v>
      </c>
      <c r="BS7" s="77">
        <f>'Finansinės ataskaitos'!BS13</f>
        <v>24393.058646729165</v>
      </c>
      <c r="BT7" s="77">
        <f>'Finansinės ataskaitos'!BT13</f>
        <v>24393.058646729165</v>
      </c>
      <c r="BU7" s="77">
        <f>'Finansinės ataskaitos'!BU13</f>
        <v>24393.058646729165</v>
      </c>
      <c r="BV7" s="77">
        <f>'Finansinės ataskaitos'!BV13</f>
        <v>24393.058646729165</v>
      </c>
      <c r="BW7" s="77">
        <f>'Finansinės ataskaitos'!BW13</f>
        <v>24393.058646729165</v>
      </c>
      <c r="BX7" s="77">
        <f>'Finansinės ataskaitos'!BX13</f>
        <v>24393.058646729165</v>
      </c>
      <c r="BY7" s="77">
        <f>'Finansinės ataskaitos'!BY13</f>
        <v>34393.058646729165</v>
      </c>
      <c r="BZ7" s="77">
        <f>'Finansinės ataskaitos'!BZ13</f>
        <v>24393.058646729165</v>
      </c>
      <c r="CA7" s="77">
        <f>'Finansinės ataskaitos'!CA13</f>
        <v>302716.70376074995</v>
      </c>
      <c r="CB7" s="77">
        <f>'Finansinės ataskaitos'!CB13</f>
        <v>25124.850406131038</v>
      </c>
      <c r="CC7" s="77">
        <f>'Finansinės ataskaitos'!CC13</f>
        <v>25124.850406131038</v>
      </c>
      <c r="CD7" s="77">
        <f>'Finansinės ataskaitos'!CD13</f>
        <v>25124.850406131038</v>
      </c>
      <c r="CE7" s="77">
        <f>'Finansinės ataskaitos'!CE13</f>
        <v>25124.850406131038</v>
      </c>
      <c r="CF7" s="77">
        <f>'Finansinės ataskaitos'!CF13</f>
        <v>25124.850406131038</v>
      </c>
      <c r="CG7" s="77">
        <f>'Finansinės ataskaitos'!CG13</f>
        <v>25124.850406131038</v>
      </c>
      <c r="CH7" s="77">
        <f>'Finansinės ataskaitos'!CH13</f>
        <v>25124.850406131038</v>
      </c>
      <c r="CI7" s="77">
        <f>'Finansinės ataskaitos'!CI13</f>
        <v>25124.850406131038</v>
      </c>
      <c r="CJ7" s="77">
        <f>'Finansinės ataskaitos'!CJ13</f>
        <v>25124.850406131038</v>
      </c>
      <c r="CK7" s="77">
        <f>'Finansinės ataskaitos'!CK13</f>
        <v>25124.850406131038</v>
      </c>
      <c r="CL7" s="77">
        <f>'Finansinės ataskaitos'!CL13</f>
        <v>35124.850406131038</v>
      </c>
      <c r="CM7" s="77">
        <f>'Finansinės ataskaitos'!CM13</f>
        <v>25124.850406131038</v>
      </c>
      <c r="CN7" s="77">
        <f>'Finansinės ataskaitos'!CN13</f>
        <v>311498.20487357245</v>
      </c>
      <c r="CO7" s="77">
        <f>'Finansinės ataskaitos'!CO13</f>
        <v>25878.595918314975</v>
      </c>
      <c r="CP7" s="77">
        <f>'Finansinės ataskaitos'!CP13</f>
        <v>25878.595918314975</v>
      </c>
      <c r="CQ7" s="77">
        <f>'Finansinės ataskaitos'!CQ13</f>
        <v>25878.595918314975</v>
      </c>
      <c r="CR7" s="77">
        <f>'Finansinės ataskaitos'!CR13</f>
        <v>25878.595918314975</v>
      </c>
      <c r="CS7" s="77">
        <f>'Finansinės ataskaitos'!CS13</f>
        <v>25878.595918314975</v>
      </c>
      <c r="CT7" s="77">
        <f>'Finansinės ataskaitos'!CT13</f>
        <v>25878.595918314975</v>
      </c>
      <c r="CU7" s="77">
        <f>'Finansinės ataskaitos'!CU13</f>
        <v>25878.595918314975</v>
      </c>
      <c r="CV7" s="77">
        <f>'Finansinės ataskaitos'!CV13</f>
        <v>25878.595918314975</v>
      </c>
      <c r="CW7" s="77">
        <f>'Finansinės ataskaitos'!CW13</f>
        <v>25878.595918314975</v>
      </c>
      <c r="CX7" s="77">
        <f>'Finansinės ataskaitos'!CX13</f>
        <v>25878.595918314975</v>
      </c>
      <c r="CY7" s="77">
        <f>'Finansinės ataskaitos'!CY13</f>
        <v>35878.595918314975</v>
      </c>
      <c r="CZ7" s="77">
        <f>'Finansinės ataskaitos'!CZ13</f>
        <v>25878.595918314975</v>
      </c>
      <c r="DA7" s="77">
        <f>'Finansinės ataskaitos'!DA13</f>
        <v>320543.15101977967</v>
      </c>
      <c r="DB7" s="77">
        <f>'Finansinės ataskaitos'!DB13</f>
        <v>26654.953795864421</v>
      </c>
      <c r="DC7" s="77">
        <f>'Finansinės ataskaitos'!DC13</f>
        <v>26654.953795864421</v>
      </c>
      <c r="DD7" s="77">
        <f>'Finansinės ataskaitos'!DD13</f>
        <v>26654.953795864421</v>
      </c>
      <c r="DE7" s="77">
        <f>'Finansinės ataskaitos'!DE13</f>
        <v>26654.953795864421</v>
      </c>
      <c r="DF7" s="77">
        <f>'Finansinės ataskaitos'!DF13</f>
        <v>26654.953795864421</v>
      </c>
      <c r="DG7" s="77">
        <f>'Finansinės ataskaitos'!DG13</f>
        <v>26654.953795864421</v>
      </c>
      <c r="DH7" s="77">
        <f>'Finansinės ataskaitos'!DH13</f>
        <v>26654.953795864421</v>
      </c>
      <c r="DI7" s="77">
        <f>'Finansinės ataskaitos'!DI13</f>
        <v>26654.953795864421</v>
      </c>
      <c r="DJ7" s="77">
        <f>'Finansinės ataskaitos'!DJ13</f>
        <v>26654.953795864421</v>
      </c>
      <c r="DK7" s="77">
        <f>'Finansinės ataskaitos'!DK13</f>
        <v>26654.953795864421</v>
      </c>
      <c r="DL7" s="77">
        <f>'Finansinės ataskaitos'!DL13</f>
        <v>36654.953795864421</v>
      </c>
      <c r="DM7" s="77">
        <f>'Finansinės ataskaitos'!DM13</f>
        <v>26654.953795864421</v>
      </c>
      <c r="DN7" s="77">
        <f>'Finansinės ataskaitos'!DN13</f>
        <v>329859.44555037306</v>
      </c>
      <c r="DO7" s="77">
        <f>'Finansinės ataskaitos'!DO13</f>
        <v>27454.60240974035</v>
      </c>
      <c r="DP7" s="77">
        <f>'Finansinės ataskaitos'!DP13</f>
        <v>27454.60240974035</v>
      </c>
      <c r="DQ7" s="77">
        <f>'Finansinės ataskaitos'!DQ13</f>
        <v>27454.60240974035</v>
      </c>
      <c r="DR7" s="77">
        <f>'Finansinės ataskaitos'!DR13</f>
        <v>27454.60240974035</v>
      </c>
      <c r="DS7" s="77">
        <f>'Finansinės ataskaitos'!DS13</f>
        <v>27454.60240974035</v>
      </c>
      <c r="DT7" s="77">
        <f>'Finansinės ataskaitos'!DT13</f>
        <v>27454.60240974035</v>
      </c>
      <c r="DU7" s="77">
        <f>'Finansinės ataskaitos'!DU13</f>
        <v>27454.60240974035</v>
      </c>
      <c r="DV7" s="77">
        <f>'Finansinės ataskaitos'!DV13</f>
        <v>27454.60240974035</v>
      </c>
      <c r="DW7" s="77">
        <f>'Finansinės ataskaitos'!DW13</f>
        <v>27454.60240974035</v>
      </c>
      <c r="DX7" s="77">
        <f>'Finansinės ataskaitos'!DX13</f>
        <v>27454.60240974035</v>
      </c>
      <c r="DY7" s="77">
        <f>'Finansinės ataskaitos'!DY13</f>
        <v>37454.60240974035</v>
      </c>
      <c r="DZ7" s="77">
        <f>'Finansinės ataskaitos'!DZ13</f>
        <v>27454.60240974035</v>
      </c>
      <c r="EA7" s="77">
        <f>'Finansinės ataskaitos'!EA13</f>
        <v>339455.22891688417</v>
      </c>
      <c r="EB7" s="77">
        <f>'Finansinės ataskaitos'!EB13</f>
        <v>28278.240482032561</v>
      </c>
      <c r="EC7" s="77">
        <f>'Finansinės ataskaitos'!EC13</f>
        <v>28278.240482032561</v>
      </c>
      <c r="ED7" s="77">
        <f>'Finansinės ataskaitos'!ED13</f>
        <v>28278.240482032561</v>
      </c>
      <c r="EE7" s="77">
        <f>'Finansinės ataskaitos'!EE13</f>
        <v>28278.240482032561</v>
      </c>
      <c r="EF7" s="77">
        <f>'Finansinės ataskaitos'!EF13</f>
        <v>28278.240482032561</v>
      </c>
      <c r="EG7" s="77">
        <f>'Finansinės ataskaitos'!EG13</f>
        <v>28278.240482032561</v>
      </c>
      <c r="EH7" s="77">
        <f>'Finansinės ataskaitos'!EH13</f>
        <v>28278.240482032561</v>
      </c>
      <c r="EI7" s="77">
        <f>'Finansinės ataskaitos'!EI13</f>
        <v>28278.240482032561</v>
      </c>
      <c r="EJ7" s="77">
        <f>'Finansinės ataskaitos'!EJ13</f>
        <v>28278.240482032561</v>
      </c>
      <c r="EK7" s="77">
        <f>'Finansinės ataskaitos'!EK13</f>
        <v>28278.240482032561</v>
      </c>
      <c r="EL7" s="77">
        <f>'Finansinės ataskaitos'!EL13</f>
        <v>38278.240482032561</v>
      </c>
      <c r="EM7" s="77">
        <f>'Finansinės ataskaitos'!EM13</f>
        <v>28278.240482032561</v>
      </c>
      <c r="EN7" s="77">
        <f>'Finansinės ataskaitos'!EN13</f>
        <v>349338.88578439073</v>
      </c>
      <c r="EO7" s="77">
        <f>'Finansinės ataskaitos'!EO13</f>
        <v>29126.587696493541</v>
      </c>
      <c r="EP7" s="77">
        <f>'Finansinės ataskaitos'!EP13</f>
        <v>29126.587696493541</v>
      </c>
      <c r="EQ7" s="77">
        <f>'Finansinės ataskaitos'!EQ13</f>
        <v>29126.587696493541</v>
      </c>
      <c r="ER7" s="77">
        <f>'Finansinės ataskaitos'!ER13</f>
        <v>29126.587696493541</v>
      </c>
      <c r="ES7" s="77">
        <f>'Finansinės ataskaitos'!ES13</f>
        <v>29126.587696493541</v>
      </c>
      <c r="ET7" s="77">
        <f>'Finansinės ataskaitos'!ET13</f>
        <v>29126.587696493541</v>
      </c>
      <c r="EU7" s="77">
        <f>'Finansinės ataskaitos'!EU13</f>
        <v>29126.587696493541</v>
      </c>
      <c r="EV7" s="77">
        <f>'Finansinės ataskaitos'!EV13</f>
        <v>29126.587696493541</v>
      </c>
      <c r="EW7" s="77">
        <f>'Finansinės ataskaitos'!EW13</f>
        <v>29126.587696493541</v>
      </c>
      <c r="EX7" s="77">
        <f>'Finansinės ataskaitos'!EX13</f>
        <v>29126.587696493541</v>
      </c>
      <c r="EY7" s="77">
        <f>'Finansinės ataskaitos'!EY13</f>
        <v>39126.587696493545</v>
      </c>
      <c r="EZ7" s="77">
        <f>'Finansinės ataskaitos'!EZ13</f>
        <v>29126.587696493541</v>
      </c>
      <c r="FA7" s="77">
        <f>'Finansinės ataskaitos'!FA13</f>
        <v>359519.05235792248</v>
      </c>
      <c r="FB7" s="77">
        <f>'Finansinės ataskaitos'!FB13</f>
        <v>30000.385327388343</v>
      </c>
      <c r="FC7" s="77">
        <f>'Finansinės ataskaitos'!FC13</f>
        <v>30000.385327388343</v>
      </c>
      <c r="FD7" s="77">
        <f>'Finansinės ataskaitos'!FD13</f>
        <v>30000.385327388343</v>
      </c>
      <c r="FE7" s="77">
        <f>'Finansinės ataskaitos'!FE13</f>
        <v>30000.385327388343</v>
      </c>
      <c r="FF7" s="77">
        <f>'Finansinės ataskaitos'!FF13</f>
        <v>30000.385327388343</v>
      </c>
      <c r="FG7" s="77">
        <f>'Finansinės ataskaitos'!FG13</f>
        <v>30000.385327388343</v>
      </c>
      <c r="FH7" s="77">
        <f>'Finansinės ataskaitos'!FH13</f>
        <v>30000.385327388343</v>
      </c>
      <c r="FI7" s="77">
        <f>'Finansinės ataskaitos'!FI13</f>
        <v>30000.385327388343</v>
      </c>
      <c r="FJ7" s="77">
        <f>'Finansinės ataskaitos'!FJ13</f>
        <v>30000.385327388343</v>
      </c>
      <c r="FK7" s="77">
        <f>'Finansinės ataskaitos'!FK13</f>
        <v>30000.385327388343</v>
      </c>
      <c r="FL7" s="77">
        <f>'Finansinės ataskaitos'!FL13</f>
        <v>40000.385327388343</v>
      </c>
      <c r="FM7" s="77">
        <f>'Finansinės ataskaitos'!FM13</f>
        <v>30000.385327388343</v>
      </c>
      <c r="FN7" s="77">
        <f>'Finansinės ataskaitos'!FN13</f>
        <v>370004.62392866024</v>
      </c>
      <c r="FO7" s="77">
        <f>'Finansinės ataskaitos'!FO13</f>
        <v>30900.39688720999</v>
      </c>
      <c r="FP7" s="77">
        <f>'Finansinės ataskaitos'!FP13</f>
        <v>30900.39688720999</v>
      </c>
      <c r="FQ7" s="77">
        <f>'Finansinės ataskaitos'!FQ13</f>
        <v>30900.39688720999</v>
      </c>
      <c r="FR7" s="77">
        <f>'Finansinės ataskaitos'!FR13</f>
        <v>30900.39688720999</v>
      </c>
      <c r="FS7" s="77">
        <f>'Finansinės ataskaitos'!FS13</f>
        <v>30900.39688720999</v>
      </c>
      <c r="FT7" s="77">
        <f>'Finansinės ataskaitos'!FT13</f>
        <v>30900.39688720999</v>
      </c>
      <c r="FU7" s="77">
        <f>'Finansinės ataskaitos'!FU13</f>
        <v>30900.39688720999</v>
      </c>
      <c r="FV7" s="77">
        <f>'Finansinės ataskaitos'!FV13</f>
        <v>30900.39688720999</v>
      </c>
      <c r="FW7" s="77">
        <f>'Finansinės ataskaitos'!FW13</f>
        <v>30900.39688720999</v>
      </c>
      <c r="FX7" s="77">
        <f>'Finansinės ataskaitos'!FX13</f>
        <v>30900.39688720999</v>
      </c>
      <c r="FY7" s="77">
        <f>'Finansinės ataskaitos'!FY13</f>
        <v>40900.396887209994</v>
      </c>
      <c r="FZ7" s="77">
        <f>'Finansinės ataskaitos'!FZ13</f>
        <v>30900.39688720999</v>
      </c>
      <c r="GA7" s="77">
        <f>'Finansinės ataskaitos'!GA13</f>
        <v>380804.76264651981</v>
      </c>
      <c r="GB7" s="77">
        <f>'Finansinės ataskaitos'!GB13</f>
        <v>31827.408793826296</v>
      </c>
      <c r="GC7" s="77">
        <f>'Finansinės ataskaitos'!GC13</f>
        <v>31827.408793826296</v>
      </c>
      <c r="GD7" s="77">
        <f>'Finansinės ataskaitos'!GD13</f>
        <v>31827.408793826296</v>
      </c>
      <c r="GE7" s="77">
        <f>'Finansinės ataskaitos'!GE13</f>
        <v>31827.408793826296</v>
      </c>
      <c r="GF7" s="77">
        <f>'Finansinės ataskaitos'!GF13</f>
        <v>31827.408793826296</v>
      </c>
      <c r="GG7" s="77">
        <f>'Finansinės ataskaitos'!GG13</f>
        <v>31827.408793826296</v>
      </c>
      <c r="GH7" s="77">
        <f>'Finansinės ataskaitos'!GH13</f>
        <v>31827.408793826296</v>
      </c>
      <c r="GI7" s="77">
        <f>'Finansinės ataskaitos'!GI13</f>
        <v>31827.408793826296</v>
      </c>
      <c r="GJ7" s="77">
        <f>'Finansinės ataskaitos'!GJ13</f>
        <v>31827.408793826296</v>
      </c>
      <c r="GK7" s="77">
        <f>'Finansinės ataskaitos'!GK13</f>
        <v>31827.408793826296</v>
      </c>
      <c r="GL7" s="77">
        <f>'Finansinės ataskaitos'!GL13</f>
        <v>41827.408793826296</v>
      </c>
      <c r="GM7" s="77">
        <f>'Finansinės ataskaitos'!GM13</f>
        <v>31827.408793826296</v>
      </c>
      <c r="GN7" s="77">
        <f>'Finansinės ataskaitos'!GN13</f>
        <v>391928.90552591556</v>
      </c>
      <c r="GO7" s="77">
        <f>'Finansinės ataskaitos'!GO13</f>
        <v>0</v>
      </c>
      <c r="GP7" s="77">
        <f>'Finansinės ataskaitos'!GP13</f>
        <v>0</v>
      </c>
      <c r="GQ7" s="77">
        <f>'Finansinės ataskaitos'!GQ13</f>
        <v>0</v>
      </c>
      <c r="GR7" s="77">
        <f>'Finansinės ataskaitos'!GR13</f>
        <v>0</v>
      </c>
      <c r="GS7" s="77">
        <f>'Finansinės ataskaitos'!GS13</f>
        <v>0</v>
      </c>
      <c r="GT7" s="77">
        <f>'Finansinės ataskaitos'!GT13</f>
        <v>0</v>
      </c>
      <c r="GU7" s="77">
        <f>'Finansinės ataskaitos'!GU13</f>
        <v>0</v>
      </c>
      <c r="GV7" s="77">
        <f>'Finansinės ataskaitos'!GV13</f>
        <v>0</v>
      </c>
      <c r="GW7" s="77">
        <f>'Finansinės ataskaitos'!GW13</f>
        <v>0</v>
      </c>
      <c r="GX7" s="77">
        <f>'Finansinės ataskaitos'!GX13</f>
        <v>0</v>
      </c>
      <c r="GY7" s="77">
        <f>'Finansinės ataskaitos'!GY13</f>
        <v>0</v>
      </c>
      <c r="GZ7" s="77">
        <f>'Finansinės ataskaitos'!GZ13</f>
        <v>0</v>
      </c>
      <c r="HA7" s="77">
        <f>'Finansinės ataskaitos'!HA13</f>
        <v>0</v>
      </c>
      <c r="HB7" s="77">
        <f>'Finansinės ataskaitos'!HB13</f>
        <v>0</v>
      </c>
      <c r="HC7" s="77">
        <f>'Finansinės ataskaitos'!HC13</f>
        <v>0</v>
      </c>
      <c r="HD7" s="77">
        <f>'Finansinės ataskaitos'!HD13</f>
        <v>0</v>
      </c>
      <c r="HE7" s="77">
        <f>'Finansinės ataskaitos'!HE13</f>
        <v>0</v>
      </c>
      <c r="HF7" s="77">
        <f>'Finansinės ataskaitos'!HF13</f>
        <v>0</v>
      </c>
      <c r="HG7" s="77">
        <f>'Finansinės ataskaitos'!HG13</f>
        <v>0</v>
      </c>
      <c r="HH7" s="77">
        <f>'Finansinės ataskaitos'!HH13</f>
        <v>0</v>
      </c>
      <c r="HI7" s="77">
        <f>'Finansinės ataskaitos'!HI13</f>
        <v>0</v>
      </c>
      <c r="HJ7" s="77">
        <f>'Finansinės ataskaitos'!HJ13</f>
        <v>0</v>
      </c>
      <c r="HK7" s="77">
        <f>'Finansinės ataskaitos'!HK13</f>
        <v>0</v>
      </c>
      <c r="HL7" s="77">
        <f>'Finansinės ataskaitos'!HL13</f>
        <v>0</v>
      </c>
      <c r="HM7" s="77">
        <f>'Finansinės ataskaitos'!HM13</f>
        <v>0</v>
      </c>
      <c r="HN7" s="77">
        <f>'Finansinės ataskaitos'!HN13</f>
        <v>0</v>
      </c>
      <c r="HO7" s="77">
        <f>'Finansinės ataskaitos'!HO13</f>
        <v>0</v>
      </c>
      <c r="HP7" s="77">
        <f>'Finansinės ataskaitos'!HP13</f>
        <v>0</v>
      </c>
      <c r="HQ7" s="77">
        <f>'Finansinės ataskaitos'!HQ13</f>
        <v>0</v>
      </c>
      <c r="HR7" s="77">
        <f>'Finansinės ataskaitos'!HR13</f>
        <v>0</v>
      </c>
      <c r="HS7" s="77">
        <f>'Finansinės ataskaitos'!HS13</f>
        <v>0</v>
      </c>
      <c r="HT7" s="77">
        <f>'Finansinės ataskaitos'!HT13</f>
        <v>0</v>
      </c>
      <c r="HU7" s="77">
        <f>'Finansinės ataskaitos'!HU13</f>
        <v>0</v>
      </c>
      <c r="HV7" s="77">
        <f>'Finansinės ataskaitos'!HV13</f>
        <v>0</v>
      </c>
      <c r="HW7" s="77">
        <f>'Finansinės ataskaitos'!HW13</f>
        <v>0</v>
      </c>
      <c r="HX7" s="77">
        <f>'Finansinės ataskaitos'!HX13</f>
        <v>0</v>
      </c>
      <c r="HY7" s="77">
        <f>'Finansinės ataskaitos'!HY13</f>
        <v>0</v>
      </c>
      <c r="HZ7" s="77">
        <f>'Finansinės ataskaitos'!HZ13</f>
        <v>0</v>
      </c>
      <c r="IA7" s="77">
        <f>'Finansinės ataskaitos'!IA13</f>
        <v>0</v>
      </c>
      <c r="IB7" s="77">
        <f>'Finansinės ataskaitos'!IB13</f>
        <v>0</v>
      </c>
      <c r="IC7" s="77">
        <f>'Finansinės ataskaitos'!IC13</f>
        <v>0</v>
      </c>
      <c r="ID7" s="77">
        <f>'Finansinės ataskaitos'!ID13</f>
        <v>0</v>
      </c>
      <c r="IE7" s="77">
        <f>'Finansinės ataskaitos'!IE13</f>
        <v>0</v>
      </c>
      <c r="IF7" s="77">
        <f>'Finansinės ataskaitos'!IF13</f>
        <v>0</v>
      </c>
      <c r="IG7" s="77">
        <f>'Finansinės ataskaitos'!IG13</f>
        <v>0</v>
      </c>
      <c r="IH7" s="77">
        <f>'Finansinės ataskaitos'!IH13</f>
        <v>0</v>
      </c>
      <c r="II7" s="77">
        <f>'Finansinės ataskaitos'!II13</f>
        <v>0</v>
      </c>
      <c r="IJ7" s="77">
        <f>'Finansinės ataskaitos'!IJ13</f>
        <v>0</v>
      </c>
      <c r="IK7" s="77">
        <f>'Finansinės ataskaitos'!IK13</f>
        <v>0</v>
      </c>
      <c r="IL7" s="77">
        <f>'Finansinės ataskaitos'!IL13</f>
        <v>0</v>
      </c>
      <c r="IM7" s="77">
        <f>'Finansinės ataskaitos'!IM13</f>
        <v>0</v>
      </c>
      <c r="IN7" s="77">
        <f>'Finansinės ataskaitos'!IN13</f>
        <v>0</v>
      </c>
      <c r="IO7" s="77">
        <f>'Finansinės ataskaitos'!IO13</f>
        <v>0</v>
      </c>
      <c r="IP7" s="77">
        <f>'Finansinės ataskaitos'!IP13</f>
        <v>0</v>
      </c>
      <c r="IQ7" s="77">
        <f>'Finansinės ataskaitos'!IQ13</f>
        <v>0</v>
      </c>
      <c r="IR7" s="77">
        <f>'Finansinės ataskaitos'!IR13</f>
        <v>0</v>
      </c>
      <c r="IS7" s="77">
        <f>'Finansinės ataskaitos'!IS13</f>
        <v>0</v>
      </c>
      <c r="IT7" s="77">
        <f>'Finansinės ataskaitos'!IT13</f>
        <v>0</v>
      </c>
      <c r="IU7" s="77">
        <f>'Finansinės ataskaitos'!IU13</f>
        <v>0</v>
      </c>
      <c r="IV7" s="77">
        <f>'Finansinės ataskaitos'!IV13</f>
        <v>0</v>
      </c>
      <c r="IW7" s="77">
        <f>'Finansinės ataskaitos'!IW13</f>
        <v>0</v>
      </c>
      <c r="IX7" s="77">
        <f>'Finansinės ataskaitos'!IX13</f>
        <v>0</v>
      </c>
      <c r="IY7" s="77">
        <f>'Finansinės ataskaitos'!IY13</f>
        <v>0</v>
      </c>
      <c r="IZ7" s="77">
        <f>'Finansinės ataskaitos'!IZ13</f>
        <v>0</v>
      </c>
      <c r="JA7" s="77">
        <f>'Finansinės ataskaitos'!JA13</f>
        <v>0</v>
      </c>
      <c r="JB7" s="77">
        <f>'Finansinės ataskaitos'!JB13</f>
        <v>0</v>
      </c>
      <c r="JC7" s="77">
        <f>'Finansinės ataskaitos'!JC13</f>
        <v>0</v>
      </c>
      <c r="JD7" s="77">
        <f>'Finansinės ataskaitos'!JD13</f>
        <v>0</v>
      </c>
      <c r="JE7" s="77">
        <f>'Finansinės ataskaitos'!JE13</f>
        <v>0</v>
      </c>
      <c r="JF7" s="77">
        <f>'Finansinės ataskaitos'!JF13</f>
        <v>0</v>
      </c>
      <c r="JG7" s="77">
        <f>'Finansinės ataskaitos'!JG13</f>
        <v>0</v>
      </c>
      <c r="JH7" s="77">
        <f>'Finansinės ataskaitos'!JH13</f>
        <v>0</v>
      </c>
      <c r="JI7" s="77">
        <f>'Finansinės ataskaitos'!JI13</f>
        <v>0</v>
      </c>
      <c r="JJ7" s="77">
        <f>'Finansinės ataskaitos'!JJ13</f>
        <v>0</v>
      </c>
      <c r="JK7" s="77">
        <f>'Finansinės ataskaitos'!JK13</f>
        <v>0</v>
      </c>
      <c r="JL7" s="77">
        <f>'Finansinės ataskaitos'!JL13</f>
        <v>0</v>
      </c>
      <c r="JM7" s="77">
        <f>'Finansinės ataskaitos'!JM13</f>
        <v>0</v>
      </c>
      <c r="JN7" s="77">
        <f>'Finansinės ataskaitos'!JN13</f>
        <v>0</v>
      </c>
      <c r="JO7" s="77">
        <f>'Finansinės ataskaitos'!JO13</f>
        <v>0</v>
      </c>
      <c r="JP7" s="77">
        <f>'Finansinės ataskaitos'!JP13</f>
        <v>0</v>
      </c>
      <c r="JQ7" s="77">
        <f>'Finansinės ataskaitos'!JQ13</f>
        <v>0</v>
      </c>
      <c r="JR7" s="77">
        <f>'Finansinės ataskaitos'!JR13</f>
        <v>0</v>
      </c>
      <c r="JS7" s="77">
        <f>'Finansinės ataskaitos'!JS13</f>
        <v>0</v>
      </c>
      <c r="JT7" s="77">
        <f>'Finansinės ataskaitos'!JT13</f>
        <v>0</v>
      </c>
      <c r="JU7" s="77">
        <f>'Finansinės ataskaitos'!JU13</f>
        <v>0</v>
      </c>
      <c r="JV7" s="77">
        <f>'Finansinės ataskaitos'!JV13</f>
        <v>0</v>
      </c>
      <c r="JW7" s="77">
        <f>'Finansinės ataskaitos'!JW13</f>
        <v>0</v>
      </c>
      <c r="JX7" s="77">
        <f>'Finansinės ataskaitos'!JX13</f>
        <v>0</v>
      </c>
      <c r="JY7" s="77">
        <f>'Finansinės ataskaitos'!JY13</f>
        <v>0</v>
      </c>
      <c r="JZ7" s="77">
        <f>'Finansinės ataskaitos'!JZ13</f>
        <v>0</v>
      </c>
      <c r="KA7" s="77">
        <f>'Finansinės ataskaitos'!KA13</f>
        <v>0</v>
      </c>
      <c r="KB7" s="77">
        <f>'Finansinės ataskaitos'!KB13</f>
        <v>0</v>
      </c>
      <c r="KC7" s="77">
        <f>'Finansinės ataskaitos'!KC13</f>
        <v>0</v>
      </c>
      <c r="KD7" s="77">
        <f>'Finansinės ataskaitos'!KD13</f>
        <v>0</v>
      </c>
      <c r="KE7" s="77">
        <f>'Finansinės ataskaitos'!KE13</f>
        <v>0</v>
      </c>
      <c r="KF7" s="77">
        <f>'Finansinės ataskaitos'!KF13</f>
        <v>0</v>
      </c>
      <c r="KG7" s="77">
        <f>'Finansinės ataskaitos'!KG13</f>
        <v>0</v>
      </c>
      <c r="KH7" s="77">
        <f>'Finansinės ataskaitos'!KH13</f>
        <v>0</v>
      </c>
      <c r="KI7" s="77">
        <f>'Finansinės ataskaitos'!KI13</f>
        <v>0</v>
      </c>
      <c r="KJ7" s="77">
        <f>'Finansinės ataskaitos'!KJ13</f>
        <v>0</v>
      </c>
      <c r="KK7" s="77">
        <f>'Finansinės ataskaitos'!KK13</f>
        <v>0</v>
      </c>
      <c r="KL7" s="77">
        <f>'Finansinės ataskaitos'!KL13</f>
        <v>0</v>
      </c>
      <c r="KM7" s="77">
        <f>'Finansinės ataskaitos'!KM13</f>
        <v>0</v>
      </c>
      <c r="KN7" s="77">
        <f>'Finansinės ataskaitos'!KN13</f>
        <v>0</v>
      </c>
      <c r="KO7" s="77">
        <f>'Finansinės ataskaitos'!KO13</f>
        <v>0</v>
      </c>
      <c r="KP7" s="77">
        <f>'Finansinės ataskaitos'!KP13</f>
        <v>0</v>
      </c>
      <c r="KQ7" s="77">
        <f>'Finansinės ataskaitos'!KQ13</f>
        <v>0</v>
      </c>
      <c r="KR7" s="77">
        <f>'Finansinės ataskaitos'!KR13</f>
        <v>0</v>
      </c>
      <c r="KS7" s="77">
        <f>'Finansinės ataskaitos'!KS13</f>
        <v>0</v>
      </c>
      <c r="KT7" s="77">
        <f>'Finansinės ataskaitos'!KT13</f>
        <v>0</v>
      </c>
      <c r="KU7" s="77">
        <f>'Finansinės ataskaitos'!KU13</f>
        <v>0</v>
      </c>
      <c r="KV7" s="77">
        <f>'Finansinės ataskaitos'!KV13</f>
        <v>0</v>
      </c>
      <c r="KW7" s="77">
        <f>'Finansinės ataskaitos'!KW13</f>
        <v>0</v>
      </c>
      <c r="KX7" s="77">
        <f>'Finansinės ataskaitos'!KX13</f>
        <v>0</v>
      </c>
      <c r="KY7" s="77">
        <f>'Finansinės ataskaitos'!KY13</f>
        <v>0</v>
      </c>
      <c r="KZ7" s="77">
        <f>'Finansinės ataskaitos'!KZ13</f>
        <v>0</v>
      </c>
      <c r="LA7" s="77">
        <f>'Finansinės ataskaitos'!LA13</f>
        <v>0</v>
      </c>
      <c r="LB7" s="77">
        <f>'Finansinės ataskaitos'!LB13</f>
        <v>0</v>
      </c>
      <c r="LC7" s="77">
        <f>'Finansinės ataskaitos'!LC13</f>
        <v>0</v>
      </c>
      <c r="LD7" s="77">
        <f>'Finansinės ataskaitos'!LD13</f>
        <v>0</v>
      </c>
      <c r="LE7" s="77">
        <f>'Finansinės ataskaitos'!LE13</f>
        <v>0</v>
      </c>
      <c r="LF7" s="77">
        <f>'Finansinės ataskaitos'!LF13</f>
        <v>0</v>
      </c>
      <c r="LG7" s="77">
        <f>'Finansinės ataskaitos'!LG13</f>
        <v>0</v>
      </c>
      <c r="LH7" s="77">
        <f>'Finansinės ataskaitos'!LH13</f>
        <v>0</v>
      </c>
      <c r="LI7" s="77">
        <f>'Finansinės ataskaitos'!LI13</f>
        <v>0</v>
      </c>
      <c r="LJ7" s="77">
        <f>'Finansinės ataskaitos'!LJ13</f>
        <v>0</v>
      </c>
      <c r="LK7" s="77">
        <f>'Finansinės ataskaitos'!LK13</f>
        <v>0</v>
      </c>
      <c r="LL7" s="77">
        <f>'Finansinės ataskaitos'!LL13</f>
        <v>0</v>
      </c>
      <c r="LM7" s="77">
        <f>'Finansinės ataskaitos'!LM13</f>
        <v>0</v>
      </c>
      <c r="LN7" s="77">
        <f>'Finansinės ataskaitos'!LN13</f>
        <v>0</v>
      </c>
    </row>
    <row r="8" spans="1:326">
      <c r="A8" s="7" t="s">
        <v>102</v>
      </c>
      <c r="B8" s="123">
        <f>SUM(B9:B11)</f>
        <v>35250</v>
      </c>
      <c r="C8" s="123">
        <f t="shared" ref="C8:BN8" si="24">SUM(C9:C11)</f>
        <v>4102.5</v>
      </c>
      <c r="D8" s="123">
        <f t="shared" si="24"/>
        <v>4140</v>
      </c>
      <c r="E8" s="123">
        <f t="shared" si="24"/>
        <v>4177.5</v>
      </c>
      <c r="F8" s="123">
        <f t="shared" si="24"/>
        <v>4220.3420000000006</v>
      </c>
      <c r="G8" s="123">
        <f t="shared" si="24"/>
        <v>4954.1774999999998</v>
      </c>
      <c r="H8" s="123">
        <f t="shared" si="24"/>
        <v>5688.0130000000008</v>
      </c>
      <c r="I8" s="123">
        <f t="shared" si="24"/>
        <v>6421.8485000000001</v>
      </c>
      <c r="J8" s="123">
        <f t="shared" si="24"/>
        <v>7155.6839999999993</v>
      </c>
      <c r="K8" s="123">
        <f t="shared" si="24"/>
        <v>7889.5195000000003</v>
      </c>
      <c r="L8" s="123">
        <f t="shared" si="24"/>
        <v>8623.3549999999996</v>
      </c>
      <c r="M8" s="38">
        <f t="shared" si="24"/>
        <v>844959.79050000024</v>
      </c>
      <c r="N8" s="343">
        <f t="shared" si="24"/>
        <v>937582.73000000021</v>
      </c>
      <c r="O8" s="123">
        <f t="shared" si="24"/>
        <v>10751.245288194445</v>
      </c>
      <c r="P8" s="123">
        <f t="shared" si="24"/>
        <v>14551.948002798605</v>
      </c>
      <c r="Q8" s="123">
        <f t="shared" si="24"/>
        <v>16613.418621083329</v>
      </c>
      <c r="R8" s="123">
        <f t="shared" si="24"/>
        <v>18694.947570298602</v>
      </c>
      <c r="S8" s="123">
        <f t="shared" si="24"/>
        <v>20796.534850444437</v>
      </c>
      <c r="T8" s="123">
        <f t="shared" si="24"/>
        <v>22918.180461520824</v>
      </c>
      <c r="U8" s="123">
        <f t="shared" si="24"/>
        <v>25059.884403527769</v>
      </c>
      <c r="V8" s="123">
        <f t="shared" si="24"/>
        <v>27221.646676465269</v>
      </c>
      <c r="W8" s="123">
        <f t="shared" si="24"/>
        <v>29403.467280333327</v>
      </c>
      <c r="X8" s="123">
        <f t="shared" si="24"/>
        <v>31605.346215131933</v>
      </c>
      <c r="Y8" s="123">
        <f t="shared" si="24"/>
        <v>33827.283480861108</v>
      </c>
      <c r="Z8" s="123">
        <f t="shared" si="24"/>
        <v>4771150.67907752</v>
      </c>
      <c r="AA8" s="123">
        <f t="shared" si="24"/>
        <v>5022594.5819281796</v>
      </c>
      <c r="AB8" s="123">
        <f t="shared" si="24"/>
        <v>54221.891580820258</v>
      </c>
      <c r="AC8" s="123">
        <f t="shared" si="24"/>
        <v>54096.387356884879</v>
      </c>
      <c r="AD8" s="123">
        <f t="shared" si="24"/>
        <v>53969.628090710132</v>
      </c>
      <c r="AE8" s="123">
        <f t="shared" si="24"/>
        <v>53841.601231873632</v>
      </c>
      <c r="AF8" s="123">
        <f t="shared" si="24"/>
        <v>53712.294104448782</v>
      </c>
      <c r="AG8" s="123">
        <f t="shared" si="24"/>
        <v>53581.693905749693</v>
      </c>
      <c r="AH8" s="123">
        <f t="shared" si="24"/>
        <v>53449.787705063587</v>
      </c>
      <c r="AI8" s="123">
        <f t="shared" si="24"/>
        <v>53316.562442370632</v>
      </c>
      <c r="AJ8" s="123">
        <f t="shared" si="24"/>
        <v>53182.004927050759</v>
      </c>
      <c r="AK8" s="123">
        <f t="shared" si="24"/>
        <v>53046.101836577669</v>
      </c>
      <c r="AL8" s="123">
        <f t="shared" si="24"/>
        <v>62908.839715199851</v>
      </c>
      <c r="AM8" s="123">
        <f t="shared" si="24"/>
        <v>52870.204972608262</v>
      </c>
      <c r="AN8" s="123">
        <f t="shared" si="24"/>
        <v>652196.99786935817</v>
      </c>
      <c r="AO8" s="123">
        <f t="shared" si="24"/>
        <v>53206.997532590751</v>
      </c>
      <c r="AP8" s="123">
        <f t="shared" si="24"/>
        <v>53066.586231673071</v>
      </c>
      <c r="AQ8" s="123">
        <f t="shared" si="24"/>
        <v>52924.770817746205</v>
      </c>
      <c r="AR8" s="123">
        <f t="shared" si="24"/>
        <v>52781.537249680077</v>
      </c>
      <c r="AS8" s="123">
        <f t="shared" si="24"/>
        <v>52636.871345933294</v>
      </c>
      <c r="AT8" s="123">
        <f t="shared" si="24"/>
        <v>52490.758783149038</v>
      </c>
      <c r="AU8" s="123">
        <f t="shared" si="24"/>
        <v>52343.185094736931</v>
      </c>
      <c r="AV8" s="123">
        <f t="shared" si="24"/>
        <v>52194.135669440708</v>
      </c>
      <c r="AW8" s="123">
        <f t="shared" si="24"/>
        <v>52043.59574989153</v>
      </c>
      <c r="AX8" s="123">
        <f t="shared" si="24"/>
        <v>51891.550431146854</v>
      </c>
      <c r="AY8" s="123">
        <f t="shared" si="24"/>
        <v>61737.98465921473</v>
      </c>
      <c r="AZ8" s="123">
        <f t="shared" si="24"/>
        <v>56682.883229563289</v>
      </c>
      <c r="BA8" s="123">
        <f t="shared" si="24"/>
        <v>644000.85679476638</v>
      </c>
      <c r="BB8" s="123">
        <f t="shared" si="24"/>
        <v>52017.318845115326</v>
      </c>
      <c r="BC8" s="123">
        <f t="shared" si="24"/>
        <v>51893.805131392888</v>
      </c>
      <c r="BD8" s="123">
        <f t="shared" si="24"/>
        <v>51735.361025868231</v>
      </c>
      <c r="BE8" s="123">
        <f t="shared" si="24"/>
        <v>51575.332479288321</v>
      </c>
      <c r="BF8" s="123">
        <f t="shared" si="24"/>
        <v>51413.703647242612</v>
      </c>
      <c r="BG8" s="123">
        <f t="shared" si="24"/>
        <v>51250.458526876449</v>
      </c>
      <c r="BH8" s="123">
        <f t="shared" si="24"/>
        <v>51085.580955306621</v>
      </c>
      <c r="BI8" s="123">
        <f t="shared" si="24"/>
        <v>50919.054608021099</v>
      </c>
      <c r="BJ8" s="123">
        <f t="shared" si="24"/>
        <v>50750.862997262724</v>
      </c>
      <c r="BK8" s="123">
        <f t="shared" si="24"/>
        <v>50580.989470396758</v>
      </c>
      <c r="BL8" s="123">
        <f t="shared" si="24"/>
        <v>60409.41720826213</v>
      </c>
      <c r="BM8" s="123">
        <f t="shared" si="24"/>
        <v>74336.12922350617</v>
      </c>
      <c r="BN8" s="123">
        <f t="shared" si="24"/>
        <v>647968.01411853929</v>
      </c>
      <c r="BO8" s="123">
        <f t="shared" ref="BO8:DZ8" si="25">SUM(BO9:BO11)</f>
        <v>50666.899060187643</v>
      </c>
      <c r="BP8" s="123">
        <f t="shared" si="25"/>
        <v>50518.877885702939</v>
      </c>
      <c r="BQ8" s="123">
        <f t="shared" si="25"/>
        <v>50341.636600708531</v>
      </c>
      <c r="BR8" s="123">
        <f t="shared" si="25"/>
        <v>50162.622902864183</v>
      </c>
      <c r="BS8" s="123">
        <f t="shared" si="25"/>
        <v>49981.819068041383</v>
      </c>
      <c r="BT8" s="123">
        <f t="shared" si="25"/>
        <v>49799.207194870352</v>
      </c>
      <c r="BU8" s="123">
        <f t="shared" si="25"/>
        <v>49614.769202967625</v>
      </c>
      <c r="BV8" s="123">
        <f t="shared" si="25"/>
        <v>49428.486831145856</v>
      </c>
      <c r="BW8" s="123">
        <f t="shared" si="25"/>
        <v>49240.341635605873</v>
      </c>
      <c r="BX8" s="123">
        <f t="shared" si="25"/>
        <v>49050.314988110491</v>
      </c>
      <c r="BY8" s="123">
        <f t="shared" si="25"/>
        <v>58858.388074140152</v>
      </c>
      <c r="BZ8" s="123">
        <f t="shared" si="25"/>
        <v>93764.541891030123</v>
      </c>
      <c r="CA8" s="123">
        <f t="shared" si="25"/>
        <v>651427.90533537511</v>
      </c>
      <c r="CB8" s="123">
        <f t="shared" si="25"/>
        <v>49089.691668412532</v>
      </c>
      <c r="CC8" s="123">
        <f t="shared" si="25"/>
        <v>48912.091793140498</v>
      </c>
      <c r="CD8" s="123">
        <f t="shared" si="25"/>
        <v>48713.583302997227</v>
      </c>
      <c r="CE8" s="123">
        <f t="shared" si="25"/>
        <v>48513.089727952523</v>
      </c>
      <c r="CF8" s="123">
        <f t="shared" si="25"/>
        <v>48310.591217157373</v>
      </c>
      <c r="CG8" s="123">
        <f t="shared" si="25"/>
        <v>48106.067721254265</v>
      </c>
      <c r="CH8" s="123">
        <f t="shared" si="25"/>
        <v>47899.498990392138</v>
      </c>
      <c r="CI8" s="123">
        <f t="shared" si="25"/>
        <v>47690.864572221384</v>
      </c>
      <c r="CJ8" s="123">
        <f t="shared" si="25"/>
        <v>47480.143809868918</v>
      </c>
      <c r="CK8" s="123">
        <f t="shared" si="25"/>
        <v>47267.315839892923</v>
      </c>
      <c r="CL8" s="123">
        <f t="shared" si="25"/>
        <v>57052.35959021718</v>
      </c>
      <c r="CM8" s="123">
        <f t="shared" si="25"/>
        <v>140935.25377804466</v>
      </c>
      <c r="CN8" s="123">
        <f t="shared" si="25"/>
        <v>679970.55201155157</v>
      </c>
      <c r="CO8" s="123">
        <f t="shared" si="25"/>
        <v>47252.509362743702</v>
      </c>
      <c r="CP8" s="123">
        <f t="shared" si="25"/>
        <v>47032.049723746532</v>
      </c>
      <c r="CQ8" s="123">
        <f t="shared" si="25"/>
        <v>46809.385488359389</v>
      </c>
      <c r="CR8" s="123">
        <f t="shared" si="25"/>
        <v>46584.494610618378</v>
      </c>
      <c r="CS8" s="123">
        <f t="shared" si="25"/>
        <v>46357.354824099952</v>
      </c>
      <c r="CT8" s="123">
        <f t="shared" si="25"/>
        <v>46127.943639716344</v>
      </c>
      <c r="CU8" s="123">
        <f t="shared" si="25"/>
        <v>45896.238343488891</v>
      </c>
      <c r="CV8" s="123">
        <f t="shared" si="25"/>
        <v>45662.215994299178</v>
      </c>
      <c r="CW8" s="123">
        <f t="shared" si="25"/>
        <v>45425.853421617554</v>
      </c>
      <c r="CX8" s="123">
        <f t="shared" si="25"/>
        <v>45187.127223209129</v>
      </c>
      <c r="CY8" s="123">
        <f t="shared" si="25"/>
        <v>54946.013762816612</v>
      </c>
      <c r="CZ8" s="123">
        <f t="shared" si="25"/>
        <v>69802.489167820167</v>
      </c>
      <c r="DA8" s="123">
        <f t="shared" si="25"/>
        <v>587083.67556253576</v>
      </c>
      <c r="DB8" s="123">
        <f t="shared" si="25"/>
        <v>45109.127755516813</v>
      </c>
      <c r="DC8" s="123">
        <f t="shared" si="25"/>
        <v>44890.925016964095</v>
      </c>
      <c r="DD8" s="123">
        <f t="shared" si="25"/>
        <v>44641.333550222698</v>
      </c>
      <c r="DE8" s="123">
        <f t="shared" si="25"/>
        <v>44389.246168813886</v>
      </c>
      <c r="DF8" s="123">
        <f t="shared" si="25"/>
        <v>44134.637913590981</v>
      </c>
      <c r="DG8" s="123">
        <f t="shared" si="25"/>
        <v>43877.483575815852</v>
      </c>
      <c r="DH8" s="123">
        <f t="shared" si="25"/>
        <v>43617.757694662971</v>
      </c>
      <c r="DI8" s="123">
        <f t="shared" si="25"/>
        <v>43355.434554698564</v>
      </c>
      <c r="DJ8" s="123">
        <f t="shared" si="25"/>
        <v>43090.488183334506</v>
      </c>
      <c r="DK8" s="123">
        <f t="shared" si="25"/>
        <v>42822.892348256813</v>
      </c>
      <c r="DL8" s="123">
        <f t="shared" si="25"/>
        <v>52552.62055482834</v>
      </c>
      <c r="DM8" s="123">
        <f t="shared" si="25"/>
        <v>166379.64604346559</v>
      </c>
      <c r="DN8" s="123">
        <f t="shared" si="25"/>
        <v>658861.59336017095</v>
      </c>
      <c r="DO8" s="123">
        <f t="shared" si="25"/>
        <v>42673.088168491551</v>
      </c>
      <c r="DP8" s="123">
        <f t="shared" si="25"/>
        <v>42395.636869450405</v>
      </c>
      <c r="DQ8" s="123">
        <f t="shared" si="25"/>
        <v>42115.411057418845</v>
      </c>
      <c r="DR8" s="123">
        <f t="shared" si="25"/>
        <v>41832.382987266974</v>
      </c>
      <c r="DS8" s="123">
        <f t="shared" si="25"/>
        <v>41546.524636413582</v>
      </c>
      <c r="DT8" s="123">
        <f t="shared" si="25"/>
        <v>41257.807702051658</v>
      </c>
      <c r="DU8" s="123">
        <f t="shared" si="25"/>
        <v>40966.20359834611</v>
      </c>
      <c r="DV8" s="123">
        <f t="shared" si="25"/>
        <v>40671.683453603509</v>
      </c>
      <c r="DW8" s="123">
        <f t="shared" si="25"/>
        <v>40374.218107413486</v>
      </c>
      <c r="DX8" s="123">
        <f t="shared" si="25"/>
        <v>40073.778107761558</v>
      </c>
      <c r="DY8" s="123">
        <f t="shared" si="25"/>
        <v>49770.333708113118</v>
      </c>
      <c r="DZ8" s="123">
        <f t="shared" si="25"/>
        <v>64563.854864468187</v>
      </c>
      <c r="EA8" s="123">
        <f t="shared" ref="EA8:GL8" si="26">SUM(EA9:EA11)</f>
        <v>528240.92326079903</v>
      </c>
      <c r="EB8" s="123">
        <f t="shared" si="26"/>
        <v>39840.502005334223</v>
      </c>
      <c r="EC8" s="123">
        <f t="shared" si="26"/>
        <v>39560.54345081409</v>
      </c>
      <c r="ED8" s="123">
        <f t="shared" si="26"/>
        <v>39246.114796866692</v>
      </c>
      <c r="EE8" s="123">
        <f t="shared" si="26"/>
        <v>38928.54185637983</v>
      </c>
      <c r="EF8" s="123">
        <f t="shared" si="26"/>
        <v>38607.793186488096</v>
      </c>
      <c r="EG8" s="123">
        <f t="shared" si="26"/>
        <v>38283.837029897433</v>
      </c>
      <c r="EH8" s="123">
        <f t="shared" si="26"/>
        <v>37956.641311740874</v>
      </c>
      <c r="EI8" s="123">
        <f t="shared" si="26"/>
        <v>37626.173636402746</v>
      </c>
      <c r="EJ8" s="123">
        <f t="shared" si="26"/>
        <v>37292.401284311243</v>
      </c>
      <c r="EK8" s="123">
        <f t="shared" si="26"/>
        <v>36955.291208698814</v>
      </c>
      <c r="EL8" s="123">
        <f t="shared" si="26"/>
        <v>46614.810032330271</v>
      </c>
      <c r="EM8" s="123">
        <f t="shared" si="26"/>
        <v>130370.92404419804</v>
      </c>
      <c r="EN8" s="123">
        <f t="shared" si="26"/>
        <v>561283.57384346239</v>
      </c>
      <c r="EO8" s="123">
        <f t="shared" si="26"/>
        <v>36627.345692320319</v>
      </c>
      <c r="EP8" s="123">
        <f t="shared" si="26"/>
        <v>36280.890898249847</v>
      </c>
      <c r="EQ8" s="123">
        <f t="shared" si="26"/>
        <v>35927.638253815458</v>
      </c>
      <c r="ER8" s="123">
        <f t="shared" si="26"/>
        <v>35570.853082936716</v>
      </c>
      <c r="ES8" s="123">
        <f t="shared" si="26"/>
        <v>35210.500060349186</v>
      </c>
      <c r="ET8" s="123">
        <f t="shared" si="26"/>
        <v>34846.543507535782</v>
      </c>
      <c r="EU8" s="123">
        <f t="shared" si="26"/>
        <v>34478.947389194247</v>
      </c>
      <c r="EV8" s="123">
        <f t="shared" si="26"/>
        <v>34107.675309669299</v>
      </c>
      <c r="EW8" s="123">
        <f t="shared" si="26"/>
        <v>33732.6905093491</v>
      </c>
      <c r="EX8" s="123">
        <f t="shared" si="26"/>
        <v>33353.955861025694</v>
      </c>
      <c r="EY8" s="123">
        <f t="shared" si="26"/>
        <v>42971.433866219057</v>
      </c>
      <c r="EZ8" s="123">
        <f t="shared" si="26"/>
        <v>97685.086651464342</v>
      </c>
      <c r="FA8" s="123">
        <f t="shared" si="26"/>
        <v>490793.56108212913</v>
      </c>
      <c r="FB8" s="123">
        <f t="shared" si="26"/>
        <v>32916.704855582022</v>
      </c>
      <c r="FC8" s="123">
        <f t="shared" si="26"/>
        <v>32540.03643359727</v>
      </c>
      <c r="FD8" s="123">
        <f t="shared" si="26"/>
        <v>32143.166955606146</v>
      </c>
      <c r="FE8" s="123">
        <f t="shared" si="26"/>
        <v>31742.328782835117</v>
      </c>
      <c r="FF8" s="123">
        <f t="shared" si="26"/>
        <v>31337.482228336376</v>
      </c>
      <c r="FG8" s="123">
        <f t="shared" si="26"/>
        <v>30928.587208292643</v>
      </c>
      <c r="FH8" s="123">
        <f t="shared" si="26"/>
        <v>30515.603238048476</v>
      </c>
      <c r="FI8" s="123">
        <f t="shared" si="26"/>
        <v>30098.489428101868</v>
      </c>
      <c r="FJ8" s="123">
        <f t="shared" si="26"/>
        <v>29677.204480055792</v>
      </c>
      <c r="FK8" s="123">
        <f t="shared" si="26"/>
        <v>29251.706682529257</v>
      </c>
      <c r="FL8" s="123">
        <f t="shared" si="26"/>
        <v>38821.953907027455</v>
      </c>
      <c r="FM8" s="123">
        <f t="shared" si="26"/>
        <v>132487.90360377062</v>
      </c>
      <c r="FN8" s="123">
        <f t="shared" si="26"/>
        <v>482461.16780378297</v>
      </c>
      <c r="FO8" s="123">
        <f t="shared" si="26"/>
        <v>28689.966555231757</v>
      </c>
      <c r="FP8" s="123">
        <f t="shared" si="26"/>
        <v>28249.041791982672</v>
      </c>
      <c r="FQ8" s="123">
        <f t="shared" si="26"/>
        <v>27802.867829997904</v>
      </c>
      <c r="FR8" s="123">
        <f t="shared" si="26"/>
        <v>27352.232128393283</v>
      </c>
      <c r="FS8" s="123">
        <f t="shared" si="26"/>
        <v>26897.090069772617</v>
      </c>
      <c r="FT8" s="123">
        <f t="shared" si="26"/>
        <v>26437.396590565746</v>
      </c>
      <c r="FU8" s="123">
        <f t="shared" si="26"/>
        <v>25973.106176566806</v>
      </c>
      <c r="FV8" s="123">
        <f t="shared" si="26"/>
        <v>25504.172858427872</v>
      </c>
      <c r="FW8" s="123">
        <f t="shared" si="26"/>
        <v>25030.550207107553</v>
      </c>
      <c r="FX8" s="123">
        <f t="shared" si="26"/>
        <v>24552.191329274028</v>
      </c>
      <c r="FY8" s="123">
        <f t="shared" si="26"/>
        <v>34069.048862662174</v>
      </c>
      <c r="FZ8" s="123">
        <f t="shared" si="26"/>
        <v>67681.074971384194</v>
      </c>
      <c r="GA8" s="123">
        <f t="shared" si="26"/>
        <v>368238.73937136668</v>
      </c>
      <c r="GB8" s="123">
        <f t="shared" si="26"/>
        <v>23847.858711676468</v>
      </c>
      <c r="GC8" s="123">
        <f t="shared" si="26"/>
        <v>23521.310470225952</v>
      </c>
      <c r="GD8" s="123">
        <f t="shared" si="26"/>
        <v>23021.27282131878</v>
      </c>
      <c r="GE8" s="123">
        <f t="shared" si="26"/>
        <v>22516.234795922541</v>
      </c>
      <c r="GF8" s="123">
        <f t="shared" si="26"/>
        <v>22006.146390272337</v>
      </c>
      <c r="GG8" s="123">
        <f t="shared" si="26"/>
        <v>21490.957100565633</v>
      </c>
      <c r="GH8" s="123">
        <f t="shared" si="26"/>
        <v>23202.250203980086</v>
      </c>
      <c r="GI8" s="123">
        <f t="shared" si="26"/>
        <v>22699.021952410461</v>
      </c>
      <c r="GJ8" s="123">
        <f t="shared" si="26"/>
        <v>22190.761418325135</v>
      </c>
      <c r="GK8" s="123">
        <f t="shared" si="26"/>
        <v>21677.418278898956</v>
      </c>
      <c r="GL8" s="123">
        <f t="shared" si="26"/>
        <v>31158.941708078517</v>
      </c>
      <c r="GM8" s="123">
        <f t="shared" ref="GM8:IX8" si="27">SUM(GM9:GM11)</f>
        <v>145235.28037154986</v>
      </c>
      <c r="GN8" s="123">
        <f t="shared" si="27"/>
        <v>402567.45422322466</v>
      </c>
      <c r="GO8" s="123">
        <f t="shared" si="27"/>
        <v>-85.33653846158839</v>
      </c>
      <c r="GP8" s="123">
        <f t="shared" si="27"/>
        <v>-256.00961538466527</v>
      </c>
      <c r="GQ8" s="123">
        <f t="shared" si="27"/>
        <v>-426.68269230774217</v>
      </c>
      <c r="GR8" s="123">
        <f t="shared" si="27"/>
        <v>-597.35576923081908</v>
      </c>
      <c r="GS8" s="123">
        <f t="shared" si="27"/>
        <v>-768.02884615389598</v>
      </c>
      <c r="GT8" s="123">
        <f t="shared" si="27"/>
        <v>-938.70192307697278</v>
      </c>
      <c r="GU8" s="123">
        <f t="shared" si="27"/>
        <v>-1109.3750000000498</v>
      </c>
      <c r="GV8" s="123">
        <f t="shared" si="27"/>
        <v>-1280.0480769231265</v>
      </c>
      <c r="GW8" s="123">
        <f t="shared" si="27"/>
        <v>-1450.7211538462036</v>
      </c>
      <c r="GX8" s="123">
        <f t="shared" si="27"/>
        <v>-1621.3942307692805</v>
      </c>
      <c r="GY8" s="123">
        <f t="shared" si="27"/>
        <v>-1792.0673076923574</v>
      </c>
      <c r="GZ8" s="123">
        <f t="shared" si="27"/>
        <v>-1962.7403846154346</v>
      </c>
      <c r="HA8" s="123">
        <f t="shared" si="27"/>
        <v>-12288.461538462136</v>
      </c>
      <c r="HB8" s="123">
        <f t="shared" si="27"/>
        <v>-2133.4134615385115</v>
      </c>
      <c r="HC8" s="123">
        <f t="shared" si="27"/>
        <v>-2304.0865384615886</v>
      </c>
      <c r="HD8" s="123">
        <f t="shared" si="27"/>
        <v>-2474.7596153846657</v>
      </c>
      <c r="HE8" s="123">
        <f t="shared" si="27"/>
        <v>-2645.4326923077424</v>
      </c>
      <c r="HF8" s="123">
        <f t="shared" si="27"/>
        <v>-2816.1057692308195</v>
      </c>
      <c r="HG8" s="123">
        <f t="shared" si="27"/>
        <v>-2986.7788461538967</v>
      </c>
      <c r="HH8" s="123">
        <f t="shared" si="27"/>
        <v>-3157.4519230769743</v>
      </c>
      <c r="HI8" s="123">
        <f t="shared" si="27"/>
        <v>-3328.1250000000509</v>
      </c>
      <c r="HJ8" s="123">
        <f t="shared" si="27"/>
        <v>-3498.7980769231285</v>
      </c>
      <c r="HK8" s="123">
        <f t="shared" si="27"/>
        <v>-3669.4711538462052</v>
      </c>
      <c r="HL8" s="123">
        <f t="shared" si="27"/>
        <v>-3840.1442307692828</v>
      </c>
      <c r="HM8" s="123">
        <f t="shared" si="27"/>
        <v>-4010.817307692359</v>
      </c>
      <c r="HN8" s="123">
        <f t="shared" si="27"/>
        <v>-36865.384615385228</v>
      </c>
      <c r="HO8" s="123">
        <f t="shared" si="27"/>
        <v>-4096.1538461538976</v>
      </c>
      <c r="HP8" s="123">
        <f t="shared" si="27"/>
        <v>-4096.1538461538976</v>
      </c>
      <c r="HQ8" s="123">
        <f t="shared" si="27"/>
        <v>-4096.1538461538976</v>
      </c>
      <c r="HR8" s="123">
        <f t="shared" si="27"/>
        <v>-4096.1538461538976</v>
      </c>
      <c r="HS8" s="123">
        <f t="shared" si="27"/>
        <v>-4096.1538461538976</v>
      </c>
      <c r="HT8" s="123">
        <f t="shared" si="27"/>
        <v>-4096.1538461538976</v>
      </c>
      <c r="HU8" s="123">
        <f t="shared" si="27"/>
        <v>-4096.1538461538976</v>
      </c>
      <c r="HV8" s="123">
        <f t="shared" si="27"/>
        <v>-4096.1538461538976</v>
      </c>
      <c r="HW8" s="123">
        <f t="shared" si="27"/>
        <v>-4096.1538461538976</v>
      </c>
      <c r="HX8" s="123">
        <f t="shared" si="27"/>
        <v>-4096.1538461538976</v>
      </c>
      <c r="HY8" s="123">
        <f t="shared" si="27"/>
        <v>-4096.1538461538976</v>
      </c>
      <c r="HZ8" s="123">
        <f t="shared" si="27"/>
        <v>-4096.1538461538976</v>
      </c>
      <c r="IA8" s="123">
        <f t="shared" si="27"/>
        <v>-49153.84615384676</v>
      </c>
      <c r="IB8" s="123">
        <f t="shared" si="27"/>
        <v>-4096.1538461538976</v>
      </c>
      <c r="IC8" s="123">
        <f t="shared" si="27"/>
        <v>-4096.1538461538976</v>
      </c>
      <c r="ID8" s="123">
        <f t="shared" si="27"/>
        <v>-4096.1538461538976</v>
      </c>
      <c r="IE8" s="123">
        <f t="shared" si="27"/>
        <v>-4096.1538461538976</v>
      </c>
      <c r="IF8" s="123">
        <f t="shared" si="27"/>
        <v>-4096.1538461538976</v>
      </c>
      <c r="IG8" s="123">
        <f t="shared" si="27"/>
        <v>-4096.1538461538976</v>
      </c>
      <c r="IH8" s="123">
        <f t="shared" si="27"/>
        <v>-4096.1538461538976</v>
      </c>
      <c r="II8" s="123">
        <f t="shared" si="27"/>
        <v>-4096.1538461538976</v>
      </c>
      <c r="IJ8" s="123">
        <f t="shared" si="27"/>
        <v>-4096.1538461538976</v>
      </c>
      <c r="IK8" s="123">
        <f t="shared" si="27"/>
        <v>-4096.1538461538976</v>
      </c>
      <c r="IL8" s="123">
        <f t="shared" si="27"/>
        <v>-4096.1538461538976</v>
      </c>
      <c r="IM8" s="123">
        <f t="shared" si="27"/>
        <v>-4096.1538461538976</v>
      </c>
      <c r="IN8" s="123">
        <f t="shared" si="27"/>
        <v>-49153.84615384676</v>
      </c>
      <c r="IO8" s="123">
        <f t="shared" si="27"/>
        <v>-4096.1538461538976</v>
      </c>
      <c r="IP8" s="123">
        <f t="shared" si="27"/>
        <v>-4096.1538461538976</v>
      </c>
      <c r="IQ8" s="123">
        <f t="shared" si="27"/>
        <v>-4096.1538461538976</v>
      </c>
      <c r="IR8" s="123">
        <f t="shared" si="27"/>
        <v>-4096.1538461538976</v>
      </c>
      <c r="IS8" s="123">
        <f t="shared" si="27"/>
        <v>-4096.1538461538976</v>
      </c>
      <c r="IT8" s="123">
        <f t="shared" si="27"/>
        <v>-4096.1538461538976</v>
      </c>
      <c r="IU8" s="123">
        <f t="shared" si="27"/>
        <v>-4096.1538461538976</v>
      </c>
      <c r="IV8" s="123">
        <f t="shared" si="27"/>
        <v>-4096.1538461538976</v>
      </c>
      <c r="IW8" s="123">
        <f t="shared" si="27"/>
        <v>-4096.1538461538976</v>
      </c>
      <c r="IX8" s="123">
        <f t="shared" si="27"/>
        <v>-4096.1538461538976</v>
      </c>
      <c r="IY8" s="123">
        <f t="shared" ref="IY8:LJ8" si="28">SUM(IY9:IY11)</f>
        <v>-4096.1538461538976</v>
      </c>
      <c r="IZ8" s="123">
        <f t="shared" si="28"/>
        <v>-4096.1538461538976</v>
      </c>
      <c r="JA8" s="123">
        <f t="shared" si="28"/>
        <v>-49153.84615384676</v>
      </c>
      <c r="JB8" s="123">
        <f t="shared" si="28"/>
        <v>-4096.1538461538976</v>
      </c>
      <c r="JC8" s="123">
        <f t="shared" si="28"/>
        <v>-4096.1538461538976</v>
      </c>
      <c r="JD8" s="123">
        <f t="shared" si="28"/>
        <v>-4096.1538461538976</v>
      </c>
      <c r="JE8" s="123">
        <f t="shared" si="28"/>
        <v>-4096.1538461538976</v>
      </c>
      <c r="JF8" s="123">
        <f t="shared" si="28"/>
        <v>-4096.1538461538976</v>
      </c>
      <c r="JG8" s="123">
        <f t="shared" si="28"/>
        <v>-4096.1538461538976</v>
      </c>
      <c r="JH8" s="123">
        <f t="shared" si="28"/>
        <v>-4096.1538461538976</v>
      </c>
      <c r="JI8" s="123">
        <f t="shared" si="28"/>
        <v>-4096.1538461538976</v>
      </c>
      <c r="JJ8" s="123">
        <f t="shared" si="28"/>
        <v>-4096.1538461538976</v>
      </c>
      <c r="JK8" s="123">
        <f t="shared" si="28"/>
        <v>-4096.1538461538976</v>
      </c>
      <c r="JL8" s="123">
        <f t="shared" si="28"/>
        <v>-4096.1538461538976</v>
      </c>
      <c r="JM8" s="123">
        <f t="shared" si="28"/>
        <v>-4096.1538461538976</v>
      </c>
      <c r="JN8" s="123">
        <f t="shared" si="28"/>
        <v>-49153.84615384676</v>
      </c>
      <c r="JO8" s="123">
        <f t="shared" si="28"/>
        <v>-4096.1538461538976</v>
      </c>
      <c r="JP8" s="123">
        <f t="shared" si="28"/>
        <v>-4096.1538461538976</v>
      </c>
      <c r="JQ8" s="123">
        <f t="shared" si="28"/>
        <v>-4096.1538461538976</v>
      </c>
      <c r="JR8" s="123">
        <f t="shared" si="28"/>
        <v>-4096.1538461538976</v>
      </c>
      <c r="JS8" s="123">
        <f t="shared" si="28"/>
        <v>-4096.1538461538976</v>
      </c>
      <c r="JT8" s="123">
        <f t="shared" si="28"/>
        <v>-4096.1538461538976</v>
      </c>
      <c r="JU8" s="123">
        <f t="shared" si="28"/>
        <v>-4096.1538461538976</v>
      </c>
      <c r="JV8" s="123">
        <f t="shared" si="28"/>
        <v>-4096.1538461538976</v>
      </c>
      <c r="JW8" s="123">
        <f t="shared" si="28"/>
        <v>-4096.1538461538976</v>
      </c>
      <c r="JX8" s="123">
        <f t="shared" si="28"/>
        <v>-4096.1538461538976</v>
      </c>
      <c r="JY8" s="123">
        <f t="shared" si="28"/>
        <v>-4096.1538461538976</v>
      </c>
      <c r="JZ8" s="123">
        <f t="shared" si="28"/>
        <v>-4096.1538461538976</v>
      </c>
      <c r="KA8" s="123">
        <f t="shared" si="28"/>
        <v>-49153.84615384676</v>
      </c>
      <c r="KB8" s="123">
        <f t="shared" si="28"/>
        <v>-4096.1538461538976</v>
      </c>
      <c r="KC8" s="123">
        <f t="shared" si="28"/>
        <v>-4096.1538461538976</v>
      </c>
      <c r="KD8" s="123">
        <f t="shared" si="28"/>
        <v>-4096.1538461538976</v>
      </c>
      <c r="KE8" s="123">
        <f t="shared" si="28"/>
        <v>-4096.1538461538976</v>
      </c>
      <c r="KF8" s="123">
        <f t="shared" si="28"/>
        <v>-4096.1538461538976</v>
      </c>
      <c r="KG8" s="123">
        <f t="shared" si="28"/>
        <v>-4096.1538461538976</v>
      </c>
      <c r="KH8" s="123">
        <f t="shared" si="28"/>
        <v>-4096.1538461538976</v>
      </c>
      <c r="KI8" s="123">
        <f t="shared" si="28"/>
        <v>-4096.1538461538976</v>
      </c>
      <c r="KJ8" s="123">
        <f t="shared" si="28"/>
        <v>-4096.1538461538976</v>
      </c>
      <c r="KK8" s="123">
        <f t="shared" si="28"/>
        <v>-4096.1538461538976</v>
      </c>
      <c r="KL8" s="123">
        <f t="shared" si="28"/>
        <v>-4096.1538461538976</v>
      </c>
      <c r="KM8" s="123">
        <f t="shared" si="28"/>
        <v>-4096.1538461538976</v>
      </c>
      <c r="KN8" s="123">
        <f t="shared" si="28"/>
        <v>-49153.84615384676</v>
      </c>
      <c r="KO8" s="123">
        <f t="shared" si="28"/>
        <v>-4096.1538461538976</v>
      </c>
      <c r="KP8" s="123">
        <f t="shared" si="28"/>
        <v>-4096.1538461538976</v>
      </c>
      <c r="KQ8" s="123">
        <f t="shared" si="28"/>
        <v>-4096.1538461538976</v>
      </c>
      <c r="KR8" s="123">
        <f t="shared" si="28"/>
        <v>-4096.1538461538976</v>
      </c>
      <c r="KS8" s="123">
        <f t="shared" si="28"/>
        <v>-4096.1538461538976</v>
      </c>
      <c r="KT8" s="123">
        <f t="shared" si="28"/>
        <v>-4096.1538461538976</v>
      </c>
      <c r="KU8" s="123">
        <f t="shared" si="28"/>
        <v>-4096.1538461538976</v>
      </c>
      <c r="KV8" s="123">
        <f t="shared" si="28"/>
        <v>-4096.1538461538976</v>
      </c>
      <c r="KW8" s="123">
        <f t="shared" si="28"/>
        <v>-4096.1538461538976</v>
      </c>
      <c r="KX8" s="123">
        <f t="shared" si="28"/>
        <v>-4096.1538461538976</v>
      </c>
      <c r="KY8" s="123">
        <f t="shared" si="28"/>
        <v>-4096.1538461538976</v>
      </c>
      <c r="KZ8" s="123">
        <f t="shared" si="28"/>
        <v>-4096.1538461538976</v>
      </c>
      <c r="LA8" s="123">
        <f t="shared" si="28"/>
        <v>-49153.84615384676</v>
      </c>
      <c r="LB8" s="123">
        <f t="shared" si="28"/>
        <v>-4096.1538461538976</v>
      </c>
      <c r="LC8" s="123">
        <f t="shared" si="28"/>
        <v>-4096.1538461538976</v>
      </c>
      <c r="LD8" s="123">
        <f t="shared" si="28"/>
        <v>-4096.1538461538976</v>
      </c>
      <c r="LE8" s="123">
        <f t="shared" si="28"/>
        <v>-4096.1538461538976</v>
      </c>
      <c r="LF8" s="123">
        <f t="shared" si="28"/>
        <v>-4096.1538461538976</v>
      </c>
      <c r="LG8" s="123">
        <f t="shared" si="28"/>
        <v>-4096.1538461538976</v>
      </c>
      <c r="LH8" s="123">
        <f t="shared" si="28"/>
        <v>-4096.1538461538976</v>
      </c>
      <c r="LI8" s="123">
        <f t="shared" si="28"/>
        <v>-4096.1538461538976</v>
      </c>
      <c r="LJ8" s="123">
        <f t="shared" si="28"/>
        <v>-4096.1538461538976</v>
      </c>
      <c r="LK8" s="123">
        <f t="shared" ref="LK8:LN8" si="29">SUM(LK9:LK11)</f>
        <v>-4096.1538461538976</v>
      </c>
      <c r="LL8" s="123">
        <f t="shared" si="29"/>
        <v>-4096.1538461538976</v>
      </c>
      <c r="LM8" s="123">
        <f t="shared" si="29"/>
        <v>-4096.1538461538976</v>
      </c>
      <c r="LN8" s="547">
        <f t="shared" si="29"/>
        <v>-49153.84615384676</v>
      </c>
    </row>
    <row r="9" spans="1:326" s="60" customFormat="1" outlineLevel="1">
      <c r="A9" s="63" t="s">
        <v>103</v>
      </c>
      <c r="B9" s="91">
        <f>'Finansinės ataskaitos'!B14+'Finansinės ataskaitos'!B16</f>
        <v>0</v>
      </c>
      <c r="C9" s="91">
        <f>'Finansinės ataskaitos'!C14+'Finansinės ataskaitos'!C16</f>
        <v>0</v>
      </c>
      <c r="D9" s="91">
        <f>'Finansinės ataskaitos'!D14+'Finansinės ataskaitos'!D16</f>
        <v>0</v>
      </c>
      <c r="E9" s="91">
        <f>'Finansinės ataskaitos'!E14+'Finansinės ataskaitos'!E16</f>
        <v>0</v>
      </c>
      <c r="F9" s="91">
        <f>'Finansinės ataskaitos'!F14+'Finansinės ataskaitos'!F16</f>
        <v>0</v>
      </c>
      <c r="G9" s="91">
        <f>'Finansinės ataskaitos'!G14+'Finansinės ataskaitos'!G16</f>
        <v>0</v>
      </c>
      <c r="H9" s="91">
        <f>'Finansinės ataskaitos'!H14+'Finansinės ataskaitos'!H16</f>
        <v>0</v>
      </c>
      <c r="I9" s="91">
        <f>'Finansinės ataskaitos'!I14+'Finansinės ataskaitos'!I16</f>
        <v>0</v>
      </c>
      <c r="J9" s="91">
        <f>'Finansinės ataskaitos'!J14+'Finansinės ataskaitos'!J16</f>
        <v>0</v>
      </c>
      <c r="K9" s="91">
        <f>'Finansinės ataskaitos'!K14+'Finansinės ataskaitos'!K16</f>
        <v>0</v>
      </c>
      <c r="L9" s="91">
        <f>'Finansinės ataskaitos'!L14+'Finansinės ataskaitos'!L16</f>
        <v>0</v>
      </c>
      <c r="M9" s="94">
        <f>'Finansinės ataskaitos'!M14+'Finansinės ataskaitos'!M16</f>
        <v>835602.60000000021</v>
      </c>
      <c r="N9" s="91">
        <f>'Finansinės ataskaitos'!N14+'Finansinės ataskaitos'!N16</f>
        <v>835602.60000000021</v>
      </c>
      <c r="O9" s="91">
        <f>'Finansinės ataskaitos'!O14+'Finansinės ataskaitos'!O16</f>
        <v>0</v>
      </c>
      <c r="P9" s="91">
        <f>'Finansinės ataskaitos'!P14+'Finansinės ataskaitos'!P16</f>
        <v>0</v>
      </c>
      <c r="Q9" s="91">
        <f>'Finansinės ataskaitos'!Q14+'Finansinės ataskaitos'!Q16</f>
        <v>0</v>
      </c>
      <c r="R9" s="91">
        <f>'Finansinės ataskaitos'!R14+'Finansinės ataskaitos'!R16</f>
        <v>0</v>
      </c>
      <c r="S9" s="91">
        <f>'Finansinės ataskaitos'!S14+'Finansinės ataskaitos'!S16</f>
        <v>0</v>
      </c>
      <c r="T9" s="91">
        <f>'Finansinės ataskaitos'!T14+'Finansinės ataskaitos'!T16</f>
        <v>0</v>
      </c>
      <c r="U9" s="91">
        <f>'Finansinės ataskaitos'!U14+'Finansinės ataskaitos'!U16</f>
        <v>0</v>
      </c>
      <c r="V9" s="91">
        <f>'Finansinės ataskaitos'!V14+'Finansinės ataskaitos'!V16</f>
        <v>0</v>
      </c>
      <c r="W9" s="91">
        <f>'Finansinės ataskaitos'!W14+'Finansinės ataskaitos'!W16</f>
        <v>0</v>
      </c>
      <c r="X9" s="91">
        <f>'Finansinės ataskaitos'!X14+'Finansinės ataskaitos'!X16</f>
        <v>0</v>
      </c>
      <c r="Y9" s="91">
        <f>'Finansinės ataskaitos'!Y14+'Finansinės ataskaitos'!Y16</f>
        <v>0</v>
      </c>
      <c r="Z9" s="91">
        <f>'Finansinės ataskaitos'!Z14+'Finansinės ataskaitos'!Z16</f>
        <v>4735081.3999999994</v>
      </c>
      <c r="AA9" s="91">
        <f>'Finansinės ataskaitos'!AA14+'Finansinės ataskaitos'!AA16</f>
        <v>4735081.3999999994</v>
      </c>
      <c r="AB9" s="91">
        <f>'Finansinės ataskaitos'!AB14+'Finansinės ataskaitos'!AB16</f>
        <v>15860.454999999998</v>
      </c>
      <c r="AC9" s="91">
        <f>'Finansinės ataskaitos'!AC14+'Finansinės ataskaitos'!AC16</f>
        <v>15860.454999999998</v>
      </c>
      <c r="AD9" s="91">
        <f>'Finansinės ataskaitos'!AD14+'Finansinės ataskaitos'!AD16</f>
        <v>15860.454999999998</v>
      </c>
      <c r="AE9" s="91">
        <f>'Finansinės ataskaitos'!AE14+'Finansinės ataskaitos'!AE16</f>
        <v>15860.454999999998</v>
      </c>
      <c r="AF9" s="91">
        <f>'Finansinės ataskaitos'!AF14+'Finansinės ataskaitos'!AF16</f>
        <v>15860.454999999998</v>
      </c>
      <c r="AG9" s="91">
        <f>'Finansinės ataskaitos'!AG14+'Finansinės ataskaitos'!AG16</f>
        <v>15860.454999999998</v>
      </c>
      <c r="AH9" s="91">
        <f>'Finansinės ataskaitos'!AH14+'Finansinės ataskaitos'!AH16</f>
        <v>15860.454999999998</v>
      </c>
      <c r="AI9" s="91">
        <f>'Finansinės ataskaitos'!AI14+'Finansinės ataskaitos'!AI16</f>
        <v>15860.454999999998</v>
      </c>
      <c r="AJ9" s="91">
        <f>'Finansinės ataskaitos'!AJ14+'Finansinės ataskaitos'!AJ16</f>
        <v>15860.454999999998</v>
      </c>
      <c r="AK9" s="91">
        <f>'Finansinės ataskaitos'!AK14+'Finansinės ataskaitos'!AK16</f>
        <v>15860.454999999998</v>
      </c>
      <c r="AL9" s="91">
        <f>'Finansinės ataskaitos'!AL14+'Finansinės ataskaitos'!AL16</f>
        <v>25860.455000000002</v>
      </c>
      <c r="AM9" s="91">
        <f>'Finansinės ataskaitos'!AM14+'Finansinės ataskaitos'!AM16</f>
        <v>15860.454999999998</v>
      </c>
      <c r="AN9" s="91">
        <f>'Finansinės ataskaitos'!AN14+'Finansinės ataskaitos'!AN16</f>
        <v>200325.46000000002</v>
      </c>
      <c r="AO9" s="91">
        <f>'Finansinės ataskaitos'!AO14+'Finansinės ataskaitos'!AO16</f>
        <v>16336.26865</v>
      </c>
      <c r="AP9" s="91">
        <f>'Finansinės ataskaitos'!AP14+'Finansinės ataskaitos'!AP16</f>
        <v>16336.26865</v>
      </c>
      <c r="AQ9" s="91">
        <f>'Finansinės ataskaitos'!AQ14+'Finansinės ataskaitos'!AQ16</f>
        <v>16336.26865</v>
      </c>
      <c r="AR9" s="91">
        <f>'Finansinės ataskaitos'!AR14+'Finansinės ataskaitos'!AR16</f>
        <v>16336.26865</v>
      </c>
      <c r="AS9" s="91">
        <f>'Finansinės ataskaitos'!AS14+'Finansinės ataskaitos'!AS16</f>
        <v>16336.26865</v>
      </c>
      <c r="AT9" s="91">
        <f>'Finansinės ataskaitos'!AT14+'Finansinės ataskaitos'!AT16</f>
        <v>16336.26865</v>
      </c>
      <c r="AU9" s="91">
        <f>'Finansinės ataskaitos'!AU14+'Finansinės ataskaitos'!AU16</f>
        <v>16336.26865</v>
      </c>
      <c r="AV9" s="91">
        <f>'Finansinės ataskaitos'!AV14+'Finansinės ataskaitos'!AV16</f>
        <v>16336.26865</v>
      </c>
      <c r="AW9" s="91">
        <f>'Finansinės ataskaitos'!AW14+'Finansinės ataskaitos'!AW16</f>
        <v>16336.26865</v>
      </c>
      <c r="AX9" s="91">
        <f>'Finansinės ataskaitos'!AX14+'Finansinės ataskaitos'!AX16</f>
        <v>16336.26865</v>
      </c>
      <c r="AY9" s="91">
        <f>'Finansinės ataskaitos'!AY14+'Finansinės ataskaitos'!AY16</f>
        <v>26336.268649999998</v>
      </c>
      <c r="AZ9" s="91">
        <f>'Finansinės ataskaitos'!AZ14+'Finansinės ataskaitos'!AZ16</f>
        <v>21336.268649999998</v>
      </c>
      <c r="BA9" s="91">
        <f>'Finansinės ataskaitos'!BA14+'Finansinės ataskaitos'!BA16</f>
        <v>211035.22379999998</v>
      </c>
      <c r="BB9" s="91">
        <f>'Finansinės ataskaitos'!BB14+'Finansinės ataskaitos'!BB16</f>
        <v>16826.356709499996</v>
      </c>
      <c r="BC9" s="91">
        <f>'Finansinės ataskaitos'!BC14+'Finansinės ataskaitos'!BC16</f>
        <v>16826.356709499996</v>
      </c>
      <c r="BD9" s="91">
        <f>'Finansinės ataskaitos'!BD14+'Finansinės ataskaitos'!BD16</f>
        <v>16826.356709499996</v>
      </c>
      <c r="BE9" s="91">
        <f>'Finansinės ataskaitos'!BE14+'Finansinės ataskaitos'!BE16</f>
        <v>16826.356709499996</v>
      </c>
      <c r="BF9" s="91">
        <f>'Finansinės ataskaitos'!BF14+'Finansinės ataskaitos'!BF16</f>
        <v>16826.356709499996</v>
      </c>
      <c r="BG9" s="91">
        <f>'Finansinės ataskaitos'!BG14+'Finansinės ataskaitos'!BG16</f>
        <v>16826.356709499996</v>
      </c>
      <c r="BH9" s="91">
        <f>'Finansinės ataskaitos'!BH14+'Finansinės ataskaitos'!BH16</f>
        <v>16826.356709499996</v>
      </c>
      <c r="BI9" s="91">
        <f>'Finansinės ataskaitos'!BI14+'Finansinės ataskaitos'!BI16</f>
        <v>16826.356709499996</v>
      </c>
      <c r="BJ9" s="91">
        <f>'Finansinės ataskaitos'!BJ14+'Finansinės ataskaitos'!BJ16</f>
        <v>16826.356709499996</v>
      </c>
      <c r="BK9" s="91">
        <f>'Finansinės ataskaitos'!BK14+'Finansinės ataskaitos'!BK16</f>
        <v>16826.356709499996</v>
      </c>
      <c r="BL9" s="91">
        <f>'Finansinės ataskaitos'!BL14+'Finansinės ataskaitos'!BL16</f>
        <v>26826.356709499996</v>
      </c>
      <c r="BM9" s="91">
        <f>'Finansinės ataskaitos'!BM14+'Finansinės ataskaitos'!BM16</f>
        <v>40826.356709499996</v>
      </c>
      <c r="BN9" s="91">
        <f>'Finansinės ataskaitos'!BN14+'Finansinės ataskaitos'!BN16</f>
        <v>235916.2805139999</v>
      </c>
      <c r="BO9" s="91">
        <f>'Finansinės ataskaitos'!BO14+'Finansinės ataskaitos'!BO16</f>
        <v>17331.147410784997</v>
      </c>
      <c r="BP9" s="91">
        <f>'Finansinės ataskaitos'!BP14+'Finansinės ataskaitos'!BP16</f>
        <v>17331.147410784997</v>
      </c>
      <c r="BQ9" s="91">
        <f>'Finansinės ataskaitos'!BQ14+'Finansinės ataskaitos'!BQ16</f>
        <v>17331.147410784997</v>
      </c>
      <c r="BR9" s="91">
        <f>'Finansinės ataskaitos'!BR14+'Finansinės ataskaitos'!BR16</f>
        <v>17331.147410784997</v>
      </c>
      <c r="BS9" s="91">
        <f>'Finansinės ataskaitos'!BS14+'Finansinės ataskaitos'!BS16</f>
        <v>17331.147410784997</v>
      </c>
      <c r="BT9" s="91">
        <f>'Finansinės ataskaitos'!BT14+'Finansinės ataskaitos'!BT16</f>
        <v>17331.147410784997</v>
      </c>
      <c r="BU9" s="91">
        <f>'Finansinės ataskaitos'!BU14+'Finansinės ataskaitos'!BU16</f>
        <v>17331.147410784997</v>
      </c>
      <c r="BV9" s="91">
        <f>'Finansinės ataskaitos'!BV14+'Finansinės ataskaitos'!BV16</f>
        <v>17331.147410784997</v>
      </c>
      <c r="BW9" s="91">
        <f>'Finansinės ataskaitos'!BW14+'Finansinės ataskaitos'!BW16</f>
        <v>17331.147410784997</v>
      </c>
      <c r="BX9" s="91">
        <f>'Finansinės ataskaitos'!BX14+'Finansinės ataskaitos'!BX16</f>
        <v>17331.147410784997</v>
      </c>
      <c r="BY9" s="91">
        <f>'Finansinės ataskaitos'!BY14+'Finansinės ataskaitos'!BY16</f>
        <v>27331.147410784997</v>
      </c>
      <c r="BZ9" s="91">
        <f>'Finansinės ataskaitos'!BZ14+'Finansinės ataskaitos'!BZ16</f>
        <v>62331.147410785001</v>
      </c>
      <c r="CA9" s="91">
        <f>'Finansinės ataskaitos'!CA14+'Finansinės ataskaitos'!CA16</f>
        <v>262973.76892941998</v>
      </c>
      <c r="CB9" s="91">
        <f>'Finansinės ataskaitos'!CB14+'Finansinės ataskaitos'!CB16</f>
        <v>17851.08183310855</v>
      </c>
      <c r="CC9" s="91">
        <f>'Finansinės ataskaitos'!CC14+'Finansinės ataskaitos'!CC16</f>
        <v>17851.08183310855</v>
      </c>
      <c r="CD9" s="91">
        <f>'Finansinės ataskaitos'!CD14+'Finansinės ataskaitos'!CD16</f>
        <v>17851.08183310855</v>
      </c>
      <c r="CE9" s="91">
        <f>'Finansinės ataskaitos'!CE14+'Finansinės ataskaitos'!CE16</f>
        <v>17851.08183310855</v>
      </c>
      <c r="CF9" s="91">
        <f>'Finansinės ataskaitos'!CF14+'Finansinės ataskaitos'!CF16</f>
        <v>17851.08183310855</v>
      </c>
      <c r="CG9" s="91">
        <f>'Finansinės ataskaitos'!CG14+'Finansinės ataskaitos'!CG16</f>
        <v>17851.08183310855</v>
      </c>
      <c r="CH9" s="91">
        <f>'Finansinės ataskaitos'!CH14+'Finansinės ataskaitos'!CH16</f>
        <v>17851.08183310855</v>
      </c>
      <c r="CI9" s="91">
        <f>'Finansinės ataskaitos'!CI14+'Finansinės ataskaitos'!CI16</f>
        <v>17851.08183310855</v>
      </c>
      <c r="CJ9" s="91">
        <f>'Finansinės ataskaitos'!CJ14+'Finansinės ataskaitos'!CJ16</f>
        <v>17851.08183310855</v>
      </c>
      <c r="CK9" s="91">
        <f>'Finansinės ataskaitos'!CK14+'Finansinės ataskaitos'!CK16</f>
        <v>17851.08183310855</v>
      </c>
      <c r="CL9" s="91">
        <f>'Finansinės ataskaitos'!CL14+'Finansinės ataskaitos'!CL16</f>
        <v>27851.08183310855</v>
      </c>
      <c r="CM9" s="91">
        <f>'Finansinės ataskaitos'!CM14+'Finansinės ataskaitos'!CM16</f>
        <v>111851.08183310855</v>
      </c>
      <c r="CN9" s="91">
        <f>'Finansinės ataskaitos'!CN14+'Finansinės ataskaitos'!CN16</f>
        <v>318212.98199730262</v>
      </c>
      <c r="CO9" s="91">
        <f>'Finansinės ataskaitos'!CO14+'Finansinės ataskaitos'!CO16</f>
        <v>18386.614288101806</v>
      </c>
      <c r="CP9" s="91">
        <f>'Finansinės ataskaitos'!CP14+'Finansinės ataskaitos'!CP16</f>
        <v>18386.614288101806</v>
      </c>
      <c r="CQ9" s="91">
        <f>'Finansinės ataskaitos'!CQ14+'Finansinės ataskaitos'!CQ16</f>
        <v>18386.614288101806</v>
      </c>
      <c r="CR9" s="91">
        <f>'Finansinės ataskaitos'!CR14+'Finansinės ataskaitos'!CR16</f>
        <v>18386.614288101806</v>
      </c>
      <c r="CS9" s="91">
        <f>'Finansinės ataskaitos'!CS14+'Finansinės ataskaitos'!CS16</f>
        <v>18386.614288101806</v>
      </c>
      <c r="CT9" s="91">
        <f>'Finansinės ataskaitos'!CT14+'Finansinės ataskaitos'!CT16</f>
        <v>18386.614288101806</v>
      </c>
      <c r="CU9" s="91">
        <f>'Finansinės ataskaitos'!CU14+'Finansinės ataskaitos'!CU16</f>
        <v>18386.614288101806</v>
      </c>
      <c r="CV9" s="91">
        <f>'Finansinės ataskaitos'!CV14+'Finansinės ataskaitos'!CV16</f>
        <v>18386.614288101806</v>
      </c>
      <c r="CW9" s="91">
        <f>'Finansinės ataskaitos'!CW14+'Finansinės ataskaitos'!CW16</f>
        <v>18386.614288101806</v>
      </c>
      <c r="CX9" s="91">
        <f>'Finansinės ataskaitos'!CX14+'Finansinės ataskaitos'!CX16</f>
        <v>18386.614288101806</v>
      </c>
      <c r="CY9" s="91">
        <f>'Finansinės ataskaitos'!CY14+'Finansinės ataskaitos'!CY16</f>
        <v>28386.614288101806</v>
      </c>
      <c r="CZ9" s="91">
        <f>'Finansinės ataskaitos'!CZ14+'Finansinės ataskaitos'!CZ16</f>
        <v>43386.614288101802</v>
      </c>
      <c r="DA9" s="91">
        <f>'Finansinės ataskaitos'!DA14+'Finansinės ataskaitos'!DA16</f>
        <v>255639.3714572216</v>
      </c>
      <c r="DB9" s="91">
        <f>'Finansinės ataskaitos'!DB14+'Finansinės ataskaitos'!DB16</f>
        <v>18938.21271674486</v>
      </c>
      <c r="DC9" s="91">
        <f>'Finansinės ataskaitos'!DC14+'Finansinės ataskaitos'!DC16</f>
        <v>18938.21271674486</v>
      </c>
      <c r="DD9" s="91">
        <f>'Finansinės ataskaitos'!DD14+'Finansinės ataskaitos'!DD16</f>
        <v>18938.21271674486</v>
      </c>
      <c r="DE9" s="91">
        <f>'Finansinės ataskaitos'!DE14+'Finansinės ataskaitos'!DE16</f>
        <v>18938.21271674486</v>
      </c>
      <c r="DF9" s="91">
        <f>'Finansinės ataskaitos'!DF14+'Finansinės ataskaitos'!DF16</f>
        <v>18938.21271674486</v>
      </c>
      <c r="DG9" s="91">
        <f>'Finansinės ataskaitos'!DG14+'Finansinės ataskaitos'!DG16</f>
        <v>18938.21271674486</v>
      </c>
      <c r="DH9" s="91">
        <f>'Finansinės ataskaitos'!DH14+'Finansinės ataskaitos'!DH16</f>
        <v>18938.21271674486</v>
      </c>
      <c r="DI9" s="91">
        <f>'Finansinės ataskaitos'!DI14+'Finansinės ataskaitos'!DI16</f>
        <v>18938.21271674486</v>
      </c>
      <c r="DJ9" s="91">
        <f>'Finansinės ataskaitos'!DJ14+'Finansinės ataskaitos'!DJ16</f>
        <v>18938.21271674486</v>
      </c>
      <c r="DK9" s="91">
        <f>'Finansinės ataskaitos'!DK14+'Finansinės ataskaitos'!DK16</f>
        <v>18938.21271674486</v>
      </c>
      <c r="DL9" s="91">
        <f>'Finansinės ataskaitos'!DL14+'Finansinės ataskaitos'!DL16</f>
        <v>28938.212716744856</v>
      </c>
      <c r="DM9" s="91">
        <f>'Finansinės ataskaitos'!DM14+'Finansinės ataskaitos'!DM16</f>
        <v>142938.21271674486</v>
      </c>
      <c r="DN9" s="91">
        <f>'Finansinės ataskaitos'!DN14+'Finansinės ataskaitos'!DN16</f>
        <v>361258.55260093824</v>
      </c>
      <c r="DO9" s="91">
        <f>'Finansinės ataskaitos'!DO14+'Finansinės ataskaitos'!DO16</f>
        <v>19506.359098247205</v>
      </c>
      <c r="DP9" s="91">
        <f>'Finansinės ataskaitos'!DP14+'Finansinės ataskaitos'!DP16</f>
        <v>19506.359098247205</v>
      </c>
      <c r="DQ9" s="91">
        <f>'Finansinės ataskaitos'!DQ14+'Finansinės ataskaitos'!DQ16</f>
        <v>19506.359098247205</v>
      </c>
      <c r="DR9" s="91">
        <f>'Finansinės ataskaitos'!DR14+'Finansinės ataskaitos'!DR16</f>
        <v>19506.359098247205</v>
      </c>
      <c r="DS9" s="91">
        <f>'Finansinės ataskaitos'!DS14+'Finansinės ataskaitos'!DS16</f>
        <v>19506.359098247205</v>
      </c>
      <c r="DT9" s="91">
        <f>'Finansinės ataskaitos'!DT14+'Finansinės ataskaitos'!DT16</f>
        <v>19506.359098247205</v>
      </c>
      <c r="DU9" s="91">
        <f>'Finansinės ataskaitos'!DU14+'Finansinės ataskaitos'!DU16</f>
        <v>19506.359098247205</v>
      </c>
      <c r="DV9" s="91">
        <f>'Finansinės ataskaitos'!DV14+'Finansinės ataskaitos'!DV16</f>
        <v>19506.359098247205</v>
      </c>
      <c r="DW9" s="91">
        <f>'Finansinės ataskaitos'!DW14+'Finansinės ataskaitos'!DW16</f>
        <v>19506.359098247205</v>
      </c>
      <c r="DX9" s="91">
        <f>'Finansinės ataskaitos'!DX14+'Finansinės ataskaitos'!DX16</f>
        <v>19506.359098247205</v>
      </c>
      <c r="DY9" s="91">
        <f>'Finansinės ataskaitos'!DY14+'Finansinės ataskaitos'!DY16</f>
        <v>29506.359098247205</v>
      </c>
      <c r="DZ9" s="91">
        <f>'Finansinės ataskaitos'!DZ14+'Finansinės ataskaitos'!DZ16</f>
        <v>44506.359098247209</v>
      </c>
      <c r="EA9" s="91">
        <f>'Finansinės ataskaitos'!EA14+'Finansinės ataskaitos'!EA16</f>
        <v>269076.3091789665</v>
      </c>
      <c r="EB9" s="91">
        <f>'Finansinės ataskaitos'!EB14+'Finansinės ataskaitos'!EB16</f>
        <v>20091.54987119462</v>
      </c>
      <c r="EC9" s="91">
        <f>'Finansinės ataskaitos'!EC14+'Finansinės ataskaitos'!EC16</f>
        <v>20091.54987119462</v>
      </c>
      <c r="ED9" s="91">
        <f>'Finansinės ataskaitos'!ED14+'Finansinės ataskaitos'!ED16</f>
        <v>20091.54987119462</v>
      </c>
      <c r="EE9" s="91">
        <f>'Finansinės ataskaitos'!EE14+'Finansinės ataskaitos'!EE16</f>
        <v>20091.54987119462</v>
      </c>
      <c r="EF9" s="91">
        <f>'Finansinės ataskaitos'!EF14+'Finansinės ataskaitos'!EF16</f>
        <v>20091.54987119462</v>
      </c>
      <c r="EG9" s="91">
        <f>'Finansinės ataskaitos'!EG14+'Finansinės ataskaitos'!EG16</f>
        <v>20091.54987119462</v>
      </c>
      <c r="EH9" s="91">
        <f>'Finansinės ataskaitos'!EH14+'Finansinės ataskaitos'!EH16</f>
        <v>20091.54987119462</v>
      </c>
      <c r="EI9" s="91">
        <f>'Finansinės ataskaitos'!EI14+'Finansinės ataskaitos'!EI16</f>
        <v>20091.54987119462</v>
      </c>
      <c r="EJ9" s="91">
        <f>'Finansinės ataskaitos'!EJ14+'Finansinės ataskaitos'!EJ16</f>
        <v>20091.54987119462</v>
      </c>
      <c r="EK9" s="91">
        <f>'Finansinės ataskaitos'!EK14+'Finansinės ataskaitos'!EK16</f>
        <v>20091.54987119462</v>
      </c>
      <c r="EL9" s="91">
        <f>'Finansinės ataskaitos'!EL14+'Finansinės ataskaitos'!EL16</f>
        <v>30091.54987119462</v>
      </c>
      <c r="EM9" s="91">
        <f>'Finansinės ataskaitos'!EM14+'Finansinės ataskaitos'!EM16</f>
        <v>114091.54987119461</v>
      </c>
      <c r="EN9" s="91">
        <f>'Finansinės ataskaitos'!EN14+'Finansinės ataskaitos'!EN16</f>
        <v>345098.59845433547</v>
      </c>
      <c r="EO9" s="91">
        <f>'Finansinės ataskaitos'!EO14+'Finansinės ataskaitos'!EO16</f>
        <v>20694.296367330458</v>
      </c>
      <c r="EP9" s="91">
        <f>'Finansinės ataskaitos'!EP14+'Finansinės ataskaitos'!EP16</f>
        <v>20694.296367330458</v>
      </c>
      <c r="EQ9" s="91">
        <f>'Finansinės ataskaitos'!EQ14+'Finansinės ataskaitos'!EQ16</f>
        <v>20694.296367330458</v>
      </c>
      <c r="ER9" s="91">
        <f>'Finansinės ataskaitos'!ER14+'Finansinės ataskaitos'!ER16</f>
        <v>20694.296367330458</v>
      </c>
      <c r="ES9" s="91">
        <f>'Finansinės ataskaitos'!ES14+'Finansinės ataskaitos'!ES16</f>
        <v>20694.296367330458</v>
      </c>
      <c r="ET9" s="91">
        <f>'Finansinės ataskaitos'!ET14+'Finansinės ataskaitos'!ET16</f>
        <v>20694.296367330458</v>
      </c>
      <c r="EU9" s="91">
        <f>'Finansinės ataskaitos'!EU14+'Finansinės ataskaitos'!EU16</f>
        <v>20694.296367330458</v>
      </c>
      <c r="EV9" s="91">
        <f>'Finansinės ataskaitos'!EV14+'Finansinės ataskaitos'!EV16</f>
        <v>20694.296367330458</v>
      </c>
      <c r="EW9" s="91">
        <f>'Finansinės ataskaitos'!EW14+'Finansinės ataskaitos'!EW16</f>
        <v>20694.296367330458</v>
      </c>
      <c r="EX9" s="91">
        <f>'Finansinės ataskaitos'!EX14+'Finansinės ataskaitos'!EX16</f>
        <v>20694.296367330458</v>
      </c>
      <c r="EY9" s="91">
        <f>'Finansinės ataskaitos'!EY14+'Finansinės ataskaitos'!EY16</f>
        <v>30694.296367330458</v>
      </c>
      <c r="EZ9" s="91">
        <f>'Finansinės ataskaitos'!EZ14+'Finansinės ataskaitos'!EZ16</f>
        <v>85694.296367330448</v>
      </c>
      <c r="FA9" s="91">
        <f>'Finansinės ataskaitos'!FA14+'Finansinės ataskaitos'!FA16</f>
        <v>323331.5564079656</v>
      </c>
      <c r="FB9" s="91">
        <f>'Finansinės ataskaitos'!FB14+'Finansinės ataskaitos'!FB16</f>
        <v>21315.125258350374</v>
      </c>
      <c r="FC9" s="91">
        <f>'Finansinės ataskaitos'!FC14+'Finansinės ataskaitos'!FC16</f>
        <v>21315.125258350374</v>
      </c>
      <c r="FD9" s="91">
        <f>'Finansinės ataskaitos'!FD14+'Finansinės ataskaitos'!FD16</f>
        <v>21315.125258350374</v>
      </c>
      <c r="FE9" s="91">
        <f>'Finansinės ataskaitos'!FE14+'Finansinės ataskaitos'!FE16</f>
        <v>21315.125258350374</v>
      </c>
      <c r="FF9" s="91">
        <f>'Finansinės ataskaitos'!FF14+'Finansinės ataskaitos'!FF16</f>
        <v>21315.125258350374</v>
      </c>
      <c r="FG9" s="91">
        <f>'Finansinės ataskaitos'!FG14+'Finansinės ataskaitos'!FG16</f>
        <v>21315.125258350374</v>
      </c>
      <c r="FH9" s="91">
        <f>'Finansinės ataskaitos'!FH14+'Finansinės ataskaitos'!FH16</f>
        <v>21315.125258350374</v>
      </c>
      <c r="FI9" s="91">
        <f>'Finansinės ataskaitos'!FI14+'Finansinės ataskaitos'!FI16</f>
        <v>21315.125258350374</v>
      </c>
      <c r="FJ9" s="91">
        <f>'Finansinės ataskaitos'!FJ14+'Finansinės ataskaitos'!FJ16</f>
        <v>21315.125258350374</v>
      </c>
      <c r="FK9" s="91">
        <f>'Finansinės ataskaitos'!FK14+'Finansinės ataskaitos'!FK16</f>
        <v>21315.125258350374</v>
      </c>
      <c r="FL9" s="91">
        <f>'Finansinės ataskaitos'!FL14+'Finansinės ataskaitos'!FL16</f>
        <v>31315.125258350374</v>
      </c>
      <c r="FM9" s="91">
        <f>'Finansinės ataskaitos'!FM14+'Finansinės ataskaitos'!FM16</f>
        <v>125315.12525835037</v>
      </c>
      <c r="FN9" s="91">
        <f>'Finansinės ataskaitos'!FN14+'Finansinės ataskaitos'!FN16</f>
        <v>369781.5031002044</v>
      </c>
      <c r="FO9" s="91">
        <f>'Finansinės ataskaitos'!FO14+'Finansinės ataskaitos'!FO16</f>
        <v>21954.579016100881</v>
      </c>
      <c r="FP9" s="91">
        <f>'Finansinės ataskaitos'!FP14+'Finansinės ataskaitos'!FP16</f>
        <v>21954.579016100881</v>
      </c>
      <c r="FQ9" s="91">
        <f>'Finansinės ataskaitos'!FQ14+'Finansinės ataskaitos'!FQ16</f>
        <v>21954.579016100881</v>
      </c>
      <c r="FR9" s="91">
        <f>'Finansinės ataskaitos'!FR14+'Finansinės ataskaitos'!FR16</f>
        <v>21954.579016100881</v>
      </c>
      <c r="FS9" s="91">
        <f>'Finansinės ataskaitos'!FS14+'Finansinės ataskaitos'!FS16</f>
        <v>21954.579016100881</v>
      </c>
      <c r="FT9" s="91">
        <f>'Finansinės ataskaitos'!FT14+'Finansinės ataskaitos'!FT16</f>
        <v>21954.579016100881</v>
      </c>
      <c r="FU9" s="91">
        <f>'Finansinės ataskaitos'!FU14+'Finansinės ataskaitos'!FU16</f>
        <v>21954.579016100881</v>
      </c>
      <c r="FV9" s="91">
        <f>'Finansinės ataskaitos'!FV14+'Finansinės ataskaitos'!FV16</f>
        <v>21954.579016100881</v>
      </c>
      <c r="FW9" s="91">
        <f>'Finansinės ataskaitos'!FW14+'Finansinės ataskaitos'!FW16</f>
        <v>21954.579016100881</v>
      </c>
      <c r="FX9" s="91">
        <f>'Finansinės ataskaitos'!FX14+'Finansinės ataskaitos'!FX16</f>
        <v>21954.579016100881</v>
      </c>
      <c r="FY9" s="91">
        <f>'Finansinės ataskaitos'!FY14+'Finansinės ataskaitos'!FY16</f>
        <v>31954.579016100881</v>
      </c>
      <c r="FZ9" s="91">
        <f>'Finansinės ataskaitos'!FZ14+'Finansinės ataskaitos'!FZ16</f>
        <v>65954.579016100877</v>
      </c>
      <c r="GA9" s="91">
        <f>'Finansinės ataskaitos'!GA14+'Finansinės ataskaitos'!GA16</f>
        <v>317454.94819321064</v>
      </c>
      <c r="GB9" s="91">
        <f>'Finansinės ataskaitos'!GB14+'Finansinės ataskaitos'!GB16</f>
        <v>22613.21638658391</v>
      </c>
      <c r="GC9" s="91">
        <f>'Finansinės ataskaitos'!GC14+'Finansinės ataskaitos'!GC16</f>
        <v>22613.21638658391</v>
      </c>
      <c r="GD9" s="91">
        <f>'Finansinės ataskaitos'!GD14+'Finansinės ataskaitos'!GD16</f>
        <v>22613.21638658391</v>
      </c>
      <c r="GE9" s="91">
        <f>'Finansinės ataskaitos'!GE14+'Finansinės ataskaitos'!GE16</f>
        <v>22613.21638658391</v>
      </c>
      <c r="GF9" s="91">
        <f>'Finansinės ataskaitos'!GF14+'Finansinės ataskaitos'!GF16</f>
        <v>22613.21638658391</v>
      </c>
      <c r="GG9" s="91">
        <f>'Finansinės ataskaitos'!GG14+'Finansinės ataskaitos'!GG16</f>
        <v>22613.21638658391</v>
      </c>
      <c r="GH9" s="91">
        <f>'Finansinės ataskaitos'!GH14+'Finansinės ataskaitos'!GH16</f>
        <v>22613.21638658391</v>
      </c>
      <c r="GI9" s="91">
        <f>'Finansinės ataskaitos'!GI14+'Finansinės ataskaitos'!GI16</f>
        <v>22613.21638658391</v>
      </c>
      <c r="GJ9" s="91">
        <f>'Finansinės ataskaitos'!GJ14+'Finansinės ataskaitos'!GJ16</f>
        <v>22613.21638658391</v>
      </c>
      <c r="GK9" s="91">
        <f>'Finansinės ataskaitos'!GK14+'Finansinės ataskaitos'!GK16</f>
        <v>22613.21638658391</v>
      </c>
      <c r="GL9" s="91">
        <f>'Finansinės ataskaitos'!GL14+'Finansinės ataskaitos'!GL16</f>
        <v>32613.21638658391</v>
      </c>
      <c r="GM9" s="91">
        <f>'Finansinės ataskaitos'!GM14+'Finansinės ataskaitos'!GM16</f>
        <v>147113.2163865839</v>
      </c>
      <c r="GN9" s="91">
        <f>'Finansinės ataskaitos'!GN14+'Finansinės ataskaitos'!GN16</f>
        <v>405858.59663900686</v>
      </c>
      <c r="GO9" s="91">
        <f>'Finansinės ataskaitos'!GO14+'Finansinės ataskaitos'!GO16</f>
        <v>0</v>
      </c>
      <c r="GP9" s="91">
        <f>'Finansinės ataskaitos'!GP14+'Finansinės ataskaitos'!GP16</f>
        <v>0</v>
      </c>
      <c r="GQ9" s="91">
        <f>'Finansinės ataskaitos'!GQ14+'Finansinės ataskaitos'!GQ16</f>
        <v>0</v>
      </c>
      <c r="GR9" s="91">
        <f>'Finansinės ataskaitos'!GR14+'Finansinės ataskaitos'!GR16</f>
        <v>0</v>
      </c>
      <c r="GS9" s="91">
        <f>'Finansinės ataskaitos'!GS14+'Finansinės ataskaitos'!GS16</f>
        <v>0</v>
      </c>
      <c r="GT9" s="91">
        <f>'Finansinės ataskaitos'!GT14+'Finansinės ataskaitos'!GT16</f>
        <v>0</v>
      </c>
      <c r="GU9" s="91">
        <f>'Finansinės ataskaitos'!GU14+'Finansinės ataskaitos'!GU16</f>
        <v>0</v>
      </c>
      <c r="GV9" s="91">
        <f>'Finansinės ataskaitos'!GV14+'Finansinės ataskaitos'!GV16</f>
        <v>0</v>
      </c>
      <c r="GW9" s="91">
        <f>'Finansinės ataskaitos'!GW14+'Finansinės ataskaitos'!GW16</f>
        <v>0</v>
      </c>
      <c r="GX9" s="91">
        <f>'Finansinės ataskaitos'!GX14+'Finansinės ataskaitos'!GX16</f>
        <v>0</v>
      </c>
      <c r="GY9" s="91">
        <f>'Finansinės ataskaitos'!GY14+'Finansinės ataskaitos'!GY16</f>
        <v>0</v>
      </c>
      <c r="GZ9" s="91">
        <f>'Finansinės ataskaitos'!GZ14+'Finansinės ataskaitos'!GZ16</f>
        <v>0</v>
      </c>
      <c r="HA9" s="91">
        <f>'Finansinės ataskaitos'!HA14+'Finansinės ataskaitos'!HA16</f>
        <v>0</v>
      </c>
      <c r="HB9" s="91">
        <f>'Finansinės ataskaitos'!HB14+'Finansinės ataskaitos'!HB16</f>
        <v>0</v>
      </c>
      <c r="HC9" s="91">
        <f>'Finansinės ataskaitos'!HC14+'Finansinės ataskaitos'!HC16</f>
        <v>0</v>
      </c>
      <c r="HD9" s="91">
        <f>'Finansinės ataskaitos'!HD14+'Finansinės ataskaitos'!HD16</f>
        <v>0</v>
      </c>
      <c r="HE9" s="91">
        <f>'Finansinės ataskaitos'!HE14+'Finansinės ataskaitos'!HE16</f>
        <v>0</v>
      </c>
      <c r="HF9" s="91">
        <f>'Finansinės ataskaitos'!HF14+'Finansinės ataskaitos'!HF16</f>
        <v>0</v>
      </c>
      <c r="HG9" s="91">
        <f>'Finansinės ataskaitos'!HG14+'Finansinės ataskaitos'!HG16</f>
        <v>0</v>
      </c>
      <c r="HH9" s="91">
        <f>'Finansinės ataskaitos'!HH14+'Finansinės ataskaitos'!HH16</f>
        <v>0</v>
      </c>
      <c r="HI9" s="91">
        <f>'Finansinės ataskaitos'!HI14+'Finansinės ataskaitos'!HI16</f>
        <v>0</v>
      </c>
      <c r="HJ9" s="91">
        <f>'Finansinės ataskaitos'!HJ14+'Finansinės ataskaitos'!HJ16</f>
        <v>0</v>
      </c>
      <c r="HK9" s="91">
        <f>'Finansinės ataskaitos'!HK14+'Finansinės ataskaitos'!HK16</f>
        <v>0</v>
      </c>
      <c r="HL9" s="91">
        <f>'Finansinės ataskaitos'!HL14+'Finansinės ataskaitos'!HL16</f>
        <v>0</v>
      </c>
      <c r="HM9" s="91">
        <f>'Finansinės ataskaitos'!HM14+'Finansinės ataskaitos'!HM16</f>
        <v>0</v>
      </c>
      <c r="HN9" s="91">
        <f>'Finansinės ataskaitos'!HN14+'Finansinės ataskaitos'!HN16</f>
        <v>0</v>
      </c>
      <c r="HO9" s="91">
        <f>'Finansinės ataskaitos'!HO14+'Finansinės ataskaitos'!HO16</f>
        <v>0</v>
      </c>
      <c r="HP9" s="91">
        <f>'Finansinės ataskaitos'!HP14+'Finansinės ataskaitos'!HP16</f>
        <v>0</v>
      </c>
      <c r="HQ9" s="91">
        <f>'Finansinės ataskaitos'!HQ14+'Finansinės ataskaitos'!HQ16</f>
        <v>0</v>
      </c>
      <c r="HR9" s="91">
        <f>'Finansinės ataskaitos'!HR14+'Finansinės ataskaitos'!HR16</f>
        <v>0</v>
      </c>
      <c r="HS9" s="91">
        <f>'Finansinės ataskaitos'!HS14+'Finansinės ataskaitos'!HS16</f>
        <v>0</v>
      </c>
      <c r="HT9" s="91">
        <f>'Finansinės ataskaitos'!HT14+'Finansinės ataskaitos'!HT16</f>
        <v>0</v>
      </c>
      <c r="HU9" s="91">
        <f>'Finansinės ataskaitos'!HU14+'Finansinės ataskaitos'!HU16</f>
        <v>0</v>
      </c>
      <c r="HV9" s="91">
        <f>'Finansinės ataskaitos'!HV14+'Finansinės ataskaitos'!HV16</f>
        <v>0</v>
      </c>
      <c r="HW9" s="91">
        <f>'Finansinės ataskaitos'!HW14+'Finansinės ataskaitos'!HW16</f>
        <v>0</v>
      </c>
      <c r="HX9" s="91">
        <f>'Finansinės ataskaitos'!HX14+'Finansinės ataskaitos'!HX16</f>
        <v>0</v>
      </c>
      <c r="HY9" s="91">
        <f>'Finansinės ataskaitos'!HY14+'Finansinės ataskaitos'!HY16</f>
        <v>0</v>
      </c>
      <c r="HZ9" s="91">
        <f>'Finansinės ataskaitos'!HZ14+'Finansinės ataskaitos'!HZ16</f>
        <v>0</v>
      </c>
      <c r="IA9" s="91">
        <f>'Finansinės ataskaitos'!IA14+'Finansinės ataskaitos'!IA16</f>
        <v>0</v>
      </c>
      <c r="IB9" s="91">
        <f>'Finansinės ataskaitos'!IB14+'Finansinės ataskaitos'!IB16</f>
        <v>0</v>
      </c>
      <c r="IC9" s="91">
        <f>'Finansinės ataskaitos'!IC14+'Finansinės ataskaitos'!IC16</f>
        <v>0</v>
      </c>
      <c r="ID9" s="91">
        <f>'Finansinės ataskaitos'!ID14+'Finansinės ataskaitos'!ID16</f>
        <v>0</v>
      </c>
      <c r="IE9" s="91">
        <f>'Finansinės ataskaitos'!IE14+'Finansinės ataskaitos'!IE16</f>
        <v>0</v>
      </c>
      <c r="IF9" s="91">
        <f>'Finansinės ataskaitos'!IF14+'Finansinės ataskaitos'!IF16</f>
        <v>0</v>
      </c>
      <c r="IG9" s="91">
        <f>'Finansinės ataskaitos'!IG14+'Finansinės ataskaitos'!IG16</f>
        <v>0</v>
      </c>
      <c r="IH9" s="91">
        <f>'Finansinės ataskaitos'!IH14+'Finansinės ataskaitos'!IH16</f>
        <v>0</v>
      </c>
      <c r="II9" s="91">
        <f>'Finansinės ataskaitos'!II14+'Finansinės ataskaitos'!II16</f>
        <v>0</v>
      </c>
      <c r="IJ9" s="91">
        <f>'Finansinės ataskaitos'!IJ14+'Finansinės ataskaitos'!IJ16</f>
        <v>0</v>
      </c>
      <c r="IK9" s="91">
        <f>'Finansinės ataskaitos'!IK14+'Finansinės ataskaitos'!IK16</f>
        <v>0</v>
      </c>
      <c r="IL9" s="91">
        <f>'Finansinės ataskaitos'!IL14+'Finansinės ataskaitos'!IL16</f>
        <v>0</v>
      </c>
      <c r="IM9" s="91">
        <f>'Finansinės ataskaitos'!IM14+'Finansinės ataskaitos'!IM16</f>
        <v>0</v>
      </c>
      <c r="IN9" s="91">
        <f>'Finansinės ataskaitos'!IN14+'Finansinės ataskaitos'!IN16</f>
        <v>0</v>
      </c>
      <c r="IO9" s="91">
        <f>'Finansinės ataskaitos'!IO14+'Finansinės ataskaitos'!IO16</f>
        <v>0</v>
      </c>
      <c r="IP9" s="91">
        <f>'Finansinės ataskaitos'!IP14+'Finansinės ataskaitos'!IP16</f>
        <v>0</v>
      </c>
      <c r="IQ9" s="91">
        <f>'Finansinės ataskaitos'!IQ14+'Finansinės ataskaitos'!IQ16</f>
        <v>0</v>
      </c>
      <c r="IR9" s="91">
        <f>'Finansinės ataskaitos'!IR14+'Finansinės ataskaitos'!IR16</f>
        <v>0</v>
      </c>
      <c r="IS9" s="91">
        <f>'Finansinės ataskaitos'!IS14+'Finansinės ataskaitos'!IS16</f>
        <v>0</v>
      </c>
      <c r="IT9" s="91">
        <f>'Finansinės ataskaitos'!IT14+'Finansinės ataskaitos'!IT16</f>
        <v>0</v>
      </c>
      <c r="IU9" s="91">
        <f>'Finansinės ataskaitos'!IU14+'Finansinės ataskaitos'!IU16</f>
        <v>0</v>
      </c>
      <c r="IV9" s="91">
        <f>'Finansinės ataskaitos'!IV14+'Finansinės ataskaitos'!IV16</f>
        <v>0</v>
      </c>
      <c r="IW9" s="91">
        <f>'Finansinės ataskaitos'!IW14+'Finansinės ataskaitos'!IW16</f>
        <v>0</v>
      </c>
      <c r="IX9" s="91">
        <f>'Finansinės ataskaitos'!IX14+'Finansinės ataskaitos'!IX16</f>
        <v>0</v>
      </c>
      <c r="IY9" s="91">
        <f>'Finansinės ataskaitos'!IY14+'Finansinės ataskaitos'!IY16</f>
        <v>0</v>
      </c>
      <c r="IZ9" s="91">
        <f>'Finansinės ataskaitos'!IZ14+'Finansinės ataskaitos'!IZ16</f>
        <v>0</v>
      </c>
      <c r="JA9" s="91">
        <f>'Finansinės ataskaitos'!JA14+'Finansinės ataskaitos'!JA16</f>
        <v>0</v>
      </c>
      <c r="JB9" s="91">
        <f>'Finansinės ataskaitos'!JB14+'Finansinės ataskaitos'!JB16</f>
        <v>0</v>
      </c>
      <c r="JC9" s="91">
        <f>'Finansinės ataskaitos'!JC14+'Finansinės ataskaitos'!JC16</f>
        <v>0</v>
      </c>
      <c r="JD9" s="91">
        <f>'Finansinės ataskaitos'!JD14+'Finansinės ataskaitos'!JD16</f>
        <v>0</v>
      </c>
      <c r="JE9" s="91">
        <f>'Finansinės ataskaitos'!JE14+'Finansinės ataskaitos'!JE16</f>
        <v>0</v>
      </c>
      <c r="JF9" s="91">
        <f>'Finansinės ataskaitos'!JF14+'Finansinės ataskaitos'!JF16</f>
        <v>0</v>
      </c>
      <c r="JG9" s="91">
        <f>'Finansinės ataskaitos'!JG14+'Finansinės ataskaitos'!JG16</f>
        <v>0</v>
      </c>
      <c r="JH9" s="91">
        <f>'Finansinės ataskaitos'!JH14+'Finansinės ataskaitos'!JH16</f>
        <v>0</v>
      </c>
      <c r="JI9" s="91">
        <f>'Finansinės ataskaitos'!JI14+'Finansinės ataskaitos'!JI16</f>
        <v>0</v>
      </c>
      <c r="JJ9" s="91">
        <f>'Finansinės ataskaitos'!JJ14+'Finansinės ataskaitos'!JJ16</f>
        <v>0</v>
      </c>
      <c r="JK9" s="91">
        <f>'Finansinės ataskaitos'!JK14+'Finansinės ataskaitos'!JK16</f>
        <v>0</v>
      </c>
      <c r="JL9" s="91">
        <f>'Finansinės ataskaitos'!JL14+'Finansinės ataskaitos'!JL16</f>
        <v>0</v>
      </c>
      <c r="JM9" s="91">
        <f>'Finansinės ataskaitos'!JM14+'Finansinės ataskaitos'!JM16</f>
        <v>0</v>
      </c>
      <c r="JN9" s="91">
        <f>'Finansinės ataskaitos'!JN14+'Finansinės ataskaitos'!JN16</f>
        <v>0</v>
      </c>
      <c r="JO9" s="91">
        <f>'Finansinės ataskaitos'!JO14+'Finansinės ataskaitos'!JO16</f>
        <v>0</v>
      </c>
      <c r="JP9" s="91">
        <f>'Finansinės ataskaitos'!JP14+'Finansinės ataskaitos'!JP16</f>
        <v>0</v>
      </c>
      <c r="JQ9" s="91">
        <f>'Finansinės ataskaitos'!JQ14+'Finansinės ataskaitos'!JQ16</f>
        <v>0</v>
      </c>
      <c r="JR9" s="91">
        <f>'Finansinės ataskaitos'!JR14+'Finansinės ataskaitos'!JR16</f>
        <v>0</v>
      </c>
      <c r="JS9" s="91">
        <f>'Finansinės ataskaitos'!JS14+'Finansinės ataskaitos'!JS16</f>
        <v>0</v>
      </c>
      <c r="JT9" s="91">
        <f>'Finansinės ataskaitos'!JT14+'Finansinės ataskaitos'!JT16</f>
        <v>0</v>
      </c>
      <c r="JU9" s="91">
        <f>'Finansinės ataskaitos'!JU14+'Finansinės ataskaitos'!JU16</f>
        <v>0</v>
      </c>
      <c r="JV9" s="91">
        <f>'Finansinės ataskaitos'!JV14+'Finansinės ataskaitos'!JV16</f>
        <v>0</v>
      </c>
      <c r="JW9" s="91">
        <f>'Finansinės ataskaitos'!JW14+'Finansinės ataskaitos'!JW16</f>
        <v>0</v>
      </c>
      <c r="JX9" s="91">
        <f>'Finansinės ataskaitos'!JX14+'Finansinės ataskaitos'!JX16</f>
        <v>0</v>
      </c>
      <c r="JY9" s="91">
        <f>'Finansinės ataskaitos'!JY14+'Finansinės ataskaitos'!JY16</f>
        <v>0</v>
      </c>
      <c r="JZ9" s="91">
        <f>'Finansinės ataskaitos'!JZ14+'Finansinės ataskaitos'!JZ16</f>
        <v>0</v>
      </c>
      <c r="KA9" s="91">
        <f>'Finansinės ataskaitos'!KA14+'Finansinės ataskaitos'!KA16</f>
        <v>0</v>
      </c>
      <c r="KB9" s="91">
        <f>'Finansinės ataskaitos'!KB14+'Finansinės ataskaitos'!KB16</f>
        <v>0</v>
      </c>
      <c r="KC9" s="91">
        <f>'Finansinės ataskaitos'!KC14+'Finansinės ataskaitos'!KC16</f>
        <v>0</v>
      </c>
      <c r="KD9" s="91">
        <f>'Finansinės ataskaitos'!KD14+'Finansinės ataskaitos'!KD16</f>
        <v>0</v>
      </c>
      <c r="KE9" s="91">
        <f>'Finansinės ataskaitos'!KE14+'Finansinės ataskaitos'!KE16</f>
        <v>0</v>
      </c>
      <c r="KF9" s="91">
        <f>'Finansinės ataskaitos'!KF14+'Finansinės ataskaitos'!KF16</f>
        <v>0</v>
      </c>
      <c r="KG9" s="91">
        <f>'Finansinės ataskaitos'!KG14+'Finansinės ataskaitos'!KG16</f>
        <v>0</v>
      </c>
      <c r="KH9" s="91">
        <f>'Finansinės ataskaitos'!KH14+'Finansinės ataskaitos'!KH16</f>
        <v>0</v>
      </c>
      <c r="KI9" s="91">
        <f>'Finansinės ataskaitos'!KI14+'Finansinės ataskaitos'!KI16</f>
        <v>0</v>
      </c>
      <c r="KJ9" s="91">
        <f>'Finansinės ataskaitos'!KJ14+'Finansinės ataskaitos'!KJ16</f>
        <v>0</v>
      </c>
      <c r="KK9" s="91">
        <f>'Finansinės ataskaitos'!KK14+'Finansinės ataskaitos'!KK16</f>
        <v>0</v>
      </c>
      <c r="KL9" s="91">
        <f>'Finansinės ataskaitos'!KL14+'Finansinės ataskaitos'!KL16</f>
        <v>0</v>
      </c>
      <c r="KM9" s="91">
        <f>'Finansinės ataskaitos'!KM14+'Finansinės ataskaitos'!KM16</f>
        <v>0</v>
      </c>
      <c r="KN9" s="91">
        <f>'Finansinės ataskaitos'!KN14+'Finansinės ataskaitos'!KN16</f>
        <v>0</v>
      </c>
      <c r="KO9" s="91">
        <f>'Finansinės ataskaitos'!KO14+'Finansinės ataskaitos'!KO16</f>
        <v>0</v>
      </c>
      <c r="KP9" s="91">
        <f>'Finansinės ataskaitos'!KP14+'Finansinės ataskaitos'!KP16</f>
        <v>0</v>
      </c>
      <c r="KQ9" s="91">
        <f>'Finansinės ataskaitos'!KQ14+'Finansinės ataskaitos'!KQ16</f>
        <v>0</v>
      </c>
      <c r="KR9" s="91">
        <f>'Finansinės ataskaitos'!KR14+'Finansinės ataskaitos'!KR16</f>
        <v>0</v>
      </c>
      <c r="KS9" s="91">
        <f>'Finansinės ataskaitos'!KS14+'Finansinės ataskaitos'!KS16</f>
        <v>0</v>
      </c>
      <c r="KT9" s="91">
        <f>'Finansinės ataskaitos'!KT14+'Finansinės ataskaitos'!KT16</f>
        <v>0</v>
      </c>
      <c r="KU9" s="91">
        <f>'Finansinės ataskaitos'!KU14+'Finansinės ataskaitos'!KU16</f>
        <v>0</v>
      </c>
      <c r="KV9" s="91">
        <f>'Finansinės ataskaitos'!KV14+'Finansinės ataskaitos'!KV16</f>
        <v>0</v>
      </c>
      <c r="KW9" s="91">
        <f>'Finansinės ataskaitos'!KW14+'Finansinės ataskaitos'!KW16</f>
        <v>0</v>
      </c>
      <c r="KX9" s="91">
        <f>'Finansinės ataskaitos'!KX14+'Finansinės ataskaitos'!KX16</f>
        <v>0</v>
      </c>
      <c r="KY9" s="91">
        <f>'Finansinės ataskaitos'!KY14+'Finansinės ataskaitos'!KY16</f>
        <v>0</v>
      </c>
      <c r="KZ9" s="91">
        <f>'Finansinės ataskaitos'!KZ14+'Finansinės ataskaitos'!KZ16</f>
        <v>0</v>
      </c>
      <c r="LA9" s="91">
        <f>'Finansinės ataskaitos'!LA14+'Finansinės ataskaitos'!LA16</f>
        <v>0</v>
      </c>
      <c r="LB9" s="91">
        <f>'Finansinės ataskaitos'!LB14+'Finansinės ataskaitos'!LB16</f>
        <v>0</v>
      </c>
      <c r="LC9" s="91">
        <f>'Finansinės ataskaitos'!LC14+'Finansinės ataskaitos'!LC16</f>
        <v>0</v>
      </c>
      <c r="LD9" s="91">
        <f>'Finansinės ataskaitos'!LD14+'Finansinės ataskaitos'!LD16</f>
        <v>0</v>
      </c>
      <c r="LE9" s="91">
        <f>'Finansinės ataskaitos'!LE14+'Finansinės ataskaitos'!LE16</f>
        <v>0</v>
      </c>
      <c r="LF9" s="91">
        <f>'Finansinės ataskaitos'!LF14+'Finansinės ataskaitos'!LF16</f>
        <v>0</v>
      </c>
      <c r="LG9" s="91">
        <f>'Finansinės ataskaitos'!LG14+'Finansinės ataskaitos'!LG16</f>
        <v>0</v>
      </c>
      <c r="LH9" s="91">
        <f>'Finansinės ataskaitos'!LH14+'Finansinės ataskaitos'!LH16</f>
        <v>0</v>
      </c>
      <c r="LI9" s="91">
        <f>'Finansinės ataskaitos'!LI14+'Finansinės ataskaitos'!LI16</f>
        <v>0</v>
      </c>
      <c r="LJ9" s="91">
        <f>'Finansinės ataskaitos'!LJ14+'Finansinės ataskaitos'!LJ16</f>
        <v>0</v>
      </c>
      <c r="LK9" s="91">
        <f>'Finansinės ataskaitos'!LK14+'Finansinės ataskaitos'!LK16</f>
        <v>0</v>
      </c>
      <c r="LL9" s="91">
        <f>'Finansinės ataskaitos'!LL14+'Finansinės ataskaitos'!LL16</f>
        <v>0</v>
      </c>
      <c r="LM9" s="91">
        <f>'Finansinės ataskaitos'!LM14+'Finansinės ataskaitos'!LM16</f>
        <v>0</v>
      </c>
      <c r="LN9" s="548">
        <f>'Finansinės ataskaitos'!LN14+'Finansinės ataskaitos'!LN16</f>
        <v>0</v>
      </c>
    </row>
    <row r="10" spans="1:326" s="60" customFormat="1" outlineLevel="1">
      <c r="A10" s="63" t="s">
        <v>170</v>
      </c>
      <c r="B10" s="62">
        <f>-'Ilgalaikio turto apskaita'!B9</f>
        <v>0</v>
      </c>
      <c r="C10" s="62">
        <f>-'Ilgalaikio turto apskaita'!C9</f>
        <v>0</v>
      </c>
      <c r="D10" s="62">
        <f>-'Ilgalaikio turto apskaita'!D9</f>
        <v>0</v>
      </c>
      <c r="E10" s="62">
        <f>-'Ilgalaikio turto apskaita'!E9</f>
        <v>0</v>
      </c>
      <c r="F10" s="62">
        <f>-'Ilgalaikio turto apskaita'!F9</f>
        <v>0</v>
      </c>
      <c r="G10" s="62">
        <f>-'Ilgalaikio turto apskaita'!G9</f>
        <v>0</v>
      </c>
      <c r="H10" s="62">
        <f>-'Ilgalaikio turto apskaita'!H9</f>
        <v>0</v>
      </c>
      <c r="I10" s="62">
        <f>-'Ilgalaikio turto apskaita'!I9</f>
        <v>0</v>
      </c>
      <c r="J10" s="62">
        <f>-'Ilgalaikio turto apskaita'!J9</f>
        <v>0</v>
      </c>
      <c r="K10" s="62">
        <f>-'Ilgalaikio turto apskaita'!K9</f>
        <v>0</v>
      </c>
      <c r="L10" s="62">
        <f>-'Ilgalaikio turto apskaita'!L9</f>
        <v>0</v>
      </c>
      <c r="M10" s="61">
        <f>-'Ilgalaikio turto apskaita'!M9</f>
        <v>0</v>
      </c>
      <c r="N10" s="91">
        <f>-'Ilgalaikio turto apskaita'!N9</f>
        <v>0</v>
      </c>
      <c r="O10" s="91">
        <f>-'Ilgalaikio turto apskaita'!O9</f>
        <v>0</v>
      </c>
      <c r="P10" s="91">
        <f>-'Ilgalaikio turto apskaita'!P9</f>
        <v>0</v>
      </c>
      <c r="Q10" s="91">
        <f>-'Ilgalaikio turto apskaita'!Q9</f>
        <v>0</v>
      </c>
      <c r="R10" s="91">
        <f>-'Ilgalaikio turto apskaita'!R9</f>
        <v>0</v>
      </c>
      <c r="S10" s="91">
        <f>-'Ilgalaikio turto apskaita'!S9</f>
        <v>0</v>
      </c>
      <c r="T10" s="91">
        <f>-'Ilgalaikio turto apskaita'!T9</f>
        <v>0</v>
      </c>
      <c r="U10" s="91">
        <f>-'Ilgalaikio turto apskaita'!U9</f>
        <v>0</v>
      </c>
      <c r="V10" s="91">
        <f>-'Ilgalaikio turto apskaita'!V9</f>
        <v>0</v>
      </c>
      <c r="W10" s="91">
        <f>-'Ilgalaikio turto apskaita'!W9</f>
        <v>0</v>
      </c>
      <c r="X10" s="91">
        <f>-'Ilgalaikio turto apskaita'!X9</f>
        <v>0</v>
      </c>
      <c r="Y10" s="91">
        <f>-'Ilgalaikio turto apskaita'!Y9</f>
        <v>0</v>
      </c>
      <c r="Z10" s="91">
        <f>-'Ilgalaikio turto apskaita'!Z9</f>
        <v>0</v>
      </c>
      <c r="AA10" s="91">
        <f>Z10</f>
        <v>0</v>
      </c>
      <c r="AB10" s="91">
        <f>-'Ilgalaikio turto apskaita'!AB9</f>
        <v>0</v>
      </c>
      <c r="AC10" s="91">
        <f>-'Ilgalaikio turto apskaita'!AC9</f>
        <v>0</v>
      </c>
      <c r="AD10" s="91">
        <f>-'Ilgalaikio turto apskaita'!AD9</f>
        <v>0</v>
      </c>
      <c r="AE10" s="91">
        <f>-'Ilgalaikio turto apskaita'!AE9</f>
        <v>0</v>
      </c>
      <c r="AF10" s="91">
        <f>-'Ilgalaikio turto apskaita'!AF9</f>
        <v>0</v>
      </c>
      <c r="AG10" s="91">
        <f>-'Ilgalaikio turto apskaita'!AG9</f>
        <v>0</v>
      </c>
      <c r="AH10" s="91">
        <f>-'Ilgalaikio turto apskaita'!AH9</f>
        <v>0</v>
      </c>
      <c r="AI10" s="91">
        <f>-'Ilgalaikio turto apskaita'!AI9</f>
        <v>0</v>
      </c>
      <c r="AJ10" s="91">
        <f>-'Ilgalaikio turto apskaita'!AJ9</f>
        <v>0</v>
      </c>
      <c r="AK10" s="91">
        <f>-'Ilgalaikio turto apskaita'!AK9</f>
        <v>0</v>
      </c>
      <c r="AL10" s="91">
        <f>-'Ilgalaikio turto apskaita'!AL9</f>
        <v>0</v>
      </c>
      <c r="AM10" s="91">
        <f>-'Ilgalaikio turto apskaita'!AM9</f>
        <v>0</v>
      </c>
      <c r="AN10" s="91">
        <f>-'Ilgalaikio turto apskaita'!AN9</f>
        <v>0</v>
      </c>
      <c r="AO10" s="91">
        <f>-'Ilgalaikio turto apskaita'!AO9</f>
        <v>0</v>
      </c>
      <c r="AP10" s="91">
        <f>-'Ilgalaikio turto apskaita'!AP9</f>
        <v>0</v>
      </c>
      <c r="AQ10" s="91">
        <f>-'Ilgalaikio turto apskaita'!AQ9</f>
        <v>0</v>
      </c>
      <c r="AR10" s="91">
        <f>-'Ilgalaikio turto apskaita'!AR9</f>
        <v>0</v>
      </c>
      <c r="AS10" s="91">
        <f>-'Ilgalaikio turto apskaita'!AS9</f>
        <v>0</v>
      </c>
      <c r="AT10" s="91">
        <f>-'Ilgalaikio turto apskaita'!AT9</f>
        <v>0</v>
      </c>
      <c r="AU10" s="91">
        <f>-'Ilgalaikio turto apskaita'!AU9</f>
        <v>0</v>
      </c>
      <c r="AV10" s="91">
        <f>-'Ilgalaikio turto apskaita'!AV9</f>
        <v>0</v>
      </c>
      <c r="AW10" s="91">
        <f>-'Ilgalaikio turto apskaita'!AW9</f>
        <v>0</v>
      </c>
      <c r="AX10" s="91">
        <f>-'Ilgalaikio turto apskaita'!AX9</f>
        <v>0</v>
      </c>
      <c r="AY10" s="91">
        <f>-'Ilgalaikio turto apskaita'!AY9</f>
        <v>0</v>
      </c>
      <c r="AZ10" s="91">
        <f>-'Ilgalaikio turto apskaita'!AZ9</f>
        <v>0</v>
      </c>
      <c r="BA10" s="91">
        <f>-'Ilgalaikio turto apskaita'!BA9</f>
        <v>0</v>
      </c>
      <c r="BB10" s="91">
        <f>-'Ilgalaikio turto apskaita'!BB9</f>
        <v>0</v>
      </c>
      <c r="BC10" s="91">
        <f>-'Ilgalaikio turto apskaita'!BC9</f>
        <v>0</v>
      </c>
      <c r="BD10" s="91">
        <f>-'Ilgalaikio turto apskaita'!BD9</f>
        <v>0</v>
      </c>
      <c r="BE10" s="91">
        <f>-'Ilgalaikio turto apskaita'!BE9</f>
        <v>0</v>
      </c>
      <c r="BF10" s="91">
        <f>-'Ilgalaikio turto apskaita'!BF9</f>
        <v>0</v>
      </c>
      <c r="BG10" s="91">
        <f>-'Ilgalaikio turto apskaita'!BG9</f>
        <v>0</v>
      </c>
      <c r="BH10" s="91">
        <f>-'Ilgalaikio turto apskaita'!BH9</f>
        <v>0</v>
      </c>
      <c r="BI10" s="91">
        <f>-'Ilgalaikio turto apskaita'!BI9</f>
        <v>0</v>
      </c>
      <c r="BJ10" s="91">
        <f>-'Ilgalaikio turto apskaita'!BJ9</f>
        <v>0</v>
      </c>
      <c r="BK10" s="91">
        <f>-'Ilgalaikio turto apskaita'!BK9</f>
        <v>0</v>
      </c>
      <c r="BL10" s="91">
        <f>-'Ilgalaikio turto apskaita'!BL9</f>
        <v>0</v>
      </c>
      <c r="BM10" s="91">
        <f>-'Ilgalaikio turto apskaita'!BM9</f>
        <v>0</v>
      </c>
      <c r="BN10" s="91">
        <f>-'Ilgalaikio turto apskaita'!BN9</f>
        <v>0</v>
      </c>
      <c r="BO10" s="91">
        <f>-'Ilgalaikio turto apskaita'!BO9</f>
        <v>0</v>
      </c>
      <c r="BP10" s="91">
        <f>-'Ilgalaikio turto apskaita'!BP9</f>
        <v>0</v>
      </c>
      <c r="BQ10" s="91">
        <f>-'Ilgalaikio turto apskaita'!BQ9</f>
        <v>0</v>
      </c>
      <c r="BR10" s="91">
        <f>-'Ilgalaikio turto apskaita'!BR9</f>
        <v>0</v>
      </c>
      <c r="BS10" s="91">
        <f>-'Ilgalaikio turto apskaita'!BS9</f>
        <v>0</v>
      </c>
      <c r="BT10" s="91">
        <f>-'Ilgalaikio turto apskaita'!BT9</f>
        <v>0</v>
      </c>
      <c r="BU10" s="91">
        <f>-'Ilgalaikio turto apskaita'!BU9</f>
        <v>0</v>
      </c>
      <c r="BV10" s="91">
        <f>-'Ilgalaikio turto apskaita'!BV9</f>
        <v>0</v>
      </c>
      <c r="BW10" s="91">
        <f>-'Ilgalaikio turto apskaita'!BW9</f>
        <v>0</v>
      </c>
      <c r="BX10" s="91">
        <f>-'Ilgalaikio turto apskaita'!BX9</f>
        <v>0</v>
      </c>
      <c r="BY10" s="91">
        <f>-'Ilgalaikio turto apskaita'!BY9</f>
        <v>0</v>
      </c>
      <c r="BZ10" s="91">
        <f>-'Ilgalaikio turto apskaita'!BZ9</f>
        <v>0</v>
      </c>
      <c r="CA10" s="91">
        <f>-'Ilgalaikio turto apskaita'!CA9</f>
        <v>0</v>
      </c>
      <c r="CB10" s="91">
        <f>-'Ilgalaikio turto apskaita'!CB9</f>
        <v>0</v>
      </c>
      <c r="CC10" s="91">
        <f>-'Ilgalaikio turto apskaita'!CC9</f>
        <v>0</v>
      </c>
      <c r="CD10" s="91">
        <f>-'Ilgalaikio turto apskaita'!CD9</f>
        <v>0</v>
      </c>
      <c r="CE10" s="91">
        <f>-'Ilgalaikio turto apskaita'!CE9</f>
        <v>0</v>
      </c>
      <c r="CF10" s="91">
        <f>-'Ilgalaikio turto apskaita'!CF9</f>
        <v>0</v>
      </c>
      <c r="CG10" s="91">
        <f>-'Ilgalaikio turto apskaita'!CG9</f>
        <v>0</v>
      </c>
      <c r="CH10" s="91">
        <f>-'Ilgalaikio turto apskaita'!CH9</f>
        <v>0</v>
      </c>
      <c r="CI10" s="91">
        <f>-'Ilgalaikio turto apskaita'!CI9</f>
        <v>0</v>
      </c>
      <c r="CJ10" s="91">
        <f>-'Ilgalaikio turto apskaita'!CJ9</f>
        <v>0</v>
      </c>
      <c r="CK10" s="91">
        <f>-'Ilgalaikio turto apskaita'!CK9</f>
        <v>0</v>
      </c>
      <c r="CL10" s="91">
        <f>-'Ilgalaikio turto apskaita'!CL9</f>
        <v>0</v>
      </c>
      <c r="CM10" s="91">
        <f>-'Ilgalaikio turto apskaita'!CM9</f>
        <v>0</v>
      </c>
      <c r="CN10" s="91">
        <f>-'Ilgalaikio turto apskaita'!CN9</f>
        <v>0</v>
      </c>
      <c r="CO10" s="91">
        <f>-'Ilgalaikio turto apskaita'!CO9</f>
        <v>0</v>
      </c>
      <c r="CP10" s="91">
        <f>-'Ilgalaikio turto apskaita'!CP9</f>
        <v>0</v>
      </c>
      <c r="CQ10" s="91">
        <f>-'Ilgalaikio turto apskaita'!CQ9</f>
        <v>0</v>
      </c>
      <c r="CR10" s="91">
        <f>-'Ilgalaikio turto apskaita'!CR9</f>
        <v>0</v>
      </c>
      <c r="CS10" s="91">
        <f>-'Ilgalaikio turto apskaita'!CS9</f>
        <v>0</v>
      </c>
      <c r="CT10" s="91">
        <f>-'Ilgalaikio turto apskaita'!CT9</f>
        <v>0</v>
      </c>
      <c r="CU10" s="91">
        <f>-'Ilgalaikio turto apskaita'!CU9</f>
        <v>0</v>
      </c>
      <c r="CV10" s="91">
        <f>-'Ilgalaikio turto apskaita'!CV9</f>
        <v>0</v>
      </c>
      <c r="CW10" s="91">
        <f>-'Ilgalaikio turto apskaita'!CW9</f>
        <v>0</v>
      </c>
      <c r="CX10" s="91">
        <f>-'Ilgalaikio turto apskaita'!CX9</f>
        <v>0</v>
      </c>
      <c r="CY10" s="91">
        <f>-'Ilgalaikio turto apskaita'!CY9</f>
        <v>0</v>
      </c>
      <c r="CZ10" s="91">
        <f>-'Ilgalaikio turto apskaita'!CZ9</f>
        <v>0</v>
      </c>
      <c r="DA10" s="91">
        <f>-'Ilgalaikio turto apskaita'!DA9</f>
        <v>0</v>
      </c>
      <c r="DB10" s="91">
        <f>-'Ilgalaikio turto apskaita'!DB9</f>
        <v>0</v>
      </c>
      <c r="DC10" s="91">
        <f>-'Ilgalaikio turto apskaita'!DC9</f>
        <v>0</v>
      </c>
      <c r="DD10" s="91">
        <f>-'Ilgalaikio turto apskaita'!DD9</f>
        <v>0</v>
      </c>
      <c r="DE10" s="91">
        <f>-'Ilgalaikio turto apskaita'!DE9</f>
        <v>0</v>
      </c>
      <c r="DF10" s="91">
        <f>-'Ilgalaikio turto apskaita'!DF9</f>
        <v>0</v>
      </c>
      <c r="DG10" s="91">
        <f>-'Ilgalaikio turto apskaita'!DG9</f>
        <v>0</v>
      </c>
      <c r="DH10" s="91">
        <f>-'Ilgalaikio turto apskaita'!DH9</f>
        <v>0</v>
      </c>
      <c r="DI10" s="91">
        <f>-'Ilgalaikio turto apskaita'!DI9</f>
        <v>0</v>
      </c>
      <c r="DJ10" s="91">
        <f>-'Ilgalaikio turto apskaita'!DJ9</f>
        <v>0</v>
      </c>
      <c r="DK10" s="91">
        <f>-'Ilgalaikio turto apskaita'!DK9</f>
        <v>0</v>
      </c>
      <c r="DL10" s="91">
        <f>-'Ilgalaikio turto apskaita'!DL9</f>
        <v>0</v>
      </c>
      <c r="DM10" s="91">
        <f>-'Ilgalaikio turto apskaita'!DM9</f>
        <v>0</v>
      </c>
      <c r="DN10" s="91">
        <f>-'Ilgalaikio turto apskaita'!DN9</f>
        <v>0</v>
      </c>
      <c r="DO10" s="91">
        <f>-'Ilgalaikio turto apskaita'!DO9</f>
        <v>0</v>
      </c>
      <c r="DP10" s="91">
        <f>-'Ilgalaikio turto apskaita'!DP9</f>
        <v>0</v>
      </c>
      <c r="DQ10" s="91">
        <f>-'Ilgalaikio turto apskaita'!DQ9</f>
        <v>0</v>
      </c>
      <c r="DR10" s="91">
        <f>-'Ilgalaikio turto apskaita'!DR9</f>
        <v>0</v>
      </c>
      <c r="DS10" s="91">
        <f>-'Ilgalaikio turto apskaita'!DS9</f>
        <v>0</v>
      </c>
      <c r="DT10" s="91">
        <f>-'Ilgalaikio turto apskaita'!DT9</f>
        <v>0</v>
      </c>
      <c r="DU10" s="91">
        <f>-'Ilgalaikio turto apskaita'!DU9</f>
        <v>0</v>
      </c>
      <c r="DV10" s="91">
        <f>-'Ilgalaikio turto apskaita'!DV9</f>
        <v>0</v>
      </c>
      <c r="DW10" s="91">
        <f>-'Ilgalaikio turto apskaita'!DW9</f>
        <v>0</v>
      </c>
      <c r="DX10" s="91">
        <f>-'Ilgalaikio turto apskaita'!DX9</f>
        <v>0</v>
      </c>
      <c r="DY10" s="91">
        <f>-'Ilgalaikio turto apskaita'!DY9</f>
        <v>0</v>
      </c>
      <c r="DZ10" s="91">
        <f>-'Ilgalaikio turto apskaita'!DZ9</f>
        <v>0</v>
      </c>
      <c r="EA10" s="91">
        <f>-'Ilgalaikio turto apskaita'!EA9</f>
        <v>0</v>
      </c>
      <c r="EB10" s="91">
        <f>-'Ilgalaikio turto apskaita'!EB9</f>
        <v>0</v>
      </c>
      <c r="EC10" s="91">
        <f>-'Ilgalaikio turto apskaita'!EC9</f>
        <v>0</v>
      </c>
      <c r="ED10" s="91">
        <f>-'Ilgalaikio turto apskaita'!ED9</f>
        <v>0</v>
      </c>
      <c r="EE10" s="91">
        <f>-'Ilgalaikio turto apskaita'!EE9</f>
        <v>0</v>
      </c>
      <c r="EF10" s="91">
        <f>-'Ilgalaikio turto apskaita'!EF9</f>
        <v>0</v>
      </c>
      <c r="EG10" s="91">
        <f>-'Ilgalaikio turto apskaita'!EG9</f>
        <v>0</v>
      </c>
      <c r="EH10" s="91">
        <f>-'Ilgalaikio turto apskaita'!EH9</f>
        <v>0</v>
      </c>
      <c r="EI10" s="91">
        <f>-'Ilgalaikio turto apskaita'!EI9</f>
        <v>0</v>
      </c>
      <c r="EJ10" s="91">
        <f>-'Ilgalaikio turto apskaita'!EJ9</f>
        <v>0</v>
      </c>
      <c r="EK10" s="91">
        <f>-'Ilgalaikio turto apskaita'!EK9</f>
        <v>0</v>
      </c>
      <c r="EL10" s="91">
        <f>-'Ilgalaikio turto apskaita'!EL9</f>
        <v>0</v>
      </c>
      <c r="EM10" s="91">
        <f>-'Ilgalaikio turto apskaita'!EM9</f>
        <v>0</v>
      </c>
      <c r="EN10" s="91">
        <f>-'Ilgalaikio turto apskaita'!EN9</f>
        <v>0</v>
      </c>
      <c r="EO10" s="91">
        <f>-'Ilgalaikio turto apskaita'!EO9</f>
        <v>0</v>
      </c>
      <c r="EP10" s="91">
        <f>-'Ilgalaikio turto apskaita'!EP9</f>
        <v>0</v>
      </c>
      <c r="EQ10" s="91">
        <f>-'Ilgalaikio turto apskaita'!EQ9</f>
        <v>0</v>
      </c>
      <c r="ER10" s="91">
        <f>-'Ilgalaikio turto apskaita'!ER9</f>
        <v>0</v>
      </c>
      <c r="ES10" s="91">
        <f>-'Ilgalaikio turto apskaita'!ES9</f>
        <v>0</v>
      </c>
      <c r="ET10" s="91">
        <f>-'Ilgalaikio turto apskaita'!ET9</f>
        <v>0</v>
      </c>
      <c r="EU10" s="91">
        <f>-'Ilgalaikio turto apskaita'!EU9</f>
        <v>0</v>
      </c>
      <c r="EV10" s="91">
        <f>-'Ilgalaikio turto apskaita'!EV9</f>
        <v>0</v>
      </c>
      <c r="EW10" s="91">
        <f>-'Ilgalaikio turto apskaita'!EW9</f>
        <v>0</v>
      </c>
      <c r="EX10" s="91">
        <f>-'Ilgalaikio turto apskaita'!EX9</f>
        <v>0</v>
      </c>
      <c r="EY10" s="91">
        <f>-'Ilgalaikio turto apskaita'!EY9</f>
        <v>0</v>
      </c>
      <c r="EZ10" s="91">
        <f>-'Ilgalaikio turto apskaita'!EZ9</f>
        <v>0</v>
      </c>
      <c r="FA10" s="91">
        <f>-'Ilgalaikio turto apskaita'!FA9</f>
        <v>0</v>
      </c>
      <c r="FB10" s="91">
        <f>-'Ilgalaikio turto apskaita'!FB9</f>
        <v>0</v>
      </c>
      <c r="FC10" s="91">
        <f>-'Ilgalaikio turto apskaita'!FC9</f>
        <v>0</v>
      </c>
      <c r="FD10" s="91">
        <f>-'Ilgalaikio turto apskaita'!FD9</f>
        <v>0</v>
      </c>
      <c r="FE10" s="91">
        <f>-'Ilgalaikio turto apskaita'!FE9</f>
        <v>0</v>
      </c>
      <c r="FF10" s="91">
        <f>-'Ilgalaikio turto apskaita'!FF9</f>
        <v>0</v>
      </c>
      <c r="FG10" s="91">
        <f>-'Ilgalaikio turto apskaita'!FG9</f>
        <v>0</v>
      </c>
      <c r="FH10" s="91">
        <f>-'Ilgalaikio turto apskaita'!FH9</f>
        <v>0</v>
      </c>
      <c r="FI10" s="91">
        <f>-'Ilgalaikio turto apskaita'!FI9</f>
        <v>0</v>
      </c>
      <c r="FJ10" s="91">
        <f>-'Ilgalaikio turto apskaita'!FJ9</f>
        <v>0</v>
      </c>
      <c r="FK10" s="91">
        <f>-'Ilgalaikio turto apskaita'!FK9</f>
        <v>0</v>
      </c>
      <c r="FL10" s="91">
        <f>-'Ilgalaikio turto apskaita'!FL9</f>
        <v>0</v>
      </c>
      <c r="FM10" s="91">
        <f>-'Ilgalaikio turto apskaita'!FM9</f>
        <v>0</v>
      </c>
      <c r="FN10" s="91">
        <f>-'Ilgalaikio turto apskaita'!FN9</f>
        <v>0</v>
      </c>
      <c r="FO10" s="91">
        <f>-'Ilgalaikio turto apskaita'!FO9</f>
        <v>0</v>
      </c>
      <c r="FP10" s="91">
        <f>-'Ilgalaikio turto apskaita'!FP9</f>
        <v>0</v>
      </c>
      <c r="FQ10" s="91">
        <f>-'Ilgalaikio turto apskaita'!FQ9</f>
        <v>0</v>
      </c>
      <c r="FR10" s="91">
        <f>-'Ilgalaikio turto apskaita'!FR9</f>
        <v>0</v>
      </c>
      <c r="FS10" s="91">
        <f>-'Ilgalaikio turto apskaita'!FS9</f>
        <v>0</v>
      </c>
      <c r="FT10" s="91">
        <f>-'Ilgalaikio turto apskaita'!FT9</f>
        <v>0</v>
      </c>
      <c r="FU10" s="91">
        <f>-'Ilgalaikio turto apskaita'!FU9</f>
        <v>0</v>
      </c>
      <c r="FV10" s="91">
        <f>-'Ilgalaikio turto apskaita'!FV9</f>
        <v>0</v>
      </c>
      <c r="FW10" s="91">
        <f>-'Ilgalaikio turto apskaita'!FW9</f>
        <v>0</v>
      </c>
      <c r="FX10" s="91">
        <f>-'Ilgalaikio turto apskaita'!FX9</f>
        <v>0</v>
      </c>
      <c r="FY10" s="91">
        <f>-'Ilgalaikio turto apskaita'!FY9</f>
        <v>0</v>
      </c>
      <c r="FZ10" s="91">
        <f>-'Ilgalaikio turto apskaita'!FZ9</f>
        <v>0</v>
      </c>
      <c r="GA10" s="91">
        <f>-'Ilgalaikio turto apskaita'!GA9</f>
        <v>0</v>
      </c>
      <c r="GB10" s="91">
        <f>-'Ilgalaikio turto apskaita'!GB9</f>
        <v>0</v>
      </c>
      <c r="GC10" s="91">
        <f>-'Ilgalaikio turto apskaita'!GC9</f>
        <v>0</v>
      </c>
      <c r="GD10" s="91">
        <f>-'Ilgalaikio turto apskaita'!GD9</f>
        <v>0</v>
      </c>
      <c r="GE10" s="91">
        <f>-'Ilgalaikio turto apskaita'!GE9</f>
        <v>0</v>
      </c>
      <c r="GF10" s="91">
        <f>-'Ilgalaikio turto apskaita'!GF9</f>
        <v>0</v>
      </c>
      <c r="GG10" s="91">
        <f>-'Ilgalaikio turto apskaita'!GG9</f>
        <v>0</v>
      </c>
      <c r="GH10" s="91">
        <f>-'Ilgalaikio turto apskaita'!GH9</f>
        <v>0</v>
      </c>
      <c r="GI10" s="91">
        <f>-'Ilgalaikio turto apskaita'!GI9</f>
        <v>0</v>
      </c>
      <c r="GJ10" s="91">
        <f>-'Ilgalaikio turto apskaita'!GJ9</f>
        <v>0</v>
      </c>
      <c r="GK10" s="91">
        <f>-'Ilgalaikio turto apskaita'!GK9</f>
        <v>0</v>
      </c>
      <c r="GL10" s="91">
        <f>-'Ilgalaikio turto apskaita'!GL9</f>
        <v>0</v>
      </c>
      <c r="GM10" s="91">
        <f>-'Ilgalaikio turto apskaita'!GM9</f>
        <v>0</v>
      </c>
      <c r="GN10" s="91">
        <f>-'Ilgalaikio turto apskaita'!GN9</f>
        <v>0</v>
      </c>
      <c r="GO10" s="91">
        <f>-'Ilgalaikio turto apskaita'!GO9</f>
        <v>0</v>
      </c>
      <c r="GP10" s="91">
        <f>-'Ilgalaikio turto apskaita'!GP9</f>
        <v>0</v>
      </c>
      <c r="GQ10" s="91">
        <f>-'Ilgalaikio turto apskaita'!GQ9</f>
        <v>0</v>
      </c>
      <c r="GR10" s="91">
        <f>-'Ilgalaikio turto apskaita'!GR9</f>
        <v>0</v>
      </c>
      <c r="GS10" s="91">
        <f>-'Ilgalaikio turto apskaita'!GS9</f>
        <v>0</v>
      </c>
      <c r="GT10" s="91">
        <f>-'Ilgalaikio turto apskaita'!GT9</f>
        <v>0</v>
      </c>
      <c r="GU10" s="91">
        <f>-'Ilgalaikio turto apskaita'!GU9</f>
        <v>0</v>
      </c>
      <c r="GV10" s="91">
        <f>-'Ilgalaikio turto apskaita'!GV9</f>
        <v>0</v>
      </c>
      <c r="GW10" s="91">
        <f>-'Ilgalaikio turto apskaita'!GW9</f>
        <v>0</v>
      </c>
      <c r="GX10" s="91">
        <f>-'Ilgalaikio turto apskaita'!GX9</f>
        <v>0</v>
      </c>
      <c r="GY10" s="91">
        <f>-'Ilgalaikio turto apskaita'!GY9</f>
        <v>0</v>
      </c>
      <c r="GZ10" s="91">
        <f>-'Ilgalaikio turto apskaita'!GZ9</f>
        <v>0</v>
      </c>
      <c r="HA10" s="91">
        <f>-'Ilgalaikio turto apskaita'!HA9</f>
        <v>0</v>
      </c>
      <c r="HB10" s="91">
        <f>-'Ilgalaikio turto apskaita'!HB9</f>
        <v>0</v>
      </c>
      <c r="HC10" s="91">
        <f>-'Ilgalaikio turto apskaita'!HC9</f>
        <v>0</v>
      </c>
      <c r="HD10" s="91">
        <f>-'Ilgalaikio turto apskaita'!HD9</f>
        <v>0</v>
      </c>
      <c r="HE10" s="91">
        <f>-'Ilgalaikio turto apskaita'!HE9</f>
        <v>0</v>
      </c>
      <c r="HF10" s="91">
        <f>-'Ilgalaikio turto apskaita'!HF9</f>
        <v>0</v>
      </c>
      <c r="HG10" s="91">
        <f>-'Ilgalaikio turto apskaita'!HG9</f>
        <v>0</v>
      </c>
      <c r="HH10" s="91">
        <f>-'Ilgalaikio turto apskaita'!HH9</f>
        <v>0</v>
      </c>
      <c r="HI10" s="91">
        <f>-'Ilgalaikio turto apskaita'!HI9</f>
        <v>0</v>
      </c>
      <c r="HJ10" s="91">
        <f>-'Ilgalaikio turto apskaita'!HJ9</f>
        <v>0</v>
      </c>
      <c r="HK10" s="91">
        <f>-'Ilgalaikio turto apskaita'!HK9</f>
        <v>0</v>
      </c>
      <c r="HL10" s="91">
        <f>-'Ilgalaikio turto apskaita'!HL9</f>
        <v>0</v>
      </c>
      <c r="HM10" s="91">
        <f>-'Ilgalaikio turto apskaita'!HM9</f>
        <v>0</v>
      </c>
      <c r="HN10" s="91">
        <f>-'Ilgalaikio turto apskaita'!HN9</f>
        <v>0</v>
      </c>
      <c r="HO10" s="91">
        <f>-'Ilgalaikio turto apskaita'!HO9</f>
        <v>0</v>
      </c>
      <c r="HP10" s="91">
        <f>-'Ilgalaikio turto apskaita'!HP9</f>
        <v>0</v>
      </c>
      <c r="HQ10" s="91">
        <f>-'Ilgalaikio turto apskaita'!HQ9</f>
        <v>0</v>
      </c>
      <c r="HR10" s="91">
        <f>-'Ilgalaikio turto apskaita'!HR9</f>
        <v>0</v>
      </c>
      <c r="HS10" s="91">
        <f>-'Ilgalaikio turto apskaita'!HS9</f>
        <v>0</v>
      </c>
      <c r="HT10" s="91">
        <f>-'Ilgalaikio turto apskaita'!HT9</f>
        <v>0</v>
      </c>
      <c r="HU10" s="91">
        <f>-'Ilgalaikio turto apskaita'!HU9</f>
        <v>0</v>
      </c>
      <c r="HV10" s="91">
        <f>-'Ilgalaikio turto apskaita'!HV9</f>
        <v>0</v>
      </c>
      <c r="HW10" s="91">
        <f>-'Ilgalaikio turto apskaita'!HW9</f>
        <v>0</v>
      </c>
      <c r="HX10" s="91">
        <f>-'Ilgalaikio turto apskaita'!HX9</f>
        <v>0</v>
      </c>
      <c r="HY10" s="91">
        <f>-'Ilgalaikio turto apskaita'!HY9</f>
        <v>0</v>
      </c>
      <c r="HZ10" s="91">
        <f>-'Ilgalaikio turto apskaita'!HZ9</f>
        <v>0</v>
      </c>
      <c r="IA10" s="91">
        <f>-'Ilgalaikio turto apskaita'!IA9</f>
        <v>0</v>
      </c>
      <c r="IB10" s="91">
        <f>-'Ilgalaikio turto apskaita'!IB9</f>
        <v>0</v>
      </c>
      <c r="IC10" s="91">
        <f>-'Ilgalaikio turto apskaita'!IC9</f>
        <v>0</v>
      </c>
      <c r="ID10" s="91">
        <f>-'Ilgalaikio turto apskaita'!ID9</f>
        <v>0</v>
      </c>
      <c r="IE10" s="91">
        <f>-'Ilgalaikio turto apskaita'!IE9</f>
        <v>0</v>
      </c>
      <c r="IF10" s="91">
        <f>-'Ilgalaikio turto apskaita'!IF9</f>
        <v>0</v>
      </c>
      <c r="IG10" s="91">
        <f>-'Ilgalaikio turto apskaita'!IG9</f>
        <v>0</v>
      </c>
      <c r="IH10" s="91">
        <f>-'Ilgalaikio turto apskaita'!IH9</f>
        <v>0</v>
      </c>
      <c r="II10" s="91">
        <f>-'Ilgalaikio turto apskaita'!II9</f>
        <v>0</v>
      </c>
      <c r="IJ10" s="91">
        <f>-'Ilgalaikio turto apskaita'!IJ9</f>
        <v>0</v>
      </c>
      <c r="IK10" s="91">
        <f>-'Ilgalaikio turto apskaita'!IK9</f>
        <v>0</v>
      </c>
      <c r="IL10" s="91">
        <f>-'Ilgalaikio turto apskaita'!IL9</f>
        <v>0</v>
      </c>
      <c r="IM10" s="91">
        <f>-'Ilgalaikio turto apskaita'!IM9</f>
        <v>0</v>
      </c>
      <c r="IN10" s="91">
        <f>-'Ilgalaikio turto apskaita'!IN9</f>
        <v>0</v>
      </c>
      <c r="IO10" s="91">
        <f>-'Ilgalaikio turto apskaita'!IO9</f>
        <v>0</v>
      </c>
      <c r="IP10" s="91">
        <f>-'Ilgalaikio turto apskaita'!IP9</f>
        <v>0</v>
      </c>
      <c r="IQ10" s="91">
        <f>-'Ilgalaikio turto apskaita'!IQ9</f>
        <v>0</v>
      </c>
      <c r="IR10" s="91">
        <f>-'Ilgalaikio turto apskaita'!IR9</f>
        <v>0</v>
      </c>
      <c r="IS10" s="91">
        <f>-'Ilgalaikio turto apskaita'!IS9</f>
        <v>0</v>
      </c>
      <c r="IT10" s="91">
        <f>-'Ilgalaikio turto apskaita'!IT9</f>
        <v>0</v>
      </c>
      <c r="IU10" s="91">
        <f>-'Ilgalaikio turto apskaita'!IU9</f>
        <v>0</v>
      </c>
      <c r="IV10" s="91">
        <f>-'Ilgalaikio turto apskaita'!IV9</f>
        <v>0</v>
      </c>
      <c r="IW10" s="91">
        <f>-'Ilgalaikio turto apskaita'!IW9</f>
        <v>0</v>
      </c>
      <c r="IX10" s="91">
        <f>-'Ilgalaikio turto apskaita'!IX9</f>
        <v>0</v>
      </c>
      <c r="IY10" s="91">
        <f>-'Ilgalaikio turto apskaita'!IY9</f>
        <v>0</v>
      </c>
      <c r="IZ10" s="91">
        <f>-'Ilgalaikio turto apskaita'!IZ9</f>
        <v>0</v>
      </c>
      <c r="JA10" s="91">
        <f>-'Ilgalaikio turto apskaita'!JA9</f>
        <v>0</v>
      </c>
      <c r="JB10" s="91">
        <f>-'Ilgalaikio turto apskaita'!JB9</f>
        <v>0</v>
      </c>
      <c r="JC10" s="91">
        <f>-'Ilgalaikio turto apskaita'!JC9</f>
        <v>0</v>
      </c>
      <c r="JD10" s="91">
        <f>-'Ilgalaikio turto apskaita'!JD9</f>
        <v>0</v>
      </c>
      <c r="JE10" s="91">
        <f>-'Ilgalaikio turto apskaita'!JE9</f>
        <v>0</v>
      </c>
      <c r="JF10" s="91">
        <f>-'Ilgalaikio turto apskaita'!JF9</f>
        <v>0</v>
      </c>
      <c r="JG10" s="91">
        <f>-'Ilgalaikio turto apskaita'!JG9</f>
        <v>0</v>
      </c>
      <c r="JH10" s="91">
        <f>-'Ilgalaikio turto apskaita'!JH9</f>
        <v>0</v>
      </c>
      <c r="JI10" s="91">
        <f>-'Ilgalaikio turto apskaita'!JI9</f>
        <v>0</v>
      </c>
      <c r="JJ10" s="91">
        <f>-'Ilgalaikio turto apskaita'!JJ9</f>
        <v>0</v>
      </c>
      <c r="JK10" s="91">
        <f>-'Ilgalaikio turto apskaita'!JK9</f>
        <v>0</v>
      </c>
      <c r="JL10" s="91">
        <f>-'Ilgalaikio turto apskaita'!JL9</f>
        <v>0</v>
      </c>
      <c r="JM10" s="91">
        <f>-'Ilgalaikio turto apskaita'!JM9</f>
        <v>0</v>
      </c>
      <c r="JN10" s="91">
        <f>-'Ilgalaikio turto apskaita'!JN9</f>
        <v>0</v>
      </c>
      <c r="JO10" s="91">
        <f>-'Ilgalaikio turto apskaita'!JO9</f>
        <v>0</v>
      </c>
      <c r="JP10" s="91">
        <f>-'Ilgalaikio turto apskaita'!JP9</f>
        <v>0</v>
      </c>
      <c r="JQ10" s="91">
        <f>-'Ilgalaikio turto apskaita'!JQ9</f>
        <v>0</v>
      </c>
      <c r="JR10" s="91">
        <f>-'Ilgalaikio turto apskaita'!JR9</f>
        <v>0</v>
      </c>
      <c r="JS10" s="91">
        <f>-'Ilgalaikio turto apskaita'!JS9</f>
        <v>0</v>
      </c>
      <c r="JT10" s="91">
        <f>-'Ilgalaikio turto apskaita'!JT9</f>
        <v>0</v>
      </c>
      <c r="JU10" s="91">
        <f>-'Ilgalaikio turto apskaita'!JU9</f>
        <v>0</v>
      </c>
      <c r="JV10" s="91">
        <f>-'Ilgalaikio turto apskaita'!JV9</f>
        <v>0</v>
      </c>
      <c r="JW10" s="91">
        <f>-'Ilgalaikio turto apskaita'!JW9</f>
        <v>0</v>
      </c>
      <c r="JX10" s="91">
        <f>-'Ilgalaikio turto apskaita'!JX9</f>
        <v>0</v>
      </c>
      <c r="JY10" s="91">
        <f>-'Ilgalaikio turto apskaita'!JY9</f>
        <v>0</v>
      </c>
      <c r="JZ10" s="91">
        <f>-'Ilgalaikio turto apskaita'!JZ9</f>
        <v>0</v>
      </c>
      <c r="KA10" s="91">
        <f>-'Ilgalaikio turto apskaita'!KA9</f>
        <v>0</v>
      </c>
      <c r="KB10" s="91">
        <f>-'Ilgalaikio turto apskaita'!KB9</f>
        <v>0</v>
      </c>
      <c r="KC10" s="91">
        <f>-'Ilgalaikio turto apskaita'!KC9</f>
        <v>0</v>
      </c>
      <c r="KD10" s="91">
        <f>-'Ilgalaikio turto apskaita'!KD9</f>
        <v>0</v>
      </c>
      <c r="KE10" s="91">
        <f>-'Ilgalaikio turto apskaita'!KE9</f>
        <v>0</v>
      </c>
      <c r="KF10" s="91">
        <f>-'Ilgalaikio turto apskaita'!KF9</f>
        <v>0</v>
      </c>
      <c r="KG10" s="91">
        <f>-'Ilgalaikio turto apskaita'!KG9</f>
        <v>0</v>
      </c>
      <c r="KH10" s="91">
        <f>-'Ilgalaikio turto apskaita'!KH9</f>
        <v>0</v>
      </c>
      <c r="KI10" s="91">
        <f>-'Ilgalaikio turto apskaita'!KI9</f>
        <v>0</v>
      </c>
      <c r="KJ10" s="91">
        <f>-'Ilgalaikio turto apskaita'!KJ9</f>
        <v>0</v>
      </c>
      <c r="KK10" s="91">
        <f>-'Ilgalaikio turto apskaita'!KK9</f>
        <v>0</v>
      </c>
      <c r="KL10" s="91">
        <f>-'Ilgalaikio turto apskaita'!KL9</f>
        <v>0</v>
      </c>
      <c r="KM10" s="91">
        <f>-'Ilgalaikio turto apskaita'!KM9</f>
        <v>0</v>
      </c>
      <c r="KN10" s="91">
        <f>-'Ilgalaikio turto apskaita'!KN9</f>
        <v>0</v>
      </c>
      <c r="KO10" s="91">
        <f>-'Ilgalaikio turto apskaita'!KO9</f>
        <v>0</v>
      </c>
      <c r="KP10" s="91">
        <f>-'Ilgalaikio turto apskaita'!KP9</f>
        <v>0</v>
      </c>
      <c r="KQ10" s="91">
        <f>-'Ilgalaikio turto apskaita'!KQ9</f>
        <v>0</v>
      </c>
      <c r="KR10" s="91">
        <f>-'Ilgalaikio turto apskaita'!KR9</f>
        <v>0</v>
      </c>
      <c r="KS10" s="91">
        <f>-'Ilgalaikio turto apskaita'!KS9</f>
        <v>0</v>
      </c>
      <c r="KT10" s="91">
        <f>-'Ilgalaikio turto apskaita'!KT9</f>
        <v>0</v>
      </c>
      <c r="KU10" s="91">
        <f>-'Ilgalaikio turto apskaita'!KU9</f>
        <v>0</v>
      </c>
      <c r="KV10" s="91">
        <f>-'Ilgalaikio turto apskaita'!KV9</f>
        <v>0</v>
      </c>
      <c r="KW10" s="91">
        <f>-'Ilgalaikio turto apskaita'!KW9</f>
        <v>0</v>
      </c>
      <c r="KX10" s="91">
        <f>-'Ilgalaikio turto apskaita'!KX9</f>
        <v>0</v>
      </c>
      <c r="KY10" s="91">
        <f>-'Ilgalaikio turto apskaita'!KY9</f>
        <v>0</v>
      </c>
      <c r="KZ10" s="91">
        <f>-'Ilgalaikio turto apskaita'!KZ9</f>
        <v>0</v>
      </c>
      <c r="LA10" s="91">
        <f>-'Ilgalaikio turto apskaita'!LA9</f>
        <v>0</v>
      </c>
      <c r="LB10" s="91">
        <f>-'Ilgalaikio turto apskaita'!LB9</f>
        <v>0</v>
      </c>
      <c r="LC10" s="91">
        <f>-'Ilgalaikio turto apskaita'!LC9</f>
        <v>0</v>
      </c>
      <c r="LD10" s="91">
        <f>-'Ilgalaikio turto apskaita'!LD9</f>
        <v>0</v>
      </c>
      <c r="LE10" s="91">
        <f>-'Ilgalaikio turto apskaita'!LE9</f>
        <v>0</v>
      </c>
      <c r="LF10" s="91">
        <f>-'Ilgalaikio turto apskaita'!LF9</f>
        <v>0</v>
      </c>
      <c r="LG10" s="91">
        <f>-'Ilgalaikio turto apskaita'!LG9</f>
        <v>0</v>
      </c>
      <c r="LH10" s="91">
        <f>-'Ilgalaikio turto apskaita'!LH9</f>
        <v>0</v>
      </c>
      <c r="LI10" s="91">
        <f>-'Ilgalaikio turto apskaita'!LI9</f>
        <v>0</v>
      </c>
      <c r="LJ10" s="91">
        <f>-'Ilgalaikio turto apskaita'!LJ9</f>
        <v>0</v>
      </c>
      <c r="LK10" s="91">
        <f>-'Ilgalaikio turto apskaita'!LK9</f>
        <v>0</v>
      </c>
      <c r="LL10" s="91">
        <f>-'Ilgalaikio turto apskaita'!LL9</f>
        <v>0</v>
      </c>
      <c r="LM10" s="91">
        <f>-'Ilgalaikio turto apskaita'!LM9</f>
        <v>0</v>
      </c>
      <c r="LN10" s="548">
        <f>-'Ilgalaikio turto apskaita'!LN9</f>
        <v>0</v>
      </c>
    </row>
    <row r="11" spans="1:326" s="60" customFormat="1" outlineLevel="1">
      <c r="A11" s="63" t="s">
        <v>49</v>
      </c>
      <c r="B11" s="91">
        <f>+'Investuotojas ir Finansuotojas'!B24+'Investuotojas ir Finansuotojas'!B25+'Investuotojas ir Finansuotojas'!B28+'Investuotojas ir Finansuotojas'!B37+'Investuotojas ir Finansuotojas'!B43</f>
        <v>35250</v>
      </c>
      <c r="C11" s="91">
        <f>+'Investuotojas ir Finansuotojas'!C24+'Investuotojas ir Finansuotojas'!C25+'Investuotojas ir Finansuotojas'!C28+'Investuotojas ir Finansuotojas'!C37+'Investuotojas ir Finansuotojas'!C43</f>
        <v>4102.5</v>
      </c>
      <c r="D11" s="91">
        <f>+'Investuotojas ir Finansuotojas'!D24+'Investuotojas ir Finansuotojas'!D25+'Investuotojas ir Finansuotojas'!D28+'Investuotojas ir Finansuotojas'!D37+'Investuotojas ir Finansuotojas'!D43</f>
        <v>4140</v>
      </c>
      <c r="E11" s="91">
        <f>+'Investuotojas ir Finansuotojas'!E24+'Investuotojas ir Finansuotojas'!E25+'Investuotojas ir Finansuotojas'!E28+'Investuotojas ir Finansuotojas'!E37+'Investuotojas ir Finansuotojas'!E43</f>
        <v>4177.5</v>
      </c>
      <c r="F11" s="91">
        <f>+'Investuotojas ir Finansuotojas'!F24+'Investuotojas ir Finansuotojas'!F25+'Investuotojas ir Finansuotojas'!F28+'Investuotojas ir Finansuotojas'!F37+'Investuotojas ir Finansuotojas'!F43</f>
        <v>4220.3420000000006</v>
      </c>
      <c r="G11" s="91">
        <f>+'Investuotojas ir Finansuotojas'!G24+'Investuotojas ir Finansuotojas'!G25+'Investuotojas ir Finansuotojas'!G28+'Investuotojas ir Finansuotojas'!G37+'Investuotojas ir Finansuotojas'!G43</f>
        <v>4954.1774999999998</v>
      </c>
      <c r="H11" s="91">
        <f>+'Investuotojas ir Finansuotojas'!H24+'Investuotojas ir Finansuotojas'!H25+'Investuotojas ir Finansuotojas'!H28+'Investuotojas ir Finansuotojas'!H37+'Investuotojas ir Finansuotojas'!H43</f>
        <v>5688.0130000000008</v>
      </c>
      <c r="I11" s="91">
        <f>+'Investuotojas ir Finansuotojas'!I24+'Investuotojas ir Finansuotojas'!I25+'Investuotojas ir Finansuotojas'!I28+'Investuotojas ir Finansuotojas'!I37+'Investuotojas ir Finansuotojas'!I43</f>
        <v>6421.8485000000001</v>
      </c>
      <c r="J11" s="91">
        <f>+'Investuotojas ir Finansuotojas'!J24+'Investuotojas ir Finansuotojas'!J25+'Investuotojas ir Finansuotojas'!J28+'Investuotojas ir Finansuotojas'!J37+'Investuotojas ir Finansuotojas'!J43</f>
        <v>7155.6839999999993</v>
      </c>
      <c r="K11" s="91">
        <f>+'Investuotojas ir Finansuotojas'!K24+'Investuotojas ir Finansuotojas'!K25+'Investuotojas ir Finansuotojas'!K28+'Investuotojas ir Finansuotojas'!K37+'Investuotojas ir Finansuotojas'!K43</f>
        <v>7889.5195000000003</v>
      </c>
      <c r="L11" s="91">
        <f>+'Investuotojas ir Finansuotojas'!L24+'Investuotojas ir Finansuotojas'!L25+'Investuotojas ir Finansuotojas'!L28+'Investuotojas ir Finansuotojas'!L37+'Investuotojas ir Finansuotojas'!L43</f>
        <v>8623.3549999999996</v>
      </c>
      <c r="M11" s="91">
        <f>+'Investuotojas ir Finansuotojas'!M24+'Investuotojas ir Finansuotojas'!M25+'Investuotojas ir Finansuotojas'!M28+'Investuotojas ir Finansuotojas'!M37+'Investuotojas ir Finansuotojas'!M43</f>
        <v>9357.1905000000006</v>
      </c>
      <c r="N11" s="91">
        <f>SUM(B11:M11)</f>
        <v>101980.12999999998</v>
      </c>
      <c r="O11" s="91">
        <f>+'Investuotojas ir Finansuotojas'!O24+'Investuotojas ir Finansuotojas'!O25+'Investuotojas ir Finansuotojas'!O28+'Investuotojas ir Finansuotojas'!O37+'Investuotojas ir Finansuotojas'!O43</f>
        <v>10751.245288194445</v>
      </c>
      <c r="P11" s="91">
        <f>+'Investuotojas ir Finansuotojas'!P24+'Investuotojas ir Finansuotojas'!P25+'Investuotojas ir Finansuotojas'!P28+'Investuotojas ir Finansuotojas'!P37+'Investuotojas ir Finansuotojas'!P43</f>
        <v>14551.948002798605</v>
      </c>
      <c r="Q11" s="91">
        <f>+'Investuotojas ir Finansuotojas'!Q24+'Investuotojas ir Finansuotojas'!Q25+'Investuotojas ir Finansuotojas'!Q28+'Investuotojas ir Finansuotojas'!Q37+'Investuotojas ir Finansuotojas'!Q43</f>
        <v>16613.418621083329</v>
      </c>
      <c r="R11" s="91">
        <f>+'Investuotojas ir Finansuotojas'!R24+'Investuotojas ir Finansuotojas'!R25+'Investuotojas ir Finansuotojas'!R28+'Investuotojas ir Finansuotojas'!R37+'Investuotojas ir Finansuotojas'!R43</f>
        <v>18694.947570298602</v>
      </c>
      <c r="S11" s="91">
        <f>+'Investuotojas ir Finansuotojas'!S24+'Investuotojas ir Finansuotojas'!S25+'Investuotojas ir Finansuotojas'!S28+'Investuotojas ir Finansuotojas'!S37+'Investuotojas ir Finansuotojas'!S43</f>
        <v>20796.534850444437</v>
      </c>
      <c r="T11" s="91">
        <f>+'Investuotojas ir Finansuotojas'!T24+'Investuotojas ir Finansuotojas'!T25+'Investuotojas ir Finansuotojas'!T28+'Investuotojas ir Finansuotojas'!T37+'Investuotojas ir Finansuotojas'!T43</f>
        <v>22918.180461520824</v>
      </c>
      <c r="U11" s="91">
        <f>+'Investuotojas ir Finansuotojas'!U24+'Investuotojas ir Finansuotojas'!U25+'Investuotojas ir Finansuotojas'!U28+'Investuotojas ir Finansuotojas'!U37+'Investuotojas ir Finansuotojas'!U43</f>
        <v>25059.884403527769</v>
      </c>
      <c r="V11" s="91">
        <f>+'Investuotojas ir Finansuotojas'!V24+'Investuotojas ir Finansuotojas'!V25+'Investuotojas ir Finansuotojas'!V28+'Investuotojas ir Finansuotojas'!V37+'Investuotojas ir Finansuotojas'!V43</f>
        <v>27221.646676465269</v>
      </c>
      <c r="W11" s="91">
        <f>+'Investuotojas ir Finansuotojas'!W24+'Investuotojas ir Finansuotojas'!W25+'Investuotojas ir Finansuotojas'!W28+'Investuotojas ir Finansuotojas'!W37+'Investuotojas ir Finansuotojas'!W43</f>
        <v>29403.467280333327</v>
      </c>
      <c r="X11" s="91">
        <f>+'Investuotojas ir Finansuotojas'!X24+'Investuotojas ir Finansuotojas'!X25+'Investuotojas ir Finansuotojas'!X28+'Investuotojas ir Finansuotojas'!X37+'Investuotojas ir Finansuotojas'!X43</f>
        <v>31605.346215131933</v>
      </c>
      <c r="Y11" s="91">
        <f>+'Investuotojas ir Finansuotojas'!Y24+'Investuotojas ir Finansuotojas'!Y25+'Investuotojas ir Finansuotojas'!Y28+'Investuotojas ir Finansuotojas'!Y37+'Investuotojas ir Finansuotojas'!Y43</f>
        <v>33827.283480861108</v>
      </c>
      <c r="Z11" s="91">
        <f>+'Investuotojas ir Finansuotojas'!Z24+'Investuotojas ir Finansuotojas'!Z25+'Investuotojas ir Finansuotojas'!Z28+'Investuotojas ir Finansuotojas'!Z37+'Investuotojas ir Finansuotojas'!Z43</f>
        <v>36069.279077520827</v>
      </c>
      <c r="AA11" s="91">
        <f t="shared" ref="AA11" si="30">SUM(O11:Z11)</f>
        <v>287513.18192818051</v>
      </c>
      <c r="AB11" s="91">
        <f>+'Investuotojas ir Finansuotojas'!AB24+'Investuotojas ir Finansuotojas'!AB25+'Investuotojas ir Finansuotojas'!AB28+'Investuotojas ir Finansuotojas'!AB37+'Investuotojas ir Finansuotojas'!AB43</f>
        <v>38361.436580820264</v>
      </c>
      <c r="AC11" s="91">
        <f>+'Investuotojas ir Finansuotojas'!AC24+'Investuotojas ir Finansuotojas'!AC25+'Investuotojas ir Finansuotojas'!AC28+'Investuotojas ir Finansuotojas'!AC37+'Investuotojas ir Finansuotojas'!AC43</f>
        <v>38235.932356884878</v>
      </c>
      <c r="AD11" s="91">
        <f>+'Investuotojas ir Finansuotojas'!AD24+'Investuotojas ir Finansuotojas'!AD25+'Investuotojas ir Finansuotojas'!AD28+'Investuotojas ir Finansuotojas'!AD37+'Investuotojas ir Finansuotojas'!AD43</f>
        <v>38109.17309071013</v>
      </c>
      <c r="AE11" s="91">
        <f>+'Investuotojas ir Finansuotojas'!AE24+'Investuotojas ir Finansuotojas'!AE25+'Investuotojas ir Finansuotojas'!AE28+'Investuotojas ir Finansuotojas'!AE37+'Investuotojas ir Finansuotojas'!AE43</f>
        <v>37981.146231873638</v>
      </c>
      <c r="AF11" s="91">
        <f>+'Investuotojas ir Finansuotojas'!AF24+'Investuotojas ir Finansuotojas'!AF25+'Investuotojas ir Finansuotojas'!AF28+'Investuotojas ir Finansuotojas'!AF37+'Investuotojas ir Finansuotojas'!AF43</f>
        <v>37851.839104448787</v>
      </c>
      <c r="AG11" s="91">
        <f>+'Investuotojas ir Finansuotojas'!AG24+'Investuotojas ir Finansuotojas'!AG25+'Investuotojas ir Finansuotojas'!AG28+'Investuotojas ir Finansuotojas'!AG37+'Investuotojas ir Finansuotojas'!AG43</f>
        <v>37721.238905749691</v>
      </c>
      <c r="AH11" s="91">
        <f>+'Investuotojas ir Finansuotojas'!AH24+'Investuotojas ir Finansuotojas'!AH25+'Investuotojas ir Finansuotojas'!AH28+'Investuotojas ir Finansuotojas'!AH37+'Investuotojas ir Finansuotojas'!AH43</f>
        <v>37589.332705063585</v>
      </c>
      <c r="AI11" s="91">
        <f>+'Investuotojas ir Finansuotojas'!AI24+'Investuotojas ir Finansuotojas'!AI25+'Investuotojas ir Finansuotojas'!AI28+'Investuotojas ir Finansuotojas'!AI37+'Investuotojas ir Finansuotojas'!AI43</f>
        <v>37456.10744237063</v>
      </c>
      <c r="AJ11" s="91">
        <f>+'Investuotojas ir Finansuotojas'!AJ24+'Investuotojas ir Finansuotojas'!AJ25+'Investuotojas ir Finansuotojas'!AJ28+'Investuotojas ir Finansuotojas'!AJ37+'Investuotojas ir Finansuotojas'!AJ43</f>
        <v>37321.549927050757</v>
      </c>
      <c r="AK11" s="91">
        <f>+'Investuotojas ir Finansuotojas'!AK24+'Investuotojas ir Finansuotojas'!AK25+'Investuotojas ir Finansuotojas'!AK28+'Investuotojas ir Finansuotojas'!AK37+'Investuotojas ir Finansuotojas'!AK43</f>
        <v>37185.646836577675</v>
      </c>
      <c r="AL11" s="91">
        <f>+'Investuotojas ir Finansuotojas'!AL24+'Investuotojas ir Finansuotojas'!AL25+'Investuotojas ir Finansuotojas'!AL28+'Investuotojas ir Finansuotojas'!AL37+'Investuotojas ir Finansuotojas'!AL43</f>
        <v>37048.384715199849</v>
      </c>
      <c r="AM11" s="91">
        <f>+'Investuotojas ir Finansuotojas'!AM24+'Investuotojas ir Finansuotojas'!AM25+'Investuotojas ir Finansuotojas'!AM28+'Investuotojas ir Finansuotojas'!AM37+'Investuotojas ir Finansuotojas'!AM43</f>
        <v>37009.749972608261</v>
      </c>
      <c r="AN11" s="91">
        <f t="shared" ref="AN11" si="31">SUM(AB11:AM11)</f>
        <v>451871.5378693582</v>
      </c>
      <c r="AO11" s="91">
        <f>+'Investuotojas ir Finansuotojas'!AO24+'Investuotojas ir Finansuotojas'!AO25+'Investuotojas ir Finansuotojas'!AO28+'Investuotojas ir Finansuotojas'!AO37+'Investuotojas ir Finansuotojas'!AO43</f>
        <v>36870.728882590753</v>
      </c>
      <c r="AP11" s="91">
        <f>+'Investuotojas ir Finansuotojas'!AP24+'Investuotojas ir Finansuotojas'!AP25+'Investuotojas ir Finansuotojas'!AP28+'Investuotojas ir Finansuotojas'!AP37+'Investuotojas ir Finansuotojas'!AP43</f>
        <v>36730.317581673073</v>
      </c>
      <c r="AQ11" s="91">
        <f>+'Investuotojas ir Finansuotojas'!AQ24+'Investuotojas ir Finansuotojas'!AQ25+'Investuotojas ir Finansuotojas'!AQ28+'Investuotojas ir Finansuotojas'!AQ37+'Investuotojas ir Finansuotojas'!AQ43</f>
        <v>36588.502167746206</v>
      </c>
      <c r="AR11" s="91">
        <f>+'Investuotojas ir Finansuotojas'!AR24+'Investuotojas ir Finansuotojas'!AR25+'Investuotojas ir Finansuotojas'!AR28+'Investuotojas ir Finansuotojas'!AR37+'Investuotojas ir Finansuotojas'!AR43</f>
        <v>36445.268599680079</v>
      </c>
      <c r="AS11" s="91">
        <f>+'Investuotojas ir Finansuotojas'!AS24+'Investuotojas ir Finansuotojas'!AS25+'Investuotojas ir Finansuotojas'!AS28+'Investuotojas ir Finansuotojas'!AS37+'Investuotojas ir Finansuotojas'!AS43</f>
        <v>36300.602695933296</v>
      </c>
      <c r="AT11" s="91">
        <f>+'Investuotojas ir Finansuotojas'!AT24+'Investuotojas ir Finansuotojas'!AT25+'Investuotojas ir Finansuotojas'!AT28+'Investuotojas ir Finansuotojas'!AT37+'Investuotojas ir Finansuotojas'!AT43</f>
        <v>36154.49013314904</v>
      </c>
      <c r="AU11" s="91">
        <f>+'Investuotojas ir Finansuotojas'!AU24+'Investuotojas ir Finansuotojas'!AU25+'Investuotojas ir Finansuotojas'!AU28+'Investuotojas ir Finansuotojas'!AU37+'Investuotojas ir Finansuotojas'!AU43</f>
        <v>36006.916444736933</v>
      </c>
      <c r="AV11" s="91">
        <f>+'Investuotojas ir Finansuotojas'!AV24+'Investuotojas ir Finansuotojas'!AV25+'Investuotojas ir Finansuotojas'!AV28+'Investuotojas ir Finansuotojas'!AV37+'Investuotojas ir Finansuotojas'!AV43</f>
        <v>35857.86701944071</v>
      </c>
      <c r="AW11" s="91">
        <f>+'Investuotojas ir Finansuotojas'!AW24+'Investuotojas ir Finansuotojas'!AW25+'Investuotojas ir Finansuotojas'!AW28+'Investuotojas ir Finansuotojas'!AW37+'Investuotojas ir Finansuotojas'!AW43</f>
        <v>35707.327099891532</v>
      </c>
      <c r="AX11" s="91">
        <f>+'Investuotojas ir Finansuotojas'!AX24+'Investuotojas ir Finansuotojas'!AX25+'Investuotojas ir Finansuotojas'!AX28+'Investuotojas ir Finansuotojas'!AX37+'Investuotojas ir Finansuotojas'!AX43</f>
        <v>35555.281781146856</v>
      </c>
      <c r="AY11" s="91">
        <f>+'Investuotojas ir Finansuotojas'!AY24+'Investuotojas ir Finansuotojas'!AY25+'Investuotojas ir Finansuotojas'!AY28+'Investuotojas ir Finansuotojas'!AY37+'Investuotojas ir Finansuotojas'!AY43</f>
        <v>35401.716009214731</v>
      </c>
      <c r="AZ11" s="91">
        <f>+'Investuotojas ir Finansuotojas'!AZ24+'Investuotojas ir Finansuotojas'!AZ25+'Investuotojas ir Finansuotojas'!AZ28+'Investuotojas ir Finansuotojas'!AZ37+'Investuotojas ir Finansuotojas'!AZ43</f>
        <v>35346.614579563291</v>
      </c>
      <c r="BA11" s="91">
        <f t="shared" ref="BA11" si="32">SUM(AO11:AZ11)</f>
        <v>432965.63299476646</v>
      </c>
      <c r="BB11" s="91">
        <f>+'Investuotojas ir Finansuotojas'!BB24+'Investuotojas ir Finansuotojas'!BB25+'Investuotojas ir Finansuotojas'!BB28+'Investuotojas ir Finansuotojas'!BB37+'Investuotojas ir Finansuotojas'!BB43</f>
        <v>35190.962135615329</v>
      </c>
      <c r="BC11" s="91">
        <f>+'Investuotojas ir Finansuotojas'!BC24+'Investuotojas ir Finansuotojas'!BC25+'Investuotojas ir Finansuotojas'!BC28+'Investuotojas ir Finansuotojas'!BC37+'Investuotojas ir Finansuotojas'!BC43</f>
        <v>35067.448421892892</v>
      </c>
      <c r="BD11" s="91">
        <f>+'Investuotojas ir Finansuotojas'!BD24+'Investuotojas ir Finansuotojas'!BD25+'Investuotojas ir Finansuotojas'!BD28+'Investuotojas ir Finansuotojas'!BD37+'Investuotojas ir Finansuotojas'!BD43</f>
        <v>34909.004316368235</v>
      </c>
      <c r="BE11" s="91">
        <f>+'Investuotojas ir Finansuotojas'!BE24+'Investuotojas ir Finansuotojas'!BE25+'Investuotojas ir Finansuotojas'!BE28+'Investuotojas ir Finansuotojas'!BE37+'Investuotojas ir Finansuotojas'!BE43</f>
        <v>34748.975769788325</v>
      </c>
      <c r="BF11" s="91">
        <f>+'Investuotojas ir Finansuotojas'!BF24+'Investuotojas ir Finansuotojas'!BF25+'Investuotojas ir Finansuotojas'!BF28+'Investuotojas ir Finansuotojas'!BF37+'Investuotojas ir Finansuotojas'!BF43</f>
        <v>34587.346937742615</v>
      </c>
      <c r="BG11" s="91">
        <f>+'Investuotojas ir Finansuotojas'!BG24+'Investuotojas ir Finansuotojas'!BG25+'Investuotojas ir Finansuotojas'!BG28+'Investuotojas ir Finansuotojas'!BG37+'Investuotojas ir Finansuotojas'!BG43</f>
        <v>34424.101817376453</v>
      </c>
      <c r="BH11" s="91">
        <f>+'Investuotojas ir Finansuotojas'!BH24+'Investuotojas ir Finansuotojas'!BH25+'Investuotojas ir Finansuotojas'!BH28+'Investuotojas ir Finansuotojas'!BH37+'Investuotojas ir Finansuotojas'!BH43</f>
        <v>34259.224245806625</v>
      </c>
      <c r="BI11" s="91">
        <f>+'Investuotojas ir Finansuotojas'!BI24+'Investuotojas ir Finansuotojas'!BI25+'Investuotojas ir Finansuotojas'!BI28+'Investuotojas ir Finansuotojas'!BI37+'Investuotojas ir Finansuotojas'!BI43</f>
        <v>34092.697898521103</v>
      </c>
      <c r="BJ11" s="91">
        <f>+'Investuotojas ir Finansuotojas'!BJ24+'Investuotojas ir Finansuotojas'!BJ25+'Investuotojas ir Finansuotojas'!BJ28+'Investuotojas ir Finansuotojas'!BJ37+'Investuotojas ir Finansuotojas'!BJ43</f>
        <v>33924.506287762728</v>
      </c>
      <c r="BK11" s="91">
        <f>+'Investuotojas ir Finansuotojas'!BK24+'Investuotojas ir Finansuotojas'!BK25+'Investuotojas ir Finansuotojas'!BK28+'Investuotojas ir Finansuotojas'!BK37+'Investuotojas ir Finansuotojas'!BK43</f>
        <v>33754.632760896762</v>
      </c>
      <c r="BL11" s="91">
        <f>+'Investuotojas ir Finansuotojas'!BL24+'Investuotojas ir Finansuotojas'!BL25+'Investuotojas ir Finansuotojas'!BL28+'Investuotojas ir Finansuotojas'!BL37+'Investuotojas ir Finansuotojas'!BL43</f>
        <v>33583.060498762134</v>
      </c>
      <c r="BM11" s="91">
        <f>+'Investuotojas ir Finansuotojas'!BM24+'Investuotojas ir Finansuotojas'!BM25+'Investuotojas ir Finansuotojas'!BM28+'Investuotojas ir Finansuotojas'!BM37+'Investuotojas ir Finansuotojas'!BM43</f>
        <v>33509.772514006167</v>
      </c>
      <c r="BN11" s="91">
        <f t="shared" ref="BN11" si="33">SUM(BB11:BM11)</f>
        <v>412051.73360453936</v>
      </c>
      <c r="BO11" s="91">
        <f>+'Investuotojas ir Finansuotojas'!BO24+'Investuotojas ir Finansuotojas'!BO25+'Investuotojas ir Finansuotojas'!BO28+'Investuotojas ir Finansuotojas'!BO37+'Investuotojas ir Finansuotojas'!BO43</f>
        <v>33335.751649402642</v>
      </c>
      <c r="BP11" s="91">
        <f>+'Investuotojas ir Finansuotojas'!BP24+'Investuotojas ir Finansuotojas'!BP25+'Investuotojas ir Finansuotojas'!BP28+'Investuotojas ir Finansuotojas'!BP37+'Investuotojas ir Finansuotojas'!BP43</f>
        <v>33187.730474917946</v>
      </c>
      <c r="BQ11" s="91">
        <f>+'Investuotojas ir Finansuotojas'!BQ24+'Investuotojas ir Finansuotojas'!BQ25+'Investuotojas ir Finansuotojas'!BQ28+'Investuotojas ir Finansuotojas'!BQ37+'Investuotojas ir Finansuotojas'!BQ43</f>
        <v>33010.489189923537</v>
      </c>
      <c r="BR11" s="91">
        <f>+'Investuotojas ir Finansuotojas'!BR24+'Investuotojas ir Finansuotojas'!BR25+'Investuotojas ir Finansuotojas'!BR28+'Investuotojas ir Finansuotojas'!BR37+'Investuotojas ir Finansuotojas'!BR43</f>
        <v>32831.475492079189</v>
      </c>
      <c r="BS11" s="91">
        <f>+'Investuotojas ir Finansuotojas'!BS24+'Investuotojas ir Finansuotojas'!BS25+'Investuotojas ir Finansuotojas'!BS28+'Investuotojas ir Finansuotojas'!BS37+'Investuotojas ir Finansuotojas'!BS43</f>
        <v>32650.671657256386</v>
      </c>
      <c r="BT11" s="91">
        <f>+'Investuotojas ir Finansuotojas'!BT24+'Investuotojas ir Finansuotojas'!BT25+'Investuotojas ir Finansuotojas'!BT28+'Investuotojas ir Finansuotojas'!BT37+'Investuotojas ir Finansuotojas'!BT43</f>
        <v>32468.059784085359</v>
      </c>
      <c r="BU11" s="91">
        <f>+'Investuotojas ir Finansuotojas'!BU24+'Investuotojas ir Finansuotojas'!BU25+'Investuotojas ir Finansuotojas'!BU28+'Investuotojas ir Finansuotojas'!BU37+'Investuotojas ir Finansuotojas'!BU43</f>
        <v>32283.621792182625</v>
      </c>
      <c r="BV11" s="91">
        <f>+'Investuotojas ir Finansuotojas'!BV24+'Investuotojas ir Finansuotojas'!BV25+'Investuotojas ir Finansuotojas'!BV28+'Investuotojas ir Finansuotojas'!BV37+'Investuotojas ir Finansuotojas'!BV43</f>
        <v>32097.339420360855</v>
      </c>
      <c r="BW11" s="91">
        <f>+'Investuotojas ir Finansuotojas'!BW24+'Investuotojas ir Finansuotojas'!BW25+'Investuotojas ir Finansuotojas'!BW28+'Investuotojas ir Finansuotojas'!BW37+'Investuotojas ir Finansuotojas'!BW43</f>
        <v>31909.194224820876</v>
      </c>
      <c r="BX11" s="91">
        <f>+'Investuotojas ir Finansuotojas'!BX24+'Investuotojas ir Finansuotojas'!BX25+'Investuotojas ir Finansuotojas'!BX28+'Investuotojas ir Finansuotojas'!BX37+'Investuotojas ir Finansuotojas'!BX43</f>
        <v>31719.16757732549</v>
      </c>
      <c r="BY11" s="91">
        <f>+'Investuotojas ir Finansuotojas'!BY24+'Investuotojas ir Finansuotojas'!BY25+'Investuotojas ir Finansuotojas'!BY28+'Investuotojas ir Finansuotojas'!BY37+'Investuotojas ir Finansuotojas'!BY43</f>
        <v>31527.240663355158</v>
      </c>
      <c r="BZ11" s="91">
        <f>+'Investuotojas ir Finansuotojas'!BZ24+'Investuotojas ir Finansuotojas'!BZ25+'Investuotojas ir Finansuotojas'!BZ28+'Investuotojas ir Finansuotojas'!BZ37+'Investuotojas ir Finansuotojas'!BZ43</f>
        <v>31433.394480245115</v>
      </c>
      <c r="CA11" s="91">
        <f t="shared" ref="CA11" si="34">SUM(BO11:BZ11)</f>
        <v>388454.13640595519</v>
      </c>
      <c r="CB11" s="91">
        <f>+'Investuotojas ir Finansuotojas'!CB24+'Investuotojas ir Finansuotojas'!CB25+'Investuotojas ir Finansuotojas'!CB28+'Investuotojas ir Finansuotojas'!CB37+'Investuotojas ir Finansuotojas'!CB43</f>
        <v>31238.609835303982</v>
      </c>
      <c r="CC11" s="91">
        <f>+'Investuotojas ir Finansuotojas'!CC24+'Investuotojas ir Finansuotojas'!CC25+'Investuotojas ir Finansuotojas'!CC28+'Investuotojas ir Finansuotojas'!CC37+'Investuotojas ir Finansuotojas'!CC43</f>
        <v>31061.009960031945</v>
      </c>
      <c r="CD11" s="91">
        <f>+'Investuotojas ir Finansuotojas'!CD24+'Investuotojas ir Finansuotojas'!CD25+'Investuotojas ir Finansuotojas'!CD28+'Investuotojas ir Finansuotojas'!CD37+'Investuotojas ir Finansuotojas'!CD43</f>
        <v>30862.501469888673</v>
      </c>
      <c r="CE11" s="91">
        <f>+'Investuotojas ir Finansuotojas'!CE24+'Investuotojas ir Finansuotojas'!CE25+'Investuotojas ir Finansuotojas'!CE28+'Investuotojas ir Finansuotojas'!CE37+'Investuotojas ir Finansuotojas'!CE43</f>
        <v>30662.00789484397</v>
      </c>
      <c r="CF11" s="91">
        <f>+'Investuotojas ir Finansuotojas'!CF24+'Investuotojas ir Finansuotojas'!CF25+'Investuotojas ir Finansuotojas'!CF28+'Investuotojas ir Finansuotojas'!CF37+'Investuotojas ir Finansuotojas'!CF43</f>
        <v>30459.509384048823</v>
      </c>
      <c r="CG11" s="91">
        <f>+'Investuotojas ir Finansuotojas'!CG24+'Investuotojas ir Finansuotojas'!CG25+'Investuotojas ir Finansuotojas'!CG28+'Investuotojas ir Finansuotojas'!CG37+'Investuotojas ir Finansuotojas'!CG43</f>
        <v>30254.985888145718</v>
      </c>
      <c r="CH11" s="91">
        <f>+'Investuotojas ir Finansuotojas'!CH24+'Investuotojas ir Finansuotojas'!CH25+'Investuotojas ir Finansuotojas'!CH28+'Investuotojas ir Finansuotojas'!CH37+'Investuotojas ir Finansuotojas'!CH43</f>
        <v>30048.417157283584</v>
      </c>
      <c r="CI11" s="91">
        <f>+'Investuotojas ir Finansuotojas'!CI24+'Investuotojas ir Finansuotojas'!CI25+'Investuotojas ir Finansuotojas'!CI28+'Investuotojas ir Finansuotojas'!CI37+'Investuotojas ir Finansuotojas'!CI43</f>
        <v>29839.78273911283</v>
      </c>
      <c r="CJ11" s="91">
        <f>+'Investuotojas ir Finansuotojas'!CJ24+'Investuotojas ir Finansuotojas'!CJ25+'Investuotojas ir Finansuotojas'!CJ28+'Investuotojas ir Finansuotojas'!CJ37+'Investuotojas ir Finansuotojas'!CJ43</f>
        <v>29629.061976760368</v>
      </c>
      <c r="CK11" s="91">
        <f>+'Investuotojas ir Finansuotojas'!CK24+'Investuotojas ir Finansuotojas'!CK25+'Investuotojas ir Finansuotojas'!CK28+'Investuotojas ir Finansuotojas'!CK37+'Investuotojas ir Finansuotojas'!CK43</f>
        <v>29416.234006784376</v>
      </c>
      <c r="CL11" s="91">
        <f>+'Investuotojas ir Finansuotojas'!CL24+'Investuotojas ir Finansuotojas'!CL25+'Investuotojas ir Finansuotojas'!CL28+'Investuotojas ir Finansuotojas'!CL37+'Investuotojas ir Finansuotojas'!CL43</f>
        <v>29201.277757108634</v>
      </c>
      <c r="CM11" s="91">
        <f>+'Investuotojas ir Finansuotojas'!CM24+'Investuotojas ir Finansuotojas'!CM25+'Investuotojas ir Finansuotojas'!CM28+'Investuotojas ir Finansuotojas'!CM37+'Investuotojas ir Finansuotojas'!CM43</f>
        <v>29084.171944936126</v>
      </c>
      <c r="CN11" s="91">
        <f t="shared" ref="CN11" si="35">SUM(CB11:CM11)</f>
        <v>361757.57001424895</v>
      </c>
      <c r="CO11" s="91">
        <f>+'Investuotojas ir Finansuotojas'!CO24+'Investuotojas ir Finansuotojas'!CO25+'Investuotojas ir Finansuotojas'!CO28+'Investuotojas ir Finansuotojas'!CO37+'Investuotojas ir Finansuotojas'!CO43</f>
        <v>28865.895074641896</v>
      </c>
      <c r="CP11" s="91">
        <f>+'Investuotojas ir Finansuotojas'!CP24+'Investuotojas ir Finansuotojas'!CP25+'Investuotojas ir Finansuotojas'!CP28+'Investuotojas ir Finansuotojas'!CP37+'Investuotojas ir Finansuotojas'!CP43</f>
        <v>28645.435435644729</v>
      </c>
      <c r="CQ11" s="91">
        <f>+'Investuotojas ir Finansuotojas'!CQ24+'Investuotojas ir Finansuotojas'!CQ25+'Investuotojas ir Finansuotojas'!CQ28+'Investuotojas ir Finansuotojas'!CQ37+'Investuotojas ir Finansuotojas'!CQ43</f>
        <v>28422.771200257583</v>
      </c>
      <c r="CR11" s="91">
        <f>+'Investuotojas ir Finansuotojas'!CR24+'Investuotojas ir Finansuotojas'!CR25+'Investuotojas ir Finansuotojas'!CR28+'Investuotojas ir Finansuotojas'!CR37+'Investuotojas ir Finansuotojas'!CR43</f>
        <v>28197.880322516568</v>
      </c>
      <c r="CS11" s="91">
        <f>+'Investuotojas ir Finansuotojas'!CS24+'Investuotojas ir Finansuotojas'!CS25+'Investuotojas ir Finansuotojas'!CS28+'Investuotojas ir Finansuotojas'!CS37+'Investuotojas ir Finansuotojas'!CS43</f>
        <v>27970.740535998146</v>
      </c>
      <c r="CT11" s="91">
        <f>+'Investuotojas ir Finansuotojas'!CT24+'Investuotojas ir Finansuotojas'!CT25+'Investuotojas ir Finansuotojas'!CT28+'Investuotojas ir Finansuotojas'!CT37+'Investuotojas ir Finansuotojas'!CT43</f>
        <v>27741.329351614539</v>
      </c>
      <c r="CU11" s="91">
        <f>+'Investuotojas ir Finansuotojas'!CU24+'Investuotojas ir Finansuotojas'!CU25+'Investuotojas ir Finansuotojas'!CU28+'Investuotojas ir Finansuotojas'!CU37+'Investuotojas ir Finansuotojas'!CU43</f>
        <v>27509.624055387088</v>
      </c>
      <c r="CV11" s="91">
        <f>+'Investuotojas ir Finansuotojas'!CV24+'Investuotojas ir Finansuotojas'!CV25+'Investuotojas ir Finansuotojas'!CV28+'Investuotojas ir Finansuotojas'!CV37+'Investuotojas ir Finansuotojas'!CV43</f>
        <v>27275.601706197373</v>
      </c>
      <c r="CW11" s="91">
        <f>+'Investuotojas ir Finansuotojas'!CW24+'Investuotojas ir Finansuotojas'!CW25+'Investuotojas ir Finansuotojas'!CW28+'Investuotojas ir Finansuotojas'!CW37+'Investuotojas ir Finansuotojas'!CW43</f>
        <v>27039.239133515748</v>
      </c>
      <c r="CX11" s="91">
        <f>+'Investuotojas ir Finansuotojas'!CX24+'Investuotojas ir Finansuotojas'!CX25+'Investuotojas ir Finansuotojas'!CX28+'Investuotojas ir Finansuotojas'!CX37+'Investuotojas ir Finansuotojas'!CX43</f>
        <v>26800.512935107323</v>
      </c>
      <c r="CY11" s="91">
        <f>+'Investuotojas ir Finansuotojas'!CY24+'Investuotojas ir Finansuotojas'!CY25+'Investuotojas ir Finansuotojas'!CY28+'Investuotojas ir Finansuotojas'!CY37+'Investuotojas ir Finansuotojas'!CY43</f>
        <v>26559.399474714803</v>
      </c>
      <c r="CZ11" s="91">
        <f>+'Investuotojas ir Finansuotojas'!CZ24+'Investuotojas ir Finansuotojas'!CZ25+'Investuotojas ir Finansuotojas'!CZ28+'Investuotojas ir Finansuotojas'!CZ37+'Investuotojas ir Finansuotojas'!CZ43</f>
        <v>26415.874879718358</v>
      </c>
      <c r="DA11" s="91">
        <f t="shared" ref="DA11" si="36">SUM(CO11:CZ11)</f>
        <v>331444.30410531419</v>
      </c>
      <c r="DB11" s="91">
        <f>+'Investuotojas ir Finansuotojas'!DB24+'Investuotojas ir Finansuotojas'!DB25+'Investuotojas ir Finansuotojas'!DB28+'Investuotojas ir Finansuotojas'!DB37+'Investuotojas ir Finansuotojas'!DB43</f>
        <v>26170.915038771953</v>
      </c>
      <c r="DC11" s="91">
        <f>+'Investuotojas ir Finansuotojas'!DC24+'Investuotojas ir Finansuotojas'!DC25+'Investuotojas ir Finansuotojas'!DC28+'Investuotojas ir Finansuotojas'!DC37+'Investuotojas ir Finansuotojas'!DC43</f>
        <v>25952.712300219235</v>
      </c>
      <c r="DD11" s="91">
        <f>+'Investuotojas ir Finansuotojas'!DD24+'Investuotojas ir Finansuotojas'!DD25+'Investuotojas ir Finansuotojas'!DD28+'Investuotojas ir Finansuotojas'!DD37+'Investuotojas ir Finansuotojas'!DD43</f>
        <v>25703.120833477835</v>
      </c>
      <c r="DE11" s="91">
        <f>+'Investuotojas ir Finansuotojas'!DE24+'Investuotojas ir Finansuotojas'!DE25+'Investuotojas ir Finansuotojas'!DE28+'Investuotojas ir Finansuotojas'!DE37+'Investuotojas ir Finansuotojas'!DE43</f>
        <v>25451.033452069023</v>
      </c>
      <c r="DF11" s="91">
        <f>+'Investuotojas ir Finansuotojas'!DF24+'Investuotojas ir Finansuotojas'!DF25+'Investuotojas ir Finansuotojas'!DF28+'Investuotojas ir Finansuotojas'!DF37+'Investuotojas ir Finansuotojas'!DF43</f>
        <v>25196.425196846121</v>
      </c>
      <c r="DG11" s="91">
        <f>+'Investuotojas ir Finansuotojas'!DG24+'Investuotojas ir Finansuotojas'!DG25+'Investuotojas ir Finansuotojas'!DG28+'Investuotojas ir Finansuotojas'!DG37+'Investuotojas ir Finansuotojas'!DG43</f>
        <v>24939.270859070992</v>
      </c>
      <c r="DH11" s="91">
        <f>+'Investuotojas ir Finansuotojas'!DH24+'Investuotojas ir Finansuotojas'!DH25+'Investuotojas ir Finansuotojas'!DH28+'Investuotojas ir Finansuotojas'!DH37+'Investuotojas ir Finansuotojas'!DH43</f>
        <v>24679.544977918111</v>
      </c>
      <c r="DI11" s="91">
        <f>+'Investuotojas ir Finansuotojas'!DI24+'Investuotojas ir Finansuotojas'!DI25+'Investuotojas ir Finansuotojas'!DI28+'Investuotojas ir Finansuotojas'!DI37+'Investuotojas ir Finansuotojas'!DI43</f>
        <v>24417.221837953704</v>
      </c>
      <c r="DJ11" s="91">
        <f>+'Investuotojas ir Finansuotojas'!DJ24+'Investuotojas ir Finansuotojas'!DJ25+'Investuotojas ir Finansuotojas'!DJ28+'Investuotojas ir Finansuotojas'!DJ37+'Investuotojas ir Finansuotojas'!DJ43</f>
        <v>24152.275466589646</v>
      </c>
      <c r="DK11" s="91">
        <f>+'Investuotojas ir Finansuotojas'!DK24+'Investuotojas ir Finansuotojas'!DK25+'Investuotojas ir Finansuotojas'!DK28+'Investuotojas ir Finansuotojas'!DK37+'Investuotojas ir Finansuotojas'!DK43</f>
        <v>23884.679631511954</v>
      </c>
      <c r="DL11" s="91">
        <f>+'Investuotojas ir Finansuotojas'!DL24+'Investuotojas ir Finansuotojas'!DL25+'Investuotojas ir Finansuotojas'!DL28+'Investuotojas ir Finansuotojas'!DL37+'Investuotojas ir Finansuotojas'!DL43</f>
        <v>23614.407838083484</v>
      </c>
      <c r="DM11" s="91">
        <f>+'Investuotojas ir Finansuotojas'!DM24+'Investuotojas ir Finansuotojas'!DM25+'Investuotojas ir Finansuotojas'!DM28+'Investuotojas ir Finansuotojas'!DM37+'Investuotojas ir Finansuotojas'!DM43</f>
        <v>23441.433326720729</v>
      </c>
      <c r="DN11" s="91">
        <f t="shared" ref="DN11" si="37">SUM(DB11:DM11)</f>
        <v>297603.04075923277</v>
      </c>
      <c r="DO11" s="91">
        <f>+'Investuotojas ir Finansuotojas'!DO24+'Investuotojas ir Finansuotojas'!DO25+'Investuotojas ir Finansuotojas'!DO28+'Investuotojas ir Finansuotojas'!DO37+'Investuotojas ir Finansuotojas'!DO43</f>
        <v>23166.729070244346</v>
      </c>
      <c r="DP11" s="91">
        <f>+'Investuotojas ir Finansuotojas'!DP24+'Investuotojas ir Finansuotojas'!DP25+'Investuotojas ir Finansuotojas'!DP28+'Investuotojas ir Finansuotojas'!DP37+'Investuotojas ir Finansuotojas'!DP43</f>
        <v>22889.2777712032</v>
      </c>
      <c r="DQ11" s="91">
        <f>+'Investuotojas ir Finansuotojas'!DQ24+'Investuotojas ir Finansuotojas'!DQ25+'Investuotojas ir Finansuotojas'!DQ28+'Investuotojas ir Finansuotojas'!DQ37+'Investuotojas ir Finansuotojas'!DQ43</f>
        <v>22609.05195917164</v>
      </c>
      <c r="DR11" s="91">
        <f>+'Investuotojas ir Finansuotojas'!DR24+'Investuotojas ir Finansuotojas'!DR25+'Investuotojas ir Finansuotojas'!DR28+'Investuotojas ir Finansuotojas'!DR37+'Investuotojas ir Finansuotojas'!DR43</f>
        <v>22326.023889019769</v>
      </c>
      <c r="DS11" s="91">
        <f>+'Investuotojas ir Finansuotojas'!DS24+'Investuotojas ir Finansuotojas'!DS25+'Investuotojas ir Finansuotojas'!DS28+'Investuotojas ir Finansuotojas'!DS37+'Investuotojas ir Finansuotojas'!DS43</f>
        <v>22040.16553816638</v>
      </c>
      <c r="DT11" s="91">
        <f>+'Investuotojas ir Finansuotojas'!DT24+'Investuotojas ir Finansuotojas'!DT25+'Investuotojas ir Finansuotojas'!DT28+'Investuotojas ir Finansuotojas'!DT37+'Investuotojas ir Finansuotojas'!DT43</f>
        <v>21751.448603804452</v>
      </c>
      <c r="DU11" s="91">
        <f>+'Investuotojas ir Finansuotojas'!DU24+'Investuotojas ir Finansuotojas'!DU25+'Investuotojas ir Finansuotojas'!DU28+'Investuotojas ir Finansuotojas'!DU37+'Investuotojas ir Finansuotojas'!DU43</f>
        <v>21459.844500098909</v>
      </c>
      <c r="DV11" s="91">
        <f>+'Investuotojas ir Finansuotojas'!DV24+'Investuotojas ir Finansuotojas'!DV25+'Investuotojas ir Finansuotojas'!DV28+'Investuotojas ir Finansuotojas'!DV37+'Investuotojas ir Finansuotojas'!DV43</f>
        <v>21165.324355356304</v>
      </c>
      <c r="DW11" s="91">
        <f>+'Investuotojas ir Finansuotojas'!DW24+'Investuotojas ir Finansuotojas'!DW25+'Investuotojas ir Finansuotojas'!DW28+'Investuotojas ir Finansuotojas'!DW37+'Investuotojas ir Finansuotojas'!DW43</f>
        <v>20867.859009166285</v>
      </c>
      <c r="DX11" s="91">
        <f>+'Investuotojas ir Finansuotojas'!DX24+'Investuotojas ir Finansuotojas'!DX25+'Investuotojas ir Finansuotojas'!DX28+'Investuotojas ir Finansuotojas'!DX37+'Investuotojas ir Finansuotojas'!DX43</f>
        <v>20567.419009514353</v>
      </c>
      <c r="DY11" s="91">
        <f>+'Investuotojas ir Finansuotojas'!DY24+'Investuotojas ir Finansuotojas'!DY25+'Investuotojas ir Finansuotojas'!DY28+'Investuotojas ir Finansuotojas'!DY37+'Investuotojas ir Finansuotojas'!DY43</f>
        <v>20263.974609865912</v>
      </c>
      <c r="DZ11" s="91">
        <f>+'Investuotojas ir Finansuotojas'!DZ24+'Investuotojas ir Finansuotojas'!DZ25+'Investuotojas ir Finansuotojas'!DZ28+'Investuotojas ir Finansuotojas'!DZ37+'Investuotojas ir Finansuotojas'!DZ43</f>
        <v>20057.495766220978</v>
      </c>
      <c r="EA11" s="91">
        <f t="shared" ref="EA11" si="38">SUM(DO11:DZ11)</f>
        <v>259164.61408183252</v>
      </c>
      <c r="EB11" s="91">
        <f>+'Investuotojas ir Finansuotojas'!EB24+'Investuotojas ir Finansuotojas'!EB25+'Investuotojas ir Finansuotojas'!EB28+'Investuotojas ir Finansuotojas'!EB37+'Investuotojas ir Finansuotojas'!EB43</f>
        <v>19748.952134139603</v>
      </c>
      <c r="EC11" s="91">
        <f>+'Investuotojas ir Finansuotojas'!EC24+'Investuotojas ir Finansuotojas'!EC25+'Investuotojas ir Finansuotojas'!EC28+'Investuotojas ir Finansuotojas'!EC37+'Investuotojas ir Finansuotojas'!EC43</f>
        <v>19468.99357961947</v>
      </c>
      <c r="ED11" s="91">
        <f>+'Investuotojas ir Finansuotojas'!ED24+'Investuotojas ir Finansuotojas'!ED25+'Investuotojas ir Finansuotojas'!ED28+'Investuotojas ir Finansuotojas'!ED37+'Investuotojas ir Finansuotojas'!ED43</f>
        <v>19154.564925672075</v>
      </c>
      <c r="EE11" s="91">
        <f>+'Investuotojas ir Finansuotojas'!EE24+'Investuotojas ir Finansuotojas'!EE25+'Investuotojas ir Finansuotojas'!EE28+'Investuotojas ir Finansuotojas'!EE37+'Investuotojas ir Finansuotojas'!EE43</f>
        <v>18836.991985185206</v>
      </c>
      <c r="EF11" s="91">
        <f>+'Investuotojas ir Finansuotojas'!EF24+'Investuotojas ir Finansuotojas'!EF25+'Investuotojas ir Finansuotojas'!EF28+'Investuotojas ir Finansuotojas'!EF37+'Investuotojas ir Finansuotojas'!EF43</f>
        <v>18516.243315293472</v>
      </c>
      <c r="EG11" s="91">
        <f>+'Investuotojas ir Finansuotojas'!EG24+'Investuotojas ir Finansuotojas'!EG25+'Investuotojas ir Finansuotojas'!EG28+'Investuotojas ir Finansuotojas'!EG37+'Investuotojas ir Finansuotojas'!EG43</f>
        <v>18192.287158702817</v>
      </c>
      <c r="EH11" s="91">
        <f>+'Investuotojas ir Finansuotojas'!EH24+'Investuotojas ir Finansuotojas'!EH25+'Investuotojas ir Finansuotojas'!EH28+'Investuotojas ir Finansuotojas'!EH37+'Investuotojas ir Finansuotojas'!EH43</f>
        <v>17865.091440546254</v>
      </c>
      <c r="EI11" s="91">
        <f>+'Investuotojas ir Finansuotojas'!EI24+'Investuotojas ir Finansuotojas'!EI25+'Investuotojas ir Finansuotojas'!EI28+'Investuotojas ir Finansuotojas'!EI37+'Investuotojas ir Finansuotojas'!EI43</f>
        <v>17534.623765208125</v>
      </c>
      <c r="EJ11" s="91">
        <f>+'Investuotojas ir Finansuotojas'!EJ24+'Investuotojas ir Finansuotojas'!EJ25+'Investuotojas ir Finansuotojas'!EJ28+'Investuotojas ir Finansuotojas'!EJ37+'Investuotojas ir Finansuotojas'!EJ43</f>
        <v>17200.851413116623</v>
      </c>
      <c r="EK11" s="91">
        <f>+'Investuotojas ir Finansuotojas'!EK24+'Investuotojas ir Finansuotojas'!EK25+'Investuotojas ir Finansuotojas'!EK28+'Investuotojas ir Finansuotojas'!EK37+'Investuotojas ir Finansuotojas'!EK43</f>
        <v>16863.741337504194</v>
      </c>
      <c r="EL11" s="91">
        <f>+'Investuotojas ir Finansuotojas'!EL24+'Investuotojas ir Finansuotojas'!EL25+'Investuotojas ir Finansuotojas'!EL28+'Investuotojas ir Finansuotojas'!EL37+'Investuotojas ir Finansuotojas'!EL43</f>
        <v>16523.260161135651</v>
      </c>
      <c r="EM11" s="91">
        <f>+'Investuotojas ir Finansuotojas'!EM24+'Investuotojas ir Finansuotojas'!EM25+'Investuotojas ir Finansuotojas'!EM28+'Investuotojas ir Finansuotojas'!EM37+'Investuotojas ir Finansuotojas'!EM43</f>
        <v>16279.374173003418</v>
      </c>
      <c r="EN11" s="91">
        <f t="shared" ref="EN11" si="39">SUM(EB11:EM11)</f>
        <v>216184.97538912686</v>
      </c>
      <c r="EO11" s="91">
        <f>+'Investuotojas ir Finansuotojas'!EO24+'Investuotojas ir Finansuotojas'!EO25+'Investuotojas ir Finansuotojas'!EO28+'Investuotojas ir Finansuotojas'!EO37+'Investuotojas ir Finansuotojas'!EO43</f>
        <v>15933.049324989863</v>
      </c>
      <c r="EP11" s="91">
        <f>+'Investuotojas ir Finansuotojas'!EP24+'Investuotojas ir Finansuotojas'!EP25+'Investuotojas ir Finansuotojas'!EP28+'Investuotojas ir Finansuotojas'!EP37+'Investuotojas ir Finansuotojas'!EP43</f>
        <v>15586.594530919388</v>
      </c>
      <c r="EQ11" s="91">
        <f>+'Investuotojas ir Finansuotojas'!EQ24+'Investuotojas ir Finansuotojas'!EQ25+'Investuotojas ir Finansuotojas'!EQ28+'Investuotojas ir Finansuotojas'!EQ37+'Investuotojas ir Finansuotojas'!EQ43</f>
        <v>15233.341886484997</v>
      </c>
      <c r="ER11" s="91">
        <f>+'Investuotojas ir Finansuotojas'!ER24+'Investuotojas ir Finansuotojas'!ER25+'Investuotojas ir Finansuotojas'!ER28+'Investuotojas ir Finansuotojas'!ER37+'Investuotojas ir Finansuotojas'!ER43</f>
        <v>14876.556715606255</v>
      </c>
      <c r="ES11" s="91">
        <f>+'Investuotojas ir Finansuotojas'!ES24+'Investuotojas ir Finansuotojas'!ES25+'Investuotojas ir Finansuotojas'!ES28+'Investuotojas ir Finansuotojas'!ES37+'Investuotojas ir Finansuotojas'!ES43</f>
        <v>14516.20369301873</v>
      </c>
      <c r="ET11" s="91">
        <f>+'Investuotojas ir Finansuotojas'!ET24+'Investuotojas ir Finansuotojas'!ET25+'Investuotojas ir Finansuotojas'!ET28+'Investuotojas ir Finansuotojas'!ET37+'Investuotojas ir Finansuotojas'!ET43</f>
        <v>14152.247140205327</v>
      </c>
      <c r="EU11" s="91">
        <f>+'Investuotojas ir Finansuotojas'!EU24+'Investuotojas ir Finansuotojas'!EU25+'Investuotojas ir Finansuotojas'!EU28+'Investuotojas ir Finansuotojas'!EU37+'Investuotojas ir Finansuotojas'!EU43</f>
        <v>13784.651021863792</v>
      </c>
      <c r="EV11" s="91">
        <f>+'Investuotojas ir Finansuotojas'!EV24+'Investuotojas ir Finansuotojas'!EV25+'Investuotojas ir Finansuotojas'!EV28+'Investuotojas ir Finansuotojas'!EV37+'Investuotojas ir Finansuotojas'!EV43</f>
        <v>13413.378942338839</v>
      </c>
      <c r="EW11" s="91">
        <f>+'Investuotojas ir Finansuotojas'!EW24+'Investuotojas ir Finansuotojas'!EW25+'Investuotojas ir Finansuotojas'!EW28+'Investuotojas ir Finansuotojas'!EW37+'Investuotojas ir Finansuotojas'!EW43</f>
        <v>13038.39414201864</v>
      </c>
      <c r="EX11" s="91">
        <f>+'Investuotojas ir Finansuotojas'!EX24+'Investuotojas ir Finansuotojas'!EX25+'Investuotojas ir Finansuotojas'!EX28+'Investuotojas ir Finansuotojas'!EX37+'Investuotojas ir Finansuotojas'!EX43</f>
        <v>12659.659493695235</v>
      </c>
      <c r="EY11" s="91">
        <f>+'Investuotojas ir Finansuotojas'!EY24+'Investuotojas ir Finansuotojas'!EY25+'Investuotojas ir Finansuotojas'!EY28+'Investuotojas ir Finansuotojas'!EY37+'Investuotojas ir Finansuotojas'!EY43</f>
        <v>12277.1374988886</v>
      </c>
      <c r="EZ11" s="91">
        <f>+'Investuotojas ir Finansuotojas'!EZ24+'Investuotojas ir Finansuotojas'!EZ25+'Investuotojas ir Finansuotojas'!EZ28+'Investuotojas ir Finansuotojas'!EZ37+'Investuotojas ir Finansuotojas'!EZ43</f>
        <v>11990.790284133895</v>
      </c>
      <c r="FA11" s="91">
        <f t="shared" ref="FA11" si="40">SUM(EO11:EZ11)</f>
        <v>167462.00467416356</v>
      </c>
      <c r="FB11" s="91">
        <f>+'Investuotojas ir Finansuotojas'!FB24+'Investuotojas ir Finansuotojas'!FB25+'Investuotojas ir Finansuotojas'!FB28+'Investuotojas ir Finansuotojas'!FB37+'Investuotojas ir Finansuotojas'!FB43</f>
        <v>11601.579597231645</v>
      </c>
      <c r="FC11" s="91">
        <f>+'Investuotojas ir Finansuotojas'!FC24+'Investuotojas ir Finansuotojas'!FC25+'Investuotojas ir Finansuotojas'!FC28+'Investuotojas ir Finansuotojas'!FC37+'Investuotojas ir Finansuotojas'!FC43</f>
        <v>11224.911175246896</v>
      </c>
      <c r="FD11" s="91">
        <f>+'Investuotojas ir Finansuotojas'!FD24+'Investuotojas ir Finansuotojas'!FD25+'Investuotojas ir Finansuotojas'!FD28+'Investuotojas ir Finansuotojas'!FD37+'Investuotojas ir Finansuotojas'!FD43</f>
        <v>10828.041697255774</v>
      </c>
      <c r="FE11" s="91">
        <f>+'Investuotojas ir Finansuotojas'!FE24+'Investuotojas ir Finansuotojas'!FE25+'Investuotojas ir Finansuotojas'!FE28+'Investuotojas ir Finansuotojas'!FE37+'Investuotojas ir Finansuotojas'!FE43</f>
        <v>10427.203524484743</v>
      </c>
      <c r="FF11" s="91">
        <f>+'Investuotojas ir Finansuotojas'!FF24+'Investuotojas ir Finansuotojas'!FF25+'Investuotojas ir Finansuotojas'!FF28+'Investuotojas ir Finansuotojas'!FF37+'Investuotojas ir Finansuotojas'!FF43</f>
        <v>10022.356969986</v>
      </c>
      <c r="FG11" s="91">
        <f>+'Investuotojas ir Finansuotojas'!FG24+'Investuotojas ir Finansuotojas'!FG25+'Investuotojas ir Finansuotojas'!FG28+'Investuotojas ir Finansuotojas'!FG37+'Investuotojas ir Finansuotojas'!FG43</f>
        <v>9613.4619499422697</v>
      </c>
      <c r="FH11" s="91">
        <f>+'Investuotojas ir Finansuotojas'!FH24+'Investuotojas ir Finansuotojas'!FH25+'Investuotojas ir Finansuotojas'!FH28+'Investuotojas ir Finansuotojas'!FH37+'Investuotojas ir Finansuotojas'!FH43</f>
        <v>9200.477979698102</v>
      </c>
      <c r="FI11" s="91">
        <f>+'Investuotojas ir Finansuotojas'!FI24+'Investuotojas ir Finansuotojas'!FI25+'Investuotojas ir Finansuotojas'!FI28+'Investuotojas ir Finansuotojas'!FI37+'Investuotojas ir Finansuotojas'!FI43</f>
        <v>8783.364169751494</v>
      </c>
      <c r="FJ11" s="91">
        <f>+'Investuotojas ir Finansuotojas'!FJ24+'Investuotojas ir Finansuotojas'!FJ25+'Investuotojas ir Finansuotojas'!FJ28+'Investuotojas ir Finansuotojas'!FJ37+'Investuotojas ir Finansuotojas'!FJ43</f>
        <v>8362.0792217054204</v>
      </c>
      <c r="FK11" s="91">
        <f>+'Investuotojas ir Finansuotojas'!FK24+'Investuotojas ir Finansuotojas'!FK25+'Investuotojas ir Finansuotojas'!FK28+'Investuotojas ir Finansuotojas'!FK37+'Investuotojas ir Finansuotojas'!FK43</f>
        <v>7936.581424178883</v>
      </c>
      <c r="FL11" s="91">
        <f>+'Investuotojas ir Finansuotojas'!FL24+'Investuotojas ir Finansuotojas'!FL25+'Investuotojas ir Finansuotojas'!FL28+'Investuotojas ir Finansuotojas'!FL37+'Investuotojas ir Finansuotojas'!FL43</f>
        <v>7506.828648677083</v>
      </c>
      <c r="FM11" s="91">
        <f>+'Investuotojas ir Finansuotojas'!FM24+'Investuotojas ir Finansuotojas'!FM25+'Investuotojas ir Finansuotojas'!FM28+'Investuotojas ir Finansuotojas'!FM37+'Investuotojas ir Finansuotojas'!FM43</f>
        <v>7172.7783454202627</v>
      </c>
      <c r="FN11" s="91">
        <f t="shared" ref="FN11" si="41">SUM(FB11:FM11)</f>
        <v>112679.66470357859</v>
      </c>
      <c r="FO11" s="91">
        <f>+'Investuotojas ir Finansuotojas'!FO24+'Investuotojas ir Finansuotojas'!FO25+'Investuotojas ir Finansuotojas'!FO28+'Investuotojas ir Finansuotojas'!FO37+'Investuotojas ir Finansuotojas'!FO43</f>
        <v>6735.3875391308766</v>
      </c>
      <c r="FP11" s="91">
        <f>+'Investuotojas ir Finansuotojas'!FP24+'Investuotojas ir Finansuotojas'!FP25+'Investuotojas ir Finansuotojas'!FP28+'Investuotojas ir Finansuotojas'!FP37+'Investuotojas ir Finansuotojas'!FP43</f>
        <v>6294.4627758817933</v>
      </c>
      <c r="FQ11" s="91">
        <f>+'Investuotojas ir Finansuotojas'!FQ24+'Investuotojas ir Finansuotojas'!FQ25+'Investuotojas ir Finansuotojas'!FQ28+'Investuotojas ir Finansuotojas'!FQ37+'Investuotojas ir Finansuotojas'!FQ43</f>
        <v>5848.2888138970229</v>
      </c>
      <c r="FR11" s="91">
        <f>+'Investuotojas ir Finansuotojas'!FR24+'Investuotojas ir Finansuotojas'!FR25+'Investuotojas ir Finansuotojas'!FR28+'Investuotojas ir Finansuotojas'!FR37+'Investuotojas ir Finansuotojas'!FR43</f>
        <v>5397.6531122924016</v>
      </c>
      <c r="FS11" s="91">
        <f>+'Investuotojas ir Finansuotojas'!FS24+'Investuotojas ir Finansuotojas'!FS25+'Investuotojas ir Finansuotojas'!FS28+'Investuotojas ir Finansuotojas'!FS37+'Investuotojas ir Finansuotojas'!FS43</f>
        <v>4942.5110536717375</v>
      </c>
      <c r="FT11" s="91">
        <f>+'Investuotojas ir Finansuotojas'!FT24+'Investuotojas ir Finansuotojas'!FT25+'Investuotojas ir Finansuotojas'!FT28+'Investuotojas ir Finansuotojas'!FT37+'Investuotojas ir Finansuotojas'!FT43</f>
        <v>4482.8175744648634</v>
      </c>
      <c r="FU11" s="91">
        <f>+'Investuotojas ir Finansuotojas'!FU24+'Investuotojas ir Finansuotojas'!FU25+'Investuotojas ir Finansuotojas'!FU28+'Investuotojas ir Finansuotojas'!FU37+'Investuotojas ir Finansuotojas'!FU43</f>
        <v>4018.5271604659229</v>
      </c>
      <c r="FV11" s="91">
        <f>+'Investuotojas ir Finansuotojas'!FV24+'Investuotojas ir Finansuotojas'!FV25+'Investuotojas ir Finansuotojas'!FV28+'Investuotojas ir Finansuotojas'!FV37+'Investuotojas ir Finansuotojas'!FV43</f>
        <v>3549.5938423269922</v>
      </c>
      <c r="FW11" s="91">
        <f>+'Investuotojas ir Finansuotojas'!FW24+'Investuotojas ir Finansuotojas'!FW25+'Investuotojas ir Finansuotojas'!FW28+'Investuotojas ir Finansuotojas'!FW37+'Investuotojas ir Finansuotojas'!FW43</f>
        <v>3075.9711910066721</v>
      </c>
      <c r="FX11" s="91">
        <f>+'Investuotojas ir Finansuotojas'!FX24+'Investuotojas ir Finansuotojas'!FX25+'Investuotojas ir Finansuotojas'!FX28+'Investuotojas ir Finansuotojas'!FX37+'Investuotojas ir Finansuotojas'!FX43</f>
        <v>2597.6123131731488</v>
      </c>
      <c r="FY11" s="91">
        <f>+'Investuotojas ir Finansuotojas'!FY24+'Investuotojas ir Finansuotojas'!FY25+'Investuotojas ir Finansuotojas'!FY28+'Investuotojas ir Finansuotojas'!FY37+'Investuotojas ir Finansuotojas'!FY43</f>
        <v>2114.4698465612901</v>
      </c>
      <c r="FZ11" s="91">
        <f>+'Investuotojas ir Finansuotojas'!FZ24+'Investuotojas ir Finansuotojas'!FZ25+'Investuotojas ir Finansuotojas'!FZ28+'Investuotojas ir Finansuotojas'!FZ37+'Investuotojas ir Finansuotojas'!FZ43</f>
        <v>1726.4959552833136</v>
      </c>
      <c r="GA11" s="91">
        <f t="shared" ref="GA11" si="42">SUM(FO11:FZ11)</f>
        <v>50783.791178156032</v>
      </c>
      <c r="GB11" s="91">
        <f>+'Investuotojas ir Finansuotojas'!GB24+'Investuotojas ir Finansuotojas'!GB25+'Investuotojas ir Finansuotojas'!GB28+'Investuotojas ir Finansuotojas'!GB37+'Investuotojas ir Finansuotojas'!GB43</f>
        <v>1234.6423250925568</v>
      </c>
      <c r="GC11" s="91">
        <f>+'Investuotojas ir Finansuotojas'!GC24+'Investuotojas ir Finansuotojas'!GC25+'Investuotojas ir Finansuotojas'!GC28+'Investuotojas ir Finansuotojas'!GC37+'Investuotojas ir Finansuotojas'!GC43</f>
        <v>908.09408364203955</v>
      </c>
      <c r="GD11" s="91">
        <f>+'Investuotojas ir Finansuotojas'!GD24+'Investuotojas ir Finansuotojas'!GD25+'Investuotojas ir Finansuotojas'!GD28+'Investuotojas ir Finansuotojas'!GD37+'Investuotojas ir Finansuotojas'!GD43</f>
        <v>408.05643473486998</v>
      </c>
      <c r="GE11" s="91">
        <f>+'Investuotojas ir Finansuotojas'!GE24+'Investuotojas ir Finansuotojas'!GE25+'Investuotojas ir Finansuotojas'!GE28+'Investuotojas ir Finansuotojas'!GE37+'Investuotojas ir Finansuotojas'!GE43</f>
        <v>-96.981590661371001</v>
      </c>
      <c r="GF11" s="91">
        <f>+'Investuotojas ir Finansuotojas'!GF24+'Investuotojas ir Finansuotojas'!GF25+'Investuotojas ir Finansuotojas'!GF28+'Investuotojas ir Finansuotojas'!GF37+'Investuotojas ir Finansuotojas'!GF43</f>
        <v>-607.06999631157441</v>
      </c>
      <c r="GG11" s="91">
        <f>+'Investuotojas ir Finansuotojas'!GG24+'Investuotojas ir Finansuotojas'!GG25+'Investuotojas ir Finansuotojas'!GG28+'Investuotojas ir Finansuotojas'!GG37+'Investuotojas ir Finansuotojas'!GG43</f>
        <v>-1122.2592860182795</v>
      </c>
      <c r="GH11" s="91">
        <f>+'Investuotojas ir Finansuotojas'!GH24+'Investuotojas ir Finansuotojas'!GH25+'Investuotojas ir Finansuotojas'!GH28+'Investuotojas ir Finansuotojas'!GH37+'Investuotojas ir Finansuotojas'!GH43</f>
        <v>589.03381739617703</v>
      </c>
      <c r="GI11" s="91">
        <f>+'Investuotojas ir Finansuotojas'!GI24+'Investuotojas ir Finansuotojas'!GI25+'Investuotojas ir Finansuotojas'!GI28+'Investuotojas ir Finansuotojas'!GI37+'Investuotojas ir Finansuotojas'!GI43</f>
        <v>85.805565826549355</v>
      </c>
      <c r="GJ11" s="91">
        <f>+'Investuotojas ir Finansuotojas'!GJ24+'Investuotojas ir Finansuotojas'!GJ25+'Investuotojas ir Finansuotojas'!GJ28+'Investuotojas ir Finansuotojas'!GJ37+'Investuotojas ir Finansuotojas'!GJ43</f>
        <v>-422.45496825877501</v>
      </c>
      <c r="GK11" s="91">
        <f>+'Investuotojas ir Finansuotojas'!GK24+'Investuotojas ir Finansuotojas'!GK25+'Investuotojas ir Finansuotojas'!GK28+'Investuotojas ir Finansuotojas'!GK37+'Investuotojas ir Finansuotojas'!GK43</f>
        <v>-935.79810768495236</v>
      </c>
      <c r="GL11" s="91">
        <f>+'Investuotojas ir Finansuotojas'!GL24+'Investuotojas ir Finansuotojas'!GL25+'Investuotojas ir Finansuotojas'!GL28+'Investuotojas ir Finansuotojas'!GL37+'Investuotojas ir Finansuotojas'!GL43</f>
        <v>-1454.2746785053919</v>
      </c>
      <c r="GM11" s="91">
        <f>+'Investuotojas ir Finansuotojas'!GM24+'Investuotojas ir Finansuotojas'!GM25+'Investuotojas ir Finansuotojas'!GM28+'Investuotojas ir Finansuotojas'!GM37+'Investuotojas ir Finansuotojas'!GM43</f>
        <v>-1877.9360150340353</v>
      </c>
      <c r="GN11" s="91">
        <f t="shared" ref="GN11" si="43">SUM(GB11:GM11)</f>
        <v>-3291.1424157821866</v>
      </c>
      <c r="GO11" s="91">
        <f>'Investuotojas ir Finansuotojas'!GO24+'Investuotojas ir Finansuotojas'!GO37</f>
        <v>-85.33653846158839</v>
      </c>
      <c r="GP11" s="91">
        <f>'Investuotojas ir Finansuotojas'!GP24+'Investuotojas ir Finansuotojas'!GP37</f>
        <v>-256.00961538466527</v>
      </c>
      <c r="GQ11" s="91">
        <f>'Investuotojas ir Finansuotojas'!GQ24+'Investuotojas ir Finansuotojas'!GQ37</f>
        <v>-426.68269230774217</v>
      </c>
      <c r="GR11" s="91">
        <f>'Investuotojas ir Finansuotojas'!GR24+'Investuotojas ir Finansuotojas'!GR37</f>
        <v>-597.35576923081908</v>
      </c>
      <c r="GS11" s="91">
        <f>'Investuotojas ir Finansuotojas'!GS24+'Investuotojas ir Finansuotojas'!GS37</f>
        <v>-768.02884615389598</v>
      </c>
      <c r="GT11" s="91">
        <f>'Investuotojas ir Finansuotojas'!GT24+'Investuotojas ir Finansuotojas'!GT37</f>
        <v>-938.70192307697278</v>
      </c>
      <c r="GU11" s="91">
        <f>'Investuotojas ir Finansuotojas'!GU24+'Investuotojas ir Finansuotojas'!GU37</f>
        <v>-1109.3750000000498</v>
      </c>
      <c r="GV11" s="91">
        <f>'Investuotojas ir Finansuotojas'!GV24+'Investuotojas ir Finansuotojas'!GV37</f>
        <v>-1280.0480769231265</v>
      </c>
      <c r="GW11" s="91">
        <f>'Investuotojas ir Finansuotojas'!GW24+'Investuotojas ir Finansuotojas'!GW37</f>
        <v>-1450.7211538462036</v>
      </c>
      <c r="GX11" s="91">
        <f>'Investuotojas ir Finansuotojas'!GX24+'Investuotojas ir Finansuotojas'!GX37</f>
        <v>-1621.3942307692805</v>
      </c>
      <c r="GY11" s="91">
        <f>'Investuotojas ir Finansuotojas'!GY24+'Investuotojas ir Finansuotojas'!GY37</f>
        <v>-1792.0673076923574</v>
      </c>
      <c r="GZ11" s="91">
        <f>'Investuotojas ir Finansuotojas'!GZ24+'Investuotojas ir Finansuotojas'!GZ37</f>
        <v>-1962.7403846154346</v>
      </c>
      <c r="HA11" s="91">
        <f>'Investuotojas ir Finansuotojas'!HA24+'Investuotojas ir Finansuotojas'!HA37</f>
        <v>-12288.461538462136</v>
      </c>
      <c r="HB11" s="91">
        <f>'Investuotojas ir Finansuotojas'!HB24+'Investuotojas ir Finansuotojas'!HB37</f>
        <v>-2133.4134615385115</v>
      </c>
      <c r="HC11" s="91">
        <f>'Investuotojas ir Finansuotojas'!HC24+'Investuotojas ir Finansuotojas'!HC37</f>
        <v>-2304.0865384615886</v>
      </c>
      <c r="HD11" s="91">
        <f>'Investuotojas ir Finansuotojas'!HD24+'Investuotojas ir Finansuotojas'!HD37</f>
        <v>-2474.7596153846657</v>
      </c>
      <c r="HE11" s="91">
        <f>'Investuotojas ir Finansuotojas'!HE24+'Investuotojas ir Finansuotojas'!HE37</f>
        <v>-2645.4326923077424</v>
      </c>
      <c r="HF11" s="91">
        <f>'Investuotojas ir Finansuotojas'!HF24+'Investuotojas ir Finansuotojas'!HF37</f>
        <v>-2816.1057692308195</v>
      </c>
      <c r="HG11" s="91">
        <f>'Investuotojas ir Finansuotojas'!HG24+'Investuotojas ir Finansuotojas'!HG37</f>
        <v>-2986.7788461538967</v>
      </c>
      <c r="HH11" s="91">
        <f>'Investuotojas ir Finansuotojas'!HH24+'Investuotojas ir Finansuotojas'!HH37</f>
        <v>-3157.4519230769743</v>
      </c>
      <c r="HI11" s="91">
        <f>'Investuotojas ir Finansuotojas'!HI24+'Investuotojas ir Finansuotojas'!HI37</f>
        <v>-3328.1250000000509</v>
      </c>
      <c r="HJ11" s="91">
        <f>'Investuotojas ir Finansuotojas'!HJ24+'Investuotojas ir Finansuotojas'!HJ37</f>
        <v>-3498.7980769231285</v>
      </c>
      <c r="HK11" s="91">
        <f>'Investuotojas ir Finansuotojas'!HK24+'Investuotojas ir Finansuotojas'!HK37</f>
        <v>-3669.4711538462052</v>
      </c>
      <c r="HL11" s="91">
        <f>'Investuotojas ir Finansuotojas'!HL24+'Investuotojas ir Finansuotojas'!HL37</f>
        <v>-3840.1442307692828</v>
      </c>
      <c r="HM11" s="91">
        <f>'Investuotojas ir Finansuotojas'!HM24+'Investuotojas ir Finansuotojas'!HM37</f>
        <v>-4010.817307692359</v>
      </c>
      <c r="HN11" s="91">
        <f>'Investuotojas ir Finansuotojas'!HN24+'Investuotojas ir Finansuotojas'!HN37</f>
        <v>-36865.384615385228</v>
      </c>
      <c r="HO11" s="91">
        <f>'Investuotojas ir Finansuotojas'!HO24+'Investuotojas ir Finansuotojas'!HO37</f>
        <v>-4096.1538461538976</v>
      </c>
      <c r="HP11" s="91">
        <f>'Investuotojas ir Finansuotojas'!HP24+'Investuotojas ir Finansuotojas'!HP37</f>
        <v>-4096.1538461538976</v>
      </c>
      <c r="HQ11" s="91">
        <f>'Investuotojas ir Finansuotojas'!HQ24+'Investuotojas ir Finansuotojas'!HQ37</f>
        <v>-4096.1538461538976</v>
      </c>
      <c r="HR11" s="91">
        <f>'Investuotojas ir Finansuotojas'!HR24+'Investuotojas ir Finansuotojas'!HR37</f>
        <v>-4096.1538461538976</v>
      </c>
      <c r="HS11" s="91">
        <f>'Investuotojas ir Finansuotojas'!HS24+'Investuotojas ir Finansuotojas'!HS37</f>
        <v>-4096.1538461538976</v>
      </c>
      <c r="HT11" s="91">
        <f>'Investuotojas ir Finansuotojas'!HT24+'Investuotojas ir Finansuotojas'!HT37</f>
        <v>-4096.1538461538976</v>
      </c>
      <c r="HU11" s="91">
        <f>'Investuotojas ir Finansuotojas'!HU24+'Investuotojas ir Finansuotojas'!HU37</f>
        <v>-4096.1538461538976</v>
      </c>
      <c r="HV11" s="91">
        <f>'Investuotojas ir Finansuotojas'!HV24+'Investuotojas ir Finansuotojas'!HV37</f>
        <v>-4096.1538461538976</v>
      </c>
      <c r="HW11" s="91">
        <f>'Investuotojas ir Finansuotojas'!HW24+'Investuotojas ir Finansuotojas'!HW37</f>
        <v>-4096.1538461538976</v>
      </c>
      <c r="HX11" s="91">
        <f>'Investuotojas ir Finansuotojas'!HX24+'Investuotojas ir Finansuotojas'!HX37</f>
        <v>-4096.1538461538976</v>
      </c>
      <c r="HY11" s="91">
        <f>'Investuotojas ir Finansuotojas'!HY24+'Investuotojas ir Finansuotojas'!HY37</f>
        <v>-4096.1538461538976</v>
      </c>
      <c r="HZ11" s="91">
        <f>'Investuotojas ir Finansuotojas'!HZ24+'Investuotojas ir Finansuotojas'!HZ37</f>
        <v>-4096.1538461538976</v>
      </c>
      <c r="IA11" s="91">
        <f>'Investuotojas ir Finansuotojas'!IA24+'Investuotojas ir Finansuotojas'!IA37</f>
        <v>-49153.84615384676</v>
      </c>
      <c r="IB11" s="91">
        <f>'Investuotojas ir Finansuotojas'!IB24+'Investuotojas ir Finansuotojas'!IB37</f>
        <v>-4096.1538461538976</v>
      </c>
      <c r="IC11" s="91">
        <f>'Investuotojas ir Finansuotojas'!IC24+'Investuotojas ir Finansuotojas'!IC37</f>
        <v>-4096.1538461538976</v>
      </c>
      <c r="ID11" s="91">
        <f>'Investuotojas ir Finansuotojas'!ID24+'Investuotojas ir Finansuotojas'!ID37</f>
        <v>-4096.1538461538976</v>
      </c>
      <c r="IE11" s="91">
        <f>'Investuotojas ir Finansuotojas'!IE24+'Investuotojas ir Finansuotojas'!IE37</f>
        <v>-4096.1538461538976</v>
      </c>
      <c r="IF11" s="91">
        <f>'Investuotojas ir Finansuotojas'!IF24+'Investuotojas ir Finansuotojas'!IF37</f>
        <v>-4096.1538461538976</v>
      </c>
      <c r="IG11" s="91">
        <f>'Investuotojas ir Finansuotojas'!IG24+'Investuotojas ir Finansuotojas'!IG37</f>
        <v>-4096.1538461538976</v>
      </c>
      <c r="IH11" s="91">
        <f>'Investuotojas ir Finansuotojas'!IH24+'Investuotojas ir Finansuotojas'!IH37</f>
        <v>-4096.1538461538976</v>
      </c>
      <c r="II11" s="91">
        <f>'Investuotojas ir Finansuotojas'!II24+'Investuotojas ir Finansuotojas'!II37</f>
        <v>-4096.1538461538976</v>
      </c>
      <c r="IJ11" s="91">
        <f>'Investuotojas ir Finansuotojas'!IJ24+'Investuotojas ir Finansuotojas'!IJ37</f>
        <v>-4096.1538461538976</v>
      </c>
      <c r="IK11" s="91">
        <f>'Investuotojas ir Finansuotojas'!IK24+'Investuotojas ir Finansuotojas'!IK37</f>
        <v>-4096.1538461538976</v>
      </c>
      <c r="IL11" s="91">
        <f>'Investuotojas ir Finansuotojas'!IL24+'Investuotojas ir Finansuotojas'!IL37</f>
        <v>-4096.1538461538976</v>
      </c>
      <c r="IM11" s="91">
        <f>'Investuotojas ir Finansuotojas'!IM24+'Investuotojas ir Finansuotojas'!IM37</f>
        <v>-4096.1538461538976</v>
      </c>
      <c r="IN11" s="91">
        <f>'Investuotojas ir Finansuotojas'!IN24+'Investuotojas ir Finansuotojas'!IN37</f>
        <v>-49153.84615384676</v>
      </c>
      <c r="IO11" s="91">
        <f>'Investuotojas ir Finansuotojas'!IO24+'Investuotojas ir Finansuotojas'!IO37</f>
        <v>-4096.1538461538976</v>
      </c>
      <c r="IP11" s="91">
        <f>'Investuotojas ir Finansuotojas'!IP24+'Investuotojas ir Finansuotojas'!IP37</f>
        <v>-4096.1538461538976</v>
      </c>
      <c r="IQ11" s="91">
        <f>'Investuotojas ir Finansuotojas'!IQ24+'Investuotojas ir Finansuotojas'!IQ37</f>
        <v>-4096.1538461538976</v>
      </c>
      <c r="IR11" s="91">
        <f>'Investuotojas ir Finansuotojas'!IR24+'Investuotojas ir Finansuotojas'!IR37</f>
        <v>-4096.1538461538976</v>
      </c>
      <c r="IS11" s="91">
        <f>'Investuotojas ir Finansuotojas'!IS24+'Investuotojas ir Finansuotojas'!IS37</f>
        <v>-4096.1538461538976</v>
      </c>
      <c r="IT11" s="91">
        <f>'Investuotojas ir Finansuotojas'!IT24+'Investuotojas ir Finansuotojas'!IT37</f>
        <v>-4096.1538461538976</v>
      </c>
      <c r="IU11" s="91">
        <f>'Investuotojas ir Finansuotojas'!IU24+'Investuotojas ir Finansuotojas'!IU37</f>
        <v>-4096.1538461538976</v>
      </c>
      <c r="IV11" s="91">
        <f>'Investuotojas ir Finansuotojas'!IV24+'Investuotojas ir Finansuotojas'!IV37</f>
        <v>-4096.1538461538976</v>
      </c>
      <c r="IW11" s="91">
        <f>'Investuotojas ir Finansuotojas'!IW24+'Investuotojas ir Finansuotojas'!IW37</f>
        <v>-4096.1538461538976</v>
      </c>
      <c r="IX11" s="91">
        <f>'Investuotojas ir Finansuotojas'!IX24+'Investuotojas ir Finansuotojas'!IX37</f>
        <v>-4096.1538461538976</v>
      </c>
      <c r="IY11" s="91">
        <f>'Investuotojas ir Finansuotojas'!IY24+'Investuotojas ir Finansuotojas'!IY37</f>
        <v>-4096.1538461538976</v>
      </c>
      <c r="IZ11" s="91">
        <f>'Investuotojas ir Finansuotojas'!IZ24+'Investuotojas ir Finansuotojas'!IZ37</f>
        <v>-4096.1538461538976</v>
      </c>
      <c r="JA11" s="91">
        <f>'Investuotojas ir Finansuotojas'!JA24+'Investuotojas ir Finansuotojas'!JA37</f>
        <v>-49153.84615384676</v>
      </c>
      <c r="JB11" s="91">
        <f>'Investuotojas ir Finansuotojas'!JB24+'Investuotojas ir Finansuotojas'!JB37</f>
        <v>-4096.1538461538976</v>
      </c>
      <c r="JC11" s="91">
        <f>'Investuotojas ir Finansuotojas'!JC24+'Investuotojas ir Finansuotojas'!JC37</f>
        <v>-4096.1538461538976</v>
      </c>
      <c r="JD11" s="91">
        <f>'Investuotojas ir Finansuotojas'!JD24+'Investuotojas ir Finansuotojas'!JD37</f>
        <v>-4096.1538461538976</v>
      </c>
      <c r="JE11" s="91">
        <f>'Investuotojas ir Finansuotojas'!JE24+'Investuotojas ir Finansuotojas'!JE37</f>
        <v>-4096.1538461538976</v>
      </c>
      <c r="JF11" s="91">
        <f>'Investuotojas ir Finansuotojas'!JF24+'Investuotojas ir Finansuotojas'!JF37</f>
        <v>-4096.1538461538976</v>
      </c>
      <c r="JG11" s="91">
        <f>'Investuotojas ir Finansuotojas'!JG24+'Investuotojas ir Finansuotojas'!JG37</f>
        <v>-4096.1538461538976</v>
      </c>
      <c r="JH11" s="91">
        <f>'Investuotojas ir Finansuotojas'!JH24+'Investuotojas ir Finansuotojas'!JH37</f>
        <v>-4096.1538461538976</v>
      </c>
      <c r="JI11" s="91">
        <f>'Investuotojas ir Finansuotojas'!JI24+'Investuotojas ir Finansuotojas'!JI37</f>
        <v>-4096.1538461538976</v>
      </c>
      <c r="JJ11" s="91">
        <f>'Investuotojas ir Finansuotojas'!JJ24+'Investuotojas ir Finansuotojas'!JJ37</f>
        <v>-4096.1538461538976</v>
      </c>
      <c r="JK11" s="91">
        <f>'Investuotojas ir Finansuotojas'!JK24+'Investuotojas ir Finansuotojas'!JK37</f>
        <v>-4096.1538461538976</v>
      </c>
      <c r="JL11" s="91">
        <f>'Investuotojas ir Finansuotojas'!JL24+'Investuotojas ir Finansuotojas'!JL37</f>
        <v>-4096.1538461538976</v>
      </c>
      <c r="JM11" s="91">
        <f>'Investuotojas ir Finansuotojas'!JM24+'Investuotojas ir Finansuotojas'!JM37</f>
        <v>-4096.1538461538976</v>
      </c>
      <c r="JN11" s="91">
        <f>'Investuotojas ir Finansuotojas'!JN24+'Investuotojas ir Finansuotojas'!JN37</f>
        <v>-49153.84615384676</v>
      </c>
      <c r="JO11" s="91">
        <f>'Investuotojas ir Finansuotojas'!JO24+'Investuotojas ir Finansuotojas'!JO37</f>
        <v>-4096.1538461538976</v>
      </c>
      <c r="JP11" s="91">
        <f>'Investuotojas ir Finansuotojas'!JP24+'Investuotojas ir Finansuotojas'!JP37</f>
        <v>-4096.1538461538976</v>
      </c>
      <c r="JQ11" s="91">
        <f>'Investuotojas ir Finansuotojas'!JQ24+'Investuotojas ir Finansuotojas'!JQ37</f>
        <v>-4096.1538461538976</v>
      </c>
      <c r="JR11" s="91">
        <f>'Investuotojas ir Finansuotojas'!JR24+'Investuotojas ir Finansuotojas'!JR37</f>
        <v>-4096.1538461538976</v>
      </c>
      <c r="JS11" s="91">
        <f>'Investuotojas ir Finansuotojas'!JS24+'Investuotojas ir Finansuotojas'!JS37</f>
        <v>-4096.1538461538976</v>
      </c>
      <c r="JT11" s="91">
        <f>'Investuotojas ir Finansuotojas'!JT24+'Investuotojas ir Finansuotojas'!JT37</f>
        <v>-4096.1538461538976</v>
      </c>
      <c r="JU11" s="91">
        <f>'Investuotojas ir Finansuotojas'!JU24+'Investuotojas ir Finansuotojas'!JU37</f>
        <v>-4096.1538461538976</v>
      </c>
      <c r="JV11" s="91">
        <f>'Investuotojas ir Finansuotojas'!JV24+'Investuotojas ir Finansuotojas'!JV37</f>
        <v>-4096.1538461538976</v>
      </c>
      <c r="JW11" s="91">
        <f>'Investuotojas ir Finansuotojas'!JW24+'Investuotojas ir Finansuotojas'!JW37</f>
        <v>-4096.1538461538976</v>
      </c>
      <c r="JX11" s="91">
        <f>'Investuotojas ir Finansuotojas'!JX24+'Investuotojas ir Finansuotojas'!JX37</f>
        <v>-4096.1538461538976</v>
      </c>
      <c r="JY11" s="91">
        <f>'Investuotojas ir Finansuotojas'!JY24+'Investuotojas ir Finansuotojas'!JY37</f>
        <v>-4096.1538461538976</v>
      </c>
      <c r="JZ11" s="91">
        <f>'Investuotojas ir Finansuotojas'!JZ24+'Investuotojas ir Finansuotojas'!JZ37</f>
        <v>-4096.1538461538976</v>
      </c>
      <c r="KA11" s="91">
        <f>'Investuotojas ir Finansuotojas'!KA24+'Investuotojas ir Finansuotojas'!KA37</f>
        <v>-49153.84615384676</v>
      </c>
      <c r="KB11" s="91">
        <f>'Investuotojas ir Finansuotojas'!KB24+'Investuotojas ir Finansuotojas'!KB37</f>
        <v>-4096.1538461538976</v>
      </c>
      <c r="KC11" s="91">
        <f>'Investuotojas ir Finansuotojas'!KC24+'Investuotojas ir Finansuotojas'!KC37</f>
        <v>-4096.1538461538976</v>
      </c>
      <c r="KD11" s="91">
        <f>'Investuotojas ir Finansuotojas'!KD24+'Investuotojas ir Finansuotojas'!KD37</f>
        <v>-4096.1538461538976</v>
      </c>
      <c r="KE11" s="91">
        <f>'Investuotojas ir Finansuotojas'!KE24+'Investuotojas ir Finansuotojas'!KE37</f>
        <v>-4096.1538461538976</v>
      </c>
      <c r="KF11" s="91">
        <f>'Investuotojas ir Finansuotojas'!KF24+'Investuotojas ir Finansuotojas'!KF37</f>
        <v>-4096.1538461538976</v>
      </c>
      <c r="KG11" s="91">
        <f>'Investuotojas ir Finansuotojas'!KG24+'Investuotojas ir Finansuotojas'!KG37</f>
        <v>-4096.1538461538976</v>
      </c>
      <c r="KH11" s="91">
        <f>'Investuotojas ir Finansuotojas'!KH24+'Investuotojas ir Finansuotojas'!KH37</f>
        <v>-4096.1538461538976</v>
      </c>
      <c r="KI11" s="91">
        <f>'Investuotojas ir Finansuotojas'!KI24+'Investuotojas ir Finansuotojas'!KI37</f>
        <v>-4096.1538461538976</v>
      </c>
      <c r="KJ11" s="91">
        <f>'Investuotojas ir Finansuotojas'!KJ24+'Investuotojas ir Finansuotojas'!KJ37</f>
        <v>-4096.1538461538976</v>
      </c>
      <c r="KK11" s="91">
        <f>'Investuotojas ir Finansuotojas'!KK24+'Investuotojas ir Finansuotojas'!KK37</f>
        <v>-4096.1538461538976</v>
      </c>
      <c r="KL11" s="91">
        <f>'Investuotojas ir Finansuotojas'!KL24+'Investuotojas ir Finansuotojas'!KL37</f>
        <v>-4096.1538461538976</v>
      </c>
      <c r="KM11" s="91">
        <f>'Investuotojas ir Finansuotojas'!KM24+'Investuotojas ir Finansuotojas'!KM37</f>
        <v>-4096.1538461538976</v>
      </c>
      <c r="KN11" s="91">
        <f>'Investuotojas ir Finansuotojas'!KN24+'Investuotojas ir Finansuotojas'!KN37</f>
        <v>-49153.84615384676</v>
      </c>
      <c r="KO11" s="91">
        <f>'Investuotojas ir Finansuotojas'!KO24+'Investuotojas ir Finansuotojas'!KO37</f>
        <v>-4096.1538461538976</v>
      </c>
      <c r="KP11" s="91">
        <f>'Investuotojas ir Finansuotojas'!KP24+'Investuotojas ir Finansuotojas'!KP37</f>
        <v>-4096.1538461538976</v>
      </c>
      <c r="KQ11" s="91">
        <f>'Investuotojas ir Finansuotojas'!KQ24+'Investuotojas ir Finansuotojas'!KQ37</f>
        <v>-4096.1538461538976</v>
      </c>
      <c r="KR11" s="91">
        <f>'Investuotojas ir Finansuotojas'!KR24+'Investuotojas ir Finansuotojas'!KR37</f>
        <v>-4096.1538461538976</v>
      </c>
      <c r="KS11" s="91">
        <f>'Investuotojas ir Finansuotojas'!KS24+'Investuotojas ir Finansuotojas'!KS37</f>
        <v>-4096.1538461538976</v>
      </c>
      <c r="KT11" s="91">
        <f>'Investuotojas ir Finansuotojas'!KT24+'Investuotojas ir Finansuotojas'!KT37</f>
        <v>-4096.1538461538976</v>
      </c>
      <c r="KU11" s="91">
        <f>'Investuotojas ir Finansuotojas'!KU24+'Investuotojas ir Finansuotojas'!KU37</f>
        <v>-4096.1538461538976</v>
      </c>
      <c r="KV11" s="91">
        <f>'Investuotojas ir Finansuotojas'!KV24+'Investuotojas ir Finansuotojas'!KV37</f>
        <v>-4096.1538461538976</v>
      </c>
      <c r="KW11" s="91">
        <f>'Investuotojas ir Finansuotojas'!KW24+'Investuotojas ir Finansuotojas'!KW37</f>
        <v>-4096.1538461538976</v>
      </c>
      <c r="KX11" s="91">
        <f>'Investuotojas ir Finansuotojas'!KX24+'Investuotojas ir Finansuotojas'!KX37</f>
        <v>-4096.1538461538976</v>
      </c>
      <c r="KY11" s="91">
        <f>'Investuotojas ir Finansuotojas'!KY24+'Investuotojas ir Finansuotojas'!KY37</f>
        <v>-4096.1538461538976</v>
      </c>
      <c r="KZ11" s="91">
        <f>'Investuotojas ir Finansuotojas'!KZ24+'Investuotojas ir Finansuotojas'!KZ37</f>
        <v>-4096.1538461538976</v>
      </c>
      <c r="LA11" s="91">
        <f>'Investuotojas ir Finansuotojas'!LA24+'Investuotojas ir Finansuotojas'!LA37</f>
        <v>-49153.84615384676</v>
      </c>
      <c r="LB11" s="91">
        <f>'Investuotojas ir Finansuotojas'!LB24+'Investuotojas ir Finansuotojas'!LB37</f>
        <v>-4096.1538461538976</v>
      </c>
      <c r="LC11" s="91">
        <f>'Investuotojas ir Finansuotojas'!LC24+'Investuotojas ir Finansuotojas'!LC37</f>
        <v>-4096.1538461538976</v>
      </c>
      <c r="LD11" s="91">
        <f>'Investuotojas ir Finansuotojas'!LD24+'Investuotojas ir Finansuotojas'!LD37</f>
        <v>-4096.1538461538976</v>
      </c>
      <c r="LE11" s="91">
        <f>'Investuotojas ir Finansuotojas'!LE24+'Investuotojas ir Finansuotojas'!LE37</f>
        <v>-4096.1538461538976</v>
      </c>
      <c r="LF11" s="91">
        <f>'Investuotojas ir Finansuotojas'!LF24+'Investuotojas ir Finansuotojas'!LF37</f>
        <v>-4096.1538461538976</v>
      </c>
      <c r="LG11" s="91">
        <f>'Investuotojas ir Finansuotojas'!LG24+'Investuotojas ir Finansuotojas'!LG37</f>
        <v>-4096.1538461538976</v>
      </c>
      <c r="LH11" s="91">
        <f>'Investuotojas ir Finansuotojas'!LH24+'Investuotojas ir Finansuotojas'!LH37</f>
        <v>-4096.1538461538976</v>
      </c>
      <c r="LI11" s="91">
        <f>'Investuotojas ir Finansuotojas'!LI24+'Investuotojas ir Finansuotojas'!LI37</f>
        <v>-4096.1538461538976</v>
      </c>
      <c r="LJ11" s="91">
        <f>'Investuotojas ir Finansuotojas'!LJ24+'Investuotojas ir Finansuotojas'!LJ37</f>
        <v>-4096.1538461538976</v>
      </c>
      <c r="LK11" s="91">
        <f>'Investuotojas ir Finansuotojas'!LK24+'Investuotojas ir Finansuotojas'!LK37</f>
        <v>-4096.1538461538976</v>
      </c>
      <c r="LL11" s="91">
        <f>'Investuotojas ir Finansuotojas'!LL24+'Investuotojas ir Finansuotojas'!LL37</f>
        <v>-4096.1538461538976</v>
      </c>
      <c r="LM11" s="91">
        <f>'Investuotojas ir Finansuotojas'!LM24+'Investuotojas ir Finansuotojas'!LM37</f>
        <v>-4096.1538461538976</v>
      </c>
      <c r="LN11" s="548">
        <f>'Investuotojas ir Finansuotojas'!LN24+'Investuotojas ir Finansuotojas'!LN37</f>
        <v>-49153.84615384676</v>
      </c>
    </row>
    <row r="12" spans="1:326" s="69" customFormat="1">
      <c r="A12" s="70" t="s">
        <v>104</v>
      </c>
      <c r="B12" s="71"/>
      <c r="C12" s="37"/>
      <c r="D12" s="37"/>
      <c r="E12" s="37"/>
      <c r="F12" s="37"/>
      <c r="G12" s="37"/>
      <c r="H12" s="37"/>
      <c r="I12" s="37"/>
      <c r="J12" s="37"/>
      <c r="K12" s="37"/>
      <c r="L12" s="37"/>
      <c r="M12" s="37"/>
      <c r="N12" s="343">
        <f>N7-N8</f>
        <v>-185540.39</v>
      </c>
      <c r="O12" s="95"/>
      <c r="P12" s="95"/>
      <c r="Q12" s="95"/>
      <c r="R12" s="95"/>
      <c r="S12" s="95"/>
      <c r="T12" s="95"/>
      <c r="U12" s="95"/>
      <c r="V12" s="95"/>
      <c r="W12" s="95"/>
      <c r="X12" s="95"/>
      <c r="Y12" s="95"/>
      <c r="Z12" s="95"/>
      <c r="AA12" s="95">
        <f>AA7-AA8</f>
        <v>-761021.32192817982</v>
      </c>
      <c r="AB12" s="95"/>
      <c r="AC12" s="95"/>
      <c r="AD12" s="95"/>
      <c r="AE12" s="95"/>
      <c r="AF12" s="95"/>
      <c r="AG12" s="95"/>
      <c r="AH12" s="95"/>
      <c r="AI12" s="95"/>
      <c r="AJ12" s="95"/>
      <c r="AK12" s="95"/>
      <c r="AL12" s="95"/>
      <c r="AM12" s="95"/>
      <c r="AN12" s="95">
        <f>AN7-AN8</f>
        <v>-374319.74786935822</v>
      </c>
      <c r="AO12" s="95"/>
      <c r="AP12" s="95"/>
      <c r="AQ12" s="95"/>
      <c r="AR12" s="95"/>
      <c r="AS12" s="95"/>
      <c r="AT12" s="95"/>
      <c r="AU12" s="95"/>
      <c r="AV12" s="95"/>
      <c r="AW12" s="95"/>
      <c r="AX12" s="95"/>
      <c r="AY12" s="95"/>
      <c r="AZ12" s="95"/>
      <c r="BA12" s="95">
        <f>BA7-BA8</f>
        <v>-358087.28929476632</v>
      </c>
      <c r="BB12" s="95"/>
      <c r="BC12" s="95"/>
      <c r="BD12" s="95"/>
      <c r="BE12" s="95"/>
      <c r="BF12" s="95"/>
      <c r="BG12" s="95"/>
      <c r="BH12" s="95"/>
      <c r="BI12" s="95"/>
      <c r="BJ12" s="95"/>
      <c r="BK12" s="95"/>
      <c r="BL12" s="95"/>
      <c r="BM12" s="95"/>
      <c r="BN12" s="95">
        <f>BN7-BN8</f>
        <v>-353777.03959353932</v>
      </c>
      <c r="BO12" s="95"/>
      <c r="BP12" s="95"/>
      <c r="BQ12" s="95"/>
      <c r="BR12" s="95"/>
      <c r="BS12" s="95"/>
      <c r="BT12" s="95"/>
      <c r="BU12" s="95"/>
      <c r="BV12" s="95"/>
      <c r="BW12" s="95"/>
      <c r="BX12" s="95"/>
      <c r="BY12" s="95"/>
      <c r="BZ12" s="95"/>
      <c r="CA12" s="95">
        <f>CA7-CA8</f>
        <v>-348711.20157462516</v>
      </c>
      <c r="CB12" s="95"/>
      <c r="CC12" s="95"/>
      <c r="CD12" s="95"/>
      <c r="CE12" s="95"/>
      <c r="CF12" s="95"/>
      <c r="CG12" s="95"/>
      <c r="CH12" s="95"/>
      <c r="CI12" s="95"/>
      <c r="CJ12" s="95"/>
      <c r="CK12" s="95"/>
      <c r="CL12" s="95"/>
      <c r="CM12" s="95"/>
      <c r="CN12" s="95">
        <f>CN7-CN8</f>
        <v>-368472.34713797912</v>
      </c>
      <c r="CO12" s="95"/>
      <c r="CP12" s="95"/>
      <c r="CQ12" s="95"/>
      <c r="CR12" s="95"/>
      <c r="CS12" s="95"/>
      <c r="CT12" s="95"/>
      <c r="CU12" s="95"/>
      <c r="CV12" s="95"/>
      <c r="CW12" s="95"/>
      <c r="CX12" s="95"/>
      <c r="CY12" s="95"/>
      <c r="CZ12" s="95"/>
      <c r="DA12" s="95">
        <f>DA7-DA8</f>
        <v>-266540.52454275609</v>
      </c>
      <c r="DB12" s="95"/>
      <c r="DC12" s="95"/>
      <c r="DD12" s="95"/>
      <c r="DE12" s="95"/>
      <c r="DF12" s="95"/>
      <c r="DG12" s="95"/>
      <c r="DH12" s="95"/>
      <c r="DI12" s="95"/>
      <c r="DJ12" s="95"/>
      <c r="DK12" s="95"/>
      <c r="DL12" s="95"/>
      <c r="DM12" s="95"/>
      <c r="DN12" s="95">
        <f>DN7-DN8</f>
        <v>-329002.1478097979</v>
      </c>
      <c r="DO12" s="95"/>
      <c r="DP12" s="95"/>
      <c r="DQ12" s="95"/>
      <c r="DR12" s="95"/>
      <c r="DS12" s="95"/>
      <c r="DT12" s="95"/>
      <c r="DU12" s="95"/>
      <c r="DV12" s="95"/>
      <c r="DW12" s="95"/>
      <c r="DX12" s="95"/>
      <c r="DY12" s="95"/>
      <c r="DZ12" s="95"/>
      <c r="EA12" s="95">
        <f>EA7-EA8</f>
        <v>-188785.69434391486</v>
      </c>
      <c r="EB12" s="95"/>
      <c r="EC12" s="95"/>
      <c r="ED12" s="95"/>
      <c r="EE12" s="95"/>
      <c r="EF12" s="95"/>
      <c r="EG12" s="95"/>
      <c r="EH12" s="95"/>
      <c r="EI12" s="95"/>
      <c r="EJ12" s="95"/>
      <c r="EK12" s="95"/>
      <c r="EL12" s="95"/>
      <c r="EM12" s="95"/>
      <c r="EN12" s="95">
        <f>EN7-EN8</f>
        <v>-211944.68805907166</v>
      </c>
      <c r="EO12" s="95"/>
      <c r="EP12" s="95"/>
      <c r="EQ12" s="95"/>
      <c r="ER12" s="95"/>
      <c r="ES12" s="95"/>
      <c r="ET12" s="95"/>
      <c r="EU12" s="95"/>
      <c r="EV12" s="95"/>
      <c r="EW12" s="95"/>
      <c r="EX12" s="95"/>
      <c r="EY12" s="95"/>
      <c r="EZ12" s="95"/>
      <c r="FA12" s="95">
        <f>FA7-FA8</f>
        <v>-131274.50872420665</v>
      </c>
      <c r="FB12" s="95"/>
      <c r="FC12" s="95"/>
      <c r="FD12" s="95"/>
      <c r="FE12" s="95"/>
      <c r="FF12" s="95"/>
      <c r="FG12" s="95"/>
      <c r="FH12" s="95"/>
      <c r="FI12" s="95"/>
      <c r="FJ12" s="95"/>
      <c r="FK12" s="95"/>
      <c r="FL12" s="95"/>
      <c r="FM12" s="95"/>
      <c r="FN12" s="95">
        <f>FN7-FN8</f>
        <v>-112456.54387512273</v>
      </c>
      <c r="FO12" s="95"/>
      <c r="FP12" s="95"/>
      <c r="FQ12" s="95"/>
      <c r="FR12" s="95"/>
      <c r="FS12" s="95"/>
      <c r="FT12" s="95"/>
      <c r="FU12" s="95"/>
      <c r="FV12" s="95"/>
      <c r="FW12" s="95"/>
      <c r="FX12" s="95"/>
      <c r="FY12" s="95"/>
      <c r="FZ12" s="95"/>
      <c r="GA12" s="95">
        <f>GA7-GA8</f>
        <v>12566.023275153129</v>
      </c>
      <c r="GB12" s="95"/>
      <c r="GC12" s="95"/>
      <c r="GD12" s="95"/>
      <c r="GE12" s="95"/>
      <c r="GF12" s="95"/>
      <c r="GG12" s="95"/>
      <c r="GH12" s="95"/>
      <c r="GI12" s="95"/>
      <c r="GJ12" s="95"/>
      <c r="GK12" s="95"/>
      <c r="GL12" s="95"/>
      <c r="GM12" s="95"/>
      <c r="GN12" s="95">
        <f>GN7-GN8</f>
        <v>-10638.548697309103</v>
      </c>
      <c r="GO12" s="95"/>
      <c r="GP12" s="95"/>
      <c r="GQ12" s="95"/>
      <c r="GR12" s="95"/>
      <c r="GS12" s="95"/>
      <c r="GT12" s="95"/>
      <c r="GU12" s="95"/>
      <c r="GV12" s="95"/>
      <c r="GW12" s="95"/>
      <c r="GX12" s="95"/>
      <c r="GY12" s="95"/>
      <c r="GZ12" s="95"/>
      <c r="HA12" s="95">
        <f>HA7-HA8</f>
        <v>12288.461538462136</v>
      </c>
      <c r="HB12" s="95"/>
      <c r="HC12" s="95"/>
      <c r="HD12" s="95"/>
      <c r="HE12" s="95"/>
      <c r="HF12" s="95"/>
      <c r="HG12" s="95"/>
      <c r="HH12" s="95"/>
      <c r="HI12" s="95"/>
      <c r="HJ12" s="95"/>
      <c r="HK12" s="95"/>
      <c r="HL12" s="95"/>
      <c r="HM12" s="95"/>
      <c r="HN12" s="95">
        <f>HN7-HN8</f>
        <v>36865.384615385228</v>
      </c>
      <c r="HO12" s="95"/>
      <c r="HP12" s="95"/>
      <c r="HQ12" s="95"/>
      <c r="HR12" s="95"/>
      <c r="HS12" s="95"/>
      <c r="HT12" s="95"/>
      <c r="HU12" s="95"/>
      <c r="HV12" s="95"/>
      <c r="HW12" s="95"/>
      <c r="HX12" s="95"/>
      <c r="HY12" s="95"/>
      <c r="HZ12" s="95"/>
      <c r="IA12" s="95">
        <f>IA7-IA8</f>
        <v>49153.84615384676</v>
      </c>
      <c r="IB12" s="95"/>
      <c r="IC12" s="95"/>
      <c r="ID12" s="95"/>
      <c r="IE12" s="95"/>
      <c r="IF12" s="95"/>
      <c r="IG12" s="95"/>
      <c r="IH12" s="95"/>
      <c r="II12" s="95"/>
      <c r="IJ12" s="95"/>
      <c r="IK12" s="95"/>
      <c r="IL12" s="95"/>
      <c r="IM12" s="95"/>
      <c r="IN12" s="95">
        <f>IN7-IN8</f>
        <v>49153.84615384676</v>
      </c>
      <c r="IO12" s="95"/>
      <c r="IP12" s="95"/>
      <c r="IQ12" s="95"/>
      <c r="IR12" s="95"/>
      <c r="IS12" s="95"/>
      <c r="IT12" s="95"/>
      <c r="IU12" s="95"/>
      <c r="IV12" s="95"/>
      <c r="IW12" s="95"/>
      <c r="IX12" s="95"/>
      <c r="IY12" s="95"/>
      <c r="IZ12" s="95"/>
      <c r="JA12" s="95">
        <f>JA7-JA8</f>
        <v>49153.84615384676</v>
      </c>
      <c r="JB12" s="95"/>
      <c r="JC12" s="95"/>
      <c r="JD12" s="95"/>
      <c r="JE12" s="95"/>
      <c r="JF12" s="95"/>
      <c r="JG12" s="95"/>
      <c r="JH12" s="95"/>
      <c r="JI12" s="95"/>
      <c r="JJ12" s="95"/>
      <c r="JK12" s="95"/>
      <c r="JL12" s="95"/>
      <c r="JM12" s="95"/>
      <c r="JN12" s="95">
        <f>JN7-JN8</f>
        <v>49153.84615384676</v>
      </c>
      <c r="JO12" s="95"/>
      <c r="JP12" s="95"/>
      <c r="JQ12" s="95"/>
      <c r="JR12" s="95"/>
      <c r="JS12" s="95"/>
      <c r="JT12" s="95"/>
      <c r="JU12" s="95"/>
      <c r="JV12" s="95"/>
      <c r="JW12" s="95"/>
      <c r="JX12" s="95"/>
      <c r="JY12" s="95"/>
      <c r="JZ12" s="95"/>
      <c r="KA12" s="95">
        <f>KA7-KA8</f>
        <v>49153.84615384676</v>
      </c>
      <c r="KB12" s="95"/>
      <c r="KC12" s="95"/>
      <c r="KD12" s="95"/>
      <c r="KE12" s="95"/>
      <c r="KF12" s="95"/>
      <c r="KG12" s="95"/>
      <c r="KH12" s="95"/>
      <c r="KI12" s="95"/>
      <c r="KJ12" s="95"/>
      <c r="KK12" s="95"/>
      <c r="KL12" s="95"/>
      <c r="KM12" s="95"/>
      <c r="KN12" s="95">
        <f>KN7-KN8</f>
        <v>49153.84615384676</v>
      </c>
      <c r="KO12" s="95"/>
      <c r="KP12" s="95"/>
      <c r="KQ12" s="95"/>
      <c r="KR12" s="95"/>
      <c r="KS12" s="95"/>
      <c r="KT12" s="95"/>
      <c r="KU12" s="95"/>
      <c r="KV12" s="95"/>
      <c r="KW12" s="95"/>
      <c r="KX12" s="95"/>
      <c r="KY12" s="95"/>
      <c r="KZ12" s="95"/>
      <c r="LA12" s="95">
        <f>LA7-LA8</f>
        <v>49153.84615384676</v>
      </c>
      <c r="LB12" s="95"/>
      <c r="LC12" s="95"/>
      <c r="LD12" s="95"/>
      <c r="LE12" s="95"/>
      <c r="LF12" s="95"/>
      <c r="LG12" s="95"/>
      <c r="LH12" s="95"/>
      <c r="LI12" s="95"/>
      <c r="LJ12" s="95"/>
      <c r="LK12" s="95"/>
      <c r="LL12" s="95"/>
      <c r="LM12" s="95"/>
      <c r="LN12" s="549">
        <f>LN7-LN8</f>
        <v>49153.84615384676</v>
      </c>
    </row>
    <row r="13" spans="1:326" s="69" customFormat="1">
      <c r="A13" s="70" t="s">
        <v>272</v>
      </c>
      <c r="B13" s="71"/>
      <c r="C13" s="37"/>
      <c r="D13" s="37"/>
      <c r="E13" s="37"/>
      <c r="F13" s="37"/>
      <c r="G13" s="37"/>
      <c r="H13" s="37"/>
      <c r="I13" s="37"/>
      <c r="J13" s="37"/>
      <c r="K13" s="37"/>
      <c r="L13" s="37"/>
      <c r="M13" s="37"/>
      <c r="N13" s="343"/>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352"/>
    </row>
    <row r="14" spans="1:326">
      <c r="A14" s="7" t="s">
        <v>275</v>
      </c>
      <c r="B14" s="2"/>
      <c r="C14" s="3"/>
      <c r="D14" s="3"/>
      <c r="E14" s="3"/>
      <c r="F14" s="3"/>
      <c r="G14" s="3"/>
      <c r="H14" s="3"/>
      <c r="I14" s="3"/>
      <c r="J14" s="3"/>
      <c r="K14" s="3"/>
      <c r="L14" s="3"/>
      <c r="M14" s="3"/>
      <c r="N14" s="38">
        <f>+'Metinis atlyginimas'!N13</f>
        <v>0</v>
      </c>
      <c r="O14" s="38"/>
      <c r="P14" s="38"/>
      <c r="Q14" s="38"/>
      <c r="R14" s="38"/>
      <c r="S14" s="38"/>
      <c r="T14" s="38"/>
      <c r="U14" s="38"/>
      <c r="V14" s="38"/>
      <c r="W14" s="38"/>
      <c r="X14" s="38"/>
      <c r="Y14" s="38"/>
      <c r="Z14" s="38"/>
      <c r="AA14" s="38">
        <f>+'Metinis atlyginimas'!AA13</f>
        <v>0</v>
      </c>
      <c r="AB14" s="38"/>
      <c r="AC14" s="38"/>
      <c r="AD14" s="38"/>
      <c r="AE14" s="38"/>
      <c r="AF14" s="38"/>
      <c r="AG14" s="38"/>
      <c r="AH14" s="38"/>
      <c r="AI14" s="38"/>
      <c r="AJ14" s="38"/>
      <c r="AK14" s="38"/>
      <c r="AL14" s="38"/>
      <c r="AM14" s="38"/>
      <c r="AN14" s="38">
        <f>+'Metinis atlyginimas'!AN13</f>
        <v>451871.5378693582</v>
      </c>
      <c r="AO14" s="38"/>
      <c r="AP14" s="38"/>
      <c r="AQ14" s="38"/>
      <c r="AR14" s="38"/>
      <c r="AS14" s="38"/>
      <c r="AT14" s="38"/>
      <c r="AU14" s="38"/>
      <c r="AV14" s="38"/>
      <c r="AW14" s="38"/>
      <c r="AX14" s="38"/>
      <c r="AY14" s="38"/>
      <c r="AZ14" s="38"/>
      <c r="BA14" s="38">
        <f>+'Metinis atlyginimas'!BA13</f>
        <v>432965.63299476646</v>
      </c>
      <c r="BB14" s="38"/>
      <c r="BC14" s="38"/>
      <c r="BD14" s="38"/>
      <c r="BE14" s="38"/>
      <c r="BF14" s="38"/>
      <c r="BG14" s="38"/>
      <c r="BH14" s="38"/>
      <c r="BI14" s="38"/>
      <c r="BJ14" s="38"/>
      <c r="BK14" s="38"/>
      <c r="BL14" s="38"/>
      <c r="BM14" s="38"/>
      <c r="BN14" s="38">
        <f>+'Metinis atlyginimas'!BN13</f>
        <v>415421.25907103933</v>
      </c>
      <c r="BO14" s="38"/>
      <c r="BP14" s="38"/>
      <c r="BQ14" s="38"/>
      <c r="BR14" s="38"/>
      <c r="BS14" s="38"/>
      <c r="BT14" s="38"/>
      <c r="BU14" s="38"/>
      <c r="BV14" s="38"/>
      <c r="BW14" s="38"/>
      <c r="BX14" s="38"/>
      <c r="BY14" s="38"/>
      <c r="BZ14" s="38"/>
      <c r="CA14" s="38">
        <f>+'Metinis atlyginimas'!CA13</f>
        <v>391228.12628244265</v>
      </c>
      <c r="CB14" s="38"/>
      <c r="CC14" s="38"/>
      <c r="CD14" s="38"/>
      <c r="CE14" s="38"/>
      <c r="CF14" s="38"/>
      <c r="CG14" s="38"/>
      <c r="CH14" s="38"/>
      <c r="CI14" s="38"/>
      <c r="CJ14" s="38"/>
      <c r="CK14" s="38"/>
      <c r="CL14" s="38"/>
      <c r="CM14" s="38"/>
      <c r="CN14" s="38">
        <f>+'Metinis atlyginimas'!CN13</f>
        <v>363670.83162610081</v>
      </c>
      <c r="CO14" s="38"/>
      <c r="CP14" s="38"/>
      <c r="CQ14" s="38"/>
      <c r="CR14" s="38"/>
      <c r="CS14" s="38"/>
      <c r="CT14" s="38"/>
      <c r="CU14" s="38"/>
      <c r="CV14" s="38"/>
      <c r="CW14" s="38"/>
      <c r="CX14" s="38"/>
      <c r="CY14" s="38"/>
      <c r="CZ14" s="38"/>
      <c r="DA14" s="38">
        <f>+'Metinis atlyginimas'!DA13</f>
        <v>331444.30410531419</v>
      </c>
      <c r="DB14" s="38"/>
      <c r="DC14" s="38"/>
      <c r="DD14" s="38"/>
      <c r="DE14" s="38"/>
      <c r="DF14" s="38"/>
      <c r="DG14" s="38"/>
      <c r="DH14" s="38"/>
      <c r="DI14" s="38"/>
      <c r="DJ14" s="38"/>
      <c r="DK14" s="38"/>
      <c r="DL14" s="38"/>
      <c r="DM14" s="38"/>
      <c r="DN14" s="38">
        <f>+'Metinis atlyginimas'!DN13</f>
        <v>300523.71083954792</v>
      </c>
      <c r="DO14" s="38"/>
      <c r="DP14" s="38"/>
      <c r="DQ14" s="38"/>
      <c r="DR14" s="38"/>
      <c r="DS14" s="38"/>
      <c r="DT14" s="38"/>
      <c r="DU14" s="38"/>
      <c r="DV14" s="38"/>
      <c r="DW14" s="38"/>
      <c r="DX14" s="38"/>
      <c r="DY14" s="38"/>
      <c r="DZ14" s="38"/>
      <c r="EA14" s="38">
        <f>+'Metinis atlyginimas'!EA13</f>
        <v>259164.61408183252</v>
      </c>
      <c r="EB14" s="38"/>
      <c r="EC14" s="38"/>
      <c r="ED14" s="38"/>
      <c r="EE14" s="38"/>
      <c r="EF14" s="38"/>
      <c r="EG14" s="38"/>
      <c r="EH14" s="38"/>
      <c r="EI14" s="38"/>
      <c r="EJ14" s="38"/>
      <c r="EK14" s="38"/>
      <c r="EL14" s="38"/>
      <c r="EM14" s="38"/>
      <c r="EN14" s="38">
        <f>+'Metinis atlyginimas'!EN13</f>
        <v>219352.02677733323</v>
      </c>
      <c r="EO14" s="38"/>
      <c r="EP14" s="38"/>
      <c r="EQ14" s="38"/>
      <c r="ER14" s="38"/>
      <c r="ES14" s="38"/>
      <c r="ET14" s="38"/>
      <c r="EU14" s="38"/>
      <c r="EV14" s="38"/>
      <c r="EW14" s="38"/>
      <c r="EX14" s="38"/>
      <c r="EY14" s="38"/>
      <c r="EZ14" s="38"/>
      <c r="FA14" s="38">
        <f>+'Metinis atlyginimas'!FA13</f>
        <v>167795.33491648533</v>
      </c>
      <c r="FB14" s="38"/>
      <c r="FC14" s="38"/>
      <c r="FD14" s="38"/>
      <c r="FE14" s="38"/>
      <c r="FF14" s="38"/>
      <c r="FG14" s="38"/>
      <c r="FH14" s="38"/>
      <c r="FI14" s="38"/>
      <c r="FJ14" s="38"/>
      <c r="FK14" s="38"/>
      <c r="FL14" s="38"/>
      <c r="FM14" s="38"/>
      <c r="FN14" s="38">
        <f>+'Metinis atlyginimas'!FN13</f>
        <v>114323.1018822311</v>
      </c>
      <c r="FO14" s="38"/>
      <c r="FP14" s="38"/>
      <c r="FQ14" s="38"/>
      <c r="FR14" s="38"/>
      <c r="FS14" s="38"/>
      <c r="FT14" s="38"/>
      <c r="FU14" s="38"/>
      <c r="FV14" s="38"/>
      <c r="FW14" s="38"/>
      <c r="FX14" s="38"/>
      <c r="FY14" s="38"/>
      <c r="FZ14" s="38"/>
      <c r="GA14" s="38">
        <f>+'Metinis atlyginimas'!GA13</f>
        <v>365709.36570739496</v>
      </c>
      <c r="GB14" s="38"/>
      <c r="GC14" s="38"/>
      <c r="GD14" s="38"/>
      <c r="GE14" s="38"/>
      <c r="GF14" s="38"/>
      <c r="GG14" s="38"/>
      <c r="GH14" s="38"/>
      <c r="GI14" s="38"/>
      <c r="GJ14" s="38"/>
      <c r="GK14" s="38"/>
      <c r="GL14" s="38"/>
      <c r="GM14" s="38"/>
      <c r="GN14" s="38">
        <f>+'Metinis atlyginimas'!GN13</f>
        <v>384380.15384615381</v>
      </c>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c r="IX14" s="38"/>
      <c r="IY14" s="38"/>
      <c r="IZ14" s="38"/>
      <c r="JA14" s="38"/>
      <c r="JB14" s="38"/>
      <c r="JC14" s="38"/>
      <c r="JD14" s="38"/>
      <c r="JE14" s="38"/>
      <c r="JF14" s="38"/>
      <c r="JG14" s="38"/>
      <c r="JH14" s="38"/>
      <c r="JI14" s="38"/>
      <c r="JJ14" s="38"/>
      <c r="JK14" s="38"/>
      <c r="JL14" s="38"/>
      <c r="JM14" s="38"/>
      <c r="JN14" s="38"/>
      <c r="JO14" s="38"/>
      <c r="JP14" s="38"/>
      <c r="JQ14" s="38"/>
      <c r="JR14" s="38"/>
      <c r="JS14" s="38"/>
      <c r="JT14" s="38"/>
      <c r="JU14" s="38"/>
      <c r="JV14" s="38"/>
      <c r="JW14" s="38"/>
      <c r="JX14" s="38"/>
      <c r="JY14" s="38"/>
      <c r="JZ14" s="38"/>
      <c r="KA14" s="38"/>
      <c r="KB14" s="38"/>
      <c r="KC14" s="38"/>
      <c r="KD14" s="38"/>
      <c r="KE14" s="38"/>
      <c r="KF14" s="38"/>
      <c r="KG14" s="38"/>
      <c r="KH14" s="38"/>
      <c r="KI14" s="38"/>
      <c r="KJ14" s="38"/>
      <c r="KK14" s="38"/>
      <c r="KL14" s="38"/>
      <c r="KM14" s="38"/>
      <c r="KN14" s="38"/>
      <c r="KO14" s="38"/>
      <c r="KP14" s="38"/>
      <c r="KQ14" s="38"/>
      <c r="KR14" s="38"/>
      <c r="KS14" s="38"/>
      <c r="KT14" s="38"/>
      <c r="KU14" s="38"/>
      <c r="KV14" s="38"/>
      <c r="KW14" s="38"/>
      <c r="KX14" s="38"/>
      <c r="KY14" s="38"/>
      <c r="KZ14" s="38"/>
      <c r="LA14" s="38"/>
      <c r="LB14" s="38"/>
      <c r="LC14" s="38"/>
      <c r="LD14" s="38"/>
      <c r="LE14" s="38"/>
      <c r="LF14" s="38"/>
      <c r="LG14" s="38"/>
      <c r="LH14" s="38"/>
      <c r="LI14" s="38"/>
      <c r="LJ14" s="38"/>
      <c r="LK14" s="38"/>
      <c r="LL14" s="38"/>
      <c r="LM14" s="38"/>
      <c r="LN14" s="509"/>
    </row>
    <row r="15" spans="1:326" s="69" customFormat="1">
      <c r="A15" s="70" t="s">
        <v>273</v>
      </c>
      <c r="B15" s="71"/>
      <c r="C15" s="37"/>
      <c r="D15" s="37"/>
      <c r="E15" s="37"/>
      <c r="F15" s="37"/>
      <c r="G15" s="37"/>
      <c r="H15" s="37"/>
      <c r="I15" s="37"/>
      <c r="J15" s="37"/>
      <c r="K15" s="37"/>
      <c r="L15" s="37"/>
      <c r="M15" s="37"/>
      <c r="N15" s="95">
        <f>+N12+N14</f>
        <v>-185540.39</v>
      </c>
      <c r="O15" s="95"/>
      <c r="P15" s="95"/>
      <c r="Q15" s="95"/>
      <c r="R15" s="95"/>
      <c r="S15" s="95"/>
      <c r="T15" s="95"/>
      <c r="U15" s="95"/>
      <c r="V15" s="95"/>
      <c r="W15" s="95"/>
      <c r="X15" s="95"/>
      <c r="Y15" s="95"/>
      <c r="Z15" s="95"/>
      <c r="AA15" s="95">
        <f>+AA12+AA14</f>
        <v>-761021.32192817982</v>
      </c>
      <c r="AB15" s="95"/>
      <c r="AC15" s="95"/>
      <c r="AD15" s="95"/>
      <c r="AE15" s="95"/>
      <c r="AF15" s="95"/>
      <c r="AG15" s="95"/>
      <c r="AH15" s="95"/>
      <c r="AI15" s="95"/>
      <c r="AJ15" s="95"/>
      <c r="AK15" s="95"/>
      <c r="AL15" s="95"/>
      <c r="AM15" s="95"/>
      <c r="AN15" s="95">
        <f>+AN12+AN14</f>
        <v>77551.789999999979</v>
      </c>
      <c r="AO15" s="95"/>
      <c r="AP15" s="95"/>
      <c r="AQ15" s="95"/>
      <c r="AR15" s="95"/>
      <c r="AS15" s="95"/>
      <c r="AT15" s="95"/>
      <c r="AU15" s="95"/>
      <c r="AV15" s="95"/>
      <c r="AW15" s="95"/>
      <c r="AX15" s="95"/>
      <c r="AY15" s="95"/>
      <c r="AZ15" s="95"/>
      <c r="BA15" s="95">
        <f>+BA12+BA14</f>
        <v>74878.343700000143</v>
      </c>
      <c r="BB15" s="95"/>
      <c r="BC15" s="95"/>
      <c r="BD15" s="95"/>
      <c r="BE15" s="95"/>
      <c r="BF15" s="95"/>
      <c r="BG15" s="95"/>
      <c r="BH15" s="95"/>
      <c r="BI15" s="95"/>
      <c r="BJ15" s="95"/>
      <c r="BK15" s="95"/>
      <c r="BL15" s="95"/>
      <c r="BM15" s="95"/>
      <c r="BN15" s="95">
        <f>+BN12+BN14</f>
        <v>61644.21947750001</v>
      </c>
      <c r="BO15" s="95"/>
      <c r="BP15" s="95"/>
      <c r="BQ15" s="95"/>
      <c r="BR15" s="95"/>
      <c r="BS15" s="95"/>
      <c r="BT15" s="95"/>
      <c r="BU15" s="95"/>
      <c r="BV15" s="95"/>
      <c r="BW15" s="95"/>
      <c r="BX15" s="95"/>
      <c r="BY15" s="95"/>
      <c r="BZ15" s="95"/>
      <c r="CA15" s="95">
        <f>+CA12+CA14</f>
        <v>42516.924707817496</v>
      </c>
      <c r="CB15" s="95"/>
      <c r="CC15" s="95"/>
      <c r="CD15" s="95"/>
      <c r="CE15" s="95"/>
      <c r="CF15" s="95"/>
      <c r="CG15" s="95"/>
      <c r="CH15" s="95"/>
      <c r="CI15" s="95"/>
      <c r="CJ15" s="95"/>
      <c r="CK15" s="95"/>
      <c r="CL15" s="95"/>
      <c r="CM15" s="95"/>
      <c r="CN15" s="95">
        <f>+CN12+CN14</f>
        <v>-4801.5155118783005</v>
      </c>
      <c r="CO15" s="95"/>
      <c r="CP15" s="95"/>
      <c r="CQ15" s="95"/>
      <c r="CR15" s="95"/>
      <c r="CS15" s="95"/>
      <c r="CT15" s="95"/>
      <c r="CU15" s="95"/>
      <c r="CV15" s="95"/>
      <c r="CW15" s="95"/>
      <c r="CX15" s="95"/>
      <c r="CY15" s="95"/>
      <c r="CZ15" s="95"/>
      <c r="DA15" s="95">
        <f>+DA12+DA14</f>
        <v>64903.779562558106</v>
      </c>
      <c r="DB15" s="95"/>
      <c r="DC15" s="95"/>
      <c r="DD15" s="95"/>
      <c r="DE15" s="95"/>
      <c r="DF15" s="95"/>
      <c r="DG15" s="95"/>
      <c r="DH15" s="95"/>
      <c r="DI15" s="95"/>
      <c r="DJ15" s="95"/>
      <c r="DK15" s="95"/>
      <c r="DL15" s="95"/>
      <c r="DM15" s="95"/>
      <c r="DN15" s="95">
        <f>+DN12+DN14</f>
        <v>-28478.436970249983</v>
      </c>
      <c r="DO15" s="95"/>
      <c r="DP15" s="95"/>
      <c r="DQ15" s="95"/>
      <c r="DR15" s="95"/>
      <c r="DS15" s="95"/>
      <c r="DT15" s="95"/>
      <c r="DU15" s="95"/>
      <c r="DV15" s="95"/>
      <c r="DW15" s="95"/>
      <c r="DX15" s="95"/>
      <c r="DY15" s="95"/>
      <c r="DZ15" s="95"/>
      <c r="EA15" s="95">
        <f>+EA12+EA14</f>
        <v>70378.919737917662</v>
      </c>
      <c r="EB15" s="95"/>
      <c r="EC15" s="95"/>
      <c r="ED15" s="95"/>
      <c r="EE15" s="95"/>
      <c r="EF15" s="95"/>
      <c r="EG15" s="95"/>
      <c r="EH15" s="95"/>
      <c r="EI15" s="95"/>
      <c r="EJ15" s="95"/>
      <c r="EK15" s="95"/>
      <c r="EL15" s="95"/>
      <c r="EM15" s="95"/>
      <c r="EN15" s="95">
        <f>+EN12+EN14</f>
        <v>7407.3387182615697</v>
      </c>
      <c r="EO15" s="95"/>
      <c r="EP15" s="95"/>
      <c r="EQ15" s="95"/>
      <c r="ER15" s="95"/>
      <c r="ES15" s="95"/>
      <c r="ET15" s="95"/>
      <c r="EU15" s="95"/>
      <c r="EV15" s="95"/>
      <c r="EW15" s="95"/>
      <c r="EX15" s="95"/>
      <c r="EY15" s="95"/>
      <c r="EZ15" s="95"/>
      <c r="FA15" s="95">
        <f>+FA12+FA14</f>
        <v>36520.826192278677</v>
      </c>
      <c r="FB15" s="95"/>
      <c r="FC15" s="95"/>
      <c r="FD15" s="95"/>
      <c r="FE15" s="95"/>
      <c r="FF15" s="95"/>
      <c r="FG15" s="95"/>
      <c r="FH15" s="95"/>
      <c r="FI15" s="95"/>
      <c r="FJ15" s="95"/>
      <c r="FK15" s="95"/>
      <c r="FL15" s="95"/>
      <c r="FM15" s="95"/>
      <c r="FN15" s="95">
        <f>+FN12+FN14</f>
        <v>1866.5580071083677</v>
      </c>
      <c r="FO15" s="95"/>
      <c r="FP15" s="95"/>
      <c r="FQ15" s="95"/>
      <c r="FR15" s="95"/>
      <c r="FS15" s="95"/>
      <c r="FT15" s="95"/>
      <c r="FU15" s="95"/>
      <c r="FV15" s="95"/>
      <c r="FW15" s="95"/>
      <c r="FX15" s="95"/>
      <c r="FY15" s="95"/>
      <c r="FZ15" s="95"/>
      <c r="GA15" s="95">
        <f>+GA12+GA14</f>
        <v>378275.38898254809</v>
      </c>
      <c r="GB15" s="95"/>
      <c r="GC15" s="95"/>
      <c r="GD15" s="95"/>
      <c r="GE15" s="95"/>
      <c r="GF15" s="95"/>
      <c r="GG15" s="95"/>
      <c r="GH15" s="95"/>
      <c r="GI15" s="95"/>
      <c r="GJ15" s="95"/>
      <c r="GK15" s="95"/>
      <c r="GL15" s="95"/>
      <c r="GM15" s="95"/>
      <c r="GN15" s="95">
        <f>+GN12+GN14</f>
        <v>373741.60514884471</v>
      </c>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352"/>
    </row>
    <row r="16" spans="1:326" s="69" customFormat="1">
      <c r="A16" s="70" t="s">
        <v>109</v>
      </c>
      <c r="B16" s="71"/>
      <c r="C16" s="37"/>
      <c r="D16" s="37"/>
      <c r="E16" s="37"/>
      <c r="F16" s="37"/>
      <c r="G16" s="37"/>
      <c r="H16" s="37"/>
      <c r="I16" s="37"/>
      <c r="J16" s="37"/>
      <c r="K16" s="37"/>
      <c r="L16" s="37"/>
      <c r="M16" s="37"/>
      <c r="N16" s="348">
        <f>IFERROR(IF(B20&lt;0,IF(N12&lt;0,0,IF(N12&gt;B20,-N12,0)),0)+N12+IF(B20=0,0,IF(N12&lt;0,0,IF(N12+B20&lt;0,0,N12+B20))),0)</f>
        <v>-185540.39</v>
      </c>
      <c r="O16" s="95"/>
      <c r="P16" s="95"/>
      <c r="Q16" s="95"/>
      <c r="R16" s="95"/>
      <c r="S16" s="95"/>
      <c r="T16" s="95"/>
      <c r="U16" s="95"/>
      <c r="V16" s="95"/>
      <c r="W16" s="95"/>
      <c r="X16" s="95"/>
      <c r="Y16" s="95"/>
      <c r="Z16" s="95"/>
      <c r="AA16" s="95">
        <f t="shared" ref="AA16:AM16" si="44">AA12+IF(AA12&lt;0,0,IF(N22&gt;0,0,IF(-AA12*0.7&lt;N22,-AA12*0.7,N22)))</f>
        <v>-761021.32192817982</v>
      </c>
      <c r="AB16" s="95">
        <f t="shared" si="44"/>
        <v>0</v>
      </c>
      <c r="AC16" s="95">
        <f t="shared" si="44"/>
        <v>0</v>
      </c>
      <c r="AD16" s="95">
        <f t="shared" si="44"/>
        <v>0</v>
      </c>
      <c r="AE16" s="95">
        <f t="shared" si="44"/>
        <v>0</v>
      </c>
      <c r="AF16" s="95">
        <f t="shared" si="44"/>
        <v>0</v>
      </c>
      <c r="AG16" s="95">
        <f t="shared" si="44"/>
        <v>0</v>
      </c>
      <c r="AH16" s="95">
        <f t="shared" si="44"/>
        <v>0</v>
      </c>
      <c r="AI16" s="95">
        <f t="shared" si="44"/>
        <v>0</v>
      </c>
      <c r="AJ16" s="95">
        <f t="shared" si="44"/>
        <v>0</v>
      </c>
      <c r="AK16" s="95">
        <f t="shared" si="44"/>
        <v>0</v>
      </c>
      <c r="AL16" s="95">
        <f t="shared" si="44"/>
        <v>0</v>
      </c>
      <c r="AM16" s="95">
        <f t="shared" si="44"/>
        <v>0</v>
      </c>
      <c r="AN16" s="95">
        <f>AN12+IF(AN12&lt;0,0,IF(AA22&gt;0,0,IF(-AN12*0.7&gt;AA22,-AN12*0.7,AA22)))</f>
        <v>-374319.74786935822</v>
      </c>
      <c r="AO16" s="95">
        <f t="shared" ref="AO16:AZ16" si="45">AO12+IF(AO12&lt;0,0,IF(AB22&gt;0,0,IF(-AO12*0.7&gt;AB22,-AO12*0.7,AB22)))</f>
        <v>0</v>
      </c>
      <c r="AP16" s="95">
        <f t="shared" si="45"/>
        <v>0</v>
      </c>
      <c r="AQ16" s="95">
        <f t="shared" si="45"/>
        <v>0</v>
      </c>
      <c r="AR16" s="95">
        <f t="shared" si="45"/>
        <v>0</v>
      </c>
      <c r="AS16" s="95">
        <f t="shared" si="45"/>
        <v>0</v>
      </c>
      <c r="AT16" s="95">
        <f t="shared" si="45"/>
        <v>0</v>
      </c>
      <c r="AU16" s="95">
        <f t="shared" si="45"/>
        <v>0</v>
      </c>
      <c r="AV16" s="95">
        <f t="shared" si="45"/>
        <v>0</v>
      </c>
      <c r="AW16" s="95">
        <f t="shared" si="45"/>
        <v>0</v>
      </c>
      <c r="AX16" s="95">
        <f t="shared" si="45"/>
        <v>0</v>
      </c>
      <c r="AY16" s="95">
        <f t="shared" si="45"/>
        <v>0</v>
      </c>
      <c r="AZ16" s="95">
        <f t="shared" si="45"/>
        <v>0</v>
      </c>
      <c r="BA16" s="95">
        <f>BA15+IF(BA15&lt;0,0,IF(AN22&gt;0,0,IF(-BA15*0.7&gt;AN22,-BA15*0.7,AN22)))</f>
        <v>22463.503110000049</v>
      </c>
      <c r="BB16" s="95">
        <f t="shared" ref="BB16:BM16" si="46">BB12+IF(BB12&lt;0,0,IF(AO22&gt;0,0,IF(-BB12*0.7&gt;AO22,-BB12*0.7,AO22)))</f>
        <v>0</v>
      </c>
      <c r="BC16" s="95">
        <f t="shared" si="46"/>
        <v>0</v>
      </c>
      <c r="BD16" s="95">
        <f t="shared" si="46"/>
        <v>0</v>
      </c>
      <c r="BE16" s="95">
        <f t="shared" si="46"/>
        <v>0</v>
      </c>
      <c r="BF16" s="95">
        <f t="shared" si="46"/>
        <v>0</v>
      </c>
      <c r="BG16" s="95">
        <f t="shared" si="46"/>
        <v>0</v>
      </c>
      <c r="BH16" s="95">
        <f t="shared" si="46"/>
        <v>0</v>
      </c>
      <c r="BI16" s="95">
        <f t="shared" si="46"/>
        <v>0</v>
      </c>
      <c r="BJ16" s="95">
        <f t="shared" si="46"/>
        <v>0</v>
      </c>
      <c r="BK16" s="95">
        <f t="shared" si="46"/>
        <v>0</v>
      </c>
      <c r="BL16" s="95">
        <f t="shared" si="46"/>
        <v>0</v>
      </c>
      <c r="BM16" s="95">
        <f t="shared" si="46"/>
        <v>0</v>
      </c>
      <c r="BN16" s="95">
        <f>BN15+IF(BN15&lt;0,0,IF(BA22&gt;0,0,IF(-BN15*0.7&gt;BA22,-BN15*0.7,BA22)))</f>
        <v>18493.265843250003</v>
      </c>
      <c r="BO16" s="95">
        <f t="shared" ref="BO16:BZ16" si="47">BO12+IF(BO12&lt;0,0,IF(BB22&gt;0,0,IF(-BO12*0.7&gt;BB22,-BO12*0.7,BB22)))</f>
        <v>0</v>
      </c>
      <c r="BP16" s="95">
        <f t="shared" si="47"/>
        <v>0</v>
      </c>
      <c r="BQ16" s="95">
        <f t="shared" si="47"/>
        <v>0</v>
      </c>
      <c r="BR16" s="95">
        <f t="shared" si="47"/>
        <v>0</v>
      </c>
      <c r="BS16" s="95">
        <f t="shared" si="47"/>
        <v>0</v>
      </c>
      <c r="BT16" s="95">
        <f t="shared" si="47"/>
        <v>0</v>
      </c>
      <c r="BU16" s="95">
        <f t="shared" si="47"/>
        <v>0</v>
      </c>
      <c r="BV16" s="95">
        <f t="shared" si="47"/>
        <v>0</v>
      </c>
      <c r="BW16" s="95">
        <f t="shared" si="47"/>
        <v>0</v>
      </c>
      <c r="BX16" s="95">
        <f t="shared" si="47"/>
        <v>0</v>
      </c>
      <c r="BY16" s="95">
        <f t="shared" si="47"/>
        <v>0</v>
      </c>
      <c r="BZ16" s="95">
        <f t="shared" si="47"/>
        <v>0</v>
      </c>
      <c r="CA16" s="95">
        <f>CA15+IF(CA15&lt;0,0,IF(BN22&gt;0,0,IF(-CA15*0.7&gt;BN22,-CA15*0.7,BN22)))</f>
        <v>12755.07741234525</v>
      </c>
      <c r="CB16" s="95">
        <f t="shared" ref="CB16:CM16" si="48">CB12+IF(CB12&lt;0,0,IF(BO22&gt;0,0,IF(-CB12*0.7&gt;BO22,-CB12*0.7,BO22)))</f>
        <v>0</v>
      </c>
      <c r="CC16" s="95">
        <f t="shared" si="48"/>
        <v>0</v>
      </c>
      <c r="CD16" s="95">
        <f t="shared" si="48"/>
        <v>0</v>
      </c>
      <c r="CE16" s="95">
        <f t="shared" si="48"/>
        <v>0</v>
      </c>
      <c r="CF16" s="95">
        <f t="shared" si="48"/>
        <v>0</v>
      </c>
      <c r="CG16" s="95">
        <f t="shared" si="48"/>
        <v>0</v>
      </c>
      <c r="CH16" s="95">
        <f t="shared" si="48"/>
        <v>0</v>
      </c>
      <c r="CI16" s="95">
        <f t="shared" si="48"/>
        <v>0</v>
      </c>
      <c r="CJ16" s="95">
        <f t="shared" si="48"/>
        <v>0</v>
      </c>
      <c r="CK16" s="95">
        <f t="shared" si="48"/>
        <v>0</v>
      </c>
      <c r="CL16" s="95">
        <f t="shared" si="48"/>
        <v>0</v>
      </c>
      <c r="CM16" s="95">
        <f t="shared" si="48"/>
        <v>0</v>
      </c>
      <c r="CN16" s="95">
        <f>CN15+IF(CN15&lt;0,0,IF(CA22&gt;0,0,IF(-CN15*0.7&gt;CA22,-CN15*0.7,CA22)))</f>
        <v>-4801.5155118783005</v>
      </c>
      <c r="CO16" s="95">
        <f t="shared" ref="CO16:CZ16" si="49">CO12+IF(CO12&lt;0,0,IF(CB22&gt;0,0,IF(-CO12*0.7&gt;CB22,-CO12*0.7,CB22)))</f>
        <v>0</v>
      </c>
      <c r="CP16" s="95">
        <f t="shared" si="49"/>
        <v>0</v>
      </c>
      <c r="CQ16" s="95">
        <f t="shared" si="49"/>
        <v>0</v>
      </c>
      <c r="CR16" s="95">
        <f t="shared" si="49"/>
        <v>0</v>
      </c>
      <c r="CS16" s="95">
        <f t="shared" si="49"/>
        <v>0</v>
      </c>
      <c r="CT16" s="95">
        <f t="shared" si="49"/>
        <v>0</v>
      </c>
      <c r="CU16" s="95">
        <f t="shared" si="49"/>
        <v>0</v>
      </c>
      <c r="CV16" s="95">
        <f t="shared" si="49"/>
        <v>0</v>
      </c>
      <c r="CW16" s="95">
        <f t="shared" si="49"/>
        <v>0</v>
      </c>
      <c r="CX16" s="95">
        <f t="shared" si="49"/>
        <v>0</v>
      </c>
      <c r="CY16" s="95">
        <f t="shared" si="49"/>
        <v>0</v>
      </c>
      <c r="CZ16" s="95">
        <f t="shared" si="49"/>
        <v>0</v>
      </c>
      <c r="DA16" s="95">
        <f>DA15+IF(DA15&lt;0,0,IF(CN22&gt;0,0,IF(-DA15*0.7&gt;CN22,-DA15*0.7,CN22)))</f>
        <v>19471.133868767436</v>
      </c>
      <c r="DB16" s="95">
        <f t="shared" ref="DB16:DM16" si="50">DB12+IF(DB12&lt;0,0,IF(CO22&gt;0,0,IF(-DB12*0.7&gt;CO22,-DB12*0.7,CO22)))</f>
        <v>0</v>
      </c>
      <c r="DC16" s="95">
        <f t="shared" si="50"/>
        <v>0</v>
      </c>
      <c r="DD16" s="95">
        <f t="shared" si="50"/>
        <v>0</v>
      </c>
      <c r="DE16" s="95">
        <f t="shared" si="50"/>
        <v>0</v>
      </c>
      <c r="DF16" s="95">
        <f t="shared" si="50"/>
        <v>0</v>
      </c>
      <c r="DG16" s="95">
        <f t="shared" si="50"/>
        <v>0</v>
      </c>
      <c r="DH16" s="95">
        <f t="shared" si="50"/>
        <v>0</v>
      </c>
      <c r="DI16" s="95">
        <f t="shared" si="50"/>
        <v>0</v>
      </c>
      <c r="DJ16" s="95">
        <f t="shared" si="50"/>
        <v>0</v>
      </c>
      <c r="DK16" s="95">
        <f t="shared" si="50"/>
        <v>0</v>
      </c>
      <c r="DL16" s="95">
        <f t="shared" si="50"/>
        <v>0</v>
      </c>
      <c r="DM16" s="95">
        <f t="shared" si="50"/>
        <v>0</v>
      </c>
      <c r="DN16" s="95">
        <f>DN15+IF(DN15&lt;0,0,IF(DA22&gt;0,0,IF(-DN15*0.7&gt;DA22,-DN15*0.7,DA22)))</f>
        <v>-28478.436970249983</v>
      </c>
      <c r="DO16" s="95">
        <f t="shared" ref="DO16:DZ16" si="51">DO12+IF(DO12&lt;0,0,IF(DB22&gt;0,0,IF(-DO12*0.7&gt;DB22,-DO12*0.7,DB22)))</f>
        <v>0</v>
      </c>
      <c r="DP16" s="95">
        <f t="shared" si="51"/>
        <v>0</v>
      </c>
      <c r="DQ16" s="95">
        <f t="shared" si="51"/>
        <v>0</v>
      </c>
      <c r="DR16" s="95">
        <f t="shared" si="51"/>
        <v>0</v>
      </c>
      <c r="DS16" s="95">
        <f t="shared" si="51"/>
        <v>0</v>
      </c>
      <c r="DT16" s="95">
        <f t="shared" si="51"/>
        <v>0</v>
      </c>
      <c r="DU16" s="95">
        <f t="shared" si="51"/>
        <v>0</v>
      </c>
      <c r="DV16" s="95">
        <f t="shared" si="51"/>
        <v>0</v>
      </c>
      <c r="DW16" s="95">
        <f t="shared" si="51"/>
        <v>0</v>
      </c>
      <c r="DX16" s="95">
        <f t="shared" si="51"/>
        <v>0</v>
      </c>
      <c r="DY16" s="95">
        <f t="shared" si="51"/>
        <v>0</v>
      </c>
      <c r="DZ16" s="95">
        <f t="shared" si="51"/>
        <v>0</v>
      </c>
      <c r="EA16" s="95">
        <f>EA15+IF(EA15&lt;0,0,IF(DN22&gt;0,0,IF(-EA15*0.7&gt;DN22,-EA15*0.7,DN22)))</f>
        <v>21113.675921375303</v>
      </c>
      <c r="EB16" s="95">
        <f t="shared" ref="EB16:EM16" si="52">EB12+IF(EB12&lt;0,0,IF(DO22&gt;0,0,IF(-EB12*0.7&gt;DO22,-EB12*0.7,DO22)))</f>
        <v>0</v>
      </c>
      <c r="EC16" s="95">
        <f t="shared" si="52"/>
        <v>0</v>
      </c>
      <c r="ED16" s="95">
        <f t="shared" si="52"/>
        <v>0</v>
      </c>
      <c r="EE16" s="95">
        <f t="shared" si="52"/>
        <v>0</v>
      </c>
      <c r="EF16" s="95">
        <f t="shared" si="52"/>
        <v>0</v>
      </c>
      <c r="EG16" s="95">
        <f t="shared" si="52"/>
        <v>0</v>
      </c>
      <c r="EH16" s="95">
        <f t="shared" si="52"/>
        <v>0</v>
      </c>
      <c r="EI16" s="95">
        <f t="shared" si="52"/>
        <v>0</v>
      </c>
      <c r="EJ16" s="95">
        <f t="shared" si="52"/>
        <v>0</v>
      </c>
      <c r="EK16" s="95">
        <f t="shared" si="52"/>
        <v>0</v>
      </c>
      <c r="EL16" s="95">
        <f t="shared" si="52"/>
        <v>0</v>
      </c>
      <c r="EM16" s="95">
        <f t="shared" si="52"/>
        <v>0</v>
      </c>
      <c r="EN16" s="95">
        <f>EN15+IF(EN15&lt;0,0,IF(EA22&gt;0,0,IF(-EN15*0.7&gt;EA22,-EN15*0.7,EA22)))</f>
        <v>2222.2016154784715</v>
      </c>
      <c r="EO16" s="95">
        <f t="shared" ref="EO16:EZ16" si="53">EO12+IF(EO12&lt;0,0,IF(EB22&gt;0,0,IF(-EO12*0.7&gt;EB22,-EO12*0.7,EB22)))</f>
        <v>0</v>
      </c>
      <c r="EP16" s="95">
        <f t="shared" si="53"/>
        <v>0</v>
      </c>
      <c r="EQ16" s="95">
        <f t="shared" si="53"/>
        <v>0</v>
      </c>
      <c r="ER16" s="95">
        <f t="shared" si="53"/>
        <v>0</v>
      </c>
      <c r="ES16" s="95">
        <f t="shared" si="53"/>
        <v>0</v>
      </c>
      <c r="ET16" s="95">
        <f t="shared" si="53"/>
        <v>0</v>
      </c>
      <c r="EU16" s="95">
        <f t="shared" si="53"/>
        <v>0</v>
      </c>
      <c r="EV16" s="95">
        <f t="shared" si="53"/>
        <v>0</v>
      </c>
      <c r="EW16" s="95">
        <f t="shared" si="53"/>
        <v>0</v>
      </c>
      <c r="EX16" s="95">
        <f t="shared" si="53"/>
        <v>0</v>
      </c>
      <c r="EY16" s="95">
        <f t="shared" si="53"/>
        <v>0</v>
      </c>
      <c r="EZ16" s="95">
        <f t="shared" si="53"/>
        <v>0</v>
      </c>
      <c r="FA16" s="95">
        <f>FA15+IF(FA15&lt;0,0,IF(EN22&gt;0,0,IF(-FA15*0.7&gt;EN22,-FA15*0.7,EN22)))</f>
        <v>10956.247857683604</v>
      </c>
      <c r="FB16" s="95">
        <f t="shared" ref="FB16:FM16" si="54">FB12+IF(FB12&lt;0,0,IF(EO22&gt;0,0,IF(-FB12*0.7&gt;EO22,-FB12*0.7,EO22)))</f>
        <v>0</v>
      </c>
      <c r="FC16" s="95">
        <f t="shared" si="54"/>
        <v>0</v>
      </c>
      <c r="FD16" s="95">
        <f t="shared" si="54"/>
        <v>0</v>
      </c>
      <c r="FE16" s="95">
        <f t="shared" si="54"/>
        <v>0</v>
      </c>
      <c r="FF16" s="95">
        <f t="shared" si="54"/>
        <v>0</v>
      </c>
      <c r="FG16" s="95">
        <f t="shared" si="54"/>
        <v>0</v>
      </c>
      <c r="FH16" s="95">
        <f t="shared" si="54"/>
        <v>0</v>
      </c>
      <c r="FI16" s="95">
        <f t="shared" si="54"/>
        <v>0</v>
      </c>
      <c r="FJ16" s="95">
        <f t="shared" si="54"/>
        <v>0</v>
      </c>
      <c r="FK16" s="95">
        <f t="shared" si="54"/>
        <v>0</v>
      </c>
      <c r="FL16" s="95">
        <f t="shared" si="54"/>
        <v>0</v>
      </c>
      <c r="FM16" s="95">
        <f t="shared" si="54"/>
        <v>0</v>
      </c>
      <c r="FN16" s="95">
        <f>FN15+IF(FN15&lt;0,0,IF(FA22&gt;0,0,IF(-FN15*0.7&gt;FA22,-FN15*0.7,FA22)))</f>
        <v>559.96740213251041</v>
      </c>
      <c r="FO16" s="95">
        <f t="shared" ref="FO16:FZ16" si="55">FO12+IF(FO12&lt;0,0,IF(FB22&gt;0,0,IF(-FO12*0.7&gt;FB22,-FO12*0.7,FB22)))</f>
        <v>0</v>
      </c>
      <c r="FP16" s="95">
        <f t="shared" si="55"/>
        <v>0</v>
      </c>
      <c r="FQ16" s="95">
        <f t="shared" si="55"/>
        <v>0</v>
      </c>
      <c r="FR16" s="95">
        <f t="shared" si="55"/>
        <v>0</v>
      </c>
      <c r="FS16" s="95">
        <f t="shared" si="55"/>
        <v>0</v>
      </c>
      <c r="FT16" s="95">
        <f t="shared" si="55"/>
        <v>0</v>
      </c>
      <c r="FU16" s="95">
        <f t="shared" si="55"/>
        <v>0</v>
      </c>
      <c r="FV16" s="95">
        <f t="shared" si="55"/>
        <v>0</v>
      </c>
      <c r="FW16" s="95">
        <f t="shared" si="55"/>
        <v>0</v>
      </c>
      <c r="FX16" s="95">
        <f t="shared" si="55"/>
        <v>0</v>
      </c>
      <c r="FY16" s="95">
        <f t="shared" si="55"/>
        <v>0</v>
      </c>
      <c r="FZ16" s="95">
        <f t="shared" si="55"/>
        <v>0</v>
      </c>
      <c r="GA16" s="95">
        <f>GA15+IF(GA15&lt;0,0,IF(FN22&gt;0,0,IF(-GA15*0.7&gt;FN22,-GA15*0.7,FN22)))</f>
        <v>113482.61669476447</v>
      </c>
      <c r="GB16" s="95">
        <f t="shared" ref="GB16:GM16" si="56">GB12+IF(GB12&lt;0,0,IF(FO22&gt;0,0,IF(-GB12*0.7&gt;FO22,-GB12*0.7,FO22)))</f>
        <v>0</v>
      </c>
      <c r="GC16" s="95">
        <f t="shared" si="56"/>
        <v>0</v>
      </c>
      <c r="GD16" s="95">
        <f t="shared" si="56"/>
        <v>0</v>
      </c>
      <c r="GE16" s="95">
        <f t="shared" si="56"/>
        <v>0</v>
      </c>
      <c r="GF16" s="95">
        <f t="shared" si="56"/>
        <v>0</v>
      </c>
      <c r="GG16" s="95">
        <f t="shared" si="56"/>
        <v>0</v>
      </c>
      <c r="GH16" s="95">
        <f t="shared" si="56"/>
        <v>0</v>
      </c>
      <c r="GI16" s="95">
        <f t="shared" si="56"/>
        <v>0</v>
      </c>
      <c r="GJ16" s="95">
        <f t="shared" si="56"/>
        <v>0</v>
      </c>
      <c r="GK16" s="95">
        <f t="shared" si="56"/>
        <v>0</v>
      </c>
      <c r="GL16" s="95">
        <f t="shared" si="56"/>
        <v>0</v>
      </c>
      <c r="GM16" s="95">
        <f t="shared" si="56"/>
        <v>0</v>
      </c>
      <c r="GN16" s="95">
        <f>GN15+IF(GN15&lt;0,0,IF(GA22&gt;0,0,IF(-GN15*0.7&gt;GA22,-GN15*0.7,GA22)))</f>
        <v>112122.48154465342</v>
      </c>
      <c r="GO16" s="95">
        <f t="shared" ref="GO16:HT16" si="57">GO12+IF(GO12&lt;0,0,IF(GB22&gt;0,0,IF(-GO12*0.7&gt;GB22,-GO12*0.7,GB22)))</f>
        <v>0</v>
      </c>
      <c r="GP16" s="95">
        <f t="shared" si="57"/>
        <v>0</v>
      </c>
      <c r="GQ16" s="95">
        <f t="shared" si="57"/>
        <v>0</v>
      </c>
      <c r="GR16" s="95">
        <f t="shared" si="57"/>
        <v>0</v>
      </c>
      <c r="GS16" s="95">
        <f t="shared" si="57"/>
        <v>0</v>
      </c>
      <c r="GT16" s="95">
        <f t="shared" si="57"/>
        <v>0</v>
      </c>
      <c r="GU16" s="95">
        <f t="shared" si="57"/>
        <v>0</v>
      </c>
      <c r="GV16" s="95">
        <f t="shared" si="57"/>
        <v>0</v>
      </c>
      <c r="GW16" s="95">
        <f t="shared" si="57"/>
        <v>0</v>
      </c>
      <c r="GX16" s="95">
        <f t="shared" si="57"/>
        <v>0</v>
      </c>
      <c r="GY16" s="95">
        <f t="shared" si="57"/>
        <v>0</v>
      </c>
      <c r="GZ16" s="95">
        <f t="shared" si="57"/>
        <v>0</v>
      </c>
      <c r="HA16" s="95">
        <f t="shared" si="57"/>
        <v>3686.5384615386411</v>
      </c>
      <c r="HB16" s="95">
        <f t="shared" si="57"/>
        <v>0</v>
      </c>
      <c r="HC16" s="95">
        <f t="shared" si="57"/>
        <v>0</v>
      </c>
      <c r="HD16" s="95">
        <f t="shared" si="57"/>
        <v>0</v>
      </c>
      <c r="HE16" s="95">
        <f t="shared" si="57"/>
        <v>0</v>
      </c>
      <c r="HF16" s="95">
        <f t="shared" si="57"/>
        <v>0</v>
      </c>
      <c r="HG16" s="95">
        <f t="shared" si="57"/>
        <v>0</v>
      </c>
      <c r="HH16" s="95">
        <f t="shared" si="57"/>
        <v>0</v>
      </c>
      <c r="HI16" s="95">
        <f t="shared" si="57"/>
        <v>0</v>
      </c>
      <c r="HJ16" s="95">
        <f t="shared" si="57"/>
        <v>0</v>
      </c>
      <c r="HK16" s="95">
        <f t="shared" si="57"/>
        <v>0</v>
      </c>
      <c r="HL16" s="95">
        <f t="shared" si="57"/>
        <v>0</v>
      </c>
      <c r="HM16" s="95">
        <f t="shared" si="57"/>
        <v>0</v>
      </c>
      <c r="HN16" s="95">
        <f t="shared" si="57"/>
        <v>11059.615384615568</v>
      </c>
      <c r="HO16" s="95">
        <f t="shared" si="57"/>
        <v>0</v>
      </c>
      <c r="HP16" s="95">
        <f t="shared" si="57"/>
        <v>0</v>
      </c>
      <c r="HQ16" s="95">
        <f t="shared" si="57"/>
        <v>0</v>
      </c>
      <c r="HR16" s="95">
        <f t="shared" si="57"/>
        <v>0</v>
      </c>
      <c r="HS16" s="95">
        <f t="shared" si="57"/>
        <v>0</v>
      </c>
      <c r="HT16" s="95">
        <f t="shared" si="57"/>
        <v>0</v>
      </c>
      <c r="HU16" s="95">
        <f t="shared" ref="HU16:IZ16" si="58">HU12+IF(HU12&lt;0,0,IF(HH22&gt;0,0,IF(-HU12*0.7&gt;HH22,-HU12*0.7,HH22)))</f>
        <v>0</v>
      </c>
      <c r="HV16" s="95">
        <f t="shared" si="58"/>
        <v>0</v>
      </c>
      <c r="HW16" s="95">
        <f t="shared" si="58"/>
        <v>0</v>
      </c>
      <c r="HX16" s="95">
        <f t="shared" si="58"/>
        <v>0</v>
      </c>
      <c r="HY16" s="95">
        <f t="shared" si="58"/>
        <v>0</v>
      </c>
      <c r="HZ16" s="95">
        <f t="shared" si="58"/>
        <v>0</v>
      </c>
      <c r="IA16" s="95">
        <f t="shared" si="58"/>
        <v>14746.153846154033</v>
      </c>
      <c r="IB16" s="95">
        <f t="shared" si="58"/>
        <v>0</v>
      </c>
      <c r="IC16" s="95">
        <f t="shared" si="58"/>
        <v>0</v>
      </c>
      <c r="ID16" s="95">
        <f t="shared" si="58"/>
        <v>0</v>
      </c>
      <c r="IE16" s="95">
        <f t="shared" si="58"/>
        <v>0</v>
      </c>
      <c r="IF16" s="95">
        <f t="shared" si="58"/>
        <v>0</v>
      </c>
      <c r="IG16" s="95">
        <f t="shared" si="58"/>
        <v>0</v>
      </c>
      <c r="IH16" s="95">
        <f t="shared" si="58"/>
        <v>0</v>
      </c>
      <c r="II16" s="95">
        <f t="shared" si="58"/>
        <v>0</v>
      </c>
      <c r="IJ16" s="95">
        <f t="shared" si="58"/>
        <v>0</v>
      </c>
      <c r="IK16" s="95">
        <f t="shared" si="58"/>
        <v>0</v>
      </c>
      <c r="IL16" s="95">
        <f t="shared" si="58"/>
        <v>0</v>
      </c>
      <c r="IM16" s="95">
        <f t="shared" si="58"/>
        <v>0</v>
      </c>
      <c r="IN16" s="95">
        <f t="shared" si="58"/>
        <v>14746.153846154033</v>
      </c>
      <c r="IO16" s="95">
        <f t="shared" si="58"/>
        <v>0</v>
      </c>
      <c r="IP16" s="95">
        <f t="shared" si="58"/>
        <v>0</v>
      </c>
      <c r="IQ16" s="95">
        <f t="shared" si="58"/>
        <v>0</v>
      </c>
      <c r="IR16" s="95">
        <f t="shared" si="58"/>
        <v>0</v>
      </c>
      <c r="IS16" s="95">
        <f t="shared" si="58"/>
        <v>0</v>
      </c>
      <c r="IT16" s="95">
        <f t="shared" si="58"/>
        <v>0</v>
      </c>
      <c r="IU16" s="95">
        <f t="shared" si="58"/>
        <v>0</v>
      </c>
      <c r="IV16" s="95">
        <f t="shared" si="58"/>
        <v>0</v>
      </c>
      <c r="IW16" s="95">
        <f t="shared" si="58"/>
        <v>0</v>
      </c>
      <c r="IX16" s="95">
        <f t="shared" si="58"/>
        <v>0</v>
      </c>
      <c r="IY16" s="95">
        <f t="shared" si="58"/>
        <v>0</v>
      </c>
      <c r="IZ16" s="95">
        <f t="shared" si="58"/>
        <v>0</v>
      </c>
      <c r="JA16" s="95">
        <f t="shared" ref="JA16:KF16" si="59">JA12+IF(JA12&lt;0,0,IF(IN22&gt;0,0,IF(-JA12*0.7&gt;IN22,-JA12*0.7,IN22)))</f>
        <v>14746.153846154033</v>
      </c>
      <c r="JB16" s="95">
        <f t="shared" si="59"/>
        <v>0</v>
      </c>
      <c r="JC16" s="95">
        <f t="shared" si="59"/>
        <v>0</v>
      </c>
      <c r="JD16" s="95">
        <f t="shared" si="59"/>
        <v>0</v>
      </c>
      <c r="JE16" s="95">
        <f t="shared" si="59"/>
        <v>0</v>
      </c>
      <c r="JF16" s="95">
        <f t="shared" si="59"/>
        <v>0</v>
      </c>
      <c r="JG16" s="95">
        <f t="shared" si="59"/>
        <v>0</v>
      </c>
      <c r="JH16" s="95">
        <f t="shared" si="59"/>
        <v>0</v>
      </c>
      <c r="JI16" s="95">
        <f t="shared" si="59"/>
        <v>0</v>
      </c>
      <c r="JJ16" s="95">
        <f t="shared" si="59"/>
        <v>0</v>
      </c>
      <c r="JK16" s="95">
        <f t="shared" si="59"/>
        <v>0</v>
      </c>
      <c r="JL16" s="95">
        <f t="shared" si="59"/>
        <v>0</v>
      </c>
      <c r="JM16" s="95">
        <f t="shared" si="59"/>
        <v>0</v>
      </c>
      <c r="JN16" s="95">
        <f t="shared" si="59"/>
        <v>14746.153846154033</v>
      </c>
      <c r="JO16" s="95">
        <f t="shared" si="59"/>
        <v>0</v>
      </c>
      <c r="JP16" s="95">
        <f t="shared" si="59"/>
        <v>0</v>
      </c>
      <c r="JQ16" s="95">
        <f t="shared" si="59"/>
        <v>0</v>
      </c>
      <c r="JR16" s="95">
        <f t="shared" si="59"/>
        <v>0</v>
      </c>
      <c r="JS16" s="95">
        <f t="shared" si="59"/>
        <v>0</v>
      </c>
      <c r="JT16" s="95">
        <f t="shared" si="59"/>
        <v>0</v>
      </c>
      <c r="JU16" s="95">
        <f t="shared" si="59"/>
        <v>0</v>
      </c>
      <c r="JV16" s="95">
        <f t="shared" si="59"/>
        <v>0</v>
      </c>
      <c r="JW16" s="95">
        <f t="shared" si="59"/>
        <v>0</v>
      </c>
      <c r="JX16" s="95">
        <f t="shared" si="59"/>
        <v>0</v>
      </c>
      <c r="JY16" s="95">
        <f t="shared" si="59"/>
        <v>0</v>
      </c>
      <c r="JZ16" s="95">
        <f t="shared" si="59"/>
        <v>0</v>
      </c>
      <c r="KA16" s="95">
        <f t="shared" si="59"/>
        <v>14746.153846154033</v>
      </c>
      <c r="KB16" s="95">
        <f t="shared" si="59"/>
        <v>0</v>
      </c>
      <c r="KC16" s="95">
        <f t="shared" si="59"/>
        <v>0</v>
      </c>
      <c r="KD16" s="95">
        <f t="shared" si="59"/>
        <v>0</v>
      </c>
      <c r="KE16" s="95">
        <f t="shared" si="59"/>
        <v>0</v>
      </c>
      <c r="KF16" s="95">
        <f t="shared" si="59"/>
        <v>0</v>
      </c>
      <c r="KG16" s="95">
        <f t="shared" ref="KG16:LL16" si="60">KG12+IF(KG12&lt;0,0,IF(JT22&gt;0,0,IF(-KG12*0.7&gt;JT22,-KG12*0.7,JT22)))</f>
        <v>0</v>
      </c>
      <c r="KH16" s="95">
        <f t="shared" si="60"/>
        <v>0</v>
      </c>
      <c r="KI16" s="95">
        <f t="shared" si="60"/>
        <v>0</v>
      </c>
      <c r="KJ16" s="95">
        <f t="shared" si="60"/>
        <v>0</v>
      </c>
      <c r="KK16" s="95">
        <f t="shared" si="60"/>
        <v>0</v>
      </c>
      <c r="KL16" s="95">
        <f t="shared" si="60"/>
        <v>0</v>
      </c>
      <c r="KM16" s="95">
        <f t="shared" si="60"/>
        <v>0</v>
      </c>
      <c r="KN16" s="95">
        <f t="shared" si="60"/>
        <v>14746.153846154033</v>
      </c>
      <c r="KO16" s="95">
        <f t="shared" si="60"/>
        <v>0</v>
      </c>
      <c r="KP16" s="95">
        <f t="shared" si="60"/>
        <v>0</v>
      </c>
      <c r="KQ16" s="95">
        <f t="shared" si="60"/>
        <v>0</v>
      </c>
      <c r="KR16" s="95">
        <f t="shared" si="60"/>
        <v>0</v>
      </c>
      <c r="KS16" s="95">
        <f t="shared" si="60"/>
        <v>0</v>
      </c>
      <c r="KT16" s="95">
        <f t="shared" si="60"/>
        <v>0</v>
      </c>
      <c r="KU16" s="95">
        <f t="shared" si="60"/>
        <v>0</v>
      </c>
      <c r="KV16" s="95">
        <f t="shared" si="60"/>
        <v>0</v>
      </c>
      <c r="KW16" s="95">
        <f t="shared" si="60"/>
        <v>0</v>
      </c>
      <c r="KX16" s="95">
        <f t="shared" si="60"/>
        <v>0</v>
      </c>
      <c r="KY16" s="95">
        <f t="shared" si="60"/>
        <v>0</v>
      </c>
      <c r="KZ16" s="95">
        <f t="shared" si="60"/>
        <v>0</v>
      </c>
      <c r="LA16" s="95">
        <f t="shared" si="60"/>
        <v>14746.153846154033</v>
      </c>
      <c r="LB16" s="95">
        <f t="shared" si="60"/>
        <v>0</v>
      </c>
      <c r="LC16" s="95">
        <f t="shared" si="60"/>
        <v>0</v>
      </c>
      <c r="LD16" s="95">
        <f t="shared" si="60"/>
        <v>0</v>
      </c>
      <c r="LE16" s="95">
        <f t="shared" si="60"/>
        <v>0</v>
      </c>
      <c r="LF16" s="95">
        <f t="shared" si="60"/>
        <v>0</v>
      </c>
      <c r="LG16" s="95">
        <f t="shared" si="60"/>
        <v>0</v>
      </c>
      <c r="LH16" s="95">
        <f t="shared" si="60"/>
        <v>0</v>
      </c>
      <c r="LI16" s="95">
        <f t="shared" si="60"/>
        <v>0</v>
      </c>
      <c r="LJ16" s="95">
        <f t="shared" si="60"/>
        <v>0</v>
      </c>
      <c r="LK16" s="95">
        <f t="shared" si="60"/>
        <v>0</v>
      </c>
      <c r="LL16" s="95">
        <f t="shared" si="60"/>
        <v>0</v>
      </c>
      <c r="LM16" s="95">
        <f t="shared" ref="LM16:LN16" si="61">LM12+IF(LM12&lt;0,0,IF(KZ22&gt;0,0,IF(-LM12*0.7&gt;KZ22,-LM12*0.7,KZ22)))</f>
        <v>0</v>
      </c>
      <c r="LN16" s="95">
        <f t="shared" si="61"/>
        <v>14746.153846154033</v>
      </c>
    </row>
    <row r="17" spans="1:326">
      <c r="A17" s="63" t="s">
        <v>105</v>
      </c>
      <c r="B17" s="2"/>
      <c r="C17" s="3"/>
      <c r="D17" s="3"/>
      <c r="E17" s="3"/>
      <c r="F17" s="3"/>
      <c r="G17" s="3"/>
      <c r="H17" s="3"/>
      <c r="I17" s="3"/>
      <c r="J17" s="3"/>
      <c r="K17" s="3"/>
      <c r="L17" s="3"/>
      <c r="M17" s="3"/>
      <c r="N17" s="343">
        <f>IF(N12&lt;0,0,N16*'Bazinės prielaidos'!$E$18)</f>
        <v>0</v>
      </c>
      <c r="O17" s="38"/>
      <c r="P17" s="38"/>
      <c r="Q17" s="38"/>
      <c r="R17" s="38"/>
      <c r="S17" s="38"/>
      <c r="T17" s="38"/>
      <c r="U17" s="38"/>
      <c r="V17" s="38"/>
      <c r="W17" s="38"/>
      <c r="X17" s="38"/>
      <c r="Y17" s="38"/>
      <c r="Z17" s="38"/>
      <c r="AA17" s="43">
        <f>IF(AA12&lt;0,0,AA16*'Bazinės prielaidos'!$E$18)</f>
        <v>0</v>
      </c>
      <c r="AB17" s="38"/>
      <c r="AC17" s="38"/>
      <c r="AD17" s="38"/>
      <c r="AE17" s="38"/>
      <c r="AF17" s="38"/>
      <c r="AG17" s="38"/>
      <c r="AH17" s="38"/>
      <c r="AI17" s="38"/>
      <c r="AJ17" s="38"/>
      <c r="AK17" s="38"/>
      <c r="AL17" s="38"/>
      <c r="AM17" s="38"/>
      <c r="AN17" s="43">
        <f>IF(AN12&lt;0,0,AN16*'Bazinės prielaidos'!$E$18)</f>
        <v>0</v>
      </c>
      <c r="AO17" s="38"/>
      <c r="AP17" s="38"/>
      <c r="AQ17" s="38"/>
      <c r="AR17" s="38"/>
      <c r="AS17" s="38"/>
      <c r="AT17" s="38"/>
      <c r="AU17" s="38"/>
      <c r="AV17" s="38"/>
      <c r="AW17" s="38"/>
      <c r="AX17" s="38"/>
      <c r="AY17" s="38"/>
      <c r="AZ17" s="38"/>
      <c r="BA17" s="43">
        <f>IF(BA15&lt;0,0,BA16*'Bazinės prielaidos'!$E$18)</f>
        <v>3369.525466500007</v>
      </c>
      <c r="BB17" s="38"/>
      <c r="BC17" s="38"/>
      <c r="BD17" s="38"/>
      <c r="BE17" s="38"/>
      <c r="BF17" s="38"/>
      <c r="BG17" s="38"/>
      <c r="BH17" s="38"/>
      <c r="BI17" s="38"/>
      <c r="BJ17" s="38"/>
      <c r="BK17" s="38"/>
      <c r="BL17" s="38"/>
      <c r="BM17" s="38"/>
      <c r="BN17" s="43">
        <f>IF(BN15&lt;0,0,BN16*'Bazinės prielaidos'!$E$18)</f>
        <v>2773.9898764875002</v>
      </c>
      <c r="BO17" s="38"/>
      <c r="BP17" s="38"/>
      <c r="BQ17" s="38"/>
      <c r="BR17" s="38"/>
      <c r="BS17" s="38"/>
      <c r="BT17" s="38"/>
      <c r="BU17" s="38"/>
      <c r="BV17" s="38"/>
      <c r="BW17" s="38"/>
      <c r="BX17" s="38"/>
      <c r="BY17" s="38"/>
      <c r="BZ17" s="38"/>
      <c r="CA17" s="43">
        <f>IF(CA15&lt;0,0,CA16*'Bazinės prielaidos'!$E$18)</f>
        <v>1913.2616118517874</v>
      </c>
      <c r="CB17" s="38"/>
      <c r="CC17" s="38"/>
      <c r="CD17" s="38"/>
      <c r="CE17" s="38"/>
      <c r="CF17" s="38"/>
      <c r="CG17" s="38"/>
      <c r="CH17" s="38"/>
      <c r="CI17" s="38"/>
      <c r="CJ17" s="38"/>
      <c r="CK17" s="38"/>
      <c r="CL17" s="38"/>
      <c r="CM17" s="38"/>
      <c r="CN17" s="43">
        <f>IF(CN15&lt;0,0,CN16*'Bazinės prielaidos'!$E$18)</f>
        <v>0</v>
      </c>
      <c r="CO17" s="38"/>
      <c r="CP17" s="38"/>
      <c r="CQ17" s="38"/>
      <c r="CR17" s="38"/>
      <c r="CS17" s="38"/>
      <c r="CT17" s="38"/>
      <c r="CU17" s="38"/>
      <c r="CV17" s="38"/>
      <c r="CW17" s="38"/>
      <c r="CX17" s="38"/>
      <c r="CY17" s="38"/>
      <c r="CZ17" s="38"/>
      <c r="DA17" s="43">
        <f>IF(DA15&lt;0,0,DA16*'Bazinės prielaidos'!$E$18)</f>
        <v>2920.6700803151152</v>
      </c>
      <c r="DB17" s="38"/>
      <c r="DC17" s="38"/>
      <c r="DD17" s="38"/>
      <c r="DE17" s="38"/>
      <c r="DF17" s="38"/>
      <c r="DG17" s="38"/>
      <c r="DH17" s="38"/>
      <c r="DI17" s="38"/>
      <c r="DJ17" s="38"/>
      <c r="DK17" s="38"/>
      <c r="DL17" s="38"/>
      <c r="DM17" s="38"/>
      <c r="DN17" s="43">
        <f>IF(DN15&lt;0,0,DN16*'Bazinės prielaidos'!$E$18)</f>
        <v>0</v>
      </c>
      <c r="DO17" s="38"/>
      <c r="DP17" s="38"/>
      <c r="DQ17" s="38"/>
      <c r="DR17" s="38"/>
      <c r="DS17" s="38"/>
      <c r="DT17" s="38"/>
      <c r="DU17" s="38"/>
      <c r="DV17" s="38"/>
      <c r="DW17" s="38"/>
      <c r="DX17" s="38"/>
      <c r="DY17" s="38"/>
      <c r="DZ17" s="38"/>
      <c r="EA17" s="43">
        <f>IF(EA15&lt;0,0,EA16*'Bazinės prielaidos'!$E$18)</f>
        <v>3167.0513882062955</v>
      </c>
      <c r="EB17" s="38"/>
      <c r="EC17" s="38"/>
      <c r="ED17" s="38"/>
      <c r="EE17" s="38"/>
      <c r="EF17" s="38"/>
      <c r="EG17" s="38"/>
      <c r="EH17" s="38"/>
      <c r="EI17" s="38"/>
      <c r="EJ17" s="38"/>
      <c r="EK17" s="38"/>
      <c r="EL17" s="38"/>
      <c r="EM17" s="38"/>
      <c r="EN17" s="43">
        <f>IF(EN15&lt;0,0,EN16*'Bazinės prielaidos'!$E$18)</f>
        <v>333.3302423217707</v>
      </c>
      <c r="EO17" s="38"/>
      <c r="EP17" s="38"/>
      <c r="EQ17" s="38"/>
      <c r="ER17" s="38"/>
      <c r="ES17" s="38"/>
      <c r="ET17" s="38"/>
      <c r="EU17" s="38"/>
      <c r="EV17" s="38"/>
      <c r="EW17" s="38"/>
      <c r="EX17" s="38"/>
      <c r="EY17" s="38"/>
      <c r="EZ17" s="38"/>
      <c r="FA17" s="43">
        <f>IF(FA15&lt;0,0,FA16*'Bazinės prielaidos'!$E$18)</f>
        <v>1643.4371786525405</v>
      </c>
      <c r="FB17" s="38"/>
      <c r="FC17" s="38"/>
      <c r="FD17" s="38"/>
      <c r="FE17" s="38"/>
      <c r="FF17" s="38"/>
      <c r="FG17" s="38"/>
      <c r="FH17" s="38"/>
      <c r="FI17" s="38"/>
      <c r="FJ17" s="38"/>
      <c r="FK17" s="38"/>
      <c r="FL17" s="38"/>
      <c r="FM17" s="38"/>
      <c r="FN17" s="43">
        <f>IF(FN15&lt;0,0,FN16*'Bazinės prielaidos'!$E$18)</f>
        <v>83.995110319876559</v>
      </c>
      <c r="FO17" s="38"/>
      <c r="FP17" s="38"/>
      <c r="FQ17" s="38"/>
      <c r="FR17" s="38"/>
      <c r="FS17" s="38"/>
      <c r="FT17" s="38"/>
      <c r="FU17" s="38"/>
      <c r="FV17" s="38"/>
      <c r="FW17" s="38"/>
      <c r="FX17" s="38"/>
      <c r="FY17" s="38"/>
      <c r="FZ17" s="38"/>
      <c r="GA17" s="43">
        <f>IF(GA15&lt;0,0,GA16*'Bazinės prielaidos'!$E$18)</f>
        <v>17022.392504214669</v>
      </c>
      <c r="GB17" s="38"/>
      <c r="GC17" s="38"/>
      <c r="GD17" s="38"/>
      <c r="GE17" s="38"/>
      <c r="GF17" s="38"/>
      <c r="GG17" s="38"/>
      <c r="GH17" s="38"/>
      <c r="GI17" s="38"/>
      <c r="GJ17" s="38"/>
      <c r="GK17" s="38"/>
      <c r="GL17" s="38"/>
      <c r="GM17" s="38"/>
      <c r="GN17" s="43">
        <f>IF(GN15&lt;0,0,GN16*'Bazinės prielaidos'!$E$18)</f>
        <v>16818.372231698013</v>
      </c>
      <c r="GO17" s="38"/>
      <c r="GP17" s="38"/>
      <c r="GQ17" s="38"/>
      <c r="GR17" s="38"/>
      <c r="GS17" s="38"/>
      <c r="GT17" s="38"/>
      <c r="GU17" s="38"/>
      <c r="GV17" s="38"/>
      <c r="GW17" s="38"/>
      <c r="GX17" s="38"/>
      <c r="GY17" s="38"/>
      <c r="GZ17" s="38"/>
      <c r="HA17" s="43">
        <f>IF(HA12&lt;0,0,HA16*'Bazinės prielaidos'!$E$18)</f>
        <v>552.98076923079611</v>
      </c>
      <c r="HB17" s="38"/>
      <c r="HC17" s="38"/>
      <c r="HD17" s="38"/>
      <c r="HE17" s="38"/>
      <c r="HF17" s="38"/>
      <c r="HG17" s="38"/>
      <c r="HH17" s="38"/>
      <c r="HI17" s="38"/>
      <c r="HJ17" s="38"/>
      <c r="HK17" s="38"/>
      <c r="HL17" s="38"/>
      <c r="HM17" s="38"/>
      <c r="HN17" s="43">
        <f>IF(HN12&lt;0,0,HN16*'Bazinės prielaidos'!$E$18)</f>
        <v>1658.9423076923351</v>
      </c>
      <c r="HO17" s="38"/>
      <c r="HP17" s="38"/>
      <c r="HQ17" s="38"/>
      <c r="HR17" s="38"/>
      <c r="HS17" s="38"/>
      <c r="HT17" s="38"/>
      <c r="HU17" s="38"/>
      <c r="HV17" s="38"/>
      <c r="HW17" s="38"/>
      <c r="HX17" s="38"/>
      <c r="HY17" s="38"/>
      <c r="HZ17" s="38"/>
      <c r="IA17" s="43">
        <f>IF(IA12&lt;0,0,IA16*'Bazinės prielaidos'!$E$18)</f>
        <v>2211.9230769231049</v>
      </c>
      <c r="IB17" s="38"/>
      <c r="IC17" s="38"/>
      <c r="ID17" s="38"/>
      <c r="IE17" s="38"/>
      <c r="IF17" s="38"/>
      <c r="IG17" s="38"/>
      <c r="IH17" s="38"/>
      <c r="II17" s="38"/>
      <c r="IJ17" s="38"/>
      <c r="IK17" s="38"/>
      <c r="IL17" s="38"/>
      <c r="IM17" s="38"/>
      <c r="IN17" s="43">
        <f>IF(IN12&lt;0,0,IN16*'Bazinės prielaidos'!$E$18)</f>
        <v>2211.9230769231049</v>
      </c>
      <c r="IO17" s="38"/>
      <c r="IP17" s="38"/>
      <c r="IQ17" s="38"/>
      <c r="IR17" s="38"/>
      <c r="IS17" s="38"/>
      <c r="IT17" s="38"/>
      <c r="IU17" s="38"/>
      <c r="IV17" s="38"/>
      <c r="IW17" s="38"/>
      <c r="IX17" s="38"/>
      <c r="IY17" s="38"/>
      <c r="IZ17" s="38"/>
      <c r="JA17" s="43">
        <f>IF(JA12&lt;0,0,JA16*'Bazinės prielaidos'!$E$18)</f>
        <v>2211.9230769231049</v>
      </c>
      <c r="JB17" s="38"/>
      <c r="JC17" s="38"/>
      <c r="JD17" s="38"/>
      <c r="JE17" s="38"/>
      <c r="JF17" s="38"/>
      <c r="JG17" s="38"/>
      <c r="JH17" s="38"/>
      <c r="JI17" s="38"/>
      <c r="JJ17" s="38"/>
      <c r="JK17" s="38"/>
      <c r="JL17" s="38"/>
      <c r="JM17" s="38"/>
      <c r="JN17" s="43">
        <f>IF(JN12&lt;0,0,JN16*'Bazinės prielaidos'!$E$18)</f>
        <v>2211.9230769231049</v>
      </c>
      <c r="JO17" s="38"/>
      <c r="JP17" s="38"/>
      <c r="JQ17" s="38"/>
      <c r="JR17" s="38"/>
      <c r="JS17" s="38"/>
      <c r="JT17" s="38"/>
      <c r="JU17" s="38"/>
      <c r="JV17" s="38"/>
      <c r="JW17" s="38"/>
      <c r="JX17" s="38"/>
      <c r="JY17" s="38"/>
      <c r="JZ17" s="38"/>
      <c r="KA17" s="43">
        <f>IF(KA12&lt;0,0,KA16*'Bazinės prielaidos'!$E$18)</f>
        <v>2211.9230769231049</v>
      </c>
      <c r="KB17" s="38"/>
      <c r="KC17" s="38"/>
      <c r="KD17" s="38"/>
      <c r="KE17" s="38"/>
      <c r="KF17" s="38"/>
      <c r="KG17" s="38"/>
      <c r="KH17" s="38"/>
      <c r="KI17" s="38"/>
      <c r="KJ17" s="38"/>
      <c r="KK17" s="38"/>
      <c r="KL17" s="38"/>
      <c r="KM17" s="38"/>
      <c r="KN17" s="43">
        <f>IF(KN12&lt;0,0,KN16*'Bazinės prielaidos'!$E$18)</f>
        <v>2211.9230769231049</v>
      </c>
      <c r="KO17" s="38"/>
      <c r="KP17" s="38"/>
      <c r="KQ17" s="38"/>
      <c r="KR17" s="38"/>
      <c r="KS17" s="38"/>
      <c r="KT17" s="38"/>
      <c r="KU17" s="38"/>
      <c r="KV17" s="38"/>
      <c r="KW17" s="38"/>
      <c r="KX17" s="38"/>
      <c r="KY17" s="38"/>
      <c r="KZ17" s="38"/>
      <c r="LA17" s="43">
        <f>IF(LA12&lt;0,0,LA16*'Bazinės prielaidos'!$E$18)</f>
        <v>2211.9230769231049</v>
      </c>
      <c r="LB17" s="38"/>
      <c r="LC17" s="38"/>
      <c r="LD17" s="38"/>
      <c r="LE17" s="38"/>
      <c r="LF17" s="38"/>
      <c r="LG17" s="38"/>
      <c r="LH17" s="38"/>
      <c r="LI17" s="38"/>
      <c r="LJ17" s="38"/>
      <c r="LK17" s="38"/>
      <c r="LL17" s="38"/>
      <c r="LM17" s="38"/>
      <c r="LN17" s="44">
        <f>IF(LN12&lt;0,0,LN16*'Bazinės prielaidos'!$E$18)</f>
        <v>2211.9230769231049</v>
      </c>
    </row>
    <row r="18" spans="1:326" s="69" customFormat="1" ht="15.75" thickBot="1">
      <c r="A18" s="66" t="s">
        <v>106</v>
      </c>
      <c r="B18" s="67"/>
      <c r="C18" s="68"/>
      <c r="D18" s="68"/>
      <c r="E18" s="68"/>
      <c r="F18" s="68"/>
      <c r="G18" s="68"/>
      <c r="H18" s="68"/>
      <c r="I18" s="68"/>
      <c r="J18" s="68"/>
      <c r="K18" s="68"/>
      <c r="L18" s="68"/>
      <c r="M18" s="68"/>
      <c r="N18" s="349">
        <f>N16-N17</f>
        <v>-185540.39</v>
      </c>
      <c r="O18" s="96"/>
      <c r="P18" s="96"/>
      <c r="Q18" s="96"/>
      <c r="R18" s="96"/>
      <c r="S18" s="96"/>
      <c r="T18" s="96"/>
      <c r="U18" s="96"/>
      <c r="V18" s="96"/>
      <c r="W18" s="96"/>
      <c r="X18" s="96"/>
      <c r="Y18" s="96"/>
      <c r="Z18" s="96"/>
      <c r="AA18" s="96">
        <f>AA16-AA17</f>
        <v>-761021.32192817982</v>
      </c>
      <c r="AB18" s="96"/>
      <c r="AC18" s="96"/>
      <c r="AD18" s="96"/>
      <c r="AE18" s="96"/>
      <c r="AF18" s="96"/>
      <c r="AG18" s="96"/>
      <c r="AH18" s="96"/>
      <c r="AI18" s="96"/>
      <c r="AJ18" s="96"/>
      <c r="AK18" s="96"/>
      <c r="AL18" s="96"/>
      <c r="AM18" s="96"/>
      <c r="AN18" s="96">
        <f>AN16-AN17</f>
        <v>-374319.74786935822</v>
      </c>
      <c r="AO18" s="96"/>
      <c r="AP18" s="96"/>
      <c r="AQ18" s="96"/>
      <c r="AR18" s="96"/>
      <c r="AS18" s="96"/>
      <c r="AT18" s="96"/>
      <c r="AU18" s="96"/>
      <c r="AV18" s="96"/>
      <c r="AW18" s="96"/>
      <c r="AX18" s="96"/>
      <c r="AY18" s="96"/>
      <c r="AZ18" s="96"/>
      <c r="BA18" s="96">
        <f>BA16-BA17</f>
        <v>19093.977643500042</v>
      </c>
      <c r="BB18" s="96"/>
      <c r="BC18" s="96"/>
      <c r="BD18" s="96"/>
      <c r="BE18" s="96"/>
      <c r="BF18" s="96"/>
      <c r="BG18" s="96"/>
      <c r="BH18" s="96"/>
      <c r="BI18" s="96"/>
      <c r="BJ18" s="96"/>
      <c r="BK18" s="96"/>
      <c r="BL18" s="96"/>
      <c r="BM18" s="96"/>
      <c r="BN18" s="96">
        <f>BN16-BN17</f>
        <v>15719.275966762503</v>
      </c>
      <c r="BO18" s="96"/>
      <c r="BP18" s="96"/>
      <c r="BQ18" s="96"/>
      <c r="BR18" s="96"/>
      <c r="BS18" s="96"/>
      <c r="BT18" s="96"/>
      <c r="BU18" s="96"/>
      <c r="BV18" s="96"/>
      <c r="BW18" s="96"/>
      <c r="BX18" s="96"/>
      <c r="BY18" s="96"/>
      <c r="BZ18" s="96"/>
      <c r="CA18" s="96">
        <f>CA16-CA17</f>
        <v>10841.815800493463</v>
      </c>
      <c r="CB18" s="96"/>
      <c r="CC18" s="96"/>
      <c r="CD18" s="96"/>
      <c r="CE18" s="96"/>
      <c r="CF18" s="96"/>
      <c r="CG18" s="96"/>
      <c r="CH18" s="96"/>
      <c r="CI18" s="96"/>
      <c r="CJ18" s="96"/>
      <c r="CK18" s="96"/>
      <c r="CL18" s="96"/>
      <c r="CM18" s="96"/>
      <c r="CN18" s="96">
        <f>CN16-CN17</f>
        <v>-4801.5155118783005</v>
      </c>
      <c r="CO18" s="96"/>
      <c r="CP18" s="96"/>
      <c r="CQ18" s="96"/>
      <c r="CR18" s="96"/>
      <c r="CS18" s="96"/>
      <c r="CT18" s="96"/>
      <c r="CU18" s="96"/>
      <c r="CV18" s="96"/>
      <c r="CW18" s="96"/>
      <c r="CX18" s="96"/>
      <c r="CY18" s="96"/>
      <c r="CZ18" s="96"/>
      <c r="DA18" s="96">
        <f>DA16-DA17</f>
        <v>16550.463788452322</v>
      </c>
      <c r="DB18" s="96"/>
      <c r="DC18" s="96"/>
      <c r="DD18" s="96"/>
      <c r="DE18" s="96"/>
      <c r="DF18" s="96"/>
      <c r="DG18" s="96"/>
      <c r="DH18" s="96"/>
      <c r="DI18" s="96"/>
      <c r="DJ18" s="96"/>
      <c r="DK18" s="96"/>
      <c r="DL18" s="96"/>
      <c r="DM18" s="96"/>
      <c r="DN18" s="96">
        <f>DN16-DN17</f>
        <v>-28478.436970249983</v>
      </c>
      <c r="DO18" s="96"/>
      <c r="DP18" s="96"/>
      <c r="DQ18" s="96"/>
      <c r="DR18" s="96"/>
      <c r="DS18" s="96"/>
      <c r="DT18" s="96"/>
      <c r="DU18" s="96"/>
      <c r="DV18" s="96"/>
      <c r="DW18" s="96"/>
      <c r="DX18" s="96"/>
      <c r="DY18" s="96"/>
      <c r="DZ18" s="96"/>
      <c r="EA18" s="96">
        <f>EA16-EA17</f>
        <v>17946.624533169008</v>
      </c>
      <c r="EB18" s="96"/>
      <c r="EC18" s="96"/>
      <c r="ED18" s="96"/>
      <c r="EE18" s="96"/>
      <c r="EF18" s="96"/>
      <c r="EG18" s="96"/>
      <c r="EH18" s="96"/>
      <c r="EI18" s="96"/>
      <c r="EJ18" s="96"/>
      <c r="EK18" s="96"/>
      <c r="EL18" s="96"/>
      <c r="EM18" s="96"/>
      <c r="EN18" s="96">
        <f>EN16-EN17</f>
        <v>1888.8713731567009</v>
      </c>
      <c r="EO18" s="96"/>
      <c r="EP18" s="96"/>
      <c r="EQ18" s="96"/>
      <c r="ER18" s="96"/>
      <c r="ES18" s="96"/>
      <c r="ET18" s="96"/>
      <c r="EU18" s="96"/>
      <c r="EV18" s="96"/>
      <c r="EW18" s="96"/>
      <c r="EX18" s="96"/>
      <c r="EY18" s="96"/>
      <c r="EZ18" s="96"/>
      <c r="FA18" s="96">
        <f>FA16-FA17</f>
        <v>9312.810679031063</v>
      </c>
      <c r="FB18" s="96"/>
      <c r="FC18" s="96"/>
      <c r="FD18" s="96"/>
      <c r="FE18" s="96"/>
      <c r="FF18" s="96"/>
      <c r="FG18" s="96"/>
      <c r="FH18" s="96"/>
      <c r="FI18" s="96"/>
      <c r="FJ18" s="96"/>
      <c r="FK18" s="96"/>
      <c r="FL18" s="96"/>
      <c r="FM18" s="96"/>
      <c r="FN18" s="96">
        <f>FN16-FN17</f>
        <v>475.97229181263384</v>
      </c>
      <c r="FO18" s="96"/>
      <c r="FP18" s="96"/>
      <c r="FQ18" s="96"/>
      <c r="FR18" s="96"/>
      <c r="FS18" s="96"/>
      <c r="FT18" s="96"/>
      <c r="FU18" s="96"/>
      <c r="FV18" s="96"/>
      <c r="FW18" s="96"/>
      <c r="FX18" s="96"/>
      <c r="FY18" s="96"/>
      <c r="FZ18" s="96"/>
      <c r="GA18" s="96">
        <f>GA16-GA17</f>
        <v>96460.224190549794</v>
      </c>
      <c r="GB18" s="96"/>
      <c r="GC18" s="96"/>
      <c r="GD18" s="96"/>
      <c r="GE18" s="96"/>
      <c r="GF18" s="96"/>
      <c r="GG18" s="96"/>
      <c r="GH18" s="96"/>
      <c r="GI18" s="96"/>
      <c r="GJ18" s="96"/>
      <c r="GK18" s="96"/>
      <c r="GL18" s="96"/>
      <c r="GM18" s="96"/>
      <c r="GN18" s="96">
        <f>GN16-GN17</f>
        <v>95304.109312955406</v>
      </c>
      <c r="GO18" s="96"/>
      <c r="GP18" s="96"/>
      <c r="GQ18" s="96"/>
      <c r="GR18" s="96"/>
      <c r="GS18" s="96"/>
      <c r="GT18" s="96"/>
      <c r="GU18" s="96"/>
      <c r="GV18" s="96"/>
      <c r="GW18" s="96"/>
      <c r="GX18" s="96"/>
      <c r="GY18" s="96"/>
      <c r="GZ18" s="96"/>
      <c r="HA18" s="96">
        <f>HA16-HA17</f>
        <v>3133.5576923078452</v>
      </c>
      <c r="HB18" s="96"/>
      <c r="HC18" s="96"/>
      <c r="HD18" s="96"/>
      <c r="HE18" s="96"/>
      <c r="HF18" s="96"/>
      <c r="HG18" s="96"/>
      <c r="HH18" s="96"/>
      <c r="HI18" s="96"/>
      <c r="HJ18" s="96"/>
      <c r="HK18" s="96"/>
      <c r="HL18" s="96"/>
      <c r="HM18" s="96"/>
      <c r="HN18" s="96">
        <f>HN16-HN17</f>
        <v>9400.6730769232327</v>
      </c>
      <c r="HO18" s="96"/>
      <c r="HP18" s="96"/>
      <c r="HQ18" s="96"/>
      <c r="HR18" s="96"/>
      <c r="HS18" s="96"/>
      <c r="HT18" s="96"/>
      <c r="HU18" s="96"/>
      <c r="HV18" s="96"/>
      <c r="HW18" s="96"/>
      <c r="HX18" s="96"/>
      <c r="HY18" s="96"/>
      <c r="HZ18" s="96"/>
      <c r="IA18" s="96">
        <f>IA16-IA17</f>
        <v>12534.230769230928</v>
      </c>
      <c r="IB18" s="96"/>
      <c r="IC18" s="96"/>
      <c r="ID18" s="96"/>
      <c r="IE18" s="96"/>
      <c r="IF18" s="96"/>
      <c r="IG18" s="96"/>
      <c r="IH18" s="96"/>
      <c r="II18" s="96"/>
      <c r="IJ18" s="96"/>
      <c r="IK18" s="96"/>
      <c r="IL18" s="96"/>
      <c r="IM18" s="96"/>
      <c r="IN18" s="96">
        <f>IN16-IN17</f>
        <v>12534.230769230928</v>
      </c>
      <c r="IO18" s="96"/>
      <c r="IP18" s="96"/>
      <c r="IQ18" s="96"/>
      <c r="IR18" s="96"/>
      <c r="IS18" s="96"/>
      <c r="IT18" s="96"/>
      <c r="IU18" s="96"/>
      <c r="IV18" s="96"/>
      <c r="IW18" s="96"/>
      <c r="IX18" s="96"/>
      <c r="IY18" s="96"/>
      <c r="IZ18" s="96"/>
      <c r="JA18" s="96">
        <f>JA16-JA17</f>
        <v>12534.230769230928</v>
      </c>
      <c r="JB18" s="96"/>
      <c r="JC18" s="96"/>
      <c r="JD18" s="96"/>
      <c r="JE18" s="96"/>
      <c r="JF18" s="96"/>
      <c r="JG18" s="96"/>
      <c r="JH18" s="96"/>
      <c r="JI18" s="96"/>
      <c r="JJ18" s="96"/>
      <c r="JK18" s="96"/>
      <c r="JL18" s="96"/>
      <c r="JM18" s="96"/>
      <c r="JN18" s="96">
        <f>JN16-JN17</f>
        <v>12534.230769230928</v>
      </c>
      <c r="JO18" s="96"/>
      <c r="JP18" s="96"/>
      <c r="JQ18" s="96"/>
      <c r="JR18" s="96"/>
      <c r="JS18" s="96"/>
      <c r="JT18" s="96"/>
      <c r="JU18" s="96"/>
      <c r="JV18" s="96"/>
      <c r="JW18" s="96"/>
      <c r="JX18" s="96"/>
      <c r="JY18" s="96"/>
      <c r="JZ18" s="96"/>
      <c r="KA18" s="96">
        <f>KA16-KA17</f>
        <v>12534.230769230928</v>
      </c>
      <c r="KB18" s="96"/>
      <c r="KC18" s="96"/>
      <c r="KD18" s="96"/>
      <c r="KE18" s="96"/>
      <c r="KF18" s="96"/>
      <c r="KG18" s="96"/>
      <c r="KH18" s="96"/>
      <c r="KI18" s="96"/>
      <c r="KJ18" s="96"/>
      <c r="KK18" s="96"/>
      <c r="KL18" s="96"/>
      <c r="KM18" s="96"/>
      <c r="KN18" s="96">
        <f>KN16-KN17</f>
        <v>12534.230769230928</v>
      </c>
      <c r="KO18" s="96"/>
      <c r="KP18" s="96"/>
      <c r="KQ18" s="96"/>
      <c r="KR18" s="96"/>
      <c r="KS18" s="96"/>
      <c r="KT18" s="96"/>
      <c r="KU18" s="96"/>
      <c r="KV18" s="96"/>
      <c r="KW18" s="96"/>
      <c r="KX18" s="96"/>
      <c r="KY18" s="96"/>
      <c r="KZ18" s="96"/>
      <c r="LA18" s="96">
        <f>LA16-LA17</f>
        <v>12534.230769230928</v>
      </c>
      <c r="LB18" s="96"/>
      <c r="LC18" s="96"/>
      <c r="LD18" s="96"/>
      <c r="LE18" s="96"/>
      <c r="LF18" s="96"/>
      <c r="LG18" s="96"/>
      <c r="LH18" s="96"/>
      <c r="LI18" s="96"/>
      <c r="LJ18" s="96"/>
      <c r="LK18" s="96"/>
      <c r="LL18" s="96"/>
      <c r="LM18" s="96"/>
      <c r="LN18" s="97">
        <f>LN16-LN17</f>
        <v>12534.230769230928</v>
      </c>
    </row>
    <row r="19" spans="1:326" ht="15.75" thickBot="1">
      <c r="N19" s="51"/>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3"/>
      <c r="KR19" s="23"/>
      <c r="KS19" s="23"/>
      <c r="KT19" s="23"/>
      <c r="KU19" s="23"/>
      <c r="KV19" s="23"/>
      <c r="KW19" s="23"/>
      <c r="KX19" s="23"/>
      <c r="KY19" s="23"/>
      <c r="KZ19" s="23"/>
      <c r="LA19" s="23"/>
      <c r="LB19" s="23"/>
      <c r="LC19" s="23"/>
      <c r="LD19" s="23"/>
      <c r="LE19" s="23"/>
      <c r="LF19" s="23"/>
      <c r="LG19" s="23"/>
      <c r="LH19" s="23"/>
      <c r="LI19" s="23"/>
      <c r="LJ19" s="23"/>
      <c r="LK19" s="23"/>
      <c r="LL19" s="23"/>
      <c r="LM19" s="23"/>
      <c r="LN19" s="23"/>
    </row>
    <row r="20" spans="1:326">
      <c r="A20" s="6" t="s">
        <v>107</v>
      </c>
      <c r="B20" s="5"/>
      <c r="C20" s="41"/>
      <c r="D20" s="41"/>
      <c r="E20" s="41"/>
      <c r="F20" s="41"/>
      <c r="G20" s="41"/>
      <c r="H20" s="41"/>
      <c r="I20" s="41"/>
      <c r="J20" s="41"/>
      <c r="K20" s="41"/>
      <c r="L20" s="41"/>
      <c r="M20" s="41"/>
      <c r="N20" s="351"/>
      <c r="O20" s="78"/>
      <c r="P20" s="78"/>
      <c r="Q20" s="78"/>
      <c r="R20" s="78"/>
      <c r="S20" s="78"/>
      <c r="T20" s="78"/>
      <c r="U20" s="78"/>
      <c r="V20" s="78"/>
      <c r="W20" s="78"/>
      <c r="X20" s="78"/>
      <c r="Y20" s="78"/>
      <c r="Z20" s="78"/>
      <c r="AA20" s="45">
        <f>N22</f>
        <v>-185540.39</v>
      </c>
      <c r="AB20" s="78"/>
      <c r="AC20" s="78"/>
      <c r="AD20" s="78"/>
      <c r="AE20" s="78"/>
      <c r="AF20" s="78"/>
      <c r="AG20" s="78"/>
      <c r="AH20" s="78"/>
      <c r="AI20" s="78"/>
      <c r="AJ20" s="78"/>
      <c r="AK20" s="78"/>
      <c r="AL20" s="78"/>
      <c r="AM20" s="78"/>
      <c r="AN20" s="45">
        <f>AA22</f>
        <v>-946561.71192817984</v>
      </c>
      <c r="AO20" s="78"/>
      <c r="AP20" s="78"/>
      <c r="AQ20" s="78"/>
      <c r="AR20" s="78"/>
      <c r="AS20" s="78"/>
      <c r="AT20" s="78"/>
      <c r="AU20" s="78"/>
      <c r="AV20" s="78"/>
      <c r="AW20" s="78"/>
      <c r="AX20" s="78"/>
      <c r="AY20" s="78"/>
      <c r="AZ20" s="78"/>
      <c r="BA20" s="45">
        <f>AN22</f>
        <v>-1320881.4597975381</v>
      </c>
      <c r="BB20" s="78"/>
      <c r="BC20" s="78"/>
      <c r="BD20" s="78"/>
      <c r="BE20" s="78"/>
      <c r="BF20" s="78"/>
      <c r="BG20" s="78"/>
      <c r="BH20" s="78"/>
      <c r="BI20" s="78"/>
      <c r="BJ20" s="78"/>
      <c r="BK20" s="78"/>
      <c r="BL20" s="78"/>
      <c r="BM20" s="78"/>
      <c r="BN20" s="45">
        <f>BA22</f>
        <v>-1268466.619207538</v>
      </c>
      <c r="BO20" s="78"/>
      <c r="BP20" s="78"/>
      <c r="BQ20" s="78"/>
      <c r="BR20" s="78"/>
      <c r="BS20" s="78"/>
      <c r="BT20" s="78"/>
      <c r="BU20" s="78"/>
      <c r="BV20" s="78"/>
      <c r="BW20" s="78"/>
      <c r="BX20" s="78"/>
      <c r="BY20" s="78"/>
      <c r="BZ20" s="78"/>
      <c r="CA20" s="45">
        <f>BN22</f>
        <v>-1225315.665573288</v>
      </c>
      <c r="CB20" s="78"/>
      <c r="CC20" s="78"/>
      <c r="CD20" s="78"/>
      <c r="CE20" s="78"/>
      <c r="CF20" s="78"/>
      <c r="CG20" s="78"/>
      <c r="CH20" s="78"/>
      <c r="CI20" s="78"/>
      <c r="CJ20" s="78"/>
      <c r="CK20" s="78"/>
      <c r="CL20" s="78"/>
      <c r="CM20" s="78"/>
      <c r="CN20" s="45">
        <f>CA22</f>
        <v>-1195553.8182778158</v>
      </c>
      <c r="CO20" s="78"/>
      <c r="CP20" s="78"/>
      <c r="CQ20" s="78"/>
      <c r="CR20" s="78"/>
      <c r="CS20" s="78"/>
      <c r="CT20" s="78"/>
      <c r="CU20" s="78"/>
      <c r="CV20" s="78"/>
      <c r="CW20" s="78"/>
      <c r="CX20" s="78"/>
      <c r="CY20" s="78"/>
      <c r="CZ20" s="78"/>
      <c r="DA20" s="45">
        <f>CN22</f>
        <v>-1200355.3337896941</v>
      </c>
      <c r="DB20" s="78"/>
      <c r="DC20" s="78"/>
      <c r="DD20" s="78"/>
      <c r="DE20" s="78"/>
      <c r="DF20" s="78"/>
      <c r="DG20" s="78"/>
      <c r="DH20" s="78"/>
      <c r="DI20" s="78"/>
      <c r="DJ20" s="78"/>
      <c r="DK20" s="78"/>
      <c r="DL20" s="78"/>
      <c r="DM20" s="78"/>
      <c r="DN20" s="45">
        <f>DA22</f>
        <v>-1154922.6880959035</v>
      </c>
      <c r="DO20" s="78"/>
      <c r="DP20" s="78"/>
      <c r="DQ20" s="78"/>
      <c r="DR20" s="78"/>
      <c r="DS20" s="78"/>
      <c r="DT20" s="78"/>
      <c r="DU20" s="78"/>
      <c r="DV20" s="78"/>
      <c r="DW20" s="78"/>
      <c r="DX20" s="78"/>
      <c r="DY20" s="78"/>
      <c r="DZ20" s="78"/>
      <c r="EA20" s="45">
        <f>DN22</f>
        <v>-1183401.1250661535</v>
      </c>
      <c r="EB20" s="78"/>
      <c r="EC20" s="78"/>
      <c r="ED20" s="78"/>
      <c r="EE20" s="78"/>
      <c r="EF20" s="78"/>
      <c r="EG20" s="78"/>
      <c r="EH20" s="78"/>
      <c r="EI20" s="78"/>
      <c r="EJ20" s="78"/>
      <c r="EK20" s="78"/>
      <c r="EL20" s="78"/>
      <c r="EM20" s="78"/>
      <c r="EN20" s="45">
        <f>EA22</f>
        <v>-1134135.881249611</v>
      </c>
      <c r="EO20" s="78"/>
      <c r="EP20" s="78"/>
      <c r="EQ20" s="78"/>
      <c r="ER20" s="78"/>
      <c r="ES20" s="78"/>
      <c r="ET20" s="78"/>
      <c r="EU20" s="78"/>
      <c r="EV20" s="78"/>
      <c r="EW20" s="78"/>
      <c r="EX20" s="78"/>
      <c r="EY20" s="78"/>
      <c r="EZ20" s="78"/>
      <c r="FA20" s="45">
        <f>EN22</f>
        <v>-1128950.7441468278</v>
      </c>
      <c r="FB20" s="78"/>
      <c r="FC20" s="78"/>
      <c r="FD20" s="78"/>
      <c r="FE20" s="78"/>
      <c r="FF20" s="78"/>
      <c r="FG20" s="78"/>
      <c r="FH20" s="78"/>
      <c r="FI20" s="78"/>
      <c r="FJ20" s="78"/>
      <c r="FK20" s="78"/>
      <c r="FL20" s="78"/>
      <c r="FM20" s="78"/>
      <c r="FN20" s="45">
        <f>FA22</f>
        <v>-1103386.1658122328</v>
      </c>
      <c r="FO20" s="78"/>
      <c r="FP20" s="78"/>
      <c r="FQ20" s="78"/>
      <c r="FR20" s="78"/>
      <c r="FS20" s="78"/>
      <c r="FT20" s="78"/>
      <c r="FU20" s="78"/>
      <c r="FV20" s="78"/>
      <c r="FW20" s="78"/>
      <c r="FX20" s="78"/>
      <c r="FY20" s="78"/>
      <c r="FZ20" s="78"/>
      <c r="GA20" s="45">
        <f>FN22</f>
        <v>-1102079.5752072569</v>
      </c>
      <c r="GB20" s="78"/>
      <c r="GC20" s="78"/>
      <c r="GD20" s="78"/>
      <c r="GE20" s="78"/>
      <c r="GF20" s="78"/>
      <c r="GG20" s="78"/>
      <c r="GH20" s="78"/>
      <c r="GI20" s="78"/>
      <c r="GJ20" s="78"/>
      <c r="GK20" s="78"/>
      <c r="GL20" s="78"/>
      <c r="GM20" s="78"/>
      <c r="GN20" s="45">
        <f>GA22</f>
        <v>-837286.80291947327</v>
      </c>
      <c r="GO20" s="78"/>
      <c r="GP20" s="78"/>
      <c r="GQ20" s="78"/>
      <c r="GR20" s="78"/>
      <c r="GS20" s="78"/>
      <c r="GT20" s="78"/>
      <c r="GU20" s="78"/>
      <c r="GV20" s="78"/>
      <c r="GW20" s="78"/>
      <c r="GX20" s="78"/>
      <c r="GY20" s="78"/>
      <c r="GZ20" s="78"/>
      <c r="HA20" s="45">
        <f>GN22</f>
        <v>-575667.67931528203</v>
      </c>
      <c r="HB20" s="78"/>
      <c r="HC20" s="78"/>
      <c r="HD20" s="78"/>
      <c r="HE20" s="78"/>
      <c r="HF20" s="78"/>
      <c r="HG20" s="78"/>
      <c r="HH20" s="78"/>
      <c r="HI20" s="78"/>
      <c r="HJ20" s="78"/>
      <c r="HK20" s="78"/>
      <c r="HL20" s="78"/>
      <c r="HM20" s="78"/>
      <c r="HN20" s="45">
        <f>HA22</f>
        <v>-567065.75623835856</v>
      </c>
      <c r="HO20" s="78"/>
      <c r="HP20" s="78"/>
      <c r="HQ20" s="78"/>
      <c r="HR20" s="78"/>
      <c r="HS20" s="78"/>
      <c r="HT20" s="78"/>
      <c r="HU20" s="78"/>
      <c r="HV20" s="78"/>
      <c r="HW20" s="78"/>
      <c r="HX20" s="78"/>
      <c r="HY20" s="78"/>
      <c r="HZ20" s="78"/>
      <c r="IA20" s="45">
        <f>HN22</f>
        <v>-541259.98700758885</v>
      </c>
      <c r="IB20" s="78"/>
      <c r="IC20" s="78"/>
      <c r="ID20" s="78"/>
      <c r="IE20" s="78"/>
      <c r="IF20" s="78"/>
      <c r="IG20" s="78"/>
      <c r="IH20" s="78"/>
      <c r="II20" s="78"/>
      <c r="IJ20" s="78"/>
      <c r="IK20" s="78"/>
      <c r="IL20" s="78"/>
      <c r="IM20" s="78"/>
      <c r="IN20" s="45">
        <f>IA22</f>
        <v>-506852.29469989613</v>
      </c>
      <c r="IO20" s="78"/>
      <c r="IP20" s="78"/>
      <c r="IQ20" s="78"/>
      <c r="IR20" s="78"/>
      <c r="IS20" s="78"/>
      <c r="IT20" s="78"/>
      <c r="IU20" s="78"/>
      <c r="IV20" s="78"/>
      <c r="IW20" s="78"/>
      <c r="IX20" s="78"/>
      <c r="IY20" s="78"/>
      <c r="IZ20" s="78"/>
      <c r="JA20" s="45">
        <f>IN22</f>
        <v>-472444.60239220341</v>
      </c>
      <c r="JB20" s="78"/>
      <c r="JC20" s="78"/>
      <c r="JD20" s="78"/>
      <c r="JE20" s="78"/>
      <c r="JF20" s="78"/>
      <c r="JG20" s="78"/>
      <c r="JH20" s="78"/>
      <c r="JI20" s="78"/>
      <c r="JJ20" s="78"/>
      <c r="JK20" s="78"/>
      <c r="JL20" s="78"/>
      <c r="JM20" s="78"/>
      <c r="JN20" s="45">
        <f>JA22</f>
        <v>-438036.91008451069</v>
      </c>
      <c r="JO20" s="78"/>
      <c r="JP20" s="78"/>
      <c r="JQ20" s="78"/>
      <c r="JR20" s="78"/>
      <c r="JS20" s="78"/>
      <c r="JT20" s="78"/>
      <c r="JU20" s="78"/>
      <c r="JV20" s="78"/>
      <c r="JW20" s="78"/>
      <c r="JX20" s="78"/>
      <c r="JY20" s="78"/>
      <c r="JZ20" s="78"/>
      <c r="KA20" s="45">
        <f>JN22</f>
        <v>-403629.21777681797</v>
      </c>
      <c r="KB20" s="78"/>
      <c r="KC20" s="78"/>
      <c r="KD20" s="78"/>
      <c r="KE20" s="78"/>
      <c r="KF20" s="78"/>
      <c r="KG20" s="78"/>
      <c r="KH20" s="78"/>
      <c r="KI20" s="78"/>
      <c r="KJ20" s="78"/>
      <c r="KK20" s="78"/>
      <c r="KL20" s="78"/>
      <c r="KM20" s="78"/>
      <c r="KN20" s="45">
        <f>KA22</f>
        <v>-369221.52546912525</v>
      </c>
      <c r="KO20" s="78"/>
      <c r="KP20" s="78"/>
      <c r="KQ20" s="78"/>
      <c r="KR20" s="78"/>
      <c r="KS20" s="78"/>
      <c r="KT20" s="78"/>
      <c r="KU20" s="78"/>
      <c r="KV20" s="78"/>
      <c r="KW20" s="78"/>
      <c r="KX20" s="78"/>
      <c r="KY20" s="78"/>
      <c r="KZ20" s="78"/>
      <c r="LA20" s="45">
        <f>KN22</f>
        <v>-334813.83316143253</v>
      </c>
      <c r="LB20" s="78"/>
      <c r="LC20" s="78"/>
      <c r="LD20" s="78"/>
      <c r="LE20" s="78"/>
      <c r="LF20" s="78"/>
      <c r="LG20" s="78"/>
      <c r="LH20" s="78"/>
      <c r="LI20" s="78"/>
      <c r="LJ20" s="78"/>
      <c r="LK20" s="78"/>
      <c r="LL20" s="78"/>
      <c r="LM20" s="78"/>
      <c r="LN20" s="46">
        <f>LA22</f>
        <v>-300406.14085373981</v>
      </c>
    </row>
    <row r="21" spans="1:326">
      <c r="A21" s="7" t="s">
        <v>110</v>
      </c>
      <c r="B21" s="2"/>
      <c r="C21" s="3"/>
      <c r="D21" s="3"/>
      <c r="E21" s="3"/>
      <c r="F21" s="3"/>
      <c r="G21" s="3"/>
      <c r="H21" s="3"/>
      <c r="I21" s="3"/>
      <c r="J21" s="3"/>
      <c r="K21" s="3"/>
      <c r="L21" s="3"/>
      <c r="M21" s="3"/>
      <c r="N21" s="343">
        <f>IF(N18&lt;0,N18,0)</f>
        <v>-185540.39</v>
      </c>
      <c r="O21" s="38"/>
      <c r="P21" s="38"/>
      <c r="Q21" s="38"/>
      <c r="R21" s="38"/>
      <c r="S21" s="38"/>
      <c r="T21" s="38"/>
      <c r="U21" s="38"/>
      <c r="V21" s="38"/>
      <c r="W21" s="38"/>
      <c r="X21" s="38"/>
      <c r="Y21" s="38"/>
      <c r="Z21" s="38"/>
      <c r="AA21" s="43">
        <f>IF(AA18&lt;0,AA18,0)</f>
        <v>-761021.32192817982</v>
      </c>
      <c r="AB21" s="38"/>
      <c r="AC21" s="38"/>
      <c r="AD21" s="38"/>
      <c r="AE21" s="38"/>
      <c r="AF21" s="38"/>
      <c r="AG21" s="38"/>
      <c r="AH21" s="38"/>
      <c r="AI21" s="38"/>
      <c r="AJ21" s="38"/>
      <c r="AK21" s="38"/>
      <c r="AL21" s="38"/>
      <c r="AM21" s="38"/>
      <c r="AN21" s="43">
        <f t="shared" ref="AN21:AZ21" si="62">IF(AN18&lt;0,AN18,0)+(AN12-AN16)</f>
        <v>-374319.74786935822</v>
      </c>
      <c r="AO21" s="43">
        <f t="shared" si="62"/>
        <v>0</v>
      </c>
      <c r="AP21" s="43">
        <f t="shared" si="62"/>
        <v>0</v>
      </c>
      <c r="AQ21" s="43">
        <f t="shared" si="62"/>
        <v>0</v>
      </c>
      <c r="AR21" s="43">
        <f t="shared" si="62"/>
        <v>0</v>
      </c>
      <c r="AS21" s="43">
        <f t="shared" si="62"/>
        <v>0</v>
      </c>
      <c r="AT21" s="43">
        <f t="shared" si="62"/>
        <v>0</v>
      </c>
      <c r="AU21" s="43">
        <f t="shared" si="62"/>
        <v>0</v>
      </c>
      <c r="AV21" s="43">
        <f t="shared" si="62"/>
        <v>0</v>
      </c>
      <c r="AW21" s="43">
        <f t="shared" si="62"/>
        <v>0</v>
      </c>
      <c r="AX21" s="43">
        <f t="shared" si="62"/>
        <v>0</v>
      </c>
      <c r="AY21" s="43">
        <f t="shared" si="62"/>
        <v>0</v>
      </c>
      <c r="AZ21" s="43">
        <f t="shared" si="62"/>
        <v>0</v>
      </c>
      <c r="BA21" s="43">
        <f>IF(BA18&lt;0,BA18,0)+(BA15-BA16)</f>
        <v>52414.840590000094</v>
      </c>
      <c r="BB21" s="43">
        <f t="shared" ref="BB21:BM21" si="63">IF(BB18&lt;0,BB18,0)+(BB12-BB16)</f>
        <v>0</v>
      </c>
      <c r="BC21" s="43">
        <f t="shared" si="63"/>
        <v>0</v>
      </c>
      <c r="BD21" s="43">
        <f t="shared" si="63"/>
        <v>0</v>
      </c>
      <c r="BE21" s="43">
        <f t="shared" si="63"/>
        <v>0</v>
      </c>
      <c r="BF21" s="43">
        <f t="shared" si="63"/>
        <v>0</v>
      </c>
      <c r="BG21" s="43">
        <f t="shared" si="63"/>
        <v>0</v>
      </c>
      <c r="BH21" s="43">
        <f t="shared" si="63"/>
        <v>0</v>
      </c>
      <c r="BI21" s="43">
        <f t="shared" si="63"/>
        <v>0</v>
      </c>
      <c r="BJ21" s="43">
        <f t="shared" si="63"/>
        <v>0</v>
      </c>
      <c r="BK21" s="43">
        <f t="shared" si="63"/>
        <v>0</v>
      </c>
      <c r="BL21" s="43">
        <f t="shared" si="63"/>
        <v>0</v>
      </c>
      <c r="BM21" s="43">
        <f t="shared" si="63"/>
        <v>0</v>
      </c>
      <c r="BN21" s="43">
        <f>IF(BN18&lt;0,BN18,0)+(BN15-BN16)</f>
        <v>43150.953634250007</v>
      </c>
      <c r="BO21" s="43">
        <f t="shared" ref="BO21:BZ21" si="64">IF(BO18&lt;0,BO18,0)+(BO12-BO16)</f>
        <v>0</v>
      </c>
      <c r="BP21" s="43">
        <f t="shared" si="64"/>
        <v>0</v>
      </c>
      <c r="BQ21" s="43">
        <f t="shared" si="64"/>
        <v>0</v>
      </c>
      <c r="BR21" s="43">
        <f t="shared" si="64"/>
        <v>0</v>
      </c>
      <c r="BS21" s="43">
        <f t="shared" si="64"/>
        <v>0</v>
      </c>
      <c r="BT21" s="43">
        <f t="shared" si="64"/>
        <v>0</v>
      </c>
      <c r="BU21" s="43">
        <f t="shared" si="64"/>
        <v>0</v>
      </c>
      <c r="BV21" s="43">
        <f t="shared" si="64"/>
        <v>0</v>
      </c>
      <c r="BW21" s="43">
        <f t="shared" si="64"/>
        <v>0</v>
      </c>
      <c r="BX21" s="43">
        <f t="shared" si="64"/>
        <v>0</v>
      </c>
      <c r="BY21" s="43">
        <f t="shared" si="64"/>
        <v>0</v>
      </c>
      <c r="BZ21" s="43">
        <f t="shared" si="64"/>
        <v>0</v>
      </c>
      <c r="CA21" s="43">
        <f>IF(CA18&lt;0,CA18,0)+(CA15-CA16)</f>
        <v>29761.847295472246</v>
      </c>
      <c r="CB21" s="43">
        <f t="shared" ref="CB21:CM21" si="65">IF(CB18&lt;0,CB18,0)+(CB12-CB16)</f>
        <v>0</v>
      </c>
      <c r="CC21" s="43">
        <f t="shared" si="65"/>
        <v>0</v>
      </c>
      <c r="CD21" s="43">
        <f t="shared" si="65"/>
        <v>0</v>
      </c>
      <c r="CE21" s="43">
        <f t="shared" si="65"/>
        <v>0</v>
      </c>
      <c r="CF21" s="43">
        <f t="shared" si="65"/>
        <v>0</v>
      </c>
      <c r="CG21" s="43">
        <f t="shared" si="65"/>
        <v>0</v>
      </c>
      <c r="CH21" s="43">
        <f t="shared" si="65"/>
        <v>0</v>
      </c>
      <c r="CI21" s="43">
        <f t="shared" si="65"/>
        <v>0</v>
      </c>
      <c r="CJ21" s="43">
        <f t="shared" si="65"/>
        <v>0</v>
      </c>
      <c r="CK21" s="43">
        <f t="shared" si="65"/>
        <v>0</v>
      </c>
      <c r="CL21" s="43">
        <f t="shared" si="65"/>
        <v>0</v>
      </c>
      <c r="CM21" s="43">
        <f t="shared" si="65"/>
        <v>0</v>
      </c>
      <c r="CN21" s="43">
        <f>IF(CN18&lt;0,CN18,0)+(CN15-CN16)</f>
        <v>-4801.5155118783005</v>
      </c>
      <c r="CO21" s="43">
        <f t="shared" ref="CO21:CZ21" si="66">IF(CO18&lt;0,CO18,0)+(CO12-CO16)</f>
        <v>0</v>
      </c>
      <c r="CP21" s="43">
        <f t="shared" si="66"/>
        <v>0</v>
      </c>
      <c r="CQ21" s="43">
        <f t="shared" si="66"/>
        <v>0</v>
      </c>
      <c r="CR21" s="43">
        <f t="shared" si="66"/>
        <v>0</v>
      </c>
      <c r="CS21" s="43">
        <f t="shared" si="66"/>
        <v>0</v>
      </c>
      <c r="CT21" s="43">
        <f t="shared" si="66"/>
        <v>0</v>
      </c>
      <c r="CU21" s="43">
        <f t="shared" si="66"/>
        <v>0</v>
      </c>
      <c r="CV21" s="43">
        <f t="shared" si="66"/>
        <v>0</v>
      </c>
      <c r="CW21" s="43">
        <f t="shared" si="66"/>
        <v>0</v>
      </c>
      <c r="CX21" s="43">
        <f t="shared" si="66"/>
        <v>0</v>
      </c>
      <c r="CY21" s="43">
        <f t="shared" si="66"/>
        <v>0</v>
      </c>
      <c r="CZ21" s="43">
        <f t="shared" si="66"/>
        <v>0</v>
      </c>
      <c r="DA21" s="43">
        <f>IF(DA18&lt;0,DA18,0)+(DA15-DA16)</f>
        <v>45432.64569379067</v>
      </c>
      <c r="DB21" s="43">
        <f t="shared" ref="DB21:DM21" si="67">IF(DB18&lt;0,DB18,0)+(DB12-DB16)</f>
        <v>0</v>
      </c>
      <c r="DC21" s="43">
        <f t="shared" si="67"/>
        <v>0</v>
      </c>
      <c r="DD21" s="43">
        <f t="shared" si="67"/>
        <v>0</v>
      </c>
      <c r="DE21" s="43">
        <f t="shared" si="67"/>
        <v>0</v>
      </c>
      <c r="DF21" s="43">
        <f t="shared" si="67"/>
        <v>0</v>
      </c>
      <c r="DG21" s="43">
        <f t="shared" si="67"/>
        <v>0</v>
      </c>
      <c r="DH21" s="43">
        <f t="shared" si="67"/>
        <v>0</v>
      </c>
      <c r="DI21" s="43">
        <f t="shared" si="67"/>
        <v>0</v>
      </c>
      <c r="DJ21" s="43">
        <f t="shared" si="67"/>
        <v>0</v>
      </c>
      <c r="DK21" s="43">
        <f t="shared" si="67"/>
        <v>0</v>
      </c>
      <c r="DL21" s="43">
        <f t="shared" si="67"/>
        <v>0</v>
      </c>
      <c r="DM21" s="43">
        <f t="shared" si="67"/>
        <v>0</v>
      </c>
      <c r="DN21" s="43">
        <f>IF(DN18&lt;0,DN18,0)+(DN15-DN16)</f>
        <v>-28478.436970249983</v>
      </c>
      <c r="DO21" s="43">
        <f t="shared" ref="DO21:DZ21" si="68">IF(DO18&lt;0,DO18,0)+(DO12-DO16)</f>
        <v>0</v>
      </c>
      <c r="DP21" s="43">
        <f t="shared" si="68"/>
        <v>0</v>
      </c>
      <c r="DQ21" s="43">
        <f t="shared" si="68"/>
        <v>0</v>
      </c>
      <c r="DR21" s="43">
        <f t="shared" si="68"/>
        <v>0</v>
      </c>
      <c r="DS21" s="43">
        <f t="shared" si="68"/>
        <v>0</v>
      </c>
      <c r="DT21" s="43">
        <f t="shared" si="68"/>
        <v>0</v>
      </c>
      <c r="DU21" s="43">
        <f t="shared" si="68"/>
        <v>0</v>
      </c>
      <c r="DV21" s="43">
        <f t="shared" si="68"/>
        <v>0</v>
      </c>
      <c r="DW21" s="43">
        <f t="shared" si="68"/>
        <v>0</v>
      </c>
      <c r="DX21" s="43">
        <f t="shared" si="68"/>
        <v>0</v>
      </c>
      <c r="DY21" s="43">
        <f t="shared" si="68"/>
        <v>0</v>
      </c>
      <c r="DZ21" s="43">
        <f t="shared" si="68"/>
        <v>0</v>
      </c>
      <c r="EA21" s="43">
        <f>IF(EA18&lt;0,EA18,0)+(EA15-EA16)</f>
        <v>49265.243816542359</v>
      </c>
      <c r="EB21" s="43">
        <f t="shared" ref="EB21:EM21" si="69">IF(EB18&lt;0,EB18,0)+(EB12-EB16)</f>
        <v>0</v>
      </c>
      <c r="EC21" s="43">
        <f t="shared" si="69"/>
        <v>0</v>
      </c>
      <c r="ED21" s="43">
        <f t="shared" si="69"/>
        <v>0</v>
      </c>
      <c r="EE21" s="43">
        <f t="shared" si="69"/>
        <v>0</v>
      </c>
      <c r="EF21" s="43">
        <f t="shared" si="69"/>
        <v>0</v>
      </c>
      <c r="EG21" s="43">
        <f t="shared" si="69"/>
        <v>0</v>
      </c>
      <c r="EH21" s="43">
        <f t="shared" si="69"/>
        <v>0</v>
      </c>
      <c r="EI21" s="43">
        <f t="shared" si="69"/>
        <v>0</v>
      </c>
      <c r="EJ21" s="43">
        <f t="shared" si="69"/>
        <v>0</v>
      </c>
      <c r="EK21" s="43">
        <f t="shared" si="69"/>
        <v>0</v>
      </c>
      <c r="EL21" s="43">
        <f t="shared" si="69"/>
        <v>0</v>
      </c>
      <c r="EM21" s="43">
        <f t="shared" si="69"/>
        <v>0</v>
      </c>
      <c r="EN21" s="43">
        <f>IF(EN18&lt;0,EN18,0)+(EN15-EN16)</f>
        <v>5185.1371027830983</v>
      </c>
      <c r="EO21" s="43">
        <f t="shared" ref="EO21:EZ21" si="70">IF(EO18&lt;0,EO18,0)+(EO12-EO16)</f>
        <v>0</v>
      </c>
      <c r="EP21" s="43">
        <f t="shared" si="70"/>
        <v>0</v>
      </c>
      <c r="EQ21" s="43">
        <f t="shared" si="70"/>
        <v>0</v>
      </c>
      <c r="ER21" s="43">
        <f t="shared" si="70"/>
        <v>0</v>
      </c>
      <c r="ES21" s="43">
        <f t="shared" si="70"/>
        <v>0</v>
      </c>
      <c r="ET21" s="43">
        <f t="shared" si="70"/>
        <v>0</v>
      </c>
      <c r="EU21" s="43">
        <f t="shared" si="70"/>
        <v>0</v>
      </c>
      <c r="EV21" s="43">
        <f t="shared" si="70"/>
        <v>0</v>
      </c>
      <c r="EW21" s="43">
        <f t="shared" si="70"/>
        <v>0</v>
      </c>
      <c r="EX21" s="43">
        <f t="shared" si="70"/>
        <v>0</v>
      </c>
      <c r="EY21" s="43">
        <f t="shared" si="70"/>
        <v>0</v>
      </c>
      <c r="EZ21" s="43">
        <f t="shared" si="70"/>
        <v>0</v>
      </c>
      <c r="FA21" s="43">
        <f>IF(FA18&lt;0,FA18,0)+(FA15-FA16)</f>
        <v>25564.578334595073</v>
      </c>
      <c r="FB21" s="43">
        <f t="shared" ref="FB21:FM21" si="71">IF(FB18&lt;0,FB18,0)+(FB12-FB16)</f>
        <v>0</v>
      </c>
      <c r="FC21" s="43">
        <f t="shared" si="71"/>
        <v>0</v>
      </c>
      <c r="FD21" s="43">
        <f t="shared" si="71"/>
        <v>0</v>
      </c>
      <c r="FE21" s="43">
        <f t="shared" si="71"/>
        <v>0</v>
      </c>
      <c r="FF21" s="43">
        <f t="shared" si="71"/>
        <v>0</v>
      </c>
      <c r="FG21" s="43">
        <f t="shared" si="71"/>
        <v>0</v>
      </c>
      <c r="FH21" s="43">
        <f t="shared" si="71"/>
        <v>0</v>
      </c>
      <c r="FI21" s="43">
        <f t="shared" si="71"/>
        <v>0</v>
      </c>
      <c r="FJ21" s="43">
        <f t="shared" si="71"/>
        <v>0</v>
      </c>
      <c r="FK21" s="43">
        <f t="shared" si="71"/>
        <v>0</v>
      </c>
      <c r="FL21" s="43">
        <f t="shared" si="71"/>
        <v>0</v>
      </c>
      <c r="FM21" s="43">
        <f t="shared" si="71"/>
        <v>0</v>
      </c>
      <c r="FN21" s="43">
        <f>IF(FN18&lt;0,FN18,0)+(FN15-FN16)</f>
        <v>1306.5906049758573</v>
      </c>
      <c r="FO21" s="43">
        <f t="shared" ref="FO21:FZ21" si="72">IF(FO18&lt;0,FO18,0)+(FO12-FO16)</f>
        <v>0</v>
      </c>
      <c r="FP21" s="43">
        <f t="shared" si="72"/>
        <v>0</v>
      </c>
      <c r="FQ21" s="43">
        <f t="shared" si="72"/>
        <v>0</v>
      </c>
      <c r="FR21" s="43">
        <f t="shared" si="72"/>
        <v>0</v>
      </c>
      <c r="FS21" s="43">
        <f t="shared" si="72"/>
        <v>0</v>
      </c>
      <c r="FT21" s="43">
        <f t="shared" si="72"/>
        <v>0</v>
      </c>
      <c r="FU21" s="43">
        <f t="shared" si="72"/>
        <v>0</v>
      </c>
      <c r="FV21" s="43">
        <f t="shared" si="72"/>
        <v>0</v>
      </c>
      <c r="FW21" s="43">
        <f t="shared" si="72"/>
        <v>0</v>
      </c>
      <c r="FX21" s="43">
        <f t="shared" si="72"/>
        <v>0</v>
      </c>
      <c r="FY21" s="43">
        <f t="shared" si="72"/>
        <v>0</v>
      </c>
      <c r="FZ21" s="43">
        <f t="shared" si="72"/>
        <v>0</v>
      </c>
      <c r="GA21" s="43">
        <f>IF(GA18&lt;0,GA18,0)+(GA15-GA16)</f>
        <v>264792.77228778362</v>
      </c>
      <c r="GB21" s="43">
        <f t="shared" ref="GB21:GM21" si="73">IF(GB18&lt;0,GB18,0)+(GB12-GB16)</f>
        <v>0</v>
      </c>
      <c r="GC21" s="43">
        <f t="shared" si="73"/>
        <v>0</v>
      </c>
      <c r="GD21" s="43">
        <f t="shared" si="73"/>
        <v>0</v>
      </c>
      <c r="GE21" s="43">
        <f t="shared" si="73"/>
        <v>0</v>
      </c>
      <c r="GF21" s="43">
        <f t="shared" si="73"/>
        <v>0</v>
      </c>
      <c r="GG21" s="43">
        <f t="shared" si="73"/>
        <v>0</v>
      </c>
      <c r="GH21" s="43">
        <f t="shared" si="73"/>
        <v>0</v>
      </c>
      <c r="GI21" s="43">
        <f t="shared" si="73"/>
        <v>0</v>
      </c>
      <c r="GJ21" s="43">
        <f t="shared" si="73"/>
        <v>0</v>
      </c>
      <c r="GK21" s="43">
        <f t="shared" si="73"/>
        <v>0</v>
      </c>
      <c r="GL21" s="43">
        <f t="shared" si="73"/>
        <v>0</v>
      </c>
      <c r="GM21" s="43">
        <f t="shared" si="73"/>
        <v>0</v>
      </c>
      <c r="GN21" s="43">
        <f>IF(GN18&lt;0,GN18,0)+(GN15-GN16)</f>
        <v>261619.12360419129</v>
      </c>
      <c r="GO21" s="43">
        <f t="shared" ref="GO21:HT21" si="74">IF(GO18&lt;0,GO18,0)+(GO12-GO16)</f>
        <v>0</v>
      </c>
      <c r="GP21" s="43">
        <f t="shared" si="74"/>
        <v>0</v>
      </c>
      <c r="GQ21" s="43">
        <f t="shared" si="74"/>
        <v>0</v>
      </c>
      <c r="GR21" s="43">
        <f t="shared" si="74"/>
        <v>0</v>
      </c>
      <c r="GS21" s="43">
        <f t="shared" si="74"/>
        <v>0</v>
      </c>
      <c r="GT21" s="43">
        <f t="shared" si="74"/>
        <v>0</v>
      </c>
      <c r="GU21" s="43">
        <f t="shared" si="74"/>
        <v>0</v>
      </c>
      <c r="GV21" s="43">
        <f t="shared" si="74"/>
        <v>0</v>
      </c>
      <c r="GW21" s="43">
        <f t="shared" si="74"/>
        <v>0</v>
      </c>
      <c r="GX21" s="43">
        <f t="shared" si="74"/>
        <v>0</v>
      </c>
      <c r="GY21" s="43">
        <f t="shared" si="74"/>
        <v>0</v>
      </c>
      <c r="GZ21" s="43">
        <f t="shared" si="74"/>
        <v>0</v>
      </c>
      <c r="HA21" s="43">
        <f t="shared" si="74"/>
        <v>8601.9230769234946</v>
      </c>
      <c r="HB21" s="43">
        <f t="shared" si="74"/>
        <v>0</v>
      </c>
      <c r="HC21" s="43">
        <f t="shared" si="74"/>
        <v>0</v>
      </c>
      <c r="HD21" s="43">
        <f t="shared" si="74"/>
        <v>0</v>
      </c>
      <c r="HE21" s="43">
        <f t="shared" si="74"/>
        <v>0</v>
      </c>
      <c r="HF21" s="43">
        <f t="shared" si="74"/>
        <v>0</v>
      </c>
      <c r="HG21" s="43">
        <f t="shared" si="74"/>
        <v>0</v>
      </c>
      <c r="HH21" s="43">
        <f t="shared" si="74"/>
        <v>0</v>
      </c>
      <c r="HI21" s="43">
        <f t="shared" si="74"/>
        <v>0</v>
      </c>
      <c r="HJ21" s="43">
        <f t="shared" si="74"/>
        <v>0</v>
      </c>
      <c r="HK21" s="43">
        <f t="shared" si="74"/>
        <v>0</v>
      </c>
      <c r="HL21" s="43">
        <f t="shared" si="74"/>
        <v>0</v>
      </c>
      <c r="HM21" s="43">
        <f t="shared" si="74"/>
        <v>0</v>
      </c>
      <c r="HN21" s="43">
        <f t="shared" si="74"/>
        <v>25805.76923076966</v>
      </c>
      <c r="HO21" s="43">
        <f t="shared" si="74"/>
        <v>0</v>
      </c>
      <c r="HP21" s="43">
        <f t="shared" si="74"/>
        <v>0</v>
      </c>
      <c r="HQ21" s="43">
        <f t="shared" si="74"/>
        <v>0</v>
      </c>
      <c r="HR21" s="43">
        <f t="shared" si="74"/>
        <v>0</v>
      </c>
      <c r="HS21" s="43">
        <f t="shared" si="74"/>
        <v>0</v>
      </c>
      <c r="HT21" s="43">
        <f t="shared" si="74"/>
        <v>0</v>
      </c>
      <c r="HU21" s="43">
        <f t="shared" ref="HU21:IZ21" si="75">IF(HU18&lt;0,HU18,0)+(HU12-HU16)</f>
        <v>0</v>
      </c>
      <c r="HV21" s="43">
        <f t="shared" si="75"/>
        <v>0</v>
      </c>
      <c r="HW21" s="43">
        <f t="shared" si="75"/>
        <v>0</v>
      </c>
      <c r="HX21" s="43">
        <f t="shared" si="75"/>
        <v>0</v>
      </c>
      <c r="HY21" s="43">
        <f t="shared" si="75"/>
        <v>0</v>
      </c>
      <c r="HZ21" s="43">
        <f t="shared" si="75"/>
        <v>0</v>
      </c>
      <c r="IA21" s="43">
        <f t="shared" si="75"/>
        <v>34407.692307692727</v>
      </c>
      <c r="IB21" s="43">
        <f t="shared" si="75"/>
        <v>0</v>
      </c>
      <c r="IC21" s="43">
        <f t="shared" si="75"/>
        <v>0</v>
      </c>
      <c r="ID21" s="43">
        <f t="shared" si="75"/>
        <v>0</v>
      </c>
      <c r="IE21" s="43">
        <f t="shared" si="75"/>
        <v>0</v>
      </c>
      <c r="IF21" s="43">
        <f t="shared" si="75"/>
        <v>0</v>
      </c>
      <c r="IG21" s="43">
        <f t="shared" si="75"/>
        <v>0</v>
      </c>
      <c r="IH21" s="43">
        <f t="shared" si="75"/>
        <v>0</v>
      </c>
      <c r="II21" s="43">
        <f t="shared" si="75"/>
        <v>0</v>
      </c>
      <c r="IJ21" s="43">
        <f t="shared" si="75"/>
        <v>0</v>
      </c>
      <c r="IK21" s="43">
        <f t="shared" si="75"/>
        <v>0</v>
      </c>
      <c r="IL21" s="43">
        <f t="shared" si="75"/>
        <v>0</v>
      </c>
      <c r="IM21" s="43">
        <f t="shared" si="75"/>
        <v>0</v>
      </c>
      <c r="IN21" s="43">
        <f t="shared" si="75"/>
        <v>34407.692307692727</v>
      </c>
      <c r="IO21" s="43">
        <f t="shared" si="75"/>
        <v>0</v>
      </c>
      <c r="IP21" s="43">
        <f t="shared" si="75"/>
        <v>0</v>
      </c>
      <c r="IQ21" s="43">
        <f t="shared" si="75"/>
        <v>0</v>
      </c>
      <c r="IR21" s="43">
        <f t="shared" si="75"/>
        <v>0</v>
      </c>
      <c r="IS21" s="43">
        <f t="shared" si="75"/>
        <v>0</v>
      </c>
      <c r="IT21" s="43">
        <f t="shared" si="75"/>
        <v>0</v>
      </c>
      <c r="IU21" s="43">
        <f t="shared" si="75"/>
        <v>0</v>
      </c>
      <c r="IV21" s="43">
        <f t="shared" si="75"/>
        <v>0</v>
      </c>
      <c r="IW21" s="43">
        <f t="shared" si="75"/>
        <v>0</v>
      </c>
      <c r="IX21" s="43">
        <f t="shared" si="75"/>
        <v>0</v>
      </c>
      <c r="IY21" s="43">
        <f t="shared" si="75"/>
        <v>0</v>
      </c>
      <c r="IZ21" s="43">
        <f t="shared" si="75"/>
        <v>0</v>
      </c>
      <c r="JA21" s="43">
        <f t="shared" ref="JA21:KF21" si="76">IF(JA18&lt;0,JA18,0)+(JA12-JA16)</f>
        <v>34407.692307692727</v>
      </c>
      <c r="JB21" s="43">
        <f t="shared" si="76"/>
        <v>0</v>
      </c>
      <c r="JC21" s="43">
        <f t="shared" si="76"/>
        <v>0</v>
      </c>
      <c r="JD21" s="43">
        <f t="shared" si="76"/>
        <v>0</v>
      </c>
      <c r="JE21" s="43">
        <f t="shared" si="76"/>
        <v>0</v>
      </c>
      <c r="JF21" s="43">
        <f t="shared" si="76"/>
        <v>0</v>
      </c>
      <c r="JG21" s="43">
        <f t="shared" si="76"/>
        <v>0</v>
      </c>
      <c r="JH21" s="43">
        <f t="shared" si="76"/>
        <v>0</v>
      </c>
      <c r="JI21" s="43">
        <f t="shared" si="76"/>
        <v>0</v>
      </c>
      <c r="JJ21" s="43">
        <f t="shared" si="76"/>
        <v>0</v>
      </c>
      <c r="JK21" s="43">
        <f t="shared" si="76"/>
        <v>0</v>
      </c>
      <c r="JL21" s="43">
        <f t="shared" si="76"/>
        <v>0</v>
      </c>
      <c r="JM21" s="43">
        <f t="shared" si="76"/>
        <v>0</v>
      </c>
      <c r="JN21" s="43">
        <f t="shared" si="76"/>
        <v>34407.692307692727</v>
      </c>
      <c r="JO21" s="43">
        <f t="shared" si="76"/>
        <v>0</v>
      </c>
      <c r="JP21" s="43">
        <f t="shared" si="76"/>
        <v>0</v>
      </c>
      <c r="JQ21" s="43">
        <f t="shared" si="76"/>
        <v>0</v>
      </c>
      <c r="JR21" s="43">
        <f t="shared" si="76"/>
        <v>0</v>
      </c>
      <c r="JS21" s="43">
        <f t="shared" si="76"/>
        <v>0</v>
      </c>
      <c r="JT21" s="43">
        <f t="shared" si="76"/>
        <v>0</v>
      </c>
      <c r="JU21" s="43">
        <f t="shared" si="76"/>
        <v>0</v>
      </c>
      <c r="JV21" s="43">
        <f t="shared" si="76"/>
        <v>0</v>
      </c>
      <c r="JW21" s="43">
        <f t="shared" si="76"/>
        <v>0</v>
      </c>
      <c r="JX21" s="43">
        <f t="shared" si="76"/>
        <v>0</v>
      </c>
      <c r="JY21" s="43">
        <f t="shared" si="76"/>
        <v>0</v>
      </c>
      <c r="JZ21" s="43">
        <f t="shared" si="76"/>
        <v>0</v>
      </c>
      <c r="KA21" s="43">
        <f t="shared" si="76"/>
        <v>34407.692307692727</v>
      </c>
      <c r="KB21" s="43">
        <f t="shared" si="76"/>
        <v>0</v>
      </c>
      <c r="KC21" s="43">
        <f t="shared" si="76"/>
        <v>0</v>
      </c>
      <c r="KD21" s="43">
        <f t="shared" si="76"/>
        <v>0</v>
      </c>
      <c r="KE21" s="43">
        <f t="shared" si="76"/>
        <v>0</v>
      </c>
      <c r="KF21" s="43">
        <f t="shared" si="76"/>
        <v>0</v>
      </c>
      <c r="KG21" s="43">
        <f t="shared" ref="KG21:LN21" si="77">IF(KG18&lt;0,KG18,0)+(KG12-KG16)</f>
        <v>0</v>
      </c>
      <c r="KH21" s="43">
        <f t="shared" si="77"/>
        <v>0</v>
      </c>
      <c r="KI21" s="43">
        <f t="shared" si="77"/>
        <v>0</v>
      </c>
      <c r="KJ21" s="43">
        <f t="shared" si="77"/>
        <v>0</v>
      </c>
      <c r="KK21" s="43">
        <f t="shared" si="77"/>
        <v>0</v>
      </c>
      <c r="KL21" s="43">
        <f t="shared" si="77"/>
        <v>0</v>
      </c>
      <c r="KM21" s="43">
        <f t="shared" si="77"/>
        <v>0</v>
      </c>
      <c r="KN21" s="43">
        <f t="shared" si="77"/>
        <v>34407.692307692727</v>
      </c>
      <c r="KO21" s="43">
        <f t="shared" si="77"/>
        <v>0</v>
      </c>
      <c r="KP21" s="43">
        <f t="shared" si="77"/>
        <v>0</v>
      </c>
      <c r="KQ21" s="43">
        <f t="shared" si="77"/>
        <v>0</v>
      </c>
      <c r="KR21" s="43">
        <f t="shared" si="77"/>
        <v>0</v>
      </c>
      <c r="KS21" s="43">
        <f t="shared" si="77"/>
        <v>0</v>
      </c>
      <c r="KT21" s="43">
        <f t="shared" si="77"/>
        <v>0</v>
      </c>
      <c r="KU21" s="43">
        <f t="shared" si="77"/>
        <v>0</v>
      </c>
      <c r="KV21" s="43">
        <f t="shared" si="77"/>
        <v>0</v>
      </c>
      <c r="KW21" s="43">
        <f t="shared" si="77"/>
        <v>0</v>
      </c>
      <c r="KX21" s="43">
        <f t="shared" si="77"/>
        <v>0</v>
      </c>
      <c r="KY21" s="43">
        <f t="shared" si="77"/>
        <v>0</v>
      </c>
      <c r="KZ21" s="43">
        <f t="shared" si="77"/>
        <v>0</v>
      </c>
      <c r="LA21" s="43">
        <f t="shared" si="77"/>
        <v>34407.692307692727</v>
      </c>
      <c r="LB21" s="43">
        <f t="shared" si="77"/>
        <v>0</v>
      </c>
      <c r="LC21" s="43">
        <f t="shared" si="77"/>
        <v>0</v>
      </c>
      <c r="LD21" s="43">
        <f t="shared" si="77"/>
        <v>0</v>
      </c>
      <c r="LE21" s="43">
        <f t="shared" si="77"/>
        <v>0</v>
      </c>
      <c r="LF21" s="43">
        <f t="shared" si="77"/>
        <v>0</v>
      </c>
      <c r="LG21" s="43">
        <f t="shared" si="77"/>
        <v>0</v>
      </c>
      <c r="LH21" s="43">
        <f t="shared" si="77"/>
        <v>0</v>
      </c>
      <c r="LI21" s="43">
        <f t="shared" si="77"/>
        <v>0</v>
      </c>
      <c r="LJ21" s="43">
        <f t="shared" si="77"/>
        <v>0</v>
      </c>
      <c r="LK21" s="43">
        <f t="shared" si="77"/>
        <v>0</v>
      </c>
      <c r="LL21" s="43">
        <f t="shared" si="77"/>
        <v>0</v>
      </c>
      <c r="LM21" s="43">
        <f t="shared" si="77"/>
        <v>0</v>
      </c>
      <c r="LN21" s="44">
        <f t="shared" si="77"/>
        <v>34407.692307692727</v>
      </c>
    </row>
    <row r="22" spans="1:326" ht="15.75" thickBot="1">
      <c r="A22" s="8" t="s">
        <v>108</v>
      </c>
      <c r="B22" s="4"/>
      <c r="C22" s="40"/>
      <c r="D22" s="40"/>
      <c r="E22" s="40"/>
      <c r="F22" s="40"/>
      <c r="G22" s="40"/>
      <c r="H22" s="40"/>
      <c r="I22" s="40"/>
      <c r="J22" s="40"/>
      <c r="K22" s="40"/>
      <c r="L22" s="40"/>
      <c r="M22" s="40"/>
      <c r="N22" s="349">
        <f>N20+N21</f>
        <v>-185540.39</v>
      </c>
      <c r="O22" s="47"/>
      <c r="P22" s="47"/>
      <c r="Q22" s="47"/>
      <c r="R22" s="47"/>
      <c r="S22" s="47"/>
      <c r="T22" s="47"/>
      <c r="U22" s="47"/>
      <c r="V22" s="47"/>
      <c r="W22" s="47"/>
      <c r="X22" s="47"/>
      <c r="Y22" s="47"/>
      <c r="Z22" s="47"/>
      <c r="AA22" s="48">
        <f>AA20+AA21</f>
        <v>-946561.71192817984</v>
      </c>
      <c r="AB22" s="47"/>
      <c r="AC22" s="47"/>
      <c r="AD22" s="47"/>
      <c r="AE22" s="47"/>
      <c r="AF22" s="47"/>
      <c r="AG22" s="47"/>
      <c r="AH22" s="47"/>
      <c r="AI22" s="47"/>
      <c r="AJ22" s="47"/>
      <c r="AK22" s="47"/>
      <c r="AL22" s="47"/>
      <c r="AM22" s="47"/>
      <c r="AN22" s="48">
        <f>AN20+AN21</f>
        <v>-1320881.4597975381</v>
      </c>
      <c r="AO22" s="47"/>
      <c r="AP22" s="47"/>
      <c r="AQ22" s="47"/>
      <c r="AR22" s="47"/>
      <c r="AS22" s="47"/>
      <c r="AT22" s="47"/>
      <c r="AU22" s="47"/>
      <c r="AV22" s="47"/>
      <c r="AW22" s="47"/>
      <c r="AX22" s="47"/>
      <c r="AY22" s="47"/>
      <c r="AZ22" s="47"/>
      <c r="BA22" s="48">
        <f>BA20+BA21</f>
        <v>-1268466.619207538</v>
      </c>
      <c r="BB22" s="47"/>
      <c r="BC22" s="47"/>
      <c r="BD22" s="47"/>
      <c r="BE22" s="47"/>
      <c r="BF22" s="47"/>
      <c r="BG22" s="47"/>
      <c r="BH22" s="47"/>
      <c r="BI22" s="47"/>
      <c r="BJ22" s="47"/>
      <c r="BK22" s="47"/>
      <c r="BL22" s="47"/>
      <c r="BM22" s="47"/>
      <c r="BN22" s="48">
        <f>BN20+BN21</f>
        <v>-1225315.665573288</v>
      </c>
      <c r="BO22" s="47"/>
      <c r="BP22" s="47"/>
      <c r="BQ22" s="47"/>
      <c r="BR22" s="47"/>
      <c r="BS22" s="47"/>
      <c r="BT22" s="47"/>
      <c r="BU22" s="47"/>
      <c r="BV22" s="47"/>
      <c r="BW22" s="47"/>
      <c r="BX22" s="47"/>
      <c r="BY22" s="47"/>
      <c r="BZ22" s="47"/>
      <c r="CA22" s="48">
        <f>CA20+CA21</f>
        <v>-1195553.8182778158</v>
      </c>
      <c r="CB22" s="47"/>
      <c r="CC22" s="47"/>
      <c r="CD22" s="47"/>
      <c r="CE22" s="47"/>
      <c r="CF22" s="47"/>
      <c r="CG22" s="47"/>
      <c r="CH22" s="47"/>
      <c r="CI22" s="47"/>
      <c r="CJ22" s="47"/>
      <c r="CK22" s="47"/>
      <c r="CL22" s="47"/>
      <c r="CM22" s="47"/>
      <c r="CN22" s="48">
        <f>CN20+CN21</f>
        <v>-1200355.3337896941</v>
      </c>
      <c r="CO22" s="47"/>
      <c r="CP22" s="47"/>
      <c r="CQ22" s="47"/>
      <c r="CR22" s="47"/>
      <c r="CS22" s="47"/>
      <c r="CT22" s="47"/>
      <c r="CU22" s="47"/>
      <c r="CV22" s="47"/>
      <c r="CW22" s="47"/>
      <c r="CX22" s="47"/>
      <c r="CY22" s="47"/>
      <c r="CZ22" s="47"/>
      <c r="DA22" s="48">
        <f>DA20+DA21</f>
        <v>-1154922.6880959035</v>
      </c>
      <c r="DB22" s="47"/>
      <c r="DC22" s="47"/>
      <c r="DD22" s="47"/>
      <c r="DE22" s="47"/>
      <c r="DF22" s="47"/>
      <c r="DG22" s="47"/>
      <c r="DH22" s="47"/>
      <c r="DI22" s="47"/>
      <c r="DJ22" s="47"/>
      <c r="DK22" s="47"/>
      <c r="DL22" s="47"/>
      <c r="DM22" s="47"/>
      <c r="DN22" s="48">
        <f>DN20+DN21</f>
        <v>-1183401.1250661535</v>
      </c>
      <c r="DO22" s="47"/>
      <c r="DP22" s="47"/>
      <c r="DQ22" s="47"/>
      <c r="DR22" s="47"/>
      <c r="DS22" s="47"/>
      <c r="DT22" s="47"/>
      <c r="DU22" s="47"/>
      <c r="DV22" s="47"/>
      <c r="DW22" s="47"/>
      <c r="DX22" s="47"/>
      <c r="DY22" s="47"/>
      <c r="DZ22" s="47"/>
      <c r="EA22" s="48">
        <f>EA20+EA21</f>
        <v>-1134135.881249611</v>
      </c>
      <c r="EB22" s="47"/>
      <c r="EC22" s="47"/>
      <c r="ED22" s="47"/>
      <c r="EE22" s="47"/>
      <c r="EF22" s="47"/>
      <c r="EG22" s="47"/>
      <c r="EH22" s="47"/>
      <c r="EI22" s="47"/>
      <c r="EJ22" s="47"/>
      <c r="EK22" s="47"/>
      <c r="EL22" s="47"/>
      <c r="EM22" s="47"/>
      <c r="EN22" s="48">
        <f>EN20+EN21</f>
        <v>-1128950.7441468278</v>
      </c>
      <c r="EO22" s="47"/>
      <c r="EP22" s="47"/>
      <c r="EQ22" s="47"/>
      <c r="ER22" s="47"/>
      <c r="ES22" s="47"/>
      <c r="ET22" s="47"/>
      <c r="EU22" s="47"/>
      <c r="EV22" s="47"/>
      <c r="EW22" s="47"/>
      <c r="EX22" s="47"/>
      <c r="EY22" s="47"/>
      <c r="EZ22" s="47"/>
      <c r="FA22" s="48">
        <f>FA20+FA21</f>
        <v>-1103386.1658122328</v>
      </c>
      <c r="FB22" s="47"/>
      <c r="FC22" s="47"/>
      <c r="FD22" s="47"/>
      <c r="FE22" s="47"/>
      <c r="FF22" s="47"/>
      <c r="FG22" s="47"/>
      <c r="FH22" s="47"/>
      <c r="FI22" s="47"/>
      <c r="FJ22" s="47"/>
      <c r="FK22" s="47"/>
      <c r="FL22" s="47"/>
      <c r="FM22" s="47"/>
      <c r="FN22" s="48">
        <f>FN20+FN21</f>
        <v>-1102079.5752072569</v>
      </c>
      <c r="FO22" s="47"/>
      <c r="FP22" s="47"/>
      <c r="FQ22" s="47"/>
      <c r="FR22" s="47"/>
      <c r="FS22" s="47"/>
      <c r="FT22" s="47"/>
      <c r="FU22" s="47"/>
      <c r="FV22" s="47"/>
      <c r="FW22" s="47"/>
      <c r="FX22" s="47"/>
      <c r="FY22" s="47"/>
      <c r="FZ22" s="47"/>
      <c r="GA22" s="48">
        <f>GA20+GA21</f>
        <v>-837286.80291947327</v>
      </c>
      <c r="GB22" s="47"/>
      <c r="GC22" s="47"/>
      <c r="GD22" s="47"/>
      <c r="GE22" s="47"/>
      <c r="GF22" s="47"/>
      <c r="GG22" s="47"/>
      <c r="GH22" s="47"/>
      <c r="GI22" s="47"/>
      <c r="GJ22" s="47"/>
      <c r="GK22" s="47"/>
      <c r="GL22" s="47"/>
      <c r="GM22" s="47"/>
      <c r="GN22" s="48">
        <f>GN20+GN21</f>
        <v>-575667.67931528203</v>
      </c>
      <c r="GO22" s="47"/>
      <c r="GP22" s="47"/>
      <c r="GQ22" s="47"/>
      <c r="GR22" s="47"/>
      <c r="GS22" s="47"/>
      <c r="GT22" s="47"/>
      <c r="GU22" s="47"/>
      <c r="GV22" s="47"/>
      <c r="GW22" s="47"/>
      <c r="GX22" s="47"/>
      <c r="GY22" s="47"/>
      <c r="GZ22" s="47"/>
      <c r="HA22" s="48">
        <f>HA20+HA21</f>
        <v>-567065.75623835856</v>
      </c>
      <c r="HB22" s="47"/>
      <c r="HC22" s="47"/>
      <c r="HD22" s="47"/>
      <c r="HE22" s="47"/>
      <c r="HF22" s="47"/>
      <c r="HG22" s="47"/>
      <c r="HH22" s="47"/>
      <c r="HI22" s="47"/>
      <c r="HJ22" s="47"/>
      <c r="HK22" s="47"/>
      <c r="HL22" s="47"/>
      <c r="HM22" s="47"/>
      <c r="HN22" s="48">
        <f>HN20+HN21</f>
        <v>-541259.98700758885</v>
      </c>
      <c r="HO22" s="47"/>
      <c r="HP22" s="47"/>
      <c r="HQ22" s="47"/>
      <c r="HR22" s="47"/>
      <c r="HS22" s="47"/>
      <c r="HT22" s="47"/>
      <c r="HU22" s="47"/>
      <c r="HV22" s="47"/>
      <c r="HW22" s="47"/>
      <c r="HX22" s="47"/>
      <c r="HY22" s="47"/>
      <c r="HZ22" s="47"/>
      <c r="IA22" s="48">
        <f>IA20+IA21</f>
        <v>-506852.29469989613</v>
      </c>
      <c r="IB22" s="47"/>
      <c r="IC22" s="47"/>
      <c r="ID22" s="47"/>
      <c r="IE22" s="47"/>
      <c r="IF22" s="47"/>
      <c r="IG22" s="47"/>
      <c r="IH22" s="47"/>
      <c r="II22" s="47"/>
      <c r="IJ22" s="47"/>
      <c r="IK22" s="47"/>
      <c r="IL22" s="47"/>
      <c r="IM22" s="47"/>
      <c r="IN22" s="48">
        <f>IN20+IN21</f>
        <v>-472444.60239220341</v>
      </c>
      <c r="IO22" s="47"/>
      <c r="IP22" s="47"/>
      <c r="IQ22" s="47"/>
      <c r="IR22" s="47"/>
      <c r="IS22" s="47"/>
      <c r="IT22" s="47"/>
      <c r="IU22" s="47"/>
      <c r="IV22" s="47"/>
      <c r="IW22" s="47"/>
      <c r="IX22" s="47"/>
      <c r="IY22" s="47"/>
      <c r="IZ22" s="47"/>
      <c r="JA22" s="48">
        <f>JA20+JA21</f>
        <v>-438036.91008451069</v>
      </c>
      <c r="JB22" s="47"/>
      <c r="JC22" s="47"/>
      <c r="JD22" s="47"/>
      <c r="JE22" s="47"/>
      <c r="JF22" s="47"/>
      <c r="JG22" s="47"/>
      <c r="JH22" s="47"/>
      <c r="JI22" s="47"/>
      <c r="JJ22" s="47"/>
      <c r="JK22" s="47"/>
      <c r="JL22" s="47"/>
      <c r="JM22" s="47"/>
      <c r="JN22" s="48">
        <f>JN20+JN21</f>
        <v>-403629.21777681797</v>
      </c>
      <c r="JO22" s="47"/>
      <c r="JP22" s="47"/>
      <c r="JQ22" s="47"/>
      <c r="JR22" s="47"/>
      <c r="JS22" s="47"/>
      <c r="JT22" s="47"/>
      <c r="JU22" s="47"/>
      <c r="JV22" s="47"/>
      <c r="JW22" s="47"/>
      <c r="JX22" s="47"/>
      <c r="JY22" s="47"/>
      <c r="JZ22" s="47"/>
      <c r="KA22" s="48">
        <f>KA20+KA21</f>
        <v>-369221.52546912525</v>
      </c>
      <c r="KB22" s="47"/>
      <c r="KC22" s="47"/>
      <c r="KD22" s="47"/>
      <c r="KE22" s="47"/>
      <c r="KF22" s="47"/>
      <c r="KG22" s="47"/>
      <c r="KH22" s="47"/>
      <c r="KI22" s="47"/>
      <c r="KJ22" s="47"/>
      <c r="KK22" s="47"/>
      <c r="KL22" s="47"/>
      <c r="KM22" s="47"/>
      <c r="KN22" s="48">
        <f>KN20+KN21</f>
        <v>-334813.83316143253</v>
      </c>
      <c r="KO22" s="47"/>
      <c r="KP22" s="47"/>
      <c r="KQ22" s="47"/>
      <c r="KR22" s="47"/>
      <c r="KS22" s="47"/>
      <c r="KT22" s="47"/>
      <c r="KU22" s="47"/>
      <c r="KV22" s="47"/>
      <c r="KW22" s="47"/>
      <c r="KX22" s="47"/>
      <c r="KY22" s="47"/>
      <c r="KZ22" s="47"/>
      <c r="LA22" s="48">
        <f>LA20+LA21</f>
        <v>-300406.14085373981</v>
      </c>
      <c r="LB22" s="47"/>
      <c r="LC22" s="47"/>
      <c r="LD22" s="47"/>
      <c r="LE22" s="47"/>
      <c r="LF22" s="47"/>
      <c r="LG22" s="47"/>
      <c r="LH22" s="47"/>
      <c r="LI22" s="47"/>
      <c r="LJ22" s="47"/>
      <c r="LK22" s="47"/>
      <c r="LL22" s="47"/>
      <c r="LM22" s="47"/>
      <c r="LN22" s="49">
        <f>LN20+LN21</f>
        <v>-265998.44854604709</v>
      </c>
    </row>
    <row r="27" spans="1:326">
      <c r="N27" s="51"/>
    </row>
    <row r="29" spans="1:326">
      <c r="N29" s="51"/>
      <c r="AA29" s="23"/>
    </row>
    <row r="30" spans="1:326">
      <c r="N30" s="51"/>
      <c r="AA30" s="23"/>
    </row>
    <row r="31" spans="1:326">
      <c r="N31" s="51"/>
      <c r="AA31" s="23"/>
    </row>
    <row r="32" spans="1:326">
      <c r="N32" s="51"/>
      <c r="AA32" s="23"/>
    </row>
    <row r="33" spans="14:27">
      <c r="N33" s="51"/>
    </row>
    <row r="34" spans="14:27">
      <c r="N34" s="51"/>
      <c r="AA34" s="51"/>
    </row>
    <row r="35" spans="14:27">
      <c r="N35" s="51"/>
      <c r="AA35" s="51"/>
    </row>
    <row r="36" spans="14:27">
      <c r="N36" s="51"/>
      <c r="AA36" s="51"/>
    </row>
  </sheetData>
  <hyperlinks>
    <hyperlink ref="A1" location="'Valdymo darbalaukis'!A1" display="Atgal į valdymo darbalaukį" xr:uid="{00000000-0004-0000-0C00-000000000000}"/>
  </hyperlinks>
  <pageMargins left="0.7" right="0.7" top="0.75" bottom="0.75" header="0.3" footer="0.3"/>
  <pageSetup paperSize="9" orientation="portrait" r:id="rId1"/>
  <ignoredErrors>
    <ignoredError sqref="BA16:GN2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5"/>
  <sheetViews>
    <sheetView workbookViewId="0">
      <selection activeCell="D20" sqref="D20"/>
    </sheetView>
  </sheetViews>
  <sheetFormatPr defaultRowHeight="15"/>
  <cols>
    <col min="1" max="1" width="31" customWidth="1"/>
    <col min="2" max="2" width="12.28515625" customWidth="1"/>
    <col min="3" max="3" width="10.42578125" bestFit="1" customWidth="1"/>
    <col min="4" max="4" width="10" bestFit="1" customWidth="1"/>
    <col min="5" max="14" width="9.140625" customWidth="1"/>
    <col min="15" max="16" width="10.42578125" bestFit="1" customWidth="1"/>
    <col min="17" max="26" width="3.140625" bestFit="1" customWidth="1"/>
  </cols>
  <sheetData>
    <row r="1" spans="1:26">
      <c r="A1" s="1" t="s">
        <v>0</v>
      </c>
    </row>
    <row r="3" spans="1:26">
      <c r="A3" s="16" t="s">
        <v>352</v>
      </c>
      <c r="B3" s="16"/>
      <c r="C3" s="16"/>
      <c r="D3" s="16"/>
      <c r="E3" s="16"/>
    </row>
    <row r="4" spans="1:26" ht="15.75" thickBot="1"/>
    <row r="5" spans="1:26" ht="15.75" thickBot="1">
      <c r="A5" s="14"/>
      <c r="B5" s="153">
        <v>1</v>
      </c>
      <c r="C5" s="154">
        <v>2</v>
      </c>
      <c r="D5" s="154">
        <v>3</v>
      </c>
      <c r="E5" s="154">
        <v>4</v>
      </c>
      <c r="F5" s="154">
        <v>5</v>
      </c>
      <c r="G5" s="154">
        <v>6</v>
      </c>
      <c r="H5" s="154">
        <v>7</v>
      </c>
      <c r="I5" s="154">
        <v>8</v>
      </c>
      <c r="J5" s="154">
        <v>9</v>
      </c>
      <c r="K5" s="154">
        <v>10</v>
      </c>
      <c r="L5" s="154">
        <v>11</v>
      </c>
      <c r="M5" s="154">
        <v>12</v>
      </c>
      <c r="N5" s="154">
        <v>13</v>
      </c>
      <c r="O5" s="154">
        <v>14</v>
      </c>
      <c r="P5" s="154">
        <v>15</v>
      </c>
      <c r="Q5" s="154">
        <v>16</v>
      </c>
      <c r="R5" s="154">
        <v>17</v>
      </c>
      <c r="S5" s="154">
        <v>18</v>
      </c>
      <c r="T5" s="154">
        <v>19</v>
      </c>
      <c r="U5" s="154">
        <v>20</v>
      </c>
      <c r="V5" s="154">
        <v>21</v>
      </c>
      <c r="W5" s="154">
        <v>22</v>
      </c>
      <c r="X5" s="154">
        <v>23</v>
      </c>
      <c r="Y5" s="154">
        <v>24</v>
      </c>
      <c r="Z5" s="155">
        <v>25</v>
      </c>
    </row>
    <row r="6" spans="1:26">
      <c r="A6" s="29" t="s">
        <v>161</v>
      </c>
      <c r="B6" s="30">
        <f>B7+B8</f>
        <v>-912102.6</v>
      </c>
      <c r="C6" s="140">
        <f t="shared" ref="C6:Z6" si="0">C7+C8</f>
        <v>-410758.91585833242</v>
      </c>
      <c r="D6" s="140">
        <f t="shared" si="0"/>
        <v>88923.076923077038</v>
      </c>
      <c r="E6" s="140">
        <f t="shared" si="0"/>
        <v>113500.0000000002</v>
      </c>
      <c r="F6" s="140">
        <f t="shared" si="0"/>
        <v>134707.39761042336</v>
      </c>
      <c r="G6" s="140">
        <f t="shared" si="0"/>
        <v>159879.85627735907</v>
      </c>
      <c r="H6" s="140">
        <f t="shared" si="0"/>
        <v>185317.50761891805</v>
      </c>
      <c r="I6" s="140">
        <f t="shared" si="0"/>
        <v>211807.69230769301</v>
      </c>
      <c r="J6" s="140">
        <f t="shared" si="0"/>
        <v>233463.94530430101</v>
      </c>
      <c r="K6" s="140">
        <f t="shared" si="0"/>
        <v>260961.53846153917</v>
      </c>
      <c r="L6" s="140">
        <f t="shared" si="0"/>
        <v>282371.41015025589</v>
      </c>
      <c r="M6" s="140">
        <f t="shared" si="0"/>
        <v>309782.05437306344</v>
      </c>
      <c r="N6" s="140">
        <f t="shared" si="0"/>
        <v>333048.87051365577</v>
      </c>
      <c r="O6" s="140">
        <f t="shared" si="0"/>
        <v>359185.23565891146</v>
      </c>
      <c r="P6" s="140">
        <f t="shared" si="0"/>
        <v>350005.38911024184</v>
      </c>
      <c r="Q6" s="140">
        <f t="shared" si="0"/>
        <v>0</v>
      </c>
      <c r="R6" s="140">
        <f t="shared" si="0"/>
        <v>0</v>
      </c>
      <c r="S6" s="140">
        <f t="shared" si="0"/>
        <v>0</v>
      </c>
      <c r="T6" s="140">
        <f t="shared" si="0"/>
        <v>0</v>
      </c>
      <c r="U6" s="140">
        <f t="shared" si="0"/>
        <v>0</v>
      </c>
      <c r="V6" s="140">
        <f t="shared" si="0"/>
        <v>0</v>
      </c>
      <c r="W6" s="140">
        <f t="shared" si="0"/>
        <v>0</v>
      </c>
      <c r="X6" s="140">
        <f t="shared" si="0"/>
        <v>0</v>
      </c>
      <c r="Y6" s="140">
        <f t="shared" si="0"/>
        <v>0</v>
      </c>
      <c r="Z6" s="141">
        <f t="shared" si="0"/>
        <v>0</v>
      </c>
    </row>
    <row r="7" spans="1:26" s="145" customFormat="1">
      <c r="A7" s="148" t="s">
        <v>162</v>
      </c>
      <c r="B7" s="142">
        <f>-'Investuotojas ir Finansuotojas'!N47-'Investuotojas ir Finansuotojas'!N48+'Investuotojas ir Finansuotojas'!N49</f>
        <v>-278000</v>
      </c>
      <c r="C7" s="143">
        <f>-'Investuotojas ir Finansuotojas'!AA47-'Investuotojas ir Finansuotojas'!AA48+'Investuotojas ir Finansuotojas'!AA49</f>
        <v>0</v>
      </c>
      <c r="D7" s="143">
        <f>-'Investuotojas ir Finansuotojas'!AN47-'Investuotojas ir Finansuotojas'!AN48+'Investuotojas ir Finansuotojas'!AN49</f>
        <v>0</v>
      </c>
      <c r="E7" s="143">
        <f>-'Investuotojas ir Finansuotojas'!BA47-'Investuotojas ir Finansuotojas'!BA48+'Investuotojas ir Finansuotojas'!BA49</f>
        <v>0</v>
      </c>
      <c r="F7" s="143">
        <f>-'Investuotojas ir Finansuotojas'!BN47-'Investuotojas ir Finansuotojas'!BN48+'Investuotojas ir Finansuotojas'!BN49</f>
        <v>0</v>
      </c>
      <c r="G7" s="143">
        <f>-'Investuotojas ir Finansuotojas'!CA47-'Investuotojas ir Finansuotojas'!CA48+'Investuotojas ir Finansuotojas'!CA49</f>
        <v>0</v>
      </c>
      <c r="H7" s="143">
        <f>-'Investuotojas ir Finansuotojas'!CN47-'Investuotojas ir Finansuotojas'!CN48+'Investuotojas ir Finansuotojas'!CN49</f>
        <v>0</v>
      </c>
      <c r="I7" s="143">
        <f>-'Investuotojas ir Finansuotojas'!DA47-'Investuotojas ir Finansuotojas'!DA48+'Investuotojas ir Finansuotojas'!DA49</f>
        <v>0</v>
      </c>
      <c r="J7" s="143">
        <f>-'Investuotojas ir Finansuotojas'!DN47-'Investuotojas ir Finansuotojas'!DN48+'Investuotojas ir Finansuotojas'!DN49</f>
        <v>0</v>
      </c>
      <c r="K7" s="143">
        <f>-'Investuotojas ir Finansuotojas'!EA47-'Investuotojas ir Finansuotojas'!EA48+'Investuotojas ir Finansuotojas'!EA49</f>
        <v>0</v>
      </c>
      <c r="L7" s="143">
        <f>-'Investuotojas ir Finansuotojas'!EN47-'Investuotojas ir Finansuotojas'!EN48+'Investuotojas ir Finansuotojas'!EN49</f>
        <v>0</v>
      </c>
      <c r="M7" s="143">
        <f>-'Investuotojas ir Finansuotojas'!FA47-'Investuotojas ir Finansuotojas'!FA48+'Investuotojas ir Finansuotojas'!FA49</f>
        <v>0</v>
      </c>
      <c r="N7" s="143">
        <f>-'Investuotojas ir Finansuotojas'!FN47-'Investuotojas ir Finansuotojas'!FN48+'Investuotojas ir Finansuotojas'!FN49</f>
        <v>0</v>
      </c>
      <c r="O7" s="143">
        <f>-'Investuotojas ir Finansuotojas'!GA47-'Investuotojas ir Finansuotojas'!GA48+'Investuotojas ir Finansuotojas'!GA49</f>
        <v>0</v>
      </c>
      <c r="P7" s="143">
        <f>-'Investuotojas ir Finansuotojas'!GN47-'Investuotojas ir Finansuotojas'!GN48+'Investuotojas ir Finansuotojas'!GN49</f>
        <v>450798.40413370298</v>
      </c>
      <c r="Q7" s="143">
        <f>-'Investuotojas ir Finansuotojas'!HA47-'Investuotojas ir Finansuotojas'!HA48+'Investuotojas ir Finansuotojas'!HA49</f>
        <v>0</v>
      </c>
      <c r="R7" s="143">
        <f>-'Investuotojas ir Finansuotojas'!HN47-'Investuotojas ir Finansuotojas'!HN48+'Investuotojas ir Finansuotojas'!HN49</f>
        <v>0</v>
      </c>
      <c r="S7" s="143">
        <f>-'Investuotojas ir Finansuotojas'!IA47-'Investuotojas ir Finansuotojas'!IA48+'Investuotojas ir Finansuotojas'!IA49</f>
        <v>0</v>
      </c>
      <c r="T7" s="143">
        <f>-'Investuotojas ir Finansuotojas'!IN47-'Investuotojas ir Finansuotojas'!IN48+'Investuotojas ir Finansuotojas'!IN49</f>
        <v>0</v>
      </c>
      <c r="U7" s="143">
        <f>-'Investuotojas ir Finansuotojas'!JA47-'Investuotojas ir Finansuotojas'!JA48+'Investuotojas ir Finansuotojas'!JA49</f>
        <v>0</v>
      </c>
      <c r="V7" s="143">
        <f>-'Investuotojas ir Finansuotojas'!JN47-'Investuotojas ir Finansuotojas'!JN48+'Investuotojas ir Finansuotojas'!JN49</f>
        <v>0</v>
      </c>
      <c r="W7" s="143">
        <f>-'Investuotojas ir Finansuotojas'!KA47-'Investuotojas ir Finansuotojas'!KA48+'Investuotojas ir Finansuotojas'!KA49</f>
        <v>0</v>
      </c>
      <c r="X7" s="143">
        <f>-'Investuotojas ir Finansuotojas'!KN47-'Investuotojas ir Finansuotojas'!KN48+'Investuotojas ir Finansuotojas'!KN49</f>
        <v>0</v>
      </c>
      <c r="Y7" s="143">
        <f>-'Investuotojas ir Finansuotojas'!LA47-'Investuotojas ir Finansuotojas'!LA48+'Investuotojas ir Finansuotojas'!LA49</f>
        <v>0</v>
      </c>
      <c r="Z7" s="144">
        <f>-'Investuotojas ir Finansuotojas'!LN47-'Investuotojas ir Finansuotojas'!LN48+'Investuotojas ir Finansuotojas'!LN49</f>
        <v>0</v>
      </c>
    </row>
    <row r="8" spans="1:26" s="145" customFormat="1" ht="15.75" thickBot="1">
      <c r="A8" s="149" t="s">
        <v>163</v>
      </c>
      <c r="B8" s="337">
        <f>-'Investuotojas ir Finansuotojas'!N34-'Investuotojas ir Finansuotojas'!N35+'Investuotojas ir Finansuotojas'!N37-'Investuotojas ir Finansuotojas'!N41+'Investuotojas ir Finansuotojas'!N43</f>
        <v>-634102.6</v>
      </c>
      <c r="C8" s="146">
        <f>-'Investuotojas ir Finansuotojas'!AA34-'Investuotojas ir Finansuotojas'!AA35+'Investuotojas ir Finansuotojas'!AA37-'Investuotojas ir Finansuotojas'!AA41+'Investuotojas ir Finansuotojas'!AA43</f>
        <v>-410758.91585833242</v>
      </c>
      <c r="D8" s="146">
        <f>-'Investuotojas ir Finansuotojas'!AN34-'Investuotojas ir Finansuotojas'!AN35+'Investuotojas ir Finansuotojas'!AN37-'Investuotojas ir Finansuotojas'!AN41+'Investuotojas ir Finansuotojas'!AN43</f>
        <v>88923.076923077038</v>
      </c>
      <c r="E8" s="146">
        <f>-'Investuotojas ir Finansuotojas'!BA34-'Investuotojas ir Finansuotojas'!BA35+'Investuotojas ir Finansuotojas'!BA37-'Investuotojas ir Finansuotojas'!BA41+'Investuotojas ir Finansuotojas'!BA43</f>
        <v>113500.0000000002</v>
      </c>
      <c r="F8" s="146">
        <f>-'Investuotojas ir Finansuotojas'!BN34-'Investuotojas ir Finansuotojas'!BN35+'Investuotojas ir Finansuotojas'!BN37-'Investuotojas ir Finansuotojas'!BN41+'Investuotojas ir Finansuotojas'!BN43</f>
        <v>134707.39761042336</v>
      </c>
      <c r="G8" s="146">
        <f>-'Investuotojas ir Finansuotojas'!CA34-'Investuotojas ir Finansuotojas'!CA35+'Investuotojas ir Finansuotojas'!CA37-'Investuotojas ir Finansuotojas'!CA41+'Investuotojas ir Finansuotojas'!CA43</f>
        <v>159879.85627735907</v>
      </c>
      <c r="H8" s="146">
        <f>-'Investuotojas ir Finansuotojas'!CN34-'Investuotojas ir Finansuotojas'!CN35+'Investuotojas ir Finansuotojas'!CN37-'Investuotojas ir Finansuotojas'!CN41+'Investuotojas ir Finansuotojas'!CN43</f>
        <v>185317.50761891805</v>
      </c>
      <c r="I8" s="146">
        <f>-'Investuotojas ir Finansuotojas'!DA34-'Investuotojas ir Finansuotojas'!DA35+'Investuotojas ir Finansuotojas'!DA37-'Investuotojas ir Finansuotojas'!DA41+'Investuotojas ir Finansuotojas'!DA43</f>
        <v>211807.69230769301</v>
      </c>
      <c r="J8" s="146">
        <f>-'Investuotojas ir Finansuotojas'!DN34-'Investuotojas ir Finansuotojas'!DN35+'Investuotojas ir Finansuotojas'!DN37-'Investuotojas ir Finansuotojas'!DN41+'Investuotojas ir Finansuotojas'!DN43</f>
        <v>233463.94530430101</v>
      </c>
      <c r="K8" s="146">
        <f>-'Investuotojas ir Finansuotojas'!EA34-'Investuotojas ir Finansuotojas'!EA35+'Investuotojas ir Finansuotojas'!EA37-'Investuotojas ir Finansuotojas'!EA41+'Investuotojas ir Finansuotojas'!EA43</f>
        <v>260961.53846153917</v>
      </c>
      <c r="L8" s="146">
        <f>-'Investuotojas ir Finansuotojas'!EN34-'Investuotojas ir Finansuotojas'!EN35+'Investuotojas ir Finansuotojas'!EN37-'Investuotojas ir Finansuotojas'!EN41+'Investuotojas ir Finansuotojas'!EN43</f>
        <v>282371.41015025589</v>
      </c>
      <c r="M8" s="146">
        <f>-'Investuotojas ir Finansuotojas'!FA34-'Investuotojas ir Finansuotojas'!FA35+'Investuotojas ir Finansuotojas'!FA37-'Investuotojas ir Finansuotojas'!FA41+'Investuotojas ir Finansuotojas'!FA43</f>
        <v>309782.05437306344</v>
      </c>
      <c r="N8" s="146">
        <f>-'Investuotojas ir Finansuotojas'!FN34-'Investuotojas ir Finansuotojas'!FN35+'Investuotojas ir Finansuotojas'!FN37-'Investuotojas ir Finansuotojas'!FN41+'Investuotojas ir Finansuotojas'!FN43</f>
        <v>333048.87051365577</v>
      </c>
      <c r="O8" s="146">
        <f>-'Investuotojas ir Finansuotojas'!GA34-'Investuotojas ir Finansuotojas'!GA35+'Investuotojas ir Finansuotojas'!GA37-'Investuotojas ir Finansuotojas'!GA41+'Investuotojas ir Finansuotojas'!GA43</f>
        <v>359185.23565891146</v>
      </c>
      <c r="P8" s="146">
        <f>-'Investuotojas ir Finansuotojas'!GN34-'Investuotojas ir Finansuotojas'!GN35+'Investuotojas ir Finansuotojas'!GN37-'Investuotojas ir Finansuotojas'!GN41+'Investuotojas ir Finansuotojas'!GN43</f>
        <v>-100793.01502346114</v>
      </c>
      <c r="Q8" s="146">
        <f>-'Investuotojas ir Finansuotojas'!HA34+'Investuotojas ir Finansuotojas'!HA35+'Investuotojas ir Finansuotojas'!HA37</f>
        <v>0</v>
      </c>
      <c r="R8" s="146">
        <f>-'Investuotojas ir Finansuotojas'!HN34+'Investuotojas ir Finansuotojas'!HN35+'Investuotojas ir Finansuotojas'!HN37</f>
        <v>0</v>
      </c>
      <c r="S8" s="146">
        <f>-'Investuotojas ir Finansuotojas'!IA34+'Investuotojas ir Finansuotojas'!IA35+'Investuotojas ir Finansuotojas'!IA37</f>
        <v>0</v>
      </c>
      <c r="T8" s="146">
        <f>-'Investuotojas ir Finansuotojas'!IN34+'Investuotojas ir Finansuotojas'!IN35+'Investuotojas ir Finansuotojas'!IN37</f>
        <v>0</v>
      </c>
      <c r="U8" s="146">
        <f>-'Investuotojas ir Finansuotojas'!JA34+'Investuotojas ir Finansuotojas'!JA35+'Investuotojas ir Finansuotojas'!JA37</f>
        <v>0</v>
      </c>
      <c r="V8" s="146">
        <f>-'Investuotojas ir Finansuotojas'!JN34+'Investuotojas ir Finansuotojas'!JN35+'Investuotojas ir Finansuotojas'!JN37</f>
        <v>0</v>
      </c>
      <c r="W8" s="146">
        <f>-'Investuotojas ir Finansuotojas'!KA34+'Investuotojas ir Finansuotojas'!KA35+'Investuotojas ir Finansuotojas'!KA37</f>
        <v>0</v>
      </c>
      <c r="X8" s="146">
        <f>-'Investuotojas ir Finansuotojas'!KN34+'Investuotojas ir Finansuotojas'!KN35+'Investuotojas ir Finansuotojas'!KN37</f>
        <v>0</v>
      </c>
      <c r="Y8" s="146">
        <f>-'Investuotojas ir Finansuotojas'!LA34+'Investuotojas ir Finansuotojas'!LA35+'Investuotojas ir Finansuotojas'!LA37</f>
        <v>0</v>
      </c>
      <c r="Z8" s="147">
        <f>-'Investuotojas ir Finansuotojas'!LN34+'Investuotojas ir Finansuotojas'!LN35+'Investuotojas ir Finansuotojas'!LN37</f>
        <v>0</v>
      </c>
    </row>
    <row r="9" spans="1:26" ht="15.75" thickBot="1"/>
    <row r="10" spans="1:26" ht="15.75" thickBot="1">
      <c r="A10" s="109" t="s">
        <v>166</v>
      </c>
      <c r="B10" s="152">
        <f>IRR(B6:Z6)</f>
        <v>0.10184323911786519</v>
      </c>
    </row>
    <row r="11" spans="1:26">
      <c r="A11" s="29" t="s">
        <v>164</v>
      </c>
      <c r="B11" s="151">
        <f>IRR(B7:Z7)</f>
        <v>3.5131538697398268E-2</v>
      </c>
    </row>
    <row r="12" spans="1:26" ht="15.75" thickBot="1">
      <c r="A12" s="8" t="s">
        <v>165</v>
      </c>
      <c r="B12" s="150">
        <f>IRR(B8:Z8)</f>
        <v>0.12505546486886643</v>
      </c>
    </row>
    <row r="15" spans="1:26">
      <c r="E15" s="23"/>
    </row>
  </sheetData>
  <hyperlinks>
    <hyperlink ref="A1" location="'Valdymo darbalaukis'!A1" display="Atgal į valdymo darbalaukį" xr:uid="{00000000-0004-0000-0D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103"/>
  <sheetViews>
    <sheetView tabSelected="1" topLeftCell="A71" zoomScale="85" zoomScaleNormal="85" workbookViewId="0">
      <selection activeCell="AE83" sqref="AE83"/>
    </sheetView>
  </sheetViews>
  <sheetFormatPr defaultRowHeight="15"/>
  <cols>
    <col min="1" max="1" width="41.85546875" bestFit="1" customWidth="1"/>
    <col min="2" max="2" width="8.42578125" style="56" customWidth="1"/>
    <col min="3" max="3" width="8.85546875" style="56" customWidth="1"/>
    <col min="4" max="4" width="10.42578125" style="56" customWidth="1"/>
    <col min="5" max="16" width="9.85546875" style="56" bestFit="1" customWidth="1"/>
    <col min="17" max="26" width="4.85546875" style="56" customWidth="1"/>
    <col min="27" max="27" width="11.140625" bestFit="1" customWidth="1"/>
    <col min="29" max="29" width="10" bestFit="1" customWidth="1"/>
  </cols>
  <sheetData>
    <row r="1" spans="1:26">
      <c r="A1" s="1" t="s">
        <v>0</v>
      </c>
    </row>
    <row r="3" spans="1:26" ht="18.75">
      <c r="A3" s="506" t="s">
        <v>359</v>
      </c>
    </row>
    <row r="4" spans="1:26" ht="15.75" thickBot="1"/>
    <row r="5" spans="1:26" ht="15.75" thickBot="1">
      <c r="B5" s="464">
        <v>1</v>
      </c>
      <c r="C5" s="157">
        <v>2</v>
      </c>
      <c r="D5" s="157">
        <v>3</v>
      </c>
      <c r="E5" s="157">
        <v>4</v>
      </c>
      <c r="F5" s="157">
        <v>5</v>
      </c>
      <c r="G5" s="157">
        <v>6</v>
      </c>
      <c r="H5" s="157">
        <v>7</v>
      </c>
      <c r="I5" s="157">
        <v>8</v>
      </c>
      <c r="J5" s="157">
        <v>9</v>
      </c>
      <c r="K5" s="157">
        <v>10</v>
      </c>
      <c r="L5" s="157">
        <v>11</v>
      </c>
      <c r="M5" s="157">
        <v>12</v>
      </c>
      <c r="N5" s="157">
        <v>13</v>
      </c>
      <c r="O5" s="157">
        <v>14</v>
      </c>
      <c r="P5" s="157">
        <v>15</v>
      </c>
      <c r="Q5" s="157">
        <v>16</v>
      </c>
      <c r="R5" s="157">
        <v>17</v>
      </c>
      <c r="S5" s="157">
        <v>18</v>
      </c>
      <c r="T5" s="157">
        <v>19</v>
      </c>
      <c r="U5" s="157">
        <v>20</v>
      </c>
      <c r="V5" s="157">
        <v>21</v>
      </c>
      <c r="W5" s="157">
        <v>22</v>
      </c>
      <c r="X5" s="157">
        <v>23</v>
      </c>
      <c r="Y5" s="157">
        <v>24</v>
      </c>
      <c r="Z5" s="158">
        <v>25</v>
      </c>
    </row>
    <row r="6" spans="1:26">
      <c r="A6" t="s">
        <v>345</v>
      </c>
      <c r="B6" s="56" t="str">
        <f>IF(OR(B5*12&lt;='Bazinės prielaidos'!$E$11,AND(B5*12&gt;'Bazinės prielaidos'!$E$11,A5*12&lt;'Bazinės prielaidos'!$E$11)),"TRUE","FALSE")</f>
        <v>TRUE</v>
      </c>
      <c r="C6" s="56" t="str">
        <f>IF(OR(C5*12&lt;='Bazinės prielaidos'!$E$11,AND(C5*12&gt;'Bazinės prielaidos'!$E$11,B5*12&lt;'Bazinės prielaidos'!$E$11)),"TRUE","FALSE")</f>
        <v>TRUE</v>
      </c>
      <c r="D6" s="56" t="str">
        <f>IF(OR(D5*12&lt;='Bazinės prielaidos'!$E$11,AND(D5*12&gt;'Bazinės prielaidos'!$E$11,C5*12&lt;'Bazinės prielaidos'!$E$11)),"TRUE","FALSE")</f>
        <v>FALSE</v>
      </c>
      <c r="E6" s="56" t="str">
        <f>IF(OR(E5*12&lt;='Bazinės prielaidos'!$E$11,AND(E5*12&gt;'Bazinės prielaidos'!$E$11,D5*12&lt;'Bazinės prielaidos'!$E$11)),"TRUE","FALSE")</f>
        <v>FALSE</v>
      </c>
      <c r="F6" s="56" t="str">
        <f>IF(OR(F5*12&lt;='Bazinės prielaidos'!$E$11,AND(F5*12&gt;'Bazinės prielaidos'!$E$11,E5*12&lt;'Bazinės prielaidos'!$E$11)),"TRUE","FALSE")</f>
        <v>FALSE</v>
      </c>
      <c r="G6" s="56" t="str">
        <f>IF(OR(G5*12&lt;='Bazinės prielaidos'!$E$11,AND(G5*12&gt;'Bazinės prielaidos'!$E$11,F5*12&lt;'Bazinės prielaidos'!$E$11)),"TRUE","FALSE")</f>
        <v>FALSE</v>
      </c>
      <c r="H6" s="56" t="str">
        <f>IF(OR(H5*12&lt;='Bazinės prielaidos'!$E$11,AND(H5*12&gt;'Bazinės prielaidos'!$E$11,G5*12&lt;'Bazinės prielaidos'!$E$11)),"TRUE","FALSE")</f>
        <v>FALSE</v>
      </c>
      <c r="I6" s="56" t="str">
        <f>IF(OR(I5*12&lt;='Bazinės prielaidos'!$E$11,AND(I5*12&gt;'Bazinės prielaidos'!$E$11,H5*12&lt;'Bazinės prielaidos'!$E$11)),"TRUE","FALSE")</f>
        <v>FALSE</v>
      </c>
      <c r="J6" s="56" t="str">
        <f>IF(OR(J5*12&lt;='Bazinės prielaidos'!$E$11,AND(J5*12&gt;'Bazinės prielaidos'!$E$11,I5*12&lt;'Bazinės prielaidos'!$E$11)),"TRUE","FALSE")</f>
        <v>FALSE</v>
      </c>
      <c r="K6" s="56" t="str">
        <f>IF(OR(K5*12&lt;='Bazinės prielaidos'!$E$11,AND(K5*12&gt;'Bazinės prielaidos'!$E$11,J5*12&lt;'Bazinės prielaidos'!$E$11)),"TRUE","FALSE")</f>
        <v>FALSE</v>
      </c>
      <c r="L6" s="56" t="str">
        <f>IF(OR(L5*12&lt;='Bazinės prielaidos'!$E$11,AND(L5*12&gt;'Bazinės prielaidos'!$E$11,K5*12&lt;'Bazinės prielaidos'!$E$11)),"TRUE","FALSE")</f>
        <v>FALSE</v>
      </c>
      <c r="M6" s="56" t="str">
        <f>IF(OR(M5*12&lt;='Bazinės prielaidos'!$E$11,AND(M5*12&gt;'Bazinės prielaidos'!$E$11,L5*12&lt;'Bazinės prielaidos'!$E$11)),"TRUE","FALSE")</f>
        <v>FALSE</v>
      </c>
      <c r="N6" s="56" t="str">
        <f>IF(OR(N5*12&lt;='Bazinės prielaidos'!$E$11,AND(N5*12&gt;'Bazinės prielaidos'!$E$11,M5*12&lt;'Bazinės prielaidos'!$E$11)),"TRUE","FALSE")</f>
        <v>FALSE</v>
      </c>
      <c r="O6" s="56" t="str">
        <f>IF(OR(O5*12&lt;='Bazinės prielaidos'!$E$11,AND(O5*12&gt;'Bazinės prielaidos'!$E$11,N5*12&lt;'Bazinės prielaidos'!$E$11)),"TRUE","FALSE")</f>
        <v>FALSE</v>
      </c>
      <c r="P6" s="56" t="str">
        <f>IF(OR(P5*12&lt;='Bazinės prielaidos'!$E$11,AND(P5*12&gt;'Bazinės prielaidos'!$E$11,O5*12&lt;'Bazinės prielaidos'!$E$11)),"TRUE","FALSE")</f>
        <v>FALSE</v>
      </c>
      <c r="Q6" s="56" t="str">
        <f>IF(OR(Q5*12&lt;='Bazinės prielaidos'!$E$11,AND(Q5*12&gt;'Bazinės prielaidos'!$E$11,P5*12&lt;'Bazinės prielaidos'!$E$11)),"TRUE","FALSE")</f>
        <v>FALSE</v>
      </c>
      <c r="R6" s="56" t="str">
        <f>IF(OR(R5*12&lt;='Bazinės prielaidos'!$E$11,AND(R5*12&gt;'Bazinės prielaidos'!$E$11,Q5*12&lt;'Bazinės prielaidos'!$E$11)),"TRUE","FALSE")</f>
        <v>FALSE</v>
      </c>
      <c r="S6" s="56" t="str">
        <f>IF(OR(S5*12&lt;='Bazinės prielaidos'!$E$11,AND(S5*12&gt;'Bazinės prielaidos'!$E$11,R5*12&lt;'Bazinės prielaidos'!$E$11)),"TRUE","FALSE")</f>
        <v>FALSE</v>
      </c>
      <c r="T6" s="56" t="str">
        <f>IF(OR(T5*12&lt;='Bazinės prielaidos'!$E$11,AND(T5*12&gt;'Bazinės prielaidos'!$E$11,S5*12&lt;'Bazinės prielaidos'!$E$11)),"TRUE","FALSE")</f>
        <v>FALSE</v>
      </c>
      <c r="U6" s="56" t="str">
        <f>IF(OR(U5*12&lt;='Bazinės prielaidos'!$E$11,AND(U5*12&gt;'Bazinės prielaidos'!$E$11,T5*12&lt;'Bazinės prielaidos'!$E$11)),"TRUE","FALSE")</f>
        <v>FALSE</v>
      </c>
      <c r="V6" s="56" t="str">
        <f>IF(OR(V5*12&lt;='Bazinės prielaidos'!$E$11,AND(V5*12&gt;'Bazinės prielaidos'!$E$11,U5*12&lt;'Bazinės prielaidos'!$E$11)),"TRUE","FALSE")</f>
        <v>FALSE</v>
      </c>
      <c r="W6" s="56" t="str">
        <f>IF(OR(W5*12&lt;='Bazinės prielaidos'!$E$11,AND(W5*12&gt;'Bazinės prielaidos'!$E$11,V5*12&lt;'Bazinės prielaidos'!$E$11)),"TRUE","FALSE")</f>
        <v>FALSE</v>
      </c>
      <c r="X6" s="56" t="str">
        <f>IF(OR(X5*12&lt;='Bazinės prielaidos'!$E$11,AND(X5*12&gt;'Bazinės prielaidos'!$E$11,W5*12&lt;'Bazinės prielaidos'!$E$11)),"TRUE","FALSE")</f>
        <v>FALSE</v>
      </c>
      <c r="Y6" s="56" t="str">
        <f>IF(OR(Y5*12&lt;='Bazinės prielaidos'!$E$11,AND(Y5*12&gt;'Bazinės prielaidos'!$E$11,X5*12&lt;'Bazinės prielaidos'!$E$11)),"TRUE","FALSE")</f>
        <v>FALSE</v>
      </c>
      <c r="Z6" s="56" t="str">
        <f>IF(OR(Z5*12&lt;='Bazinės prielaidos'!$E$11,AND(Z5*12&gt;'Bazinės prielaidos'!$E$11,Y5*12&lt;'Bazinės prielaidos'!$E$11)),"TRUE","FALSE")</f>
        <v>FALSE</v>
      </c>
    </row>
    <row r="26" spans="1:27" ht="15.75" thickBot="1">
      <c r="B26" s="672" t="s">
        <v>283</v>
      </c>
      <c r="C26" s="672"/>
      <c r="D26" s="672"/>
      <c r="E26" s="672"/>
      <c r="F26" s="672"/>
      <c r="G26" s="672"/>
      <c r="H26" s="672"/>
      <c r="I26" s="672"/>
      <c r="J26" s="672"/>
      <c r="K26" s="672"/>
      <c r="L26" s="672"/>
      <c r="M26" s="672"/>
      <c r="N26" s="672"/>
      <c r="O26" s="672"/>
      <c r="P26" s="672"/>
      <c r="Q26" s="672"/>
      <c r="R26" s="672"/>
      <c r="S26" s="672"/>
      <c r="T26" s="672"/>
      <c r="U26" s="672"/>
      <c r="V26" s="672"/>
      <c r="W26" s="672"/>
      <c r="X26" s="672"/>
      <c r="Y26" s="672"/>
      <c r="Z26" s="672"/>
    </row>
    <row r="27" spans="1:27" ht="15.75" thickBot="1">
      <c r="A27" s="14"/>
      <c r="B27" s="156">
        <v>1</v>
      </c>
      <c r="C27" s="157">
        <v>2</v>
      </c>
      <c r="D27" s="157">
        <v>3</v>
      </c>
      <c r="E27" s="157">
        <v>4</v>
      </c>
      <c r="F27" s="157">
        <v>5</v>
      </c>
      <c r="G27" s="157">
        <v>6</v>
      </c>
      <c r="H27" s="157">
        <v>7</v>
      </c>
      <c r="I27" s="157">
        <v>8</v>
      </c>
      <c r="J27" s="157">
        <v>9</v>
      </c>
      <c r="K27" s="157">
        <v>10</v>
      </c>
      <c r="L27" s="157">
        <v>11</v>
      </c>
      <c r="M27" s="157">
        <v>12</v>
      </c>
      <c r="N27" s="157">
        <v>13</v>
      </c>
      <c r="O27" s="157">
        <v>14</v>
      </c>
      <c r="P27" s="157">
        <v>15</v>
      </c>
      <c r="Q27" s="157">
        <v>16</v>
      </c>
      <c r="R27" s="157">
        <v>17</v>
      </c>
      <c r="S27" s="157">
        <v>18</v>
      </c>
      <c r="T27" s="157">
        <v>19</v>
      </c>
      <c r="U27" s="157">
        <v>20</v>
      </c>
      <c r="V27" s="157">
        <v>21</v>
      </c>
      <c r="W27" s="157">
        <v>22</v>
      </c>
      <c r="X27" s="157">
        <v>23</v>
      </c>
      <c r="Y27" s="157">
        <v>24</v>
      </c>
      <c r="Z27" s="158">
        <v>25</v>
      </c>
      <c r="AA27" s="162" t="s">
        <v>137</v>
      </c>
    </row>
    <row r="28" spans="1:27" ht="15.75" customHeight="1">
      <c r="A28" s="29" t="s">
        <v>167</v>
      </c>
      <c r="B28" s="550">
        <f>'Metinis atlyginimas'!N11</f>
        <v>0</v>
      </c>
      <c r="C28" s="551">
        <f>'Metinis atlyginimas'!AA11</f>
        <v>0</v>
      </c>
      <c r="D28" s="551">
        <f>'Metinis atlyginimas'!AN11</f>
        <v>288128.46213064186</v>
      </c>
      <c r="E28" s="551">
        <f>ROUND('Metinis atlyginimas'!BA11,0)</f>
        <v>307034</v>
      </c>
      <c r="F28" s="551">
        <f>ROUND('Metinis atlyginimas'!BN11,0)</f>
        <v>324579</v>
      </c>
      <c r="G28" s="551">
        <f>ROUND('Metinis atlyginimas'!CA11,)</f>
        <v>348772</v>
      </c>
      <c r="H28" s="551">
        <f>ROUND('Metinis atlyginimas'!CN11,0)</f>
        <v>376329</v>
      </c>
      <c r="I28" s="551">
        <f>ROUND('Metinis atlyginimas'!DA11,)</f>
        <v>408556</v>
      </c>
      <c r="J28" s="551">
        <f>ROUND('Metinis atlyginimas'!DN11,0)</f>
        <v>439476</v>
      </c>
      <c r="K28" s="551">
        <f>ROUND('Metinis atlyginimas'!EA11,0)</f>
        <v>480835</v>
      </c>
      <c r="L28" s="551">
        <f>ROUND('Metinis atlyginimas'!EN11,0)</f>
        <v>520648</v>
      </c>
      <c r="M28" s="551">
        <f>ROUND('Metinis atlyginimas'!FA11,0)</f>
        <v>572205</v>
      </c>
      <c r="N28" s="551">
        <f>ROUND('Metinis atlyginimas'!FN11,0)</f>
        <v>625677</v>
      </c>
      <c r="O28" s="551">
        <f>ROUND('Metinis atlyginimas'!GA11,0)</f>
        <v>374291</v>
      </c>
      <c r="P28" s="551">
        <f>ROUND('Metinis atlyginimas'!GN11,0)</f>
        <v>355620</v>
      </c>
      <c r="Q28" s="551">
        <f>'Metinis atlyginimas'!HA11</f>
        <v>0</v>
      </c>
      <c r="R28" s="551">
        <f>'Metinis atlyginimas'!HN11</f>
        <v>0</v>
      </c>
      <c r="S28" s="551">
        <f>'Metinis atlyginimas'!IA11</f>
        <v>0</v>
      </c>
      <c r="T28" s="551">
        <f>'Metinis atlyginimas'!IN11</f>
        <v>0</v>
      </c>
      <c r="U28" s="551">
        <f>'Metinis atlyginimas'!JA11</f>
        <v>0</v>
      </c>
      <c r="V28" s="551">
        <f>'Metinis atlyginimas'!JN11</f>
        <v>0</v>
      </c>
      <c r="W28" s="551">
        <f>'Metinis atlyginimas'!KA11</f>
        <v>0</v>
      </c>
      <c r="X28" s="551">
        <f>'Metinis atlyginimas'!KN11</f>
        <v>0</v>
      </c>
      <c r="Y28" s="551">
        <f>'Metinis atlyginimas'!LA11</f>
        <v>0</v>
      </c>
      <c r="Z28" s="552">
        <f>'Metinis atlyginimas'!LN11</f>
        <v>0</v>
      </c>
      <c r="AA28" s="553">
        <f>SUM(B28:Z28)</f>
        <v>5422150.4621306416</v>
      </c>
    </row>
    <row r="29" spans="1:27" ht="15.75" customHeight="1">
      <c r="A29" s="330" t="str">
        <f>+'Metinis atlyginimas'!A13</f>
        <v>M3 - Finansinės ir investicinės veiklos pajamos</v>
      </c>
      <c r="B29" s="554">
        <f>'Metinis atlyginimas'!N13</f>
        <v>0</v>
      </c>
      <c r="C29" s="551">
        <f>'Metinis atlyginimas'!AA13</f>
        <v>0</v>
      </c>
      <c r="D29" s="507">
        <f>'Metinis atlyginimas'!AN13</f>
        <v>451871.5378693582</v>
      </c>
      <c r="E29" s="507">
        <f>ROUND('Metinis atlyginimas'!BA13,0)</f>
        <v>432966</v>
      </c>
      <c r="F29" s="507">
        <f>ROUND('Metinis atlyginimas'!BN13,0)</f>
        <v>415421</v>
      </c>
      <c r="G29" s="507">
        <f>ROUND('Metinis atlyginimas'!CA13,0)</f>
        <v>391228</v>
      </c>
      <c r="H29" s="507">
        <f>ROUND('Metinis atlyginimas'!CN13,0)</f>
        <v>363671</v>
      </c>
      <c r="I29" s="507">
        <f>ROUND('Metinis atlyginimas'!DA13,0)</f>
        <v>331444</v>
      </c>
      <c r="J29" s="507">
        <f>ROUND('Metinis atlyginimas'!DN13,0)</f>
        <v>300524</v>
      </c>
      <c r="K29" s="507">
        <f>ROUND('Metinis atlyginimas'!EA13,0)</f>
        <v>259165</v>
      </c>
      <c r="L29" s="507">
        <f>ROUND('Metinis atlyginimas'!EN13,0)</f>
        <v>219352</v>
      </c>
      <c r="M29" s="507">
        <f>ROUND('Metinis atlyginimas'!FA13,0)</f>
        <v>167795</v>
      </c>
      <c r="N29" s="507">
        <f>ROUND('Metinis atlyginimas'!FN13,0)</f>
        <v>114323</v>
      </c>
      <c r="O29" s="507">
        <f>ROUND('Metinis atlyginimas'!GA13,0)</f>
        <v>365709</v>
      </c>
      <c r="P29" s="507">
        <f>ROUND('Metinis atlyginimas'!GN13,0)</f>
        <v>384380</v>
      </c>
      <c r="Q29" s="507">
        <f>'Metinis atlyginimas'!HA13</f>
        <v>0</v>
      </c>
      <c r="R29" s="507">
        <f>'Metinis atlyginimas'!HN13</f>
        <v>0</v>
      </c>
      <c r="S29" s="507">
        <f>'Metinis atlyginimas'!IA13</f>
        <v>0</v>
      </c>
      <c r="T29" s="507">
        <f>'Metinis atlyginimas'!IN13</f>
        <v>0</v>
      </c>
      <c r="U29" s="507">
        <f>'Metinis atlyginimas'!JA13</f>
        <v>0</v>
      </c>
      <c r="V29" s="507">
        <f>'Metinis atlyginimas'!JN13</f>
        <v>0</v>
      </c>
      <c r="W29" s="507">
        <f>'Metinis atlyginimas'!KA13</f>
        <v>0</v>
      </c>
      <c r="X29" s="507">
        <f>'Metinis atlyginimas'!KN13</f>
        <v>0</v>
      </c>
      <c r="Y29" s="507">
        <f>'Metinis atlyginimas'!LA13</f>
        <v>0</v>
      </c>
      <c r="Z29" s="555">
        <f>'Metinis atlyginimas'!LN13</f>
        <v>0</v>
      </c>
      <c r="AA29" s="556">
        <f t="shared" ref="AA29:AA37" si="0">SUM(B29:Z29)</f>
        <v>4197849.5378693584</v>
      </c>
    </row>
    <row r="30" spans="1:27" ht="15.75" customHeight="1">
      <c r="A30" s="396" t="s">
        <v>383</v>
      </c>
      <c r="B30" s="557">
        <f>+'Investuotojas ir Finansuotojas'!N73</f>
        <v>0</v>
      </c>
      <c r="C30" s="558">
        <f>+'Investuotojas ir Finansuotojas'!AA73</f>
        <v>0</v>
      </c>
      <c r="D30" s="559">
        <f>+'Investuotojas ir Finansuotojas'!AN73</f>
        <v>451871.5378693582</v>
      </c>
      <c r="E30" s="559">
        <f>+ROUND('Investuotojas ir Finansuotojas'!BA73,0)</f>
        <v>432966</v>
      </c>
      <c r="F30" s="559">
        <f>+ROUND('Investuotojas ir Finansuotojas'!BN73,0)</f>
        <v>412052</v>
      </c>
      <c r="G30" s="559">
        <f>+ROUND('Investuotojas ir Finansuotojas'!CA73,0)</f>
        <v>388454</v>
      </c>
      <c r="H30" s="559">
        <f>+ROUND('Investuotojas ir Finansuotojas'!CN73,0)</f>
        <v>361758</v>
      </c>
      <c r="I30" s="559">
        <f>+ROUND('Investuotojas ir Finansuotojas'!DA73,0)</f>
        <v>331444</v>
      </c>
      <c r="J30" s="559">
        <f>+ROUND('Investuotojas ir Finansuotojas'!DN73,0)</f>
        <v>297603</v>
      </c>
      <c r="K30" s="559">
        <f>+ROUND('Investuotojas ir Finansuotojas'!EA73,0)</f>
        <v>259165</v>
      </c>
      <c r="L30" s="559">
        <f>+ROUND('Investuotojas ir Finansuotojas'!EN73,0)</f>
        <v>216185</v>
      </c>
      <c r="M30" s="559">
        <f>+ROUND('Investuotojas ir Finansuotojas'!FA73,0)</f>
        <v>167462</v>
      </c>
      <c r="N30" s="559">
        <f>+ROUND('Investuotojas ir Finansuotojas'!FN73,0)</f>
        <v>112680</v>
      </c>
      <c r="O30" s="559">
        <f>+ROUND('Investuotojas ir Finansuotojas'!GA73,0)</f>
        <v>51380</v>
      </c>
      <c r="P30" s="559">
        <f>+ROUND('Investuotojas ir Finansuotojas'!GN73,0)</f>
        <v>12288</v>
      </c>
      <c r="Q30" s="559">
        <f>+'Investuotojas ir Finansuotojas'!HA73</f>
        <v>0</v>
      </c>
      <c r="R30" s="559">
        <f>+'Investuotojas ir Finansuotojas'!HB73</f>
        <v>0</v>
      </c>
      <c r="S30" s="559">
        <f>+'Investuotojas ir Finansuotojas'!HC73</f>
        <v>0</v>
      </c>
      <c r="T30" s="559">
        <f>+'Investuotojas ir Finansuotojas'!HD73</f>
        <v>0</v>
      </c>
      <c r="U30" s="559">
        <f>+'Investuotojas ir Finansuotojas'!HE73</f>
        <v>0</v>
      </c>
      <c r="V30" s="559">
        <f>+'Investuotojas ir Finansuotojas'!HF73</f>
        <v>0</v>
      </c>
      <c r="W30" s="559">
        <f>+'Investuotojas ir Finansuotojas'!HG73</f>
        <v>0</v>
      </c>
      <c r="X30" s="559">
        <f>+'Investuotojas ir Finansuotojas'!HH73</f>
        <v>0</v>
      </c>
      <c r="Y30" s="559">
        <f>+'Investuotojas ir Finansuotojas'!HI73</f>
        <v>0</v>
      </c>
      <c r="Z30" s="560">
        <f>+'Investuotojas ir Finansuotojas'!HJ73</f>
        <v>0</v>
      </c>
      <c r="AA30" s="561">
        <f t="shared" ref="AA30" si="1">SUM(B30:Z30)</f>
        <v>3495308.5378693584</v>
      </c>
    </row>
    <row r="31" spans="1:27" ht="15.75" customHeight="1">
      <c r="A31" s="396" t="s">
        <v>390</v>
      </c>
      <c r="B31" s="557">
        <f t="shared" ref="B31:Z31" si="2">+B29-B30</f>
        <v>0</v>
      </c>
      <c r="C31" s="558">
        <f t="shared" si="2"/>
        <v>0</v>
      </c>
      <c r="D31" s="559">
        <f t="shared" si="2"/>
        <v>0</v>
      </c>
      <c r="E31" s="559">
        <f t="shared" si="2"/>
        <v>0</v>
      </c>
      <c r="F31" s="559">
        <f t="shared" si="2"/>
        <v>3369</v>
      </c>
      <c r="G31" s="559">
        <f t="shared" si="2"/>
        <v>2774</v>
      </c>
      <c r="H31" s="559">
        <f t="shared" si="2"/>
        <v>1913</v>
      </c>
      <c r="I31" s="559">
        <f t="shared" si="2"/>
        <v>0</v>
      </c>
      <c r="J31" s="559">
        <f t="shared" si="2"/>
        <v>2921</v>
      </c>
      <c r="K31" s="559">
        <f t="shared" si="2"/>
        <v>0</v>
      </c>
      <c r="L31" s="559">
        <f t="shared" si="2"/>
        <v>3167</v>
      </c>
      <c r="M31" s="559">
        <f t="shared" si="2"/>
        <v>333</v>
      </c>
      <c r="N31" s="559">
        <f t="shared" si="2"/>
        <v>1643</v>
      </c>
      <c r="O31" s="559">
        <f t="shared" si="2"/>
        <v>314329</v>
      </c>
      <c r="P31" s="559">
        <f t="shared" si="2"/>
        <v>372092</v>
      </c>
      <c r="Q31" s="559">
        <f t="shared" si="2"/>
        <v>0</v>
      </c>
      <c r="R31" s="559">
        <f t="shared" si="2"/>
        <v>0</v>
      </c>
      <c r="S31" s="559">
        <f t="shared" si="2"/>
        <v>0</v>
      </c>
      <c r="T31" s="559">
        <f t="shared" si="2"/>
        <v>0</v>
      </c>
      <c r="U31" s="559">
        <f t="shared" si="2"/>
        <v>0</v>
      </c>
      <c r="V31" s="559">
        <f t="shared" si="2"/>
        <v>0</v>
      </c>
      <c r="W31" s="559">
        <f t="shared" si="2"/>
        <v>0</v>
      </c>
      <c r="X31" s="559">
        <f t="shared" si="2"/>
        <v>0</v>
      </c>
      <c r="Y31" s="559">
        <f t="shared" si="2"/>
        <v>0</v>
      </c>
      <c r="Z31" s="560">
        <f t="shared" si="2"/>
        <v>0</v>
      </c>
      <c r="AA31" s="561">
        <f t="shared" ref="AA31" si="3">SUM(B31:Z31)</f>
        <v>702541</v>
      </c>
    </row>
    <row r="32" spans="1:27" ht="15.75" customHeight="1">
      <c r="A32" s="330" t="str">
        <f>+'Metinis atlyginimas'!A14</f>
        <v>M4 - Paslaugų teikimo ir priežiūros pajamos</v>
      </c>
      <c r="B32" s="554">
        <f>'Metinis atlyginimas'!N14</f>
        <v>0</v>
      </c>
      <c r="C32" s="551">
        <f>'Metinis atlyginimas'!AA14</f>
        <v>0</v>
      </c>
      <c r="D32" s="507">
        <f>'Metinis atlyginimas'!AN14</f>
        <v>107681.34999999998</v>
      </c>
      <c r="E32" s="507">
        <f>ROUND('Metinis atlyginimas'!BA14,0)</f>
        <v>110912</v>
      </c>
      <c r="F32" s="507">
        <f>ROUND('Metinis atlyginimas'!BN14,0)</f>
        <v>114239</v>
      </c>
      <c r="G32" s="507">
        <f>ROUND('Metinis atlyginimas'!CA14,0)</f>
        <v>117666</v>
      </c>
      <c r="H32" s="507">
        <f>ROUND('Metinis atlyginimas'!CN14,0)</f>
        <v>121196</v>
      </c>
      <c r="I32" s="507">
        <f>ROUND('Metinis atlyginimas'!DA14,0)</f>
        <v>124832</v>
      </c>
      <c r="J32" s="507">
        <f>ROUND('Metinis atlyginimas'!DN14,0)</f>
        <v>128577</v>
      </c>
      <c r="K32" s="507">
        <f>ROUND('Metinis atlyginimas'!EA14,0)</f>
        <v>132434</v>
      </c>
      <c r="L32" s="507">
        <f>ROUND('Metinis atlyginimas'!EN14,0)</f>
        <v>136408</v>
      </c>
      <c r="M32" s="507">
        <f>ROUND('Metinis atlyginimas'!FA14,0)</f>
        <v>140500</v>
      </c>
      <c r="N32" s="507">
        <f>ROUND('Metinis atlyginimas'!FN14,0)</f>
        <v>144715</v>
      </c>
      <c r="O32" s="507">
        <f>ROUND('Metinis atlyginimas'!GA14,0)</f>
        <v>149056</v>
      </c>
      <c r="P32" s="507">
        <f>ROUND('Metinis atlyginimas'!GN14,0)</f>
        <v>153528</v>
      </c>
      <c r="Q32" s="507">
        <f>'Metinis atlyginimas'!HA14</f>
        <v>0</v>
      </c>
      <c r="R32" s="507">
        <f>'Metinis atlyginimas'!HN14</f>
        <v>0</v>
      </c>
      <c r="S32" s="507">
        <f>'Metinis atlyginimas'!IA14</f>
        <v>0</v>
      </c>
      <c r="T32" s="507">
        <f>'Metinis atlyginimas'!IN14</f>
        <v>0</v>
      </c>
      <c r="U32" s="507">
        <f>'Metinis atlyginimas'!JA14</f>
        <v>0</v>
      </c>
      <c r="V32" s="507">
        <f>'Metinis atlyginimas'!JN14</f>
        <v>0</v>
      </c>
      <c r="W32" s="507">
        <f>'Metinis atlyginimas'!KA14</f>
        <v>0</v>
      </c>
      <c r="X32" s="507">
        <f>'Metinis atlyginimas'!KN14</f>
        <v>0</v>
      </c>
      <c r="Y32" s="507">
        <f>'Metinis atlyginimas'!LA14</f>
        <v>0</v>
      </c>
      <c r="Z32" s="555">
        <f>'Metinis atlyginimas'!LN14</f>
        <v>0</v>
      </c>
      <c r="AA32" s="556">
        <f t="shared" si="0"/>
        <v>1681744.35</v>
      </c>
    </row>
    <row r="33" spans="1:27" s="539" customFormat="1" ht="15.75" customHeight="1">
      <c r="A33" s="396" t="str">
        <f>+'Metinis atlyginimas'!A15</f>
        <v>M4.1 - Paslaugų teikimo pajamos</v>
      </c>
      <c r="B33" s="557">
        <f>'Metinis atlyginimas'!N15</f>
        <v>0</v>
      </c>
      <c r="C33" s="558">
        <f>'Metinis atlyginimas'!AA15</f>
        <v>0</v>
      </c>
      <c r="D33" s="559">
        <f>'Metinis atlyginimas'!AN15</f>
        <v>44557.80000000001</v>
      </c>
      <c r="E33" s="559">
        <f>'Metinis atlyginimas'!BA15</f>
        <v>45894.534000000014</v>
      </c>
      <c r="F33" s="559">
        <f>'Metinis atlyginimas'!BN15</f>
        <v>47271.37001999998</v>
      </c>
      <c r="G33" s="559">
        <f>'Metinis atlyginimas'!CA15</f>
        <v>48689.511120599986</v>
      </c>
      <c r="H33" s="559">
        <f>'Metinis atlyginimas'!CN15</f>
        <v>50150.196454217999</v>
      </c>
      <c r="I33" s="559">
        <f>'Metinis atlyginimas'!DA15</f>
        <v>51654.702347844526</v>
      </c>
      <c r="J33" s="559">
        <f>'Metinis atlyginimas'!DN15</f>
        <v>53204.343418279888</v>
      </c>
      <c r="K33" s="559">
        <f>'Metinis atlyginimas'!EA15</f>
        <v>54800.473720828268</v>
      </c>
      <c r="L33" s="559">
        <f>'Metinis atlyginimas'!EN15</f>
        <v>56444.487932453114</v>
      </c>
      <c r="M33" s="559">
        <f>'Metinis atlyginimas'!FA15</f>
        <v>58137.822570426702</v>
      </c>
      <c r="N33" s="559">
        <f>'Metinis atlyginimas'!FN15</f>
        <v>59881.957247539503</v>
      </c>
      <c r="O33" s="559">
        <f>'Metinis atlyginimas'!GA15</f>
        <v>61678.415964965679</v>
      </c>
      <c r="P33" s="559">
        <f>'Metinis atlyginimas'!GN15</f>
        <v>63528.768443914661</v>
      </c>
      <c r="Q33" s="559">
        <f>'Metinis atlyginimas'!HA15</f>
        <v>0</v>
      </c>
      <c r="R33" s="559">
        <f>'Metinis atlyginimas'!HN15</f>
        <v>0</v>
      </c>
      <c r="S33" s="559">
        <f>'Metinis atlyginimas'!IA15</f>
        <v>0</v>
      </c>
      <c r="T33" s="559">
        <f>'Metinis atlyginimas'!IN15</f>
        <v>0</v>
      </c>
      <c r="U33" s="559">
        <f>'Metinis atlyginimas'!JA15</f>
        <v>0</v>
      </c>
      <c r="V33" s="559">
        <f>'Metinis atlyginimas'!JN15</f>
        <v>0</v>
      </c>
      <c r="W33" s="559">
        <f>'Metinis atlyginimas'!KA15</f>
        <v>0</v>
      </c>
      <c r="X33" s="559">
        <f>'Metinis atlyginimas'!KN15</f>
        <v>0</v>
      </c>
      <c r="Y33" s="559">
        <f>'Metinis atlyginimas'!LA15</f>
        <v>0</v>
      </c>
      <c r="Z33" s="560">
        <f>'Metinis atlyginimas'!LN15</f>
        <v>0</v>
      </c>
      <c r="AA33" s="561">
        <f t="shared" si="0"/>
        <v>695894.38324107043</v>
      </c>
    </row>
    <row r="34" spans="1:27" s="539" customFormat="1" ht="15.75" customHeight="1">
      <c r="A34" s="396" t="str">
        <f>+'Metinis atlyginimas'!A16</f>
        <v>M4.2 - Atnaujinimo ir remonto pajamos</v>
      </c>
      <c r="B34" s="557">
        <f>'Metinis atlyginimas'!N16</f>
        <v>0</v>
      </c>
      <c r="C34" s="558">
        <f>'Metinis atlyginimas'!AA16</f>
        <v>0</v>
      </c>
      <c r="D34" s="559">
        <f>'Metinis atlyginimas'!AN16</f>
        <v>63123.549999999981</v>
      </c>
      <c r="E34" s="559">
        <f>'Metinis atlyginimas'!BA16</f>
        <v>65017.256499999996</v>
      </c>
      <c r="F34" s="559">
        <f>'Metinis atlyginimas'!BN16</f>
        <v>66967.774194999976</v>
      </c>
      <c r="G34" s="559">
        <f>'Metinis atlyginimas'!CA16</f>
        <v>68976.807420850004</v>
      </c>
      <c r="H34" s="559">
        <f>'Metinis atlyginimas'!CN16</f>
        <v>71046.111643475495</v>
      </c>
      <c r="I34" s="559">
        <f>'Metinis atlyginimas'!DA16</f>
        <v>73177.494992779757</v>
      </c>
      <c r="J34" s="559">
        <f>'Metinis atlyginimas'!DN16</f>
        <v>75372.819842563156</v>
      </c>
      <c r="K34" s="559">
        <f>'Metinis atlyginimas'!EA16</f>
        <v>77634.004437840034</v>
      </c>
      <c r="L34" s="559">
        <f>'Metinis atlyginimas'!EN16</f>
        <v>79963.024570975263</v>
      </c>
      <c r="M34" s="559">
        <f>'Metinis atlyginimas'!FA16</f>
        <v>82361.915308104493</v>
      </c>
      <c r="N34" s="559">
        <f>'Metinis atlyginimas'!FN16</f>
        <v>84832.772767347589</v>
      </c>
      <c r="O34" s="559">
        <f>'Metinis atlyginimas'!GA16</f>
        <v>87377.755950368068</v>
      </c>
      <c r="P34" s="559">
        <f>'Metinis atlyginimas'!GN16</f>
        <v>89999.088628879108</v>
      </c>
      <c r="Q34" s="559">
        <f>'Metinis atlyginimas'!HA16</f>
        <v>0</v>
      </c>
      <c r="R34" s="559">
        <f>'Metinis atlyginimas'!HN16</f>
        <v>0</v>
      </c>
      <c r="S34" s="559">
        <f>'Metinis atlyginimas'!IA16</f>
        <v>0</v>
      </c>
      <c r="T34" s="559">
        <f>'Metinis atlyginimas'!IN16</f>
        <v>0</v>
      </c>
      <c r="U34" s="559">
        <f>'Metinis atlyginimas'!JA16</f>
        <v>0</v>
      </c>
      <c r="V34" s="559">
        <f>'Metinis atlyginimas'!JN16</f>
        <v>0</v>
      </c>
      <c r="W34" s="559">
        <f>'Metinis atlyginimas'!KA16</f>
        <v>0</v>
      </c>
      <c r="X34" s="559">
        <f>'Metinis atlyginimas'!KN16</f>
        <v>0</v>
      </c>
      <c r="Y34" s="559">
        <f>'Metinis atlyginimas'!LA16</f>
        <v>0</v>
      </c>
      <c r="Z34" s="560">
        <f>'Metinis atlyginimas'!LN16</f>
        <v>0</v>
      </c>
      <c r="AA34" s="561">
        <f t="shared" si="0"/>
        <v>985850.37625818281</v>
      </c>
    </row>
    <row r="35" spans="1:27" ht="15.75" customHeight="1" thickBot="1">
      <c r="A35" s="330" t="str">
        <f>+'Metinis atlyginimas'!A17</f>
        <v>M5 - Administravimo ir valdymo pajamos</v>
      </c>
      <c r="B35" s="554">
        <f>'Metinis atlyginimas'!N17</f>
        <v>0</v>
      </c>
      <c r="C35" s="551">
        <f>'Metinis atlyginimas'!AA17</f>
        <v>0</v>
      </c>
      <c r="D35" s="507">
        <f>'Metinis atlyginimas'!AN17</f>
        <v>160195.89999999994</v>
      </c>
      <c r="E35" s="507">
        <f>ROUND('Metinis atlyginimas'!BA17,0)</f>
        <v>165002</v>
      </c>
      <c r="F35" s="507">
        <f>ROUND('Metinis atlyginimas'!BN17,0)</f>
        <v>169952</v>
      </c>
      <c r="G35" s="507">
        <f>ROUND('Metinis atlyginimas'!CA17,0)</f>
        <v>175050</v>
      </c>
      <c r="H35" s="507">
        <f>ROUND('Metinis atlyginimas'!CN17,0)</f>
        <v>180302</v>
      </c>
      <c r="I35" s="507">
        <f>ROUND('Metinis atlyginimas'!DA17,0)</f>
        <v>185711</v>
      </c>
      <c r="J35" s="507">
        <f>ROUND('Metinis atlyginimas'!DN17,0)</f>
        <v>191282</v>
      </c>
      <c r="K35" s="507">
        <f>ROUND('Metinis atlyginimas'!EA17,0)</f>
        <v>197021</v>
      </c>
      <c r="L35" s="507">
        <f>ROUND('Metinis atlyginimas'!EN17,0)</f>
        <v>202931</v>
      </c>
      <c r="M35" s="507">
        <f>ROUND('Metinis atlyginimas'!FA17,0)</f>
        <v>209019</v>
      </c>
      <c r="N35" s="507">
        <f>ROUND('Metinis atlyginimas'!FN17,0)</f>
        <v>215290</v>
      </c>
      <c r="O35" s="507">
        <f>ROUND('Metinis atlyginimas'!GA17,0)</f>
        <v>221749</v>
      </c>
      <c r="P35" s="507">
        <f>ROUND('Metinis atlyginimas'!GN17,0)</f>
        <v>228401</v>
      </c>
      <c r="Q35" s="507">
        <f>'Metinis atlyginimas'!HA17</f>
        <v>0</v>
      </c>
      <c r="R35" s="507">
        <f>'Metinis atlyginimas'!HN17</f>
        <v>0</v>
      </c>
      <c r="S35" s="507">
        <f>'Metinis atlyginimas'!IA17</f>
        <v>0</v>
      </c>
      <c r="T35" s="507">
        <f>'Metinis atlyginimas'!IN17</f>
        <v>0</v>
      </c>
      <c r="U35" s="507">
        <f>'Metinis atlyginimas'!JA17</f>
        <v>0</v>
      </c>
      <c r="V35" s="507">
        <f>'Metinis atlyginimas'!JN17</f>
        <v>0</v>
      </c>
      <c r="W35" s="507">
        <f>'Metinis atlyginimas'!KA17</f>
        <v>0</v>
      </c>
      <c r="X35" s="507">
        <f>'Metinis atlyginimas'!KN17</f>
        <v>0</v>
      </c>
      <c r="Y35" s="507">
        <f>'Metinis atlyginimas'!LA17</f>
        <v>0</v>
      </c>
      <c r="Z35" s="555">
        <f>'Metinis atlyginimas'!LN17</f>
        <v>0</v>
      </c>
      <c r="AA35" s="562">
        <f t="shared" si="0"/>
        <v>2501905.9</v>
      </c>
    </row>
    <row r="36" spans="1:27" ht="15.75" customHeight="1" thickBot="1">
      <c r="A36" s="330">
        <f>+'Metinis atlyginimas'!A18</f>
        <v>0</v>
      </c>
      <c r="B36" s="554">
        <f>'Metinis atlyginimas'!N18</f>
        <v>0</v>
      </c>
      <c r="C36" s="551">
        <f>'Metinis atlyginimas'!AA18</f>
        <v>0</v>
      </c>
      <c r="D36" s="507">
        <f>'Metinis atlyginimas'!AN18</f>
        <v>0</v>
      </c>
      <c r="E36" s="507">
        <f>'Metinis atlyginimas'!BA18</f>
        <v>0</v>
      </c>
      <c r="F36" s="507">
        <f>'Metinis atlyginimas'!BN18</f>
        <v>0</v>
      </c>
      <c r="G36" s="507">
        <f>'Metinis atlyginimas'!CA18</f>
        <v>0</v>
      </c>
      <c r="H36" s="507">
        <f>'Metinis atlyginimas'!CN18</f>
        <v>0</v>
      </c>
      <c r="I36" s="507">
        <f>'Metinis atlyginimas'!DA18</f>
        <v>0</v>
      </c>
      <c r="J36" s="507">
        <f>'Metinis atlyginimas'!DN18</f>
        <v>0</v>
      </c>
      <c r="K36" s="507">
        <f>'Metinis atlyginimas'!EA18</f>
        <v>0</v>
      </c>
      <c r="L36" s="507">
        <f>'Metinis atlyginimas'!EN18</f>
        <v>0</v>
      </c>
      <c r="M36" s="507">
        <f>'Metinis atlyginimas'!FA18</f>
        <v>0</v>
      </c>
      <c r="N36" s="507">
        <f>'Metinis atlyginimas'!FN18</f>
        <v>0</v>
      </c>
      <c r="O36" s="507">
        <f>'Metinis atlyginimas'!GA18</f>
        <v>0</v>
      </c>
      <c r="P36" s="507">
        <f>'Metinis atlyginimas'!GN18</f>
        <v>0</v>
      </c>
      <c r="Q36" s="507">
        <f>'Metinis atlyginimas'!HA18</f>
        <v>0</v>
      </c>
      <c r="R36" s="507">
        <f>'Metinis atlyginimas'!HN18</f>
        <v>0</v>
      </c>
      <c r="S36" s="507">
        <f>'Metinis atlyginimas'!IA18</f>
        <v>0</v>
      </c>
      <c r="T36" s="507">
        <f>'Metinis atlyginimas'!IN18</f>
        <v>0</v>
      </c>
      <c r="U36" s="507">
        <f>'Metinis atlyginimas'!JA18</f>
        <v>0</v>
      </c>
      <c r="V36" s="507">
        <f>'Metinis atlyginimas'!JN18</f>
        <v>0</v>
      </c>
      <c r="W36" s="507">
        <f>'Metinis atlyginimas'!KA18</f>
        <v>0</v>
      </c>
      <c r="X36" s="507">
        <f>'Metinis atlyginimas'!KN18</f>
        <v>0</v>
      </c>
      <c r="Y36" s="507">
        <f>'Metinis atlyginimas'!LA18</f>
        <v>0</v>
      </c>
      <c r="Z36" s="555">
        <f>'Metinis atlyginimas'!LN18</f>
        <v>0</v>
      </c>
      <c r="AA36" s="563">
        <f t="shared" si="0"/>
        <v>0</v>
      </c>
    </row>
    <row r="37" spans="1:27" s="16" customFormat="1" ht="15.75" customHeight="1" thickBot="1">
      <c r="A37" s="160" t="s">
        <v>137</v>
      </c>
      <c r="B37" s="564">
        <f t="shared" ref="B37:C37" si="4">SUM(B28:B29,B32,B35)</f>
        <v>0</v>
      </c>
      <c r="C37" s="564">
        <f t="shared" si="4"/>
        <v>0</v>
      </c>
      <c r="D37" s="564">
        <f>SUM(D28:D29,D32,D35)</f>
        <v>1007877.2499999999</v>
      </c>
      <c r="E37" s="564">
        <f t="shared" ref="E37:Z37" si="5">SUM(E28:E29,E32,E35)</f>
        <v>1015914</v>
      </c>
      <c r="F37" s="564">
        <f t="shared" si="5"/>
        <v>1024191</v>
      </c>
      <c r="G37" s="564">
        <f t="shared" si="5"/>
        <v>1032716</v>
      </c>
      <c r="H37" s="564">
        <f t="shared" si="5"/>
        <v>1041498</v>
      </c>
      <c r="I37" s="564">
        <f t="shared" si="5"/>
        <v>1050543</v>
      </c>
      <c r="J37" s="564">
        <f t="shared" si="5"/>
        <v>1059859</v>
      </c>
      <c r="K37" s="564">
        <f t="shared" si="5"/>
        <v>1069455</v>
      </c>
      <c r="L37" s="564">
        <f t="shared" si="5"/>
        <v>1079339</v>
      </c>
      <c r="M37" s="564">
        <f t="shared" si="5"/>
        <v>1089519</v>
      </c>
      <c r="N37" s="564">
        <f t="shared" si="5"/>
        <v>1100005</v>
      </c>
      <c r="O37" s="564">
        <f t="shared" si="5"/>
        <v>1110805</v>
      </c>
      <c r="P37" s="564">
        <f t="shared" si="5"/>
        <v>1121929</v>
      </c>
      <c r="Q37" s="564">
        <f t="shared" si="5"/>
        <v>0</v>
      </c>
      <c r="R37" s="564">
        <f t="shared" si="5"/>
        <v>0</v>
      </c>
      <c r="S37" s="564">
        <f t="shared" si="5"/>
        <v>0</v>
      </c>
      <c r="T37" s="564">
        <f t="shared" si="5"/>
        <v>0</v>
      </c>
      <c r="U37" s="564">
        <f t="shared" si="5"/>
        <v>0</v>
      </c>
      <c r="V37" s="564">
        <f t="shared" si="5"/>
        <v>0</v>
      </c>
      <c r="W37" s="564">
        <f t="shared" si="5"/>
        <v>0</v>
      </c>
      <c r="X37" s="564">
        <f t="shared" si="5"/>
        <v>0</v>
      </c>
      <c r="Y37" s="564">
        <f t="shared" si="5"/>
        <v>0</v>
      </c>
      <c r="Z37" s="564">
        <f t="shared" si="5"/>
        <v>0</v>
      </c>
      <c r="AA37" s="563">
        <f t="shared" si="0"/>
        <v>13803650.25</v>
      </c>
    </row>
    <row r="56" spans="1:29">
      <c r="B56" s="56">
        <f>IF(B6,1,0)</f>
        <v>1</v>
      </c>
      <c r="C56" s="56">
        <f>IF(C6,1,0)</f>
        <v>1</v>
      </c>
      <c r="D56" s="56">
        <f>IF(D6,1,0)</f>
        <v>0</v>
      </c>
      <c r="E56" s="56">
        <f>IF(E6,1,0)</f>
        <v>0</v>
      </c>
    </row>
    <row r="57" spans="1:29" ht="15.75" thickBot="1">
      <c r="B57" s="672" t="s">
        <v>284</v>
      </c>
      <c r="C57" s="672"/>
      <c r="D57" s="672"/>
      <c r="E57" s="672"/>
      <c r="F57" s="672"/>
      <c r="G57" s="672"/>
      <c r="H57" s="672"/>
      <c r="I57" s="672"/>
      <c r="J57" s="672"/>
      <c r="K57" s="672"/>
      <c r="L57" s="672"/>
      <c r="M57" s="672"/>
      <c r="N57" s="672"/>
      <c r="O57" s="672"/>
      <c r="P57" s="672"/>
      <c r="Q57" s="672"/>
      <c r="R57" s="672"/>
      <c r="S57" s="672"/>
      <c r="T57" s="672"/>
      <c r="U57" s="672"/>
      <c r="V57" s="672"/>
      <c r="W57" s="672"/>
      <c r="X57" s="672"/>
      <c r="Y57" s="672"/>
      <c r="Z57" s="672"/>
    </row>
    <row r="58" spans="1:29" ht="15.75" thickBot="1">
      <c r="A58" s="14"/>
      <c r="B58" s="156">
        <v>1</v>
      </c>
      <c r="C58" s="157">
        <v>2</v>
      </c>
      <c r="D58" s="157">
        <v>3</v>
      </c>
      <c r="E58" s="157">
        <v>4</v>
      </c>
      <c r="F58" s="157">
        <v>5</v>
      </c>
      <c r="G58" s="157">
        <v>6</v>
      </c>
      <c r="H58" s="157">
        <v>7</v>
      </c>
      <c r="I58" s="157">
        <v>8</v>
      </c>
      <c r="J58" s="157">
        <v>9</v>
      </c>
      <c r="K58" s="157">
        <v>10</v>
      </c>
      <c r="L58" s="157">
        <v>11</v>
      </c>
      <c r="M58" s="157">
        <v>12</v>
      </c>
      <c r="N58" s="157">
        <v>13</v>
      </c>
      <c r="O58" s="157">
        <v>14</v>
      </c>
      <c r="P58" s="157">
        <v>15</v>
      </c>
      <c r="Q58" s="157">
        <v>16</v>
      </c>
      <c r="R58" s="157">
        <v>17</v>
      </c>
      <c r="S58" s="157">
        <v>18</v>
      </c>
      <c r="T58" s="157">
        <v>19</v>
      </c>
      <c r="U58" s="157">
        <v>20</v>
      </c>
      <c r="V58" s="157">
        <v>21</v>
      </c>
      <c r="W58" s="157">
        <v>22</v>
      </c>
      <c r="X58" s="157">
        <v>23</v>
      </c>
      <c r="Y58" s="157">
        <v>24</v>
      </c>
      <c r="Z58" s="161">
        <v>25</v>
      </c>
      <c r="AA58" s="162" t="s">
        <v>137</v>
      </c>
    </row>
    <row r="59" spans="1:29">
      <c r="A59" s="29" t="str">
        <f>A28</f>
        <v>M1 ir M2 - nuosavo ir skolinto kapitalo srautai</v>
      </c>
      <c r="B59" s="565">
        <f>+B28*'Bazinės prielaidos'!$E$19</f>
        <v>0</v>
      </c>
      <c r="C59" s="565">
        <f>+C28*'Bazinės prielaidos'!$E$19</f>
        <v>0</v>
      </c>
      <c r="D59" s="565">
        <f>+D28*(1+'Bazinės prielaidos'!$E$19)</f>
        <v>348635.43917807663</v>
      </c>
      <c r="E59" s="565">
        <f>+E28*(1+'Bazinės prielaidos'!$E$19)</f>
        <v>371511.14</v>
      </c>
      <c r="F59" s="565">
        <f>+F28*(1+'Bazinės prielaidos'!$E$19)</f>
        <v>392740.58999999997</v>
      </c>
      <c r="G59" s="565">
        <f>+G28*(1+'Bazinės prielaidos'!$E$19)</f>
        <v>422014.12</v>
      </c>
      <c r="H59" s="565">
        <f>+H28*(1+'Bazinės prielaidos'!$E$19)</f>
        <v>455358.08999999997</v>
      </c>
      <c r="I59" s="565">
        <f>+I28*(1+'Bazinės prielaidos'!$E$19)</f>
        <v>494352.76</v>
      </c>
      <c r="J59" s="565">
        <f>+J28*(1+'Bazinės prielaidos'!$E$19)</f>
        <v>531765.96</v>
      </c>
      <c r="K59" s="565">
        <f>+K28*(1+'Bazinės prielaidos'!$E$19)</f>
        <v>581810.35</v>
      </c>
      <c r="L59" s="565">
        <f>+L28*(1+'Bazinės prielaidos'!$E$19)</f>
        <v>629984.07999999996</v>
      </c>
      <c r="M59" s="565">
        <f>+M28*(1+'Bazinės prielaidos'!$E$19)</f>
        <v>692368.04999999993</v>
      </c>
      <c r="N59" s="565">
        <f>+N28*(1+'Bazinės prielaidos'!$E$19)</f>
        <v>757069.16999999993</v>
      </c>
      <c r="O59" s="565">
        <f>+O28*(1+'Bazinės prielaidos'!$E$19)</f>
        <v>452892.11</v>
      </c>
      <c r="P59" s="565">
        <f>+P28*(1+'Bazinės prielaidos'!$E$19)</f>
        <v>430300.2</v>
      </c>
      <c r="Q59" s="565">
        <f>+Q28</f>
        <v>0</v>
      </c>
      <c r="R59" s="565">
        <f t="shared" ref="R59:Y59" si="6">+R28</f>
        <v>0</v>
      </c>
      <c r="S59" s="565">
        <f t="shared" si="6"/>
        <v>0</v>
      </c>
      <c r="T59" s="565">
        <f t="shared" si="6"/>
        <v>0</v>
      </c>
      <c r="U59" s="565">
        <f t="shared" si="6"/>
        <v>0</v>
      </c>
      <c r="V59" s="565">
        <f t="shared" si="6"/>
        <v>0</v>
      </c>
      <c r="W59" s="565">
        <f t="shared" si="6"/>
        <v>0</v>
      </c>
      <c r="X59" s="565">
        <f t="shared" si="6"/>
        <v>0</v>
      </c>
      <c r="Y59" s="565">
        <f t="shared" si="6"/>
        <v>0</v>
      </c>
      <c r="Z59" s="566">
        <f>Z28*(1+'Bazinės prielaidos'!$E$19)</f>
        <v>0</v>
      </c>
      <c r="AA59" s="553">
        <f>SUM(B59:Z59)</f>
        <v>6560802.0591780767</v>
      </c>
      <c r="AC59" s="23"/>
    </row>
    <row r="60" spans="1:29">
      <c r="A60" s="29" t="str">
        <f t="shared" ref="A60:A66" si="7">A29</f>
        <v>M3 - Finansinės ir investicinės veiklos pajamos</v>
      </c>
      <c r="B60" s="565">
        <f>SUM(B61:B62)</f>
        <v>0</v>
      </c>
      <c r="C60" s="565">
        <f t="shared" ref="C60:Z60" si="8">SUM(C61:C62)</f>
        <v>0</v>
      </c>
      <c r="D60" s="565">
        <f t="shared" si="8"/>
        <v>546764.56082192343</v>
      </c>
      <c r="E60" s="565">
        <f t="shared" si="8"/>
        <v>523888.86</v>
      </c>
      <c r="F60" s="565">
        <f t="shared" si="8"/>
        <v>502659.41</v>
      </c>
      <c r="G60" s="565">
        <f t="shared" si="8"/>
        <v>473385.87999999995</v>
      </c>
      <c r="H60" s="565">
        <f t="shared" si="8"/>
        <v>440041.91</v>
      </c>
      <c r="I60" s="565">
        <f t="shared" si="8"/>
        <v>401047.24</v>
      </c>
      <c r="J60" s="565">
        <f t="shared" si="8"/>
        <v>363634.04</v>
      </c>
      <c r="K60" s="565">
        <f t="shared" si="8"/>
        <v>313589.64999999997</v>
      </c>
      <c r="L60" s="565">
        <f t="shared" si="8"/>
        <v>265415.92</v>
      </c>
      <c r="M60" s="565">
        <f t="shared" si="8"/>
        <v>203031.94999999998</v>
      </c>
      <c r="N60" s="565">
        <f t="shared" si="8"/>
        <v>138330.82999999999</v>
      </c>
      <c r="O60" s="565">
        <f t="shared" si="8"/>
        <v>442507.88999999996</v>
      </c>
      <c r="P60" s="565">
        <f t="shared" si="8"/>
        <v>465099.8</v>
      </c>
      <c r="Q60" s="565">
        <f t="shared" si="8"/>
        <v>0</v>
      </c>
      <c r="R60" s="565">
        <f t="shared" si="8"/>
        <v>0</v>
      </c>
      <c r="S60" s="565">
        <f t="shared" si="8"/>
        <v>0</v>
      </c>
      <c r="T60" s="565">
        <f t="shared" si="8"/>
        <v>0</v>
      </c>
      <c r="U60" s="565">
        <f t="shared" si="8"/>
        <v>0</v>
      </c>
      <c r="V60" s="565">
        <f t="shared" si="8"/>
        <v>0</v>
      </c>
      <c r="W60" s="565">
        <f t="shared" si="8"/>
        <v>0</v>
      </c>
      <c r="X60" s="565">
        <f t="shared" si="8"/>
        <v>0</v>
      </c>
      <c r="Y60" s="565">
        <f t="shared" si="8"/>
        <v>0</v>
      </c>
      <c r="Z60" s="565">
        <f t="shared" si="8"/>
        <v>0</v>
      </c>
      <c r="AA60" s="556">
        <f t="shared" ref="AA60:AA68" si="9">SUM(B60:Z60)</f>
        <v>5079397.9408219233</v>
      </c>
      <c r="AC60" s="311"/>
    </row>
    <row r="61" spans="1:29">
      <c r="A61" s="29" t="str">
        <f t="shared" si="7"/>
        <v>M3n1 - Finansinės veiklos (palūkanų) pajamos</v>
      </c>
      <c r="B61" s="569">
        <f>B30*(1+'Bazinės prielaidos'!$E$19)</f>
        <v>0</v>
      </c>
      <c r="C61" s="569">
        <f>C30*(1+'Bazinės prielaidos'!$E$19)</f>
        <v>0</v>
      </c>
      <c r="D61" s="569">
        <f>D30*(1+'Bazinės prielaidos'!$E$19)</f>
        <v>546764.56082192343</v>
      </c>
      <c r="E61" s="569">
        <f>E30*(1+'Bazinės prielaidos'!$E$19)</f>
        <v>523888.86</v>
      </c>
      <c r="F61" s="569">
        <f>F30*(1+'Bazinės prielaidos'!$E$19)</f>
        <v>498582.92</v>
      </c>
      <c r="G61" s="569">
        <f>G30*(1+'Bazinės prielaidos'!$E$19)</f>
        <v>470029.33999999997</v>
      </c>
      <c r="H61" s="569">
        <f>H30*(1+'Bazinės prielaidos'!$E$19)</f>
        <v>437727.18</v>
      </c>
      <c r="I61" s="569">
        <f>I30*(1+'Bazinės prielaidos'!$E$19)</f>
        <v>401047.24</v>
      </c>
      <c r="J61" s="569">
        <f>J30*(1+'Bazinės prielaidos'!$E$19)</f>
        <v>360099.63</v>
      </c>
      <c r="K61" s="569">
        <f>K30*(1+'Bazinės prielaidos'!$E$19)</f>
        <v>313589.64999999997</v>
      </c>
      <c r="L61" s="569">
        <f>L30*(1+'Bazinės prielaidos'!$E$19)</f>
        <v>261583.85</v>
      </c>
      <c r="M61" s="569">
        <f>M30*(1+'Bazinės prielaidos'!$E$19)</f>
        <v>202629.02</v>
      </c>
      <c r="N61" s="569">
        <f>N30*(1+'Bazinės prielaidos'!$E$19)</f>
        <v>136342.79999999999</v>
      </c>
      <c r="O61" s="569">
        <f>O30*(1+'Bazinės prielaidos'!$E$19)</f>
        <v>62169.799999999996</v>
      </c>
      <c r="P61" s="569">
        <f>P30*(1+'Bazinės prielaidos'!$E$19)</f>
        <v>14868.48</v>
      </c>
      <c r="Q61" s="569">
        <f>Q30*(1+'Bazinės prielaidos'!$E$19)</f>
        <v>0</v>
      </c>
      <c r="R61" s="569">
        <f>R30*(1+'Bazinės prielaidos'!$E$19)</f>
        <v>0</v>
      </c>
      <c r="S61" s="569">
        <f>S30*(1+'Bazinės prielaidos'!$E$19)</f>
        <v>0</v>
      </c>
      <c r="T61" s="569">
        <f>T30*(1+'Bazinės prielaidos'!$E$19)</f>
        <v>0</v>
      </c>
      <c r="U61" s="569">
        <f>U30*(1+'Bazinės prielaidos'!$E$19)</f>
        <v>0</v>
      </c>
      <c r="V61" s="569">
        <f>V30*(1+'Bazinės prielaidos'!$E$19)</f>
        <v>0</v>
      </c>
      <c r="W61" s="569">
        <f>W30*(1+'Bazinės prielaidos'!$E$19)</f>
        <v>0</v>
      </c>
      <c r="X61" s="569">
        <f>X30*(1+'Bazinės prielaidos'!$E$19)</f>
        <v>0</v>
      </c>
      <c r="Y61" s="569">
        <f>Y30*(1+'Bazinės prielaidos'!$E$19)</f>
        <v>0</v>
      </c>
      <c r="Z61" s="569">
        <f>Z30*(1+'Bazinės prielaidos'!$E$19)</f>
        <v>0</v>
      </c>
      <c r="AA61" s="561">
        <f t="shared" ref="AA61:AA62" si="10">SUM(B61:Z61)</f>
        <v>4229323.3308219239</v>
      </c>
      <c r="AC61" s="311"/>
    </row>
    <row r="62" spans="1:29">
      <c r="A62" s="29" t="str">
        <f t="shared" si="7"/>
        <v>M3n2 - Investicinės veiklos ir nuosavo kapitalo pajamos</v>
      </c>
      <c r="B62" s="569">
        <f>B31*(1+'Bazinės prielaidos'!$E$19)</f>
        <v>0</v>
      </c>
      <c r="C62" s="569">
        <f>C31*(1+'Bazinės prielaidos'!$E$19)</f>
        <v>0</v>
      </c>
      <c r="D62" s="569">
        <f>D31*(1+'Bazinės prielaidos'!$E$19)</f>
        <v>0</v>
      </c>
      <c r="E62" s="569">
        <f>E31*(1+'Bazinės prielaidos'!$E$19)</f>
        <v>0</v>
      </c>
      <c r="F62" s="569">
        <f>F31*(1+'Bazinės prielaidos'!$E$19)</f>
        <v>4076.49</v>
      </c>
      <c r="G62" s="569">
        <f>G31*(1+'Bazinės prielaidos'!$E$19)</f>
        <v>3356.54</v>
      </c>
      <c r="H62" s="569">
        <f>H31*(1+'Bazinės prielaidos'!$E$19)</f>
        <v>2314.73</v>
      </c>
      <c r="I62" s="569">
        <f>I31*(1+'Bazinės prielaidos'!$E$19)</f>
        <v>0</v>
      </c>
      <c r="J62" s="569">
        <f>J31*(1+'Bazinės prielaidos'!$E$19)</f>
        <v>3534.41</v>
      </c>
      <c r="K62" s="569">
        <f>K31*(1+'Bazinės prielaidos'!$E$19)</f>
        <v>0</v>
      </c>
      <c r="L62" s="569">
        <f>L31*(1+'Bazinės prielaidos'!$E$19)</f>
        <v>3832.0699999999997</v>
      </c>
      <c r="M62" s="569">
        <f>M31*(1+'Bazinės prielaidos'!$E$19)</f>
        <v>402.93</v>
      </c>
      <c r="N62" s="569">
        <f>N31*(1+'Bazinės prielaidos'!$E$19)</f>
        <v>1988.03</v>
      </c>
      <c r="O62" s="569">
        <f>O31*(1+'Bazinės prielaidos'!$E$19)</f>
        <v>380338.08999999997</v>
      </c>
      <c r="P62" s="569">
        <f>P31*(1+'Bazinės prielaidos'!$E$19)</f>
        <v>450231.32</v>
      </c>
      <c r="Q62" s="569">
        <f>Q31*(1+'Bazinės prielaidos'!$E$19)</f>
        <v>0</v>
      </c>
      <c r="R62" s="569">
        <f>R31*(1+'Bazinės prielaidos'!$E$19)</f>
        <v>0</v>
      </c>
      <c r="S62" s="569">
        <f>S31*(1+'Bazinės prielaidos'!$E$19)</f>
        <v>0</v>
      </c>
      <c r="T62" s="569">
        <f>T31*(1+'Bazinės prielaidos'!$E$19)</f>
        <v>0</v>
      </c>
      <c r="U62" s="569">
        <f>U31*(1+'Bazinės prielaidos'!$E$19)</f>
        <v>0</v>
      </c>
      <c r="V62" s="569">
        <f>V31*(1+'Bazinės prielaidos'!$E$19)</f>
        <v>0</v>
      </c>
      <c r="W62" s="569">
        <f>W31*(1+'Bazinės prielaidos'!$E$19)</f>
        <v>0</v>
      </c>
      <c r="X62" s="569">
        <f>X31*(1+'Bazinės prielaidos'!$E$19)</f>
        <v>0</v>
      </c>
      <c r="Y62" s="569">
        <f>Y31*(1+'Bazinės prielaidos'!$E$19)</f>
        <v>0</v>
      </c>
      <c r="Z62" s="569">
        <f>Z31*(1+'Bazinės prielaidos'!$E$19)</f>
        <v>0</v>
      </c>
      <c r="AA62" s="561">
        <f t="shared" si="10"/>
        <v>850074.61</v>
      </c>
      <c r="AC62" s="23"/>
    </row>
    <row r="63" spans="1:29">
      <c r="A63" s="29" t="str">
        <f t="shared" si="7"/>
        <v>M4 - Paslaugų teikimo ir priežiūros pajamos</v>
      </c>
      <c r="B63" s="565">
        <f>B32*(1+'Bazinės prielaidos'!$E$19)</f>
        <v>0</v>
      </c>
      <c r="C63" s="565">
        <f>C32*(1+'Bazinės prielaidos'!$E$19)</f>
        <v>0</v>
      </c>
      <c r="D63" s="565">
        <f>D32*(1+'Bazinės prielaidos'!$E$19)</f>
        <v>130294.43349999997</v>
      </c>
      <c r="E63" s="565">
        <f>E32*(1+'Bazinės prielaidos'!$E$19)</f>
        <v>134203.51999999999</v>
      </c>
      <c r="F63" s="565">
        <f>F32*(1+'Bazinės prielaidos'!$E$19)</f>
        <v>138229.19</v>
      </c>
      <c r="G63" s="565">
        <f>G32*(1+'Bazinės prielaidos'!$E$19)</f>
        <v>142375.85999999999</v>
      </c>
      <c r="H63" s="565">
        <f>H32*(1+'Bazinės prielaidos'!$E$19)</f>
        <v>146647.16</v>
      </c>
      <c r="I63" s="565">
        <f>I32*(1+'Bazinės prielaidos'!$E$19)</f>
        <v>151046.72</v>
      </c>
      <c r="J63" s="565">
        <f>J32*(1+'Bazinės prielaidos'!$E$19)</f>
        <v>155578.16999999998</v>
      </c>
      <c r="K63" s="565">
        <f>K32*(1+'Bazinės prielaidos'!$E$19)</f>
        <v>160245.13999999998</v>
      </c>
      <c r="L63" s="565">
        <f>L32*(1+'Bazinės prielaidos'!$E$19)</f>
        <v>165053.68</v>
      </c>
      <c r="M63" s="565">
        <f>M32*(1+'Bazinės prielaidos'!$E$19)</f>
        <v>170005</v>
      </c>
      <c r="N63" s="565">
        <f>N32*(1+'Bazinės prielaidos'!$E$19)</f>
        <v>175105.15</v>
      </c>
      <c r="O63" s="565">
        <f>O32*(1+'Bazinės prielaidos'!$E$19)</f>
        <v>180357.75999999998</v>
      </c>
      <c r="P63" s="565">
        <f>P32*(1+'Bazinės prielaidos'!$E$19)</f>
        <v>185768.88</v>
      </c>
      <c r="Q63" s="565">
        <f>Q32*(1+'Bazinės prielaidos'!$E$19)</f>
        <v>0</v>
      </c>
      <c r="R63" s="565">
        <f>R32*(1+'Bazinės prielaidos'!$E$19)</f>
        <v>0</v>
      </c>
      <c r="S63" s="565">
        <f>S32*(1+'Bazinės prielaidos'!$E$19)</f>
        <v>0</v>
      </c>
      <c r="T63" s="565">
        <f>T32*(1+'Bazinės prielaidos'!$E$19)</f>
        <v>0</v>
      </c>
      <c r="U63" s="565">
        <f>U32*(1+'Bazinės prielaidos'!$E$19)</f>
        <v>0</v>
      </c>
      <c r="V63" s="565">
        <f>V32*(1+'Bazinės prielaidos'!$E$19)</f>
        <v>0</v>
      </c>
      <c r="W63" s="565">
        <f>W32*(1+'Bazinės prielaidos'!$E$19)</f>
        <v>0</v>
      </c>
      <c r="X63" s="565">
        <f>X32*(1+'Bazinės prielaidos'!$E$19)</f>
        <v>0</v>
      </c>
      <c r="Y63" s="565">
        <f>Y32*(1+'Bazinės prielaidos'!$E$19)</f>
        <v>0</v>
      </c>
      <c r="Z63" s="565">
        <f>Z32*(1+'Bazinės prielaidos'!$E$19)</f>
        <v>0</v>
      </c>
      <c r="AA63" s="556">
        <f t="shared" si="9"/>
        <v>2034910.6634999998</v>
      </c>
      <c r="AC63" s="311"/>
    </row>
    <row r="64" spans="1:29" s="539" customFormat="1">
      <c r="A64" s="29" t="str">
        <f t="shared" si="7"/>
        <v>M4.1 - Paslaugų teikimo pajamos</v>
      </c>
      <c r="B64" s="571">
        <f>B33*(1+'Bazinės prielaidos'!$E$19)</f>
        <v>0</v>
      </c>
      <c r="C64" s="571">
        <f>C33*(1+'Bazinės prielaidos'!$E$19)</f>
        <v>0</v>
      </c>
      <c r="D64" s="571">
        <f>D33*(1+'Bazinės prielaidos'!$E$19)</f>
        <v>53914.938000000009</v>
      </c>
      <c r="E64" s="571">
        <f>E33*(1+'Bazinės prielaidos'!$E$19)</f>
        <v>55532.386140000017</v>
      </c>
      <c r="F64" s="571">
        <f>F33*(1+'Bazinės prielaidos'!$E$19)</f>
        <v>57198.357724199974</v>
      </c>
      <c r="G64" s="571">
        <f>G33*(1+'Bazinės prielaidos'!$E$19)</f>
        <v>58914.308455925981</v>
      </c>
      <c r="H64" s="571">
        <f>H33*(1+'Bazinės prielaidos'!$E$19)</f>
        <v>60681.737709603774</v>
      </c>
      <c r="I64" s="571">
        <f>I33*(1+'Bazinės prielaidos'!$E$19)</f>
        <v>62502.189840891871</v>
      </c>
      <c r="J64" s="571">
        <f>J33*(1+'Bazinės prielaidos'!$E$19)</f>
        <v>64377.255536118661</v>
      </c>
      <c r="K64" s="571">
        <f>K33*(1+'Bazinės prielaidos'!$E$19)</f>
        <v>66308.573202202198</v>
      </c>
      <c r="L64" s="571">
        <f>L33*(1+'Bazinės prielaidos'!$E$19)</f>
        <v>68297.83039826827</v>
      </c>
      <c r="M64" s="571">
        <f>M33*(1+'Bazinės prielaidos'!$E$19)</f>
        <v>70346.765310216302</v>
      </c>
      <c r="N64" s="571">
        <f>N33*(1+'Bazinės prielaidos'!$E$19)</f>
        <v>72457.168269522794</v>
      </c>
      <c r="O64" s="571">
        <f>O33*(1+'Bazinės prielaidos'!$E$19)</f>
        <v>74630.883317608474</v>
      </c>
      <c r="P64" s="571">
        <f>P33*(1+'Bazinės prielaidos'!$E$19)</f>
        <v>76869.809817136731</v>
      </c>
      <c r="Q64" s="571">
        <f>Q33*(1+'Bazinės prielaidos'!$E$19)</f>
        <v>0</v>
      </c>
      <c r="R64" s="571">
        <f>R33*(1+'Bazinės prielaidos'!$E$19)</f>
        <v>0</v>
      </c>
      <c r="S64" s="571">
        <f>S33*(1+'Bazinės prielaidos'!$E$19)</f>
        <v>0</v>
      </c>
      <c r="T64" s="571">
        <f>T33*(1+'Bazinės prielaidos'!$E$19)</f>
        <v>0</v>
      </c>
      <c r="U64" s="571">
        <f>U33*(1+'Bazinės prielaidos'!$E$19)</f>
        <v>0</v>
      </c>
      <c r="V64" s="571">
        <f>V33*(1+'Bazinės prielaidos'!$E$19)</f>
        <v>0</v>
      </c>
      <c r="W64" s="571">
        <f>W33*(1+'Bazinės prielaidos'!$E$19)</f>
        <v>0</v>
      </c>
      <c r="X64" s="571">
        <f>X33*(1+'Bazinės prielaidos'!$E$19)</f>
        <v>0</v>
      </c>
      <c r="Y64" s="571">
        <f>Y33*(1+'Bazinės prielaidos'!$E$19)</f>
        <v>0</v>
      </c>
      <c r="Z64" s="571">
        <f>Z33*(1+'Bazinės prielaidos'!$E$19)</f>
        <v>0</v>
      </c>
      <c r="AA64" s="561">
        <f t="shared" si="9"/>
        <v>842032.20372169511</v>
      </c>
      <c r="AC64" s="540"/>
    </row>
    <row r="65" spans="1:29" s="539" customFormat="1">
      <c r="A65" s="29" t="str">
        <f t="shared" si="7"/>
        <v>M4.2 - Atnaujinimo ir remonto pajamos</v>
      </c>
      <c r="B65" s="571">
        <f>B34*(1+'Bazinės prielaidos'!$E$19)</f>
        <v>0</v>
      </c>
      <c r="C65" s="571">
        <f>C34*(1+'Bazinės prielaidos'!$E$19)</f>
        <v>0</v>
      </c>
      <c r="D65" s="571">
        <f>D34*(1+'Bazinės prielaidos'!$E$19)</f>
        <v>76379.495499999975</v>
      </c>
      <c r="E65" s="571">
        <f>E34*(1+'Bazinės prielaidos'!$E$19)</f>
        <v>78670.88036499999</v>
      </c>
      <c r="F65" s="571">
        <f>F34*(1+'Bazinės prielaidos'!$E$19)</f>
        <v>81031.006775949965</v>
      </c>
      <c r="G65" s="571">
        <f>G34*(1+'Bazinės prielaidos'!$E$19)</f>
        <v>83461.9369792285</v>
      </c>
      <c r="H65" s="571">
        <f>H34*(1+'Bazinės prielaidos'!$E$19)</f>
        <v>85965.795088605344</v>
      </c>
      <c r="I65" s="571">
        <f>I34*(1+'Bazinės prielaidos'!$E$19)</f>
        <v>88544.768941263508</v>
      </c>
      <c r="J65" s="571">
        <f>J34*(1+'Bazinės prielaidos'!$E$19)</f>
        <v>91201.112009501419</v>
      </c>
      <c r="K65" s="571">
        <f>K34*(1+'Bazinės prielaidos'!$E$19)</f>
        <v>93937.145369786434</v>
      </c>
      <c r="L65" s="571">
        <f>L34*(1+'Bazinės prielaidos'!$E$19)</f>
        <v>96755.259730880061</v>
      </c>
      <c r="M65" s="571">
        <f>M34*(1+'Bazinės prielaidos'!$E$19)</f>
        <v>99657.917522806427</v>
      </c>
      <c r="N65" s="571">
        <f>N34*(1+'Bazinės prielaidos'!$E$19)</f>
        <v>102647.65504849057</v>
      </c>
      <c r="O65" s="571">
        <f>O34*(1+'Bazinės prielaidos'!$E$19)</f>
        <v>105727.08469994536</v>
      </c>
      <c r="P65" s="571">
        <f>P34*(1+'Bazinės prielaidos'!$E$19)</f>
        <v>108898.89724094371</v>
      </c>
      <c r="Q65" s="571">
        <f>Q34*(1+'Bazinės prielaidos'!$E$19)</f>
        <v>0</v>
      </c>
      <c r="R65" s="571">
        <f>R34*(1+'Bazinės prielaidos'!$E$19)</f>
        <v>0</v>
      </c>
      <c r="S65" s="571">
        <f>S34*(1+'Bazinės prielaidos'!$E$19)</f>
        <v>0</v>
      </c>
      <c r="T65" s="571">
        <f>T34*(1+'Bazinės prielaidos'!$E$19)</f>
        <v>0</v>
      </c>
      <c r="U65" s="571">
        <f>U34*(1+'Bazinės prielaidos'!$E$19)</f>
        <v>0</v>
      </c>
      <c r="V65" s="571">
        <f>V34*(1+'Bazinės prielaidos'!$E$19)</f>
        <v>0</v>
      </c>
      <c r="W65" s="571">
        <f>W34*(1+'Bazinės prielaidos'!$E$19)</f>
        <v>0</v>
      </c>
      <c r="X65" s="571">
        <f>X34*(1+'Bazinės prielaidos'!$E$19)</f>
        <v>0</v>
      </c>
      <c r="Y65" s="571">
        <f>Y34*(1+'Bazinės prielaidos'!$E$19)</f>
        <v>0</v>
      </c>
      <c r="Z65" s="571">
        <f>Z34*(1+'Bazinės prielaidos'!$E$19)</f>
        <v>0</v>
      </c>
      <c r="AA65" s="561">
        <f t="shared" si="9"/>
        <v>1192878.9552724012</v>
      </c>
      <c r="AC65" s="540"/>
    </row>
    <row r="66" spans="1:29" ht="15.75" thickBot="1">
      <c r="A66" s="29" t="str">
        <f t="shared" si="7"/>
        <v>M5 - Administravimo ir valdymo pajamos</v>
      </c>
      <c r="B66" s="565">
        <f>B35*(1+'Bazinės prielaidos'!$E$19)</f>
        <v>0</v>
      </c>
      <c r="C66" s="565">
        <f>C35*(1+'Bazinės prielaidos'!$E$19)</f>
        <v>0</v>
      </c>
      <c r="D66" s="565">
        <f>D35*(1+'Bazinės prielaidos'!$E$19)</f>
        <v>193837.0389999999</v>
      </c>
      <c r="E66" s="565">
        <f>ROUND(E35*(1+'Bazinės prielaidos'!$E$19),0)</f>
        <v>199652</v>
      </c>
      <c r="F66" s="565">
        <f>ROUND(F35*(1+'Bazinės prielaidos'!$E$19),0)</f>
        <v>205642</v>
      </c>
      <c r="G66" s="565">
        <f>ROUND(G35*(1+'Bazinės prielaidos'!$E$19),0)</f>
        <v>211811</v>
      </c>
      <c r="H66" s="565">
        <f>ROUND(H35*(1+'Bazinės prielaidos'!$E$19),0)</f>
        <v>218165</v>
      </c>
      <c r="I66" s="565">
        <f>ROUND(I35*(1+'Bazinės prielaidos'!$E$19),0)</f>
        <v>224710</v>
      </c>
      <c r="J66" s="565">
        <f>ROUND(J35*(1+'Bazinės prielaidos'!$E$19),0)</f>
        <v>231451</v>
      </c>
      <c r="K66" s="565">
        <f>ROUND(K35*(1+'Bazinės prielaidos'!$E$19),0)</f>
        <v>238395</v>
      </c>
      <c r="L66" s="565">
        <f>ROUND(L35*(1+'Bazinės prielaidos'!$E$19),0)</f>
        <v>245547</v>
      </c>
      <c r="M66" s="565">
        <f>ROUND(M35*(1+'Bazinės prielaidos'!$E$19),0)</f>
        <v>252913</v>
      </c>
      <c r="N66" s="565">
        <f>ROUND(N35*(1+'Bazinės prielaidos'!$E$19),0)</f>
        <v>260501</v>
      </c>
      <c r="O66" s="565">
        <f>ROUND(O35*(1+'Bazinės prielaidos'!$E$19),0)</f>
        <v>268316</v>
      </c>
      <c r="P66" s="565">
        <f>ROUND(P35*(1+'Bazinės prielaidos'!$E$19),0)</f>
        <v>276365</v>
      </c>
      <c r="Q66" s="565">
        <f>Q35*(1+'Bazinės prielaidos'!$E$19)</f>
        <v>0</v>
      </c>
      <c r="R66" s="565">
        <f>R35*(1+'Bazinės prielaidos'!$E$19)</f>
        <v>0</v>
      </c>
      <c r="S66" s="565">
        <f>S35*(1+'Bazinės prielaidos'!$E$19)</f>
        <v>0</v>
      </c>
      <c r="T66" s="565">
        <f>T35*(1+'Bazinės prielaidos'!$E$19)</f>
        <v>0</v>
      </c>
      <c r="U66" s="565">
        <f>U35*(1+'Bazinės prielaidos'!$E$19)</f>
        <v>0</v>
      </c>
      <c r="V66" s="565">
        <f>V35*(1+'Bazinės prielaidos'!$E$19)</f>
        <v>0</v>
      </c>
      <c r="W66" s="565">
        <f>W35*(1+'Bazinės prielaidos'!$E$19)</f>
        <v>0</v>
      </c>
      <c r="X66" s="565">
        <f>X35*(1+'Bazinės prielaidos'!$E$19)</f>
        <v>0</v>
      </c>
      <c r="Y66" s="565">
        <f>Y35*(1+'Bazinės prielaidos'!$E$19)</f>
        <v>0</v>
      </c>
      <c r="Z66" s="566">
        <f>Z35*(1+'Bazinės prielaidos'!$E$19)</f>
        <v>0</v>
      </c>
      <c r="AA66" s="556">
        <f t="shared" si="9"/>
        <v>3027305.0389999999</v>
      </c>
    </row>
    <row r="67" spans="1:29" ht="15.75" hidden="1" thickBot="1">
      <c r="A67" s="159"/>
      <c r="B67" s="565">
        <f>B36*(1+'Bazinės prielaidos'!$E$19)</f>
        <v>0</v>
      </c>
      <c r="C67" s="565">
        <f>C36*(1+'Bazinės prielaidos'!$E$19)</f>
        <v>0</v>
      </c>
      <c r="D67" s="565">
        <f>D36*(1+'Bazinės prielaidos'!$E$19)</f>
        <v>0</v>
      </c>
      <c r="E67" s="565">
        <f>E36*(1+'Bazinės prielaidos'!$E$19)</f>
        <v>0</v>
      </c>
      <c r="F67" s="565">
        <f>F36*(1+'Bazinės prielaidos'!$E$19)</f>
        <v>0</v>
      </c>
      <c r="G67" s="565">
        <f>G36*(1+'Bazinės prielaidos'!$E$19)</f>
        <v>0</v>
      </c>
      <c r="H67" s="565">
        <f>H36*(1+'Bazinės prielaidos'!$E$19)</f>
        <v>0</v>
      </c>
      <c r="I67" s="565">
        <f>I36*(1+'Bazinės prielaidos'!$E$19)</f>
        <v>0</v>
      </c>
      <c r="J67" s="565">
        <f>J36*(1+'Bazinės prielaidos'!$E$19)</f>
        <v>0</v>
      </c>
      <c r="K67" s="565">
        <f>K36*(1+'Bazinės prielaidos'!$E$19)</f>
        <v>0</v>
      </c>
      <c r="L67" s="565">
        <f>L36*(1+'Bazinės prielaidos'!$E$19)</f>
        <v>0</v>
      </c>
      <c r="M67" s="565">
        <f>M36*(1+'Bazinės prielaidos'!$E$19)</f>
        <v>0</v>
      </c>
      <c r="N67" s="565">
        <f>N36*(1+'Bazinės prielaidos'!$E$19)</f>
        <v>0</v>
      </c>
      <c r="O67" s="565">
        <f>O36*(1+'Bazinės prielaidos'!$E$19)</f>
        <v>0</v>
      </c>
      <c r="P67" s="565">
        <f>P36*(1+'Bazinės prielaidos'!$E$19)</f>
        <v>0</v>
      </c>
      <c r="Q67" s="565">
        <f>Q36*(1+'Bazinės prielaidos'!$E$19)</f>
        <v>0</v>
      </c>
      <c r="R67" s="565">
        <f>R36*(1+'Bazinės prielaidos'!$E$19)</f>
        <v>0</v>
      </c>
      <c r="S67" s="565">
        <f>S36*(1+'Bazinės prielaidos'!$E$19)</f>
        <v>0</v>
      </c>
      <c r="T67" s="565">
        <f>T36*(1+'Bazinės prielaidos'!$E$19)</f>
        <v>0</v>
      </c>
      <c r="U67" s="565">
        <f>U36*(1+'Bazinės prielaidos'!$E$19)</f>
        <v>0</v>
      </c>
      <c r="V67" s="565">
        <f>V36*(1+'Bazinės prielaidos'!$E$19)</f>
        <v>0</v>
      </c>
      <c r="W67" s="565">
        <f>W36*(1+'Bazinės prielaidos'!$E$19)</f>
        <v>0</v>
      </c>
      <c r="X67" s="565">
        <f>X36*(1+'Bazinės prielaidos'!$E$19)</f>
        <v>0</v>
      </c>
      <c r="Y67" s="572">
        <f>Y36*(1+'Bazinės prielaidos'!$E$19)</f>
        <v>0</v>
      </c>
      <c r="Z67" s="573">
        <f>Z36*(1+'Bazinės prielaidos'!$E$19)</f>
        <v>0</v>
      </c>
      <c r="AA67" s="562">
        <f t="shared" si="9"/>
        <v>0</v>
      </c>
    </row>
    <row r="68" spans="1:29" s="16" customFormat="1" ht="15.75" thickBot="1">
      <c r="A68" s="160" t="s">
        <v>137</v>
      </c>
      <c r="B68" s="564">
        <f t="shared" ref="B68:Z68" si="11">SUM(B59:B60,B63,B66)</f>
        <v>0</v>
      </c>
      <c r="C68" s="564">
        <f t="shared" si="11"/>
        <v>0</v>
      </c>
      <c r="D68" s="564">
        <f>SUM(D59:D60,D63,D66)</f>
        <v>1219531.4724999999</v>
      </c>
      <c r="E68" s="564">
        <f t="shared" si="11"/>
        <v>1229255.52</v>
      </c>
      <c r="F68" s="564">
        <f t="shared" si="11"/>
        <v>1239271.19</v>
      </c>
      <c r="G68" s="564">
        <f t="shared" si="11"/>
        <v>1249586.8599999999</v>
      </c>
      <c r="H68" s="564">
        <f t="shared" si="11"/>
        <v>1260212.1600000001</v>
      </c>
      <c r="I68" s="564">
        <f t="shared" si="11"/>
        <v>1271156.72</v>
      </c>
      <c r="J68" s="564">
        <f t="shared" si="11"/>
        <v>1282429.17</v>
      </c>
      <c r="K68" s="564">
        <f t="shared" si="11"/>
        <v>1294040.1399999999</v>
      </c>
      <c r="L68" s="564">
        <f t="shared" si="11"/>
        <v>1306000.68</v>
      </c>
      <c r="M68" s="564">
        <f t="shared" si="11"/>
        <v>1318318</v>
      </c>
      <c r="N68" s="564">
        <f t="shared" si="11"/>
        <v>1331006.1499999999</v>
      </c>
      <c r="O68" s="564">
        <f t="shared" si="11"/>
        <v>1344073.76</v>
      </c>
      <c r="P68" s="564">
        <f t="shared" si="11"/>
        <v>1357533.88</v>
      </c>
      <c r="Q68" s="564">
        <f t="shared" si="11"/>
        <v>0</v>
      </c>
      <c r="R68" s="564">
        <f t="shared" si="11"/>
        <v>0</v>
      </c>
      <c r="S68" s="564">
        <f t="shared" si="11"/>
        <v>0</v>
      </c>
      <c r="T68" s="564">
        <f t="shared" si="11"/>
        <v>0</v>
      </c>
      <c r="U68" s="564">
        <f t="shared" si="11"/>
        <v>0</v>
      </c>
      <c r="V68" s="564">
        <f t="shared" si="11"/>
        <v>0</v>
      </c>
      <c r="W68" s="564">
        <f t="shared" si="11"/>
        <v>0</v>
      </c>
      <c r="X68" s="564">
        <f t="shared" si="11"/>
        <v>0</v>
      </c>
      <c r="Y68" s="564">
        <f t="shared" si="11"/>
        <v>0</v>
      </c>
      <c r="Z68" s="564">
        <f t="shared" si="11"/>
        <v>0</v>
      </c>
      <c r="AA68" s="574">
        <f t="shared" si="9"/>
        <v>16702415.702500001</v>
      </c>
    </row>
    <row r="70" spans="1:29">
      <c r="A70" s="354" t="s">
        <v>276</v>
      </c>
      <c r="B70" s="389">
        <f>(1+'Bazinės prielaidos'!$E$35)*(1+'Bazinės prielaidos'!$E$26)-1</f>
        <v>7.1200000000000152E-2</v>
      </c>
      <c r="C70" s="390"/>
      <c r="D70" s="390"/>
      <c r="E70" s="390"/>
      <c r="F70" s="390"/>
      <c r="G70" s="390"/>
      <c r="H70" s="390"/>
      <c r="I70" s="390"/>
      <c r="J70" s="390"/>
      <c r="K70" s="390"/>
      <c r="L70" s="390"/>
      <c r="M70" s="390"/>
      <c r="N70" s="390"/>
      <c r="O70" s="390"/>
      <c r="P70" s="390"/>
      <c r="Q70" s="390"/>
      <c r="R70" s="390"/>
      <c r="S70" s="390"/>
      <c r="T70" s="390"/>
      <c r="U70" s="390"/>
      <c r="V70" s="390"/>
      <c r="W70" s="390"/>
      <c r="X70" s="390"/>
      <c r="Y70" s="390"/>
      <c r="Z70" s="390"/>
      <c r="AA70" s="391">
        <f>+NPV(B70,$B$68:$P$68)</f>
        <v>9216100.8812634964</v>
      </c>
      <c r="AC70" s="394"/>
    </row>
    <row r="72" spans="1:29">
      <c r="A72" s="354" t="s">
        <v>313</v>
      </c>
      <c r="B72" s="388"/>
      <c r="C72" s="388"/>
      <c r="D72" s="388"/>
      <c r="E72" s="388"/>
      <c r="F72" s="388"/>
      <c r="G72" s="388"/>
      <c r="H72" s="388"/>
      <c r="I72" s="388"/>
      <c r="J72" s="388"/>
      <c r="K72" s="388"/>
      <c r="L72" s="388"/>
      <c r="M72" s="388"/>
      <c r="N72" s="388"/>
      <c r="O72" s="388"/>
      <c r="P72" s="388"/>
      <c r="Q72" s="388"/>
      <c r="R72" s="388"/>
      <c r="S72" s="388"/>
      <c r="T72" s="388"/>
      <c r="U72" s="388"/>
      <c r="V72" s="388"/>
      <c r="W72" s="388"/>
      <c r="X72" s="388"/>
      <c r="Y72" s="388"/>
      <c r="Z72" s="388"/>
      <c r="AA72" s="391">
        <f>'Bazinės prielaidos'!E34</f>
        <v>9224119</v>
      </c>
    </row>
    <row r="73" spans="1:29">
      <c r="A73" s="354" t="s">
        <v>384</v>
      </c>
      <c r="B73" s="388"/>
      <c r="C73" s="388"/>
      <c r="D73" s="388"/>
      <c r="E73" s="388"/>
      <c r="F73" s="388"/>
      <c r="G73" s="388"/>
      <c r="H73" s="388"/>
      <c r="I73" s="388"/>
      <c r="J73" s="388"/>
      <c r="K73" s="388"/>
      <c r="L73" s="388"/>
      <c r="M73" s="388"/>
      <c r="N73" s="388"/>
      <c r="O73" s="388"/>
      <c r="P73" s="388"/>
      <c r="Q73" s="388"/>
      <c r="R73" s="388"/>
      <c r="S73" s="388"/>
      <c r="T73" s="388"/>
      <c r="U73" s="388"/>
      <c r="V73" s="388"/>
      <c r="W73" s="388"/>
      <c r="X73" s="388"/>
      <c r="Y73" s="388"/>
      <c r="Z73" s="388"/>
      <c r="AA73" s="392" t="str">
        <f>+IF(ROUND(AA72-AA70,0)&lt;0, "NE", "TAIP")</f>
        <v>TAIP</v>
      </c>
    </row>
    <row r="75" spans="1:29">
      <c r="AA75" s="23"/>
    </row>
    <row r="78" spans="1:29" ht="15.75" thickBot="1">
      <c r="B78" s="672" t="s">
        <v>304</v>
      </c>
      <c r="C78" s="672"/>
      <c r="D78" s="672"/>
      <c r="E78" s="672"/>
      <c r="F78" s="672"/>
      <c r="G78" s="672"/>
      <c r="H78" s="672"/>
      <c r="I78" s="672"/>
      <c r="J78" s="672"/>
      <c r="K78" s="672"/>
      <c r="L78" s="672"/>
      <c r="M78" s="672"/>
      <c r="N78" s="672"/>
      <c r="O78" s="672"/>
      <c r="P78" s="672"/>
      <c r="Q78" s="672"/>
      <c r="R78" s="672"/>
      <c r="S78" s="672"/>
      <c r="T78" s="672"/>
      <c r="U78" s="672"/>
      <c r="V78" s="672"/>
      <c r="W78" s="672"/>
      <c r="X78" s="672"/>
      <c r="Y78" s="672"/>
      <c r="Z78" s="672"/>
    </row>
    <row r="79" spans="1:29" ht="15.75" thickBot="1">
      <c r="A79" s="14"/>
      <c r="B79" s="156">
        <v>1</v>
      </c>
      <c r="C79" s="157">
        <v>2</v>
      </c>
      <c r="D79" s="157">
        <v>3</v>
      </c>
      <c r="E79" s="157">
        <v>4</v>
      </c>
      <c r="F79" s="157">
        <v>5</v>
      </c>
      <c r="G79" s="157">
        <v>6</v>
      </c>
      <c r="H79" s="157">
        <v>7</v>
      </c>
      <c r="I79" s="157">
        <v>8</v>
      </c>
      <c r="J79" s="157">
        <v>9</v>
      </c>
      <c r="K79" s="157">
        <v>10</v>
      </c>
      <c r="L79" s="157">
        <v>11</v>
      </c>
      <c r="M79" s="157">
        <v>12</v>
      </c>
      <c r="N79" s="157">
        <v>13</v>
      </c>
      <c r="O79" s="157">
        <v>14</v>
      </c>
      <c r="P79" s="157">
        <v>15</v>
      </c>
      <c r="Q79" s="157">
        <v>16</v>
      </c>
      <c r="R79" s="157">
        <v>17</v>
      </c>
      <c r="S79" s="157">
        <v>18</v>
      </c>
      <c r="T79" s="157">
        <v>19</v>
      </c>
      <c r="U79" s="157">
        <v>20</v>
      </c>
      <c r="V79" s="157">
        <v>21</v>
      </c>
      <c r="W79" s="157">
        <v>22</v>
      </c>
      <c r="X79" s="157">
        <v>23</v>
      </c>
      <c r="Y79" s="157">
        <v>24</v>
      </c>
      <c r="Z79" s="158">
        <v>25</v>
      </c>
      <c r="AA79" s="162" t="s">
        <v>137</v>
      </c>
    </row>
    <row r="80" spans="1:29">
      <c r="A80" s="29" t="str">
        <f t="shared" ref="A80:Z80" si="12">+A28</f>
        <v>M1 ir M2 - nuosavo ir skolinto kapitalo srautai</v>
      </c>
      <c r="B80" s="550">
        <f t="shared" si="12"/>
        <v>0</v>
      </c>
      <c r="C80" s="551">
        <f t="shared" si="12"/>
        <v>0</v>
      </c>
      <c r="D80" s="551">
        <f t="shared" si="12"/>
        <v>288128.46213064186</v>
      </c>
      <c r="E80" s="551">
        <f t="shared" si="12"/>
        <v>307034</v>
      </c>
      <c r="F80" s="551">
        <f t="shared" si="12"/>
        <v>324579</v>
      </c>
      <c r="G80" s="551">
        <f t="shared" si="12"/>
        <v>348772</v>
      </c>
      <c r="H80" s="551">
        <f t="shared" si="12"/>
        <v>376329</v>
      </c>
      <c r="I80" s="551">
        <f t="shared" si="12"/>
        <v>408556</v>
      </c>
      <c r="J80" s="551">
        <f t="shared" si="12"/>
        <v>439476</v>
      </c>
      <c r="K80" s="551">
        <f t="shared" si="12"/>
        <v>480835</v>
      </c>
      <c r="L80" s="551">
        <f t="shared" si="12"/>
        <v>520648</v>
      </c>
      <c r="M80" s="551">
        <f t="shared" si="12"/>
        <v>572205</v>
      </c>
      <c r="N80" s="551">
        <f t="shared" si="12"/>
        <v>625677</v>
      </c>
      <c r="O80" s="551">
        <f t="shared" si="12"/>
        <v>374291</v>
      </c>
      <c r="P80" s="551">
        <f t="shared" si="12"/>
        <v>355620</v>
      </c>
      <c r="Q80" s="551">
        <f t="shared" si="12"/>
        <v>0</v>
      </c>
      <c r="R80" s="551">
        <f t="shared" si="12"/>
        <v>0</v>
      </c>
      <c r="S80" s="551">
        <f t="shared" si="12"/>
        <v>0</v>
      </c>
      <c r="T80" s="551">
        <f t="shared" si="12"/>
        <v>0</v>
      </c>
      <c r="U80" s="551">
        <f t="shared" si="12"/>
        <v>0</v>
      </c>
      <c r="V80" s="551">
        <f t="shared" si="12"/>
        <v>0</v>
      </c>
      <c r="W80" s="551">
        <f t="shared" si="12"/>
        <v>0</v>
      </c>
      <c r="X80" s="551">
        <f t="shared" si="12"/>
        <v>0</v>
      </c>
      <c r="Y80" s="551">
        <f t="shared" si="12"/>
        <v>0</v>
      </c>
      <c r="Z80" s="552">
        <f t="shared" si="12"/>
        <v>0</v>
      </c>
      <c r="AA80" s="553">
        <f>SUM(B80:Z80)</f>
        <v>5422150.4621306416</v>
      </c>
    </row>
    <row r="81" spans="1:27">
      <c r="A81" s="330" t="str">
        <f t="shared" ref="A81:Z81" si="13">+A29</f>
        <v>M3 - Finansinės ir investicinės veiklos pajamos</v>
      </c>
      <c r="B81" s="554">
        <f t="shared" si="13"/>
        <v>0</v>
      </c>
      <c r="C81" s="551">
        <f t="shared" si="13"/>
        <v>0</v>
      </c>
      <c r="D81" s="507">
        <f t="shared" si="13"/>
        <v>451871.5378693582</v>
      </c>
      <c r="E81" s="507">
        <f t="shared" si="13"/>
        <v>432966</v>
      </c>
      <c r="F81" s="507">
        <f t="shared" si="13"/>
        <v>415421</v>
      </c>
      <c r="G81" s="507">
        <f t="shared" si="13"/>
        <v>391228</v>
      </c>
      <c r="H81" s="507">
        <f t="shared" si="13"/>
        <v>363671</v>
      </c>
      <c r="I81" s="507">
        <f t="shared" si="13"/>
        <v>331444</v>
      </c>
      <c r="J81" s="507">
        <f t="shared" si="13"/>
        <v>300524</v>
      </c>
      <c r="K81" s="507">
        <f t="shared" si="13"/>
        <v>259165</v>
      </c>
      <c r="L81" s="507">
        <f t="shared" si="13"/>
        <v>219352</v>
      </c>
      <c r="M81" s="507">
        <f t="shared" si="13"/>
        <v>167795</v>
      </c>
      <c r="N81" s="507">
        <f t="shared" si="13"/>
        <v>114323</v>
      </c>
      <c r="O81" s="507">
        <f t="shared" si="13"/>
        <v>365709</v>
      </c>
      <c r="P81" s="507">
        <f t="shared" si="13"/>
        <v>384380</v>
      </c>
      <c r="Q81" s="507">
        <f t="shared" si="13"/>
        <v>0</v>
      </c>
      <c r="R81" s="507">
        <f t="shared" si="13"/>
        <v>0</v>
      </c>
      <c r="S81" s="507">
        <f t="shared" si="13"/>
        <v>0</v>
      </c>
      <c r="T81" s="507">
        <f t="shared" si="13"/>
        <v>0</v>
      </c>
      <c r="U81" s="507">
        <f t="shared" si="13"/>
        <v>0</v>
      </c>
      <c r="V81" s="507">
        <f t="shared" si="13"/>
        <v>0</v>
      </c>
      <c r="W81" s="507">
        <f t="shared" si="13"/>
        <v>0</v>
      </c>
      <c r="X81" s="507">
        <f t="shared" si="13"/>
        <v>0</v>
      </c>
      <c r="Y81" s="507">
        <f t="shared" si="13"/>
        <v>0</v>
      </c>
      <c r="Z81" s="555">
        <f t="shared" si="13"/>
        <v>0</v>
      </c>
      <c r="AA81" s="556">
        <f t="shared" ref="AA81:AA82" si="14">SUM(B81:Z81)</f>
        <v>4197849.5378693584</v>
      </c>
    </row>
    <row r="82" spans="1:27">
      <c r="A82" s="396" t="str">
        <f t="shared" ref="A82:Z82" si="15">+A30</f>
        <v>M3n1 - Finansinės veiklos (palūkanų) pajamos</v>
      </c>
      <c r="B82" s="557">
        <f t="shared" si="15"/>
        <v>0</v>
      </c>
      <c r="C82" s="558">
        <f t="shared" si="15"/>
        <v>0</v>
      </c>
      <c r="D82" s="559">
        <f t="shared" si="15"/>
        <v>451871.5378693582</v>
      </c>
      <c r="E82" s="559">
        <f t="shared" si="15"/>
        <v>432966</v>
      </c>
      <c r="F82" s="559">
        <f t="shared" si="15"/>
        <v>412052</v>
      </c>
      <c r="G82" s="559">
        <f t="shared" si="15"/>
        <v>388454</v>
      </c>
      <c r="H82" s="559">
        <f t="shared" si="15"/>
        <v>361758</v>
      </c>
      <c r="I82" s="559">
        <f t="shared" si="15"/>
        <v>331444</v>
      </c>
      <c r="J82" s="559">
        <f t="shared" si="15"/>
        <v>297603</v>
      </c>
      <c r="K82" s="559">
        <f t="shared" si="15"/>
        <v>259165</v>
      </c>
      <c r="L82" s="559">
        <f t="shared" si="15"/>
        <v>216185</v>
      </c>
      <c r="M82" s="559">
        <f t="shared" si="15"/>
        <v>167462</v>
      </c>
      <c r="N82" s="559">
        <f t="shared" si="15"/>
        <v>112680</v>
      </c>
      <c r="O82" s="559">
        <f t="shared" si="15"/>
        <v>51380</v>
      </c>
      <c r="P82" s="559">
        <f t="shared" si="15"/>
        <v>12288</v>
      </c>
      <c r="Q82" s="559">
        <f t="shared" si="15"/>
        <v>0</v>
      </c>
      <c r="R82" s="559">
        <f t="shared" si="15"/>
        <v>0</v>
      </c>
      <c r="S82" s="559">
        <f t="shared" si="15"/>
        <v>0</v>
      </c>
      <c r="T82" s="559">
        <f t="shared" si="15"/>
        <v>0</v>
      </c>
      <c r="U82" s="559">
        <f t="shared" si="15"/>
        <v>0</v>
      </c>
      <c r="V82" s="559">
        <f t="shared" si="15"/>
        <v>0</v>
      </c>
      <c r="W82" s="559">
        <f t="shared" si="15"/>
        <v>0</v>
      </c>
      <c r="X82" s="559">
        <f t="shared" si="15"/>
        <v>0</v>
      </c>
      <c r="Y82" s="559">
        <f t="shared" si="15"/>
        <v>0</v>
      </c>
      <c r="Z82" s="560">
        <f t="shared" si="15"/>
        <v>0</v>
      </c>
      <c r="AA82" s="561">
        <f t="shared" si="14"/>
        <v>3495308.5378693584</v>
      </c>
    </row>
    <row r="83" spans="1:27">
      <c r="A83" s="396" t="str">
        <f t="shared" ref="A83:Z83" si="16">+A31</f>
        <v>M3n2 - Investicinės veiklos ir nuosavo kapitalo pajamos</v>
      </c>
      <c r="B83" s="557">
        <f t="shared" si="16"/>
        <v>0</v>
      </c>
      <c r="C83" s="558">
        <f t="shared" si="16"/>
        <v>0</v>
      </c>
      <c r="D83" s="559">
        <f t="shared" si="16"/>
        <v>0</v>
      </c>
      <c r="E83" s="559">
        <f t="shared" si="16"/>
        <v>0</v>
      </c>
      <c r="F83" s="559">
        <f t="shared" si="16"/>
        <v>3369</v>
      </c>
      <c r="G83" s="559">
        <f t="shared" si="16"/>
        <v>2774</v>
      </c>
      <c r="H83" s="559">
        <f t="shared" si="16"/>
        <v>1913</v>
      </c>
      <c r="I83" s="559">
        <f t="shared" si="16"/>
        <v>0</v>
      </c>
      <c r="J83" s="559">
        <f t="shared" si="16"/>
        <v>2921</v>
      </c>
      <c r="K83" s="559">
        <f t="shared" si="16"/>
        <v>0</v>
      </c>
      <c r="L83" s="559">
        <f t="shared" si="16"/>
        <v>3167</v>
      </c>
      <c r="M83" s="559">
        <f t="shared" si="16"/>
        <v>333</v>
      </c>
      <c r="N83" s="559">
        <f t="shared" si="16"/>
        <v>1643</v>
      </c>
      <c r="O83" s="559">
        <f t="shared" si="16"/>
        <v>314329</v>
      </c>
      <c r="P83" s="559">
        <f t="shared" si="16"/>
        <v>372092</v>
      </c>
      <c r="Q83" s="559">
        <f t="shared" si="16"/>
        <v>0</v>
      </c>
      <c r="R83" s="559">
        <f t="shared" si="16"/>
        <v>0</v>
      </c>
      <c r="S83" s="559">
        <f t="shared" si="16"/>
        <v>0</v>
      </c>
      <c r="T83" s="559">
        <f t="shared" si="16"/>
        <v>0</v>
      </c>
      <c r="U83" s="559">
        <f t="shared" si="16"/>
        <v>0</v>
      </c>
      <c r="V83" s="559">
        <f t="shared" si="16"/>
        <v>0</v>
      </c>
      <c r="W83" s="559">
        <f t="shared" si="16"/>
        <v>0</v>
      </c>
      <c r="X83" s="559">
        <f t="shared" si="16"/>
        <v>0</v>
      </c>
      <c r="Y83" s="559">
        <f t="shared" si="16"/>
        <v>0</v>
      </c>
      <c r="Z83" s="560">
        <f t="shared" si="16"/>
        <v>0</v>
      </c>
      <c r="AA83" s="561">
        <f t="shared" ref="AA83" si="17">SUM(B83:Z83)</f>
        <v>702541</v>
      </c>
    </row>
    <row r="84" spans="1:27">
      <c r="A84" s="330" t="str">
        <f>+A32</f>
        <v>M4 - Paslaugų teikimo ir priežiūros pajamos</v>
      </c>
      <c r="B84" s="554">
        <f>SUM(B85:B86)</f>
        <v>0</v>
      </c>
      <c r="C84" s="554">
        <f t="shared" ref="C84:Z84" si="18">SUM(C85:C86)</f>
        <v>0</v>
      </c>
      <c r="D84" s="554">
        <f t="shared" si="18"/>
        <v>101500</v>
      </c>
      <c r="E84" s="554">
        <f t="shared" si="18"/>
        <v>101500</v>
      </c>
      <c r="F84" s="554">
        <f t="shared" si="18"/>
        <v>101499.99999999997</v>
      </c>
      <c r="G84" s="554">
        <f t="shared" si="18"/>
        <v>101500</v>
      </c>
      <c r="H84" s="554">
        <f t="shared" si="18"/>
        <v>101500</v>
      </c>
      <c r="I84" s="554">
        <f t="shared" si="18"/>
        <v>101499.99999999999</v>
      </c>
      <c r="J84" s="554">
        <f t="shared" si="18"/>
        <v>101500.00000000003</v>
      </c>
      <c r="K84" s="554">
        <f t="shared" si="18"/>
        <v>101500</v>
      </c>
      <c r="L84" s="554">
        <f t="shared" si="18"/>
        <v>101500.00000000001</v>
      </c>
      <c r="M84" s="554">
        <f t="shared" si="18"/>
        <v>101499.99999999999</v>
      </c>
      <c r="N84" s="554">
        <f t="shared" si="18"/>
        <v>101499.99999999997</v>
      </c>
      <c r="O84" s="554">
        <f t="shared" si="18"/>
        <v>101500</v>
      </c>
      <c r="P84" s="554">
        <f t="shared" si="18"/>
        <v>101500</v>
      </c>
      <c r="Q84" s="554">
        <f t="shared" si="18"/>
        <v>0</v>
      </c>
      <c r="R84" s="554">
        <f t="shared" si="18"/>
        <v>0</v>
      </c>
      <c r="S84" s="554">
        <f t="shared" si="18"/>
        <v>0</v>
      </c>
      <c r="T84" s="554">
        <f t="shared" si="18"/>
        <v>0</v>
      </c>
      <c r="U84" s="554">
        <f t="shared" si="18"/>
        <v>0</v>
      </c>
      <c r="V84" s="554">
        <f t="shared" si="18"/>
        <v>0</v>
      </c>
      <c r="W84" s="554">
        <f t="shared" si="18"/>
        <v>0</v>
      </c>
      <c r="X84" s="554">
        <f t="shared" si="18"/>
        <v>0</v>
      </c>
      <c r="Y84" s="554">
        <f t="shared" si="18"/>
        <v>0</v>
      </c>
      <c r="Z84" s="554">
        <f t="shared" si="18"/>
        <v>0</v>
      </c>
      <c r="AA84" s="556">
        <f t="shared" ref="AA84:AA89" si="19">SUM(B84:Z84)</f>
        <v>1319500</v>
      </c>
    </row>
    <row r="85" spans="1:27" s="539" customFormat="1" ht="12">
      <c r="A85" s="396" t="str">
        <f t="shared" ref="A85:A86" si="20">+A33</f>
        <v>M4.1 - Paslaugų teikimo pajamos</v>
      </c>
      <c r="B85" s="559">
        <f>IF(B33=0,0,B33/(Indeksacija!D9))</f>
        <v>0</v>
      </c>
      <c r="C85" s="559">
        <f>IF(C33=0,0,C33/(Indeksacija!E9))</f>
        <v>0</v>
      </c>
      <c r="D85" s="559">
        <f>IF(D33=0,0,D33/(Indeksacija!F9))</f>
        <v>42000.000000000015</v>
      </c>
      <c r="E85" s="559">
        <f>IF(E33=0,0,E33/(Indeksacija!G9))</f>
        <v>42000.000000000015</v>
      </c>
      <c r="F85" s="559">
        <f>IF(F33=0,0,F33/(Indeksacija!H9))</f>
        <v>41999.999999999985</v>
      </c>
      <c r="G85" s="559">
        <f>IF(G33=0,0,G33/(Indeksacija!I9))</f>
        <v>41999.999999999993</v>
      </c>
      <c r="H85" s="559">
        <f>IF(H33=0,0,H33/(Indeksacija!J9))</f>
        <v>42000</v>
      </c>
      <c r="I85" s="559">
        <f>IF(I33=0,0,I33/(Indeksacija!K9))</f>
        <v>41999.999999999993</v>
      </c>
      <c r="J85" s="559">
        <f>IF(J33=0,0,J33/(Indeksacija!L9))</f>
        <v>42000.000000000015</v>
      </c>
      <c r="K85" s="559">
        <f>IF(K33=0,0,K33/(Indeksacija!M9))</f>
        <v>42000</v>
      </c>
      <c r="L85" s="559">
        <f>IF(L33=0,0,L33/(Indeksacija!N9))</f>
        <v>42000</v>
      </c>
      <c r="M85" s="559">
        <f>IF(M33=0,0,M33/(Indeksacija!O9))</f>
        <v>41999.999999999993</v>
      </c>
      <c r="N85" s="559">
        <f>IF(N33=0,0,N33/(Indeksacija!P9))</f>
        <v>42000</v>
      </c>
      <c r="O85" s="559">
        <f>IF(O33=0,0,O33/(Indeksacija!Q9))</f>
        <v>42000</v>
      </c>
      <c r="P85" s="559">
        <f>IF(P33=0,0,P33/(Indeksacija!R9))</f>
        <v>42000</v>
      </c>
      <c r="Q85" s="559">
        <f>IF(Q33=0,0,Q33/(Indeksacija!S9))</f>
        <v>0</v>
      </c>
      <c r="R85" s="559">
        <f>IF(R33=0,0,R33/(Indeksacija!T9))</f>
        <v>0</v>
      </c>
      <c r="S85" s="559">
        <f>IF(S33=0,0,S33/(Indeksacija!U9))</f>
        <v>0</v>
      </c>
      <c r="T85" s="559">
        <f>IF(T33=0,0,T33/(Indeksacija!V9))</f>
        <v>0</v>
      </c>
      <c r="U85" s="559">
        <f>IF(U33=0,0,U33/(Indeksacija!W9))</f>
        <v>0</v>
      </c>
      <c r="V85" s="559">
        <f>IF(V33=0,0,V33/(Indeksacija!X9))</f>
        <v>0</v>
      </c>
      <c r="W85" s="559">
        <f>IF(W33=0,0,W33/(Indeksacija!Y9))</f>
        <v>0</v>
      </c>
      <c r="X85" s="559">
        <f>IF(X33=0,0,X33/(Indeksacija!Z9))</f>
        <v>0</v>
      </c>
      <c r="Y85" s="559">
        <f>IF(Y33=0,0,Y33/(Indeksacija!AA9))</f>
        <v>0</v>
      </c>
      <c r="Z85" s="559">
        <f>IF(Z33=0,0,Z33/(Indeksacija!AB9))</f>
        <v>0</v>
      </c>
      <c r="AA85" s="561">
        <f t="shared" si="19"/>
        <v>546000</v>
      </c>
    </row>
    <row r="86" spans="1:27" s="539" customFormat="1" ht="12">
      <c r="A86" s="396" t="str">
        <f t="shared" si="20"/>
        <v>M4.2 - Atnaujinimo ir remonto pajamos</v>
      </c>
      <c r="B86" s="559">
        <f>IF(B34=0,0,B34/(Indeksacija!D10))</f>
        <v>0</v>
      </c>
      <c r="C86" s="559">
        <f>IF(C34=0,0,C34/(Indeksacija!E10))</f>
        <v>0</v>
      </c>
      <c r="D86" s="559">
        <f>IF(D34=0,0,D34/(Indeksacija!F10))</f>
        <v>59499.999999999985</v>
      </c>
      <c r="E86" s="559">
        <f>IF(E34=0,0,E34/(Indeksacija!G10))</f>
        <v>59499.999999999993</v>
      </c>
      <c r="F86" s="559">
        <f>IF(F34=0,0,F34/(Indeksacija!H10))</f>
        <v>59499.999999999985</v>
      </c>
      <c r="G86" s="559">
        <f>IF(G34=0,0,G34/(Indeksacija!I10))</f>
        <v>59500.000000000015</v>
      </c>
      <c r="H86" s="559">
        <f>IF(H34=0,0,H34/(Indeksacija!J10))</f>
        <v>59500</v>
      </c>
      <c r="I86" s="559">
        <f>IF(I34=0,0,I34/(Indeksacija!K10))</f>
        <v>59499.999999999993</v>
      </c>
      <c r="J86" s="559">
        <f>IF(J34=0,0,J34/(Indeksacija!L10))</f>
        <v>59500.000000000007</v>
      </c>
      <c r="K86" s="559">
        <f>IF(K34=0,0,K34/(Indeksacija!M10))</f>
        <v>59499.999999999993</v>
      </c>
      <c r="L86" s="559">
        <f>IF(L34=0,0,L34/(Indeksacija!N10))</f>
        <v>59500.000000000015</v>
      </c>
      <c r="M86" s="559">
        <f>IF(M34=0,0,M34/(Indeksacija!O10))</f>
        <v>59499.999999999993</v>
      </c>
      <c r="N86" s="559">
        <f>IF(N34=0,0,N34/(Indeksacija!P10))</f>
        <v>59499.999999999971</v>
      </c>
      <c r="O86" s="559">
        <f>IF(O34=0,0,O34/(Indeksacija!Q10))</f>
        <v>59500.000000000007</v>
      </c>
      <c r="P86" s="559">
        <f>IF(P34=0,0,P34/(Indeksacija!R10))</f>
        <v>59500</v>
      </c>
      <c r="Q86" s="559">
        <f>IF(Q34=0,0,Q34/(Indeksacija!S10))</f>
        <v>0</v>
      </c>
      <c r="R86" s="559">
        <f>IF(R34=0,0,R34/(Indeksacija!T10))</f>
        <v>0</v>
      </c>
      <c r="S86" s="559">
        <f>IF(S34=0,0,S34/(Indeksacija!U10))</f>
        <v>0</v>
      </c>
      <c r="T86" s="559">
        <f>IF(T34=0,0,T34/(Indeksacija!V10))</f>
        <v>0</v>
      </c>
      <c r="U86" s="559">
        <f>IF(U34=0,0,U34/(Indeksacija!W10))</f>
        <v>0</v>
      </c>
      <c r="V86" s="559">
        <f>IF(V34=0,0,V34/(Indeksacija!X10))</f>
        <v>0</v>
      </c>
      <c r="W86" s="559">
        <f>IF(W34=0,0,W34/(Indeksacija!Y10))</f>
        <v>0</v>
      </c>
      <c r="X86" s="559">
        <f>IF(X34=0,0,X34/(Indeksacija!Z10))</f>
        <v>0</v>
      </c>
      <c r="Y86" s="559">
        <f>IF(Y34=0,0,Y34/(Indeksacija!AA10))</f>
        <v>0</v>
      </c>
      <c r="Z86" s="559">
        <f>IF(Z34=0,0,Z34/(Indeksacija!AB10))</f>
        <v>0</v>
      </c>
      <c r="AA86" s="561">
        <f t="shared" si="19"/>
        <v>773500</v>
      </c>
    </row>
    <row r="87" spans="1:27" ht="15.75" thickBot="1">
      <c r="A87" s="330" t="str">
        <f t="shared" ref="A87" si="21">+A35</f>
        <v>M5 - Administravimo ir valdymo pajamos</v>
      </c>
      <c r="B87" s="559">
        <f>IF(B35=0,0,B35/(Indeksacija!D10))</f>
        <v>0</v>
      </c>
      <c r="C87" s="559">
        <f>IF(C35=0,0,C35/(Indeksacija!E10))</f>
        <v>0</v>
      </c>
      <c r="D87" s="559">
        <f>IF(D35=0,0,D35/(Indeksacija!F10))</f>
        <v>150999.99999999994</v>
      </c>
      <c r="E87" s="559">
        <f>IF(E35=0,0,E35/(Indeksacija!G10))</f>
        <v>151000.20407659005</v>
      </c>
      <c r="F87" s="559">
        <f>IF(F35=0,0,F35/(Indeksacija!H10))</f>
        <v>151000.15076736716</v>
      </c>
      <c r="G87" s="559">
        <f>IF(G35=0,0,G35/(Indeksacija!I10))</f>
        <v>150999.66770644792</v>
      </c>
      <c r="H87" s="559">
        <f>IF(H35=0,0,H35/(Indeksacija!J10))</f>
        <v>151000.08644857627</v>
      </c>
      <c r="I87" s="559">
        <f>IF(I35=0,0,I35/(Indeksacija!K10))</f>
        <v>151000.03766308556</v>
      </c>
      <c r="J87" s="559">
        <f>IF(J35=0,0,J35/(Indeksacija!L10))</f>
        <v>150999.77715803825</v>
      </c>
      <c r="K87" s="559">
        <f>IF(K35=0,0,K35/(Indeksacija!M10))</f>
        <v>151000.19102307371</v>
      </c>
      <c r="L87" s="559">
        <f>IF(L35=0,0,L35/(Indeksacija!N10))</f>
        <v>150999.72224390734</v>
      </c>
      <c r="M87" s="559">
        <f>IF(M35=0,0,M35/(Indeksacija!O10))</f>
        <v>150999.7728133967</v>
      </c>
      <c r="N87" s="559">
        <f>IF(N35=0,0,N35/(Indeksacija!P10))</f>
        <v>151000.0744067452</v>
      </c>
      <c r="O87" s="559">
        <f>IF(O35=0,0,O35/(Indeksacija!Q10))</f>
        <v>151000.2786921472</v>
      </c>
      <c r="P87" s="559">
        <f>IF(P35=0,0,P35/(Indeksacija!R10))</f>
        <v>150999.96796677847</v>
      </c>
      <c r="Q87" s="559">
        <f>IF(Q35=0,0,Q35/(Indeksacija!S10))</f>
        <v>0</v>
      </c>
      <c r="R87" s="559">
        <f>IF(R35=0,0,R35/(Indeksacija!T10))</f>
        <v>0</v>
      </c>
      <c r="S87" s="559">
        <f>IF(S35=0,0,S35/(Indeksacija!U10))</f>
        <v>0</v>
      </c>
      <c r="T87" s="559">
        <f>IF(T35=0,0,T35/(Indeksacija!V10))</f>
        <v>0</v>
      </c>
      <c r="U87" s="559">
        <f>IF(U35=0,0,U35/(Indeksacija!W10))</f>
        <v>0</v>
      </c>
      <c r="V87" s="559">
        <f>IF(V35=0,0,V35/(Indeksacija!X10))</f>
        <v>0</v>
      </c>
      <c r="W87" s="559">
        <f>IF(W35=0,0,W35/(Indeksacija!Y10))</f>
        <v>0</v>
      </c>
      <c r="X87" s="559">
        <f>IF(X35=0,0,X35/(Indeksacija!Z10))</f>
        <v>0</v>
      </c>
      <c r="Y87" s="559">
        <f>IF(Y35=0,0,Y35/(Indeksacija!AA10))</f>
        <v>0</v>
      </c>
      <c r="Z87" s="559">
        <f>IF(Z35=0,0,Z35/(Indeksacija!AB10))</f>
        <v>0</v>
      </c>
      <c r="AA87" s="556">
        <f t="shared" si="19"/>
        <v>1962999.9309661537</v>
      </c>
    </row>
    <row r="88" spans="1:27" ht="0.6" customHeight="1" thickBot="1">
      <c r="A88" s="330"/>
      <c r="B88" s="554"/>
      <c r="C88" s="551"/>
      <c r="D88" s="507"/>
      <c r="E88" s="507"/>
      <c r="F88" s="507"/>
      <c r="G88" s="507"/>
      <c r="H88" s="507"/>
      <c r="I88" s="507"/>
      <c r="J88" s="507"/>
      <c r="K88" s="507"/>
      <c r="L88" s="507"/>
      <c r="M88" s="507"/>
      <c r="N88" s="507"/>
      <c r="O88" s="507"/>
      <c r="P88" s="507"/>
      <c r="Q88" s="507"/>
      <c r="R88" s="507"/>
      <c r="S88" s="507"/>
      <c r="T88" s="507"/>
      <c r="U88" s="507"/>
      <c r="V88" s="507"/>
      <c r="W88" s="507"/>
      <c r="X88" s="507"/>
      <c r="Y88" s="507"/>
      <c r="Z88" s="555"/>
      <c r="AA88" s="562"/>
    </row>
    <row r="89" spans="1:27" ht="15.75" thickBot="1">
      <c r="A89" s="160" t="s">
        <v>137</v>
      </c>
      <c r="B89" s="564">
        <f t="shared" ref="B89:Z89" si="22">SUM(B80:B81,B84,B87)</f>
        <v>0</v>
      </c>
      <c r="C89" s="564">
        <f t="shared" si="22"/>
        <v>0</v>
      </c>
      <c r="D89" s="564">
        <f>SUM(D80:D81,D84,D87)</f>
        <v>992500</v>
      </c>
      <c r="E89" s="564">
        <f t="shared" si="22"/>
        <v>992500.20407659002</v>
      </c>
      <c r="F89" s="564">
        <f t="shared" si="22"/>
        <v>992500.1507673671</v>
      </c>
      <c r="G89" s="564">
        <f t="shared" si="22"/>
        <v>992499.66770644789</v>
      </c>
      <c r="H89" s="564">
        <f t="shared" si="22"/>
        <v>992500.0864485763</v>
      </c>
      <c r="I89" s="564">
        <f t="shared" si="22"/>
        <v>992500.03766308562</v>
      </c>
      <c r="J89" s="564">
        <f t="shared" si="22"/>
        <v>992499.77715803823</v>
      </c>
      <c r="K89" s="564">
        <f t="shared" si="22"/>
        <v>992500.19102307374</v>
      </c>
      <c r="L89" s="564">
        <f t="shared" si="22"/>
        <v>992499.7222439074</v>
      </c>
      <c r="M89" s="564">
        <f t="shared" si="22"/>
        <v>992499.77281339676</v>
      </c>
      <c r="N89" s="564">
        <f t="shared" si="22"/>
        <v>992500.07440674515</v>
      </c>
      <c r="O89" s="564">
        <f t="shared" si="22"/>
        <v>992500.27869214723</v>
      </c>
      <c r="P89" s="564">
        <f t="shared" si="22"/>
        <v>992499.96796677844</v>
      </c>
      <c r="Q89" s="564">
        <f t="shared" si="22"/>
        <v>0</v>
      </c>
      <c r="R89" s="564">
        <f t="shared" si="22"/>
        <v>0</v>
      </c>
      <c r="S89" s="564">
        <f t="shared" si="22"/>
        <v>0</v>
      </c>
      <c r="T89" s="564">
        <f t="shared" si="22"/>
        <v>0</v>
      </c>
      <c r="U89" s="564">
        <f t="shared" si="22"/>
        <v>0</v>
      </c>
      <c r="V89" s="564">
        <f t="shared" si="22"/>
        <v>0</v>
      </c>
      <c r="W89" s="564">
        <f t="shared" si="22"/>
        <v>0</v>
      </c>
      <c r="X89" s="564">
        <f t="shared" si="22"/>
        <v>0</v>
      </c>
      <c r="Y89" s="564">
        <f t="shared" si="22"/>
        <v>0</v>
      </c>
      <c r="Z89" s="564">
        <f t="shared" si="22"/>
        <v>0</v>
      </c>
      <c r="AA89" s="574">
        <f t="shared" si="19"/>
        <v>12902499.930966152</v>
      </c>
    </row>
    <row r="92" spans="1:27" ht="15.75" thickBot="1">
      <c r="B92" s="672" t="s">
        <v>305</v>
      </c>
      <c r="C92" s="672"/>
      <c r="D92" s="672"/>
      <c r="E92" s="672"/>
      <c r="F92" s="672"/>
      <c r="G92" s="672"/>
      <c r="H92" s="672"/>
      <c r="I92" s="672"/>
      <c r="J92" s="672"/>
      <c r="K92" s="672"/>
      <c r="L92" s="672"/>
      <c r="M92" s="672"/>
      <c r="N92" s="672"/>
      <c r="O92" s="672"/>
      <c r="P92" s="672"/>
      <c r="Q92" s="672"/>
      <c r="R92" s="672"/>
      <c r="S92" s="672"/>
      <c r="T92" s="672"/>
      <c r="U92" s="672"/>
      <c r="V92" s="672"/>
      <c r="W92" s="672"/>
      <c r="X92" s="672"/>
      <c r="Y92" s="672"/>
      <c r="Z92" s="672"/>
    </row>
    <row r="93" spans="1:27" ht="15.75" thickBot="1">
      <c r="A93" s="14"/>
      <c r="B93" s="156">
        <v>1</v>
      </c>
      <c r="C93" s="157">
        <v>2</v>
      </c>
      <c r="D93" s="157">
        <v>3</v>
      </c>
      <c r="E93" s="157">
        <v>4</v>
      </c>
      <c r="F93" s="157">
        <v>5</v>
      </c>
      <c r="G93" s="157">
        <v>6</v>
      </c>
      <c r="H93" s="157">
        <v>7</v>
      </c>
      <c r="I93" s="157">
        <v>8</v>
      </c>
      <c r="J93" s="157">
        <v>9</v>
      </c>
      <c r="K93" s="157">
        <v>10</v>
      </c>
      <c r="L93" s="157">
        <v>11</v>
      </c>
      <c r="M93" s="157">
        <v>12</v>
      </c>
      <c r="N93" s="157">
        <v>13</v>
      </c>
      <c r="O93" s="157">
        <v>14</v>
      </c>
      <c r="P93" s="157">
        <v>15</v>
      </c>
      <c r="Q93" s="157">
        <v>16</v>
      </c>
      <c r="R93" s="157">
        <v>17</v>
      </c>
      <c r="S93" s="157">
        <v>18</v>
      </c>
      <c r="T93" s="157">
        <v>19</v>
      </c>
      <c r="U93" s="157">
        <v>20</v>
      </c>
      <c r="V93" s="157">
        <v>21</v>
      </c>
      <c r="W93" s="157">
        <v>22</v>
      </c>
      <c r="X93" s="157">
        <v>23</v>
      </c>
      <c r="Y93" s="157">
        <v>24</v>
      </c>
      <c r="Z93" s="161">
        <v>25</v>
      </c>
      <c r="AA93" s="162" t="s">
        <v>137</v>
      </c>
    </row>
    <row r="94" spans="1:27">
      <c r="A94" s="29" t="str">
        <f t="shared" ref="A94:Z94" si="23">+A59</f>
        <v>M1 ir M2 - nuosavo ir skolinto kapitalo srautai</v>
      </c>
      <c r="B94" s="565">
        <f t="shared" si="23"/>
        <v>0</v>
      </c>
      <c r="C94" s="565">
        <f t="shared" si="23"/>
        <v>0</v>
      </c>
      <c r="D94" s="565">
        <f t="shared" si="23"/>
        <v>348635.43917807663</v>
      </c>
      <c r="E94" s="565">
        <f t="shared" si="23"/>
        <v>371511.14</v>
      </c>
      <c r="F94" s="565">
        <f t="shared" si="23"/>
        <v>392740.58999999997</v>
      </c>
      <c r="G94" s="565">
        <f t="shared" si="23"/>
        <v>422014.12</v>
      </c>
      <c r="H94" s="565">
        <f t="shared" si="23"/>
        <v>455358.08999999997</v>
      </c>
      <c r="I94" s="565">
        <f t="shared" si="23"/>
        <v>494352.76</v>
      </c>
      <c r="J94" s="565">
        <f t="shared" si="23"/>
        <v>531765.96</v>
      </c>
      <c r="K94" s="565">
        <f t="shared" si="23"/>
        <v>581810.35</v>
      </c>
      <c r="L94" s="565">
        <f t="shared" si="23"/>
        <v>629984.07999999996</v>
      </c>
      <c r="M94" s="565">
        <f t="shared" si="23"/>
        <v>692368.04999999993</v>
      </c>
      <c r="N94" s="565">
        <f t="shared" si="23"/>
        <v>757069.16999999993</v>
      </c>
      <c r="O94" s="565">
        <f t="shared" si="23"/>
        <v>452892.11</v>
      </c>
      <c r="P94" s="565">
        <f t="shared" si="23"/>
        <v>430300.2</v>
      </c>
      <c r="Q94" s="565">
        <f t="shared" si="23"/>
        <v>0</v>
      </c>
      <c r="R94" s="565">
        <f t="shared" si="23"/>
        <v>0</v>
      </c>
      <c r="S94" s="565">
        <f t="shared" si="23"/>
        <v>0</v>
      </c>
      <c r="T94" s="565">
        <f t="shared" si="23"/>
        <v>0</v>
      </c>
      <c r="U94" s="565">
        <f t="shared" si="23"/>
        <v>0</v>
      </c>
      <c r="V94" s="565">
        <f t="shared" si="23"/>
        <v>0</v>
      </c>
      <c r="W94" s="565">
        <f t="shared" si="23"/>
        <v>0</v>
      </c>
      <c r="X94" s="565">
        <f t="shared" si="23"/>
        <v>0</v>
      </c>
      <c r="Y94" s="565">
        <f t="shared" si="23"/>
        <v>0</v>
      </c>
      <c r="Z94" s="566">
        <f t="shared" si="23"/>
        <v>0</v>
      </c>
      <c r="AA94" s="553">
        <f>SUM(B94:Z94)</f>
        <v>6560802.0591780767</v>
      </c>
    </row>
    <row r="95" spans="1:27">
      <c r="A95" s="330" t="str">
        <f t="shared" ref="A95:Z95" si="24">+A60</f>
        <v>M3 - Finansinės ir investicinės veiklos pajamos</v>
      </c>
      <c r="B95" s="565">
        <f t="shared" si="24"/>
        <v>0</v>
      </c>
      <c r="C95" s="565">
        <f t="shared" si="24"/>
        <v>0</v>
      </c>
      <c r="D95" s="565">
        <f t="shared" si="24"/>
        <v>546764.56082192343</v>
      </c>
      <c r="E95" s="565">
        <f t="shared" si="24"/>
        <v>523888.86</v>
      </c>
      <c r="F95" s="565">
        <f t="shared" si="24"/>
        <v>502659.41</v>
      </c>
      <c r="G95" s="565">
        <f t="shared" si="24"/>
        <v>473385.87999999995</v>
      </c>
      <c r="H95" s="565">
        <f t="shared" si="24"/>
        <v>440041.91</v>
      </c>
      <c r="I95" s="565">
        <f t="shared" si="24"/>
        <v>401047.24</v>
      </c>
      <c r="J95" s="565">
        <f t="shared" si="24"/>
        <v>363634.04</v>
      </c>
      <c r="K95" s="565">
        <f t="shared" si="24"/>
        <v>313589.64999999997</v>
      </c>
      <c r="L95" s="565">
        <f t="shared" si="24"/>
        <v>265415.92</v>
      </c>
      <c r="M95" s="565">
        <f t="shared" si="24"/>
        <v>203031.94999999998</v>
      </c>
      <c r="N95" s="565">
        <f t="shared" si="24"/>
        <v>138330.82999999999</v>
      </c>
      <c r="O95" s="565">
        <f t="shared" si="24"/>
        <v>442507.88999999996</v>
      </c>
      <c r="P95" s="565">
        <f t="shared" si="24"/>
        <v>465099.8</v>
      </c>
      <c r="Q95" s="565">
        <f t="shared" si="24"/>
        <v>0</v>
      </c>
      <c r="R95" s="565">
        <f t="shared" si="24"/>
        <v>0</v>
      </c>
      <c r="S95" s="565">
        <f t="shared" si="24"/>
        <v>0</v>
      </c>
      <c r="T95" s="565">
        <f t="shared" si="24"/>
        <v>0</v>
      </c>
      <c r="U95" s="565">
        <f t="shared" si="24"/>
        <v>0</v>
      </c>
      <c r="V95" s="565">
        <f t="shared" si="24"/>
        <v>0</v>
      </c>
      <c r="W95" s="565">
        <f t="shared" si="24"/>
        <v>0</v>
      </c>
      <c r="X95" s="565">
        <f t="shared" si="24"/>
        <v>0</v>
      </c>
      <c r="Y95" s="565">
        <f t="shared" si="24"/>
        <v>0</v>
      </c>
      <c r="Z95" s="566">
        <f t="shared" si="24"/>
        <v>0</v>
      </c>
      <c r="AA95" s="556">
        <f t="shared" ref="AA95:AA101" si="25">SUM(B95:Z95)</f>
        <v>5079397.9408219233</v>
      </c>
    </row>
    <row r="96" spans="1:27">
      <c r="A96" s="396" t="str">
        <f t="shared" ref="A96:Z96" si="26">+A61</f>
        <v>M3n1 - Finansinės veiklos (palūkanų) pajamos</v>
      </c>
      <c r="B96" s="567">
        <f t="shared" si="26"/>
        <v>0</v>
      </c>
      <c r="C96" s="568">
        <f t="shared" si="26"/>
        <v>0</v>
      </c>
      <c r="D96" s="569">
        <f t="shared" si="26"/>
        <v>546764.56082192343</v>
      </c>
      <c r="E96" s="569">
        <f t="shared" si="26"/>
        <v>523888.86</v>
      </c>
      <c r="F96" s="569">
        <f t="shared" si="26"/>
        <v>498582.92</v>
      </c>
      <c r="G96" s="569">
        <f t="shared" si="26"/>
        <v>470029.33999999997</v>
      </c>
      <c r="H96" s="569">
        <f t="shared" si="26"/>
        <v>437727.18</v>
      </c>
      <c r="I96" s="569">
        <f t="shared" si="26"/>
        <v>401047.24</v>
      </c>
      <c r="J96" s="569">
        <f t="shared" si="26"/>
        <v>360099.63</v>
      </c>
      <c r="K96" s="569">
        <f t="shared" si="26"/>
        <v>313589.64999999997</v>
      </c>
      <c r="L96" s="569">
        <f t="shared" si="26"/>
        <v>261583.85</v>
      </c>
      <c r="M96" s="569">
        <f t="shared" si="26"/>
        <v>202629.02</v>
      </c>
      <c r="N96" s="569">
        <f t="shared" si="26"/>
        <v>136342.79999999999</v>
      </c>
      <c r="O96" s="569">
        <f t="shared" si="26"/>
        <v>62169.799999999996</v>
      </c>
      <c r="P96" s="569">
        <f t="shared" si="26"/>
        <v>14868.48</v>
      </c>
      <c r="Q96" s="569">
        <f t="shared" si="26"/>
        <v>0</v>
      </c>
      <c r="R96" s="569">
        <f t="shared" si="26"/>
        <v>0</v>
      </c>
      <c r="S96" s="569">
        <f t="shared" si="26"/>
        <v>0</v>
      </c>
      <c r="T96" s="569">
        <f t="shared" si="26"/>
        <v>0</v>
      </c>
      <c r="U96" s="569">
        <f t="shared" si="26"/>
        <v>0</v>
      </c>
      <c r="V96" s="569">
        <f t="shared" si="26"/>
        <v>0</v>
      </c>
      <c r="W96" s="569">
        <f t="shared" si="26"/>
        <v>0</v>
      </c>
      <c r="X96" s="569">
        <f t="shared" si="26"/>
        <v>0</v>
      </c>
      <c r="Y96" s="569">
        <f t="shared" si="26"/>
        <v>0</v>
      </c>
      <c r="Z96" s="570">
        <f t="shared" si="26"/>
        <v>0</v>
      </c>
      <c r="AA96" s="561">
        <f t="shared" si="25"/>
        <v>4229323.3308219239</v>
      </c>
    </row>
    <row r="97" spans="1:27">
      <c r="A97" s="396" t="str">
        <f t="shared" ref="A97:Z97" si="27">+A62</f>
        <v>M3n2 - Investicinės veiklos ir nuosavo kapitalo pajamos</v>
      </c>
      <c r="B97" s="567">
        <f t="shared" si="27"/>
        <v>0</v>
      </c>
      <c r="C97" s="568">
        <f t="shared" si="27"/>
        <v>0</v>
      </c>
      <c r="D97" s="569">
        <f t="shared" si="27"/>
        <v>0</v>
      </c>
      <c r="E97" s="569">
        <f t="shared" si="27"/>
        <v>0</v>
      </c>
      <c r="F97" s="569">
        <f t="shared" si="27"/>
        <v>4076.49</v>
      </c>
      <c r="G97" s="569">
        <f t="shared" si="27"/>
        <v>3356.54</v>
      </c>
      <c r="H97" s="569">
        <f t="shared" si="27"/>
        <v>2314.73</v>
      </c>
      <c r="I97" s="569">
        <f t="shared" si="27"/>
        <v>0</v>
      </c>
      <c r="J97" s="569">
        <f t="shared" si="27"/>
        <v>3534.41</v>
      </c>
      <c r="K97" s="569">
        <f t="shared" si="27"/>
        <v>0</v>
      </c>
      <c r="L97" s="569">
        <f t="shared" si="27"/>
        <v>3832.0699999999997</v>
      </c>
      <c r="M97" s="569">
        <f t="shared" si="27"/>
        <v>402.93</v>
      </c>
      <c r="N97" s="569">
        <f t="shared" si="27"/>
        <v>1988.03</v>
      </c>
      <c r="O97" s="569">
        <f t="shared" si="27"/>
        <v>380338.08999999997</v>
      </c>
      <c r="P97" s="569">
        <f t="shared" si="27"/>
        <v>450231.32</v>
      </c>
      <c r="Q97" s="569">
        <f t="shared" si="27"/>
        <v>0</v>
      </c>
      <c r="R97" s="569">
        <f t="shared" si="27"/>
        <v>0</v>
      </c>
      <c r="S97" s="569">
        <f t="shared" si="27"/>
        <v>0</v>
      </c>
      <c r="T97" s="569">
        <f t="shared" si="27"/>
        <v>0</v>
      </c>
      <c r="U97" s="569">
        <f t="shared" si="27"/>
        <v>0</v>
      </c>
      <c r="V97" s="569">
        <f t="shared" si="27"/>
        <v>0</v>
      </c>
      <c r="W97" s="569">
        <f t="shared" si="27"/>
        <v>0</v>
      </c>
      <c r="X97" s="569">
        <f t="shared" si="27"/>
        <v>0</v>
      </c>
      <c r="Y97" s="569">
        <f t="shared" si="27"/>
        <v>0</v>
      </c>
      <c r="Z97" s="570">
        <f t="shared" si="27"/>
        <v>0</v>
      </c>
      <c r="AA97" s="561">
        <f t="shared" si="25"/>
        <v>850074.61</v>
      </c>
    </row>
    <row r="98" spans="1:27">
      <c r="A98" s="330" t="str">
        <f>+A63</f>
        <v>M4 - Paslaugų teikimo ir priežiūros pajamos</v>
      </c>
      <c r="B98" s="565">
        <f>SUM(B99:B100)</f>
        <v>0</v>
      </c>
      <c r="C98" s="565">
        <f t="shared" ref="C98:Z98" si="28">SUM(C99:C100)</f>
        <v>0</v>
      </c>
      <c r="D98" s="565">
        <f t="shared" si="28"/>
        <v>122815</v>
      </c>
      <c r="E98" s="565">
        <f t="shared" si="28"/>
        <v>122815</v>
      </c>
      <c r="F98" s="565">
        <f t="shared" si="28"/>
        <v>122814.99999999997</v>
      </c>
      <c r="G98" s="565">
        <f t="shared" si="28"/>
        <v>122815</v>
      </c>
      <c r="H98" s="565">
        <f t="shared" si="28"/>
        <v>122815</v>
      </c>
      <c r="I98" s="565">
        <f t="shared" si="28"/>
        <v>122814.99999999997</v>
      </c>
      <c r="J98" s="565">
        <f t="shared" si="28"/>
        <v>122815.00000000001</v>
      </c>
      <c r="K98" s="565">
        <f t="shared" si="28"/>
        <v>122814.99999999999</v>
      </c>
      <c r="L98" s="565">
        <f t="shared" si="28"/>
        <v>122815.00000000001</v>
      </c>
      <c r="M98" s="565">
        <f t="shared" si="28"/>
        <v>122814.99999999997</v>
      </c>
      <c r="N98" s="565">
        <f t="shared" si="28"/>
        <v>122814.99999999996</v>
      </c>
      <c r="O98" s="565">
        <f t="shared" si="28"/>
        <v>122815</v>
      </c>
      <c r="P98" s="565">
        <f t="shared" si="28"/>
        <v>122815</v>
      </c>
      <c r="Q98" s="565">
        <f t="shared" si="28"/>
        <v>0</v>
      </c>
      <c r="R98" s="565">
        <f t="shared" si="28"/>
        <v>0</v>
      </c>
      <c r="S98" s="565">
        <f t="shared" si="28"/>
        <v>0</v>
      </c>
      <c r="T98" s="565">
        <f t="shared" si="28"/>
        <v>0</v>
      </c>
      <c r="U98" s="565">
        <f t="shared" si="28"/>
        <v>0</v>
      </c>
      <c r="V98" s="565">
        <f t="shared" si="28"/>
        <v>0</v>
      </c>
      <c r="W98" s="565">
        <f t="shared" si="28"/>
        <v>0</v>
      </c>
      <c r="X98" s="565">
        <f t="shared" si="28"/>
        <v>0</v>
      </c>
      <c r="Y98" s="565">
        <f t="shared" si="28"/>
        <v>0</v>
      </c>
      <c r="Z98" s="565">
        <f t="shared" si="28"/>
        <v>0</v>
      </c>
      <c r="AA98" s="556">
        <f t="shared" si="25"/>
        <v>1596595</v>
      </c>
    </row>
    <row r="99" spans="1:27" s="539" customFormat="1" ht="12">
      <c r="A99" s="396" t="str">
        <f t="shared" ref="A99:A100" si="29">+A64</f>
        <v>M4.1 - Paslaugų teikimo pajamos</v>
      </c>
      <c r="B99" s="571">
        <f>B85*(1+'Bazinės prielaidos'!$E$19)</f>
        <v>0</v>
      </c>
      <c r="C99" s="571">
        <f>C85*(1+'Bazinės prielaidos'!$E$19)</f>
        <v>0</v>
      </c>
      <c r="D99" s="571">
        <f>D85*(1+'Bazinės prielaidos'!$E$19)</f>
        <v>50820.000000000015</v>
      </c>
      <c r="E99" s="571">
        <f>E85*(1+'Bazinės prielaidos'!$E$19)</f>
        <v>50820.000000000015</v>
      </c>
      <c r="F99" s="571">
        <f>F85*(1+'Bazinės prielaidos'!$E$19)</f>
        <v>50819.999999999978</v>
      </c>
      <c r="G99" s="571">
        <f>G85*(1+'Bazinės prielaidos'!$E$19)</f>
        <v>50819.999999999993</v>
      </c>
      <c r="H99" s="571">
        <f>H85*(1+'Bazinės prielaidos'!$E$19)</f>
        <v>50820</v>
      </c>
      <c r="I99" s="571">
        <f>I85*(1+'Bazinės prielaidos'!$E$19)</f>
        <v>50819.999999999993</v>
      </c>
      <c r="J99" s="571">
        <f>J85*(1+'Bazinės prielaidos'!$E$19)</f>
        <v>50820.000000000015</v>
      </c>
      <c r="K99" s="571">
        <f>K85*(1+'Bazinės prielaidos'!$E$19)</f>
        <v>50820</v>
      </c>
      <c r="L99" s="571">
        <f>L85*(1+'Bazinės prielaidos'!$E$19)</f>
        <v>50820</v>
      </c>
      <c r="M99" s="571">
        <f>M85*(1+'Bazinės prielaidos'!$E$19)</f>
        <v>50819.999999999993</v>
      </c>
      <c r="N99" s="571">
        <f>N85*(1+'Bazinės prielaidos'!$E$19)</f>
        <v>50820</v>
      </c>
      <c r="O99" s="571">
        <f>O85*(1+'Bazinės prielaidos'!$E$19)</f>
        <v>50820</v>
      </c>
      <c r="P99" s="571">
        <f>P85*(1+'Bazinės prielaidos'!$E$19)</f>
        <v>50820</v>
      </c>
      <c r="Q99" s="571">
        <f>Q85*(1+'Bazinės prielaidos'!$E$19)</f>
        <v>0</v>
      </c>
      <c r="R99" s="571">
        <f>R85*(1+'Bazinės prielaidos'!$E$19)</f>
        <v>0</v>
      </c>
      <c r="S99" s="571">
        <f>S85*(1+'Bazinės prielaidos'!$E$19)</f>
        <v>0</v>
      </c>
      <c r="T99" s="571">
        <f>T85*(1+'Bazinės prielaidos'!$E$19)</f>
        <v>0</v>
      </c>
      <c r="U99" s="571">
        <f>U85*(1+'Bazinės prielaidos'!$E$19)</f>
        <v>0</v>
      </c>
      <c r="V99" s="571">
        <f>V85*(1+'Bazinės prielaidos'!$E$19)</f>
        <v>0</v>
      </c>
      <c r="W99" s="571">
        <f>W85*(1+'Bazinės prielaidos'!$E$19)</f>
        <v>0</v>
      </c>
      <c r="X99" s="571">
        <f>X85*(1+'Bazinės prielaidos'!$E$19)</f>
        <v>0</v>
      </c>
      <c r="Y99" s="571">
        <f>Y85*(1+'Bazinės prielaidos'!$E$19)</f>
        <v>0</v>
      </c>
      <c r="Z99" s="571">
        <f>Z85*(1+'Bazinės prielaidos'!$E$19)</f>
        <v>0</v>
      </c>
      <c r="AA99" s="561">
        <f t="shared" si="25"/>
        <v>660660</v>
      </c>
    </row>
    <row r="100" spans="1:27" s="539" customFormat="1" ht="12">
      <c r="A100" s="396" t="str">
        <f t="shared" si="29"/>
        <v>M4.2 - Atnaujinimo ir remonto pajamos</v>
      </c>
      <c r="B100" s="571">
        <f>B86*(1+'Bazinės prielaidos'!$E$19)</f>
        <v>0</v>
      </c>
      <c r="C100" s="571">
        <f>C86*(1+'Bazinės prielaidos'!$E$19)</f>
        <v>0</v>
      </c>
      <c r="D100" s="571">
        <f>D86*(1+'Bazinės prielaidos'!$E$19)</f>
        <v>71994.999999999985</v>
      </c>
      <c r="E100" s="571">
        <f>E86*(1+'Bazinės prielaidos'!$E$19)</f>
        <v>71994.999999999985</v>
      </c>
      <c r="F100" s="571">
        <f>F86*(1+'Bazinės prielaidos'!$E$19)</f>
        <v>71994.999999999985</v>
      </c>
      <c r="G100" s="571">
        <f>G86*(1+'Bazinės prielaidos'!$E$19)</f>
        <v>71995.000000000015</v>
      </c>
      <c r="H100" s="571">
        <f>H86*(1+'Bazinės prielaidos'!$E$19)</f>
        <v>71995</v>
      </c>
      <c r="I100" s="571">
        <f>I86*(1+'Bazinės prielaidos'!$E$19)</f>
        <v>71994.999999999985</v>
      </c>
      <c r="J100" s="571">
        <f>J86*(1+'Bazinės prielaidos'!$E$19)</f>
        <v>71995</v>
      </c>
      <c r="K100" s="571">
        <f>K86*(1+'Bazinės prielaidos'!$E$19)</f>
        <v>71994.999999999985</v>
      </c>
      <c r="L100" s="571">
        <f>L86*(1+'Bazinės prielaidos'!$E$19)</f>
        <v>71995.000000000015</v>
      </c>
      <c r="M100" s="571">
        <f>M86*(1+'Bazinės prielaidos'!$E$19)</f>
        <v>71994.999999999985</v>
      </c>
      <c r="N100" s="571">
        <f>N86*(1+'Bazinės prielaidos'!$E$19)</f>
        <v>71994.999999999956</v>
      </c>
      <c r="O100" s="571">
        <f>O86*(1+'Bazinės prielaidos'!$E$19)</f>
        <v>71995</v>
      </c>
      <c r="P100" s="571">
        <f>P86*(1+'Bazinės prielaidos'!$E$19)</f>
        <v>71995</v>
      </c>
      <c r="Q100" s="571">
        <f>Q86*(1+'Bazinės prielaidos'!$E$19)</f>
        <v>0</v>
      </c>
      <c r="R100" s="571">
        <f>R86*(1+'Bazinės prielaidos'!$E$19)</f>
        <v>0</v>
      </c>
      <c r="S100" s="571">
        <f>S86*(1+'Bazinės prielaidos'!$E$19)</f>
        <v>0</v>
      </c>
      <c r="T100" s="571">
        <f>T86*(1+'Bazinės prielaidos'!$E$19)</f>
        <v>0</v>
      </c>
      <c r="U100" s="571">
        <f>U86*(1+'Bazinės prielaidos'!$E$19)</f>
        <v>0</v>
      </c>
      <c r="V100" s="571">
        <f>V86*(1+'Bazinės prielaidos'!$E$19)</f>
        <v>0</v>
      </c>
      <c r="W100" s="571">
        <f>W86*(1+'Bazinės prielaidos'!$E$19)</f>
        <v>0</v>
      </c>
      <c r="X100" s="571">
        <f>X86*(1+'Bazinės prielaidos'!$E$19)</f>
        <v>0</v>
      </c>
      <c r="Y100" s="571">
        <f>Y86*(1+'Bazinės prielaidos'!$E$19)</f>
        <v>0</v>
      </c>
      <c r="Z100" s="571">
        <f>Z86*(1+'Bazinės prielaidos'!$E$19)</f>
        <v>0</v>
      </c>
      <c r="AA100" s="561">
        <f t="shared" si="25"/>
        <v>935934.99999999988</v>
      </c>
    </row>
    <row r="101" spans="1:27" ht="15.75" thickBot="1">
      <c r="A101" s="330" t="str">
        <f t="shared" ref="A101:C101" si="30">+A66</f>
        <v>M5 - Administravimo ir valdymo pajamos</v>
      </c>
      <c r="B101" s="565">
        <f t="shared" si="30"/>
        <v>0</v>
      </c>
      <c r="C101" s="565">
        <f t="shared" si="30"/>
        <v>0</v>
      </c>
      <c r="D101" s="565">
        <f>+ROUND(D87*(1+'Bazinės prielaidos'!$E$19),0)</f>
        <v>182710</v>
      </c>
      <c r="E101" s="565">
        <f>+ROUND(E87*(1+'Bazinės prielaidos'!$E$19),0)</f>
        <v>182710</v>
      </c>
      <c r="F101" s="565">
        <f>+ROUND(F87*(1+'Bazinės prielaidos'!$E$19),0)</f>
        <v>182710</v>
      </c>
      <c r="G101" s="565">
        <f>+ROUND(G87*(1+'Bazinės prielaidos'!$E$19),0)</f>
        <v>182710</v>
      </c>
      <c r="H101" s="565">
        <f>+ROUND(H87*(1+'Bazinės prielaidos'!$E$19),0)</f>
        <v>182710</v>
      </c>
      <c r="I101" s="565">
        <f>+ROUND(I87*(1+'Bazinės prielaidos'!$E$19),0)</f>
        <v>182710</v>
      </c>
      <c r="J101" s="565">
        <f>+ROUND(J87*(1+'Bazinės prielaidos'!$E$19),0)</f>
        <v>182710</v>
      </c>
      <c r="K101" s="565">
        <f>+ROUND(K87*(1+'Bazinės prielaidos'!$E$19),0)</f>
        <v>182710</v>
      </c>
      <c r="L101" s="565">
        <f>+ROUND(L87*(1+'Bazinės prielaidos'!$E$19),0)</f>
        <v>182710</v>
      </c>
      <c r="M101" s="565">
        <f>+ROUND(M87*(1+'Bazinės prielaidos'!$E$19),0)</f>
        <v>182710</v>
      </c>
      <c r="N101" s="565">
        <f>+ROUND(N87*(1+'Bazinės prielaidos'!$E$19),0)</f>
        <v>182710</v>
      </c>
      <c r="O101" s="565">
        <f>+ROUND(O87*(1+'Bazinės prielaidos'!$E$19),0)</f>
        <v>182710</v>
      </c>
      <c r="P101" s="565">
        <f>+ROUND(P87*(1+'Bazinės prielaidos'!$E$19),0)</f>
        <v>182710</v>
      </c>
      <c r="Q101" s="565">
        <f t="shared" ref="Q101:Z101" si="31">+Q66</f>
        <v>0</v>
      </c>
      <c r="R101" s="565">
        <f t="shared" si="31"/>
        <v>0</v>
      </c>
      <c r="S101" s="565">
        <f t="shared" si="31"/>
        <v>0</v>
      </c>
      <c r="T101" s="565">
        <f t="shared" si="31"/>
        <v>0</v>
      </c>
      <c r="U101" s="565">
        <f t="shared" si="31"/>
        <v>0</v>
      </c>
      <c r="V101" s="565">
        <f t="shared" si="31"/>
        <v>0</v>
      </c>
      <c r="W101" s="565">
        <f t="shared" si="31"/>
        <v>0</v>
      </c>
      <c r="X101" s="565">
        <f t="shared" si="31"/>
        <v>0</v>
      </c>
      <c r="Y101" s="565">
        <f t="shared" si="31"/>
        <v>0</v>
      </c>
      <c r="Z101" s="566">
        <f t="shared" si="31"/>
        <v>0</v>
      </c>
      <c r="AA101" s="556">
        <f t="shared" si="25"/>
        <v>2375230</v>
      </c>
    </row>
    <row r="102" spans="1:27" ht="0.6" customHeight="1" thickBot="1">
      <c r="A102" s="159"/>
      <c r="B102" s="550"/>
      <c r="C102" s="550"/>
      <c r="D102" s="550"/>
      <c r="E102" s="550"/>
      <c r="F102" s="550"/>
      <c r="G102" s="550"/>
      <c r="H102" s="550"/>
      <c r="I102" s="550"/>
      <c r="J102" s="550"/>
      <c r="K102" s="550"/>
      <c r="L102" s="550"/>
      <c r="M102" s="550"/>
      <c r="N102" s="550"/>
      <c r="O102" s="550"/>
      <c r="P102" s="550"/>
      <c r="Q102" s="550"/>
      <c r="R102" s="550"/>
      <c r="S102" s="550"/>
      <c r="T102" s="550"/>
      <c r="U102" s="550"/>
      <c r="V102" s="550"/>
      <c r="W102" s="550"/>
      <c r="X102" s="550"/>
      <c r="Y102" s="575"/>
      <c r="Z102" s="576"/>
      <c r="AA102" s="562"/>
    </row>
    <row r="103" spans="1:27" ht="15.75" thickBot="1">
      <c r="A103" s="160" t="s">
        <v>137</v>
      </c>
      <c r="B103" s="564">
        <f t="shared" ref="B103:Z103" si="32">SUM(B94:B95,B98,B101)</f>
        <v>0</v>
      </c>
      <c r="C103" s="564">
        <f t="shared" si="32"/>
        <v>0</v>
      </c>
      <c r="D103" s="564">
        <f t="shared" si="32"/>
        <v>1200925</v>
      </c>
      <c r="E103" s="564">
        <f t="shared" si="32"/>
        <v>1200925</v>
      </c>
      <c r="F103" s="564">
        <f t="shared" si="32"/>
        <v>1200925</v>
      </c>
      <c r="G103" s="564">
        <f t="shared" si="32"/>
        <v>1200925</v>
      </c>
      <c r="H103" s="564">
        <f t="shared" si="32"/>
        <v>1200925</v>
      </c>
      <c r="I103" s="564">
        <f t="shared" si="32"/>
        <v>1200925</v>
      </c>
      <c r="J103" s="564">
        <f t="shared" si="32"/>
        <v>1200925</v>
      </c>
      <c r="K103" s="564">
        <f t="shared" si="32"/>
        <v>1200925</v>
      </c>
      <c r="L103" s="564">
        <f t="shared" si="32"/>
        <v>1200925</v>
      </c>
      <c r="M103" s="564">
        <f t="shared" si="32"/>
        <v>1200925</v>
      </c>
      <c r="N103" s="564">
        <f t="shared" si="32"/>
        <v>1200925</v>
      </c>
      <c r="O103" s="564">
        <f t="shared" si="32"/>
        <v>1200925</v>
      </c>
      <c r="P103" s="564">
        <f t="shared" si="32"/>
        <v>1200925</v>
      </c>
      <c r="Q103" s="564">
        <f t="shared" si="32"/>
        <v>0</v>
      </c>
      <c r="R103" s="564">
        <f t="shared" si="32"/>
        <v>0</v>
      </c>
      <c r="S103" s="564">
        <f t="shared" si="32"/>
        <v>0</v>
      </c>
      <c r="T103" s="564">
        <f t="shared" si="32"/>
        <v>0</v>
      </c>
      <c r="U103" s="564">
        <f t="shared" si="32"/>
        <v>0</v>
      </c>
      <c r="V103" s="564">
        <f t="shared" si="32"/>
        <v>0</v>
      </c>
      <c r="W103" s="564">
        <f t="shared" si="32"/>
        <v>0</v>
      </c>
      <c r="X103" s="564">
        <f t="shared" si="32"/>
        <v>0</v>
      </c>
      <c r="Y103" s="564">
        <f t="shared" si="32"/>
        <v>0</v>
      </c>
      <c r="Z103" s="564">
        <f t="shared" si="32"/>
        <v>0</v>
      </c>
      <c r="AA103" s="673">
        <f t="shared" ref="AA103" si="33">SUM(B103:Z103)</f>
        <v>15612025</v>
      </c>
    </row>
  </sheetData>
  <dataConsolidate/>
  <mergeCells count="4">
    <mergeCell ref="B26:Z26"/>
    <mergeCell ref="B57:Z57"/>
    <mergeCell ref="B78:Z78"/>
    <mergeCell ref="B92:Z92"/>
  </mergeCells>
  <hyperlinks>
    <hyperlink ref="A1" location="'Valdymo darbalaukis'!A1" display="Atgal į valdymo darbalaukį" xr:uid="{00000000-0004-0000-0E00-000000000000}"/>
  </hyperlinks>
  <pageMargins left="0.7" right="0.7" top="0.75" bottom="0.75" header="0.3" footer="0.3"/>
  <pageSetup orientation="portrait" r:id="rId1"/>
  <ignoredErrors>
    <ignoredError sqref="E66:P66 Z60 AA3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workbookViewId="0">
      <selection activeCell="O6" sqref="O6"/>
    </sheetView>
  </sheetViews>
  <sheetFormatPr defaultColWidth="9.140625" defaultRowHeight="15"/>
  <cols>
    <col min="1" max="16384" width="9.140625" style="36"/>
  </cols>
  <sheetData>
    <row r="1" spans="1:11">
      <c r="A1" s="54" t="s">
        <v>0</v>
      </c>
    </row>
    <row r="2" spans="1:11" ht="15.75" thickBot="1"/>
    <row r="3" spans="1:11" ht="15" customHeight="1">
      <c r="B3" s="592" t="s">
        <v>399</v>
      </c>
      <c r="C3" s="593"/>
      <c r="D3" s="593"/>
      <c r="E3" s="593"/>
      <c r="F3" s="593"/>
      <c r="G3" s="593"/>
      <c r="H3" s="593"/>
      <c r="I3" s="593"/>
      <c r="J3" s="593"/>
      <c r="K3" s="594"/>
    </row>
    <row r="4" spans="1:11">
      <c r="B4" s="595"/>
      <c r="C4" s="596"/>
      <c r="D4" s="596"/>
      <c r="E4" s="596"/>
      <c r="F4" s="596"/>
      <c r="G4" s="596"/>
      <c r="H4" s="596"/>
      <c r="I4" s="596"/>
      <c r="J4" s="596"/>
      <c r="K4" s="597"/>
    </row>
    <row r="5" spans="1:11">
      <c r="B5" s="595"/>
      <c r="C5" s="596"/>
      <c r="D5" s="596"/>
      <c r="E5" s="596"/>
      <c r="F5" s="596"/>
      <c r="G5" s="596"/>
      <c r="H5" s="596"/>
      <c r="I5" s="596"/>
      <c r="J5" s="596"/>
      <c r="K5" s="597"/>
    </row>
    <row r="6" spans="1:11">
      <c r="B6" s="595"/>
      <c r="C6" s="596"/>
      <c r="D6" s="596"/>
      <c r="E6" s="596"/>
      <c r="F6" s="596"/>
      <c r="G6" s="596"/>
      <c r="H6" s="596"/>
      <c r="I6" s="596"/>
      <c r="J6" s="596"/>
      <c r="K6" s="597"/>
    </row>
    <row r="7" spans="1:11" ht="15.75" thickBot="1">
      <c r="B7" s="598"/>
      <c r="C7" s="599"/>
      <c r="D7" s="599"/>
      <c r="E7" s="599"/>
      <c r="F7" s="599"/>
      <c r="G7" s="599"/>
      <c r="H7" s="599"/>
      <c r="I7" s="599"/>
      <c r="J7" s="599"/>
      <c r="K7" s="600"/>
    </row>
    <row r="8" spans="1:11" ht="15.75" thickBot="1">
      <c r="B8" s="55"/>
      <c r="C8" s="55"/>
      <c r="D8" s="55"/>
      <c r="E8" s="55"/>
      <c r="F8" s="55"/>
      <c r="G8" s="55"/>
      <c r="H8" s="55"/>
      <c r="I8" s="55"/>
      <c r="J8" s="55"/>
      <c r="K8" s="55"/>
    </row>
    <row r="9" spans="1:11" ht="15" customHeight="1">
      <c r="B9" s="592" t="s">
        <v>54</v>
      </c>
      <c r="C9" s="593"/>
      <c r="D9" s="593"/>
      <c r="E9" s="593"/>
      <c r="F9" s="593"/>
      <c r="G9" s="593"/>
      <c r="H9" s="593"/>
      <c r="I9" s="593"/>
      <c r="J9" s="593"/>
      <c r="K9" s="594"/>
    </row>
    <row r="10" spans="1:11">
      <c r="B10" s="595"/>
      <c r="C10" s="596"/>
      <c r="D10" s="596"/>
      <c r="E10" s="596"/>
      <c r="F10" s="596"/>
      <c r="G10" s="596"/>
      <c r="H10" s="596"/>
      <c r="I10" s="596"/>
      <c r="J10" s="596"/>
      <c r="K10" s="597"/>
    </row>
    <row r="11" spans="1:11" ht="15.75" thickBot="1">
      <c r="B11" s="598"/>
      <c r="C11" s="599"/>
      <c r="D11" s="599"/>
      <c r="E11" s="599"/>
      <c r="F11" s="599"/>
      <c r="G11" s="599"/>
      <c r="H11" s="599"/>
      <c r="I11" s="599"/>
      <c r="J11" s="599"/>
      <c r="K11" s="600"/>
    </row>
    <row r="12" spans="1:11" ht="15.75" thickBot="1"/>
    <row r="13" spans="1:11" ht="15" customHeight="1">
      <c r="B13" s="592" t="s">
        <v>118</v>
      </c>
      <c r="C13" s="593"/>
      <c r="D13" s="593"/>
      <c r="E13" s="593"/>
      <c r="F13" s="593"/>
      <c r="G13" s="593"/>
      <c r="H13" s="593"/>
      <c r="I13" s="593"/>
      <c r="J13" s="593"/>
      <c r="K13" s="594"/>
    </row>
    <row r="14" spans="1:11">
      <c r="B14" s="595"/>
      <c r="C14" s="596"/>
      <c r="D14" s="596"/>
      <c r="E14" s="596"/>
      <c r="F14" s="596"/>
      <c r="G14" s="596"/>
      <c r="H14" s="596"/>
      <c r="I14" s="596"/>
      <c r="J14" s="596"/>
      <c r="K14" s="597"/>
    </row>
    <row r="15" spans="1:11">
      <c r="B15" s="595"/>
      <c r="C15" s="596"/>
      <c r="D15" s="596"/>
      <c r="E15" s="596"/>
      <c r="F15" s="596"/>
      <c r="G15" s="596"/>
      <c r="H15" s="596"/>
      <c r="I15" s="596"/>
      <c r="J15" s="596"/>
      <c r="K15" s="597"/>
    </row>
    <row r="16" spans="1:11">
      <c r="B16" s="595"/>
      <c r="C16" s="596"/>
      <c r="D16" s="596"/>
      <c r="E16" s="596"/>
      <c r="F16" s="596"/>
      <c r="G16" s="596"/>
      <c r="H16" s="596"/>
      <c r="I16" s="596"/>
      <c r="J16" s="596"/>
      <c r="K16" s="597"/>
    </row>
    <row r="17" spans="2:11" ht="15.75" thickBot="1">
      <c r="B17" s="598"/>
      <c r="C17" s="599"/>
      <c r="D17" s="599"/>
      <c r="E17" s="599"/>
      <c r="F17" s="599"/>
      <c r="G17" s="599"/>
      <c r="H17" s="599"/>
      <c r="I17" s="599"/>
      <c r="J17" s="599"/>
      <c r="K17" s="600"/>
    </row>
    <row r="18" spans="2:11" ht="15.75" thickBot="1"/>
    <row r="19" spans="2:11" ht="15" customHeight="1">
      <c r="B19" s="601" t="s">
        <v>117</v>
      </c>
      <c r="C19" s="602"/>
      <c r="D19" s="602"/>
      <c r="E19" s="602"/>
      <c r="F19" s="602"/>
      <c r="G19" s="602"/>
      <c r="H19" s="602"/>
      <c r="I19" s="602"/>
      <c r="J19" s="602"/>
      <c r="K19" s="603"/>
    </row>
    <row r="20" spans="2:11">
      <c r="B20" s="604"/>
      <c r="C20" s="605"/>
      <c r="D20" s="605"/>
      <c r="E20" s="605"/>
      <c r="F20" s="605"/>
      <c r="G20" s="605"/>
      <c r="H20" s="605"/>
      <c r="I20" s="605"/>
      <c r="J20" s="605"/>
      <c r="K20" s="606"/>
    </row>
    <row r="21" spans="2:11">
      <c r="B21" s="604"/>
      <c r="C21" s="605"/>
      <c r="D21" s="605"/>
      <c r="E21" s="605"/>
      <c r="F21" s="605"/>
      <c r="G21" s="605"/>
      <c r="H21" s="605"/>
      <c r="I21" s="605"/>
      <c r="J21" s="605"/>
      <c r="K21" s="606"/>
    </row>
    <row r="22" spans="2:11">
      <c r="B22" s="604"/>
      <c r="C22" s="605"/>
      <c r="D22" s="605"/>
      <c r="E22" s="605"/>
      <c r="F22" s="605"/>
      <c r="G22" s="605"/>
      <c r="H22" s="605"/>
      <c r="I22" s="605"/>
      <c r="J22" s="605"/>
      <c r="K22" s="606"/>
    </row>
    <row r="23" spans="2:11" ht="15.75" thickBot="1">
      <c r="B23" s="607"/>
      <c r="C23" s="608"/>
      <c r="D23" s="608"/>
      <c r="E23" s="608"/>
      <c r="F23" s="608"/>
      <c r="G23" s="608"/>
      <c r="H23" s="608"/>
      <c r="I23" s="608"/>
      <c r="J23" s="608"/>
      <c r="K23" s="609"/>
    </row>
    <row r="24" spans="2:11" ht="15.75" thickBot="1"/>
    <row r="25" spans="2:11" ht="14.25" customHeight="1">
      <c r="B25" s="601" t="s">
        <v>115</v>
      </c>
      <c r="C25" s="593"/>
      <c r="D25" s="593"/>
      <c r="E25" s="593"/>
      <c r="F25" s="593"/>
      <c r="G25" s="593"/>
      <c r="H25" s="593"/>
      <c r="I25" s="593"/>
      <c r="J25" s="593"/>
      <c r="K25" s="594"/>
    </row>
    <row r="26" spans="2:11">
      <c r="B26" s="595"/>
      <c r="C26" s="596"/>
      <c r="D26" s="596"/>
      <c r="E26" s="596"/>
      <c r="F26" s="596"/>
      <c r="G26" s="596"/>
      <c r="H26" s="596"/>
      <c r="I26" s="596"/>
      <c r="J26" s="596"/>
      <c r="K26" s="597"/>
    </row>
    <row r="27" spans="2:11">
      <c r="B27" s="595"/>
      <c r="C27" s="596"/>
      <c r="D27" s="596"/>
      <c r="E27" s="596"/>
      <c r="F27" s="596"/>
      <c r="G27" s="596"/>
      <c r="H27" s="596"/>
      <c r="I27" s="596"/>
      <c r="J27" s="596"/>
      <c r="K27" s="597"/>
    </row>
    <row r="28" spans="2:11" ht="15.75" thickBot="1">
      <c r="B28" s="598"/>
      <c r="C28" s="599"/>
      <c r="D28" s="599"/>
      <c r="E28" s="599"/>
      <c r="F28" s="599"/>
      <c r="G28" s="599"/>
      <c r="H28" s="599"/>
      <c r="I28" s="599"/>
      <c r="J28" s="599"/>
      <c r="K28" s="600"/>
    </row>
    <row r="29" spans="2:11" ht="15.75" thickBot="1"/>
    <row r="30" spans="2:11" ht="14.25" customHeight="1">
      <c r="B30" s="601" t="s">
        <v>114</v>
      </c>
      <c r="C30" s="593"/>
      <c r="D30" s="593"/>
      <c r="E30" s="593"/>
      <c r="F30" s="593"/>
      <c r="G30" s="593"/>
      <c r="H30" s="593"/>
      <c r="I30" s="593"/>
      <c r="J30" s="593"/>
      <c r="K30" s="594"/>
    </row>
    <row r="31" spans="2:11">
      <c r="B31" s="595"/>
      <c r="C31" s="596"/>
      <c r="D31" s="596"/>
      <c r="E31" s="596"/>
      <c r="F31" s="596"/>
      <c r="G31" s="596"/>
      <c r="H31" s="596"/>
      <c r="I31" s="596"/>
      <c r="J31" s="596"/>
      <c r="K31" s="597"/>
    </row>
    <row r="32" spans="2:11">
      <c r="B32" s="595"/>
      <c r="C32" s="596"/>
      <c r="D32" s="596"/>
      <c r="E32" s="596"/>
      <c r="F32" s="596"/>
      <c r="G32" s="596"/>
      <c r="H32" s="596"/>
      <c r="I32" s="596"/>
      <c r="J32" s="596"/>
      <c r="K32" s="597"/>
    </row>
    <row r="33" spans="2:11" ht="15.75" thickBot="1">
      <c r="B33" s="598"/>
      <c r="C33" s="599"/>
      <c r="D33" s="599"/>
      <c r="E33" s="599"/>
      <c r="F33" s="599"/>
      <c r="G33" s="599"/>
      <c r="H33" s="599"/>
      <c r="I33" s="599"/>
      <c r="J33" s="599"/>
      <c r="K33" s="600"/>
    </row>
    <row r="34" spans="2:11" ht="15.75" thickBot="1"/>
    <row r="35" spans="2:11" ht="14.25" customHeight="1">
      <c r="B35" s="601" t="s">
        <v>113</v>
      </c>
      <c r="C35" s="593"/>
      <c r="D35" s="593"/>
      <c r="E35" s="593"/>
      <c r="F35" s="593"/>
      <c r="G35" s="593"/>
      <c r="H35" s="593"/>
      <c r="I35" s="593"/>
      <c r="J35" s="593"/>
      <c r="K35" s="594"/>
    </row>
    <row r="36" spans="2:11">
      <c r="B36" s="595"/>
      <c r="C36" s="596"/>
      <c r="D36" s="596"/>
      <c r="E36" s="596"/>
      <c r="F36" s="596"/>
      <c r="G36" s="596"/>
      <c r="H36" s="596"/>
      <c r="I36" s="596"/>
      <c r="J36" s="596"/>
      <c r="K36" s="597"/>
    </row>
    <row r="37" spans="2:11">
      <c r="B37" s="595"/>
      <c r="C37" s="596"/>
      <c r="D37" s="596"/>
      <c r="E37" s="596"/>
      <c r="F37" s="596"/>
      <c r="G37" s="596"/>
      <c r="H37" s="596"/>
      <c r="I37" s="596"/>
      <c r="J37" s="596"/>
      <c r="K37" s="597"/>
    </row>
    <row r="38" spans="2:11" ht="15.75" thickBot="1">
      <c r="B38" s="598"/>
      <c r="C38" s="599"/>
      <c r="D38" s="599"/>
      <c r="E38" s="599"/>
      <c r="F38" s="599"/>
      <c r="G38" s="599"/>
      <c r="H38" s="599"/>
      <c r="I38" s="599"/>
      <c r="J38" s="599"/>
      <c r="K38" s="600"/>
    </row>
    <row r="39" spans="2:11" ht="15.75" thickBot="1"/>
    <row r="40" spans="2:11" ht="14.25" customHeight="1">
      <c r="B40" s="601" t="s">
        <v>112</v>
      </c>
      <c r="C40" s="593"/>
      <c r="D40" s="593"/>
      <c r="E40" s="593"/>
      <c r="F40" s="593"/>
      <c r="G40" s="593"/>
      <c r="H40" s="593"/>
      <c r="I40" s="593"/>
      <c r="J40" s="593"/>
      <c r="K40" s="594"/>
    </row>
    <row r="41" spans="2:11">
      <c r="B41" s="595"/>
      <c r="C41" s="596"/>
      <c r="D41" s="596"/>
      <c r="E41" s="596"/>
      <c r="F41" s="596"/>
      <c r="G41" s="596"/>
      <c r="H41" s="596"/>
      <c r="I41" s="596"/>
      <c r="J41" s="596"/>
      <c r="K41" s="597"/>
    </row>
    <row r="42" spans="2:11">
      <c r="B42" s="595"/>
      <c r="C42" s="596"/>
      <c r="D42" s="596"/>
      <c r="E42" s="596"/>
      <c r="F42" s="596"/>
      <c r="G42" s="596"/>
      <c r="H42" s="596"/>
      <c r="I42" s="596"/>
      <c r="J42" s="596"/>
      <c r="K42" s="597"/>
    </row>
    <row r="43" spans="2:11" ht="15.75" thickBot="1">
      <c r="B43" s="598"/>
      <c r="C43" s="599"/>
      <c r="D43" s="599"/>
      <c r="E43" s="599"/>
      <c r="F43" s="599"/>
      <c r="G43" s="599"/>
      <c r="H43" s="599"/>
      <c r="I43" s="599"/>
      <c r="J43" s="599"/>
      <c r="K43" s="600"/>
    </row>
    <row r="44" spans="2:11" ht="15.75" thickBot="1"/>
    <row r="45" spans="2:11" ht="14.25" customHeight="1">
      <c r="B45" s="601" t="s">
        <v>116</v>
      </c>
      <c r="C45" s="602"/>
      <c r="D45" s="602"/>
      <c r="E45" s="602"/>
      <c r="F45" s="602"/>
      <c r="G45" s="602"/>
      <c r="H45" s="602"/>
      <c r="I45" s="602"/>
      <c r="J45" s="602"/>
      <c r="K45" s="603"/>
    </row>
    <row r="46" spans="2:11">
      <c r="B46" s="604"/>
      <c r="C46" s="605"/>
      <c r="D46" s="605"/>
      <c r="E46" s="605"/>
      <c r="F46" s="605"/>
      <c r="G46" s="605"/>
      <c r="H46" s="605"/>
      <c r="I46" s="605"/>
      <c r="J46" s="605"/>
      <c r="K46" s="606"/>
    </row>
    <row r="47" spans="2:11">
      <c r="B47" s="604"/>
      <c r="C47" s="605"/>
      <c r="D47" s="605"/>
      <c r="E47" s="605"/>
      <c r="F47" s="605"/>
      <c r="G47" s="605"/>
      <c r="H47" s="605"/>
      <c r="I47" s="605"/>
      <c r="J47" s="605"/>
      <c r="K47" s="606"/>
    </row>
    <row r="48" spans="2:11" ht="15.75" thickBot="1">
      <c r="B48" s="607"/>
      <c r="C48" s="608"/>
      <c r="D48" s="608"/>
      <c r="E48" s="608"/>
      <c r="F48" s="608"/>
      <c r="G48" s="608"/>
      <c r="H48" s="608"/>
      <c r="I48" s="608"/>
      <c r="J48" s="608"/>
      <c r="K48" s="609"/>
    </row>
    <row r="49" spans="2:11" ht="15.75" thickBot="1"/>
    <row r="50" spans="2:11" ht="14.25" customHeight="1">
      <c r="B50" s="601" t="s">
        <v>119</v>
      </c>
      <c r="C50" s="602"/>
      <c r="D50" s="602"/>
      <c r="E50" s="602"/>
      <c r="F50" s="602"/>
      <c r="G50" s="602"/>
      <c r="H50" s="602"/>
      <c r="I50" s="602"/>
      <c r="J50" s="602"/>
      <c r="K50" s="603"/>
    </row>
    <row r="51" spans="2:11">
      <c r="B51" s="604"/>
      <c r="C51" s="605"/>
      <c r="D51" s="605"/>
      <c r="E51" s="605"/>
      <c r="F51" s="605"/>
      <c r="G51" s="605"/>
      <c r="H51" s="605"/>
      <c r="I51" s="605"/>
      <c r="J51" s="605"/>
      <c r="K51" s="606"/>
    </row>
    <row r="52" spans="2:11">
      <c r="B52" s="604"/>
      <c r="C52" s="605"/>
      <c r="D52" s="605"/>
      <c r="E52" s="605"/>
      <c r="F52" s="605"/>
      <c r="G52" s="605"/>
      <c r="H52" s="605"/>
      <c r="I52" s="605"/>
      <c r="J52" s="605"/>
      <c r="K52" s="606"/>
    </row>
    <row r="53" spans="2:11" ht="15.75" thickBot="1">
      <c r="B53" s="607"/>
      <c r="C53" s="608"/>
      <c r="D53" s="608"/>
      <c r="E53" s="608"/>
      <c r="F53" s="608"/>
      <c r="G53" s="608"/>
      <c r="H53" s="608"/>
      <c r="I53" s="608"/>
      <c r="J53" s="608"/>
      <c r="K53" s="609"/>
    </row>
  </sheetData>
  <mergeCells count="10">
    <mergeCell ref="B50:K53"/>
    <mergeCell ref="B30:K33"/>
    <mergeCell ref="B35:K38"/>
    <mergeCell ref="B40:K43"/>
    <mergeCell ref="B45:K48"/>
    <mergeCell ref="B3:K7"/>
    <mergeCell ref="B9:K11"/>
    <mergeCell ref="B25:K28"/>
    <mergeCell ref="B19:K23"/>
    <mergeCell ref="B13:K17"/>
  </mergeCells>
  <hyperlinks>
    <hyperlink ref="A1" location="'Valdymo darbalaukis'!A1" display="Atgal į valdymo darbalaukį"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F55"/>
  <sheetViews>
    <sheetView topLeftCell="A9" zoomScaleNormal="100" workbookViewId="0">
      <selection activeCell="E26" sqref="E26"/>
    </sheetView>
  </sheetViews>
  <sheetFormatPr defaultRowHeight="15"/>
  <cols>
    <col min="1" max="3" width="1.5703125" customWidth="1"/>
    <col min="4" max="4" width="59.5703125" customWidth="1"/>
    <col min="5" max="5" width="15.140625" style="56" customWidth="1"/>
    <col min="6" max="6" width="20" customWidth="1"/>
    <col min="7" max="7" width="65.140625" customWidth="1"/>
    <col min="8" max="10" width="11" customWidth="1"/>
  </cols>
  <sheetData>
    <row r="1" spans="1:10">
      <c r="A1" s="1" t="s">
        <v>0</v>
      </c>
    </row>
    <row r="2" spans="1:10" ht="15.75">
      <c r="D2" s="399" t="s">
        <v>250</v>
      </c>
    </row>
    <row r="3" spans="1:10" ht="15.75">
      <c r="A3" s="398"/>
    </row>
    <row r="4" spans="1:10" ht="14.25" customHeight="1">
      <c r="D4" s="622" t="s">
        <v>7</v>
      </c>
      <c r="E4" s="622"/>
      <c r="F4" s="622"/>
      <c r="G4" s="622"/>
      <c r="H4" s="413"/>
      <c r="I4" s="413"/>
      <c r="J4" s="413"/>
    </row>
    <row r="6" spans="1:10">
      <c r="C6" s="69" t="s">
        <v>86</v>
      </c>
      <c r="E6" s="69"/>
    </row>
    <row r="7" spans="1:10">
      <c r="D7" s="3" t="s">
        <v>308</v>
      </c>
      <c r="E7" s="400">
        <v>45292</v>
      </c>
      <c r="F7" s="336"/>
    </row>
    <row r="8" spans="1:10">
      <c r="D8" s="3" t="s">
        <v>87</v>
      </c>
      <c r="E8" s="401">
        <v>15</v>
      </c>
    </row>
    <row r="9" spans="1:10">
      <c r="D9" s="3" t="s">
        <v>1</v>
      </c>
      <c r="E9" s="402">
        <f>EDATE(E7,E8*12)-1</f>
        <v>50770</v>
      </c>
    </row>
    <row r="10" spans="1:10">
      <c r="D10" s="3" t="s">
        <v>88</v>
      </c>
      <c r="E10" s="403">
        <f>E7</f>
        <v>45292</v>
      </c>
    </row>
    <row r="11" spans="1:10">
      <c r="D11" s="3" t="s">
        <v>2</v>
      </c>
      <c r="E11" s="401">
        <v>24</v>
      </c>
    </row>
    <row r="12" spans="1:10">
      <c r="D12" s="3" t="s">
        <v>3</v>
      </c>
      <c r="E12" s="404">
        <f>EDATE(E7,E11)-1</f>
        <v>46022</v>
      </c>
    </row>
    <row r="13" spans="1:10">
      <c r="D13" s="3" t="s">
        <v>89</v>
      </c>
      <c r="E13" s="404">
        <f>E12+1</f>
        <v>46023</v>
      </c>
    </row>
    <row r="14" spans="1:10">
      <c r="D14" s="3" t="s">
        <v>90</v>
      </c>
      <c r="E14" s="404">
        <f>E9</f>
        <v>50770</v>
      </c>
    </row>
    <row r="15" spans="1:10">
      <c r="D15" s="3" t="s">
        <v>309</v>
      </c>
      <c r="E15" s="39">
        <f>E8*12-E11</f>
        <v>156</v>
      </c>
    </row>
    <row r="17" spans="3:10">
      <c r="C17" s="69" t="s">
        <v>91</v>
      </c>
      <c r="E17" s="69"/>
    </row>
    <row r="18" spans="3:10">
      <c r="D18" s="3" t="s">
        <v>4</v>
      </c>
      <c r="E18" s="405">
        <v>0.15</v>
      </c>
      <c r="F18" s="59" t="s">
        <v>92</v>
      </c>
    </row>
    <row r="19" spans="3:10">
      <c r="D19" s="3" t="s">
        <v>5</v>
      </c>
      <c r="E19" s="405">
        <v>0.21</v>
      </c>
      <c r="F19" s="59" t="s">
        <v>93</v>
      </c>
    </row>
    <row r="20" spans="3:10">
      <c r="D20" s="3" t="s">
        <v>310</v>
      </c>
      <c r="E20" s="405">
        <v>0.09</v>
      </c>
      <c r="F20" s="59"/>
    </row>
    <row r="22" spans="3:10">
      <c r="C22" s="69" t="s">
        <v>96</v>
      </c>
      <c r="E22" s="69"/>
    </row>
    <row r="23" spans="3:10">
      <c r="D23" s="3" t="s">
        <v>94</v>
      </c>
      <c r="E23" s="408">
        <v>0.125</v>
      </c>
    </row>
    <row r="24" spans="3:10">
      <c r="D24" s="3" t="s">
        <v>95</v>
      </c>
      <c r="E24" s="408">
        <v>0.16900000000000001</v>
      </c>
    </row>
    <row r="25" spans="3:10">
      <c r="D25" s="3" t="s">
        <v>6</v>
      </c>
      <c r="E25" s="408">
        <v>4.9000000000000002E-2</v>
      </c>
    </row>
    <row r="26" spans="3:10">
      <c r="D26" s="3" t="s">
        <v>374</v>
      </c>
      <c r="E26" s="408">
        <v>0.03</v>
      </c>
    </row>
    <row r="27" spans="3:10">
      <c r="D27" s="3" t="s">
        <v>311</v>
      </c>
      <c r="E27" s="409">
        <v>45153</v>
      </c>
    </row>
    <row r="28" spans="3:10">
      <c r="D28" s="3" t="s">
        <v>74</v>
      </c>
      <c r="E28" s="406"/>
    </row>
    <row r="29" spans="3:10">
      <c r="D29" s="3" t="s">
        <v>73</v>
      </c>
      <c r="E29" s="406">
        <v>0.2</v>
      </c>
    </row>
    <row r="30" spans="3:10">
      <c r="D30" s="3" t="s">
        <v>72</v>
      </c>
      <c r="E30" s="410"/>
    </row>
    <row r="31" spans="3:10">
      <c r="D31" s="366" t="s">
        <v>111</v>
      </c>
      <c r="E31" s="407">
        <v>0</v>
      </c>
      <c r="H31" s="56"/>
      <c r="I31" s="56"/>
      <c r="J31" s="56"/>
    </row>
    <row r="32" spans="3:10">
      <c r="G32" s="581"/>
      <c r="H32" s="23"/>
      <c r="I32" s="23"/>
      <c r="J32" s="23"/>
    </row>
    <row r="33" spans="3:136">
      <c r="C33" s="411" t="s">
        <v>312</v>
      </c>
      <c r="G33" s="582"/>
      <c r="H33" s="23"/>
      <c r="I33" s="23"/>
      <c r="J33" s="23"/>
    </row>
    <row r="34" spans="3:136">
      <c r="D34" s="3" t="s">
        <v>313</v>
      </c>
      <c r="E34" s="407">
        <v>9224119</v>
      </c>
      <c r="F34" s="578"/>
      <c r="G34" s="581"/>
      <c r="H34" s="23"/>
      <c r="I34" s="23"/>
      <c r="J34" s="23"/>
    </row>
    <row r="35" spans="3:136">
      <c r="D35" s="3" t="s">
        <v>314</v>
      </c>
      <c r="E35" s="408">
        <v>0.04</v>
      </c>
    </row>
    <row r="36" spans="3:136">
      <c r="D36" s="3" t="s">
        <v>315</v>
      </c>
      <c r="E36" s="412">
        <f>(1+E35)*(1+E26)-1</f>
        <v>7.1200000000000152E-2</v>
      </c>
    </row>
    <row r="38" spans="3:136" s="306" customFormat="1">
      <c r="E38" s="307"/>
    </row>
    <row r="39" spans="3:136" ht="15" customHeight="1">
      <c r="D39" s="282" t="s">
        <v>247</v>
      </c>
      <c r="E39" s="283"/>
      <c r="F39" s="283"/>
      <c r="G39" s="293"/>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4"/>
      <c r="CS39" s="284"/>
      <c r="CT39" s="284"/>
      <c r="CU39" s="284"/>
      <c r="CV39" s="284"/>
      <c r="CW39" s="284"/>
      <c r="CX39" s="284"/>
      <c r="CY39" s="284"/>
      <c r="CZ39" s="284"/>
      <c r="DA39" s="284"/>
      <c r="DB39" s="284"/>
      <c r="DC39" s="284"/>
      <c r="DD39" s="284"/>
      <c r="DE39" s="284"/>
      <c r="DF39" s="284"/>
      <c r="DG39" s="284"/>
      <c r="DH39" s="284"/>
      <c r="DI39" s="284"/>
      <c r="DJ39" s="284"/>
      <c r="DK39" s="284"/>
      <c r="DL39" s="284"/>
      <c r="DM39" s="284"/>
      <c r="DN39" s="284"/>
      <c r="DO39" s="284"/>
      <c r="DP39" s="284"/>
      <c r="DQ39" s="284"/>
      <c r="DR39" s="284"/>
      <c r="DS39" s="284"/>
      <c r="DT39" s="284"/>
      <c r="DU39" s="284"/>
      <c r="DV39" s="284"/>
      <c r="DW39" s="284"/>
      <c r="DX39" s="284"/>
      <c r="DY39" s="284"/>
      <c r="DZ39" s="284"/>
      <c r="EA39" s="284"/>
      <c r="EB39" s="284"/>
      <c r="EC39" s="284"/>
      <c r="ED39" s="285"/>
      <c r="EF39" s="56"/>
    </row>
    <row r="40" spans="3:136" ht="15" customHeight="1">
      <c r="D40" s="610" t="s">
        <v>248</v>
      </c>
      <c r="E40" s="611"/>
      <c r="F40" s="611"/>
      <c r="G40" s="612"/>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6"/>
      <c r="DJ40" s="286"/>
      <c r="DK40" s="286"/>
      <c r="DL40" s="286"/>
      <c r="DM40" s="286"/>
      <c r="DN40" s="286"/>
      <c r="DO40" s="286"/>
      <c r="DP40" s="286"/>
      <c r="DQ40" s="286"/>
      <c r="DR40" s="286"/>
      <c r="DS40" s="286"/>
      <c r="DT40" s="286"/>
      <c r="DU40" s="286"/>
      <c r="DV40" s="286"/>
      <c r="DW40" s="286"/>
      <c r="DX40" s="286"/>
      <c r="DY40" s="286"/>
      <c r="DZ40" s="286"/>
      <c r="EA40" s="286"/>
      <c r="EB40" s="286"/>
      <c r="EC40" s="286"/>
      <c r="ED40" s="287"/>
      <c r="EF40" s="56"/>
    </row>
    <row r="41" spans="3:136">
      <c r="D41" s="610"/>
      <c r="E41" s="611"/>
      <c r="F41" s="611"/>
      <c r="G41" s="612"/>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6"/>
      <c r="DJ41" s="286"/>
      <c r="DK41" s="286"/>
      <c r="DL41" s="286"/>
      <c r="DM41" s="286"/>
      <c r="DN41" s="286"/>
      <c r="DO41" s="286"/>
      <c r="DP41" s="286"/>
      <c r="DQ41" s="286"/>
      <c r="DR41" s="286"/>
      <c r="DS41" s="286"/>
      <c r="DT41" s="286"/>
      <c r="DU41" s="286"/>
      <c r="DV41" s="286"/>
      <c r="DW41" s="286"/>
      <c r="DX41" s="286"/>
      <c r="DY41" s="286"/>
      <c r="DZ41" s="286"/>
      <c r="EA41" s="286"/>
      <c r="EB41" s="286"/>
      <c r="EC41" s="286"/>
      <c r="ED41" s="287"/>
      <c r="EF41" s="56"/>
    </row>
    <row r="42" spans="3:136" ht="15" customHeight="1">
      <c r="D42" s="623" t="s">
        <v>249</v>
      </c>
      <c r="E42" s="624"/>
      <c r="F42" s="624"/>
      <c r="G42" s="625"/>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6"/>
      <c r="DJ42" s="286"/>
      <c r="DK42" s="286"/>
      <c r="DL42" s="286"/>
      <c r="DM42" s="286"/>
      <c r="DN42" s="286"/>
      <c r="DO42" s="286"/>
      <c r="DP42" s="286"/>
      <c r="DQ42" s="286"/>
      <c r="DR42" s="286"/>
      <c r="DS42" s="286"/>
      <c r="DT42" s="286"/>
      <c r="DU42" s="286"/>
      <c r="DV42" s="286"/>
      <c r="DW42" s="286"/>
      <c r="DX42" s="286"/>
      <c r="DY42" s="286"/>
      <c r="DZ42" s="286"/>
      <c r="EA42" s="286"/>
      <c r="EB42" s="286"/>
      <c r="EC42" s="286"/>
      <c r="ED42" s="287"/>
      <c r="EF42" s="56"/>
    </row>
    <row r="43" spans="3:136" ht="15" customHeight="1">
      <c r="D43" s="610" t="s">
        <v>245</v>
      </c>
      <c r="E43" s="611"/>
      <c r="F43" s="611"/>
      <c r="G43" s="612"/>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c r="CD43" s="286"/>
      <c r="CE43" s="286"/>
      <c r="CF43" s="286"/>
      <c r="CG43" s="286"/>
      <c r="CH43" s="286"/>
      <c r="CI43" s="286"/>
      <c r="CJ43" s="286"/>
      <c r="CK43" s="286"/>
      <c r="CL43" s="286"/>
      <c r="CM43" s="286"/>
      <c r="CN43" s="286"/>
      <c r="CO43" s="286"/>
      <c r="CP43" s="286"/>
      <c r="CQ43" s="286"/>
      <c r="CR43" s="286"/>
      <c r="CS43" s="286"/>
      <c r="CT43" s="286"/>
      <c r="CU43" s="286"/>
      <c r="CV43" s="286"/>
      <c r="CW43" s="286"/>
      <c r="CX43" s="286"/>
      <c r="CY43" s="286"/>
      <c r="CZ43" s="286"/>
      <c r="DA43" s="286"/>
      <c r="DB43" s="286"/>
      <c r="DC43" s="286"/>
      <c r="DD43" s="286"/>
      <c r="DE43" s="286"/>
      <c r="DF43" s="286"/>
      <c r="DG43" s="286"/>
      <c r="DH43" s="286"/>
      <c r="DI43" s="286"/>
      <c r="DJ43" s="286"/>
      <c r="DK43" s="286"/>
      <c r="DL43" s="286"/>
      <c r="DM43" s="286"/>
      <c r="DN43" s="286"/>
      <c r="DO43" s="286"/>
      <c r="DP43" s="286"/>
      <c r="DQ43" s="286"/>
      <c r="DR43" s="286"/>
      <c r="DS43" s="286"/>
      <c r="DT43" s="286"/>
      <c r="DU43" s="286"/>
      <c r="DV43" s="286"/>
      <c r="DW43" s="286"/>
      <c r="DX43" s="286"/>
      <c r="DY43" s="286"/>
      <c r="DZ43" s="286"/>
      <c r="EA43" s="286"/>
      <c r="EB43" s="286"/>
      <c r="EC43" s="286"/>
      <c r="ED43" s="287"/>
      <c r="EF43" s="56"/>
    </row>
    <row r="44" spans="3:136">
      <c r="D44" s="610"/>
      <c r="E44" s="611"/>
      <c r="F44" s="611"/>
      <c r="G44" s="612"/>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6"/>
      <c r="BR44" s="286"/>
      <c r="BS44" s="286"/>
      <c r="BT44" s="286"/>
      <c r="BU44" s="286"/>
      <c r="BV44" s="286"/>
      <c r="BW44" s="286"/>
      <c r="BX44" s="286"/>
      <c r="BY44" s="286"/>
      <c r="BZ44" s="286"/>
      <c r="CA44" s="286"/>
      <c r="CB44" s="286"/>
      <c r="CC44" s="286"/>
      <c r="CD44" s="286"/>
      <c r="CE44" s="286"/>
      <c r="CF44" s="286"/>
      <c r="CG44" s="286"/>
      <c r="CH44" s="286"/>
      <c r="CI44" s="286"/>
      <c r="CJ44" s="286"/>
      <c r="CK44" s="286"/>
      <c r="CL44" s="286"/>
      <c r="CM44" s="286"/>
      <c r="CN44" s="286"/>
      <c r="CO44" s="286"/>
      <c r="CP44" s="286"/>
      <c r="CQ44" s="286"/>
      <c r="CR44" s="286"/>
      <c r="CS44" s="286"/>
      <c r="CT44" s="286"/>
      <c r="CU44" s="286"/>
      <c r="CV44" s="286"/>
      <c r="CW44" s="286"/>
      <c r="CX44" s="286"/>
      <c r="CY44" s="286"/>
      <c r="CZ44" s="286"/>
      <c r="DA44" s="286"/>
      <c r="DB44" s="286"/>
      <c r="DC44" s="286"/>
      <c r="DD44" s="286"/>
      <c r="DE44" s="286"/>
      <c r="DF44" s="286"/>
      <c r="DG44" s="286"/>
      <c r="DH44" s="286"/>
      <c r="DI44" s="286"/>
      <c r="DJ44" s="286"/>
      <c r="DK44" s="286"/>
      <c r="DL44" s="286"/>
      <c r="DM44" s="286"/>
      <c r="DN44" s="286"/>
      <c r="DO44" s="286"/>
      <c r="DP44" s="286"/>
      <c r="DQ44" s="286"/>
      <c r="DR44" s="286"/>
      <c r="DS44" s="286"/>
      <c r="DT44" s="286"/>
      <c r="DU44" s="286"/>
      <c r="DV44" s="286"/>
      <c r="DW44" s="286"/>
      <c r="DX44" s="286"/>
      <c r="DY44" s="286"/>
      <c r="DZ44" s="286"/>
      <c r="EA44" s="286"/>
      <c r="EB44" s="286"/>
      <c r="EC44" s="286"/>
      <c r="ED44" s="287"/>
      <c r="EF44" s="56"/>
    </row>
    <row r="45" spans="3:136" s="292" customFormat="1">
      <c r="D45" s="619" t="s">
        <v>238</v>
      </c>
      <c r="E45" s="620"/>
      <c r="F45" s="620"/>
      <c r="G45" s="621"/>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0"/>
      <c r="BR45" s="290"/>
      <c r="BS45" s="290"/>
      <c r="BT45" s="290"/>
      <c r="BU45" s="290"/>
      <c r="BV45" s="290"/>
      <c r="BW45" s="290"/>
      <c r="BX45" s="290"/>
      <c r="BY45" s="290"/>
      <c r="BZ45" s="290"/>
      <c r="CA45" s="290"/>
      <c r="CB45" s="290"/>
      <c r="CC45" s="290"/>
      <c r="CD45" s="290"/>
      <c r="CE45" s="290"/>
      <c r="CF45" s="290"/>
      <c r="CG45" s="290"/>
      <c r="CH45" s="290"/>
      <c r="CI45" s="290"/>
      <c r="CJ45" s="290"/>
      <c r="CK45" s="290"/>
      <c r="CL45" s="290"/>
      <c r="CM45" s="290"/>
      <c r="CN45" s="290"/>
      <c r="CO45" s="290"/>
      <c r="CP45" s="290"/>
      <c r="CQ45" s="290"/>
      <c r="CR45" s="290"/>
      <c r="CS45" s="290"/>
      <c r="CT45" s="290"/>
      <c r="CU45" s="290"/>
      <c r="CV45" s="290"/>
      <c r="CW45" s="290"/>
      <c r="CX45" s="290"/>
      <c r="CY45" s="290"/>
      <c r="CZ45" s="290"/>
      <c r="DA45" s="290"/>
      <c r="DB45" s="290"/>
      <c r="DC45" s="290"/>
      <c r="DD45" s="290"/>
      <c r="DE45" s="290"/>
      <c r="DF45" s="290"/>
      <c r="DG45" s="290"/>
      <c r="DH45" s="290"/>
      <c r="DI45" s="290"/>
      <c r="DJ45" s="290"/>
      <c r="DK45" s="290"/>
      <c r="DL45" s="290"/>
      <c r="DM45" s="290"/>
      <c r="DN45" s="290"/>
      <c r="DO45" s="290"/>
      <c r="DP45" s="290"/>
      <c r="DQ45" s="290"/>
      <c r="DR45" s="290"/>
      <c r="DS45" s="290"/>
      <c r="DT45" s="290"/>
      <c r="DU45" s="290"/>
      <c r="DV45" s="290"/>
      <c r="DW45" s="290"/>
      <c r="DX45" s="290"/>
      <c r="DY45" s="290"/>
      <c r="DZ45" s="290"/>
      <c r="EA45" s="290"/>
      <c r="EB45" s="290"/>
      <c r="EC45" s="290"/>
      <c r="ED45" s="291"/>
    </row>
    <row r="46" spans="3:136">
      <c r="D46" s="619" t="s">
        <v>239</v>
      </c>
      <c r="E46" s="620"/>
      <c r="F46" s="620"/>
      <c r="G46" s="621"/>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6"/>
      <c r="BR46" s="286"/>
      <c r="BS46" s="286"/>
      <c r="BT46" s="286"/>
      <c r="BU46" s="286"/>
      <c r="BV46" s="286"/>
      <c r="BW46" s="286"/>
      <c r="BX46" s="286"/>
      <c r="BY46" s="286"/>
      <c r="BZ46" s="286"/>
      <c r="CA46" s="286"/>
      <c r="CB46" s="286"/>
      <c r="CC46" s="286"/>
      <c r="CD46" s="286"/>
      <c r="CE46" s="286"/>
      <c r="CF46" s="286"/>
      <c r="CG46" s="286"/>
      <c r="CH46" s="286"/>
      <c r="CI46" s="286"/>
      <c r="CJ46" s="286"/>
      <c r="CK46" s="286"/>
      <c r="CL46" s="286"/>
      <c r="CM46" s="286"/>
      <c r="CN46" s="286"/>
      <c r="CO46" s="286"/>
      <c r="CP46" s="286"/>
      <c r="CQ46" s="286"/>
      <c r="CR46" s="286"/>
      <c r="CS46" s="286"/>
      <c r="CT46" s="286"/>
      <c r="CU46" s="286"/>
      <c r="CV46" s="286"/>
      <c r="CW46" s="286"/>
      <c r="CX46" s="286"/>
      <c r="CY46" s="286"/>
      <c r="CZ46" s="286"/>
      <c r="DA46" s="286"/>
      <c r="DB46" s="286"/>
      <c r="DC46" s="286"/>
      <c r="DD46" s="286"/>
      <c r="DE46" s="286"/>
      <c r="DF46" s="286"/>
      <c r="DG46" s="286"/>
      <c r="DH46" s="286"/>
      <c r="DI46" s="286"/>
      <c r="DJ46" s="286"/>
      <c r="DK46" s="286"/>
      <c r="DL46" s="286"/>
      <c r="DM46" s="286"/>
      <c r="DN46" s="286"/>
      <c r="DO46" s="286"/>
      <c r="DP46" s="286"/>
      <c r="DQ46" s="286"/>
      <c r="DR46" s="286"/>
      <c r="DS46" s="286"/>
      <c r="DT46" s="286"/>
      <c r="DU46" s="286"/>
      <c r="DV46" s="286"/>
      <c r="DW46" s="286"/>
      <c r="DX46" s="286"/>
      <c r="DY46" s="286"/>
      <c r="DZ46" s="286"/>
      <c r="EA46" s="286"/>
      <c r="EB46" s="286"/>
      <c r="EC46" s="286"/>
      <c r="ED46" s="287"/>
      <c r="EF46" s="56"/>
    </row>
    <row r="47" spans="3:136">
      <c r="D47" s="619" t="s">
        <v>240</v>
      </c>
      <c r="E47" s="620"/>
      <c r="F47" s="620"/>
      <c r="G47" s="621"/>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c r="BW47" s="286"/>
      <c r="BX47" s="286"/>
      <c r="BY47" s="286"/>
      <c r="BZ47" s="286"/>
      <c r="CA47" s="286"/>
      <c r="CB47" s="286"/>
      <c r="CC47" s="286"/>
      <c r="CD47" s="286"/>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86"/>
      <c r="DM47" s="286"/>
      <c r="DN47" s="286"/>
      <c r="DO47" s="286"/>
      <c r="DP47" s="286"/>
      <c r="DQ47" s="286"/>
      <c r="DR47" s="286"/>
      <c r="DS47" s="286"/>
      <c r="DT47" s="286"/>
      <c r="DU47" s="286"/>
      <c r="DV47" s="286"/>
      <c r="DW47" s="286"/>
      <c r="DX47" s="286"/>
      <c r="DY47" s="286"/>
      <c r="DZ47" s="286"/>
      <c r="EA47" s="286"/>
      <c r="EB47" s="286"/>
      <c r="EC47" s="286"/>
      <c r="ED47" s="287"/>
      <c r="EF47" s="56"/>
    </row>
    <row r="48" spans="3:136">
      <c r="D48" s="619" t="s">
        <v>241</v>
      </c>
      <c r="E48" s="620"/>
      <c r="F48" s="620"/>
      <c r="G48" s="621"/>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286"/>
      <c r="BY48" s="286"/>
      <c r="BZ48" s="286"/>
      <c r="CA48" s="286"/>
      <c r="CB48" s="286"/>
      <c r="CC48" s="286"/>
      <c r="CD48" s="286"/>
      <c r="CE48" s="286"/>
      <c r="CF48" s="286"/>
      <c r="CG48" s="286"/>
      <c r="CH48" s="286"/>
      <c r="CI48" s="286"/>
      <c r="CJ48" s="286"/>
      <c r="CK48" s="286"/>
      <c r="CL48" s="286"/>
      <c r="CM48" s="286"/>
      <c r="CN48" s="286"/>
      <c r="CO48" s="286"/>
      <c r="CP48" s="286"/>
      <c r="CQ48" s="286"/>
      <c r="CR48" s="286"/>
      <c r="CS48" s="286"/>
      <c r="CT48" s="286"/>
      <c r="CU48" s="286"/>
      <c r="CV48" s="286"/>
      <c r="CW48" s="286"/>
      <c r="CX48" s="286"/>
      <c r="CY48" s="286"/>
      <c r="CZ48" s="286"/>
      <c r="DA48" s="286"/>
      <c r="DB48" s="286"/>
      <c r="DC48" s="286"/>
      <c r="DD48" s="286"/>
      <c r="DE48" s="286"/>
      <c r="DF48" s="286"/>
      <c r="DG48" s="286"/>
      <c r="DH48" s="286"/>
      <c r="DI48" s="286"/>
      <c r="DJ48" s="286"/>
      <c r="DK48" s="286"/>
      <c r="DL48" s="286"/>
      <c r="DM48" s="286"/>
      <c r="DN48" s="286"/>
      <c r="DO48" s="286"/>
      <c r="DP48" s="286"/>
      <c r="DQ48" s="286"/>
      <c r="DR48" s="286"/>
      <c r="DS48" s="286"/>
      <c r="DT48" s="286"/>
      <c r="DU48" s="286"/>
      <c r="DV48" s="286"/>
      <c r="DW48" s="286"/>
      <c r="DX48" s="286"/>
      <c r="DY48" s="286"/>
      <c r="DZ48" s="286"/>
      <c r="EA48" s="286"/>
      <c r="EB48" s="286"/>
      <c r="EC48" s="286"/>
      <c r="ED48" s="287"/>
      <c r="EF48" s="56"/>
    </row>
    <row r="49" spans="4:136" ht="15" customHeight="1">
      <c r="D49" s="619" t="s">
        <v>242</v>
      </c>
      <c r="E49" s="620"/>
      <c r="F49" s="620"/>
      <c r="G49" s="621"/>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6"/>
      <c r="BR49" s="286"/>
      <c r="BS49" s="286"/>
      <c r="BT49" s="286"/>
      <c r="BU49" s="286"/>
      <c r="BV49" s="286"/>
      <c r="BW49" s="286"/>
      <c r="BX49" s="286"/>
      <c r="BY49" s="286"/>
      <c r="BZ49" s="286"/>
      <c r="CA49" s="286"/>
      <c r="CB49" s="286"/>
      <c r="CC49" s="286"/>
      <c r="CD49" s="286"/>
      <c r="CE49" s="286"/>
      <c r="CF49" s="286"/>
      <c r="CG49" s="286"/>
      <c r="CH49" s="286"/>
      <c r="CI49" s="286"/>
      <c r="CJ49" s="286"/>
      <c r="CK49" s="286"/>
      <c r="CL49" s="286"/>
      <c r="CM49" s="286"/>
      <c r="CN49" s="286"/>
      <c r="CO49" s="286"/>
      <c r="CP49" s="286"/>
      <c r="CQ49" s="286"/>
      <c r="CR49" s="286"/>
      <c r="CS49" s="286"/>
      <c r="CT49" s="286"/>
      <c r="CU49" s="286"/>
      <c r="CV49" s="286"/>
      <c r="CW49" s="286"/>
      <c r="CX49" s="286"/>
      <c r="CY49" s="286"/>
      <c r="CZ49" s="286"/>
      <c r="DA49" s="286"/>
      <c r="DB49" s="286"/>
      <c r="DC49" s="286"/>
      <c r="DD49" s="286"/>
      <c r="DE49" s="286"/>
      <c r="DF49" s="286"/>
      <c r="DG49" s="286"/>
      <c r="DH49" s="286"/>
      <c r="DI49" s="286"/>
      <c r="DJ49" s="286"/>
      <c r="DK49" s="286"/>
      <c r="DL49" s="286"/>
      <c r="DM49" s="286"/>
      <c r="DN49" s="286"/>
      <c r="DO49" s="286"/>
      <c r="DP49" s="286"/>
      <c r="DQ49" s="286"/>
      <c r="DR49" s="286"/>
      <c r="DS49" s="286"/>
      <c r="DT49" s="286"/>
      <c r="DU49" s="286"/>
      <c r="DV49" s="286"/>
      <c r="DW49" s="286"/>
      <c r="DX49" s="286"/>
      <c r="DY49" s="286"/>
      <c r="DZ49" s="286"/>
      <c r="EA49" s="286"/>
      <c r="EB49" s="286"/>
      <c r="EC49" s="286"/>
      <c r="ED49" s="287"/>
      <c r="EF49" s="56"/>
    </row>
    <row r="50" spans="4:136" ht="15" customHeight="1">
      <c r="D50" s="610" t="s">
        <v>246</v>
      </c>
      <c r="E50" s="611"/>
      <c r="F50" s="611"/>
      <c r="G50" s="612"/>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86"/>
      <c r="CO50" s="286"/>
      <c r="CP50" s="286"/>
      <c r="CQ50" s="286"/>
      <c r="CR50" s="286"/>
      <c r="CS50" s="286"/>
      <c r="CT50" s="286"/>
      <c r="CU50" s="286"/>
      <c r="CV50" s="286"/>
      <c r="CW50" s="286"/>
      <c r="CX50" s="286"/>
      <c r="CY50" s="286"/>
      <c r="CZ50" s="286"/>
      <c r="DA50" s="286"/>
      <c r="DB50" s="286"/>
      <c r="DC50" s="286"/>
      <c r="DD50" s="286"/>
      <c r="DE50" s="286"/>
      <c r="DF50" s="286"/>
      <c r="DG50" s="286"/>
      <c r="DH50" s="286"/>
      <c r="DI50" s="286"/>
      <c r="DJ50" s="286"/>
      <c r="DK50" s="286"/>
      <c r="DL50" s="286"/>
      <c r="DM50" s="286"/>
      <c r="DN50" s="286"/>
      <c r="DO50" s="286"/>
      <c r="DP50" s="286"/>
      <c r="DQ50" s="286"/>
      <c r="DR50" s="286"/>
      <c r="DS50" s="286"/>
      <c r="DT50" s="286"/>
      <c r="DU50" s="286"/>
      <c r="DV50" s="286"/>
      <c r="DW50" s="286"/>
      <c r="DX50" s="286"/>
      <c r="DY50" s="286"/>
      <c r="DZ50" s="286"/>
      <c r="EA50" s="286"/>
      <c r="EB50" s="286"/>
      <c r="EC50" s="286"/>
      <c r="ED50" s="287"/>
      <c r="EF50" s="56"/>
    </row>
    <row r="51" spans="4:136">
      <c r="D51" s="610"/>
      <c r="E51" s="611"/>
      <c r="F51" s="611"/>
      <c r="G51" s="612"/>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6"/>
      <c r="DF51" s="286"/>
      <c r="DG51" s="286"/>
      <c r="DH51" s="286"/>
      <c r="DI51" s="286"/>
      <c r="DJ51" s="286"/>
      <c r="DK51" s="286"/>
      <c r="DL51" s="286"/>
      <c r="DM51" s="286"/>
      <c r="DN51" s="286"/>
      <c r="DO51" s="286"/>
      <c r="DP51" s="286"/>
      <c r="DQ51" s="286"/>
      <c r="DR51" s="286"/>
      <c r="DS51" s="286"/>
      <c r="DT51" s="286"/>
      <c r="DU51" s="286"/>
      <c r="DV51" s="286"/>
      <c r="DW51" s="286"/>
      <c r="DX51" s="286"/>
      <c r="DY51" s="286"/>
      <c r="DZ51" s="286"/>
      <c r="EA51" s="286"/>
      <c r="EB51" s="286"/>
      <c r="EC51" s="286"/>
      <c r="ED51" s="287"/>
      <c r="EF51" s="56"/>
    </row>
    <row r="52" spans="4:136" ht="15" customHeight="1">
      <c r="D52" s="610" t="s">
        <v>244</v>
      </c>
      <c r="E52" s="611"/>
      <c r="F52" s="611"/>
      <c r="G52" s="612"/>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86"/>
      <c r="CB52" s="286"/>
      <c r="CC52" s="286"/>
      <c r="CD52" s="286"/>
      <c r="CE52" s="286"/>
      <c r="CF52" s="286"/>
      <c r="CG52" s="286"/>
      <c r="CH52" s="286"/>
      <c r="CI52" s="286"/>
      <c r="CJ52" s="286"/>
      <c r="CK52" s="286"/>
      <c r="CL52" s="286"/>
      <c r="CM52" s="286"/>
      <c r="CN52" s="286"/>
      <c r="CO52" s="286"/>
      <c r="CP52" s="286"/>
      <c r="CQ52" s="286"/>
      <c r="CR52" s="286"/>
      <c r="CS52" s="286"/>
      <c r="CT52" s="286"/>
      <c r="CU52" s="286"/>
      <c r="CV52" s="286"/>
      <c r="CW52" s="286"/>
      <c r="CX52" s="286"/>
      <c r="CY52" s="286"/>
      <c r="CZ52" s="286"/>
      <c r="DA52" s="286"/>
      <c r="DB52" s="286"/>
      <c r="DC52" s="286"/>
      <c r="DD52" s="286"/>
      <c r="DE52" s="286"/>
      <c r="DF52" s="286"/>
      <c r="DG52" s="286"/>
      <c r="DH52" s="286"/>
      <c r="DI52" s="286"/>
      <c r="DJ52" s="286"/>
      <c r="DK52" s="286"/>
      <c r="DL52" s="286"/>
      <c r="DM52" s="286"/>
      <c r="DN52" s="286"/>
      <c r="DO52" s="286"/>
      <c r="DP52" s="286"/>
      <c r="DQ52" s="286"/>
      <c r="DR52" s="286"/>
      <c r="DS52" s="286"/>
      <c r="DT52" s="286"/>
      <c r="DU52" s="286"/>
      <c r="DV52" s="286"/>
      <c r="DW52" s="286"/>
      <c r="DX52" s="286"/>
      <c r="DY52" s="286"/>
      <c r="DZ52" s="286"/>
      <c r="EA52" s="286"/>
      <c r="EB52" s="286"/>
      <c r="EC52" s="286"/>
      <c r="ED52" s="287"/>
      <c r="EF52" s="56"/>
    </row>
    <row r="53" spans="4:136">
      <c r="D53" s="610"/>
      <c r="E53" s="611"/>
      <c r="F53" s="611"/>
      <c r="G53" s="612"/>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c r="DL53" s="286"/>
      <c r="DM53" s="286"/>
      <c r="DN53" s="286"/>
      <c r="DO53" s="286"/>
      <c r="DP53" s="286"/>
      <c r="DQ53" s="286"/>
      <c r="DR53" s="286"/>
      <c r="DS53" s="286"/>
      <c r="DT53" s="286"/>
      <c r="DU53" s="286"/>
      <c r="DV53" s="286"/>
      <c r="DW53" s="286"/>
      <c r="DX53" s="286"/>
      <c r="DY53" s="286"/>
      <c r="DZ53" s="286"/>
      <c r="EA53" s="286"/>
      <c r="EB53" s="286"/>
      <c r="EC53" s="286"/>
      <c r="ED53" s="287"/>
      <c r="EF53" s="56"/>
    </row>
    <row r="54" spans="4:136" ht="15" customHeight="1">
      <c r="D54" s="613" t="s">
        <v>243</v>
      </c>
      <c r="E54" s="614"/>
      <c r="F54" s="614"/>
      <c r="G54" s="615"/>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8"/>
      <c r="BR54" s="288"/>
      <c r="BS54" s="288"/>
      <c r="BT54" s="288"/>
      <c r="BU54" s="288"/>
      <c r="BV54" s="288"/>
      <c r="BW54" s="288"/>
      <c r="BX54" s="288"/>
      <c r="BY54" s="288"/>
      <c r="BZ54" s="288"/>
      <c r="CA54" s="288"/>
      <c r="CB54" s="288"/>
      <c r="CC54" s="288"/>
      <c r="CD54" s="288"/>
      <c r="CE54" s="288"/>
      <c r="CF54" s="288"/>
      <c r="CG54" s="288"/>
      <c r="CH54" s="288"/>
      <c r="CI54" s="288"/>
      <c r="CJ54" s="288"/>
      <c r="CK54" s="288"/>
      <c r="CL54" s="288"/>
      <c r="CM54" s="288"/>
      <c r="CN54" s="288"/>
      <c r="CO54" s="288"/>
      <c r="CP54" s="288"/>
      <c r="CQ54" s="288"/>
      <c r="CR54" s="288"/>
      <c r="CS54" s="288"/>
      <c r="CT54" s="288"/>
      <c r="CU54" s="288"/>
      <c r="CV54" s="288"/>
      <c r="CW54" s="288"/>
      <c r="CX54" s="288"/>
      <c r="CY54" s="288"/>
      <c r="CZ54" s="288"/>
      <c r="DA54" s="288"/>
      <c r="DB54" s="288"/>
      <c r="DC54" s="288"/>
      <c r="DD54" s="288"/>
      <c r="DE54" s="288"/>
      <c r="DF54" s="288"/>
      <c r="DG54" s="288"/>
      <c r="DH54" s="288"/>
      <c r="DI54" s="288"/>
      <c r="DJ54" s="288"/>
      <c r="DK54" s="288"/>
      <c r="DL54" s="288"/>
      <c r="DM54" s="288"/>
      <c r="DN54" s="288"/>
      <c r="DO54" s="288"/>
      <c r="DP54" s="288"/>
      <c r="DQ54" s="288"/>
      <c r="DR54" s="288"/>
      <c r="DS54" s="288"/>
      <c r="DT54" s="288"/>
      <c r="DU54" s="288"/>
      <c r="DV54" s="288"/>
      <c r="DW54" s="288"/>
      <c r="DX54" s="288"/>
      <c r="DY54" s="288"/>
      <c r="DZ54" s="288"/>
      <c r="EA54" s="288"/>
      <c r="EB54" s="288"/>
      <c r="EC54" s="288"/>
      <c r="ED54" s="289"/>
      <c r="EF54" s="56"/>
    </row>
    <row r="55" spans="4:136">
      <c r="D55" s="616"/>
      <c r="E55" s="617"/>
      <c r="F55" s="617"/>
      <c r="G55" s="61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8"/>
      <c r="BJ55" s="288"/>
      <c r="BK55" s="288"/>
      <c r="BL55" s="288"/>
      <c r="BM55" s="288"/>
      <c r="BN55" s="288"/>
      <c r="BO55" s="288"/>
      <c r="BP55" s="288"/>
      <c r="BQ55" s="288"/>
      <c r="BR55" s="288"/>
      <c r="BS55" s="288"/>
      <c r="BT55" s="288"/>
      <c r="BU55" s="288"/>
      <c r="BV55" s="288"/>
      <c r="BW55" s="288"/>
      <c r="BX55" s="288"/>
      <c r="BY55" s="288"/>
      <c r="BZ55" s="288"/>
      <c r="CA55" s="288"/>
      <c r="CB55" s="288"/>
      <c r="CC55" s="288"/>
      <c r="CD55" s="288"/>
      <c r="CE55" s="288"/>
      <c r="CF55" s="288"/>
      <c r="CG55" s="288"/>
      <c r="CH55" s="288"/>
      <c r="CI55" s="288"/>
      <c r="CJ55" s="288"/>
      <c r="CK55" s="288"/>
      <c r="CL55" s="288"/>
      <c r="CM55" s="288"/>
      <c r="CN55" s="288"/>
      <c r="CO55" s="288"/>
      <c r="CP55" s="288"/>
      <c r="CQ55" s="288"/>
      <c r="CR55" s="288"/>
      <c r="CS55" s="288"/>
      <c r="CT55" s="288"/>
      <c r="CU55" s="288"/>
      <c r="CV55" s="288"/>
      <c r="CW55" s="288"/>
      <c r="CX55" s="288"/>
      <c r="CY55" s="288"/>
      <c r="CZ55" s="288"/>
      <c r="DA55" s="288"/>
      <c r="DB55" s="288"/>
      <c r="DC55" s="288"/>
      <c r="DD55" s="288"/>
      <c r="DE55" s="288"/>
      <c r="DF55" s="288"/>
      <c r="DG55" s="288"/>
      <c r="DH55" s="288"/>
      <c r="DI55" s="288"/>
      <c r="DJ55" s="288"/>
      <c r="DK55" s="288"/>
      <c r="DL55" s="288"/>
      <c r="DM55" s="288"/>
      <c r="DN55" s="288"/>
      <c r="DO55" s="288"/>
      <c r="DP55" s="288"/>
      <c r="DQ55" s="288"/>
      <c r="DR55" s="288"/>
      <c r="DS55" s="288"/>
      <c r="DT55" s="288"/>
      <c r="DU55" s="288"/>
      <c r="DV55" s="288"/>
      <c r="DW55" s="288"/>
      <c r="DX55" s="288"/>
      <c r="DY55" s="288"/>
      <c r="DZ55" s="288"/>
      <c r="EA55" s="288"/>
      <c r="EB55" s="288"/>
      <c r="EC55" s="288"/>
      <c r="ED55" s="289"/>
      <c r="EF55" s="56"/>
    </row>
  </sheetData>
  <mergeCells count="12">
    <mergeCell ref="D4:G4"/>
    <mergeCell ref="D40:G41"/>
    <mergeCell ref="D42:G42"/>
    <mergeCell ref="D43:G44"/>
    <mergeCell ref="D50:G51"/>
    <mergeCell ref="D52:G53"/>
    <mergeCell ref="D54:G55"/>
    <mergeCell ref="D45:G45"/>
    <mergeCell ref="D46:G46"/>
    <mergeCell ref="D47:G47"/>
    <mergeCell ref="D48:G48"/>
    <mergeCell ref="D49:G49"/>
  </mergeCells>
  <hyperlinks>
    <hyperlink ref="A1" location="'Valdymo darbalaukis'!A1" display="Atgal į valdymo darbalaukį" xr:uid="{00000000-0004-0000-0200-000000000000}"/>
  </hyperlinks>
  <pageMargins left="0.7" right="0.7" top="0.75" bottom="0.75" header="0.3" footer="0.3"/>
  <pageSetup paperSize="9" orientation="portrait" r:id="rId1"/>
  <ignoredErrors>
    <ignoredError sqref="E10"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53"/>
  <sheetViews>
    <sheetView topLeftCell="A91" zoomScale="85" zoomScaleNormal="85" workbookViewId="0">
      <selection activeCell="I32" activeCellId="2" sqref="I55:I58 I38 I32"/>
    </sheetView>
  </sheetViews>
  <sheetFormatPr defaultRowHeight="15" outlineLevelCol="1"/>
  <cols>
    <col min="1" max="3" width="1.85546875" customWidth="1"/>
    <col min="4" max="4" width="56.42578125" style="286" customWidth="1"/>
    <col min="5" max="8" width="13.85546875" customWidth="1"/>
    <col min="9" max="9" width="13.140625" customWidth="1"/>
    <col min="10" max="10" width="12.5703125" customWidth="1"/>
    <col min="24" max="24" width="9" customWidth="1" outlineLevel="1"/>
    <col min="25" max="33" width="9.140625" customWidth="1" outlineLevel="1"/>
    <col min="34" max="34" width="9"/>
  </cols>
  <sheetData>
    <row r="1" spans="1:10">
      <c r="A1" s="414" t="s">
        <v>0</v>
      </c>
      <c r="D1" s="364"/>
    </row>
    <row r="2" spans="1:10" ht="15.75">
      <c r="D2" s="399" t="s">
        <v>250</v>
      </c>
      <c r="E2" s="577" t="s">
        <v>393</v>
      </c>
    </row>
    <row r="3" spans="1:10">
      <c r="D3"/>
    </row>
    <row r="4" spans="1:10" ht="14.25" customHeight="1">
      <c r="D4" s="622" t="s">
        <v>9</v>
      </c>
      <c r="E4" s="622"/>
      <c r="F4" s="622"/>
      <c r="G4" s="622"/>
      <c r="H4" s="622"/>
      <c r="I4" s="622"/>
      <c r="J4" s="622"/>
    </row>
    <row r="5" spans="1:10">
      <c r="G5" s="363"/>
    </row>
    <row r="6" spans="1:10" ht="60">
      <c r="D6" s="331" t="s">
        <v>123</v>
      </c>
      <c r="E6" s="421" t="s">
        <v>128</v>
      </c>
      <c r="F6" s="421" t="s">
        <v>120</v>
      </c>
      <c r="G6" s="421" t="s">
        <v>121</v>
      </c>
      <c r="H6" s="421" t="s">
        <v>122</v>
      </c>
      <c r="I6" s="421" t="s">
        <v>251</v>
      </c>
      <c r="J6" s="421" t="s">
        <v>319</v>
      </c>
    </row>
    <row r="7" spans="1:10">
      <c r="D7" s="415" t="s">
        <v>130</v>
      </c>
      <c r="E7" s="417" t="s">
        <v>124</v>
      </c>
      <c r="F7" s="633" t="s">
        <v>132</v>
      </c>
      <c r="G7" s="634">
        <v>740000</v>
      </c>
      <c r="H7" s="426">
        <v>0</v>
      </c>
      <c r="I7" s="639">
        <f>'Bazinės prielaidos'!E11+1</f>
        <v>25</v>
      </c>
      <c r="J7" s="642">
        <f>G7*'Bazinės prielaidos'!$E$15/12</f>
        <v>9620000</v>
      </c>
    </row>
    <row r="8" spans="1:10">
      <c r="D8" s="415" t="s">
        <v>131</v>
      </c>
      <c r="E8" s="417" t="s">
        <v>125</v>
      </c>
      <c r="F8" s="633"/>
      <c r="G8" s="634"/>
      <c r="H8" s="426">
        <v>0</v>
      </c>
      <c r="I8" s="640"/>
      <c r="J8" s="643"/>
    </row>
    <row r="9" spans="1:10" ht="15.75" customHeight="1">
      <c r="A9" s="36"/>
      <c r="B9" s="36"/>
      <c r="C9" s="430"/>
      <c r="D9" s="416" t="s">
        <v>385</v>
      </c>
      <c r="E9" s="417" t="s">
        <v>126</v>
      </c>
      <c r="F9" s="633"/>
      <c r="G9" s="634"/>
      <c r="H9" s="426">
        <v>0</v>
      </c>
      <c r="I9" s="641"/>
      <c r="J9" s="644"/>
    </row>
    <row r="10" spans="1:10">
      <c r="D10" s="415" t="s">
        <v>387</v>
      </c>
      <c r="E10" s="417" t="s">
        <v>127</v>
      </c>
      <c r="G10" s="199">
        <f>SUM(G11:G12)</f>
        <v>101500</v>
      </c>
      <c r="H10" s="426">
        <f>'Bazinės prielaidos'!E26</f>
        <v>0.03</v>
      </c>
      <c r="I10" s="468">
        <f>I7</f>
        <v>25</v>
      </c>
      <c r="J10" s="84">
        <f>G10*'Bazinės prielaidos'!$E$15/12</f>
        <v>1319500</v>
      </c>
    </row>
    <row r="11" spans="1:10">
      <c r="D11" s="415" t="s">
        <v>386</v>
      </c>
      <c r="E11" s="417" t="s">
        <v>370</v>
      </c>
      <c r="F11" s="199">
        <f>I90</f>
        <v>36000</v>
      </c>
      <c r="G11" s="418">
        <v>42000</v>
      </c>
      <c r="H11" s="426"/>
      <c r="I11" s="468"/>
      <c r="J11" s="84"/>
    </row>
    <row r="12" spans="1:10">
      <c r="D12" s="415" t="s">
        <v>388</v>
      </c>
      <c r="E12" s="417" t="s">
        <v>371</v>
      </c>
      <c r="F12" s="199" t="s">
        <v>132</v>
      </c>
      <c r="G12" s="418">
        <v>59500</v>
      </c>
      <c r="H12" s="426"/>
      <c r="I12" s="468"/>
      <c r="J12" s="84"/>
    </row>
    <row r="13" spans="1:10">
      <c r="D13" s="415" t="s">
        <v>389</v>
      </c>
      <c r="E13" s="417" t="s">
        <v>129</v>
      </c>
      <c r="F13" s="199">
        <f>I118</f>
        <v>143400</v>
      </c>
      <c r="G13" s="418">
        <v>151000</v>
      </c>
      <c r="H13" s="426">
        <f>'Bazinės prielaidos'!E26</f>
        <v>0.03</v>
      </c>
      <c r="I13" s="468">
        <f>I7</f>
        <v>25</v>
      </c>
      <c r="J13" s="84">
        <f>G13*'Bazinės prielaidos'!$E$15/12</f>
        <v>1963000</v>
      </c>
    </row>
    <row r="14" spans="1:10" ht="0.6" customHeight="1">
      <c r="D14" s="331"/>
      <c r="E14" s="39"/>
      <c r="F14" s="427"/>
      <c r="G14" s="427"/>
      <c r="H14" s="428"/>
      <c r="I14" s="429"/>
      <c r="J14" s="38">
        <f>G14*'Bazinės prielaidos'!$E$15/12</f>
        <v>0</v>
      </c>
    </row>
    <row r="15" spans="1:10" s="360" customFormat="1" ht="14.25" customHeight="1">
      <c r="D15" s="365"/>
      <c r="F15" s="361" t="s">
        <v>137</v>
      </c>
      <c r="G15" s="362">
        <f>+G7+G10+G13</f>
        <v>992500</v>
      </c>
      <c r="I15" s="425" t="s">
        <v>320</v>
      </c>
      <c r="J15" s="126">
        <f>SUM(J7:J10,J13)</f>
        <v>12902500</v>
      </c>
    </row>
    <row r="16" spans="1:10" ht="15.75" thickBot="1"/>
    <row r="17" spans="1:19" ht="15.75" thickBot="1">
      <c r="D17" s="10" t="s">
        <v>168</v>
      </c>
      <c r="E17" s="420">
        <v>0.9</v>
      </c>
    </row>
    <row r="19" spans="1:19">
      <c r="A19" s="16" t="s">
        <v>322</v>
      </c>
    </row>
    <row r="21" spans="1:19">
      <c r="D21" s="366"/>
      <c r="E21" s="39" t="s">
        <v>134</v>
      </c>
      <c r="F21" s="39" t="s">
        <v>135</v>
      </c>
      <c r="G21" s="39" t="s">
        <v>260</v>
      </c>
      <c r="H21" s="145" t="s">
        <v>344</v>
      </c>
    </row>
    <row r="22" spans="1:19">
      <c r="D22" s="423" t="s">
        <v>321</v>
      </c>
      <c r="E22" s="405">
        <v>0.15</v>
      </c>
      <c r="F22" s="405">
        <v>0.85</v>
      </c>
      <c r="G22" s="422">
        <f>1-E22-F22</f>
        <v>0</v>
      </c>
      <c r="H22" s="466">
        <f>SUM(E22:G22)</f>
        <v>1</v>
      </c>
    </row>
    <row r="23" spans="1:19">
      <c r="D23" s="424" t="s">
        <v>133</v>
      </c>
      <c r="E23" s="139">
        <f>+SUM('Dalyvio prielaidos'!I47+'Dalyvio prielaidos'!I62)*E22</f>
        <v>835602.6</v>
      </c>
      <c r="F23" s="139">
        <f>+SUM('Dalyvio prielaidos'!I47+'Dalyvio prielaidos'!I62)*F22</f>
        <v>4735081.3999999994</v>
      </c>
      <c r="G23" s="139">
        <f>+SUM('Dalyvio prielaidos'!I47+'Dalyvio prielaidos'!I62)*G22</f>
        <v>0</v>
      </c>
      <c r="I23" s="23"/>
      <c r="J23" s="23"/>
      <c r="K23" s="23"/>
    </row>
    <row r="25" spans="1:19">
      <c r="B25" s="16" t="s">
        <v>323</v>
      </c>
    </row>
    <row r="27" spans="1:19">
      <c r="D27" s="39" t="s">
        <v>400</v>
      </c>
      <c r="E27" s="435">
        <v>2133</v>
      </c>
    </row>
    <row r="29" spans="1:19" ht="45">
      <c r="D29" s="431" t="s">
        <v>281</v>
      </c>
      <c r="E29" s="431" t="s">
        <v>277</v>
      </c>
      <c r="F29" s="431" t="s">
        <v>278</v>
      </c>
      <c r="G29" s="432" t="s">
        <v>394</v>
      </c>
      <c r="H29" s="431" t="s">
        <v>395</v>
      </c>
      <c r="I29" s="431" t="s">
        <v>279</v>
      </c>
      <c r="K29" s="626" t="s">
        <v>335</v>
      </c>
      <c r="L29" s="626"/>
      <c r="M29" s="626"/>
      <c r="N29" s="626"/>
      <c r="O29" s="626"/>
      <c r="P29" s="626"/>
      <c r="Q29" s="626"/>
    </row>
    <row r="30" spans="1:19">
      <c r="D30" s="583" t="s">
        <v>401</v>
      </c>
      <c r="E30" s="437" t="s">
        <v>418</v>
      </c>
      <c r="F30" s="436">
        <v>2133</v>
      </c>
      <c r="G30" s="356">
        <f t="shared" ref="G30:G46" si="0">I30/F30</f>
        <v>240</v>
      </c>
      <c r="H30" s="433">
        <f>I30/$E$27</f>
        <v>240</v>
      </c>
      <c r="I30" s="436">
        <v>511920</v>
      </c>
      <c r="K30" s="632" t="s">
        <v>457</v>
      </c>
      <c r="L30" s="632"/>
      <c r="M30" s="632"/>
      <c r="N30" s="632"/>
      <c r="O30" s="632"/>
      <c r="P30" s="632"/>
      <c r="Q30" s="632"/>
      <c r="S30" s="23"/>
    </row>
    <row r="31" spans="1:19">
      <c r="D31" s="583" t="s">
        <v>402</v>
      </c>
      <c r="E31" s="437" t="s">
        <v>418</v>
      </c>
      <c r="F31" s="436">
        <v>2133</v>
      </c>
      <c r="G31" s="356">
        <f t="shared" si="0"/>
        <v>45</v>
      </c>
      <c r="H31" s="433">
        <f t="shared" ref="H31:H46" si="1">I31/$E$27</f>
        <v>45</v>
      </c>
      <c r="I31" s="436">
        <v>95985</v>
      </c>
      <c r="K31" s="632" t="s">
        <v>458</v>
      </c>
      <c r="L31" s="632"/>
      <c r="M31" s="632"/>
      <c r="N31" s="632"/>
      <c r="O31" s="632"/>
      <c r="P31" s="632"/>
      <c r="Q31" s="632"/>
      <c r="S31" s="23"/>
    </row>
    <row r="32" spans="1:19">
      <c r="D32" s="583" t="s">
        <v>403</v>
      </c>
      <c r="E32" s="437" t="s">
        <v>418</v>
      </c>
      <c r="F32" s="436">
        <v>2133</v>
      </c>
      <c r="G32" s="356">
        <f t="shared" si="0"/>
        <v>70</v>
      </c>
      <c r="H32" s="433">
        <f t="shared" si="1"/>
        <v>70</v>
      </c>
      <c r="I32" s="436">
        <v>149310</v>
      </c>
      <c r="K32" s="632" t="s">
        <v>459</v>
      </c>
      <c r="L32" s="632"/>
      <c r="M32" s="632"/>
      <c r="N32" s="632"/>
      <c r="O32" s="632"/>
      <c r="P32" s="632"/>
      <c r="Q32" s="632"/>
      <c r="S32" s="23"/>
    </row>
    <row r="33" spans="4:20">
      <c r="D33" s="583" t="s">
        <v>404</v>
      </c>
      <c r="E33" s="437" t="s">
        <v>418</v>
      </c>
      <c r="F33" s="436">
        <v>2133</v>
      </c>
      <c r="G33" s="356">
        <f t="shared" si="0"/>
        <v>10</v>
      </c>
      <c r="H33" s="433">
        <f t="shared" si="1"/>
        <v>10</v>
      </c>
      <c r="I33" s="436">
        <v>21330</v>
      </c>
      <c r="K33" s="632" t="s">
        <v>458</v>
      </c>
      <c r="L33" s="632"/>
      <c r="M33" s="632"/>
      <c r="N33" s="632"/>
      <c r="O33" s="632"/>
      <c r="P33" s="632"/>
      <c r="Q33" s="632"/>
      <c r="S33" s="23"/>
    </row>
    <row r="34" spans="4:20">
      <c r="D34" s="583" t="s">
        <v>405</v>
      </c>
      <c r="E34" s="437" t="s">
        <v>418</v>
      </c>
      <c r="F34" s="436">
        <v>459</v>
      </c>
      <c r="G34" s="356">
        <f t="shared" si="0"/>
        <v>55</v>
      </c>
      <c r="H34" s="433">
        <f t="shared" si="1"/>
        <v>11.835443037974683</v>
      </c>
      <c r="I34" s="436">
        <v>25245</v>
      </c>
      <c r="K34" s="632" t="s">
        <v>458</v>
      </c>
      <c r="L34" s="632"/>
      <c r="M34" s="632"/>
      <c r="N34" s="632"/>
      <c r="O34" s="632"/>
      <c r="P34" s="632"/>
      <c r="Q34" s="632"/>
      <c r="S34" s="23"/>
    </row>
    <row r="35" spans="4:20">
      <c r="D35" s="583" t="s">
        <v>406</v>
      </c>
      <c r="E35" s="437" t="s">
        <v>418</v>
      </c>
      <c r="F35" s="436">
        <v>459</v>
      </c>
      <c r="G35" s="356">
        <f t="shared" si="0"/>
        <v>45</v>
      </c>
      <c r="H35" s="433">
        <f t="shared" si="1"/>
        <v>9.6835443037974684</v>
      </c>
      <c r="I35" s="436">
        <v>20655</v>
      </c>
      <c r="K35" s="632" t="s">
        <v>458</v>
      </c>
      <c r="L35" s="632"/>
      <c r="M35" s="632"/>
      <c r="N35" s="632"/>
      <c r="O35" s="632"/>
      <c r="P35" s="632"/>
      <c r="Q35" s="632"/>
      <c r="S35" s="23"/>
    </row>
    <row r="36" spans="4:20">
      <c r="D36" s="583" t="s">
        <v>407</v>
      </c>
      <c r="E36" s="437" t="s">
        <v>418</v>
      </c>
      <c r="F36" s="436">
        <v>2133</v>
      </c>
      <c r="G36" s="356">
        <f t="shared" si="0"/>
        <v>316.45569620253167</v>
      </c>
      <c r="H36" s="433">
        <f t="shared" si="1"/>
        <v>316.45569620253167</v>
      </c>
      <c r="I36" s="436">
        <v>675000</v>
      </c>
      <c r="K36" s="632" t="s">
        <v>458</v>
      </c>
      <c r="L36" s="632"/>
      <c r="M36" s="632"/>
      <c r="N36" s="632"/>
      <c r="O36" s="632"/>
      <c r="P36" s="632"/>
      <c r="Q36" s="632"/>
      <c r="S36" s="23"/>
    </row>
    <row r="37" spans="4:20">
      <c r="D37" s="583" t="s">
        <v>408</v>
      </c>
      <c r="E37" s="437" t="s">
        <v>418</v>
      </c>
      <c r="F37" s="436">
        <v>2133</v>
      </c>
      <c r="G37" s="356">
        <f t="shared" si="0"/>
        <v>316.45569620253167</v>
      </c>
      <c r="H37" s="433">
        <f t="shared" si="1"/>
        <v>316.45569620253167</v>
      </c>
      <c r="I37" s="436">
        <v>675000</v>
      </c>
      <c r="K37" s="632" t="s">
        <v>458</v>
      </c>
      <c r="L37" s="632"/>
      <c r="M37" s="632"/>
      <c r="N37" s="632"/>
      <c r="O37" s="632"/>
      <c r="P37" s="632"/>
      <c r="Q37" s="632"/>
      <c r="S37" s="23"/>
    </row>
    <row r="38" spans="4:20">
      <c r="D38" s="583" t="s">
        <v>409</v>
      </c>
      <c r="E38" s="437" t="s">
        <v>418</v>
      </c>
      <c r="F38" s="436">
        <v>67</v>
      </c>
      <c r="G38" s="356">
        <f t="shared" si="0"/>
        <v>4776.1194029850749</v>
      </c>
      <c r="H38" s="433">
        <f t="shared" si="1"/>
        <v>150.02344116268168</v>
      </c>
      <c r="I38" s="436">
        <v>320000</v>
      </c>
      <c r="K38" s="632" t="s">
        <v>459</v>
      </c>
      <c r="L38" s="632"/>
      <c r="M38" s="632"/>
      <c r="N38" s="632"/>
      <c r="O38" s="632"/>
      <c r="P38" s="632"/>
      <c r="Q38" s="632"/>
      <c r="S38" s="23"/>
      <c r="T38" s="23"/>
    </row>
    <row r="39" spans="4:20">
      <c r="D39" s="583" t="s">
        <v>410</v>
      </c>
      <c r="E39" s="437" t="s">
        <v>418</v>
      </c>
      <c r="F39" s="436">
        <v>67</v>
      </c>
      <c r="G39" s="356">
        <f t="shared" si="0"/>
        <v>608.95522388059703</v>
      </c>
      <c r="H39" s="433">
        <f t="shared" si="1"/>
        <v>19.127988748241911</v>
      </c>
      <c r="I39" s="436">
        <v>40800</v>
      </c>
      <c r="K39" s="632" t="s">
        <v>458</v>
      </c>
      <c r="L39" s="632"/>
      <c r="M39" s="632"/>
      <c r="N39" s="632"/>
      <c r="O39" s="632"/>
      <c r="P39" s="632"/>
      <c r="Q39" s="632"/>
      <c r="S39" s="23"/>
      <c r="T39" s="23"/>
    </row>
    <row r="40" spans="4:20">
      <c r="D40" s="583" t="s">
        <v>411</v>
      </c>
      <c r="E40" s="437" t="s">
        <v>419</v>
      </c>
      <c r="F40" s="436">
        <v>88042</v>
      </c>
      <c r="G40" s="356">
        <f t="shared" si="0"/>
        <v>2.5</v>
      </c>
      <c r="H40" s="433">
        <f t="shared" si="1"/>
        <v>103.19034224097516</v>
      </c>
      <c r="I40" s="436">
        <v>220105</v>
      </c>
      <c r="K40" s="632" t="s">
        <v>460</v>
      </c>
      <c r="L40" s="632"/>
      <c r="M40" s="632"/>
      <c r="N40" s="632"/>
      <c r="O40" s="632"/>
      <c r="P40" s="632"/>
      <c r="Q40" s="632"/>
      <c r="S40" s="23"/>
      <c r="T40" s="23"/>
    </row>
    <row r="41" spans="4:20">
      <c r="D41" s="583" t="s">
        <v>412</v>
      </c>
      <c r="E41" s="437" t="s">
        <v>419</v>
      </c>
      <c r="F41" s="436">
        <v>88042</v>
      </c>
      <c r="G41" s="356">
        <f t="shared" si="0"/>
        <v>20</v>
      </c>
      <c r="H41" s="433">
        <f t="shared" si="1"/>
        <v>825.52273792780124</v>
      </c>
      <c r="I41" s="436">
        <v>1760840</v>
      </c>
      <c r="K41" s="632" t="s">
        <v>461</v>
      </c>
      <c r="L41" s="632"/>
      <c r="M41" s="632"/>
      <c r="N41" s="632"/>
      <c r="O41" s="632"/>
      <c r="P41" s="632"/>
      <c r="Q41" s="632"/>
      <c r="S41" s="23"/>
      <c r="T41" s="23"/>
    </row>
    <row r="42" spans="4:20">
      <c r="D42" s="583" t="s">
        <v>413</v>
      </c>
      <c r="E42" s="437" t="s">
        <v>420</v>
      </c>
      <c r="F42" s="436">
        <v>67</v>
      </c>
      <c r="G42" s="356">
        <f t="shared" si="0"/>
        <v>522.38805970149258</v>
      </c>
      <c r="H42" s="433">
        <f t="shared" si="1"/>
        <v>16.408813877168306</v>
      </c>
      <c r="I42" s="436">
        <v>35000</v>
      </c>
      <c r="K42" s="632" t="s">
        <v>462</v>
      </c>
      <c r="L42" s="632"/>
      <c r="M42" s="632"/>
      <c r="N42" s="632"/>
      <c r="O42" s="632"/>
      <c r="P42" s="632"/>
      <c r="Q42" s="632"/>
      <c r="S42" s="23"/>
    </row>
    <row r="43" spans="4:20">
      <c r="D43" s="583" t="s">
        <v>414</v>
      </c>
      <c r="E43" s="437" t="s">
        <v>420</v>
      </c>
      <c r="F43" s="436">
        <v>1</v>
      </c>
      <c r="G43" s="356">
        <f t="shared" si="0"/>
        <v>45000</v>
      </c>
      <c r="H43" s="433">
        <f t="shared" si="1"/>
        <v>21.09704641350211</v>
      </c>
      <c r="I43" s="436">
        <v>45000</v>
      </c>
      <c r="K43" s="632" t="s">
        <v>458</v>
      </c>
      <c r="L43" s="632"/>
      <c r="M43" s="632"/>
      <c r="N43" s="632"/>
      <c r="O43" s="632"/>
      <c r="P43" s="632"/>
      <c r="Q43" s="632"/>
      <c r="S43" s="467"/>
    </row>
    <row r="44" spans="4:20" ht="30">
      <c r="D44" s="583" t="s">
        <v>415</v>
      </c>
      <c r="E44" s="437" t="s">
        <v>419</v>
      </c>
      <c r="F44" s="436">
        <v>88042</v>
      </c>
      <c r="G44" s="356">
        <f t="shared" si="0"/>
        <v>1.4992844324299766</v>
      </c>
      <c r="H44" s="433">
        <f t="shared" si="1"/>
        <v>61.884669479606188</v>
      </c>
      <c r="I44" s="436">
        <v>132000</v>
      </c>
      <c r="K44" s="632" t="s">
        <v>463</v>
      </c>
      <c r="L44" s="632"/>
      <c r="M44" s="632"/>
      <c r="N44" s="632"/>
      <c r="O44" s="632"/>
      <c r="P44" s="632"/>
      <c r="Q44" s="632"/>
      <c r="S44" s="23"/>
    </row>
    <row r="45" spans="4:20">
      <c r="D45" s="583" t="s">
        <v>416</v>
      </c>
      <c r="E45" s="437" t="s">
        <v>420</v>
      </c>
      <c r="F45" s="436">
        <v>2133</v>
      </c>
      <c r="G45" s="356">
        <f t="shared" si="0"/>
        <v>8</v>
      </c>
      <c r="H45" s="433">
        <f t="shared" si="1"/>
        <v>8</v>
      </c>
      <c r="I45" s="436">
        <v>17064</v>
      </c>
      <c r="K45" s="635" t="s">
        <v>464</v>
      </c>
      <c r="L45" s="636"/>
      <c r="M45" s="636"/>
      <c r="N45" s="636"/>
      <c r="O45" s="636"/>
      <c r="P45" s="636"/>
      <c r="Q45" s="637"/>
      <c r="S45" s="23"/>
    </row>
    <row r="46" spans="4:20">
      <c r="D46" s="583" t="s">
        <v>417</v>
      </c>
      <c r="E46" s="437" t="s">
        <v>418</v>
      </c>
      <c r="F46" s="436">
        <v>1</v>
      </c>
      <c r="G46" s="356">
        <f t="shared" si="0"/>
        <v>70000</v>
      </c>
      <c r="H46" s="433">
        <f t="shared" si="1"/>
        <v>32.817627754336613</v>
      </c>
      <c r="I46" s="436">
        <v>70000</v>
      </c>
      <c r="K46" s="638" t="s">
        <v>465</v>
      </c>
      <c r="L46" s="632"/>
      <c r="M46" s="632"/>
      <c r="N46" s="632"/>
      <c r="O46" s="632"/>
      <c r="P46" s="632"/>
      <c r="Q46" s="632"/>
      <c r="S46" s="23"/>
    </row>
    <row r="47" spans="4:20">
      <c r="D47" s="354" t="s">
        <v>280</v>
      </c>
      <c r="E47" s="355"/>
      <c r="F47" s="43"/>
      <c r="G47" s="358"/>
      <c r="H47" s="434">
        <f>I47/$E$27</f>
        <v>2257.5030473511488</v>
      </c>
      <c r="I47" s="43">
        <f>SUM(I30:I46)</f>
        <v>4815254</v>
      </c>
    </row>
    <row r="49" spans="2:17">
      <c r="B49" s="16" t="s">
        <v>324</v>
      </c>
    </row>
    <row r="51" spans="2:17" ht="57" customHeight="1">
      <c r="D51" s="438" t="s">
        <v>281</v>
      </c>
      <c r="E51" s="431" t="str">
        <f>E29</f>
        <v>Mato vnt</v>
      </c>
      <c r="F51" s="431" t="str">
        <f>F29</f>
        <v>Kiekis</v>
      </c>
      <c r="G51" s="431" t="str">
        <f>G29</f>
        <v>Vieneto kaina,  be PVM</v>
      </c>
      <c r="H51" s="431" t="str">
        <f>H29</f>
        <v>Įkainis už 1 šviestuvą, be PVM</v>
      </c>
      <c r="I51" s="431" t="str">
        <f>I29</f>
        <v>Suma Eur be PVM</v>
      </c>
      <c r="K51" s="626" t="s">
        <v>335</v>
      </c>
      <c r="L51" s="626"/>
      <c r="M51" s="626"/>
      <c r="N51" s="626"/>
      <c r="O51" s="626"/>
      <c r="P51" s="626"/>
      <c r="Q51" s="626"/>
    </row>
    <row r="52" spans="2:17">
      <c r="D52" s="586" t="s">
        <v>423</v>
      </c>
      <c r="E52" s="437" t="s">
        <v>421</v>
      </c>
      <c r="F52" s="590">
        <v>88.042000000000002</v>
      </c>
      <c r="G52" s="356">
        <f>I52/F52</f>
        <v>1362.985847663615</v>
      </c>
      <c r="H52" s="433">
        <f t="shared" ref="H52:H61" si="2">I52/$E$27</f>
        <v>56.258790436005626</v>
      </c>
      <c r="I52" s="436">
        <v>120000</v>
      </c>
      <c r="K52" s="632" t="s">
        <v>466</v>
      </c>
      <c r="L52" s="632"/>
      <c r="M52" s="632"/>
      <c r="N52" s="632"/>
      <c r="O52" s="632"/>
      <c r="P52" s="632"/>
      <c r="Q52" s="632"/>
    </row>
    <row r="53" spans="2:17">
      <c r="D53" s="585" t="s">
        <v>424</v>
      </c>
      <c r="E53" s="437" t="s">
        <v>421</v>
      </c>
      <c r="F53" s="590">
        <v>88.042000000000002</v>
      </c>
      <c r="G53" s="356">
        <f>I53/F53</f>
        <v>1500</v>
      </c>
      <c r="H53" s="433">
        <f t="shared" si="2"/>
        <v>61.914205344585092</v>
      </c>
      <c r="I53" s="436">
        <v>132063</v>
      </c>
      <c r="K53" s="635" t="s">
        <v>466</v>
      </c>
      <c r="L53" s="636"/>
      <c r="M53" s="636"/>
      <c r="N53" s="636"/>
      <c r="O53" s="636"/>
      <c r="P53" s="636"/>
      <c r="Q53" s="637"/>
    </row>
    <row r="54" spans="2:17">
      <c r="D54" s="585" t="s">
        <v>425</v>
      </c>
      <c r="E54" s="437" t="s">
        <v>421</v>
      </c>
      <c r="F54" s="590">
        <v>88.042000000000002</v>
      </c>
      <c r="G54" s="356">
        <f t="shared" ref="G54:G60" si="3">I54/F54</f>
        <v>1000</v>
      </c>
      <c r="H54" s="433">
        <f t="shared" ref="H54:H60" si="4">I54/$E$27</f>
        <v>41.276136896390064</v>
      </c>
      <c r="I54" s="436">
        <v>88042</v>
      </c>
      <c r="K54" s="635" t="s">
        <v>466</v>
      </c>
      <c r="L54" s="636"/>
      <c r="M54" s="636"/>
      <c r="N54" s="636"/>
      <c r="O54" s="636"/>
      <c r="P54" s="636"/>
      <c r="Q54" s="637"/>
    </row>
    <row r="55" spans="2:17">
      <c r="D55" s="587" t="s">
        <v>426</v>
      </c>
      <c r="E55" s="437" t="s">
        <v>420</v>
      </c>
      <c r="F55" s="589">
        <v>67</v>
      </c>
      <c r="G55" s="356">
        <f t="shared" si="3"/>
        <v>800</v>
      </c>
      <c r="H55" s="433">
        <f t="shared" si="4"/>
        <v>25.128926394749179</v>
      </c>
      <c r="I55" s="436">
        <v>53600</v>
      </c>
      <c r="K55" s="635" t="s">
        <v>459</v>
      </c>
      <c r="L55" s="636"/>
      <c r="M55" s="636"/>
      <c r="N55" s="636"/>
      <c r="O55" s="636"/>
      <c r="P55" s="636"/>
      <c r="Q55" s="637"/>
    </row>
    <row r="56" spans="2:17">
      <c r="D56" s="587" t="s">
        <v>427</v>
      </c>
      <c r="E56" s="437" t="s">
        <v>420</v>
      </c>
      <c r="F56" s="589">
        <v>67</v>
      </c>
      <c r="G56" s="356">
        <f t="shared" si="3"/>
        <v>100</v>
      </c>
      <c r="H56" s="433">
        <f t="shared" si="4"/>
        <v>3.1411157993436474</v>
      </c>
      <c r="I56" s="436">
        <v>6700</v>
      </c>
      <c r="K56" s="635" t="s">
        <v>459</v>
      </c>
      <c r="L56" s="636"/>
      <c r="M56" s="636"/>
      <c r="N56" s="636"/>
      <c r="O56" s="636"/>
      <c r="P56" s="636"/>
      <c r="Q56" s="637"/>
    </row>
    <row r="57" spans="2:17">
      <c r="D57" s="588" t="s">
        <v>428</v>
      </c>
      <c r="E57" s="437" t="s">
        <v>420</v>
      </c>
      <c r="F57" s="589">
        <v>2133</v>
      </c>
      <c r="G57" s="356">
        <f t="shared" si="3"/>
        <v>25</v>
      </c>
      <c r="H57" s="433">
        <f t="shared" si="4"/>
        <v>25</v>
      </c>
      <c r="I57" s="436">
        <v>53325</v>
      </c>
      <c r="K57" s="635" t="s">
        <v>459</v>
      </c>
      <c r="L57" s="636"/>
      <c r="M57" s="636"/>
      <c r="N57" s="636"/>
      <c r="O57" s="636"/>
      <c r="P57" s="636"/>
      <c r="Q57" s="637"/>
    </row>
    <row r="58" spans="2:17">
      <c r="D58" s="587" t="s">
        <v>429</v>
      </c>
      <c r="E58" s="437" t="s">
        <v>422</v>
      </c>
      <c r="F58" s="589">
        <v>14</v>
      </c>
      <c r="G58" s="356">
        <f t="shared" si="3"/>
        <v>9764.2857142857138</v>
      </c>
      <c r="H58" s="433">
        <f t="shared" si="4"/>
        <v>64.088138771683077</v>
      </c>
      <c r="I58" s="436">
        <v>136700</v>
      </c>
      <c r="K58" s="635" t="s">
        <v>459</v>
      </c>
      <c r="L58" s="636"/>
      <c r="M58" s="636"/>
      <c r="N58" s="636"/>
      <c r="O58" s="636"/>
      <c r="P58" s="636"/>
      <c r="Q58" s="637"/>
    </row>
    <row r="59" spans="2:17" ht="90">
      <c r="D59" s="588" t="s">
        <v>430</v>
      </c>
      <c r="E59" s="437" t="s">
        <v>420</v>
      </c>
      <c r="F59" s="589">
        <v>1</v>
      </c>
      <c r="G59" s="356">
        <f t="shared" si="3"/>
        <v>95000</v>
      </c>
      <c r="H59" s="433">
        <f t="shared" si="4"/>
        <v>44.538209095171119</v>
      </c>
      <c r="I59" s="436">
        <v>95000</v>
      </c>
      <c r="K59" s="635" t="s">
        <v>458</v>
      </c>
      <c r="L59" s="636"/>
      <c r="M59" s="636"/>
      <c r="N59" s="636"/>
      <c r="O59" s="636"/>
      <c r="P59" s="636"/>
      <c r="Q59" s="637"/>
    </row>
    <row r="60" spans="2:17">
      <c r="D60" s="584" t="s">
        <v>431</v>
      </c>
      <c r="E60" s="437" t="s">
        <v>420</v>
      </c>
      <c r="F60" s="589">
        <v>1</v>
      </c>
      <c r="G60" s="356">
        <f t="shared" si="3"/>
        <v>45000</v>
      </c>
      <c r="H60" s="433">
        <f t="shared" si="4"/>
        <v>21.09704641350211</v>
      </c>
      <c r="I60" s="436">
        <v>45000</v>
      </c>
      <c r="K60" s="632" t="s">
        <v>467</v>
      </c>
      <c r="L60" s="632"/>
      <c r="M60" s="632"/>
      <c r="N60" s="632"/>
      <c r="O60" s="632"/>
      <c r="P60" s="632"/>
      <c r="Q60" s="632"/>
    </row>
    <row r="61" spans="2:17">
      <c r="D61" s="584" t="s">
        <v>432</v>
      </c>
      <c r="E61" s="437" t="s">
        <v>420</v>
      </c>
      <c r="F61" s="589">
        <v>1</v>
      </c>
      <c r="G61" s="356">
        <f>I61/F61</f>
        <v>25000</v>
      </c>
      <c r="H61" s="433">
        <f t="shared" si="2"/>
        <v>11.720581340834505</v>
      </c>
      <c r="I61" s="436">
        <v>25000</v>
      </c>
      <c r="K61" s="627"/>
      <c r="L61" s="627"/>
      <c r="M61" s="627"/>
      <c r="N61" s="627"/>
      <c r="O61" s="627"/>
      <c r="P61" s="627"/>
      <c r="Q61" s="627"/>
    </row>
    <row r="62" spans="2:17">
      <c r="D62" s="354" t="s">
        <v>280</v>
      </c>
      <c r="E62" s="359"/>
      <c r="F62" s="43"/>
      <c r="G62" s="358"/>
      <c r="H62" s="43">
        <f>SUM(H52:H61)</f>
        <v>354.16315049226438</v>
      </c>
      <c r="I62" s="43">
        <f>SUM(I52:I61)</f>
        <v>755430</v>
      </c>
      <c r="K62" s="627"/>
      <c r="L62" s="627"/>
      <c r="M62" s="627"/>
      <c r="N62" s="627"/>
      <c r="O62" s="627"/>
      <c r="P62" s="627"/>
      <c r="Q62" s="627"/>
    </row>
    <row r="64" spans="2:17" hidden="1">
      <c r="B64" s="16" t="s">
        <v>367</v>
      </c>
      <c r="D64"/>
      <c r="I64" s="23"/>
    </row>
    <row r="65" spans="3:41" hidden="1"/>
    <row r="66" spans="3:41" ht="14.25" hidden="1" customHeight="1">
      <c r="D66" s="628" t="s">
        <v>325</v>
      </c>
      <c r="E66" s="629" t="str">
        <f>E51</f>
        <v>Mato vnt</v>
      </c>
      <c r="F66" s="629" t="str">
        <f>F51</f>
        <v>Kiekis</v>
      </c>
      <c r="G66" s="629" t="str">
        <f>G51</f>
        <v>Vieneto kaina,  be PVM</v>
      </c>
      <c r="H66" s="629" t="str">
        <f>H51</f>
        <v>Įkainis už 1 šviestuvą, be PVM</v>
      </c>
      <c r="I66" s="631" t="s">
        <v>279</v>
      </c>
      <c r="J66" s="631"/>
      <c r="K66" s="631"/>
      <c r="L66" s="631"/>
      <c r="M66" s="631"/>
      <c r="N66" s="631"/>
      <c r="O66" s="631"/>
      <c r="P66" s="631"/>
      <c r="Q66" s="631"/>
      <c r="R66" s="631"/>
      <c r="S66" s="631"/>
      <c r="T66" s="631"/>
      <c r="U66" s="631"/>
      <c r="V66" s="631"/>
      <c r="W66" s="631"/>
      <c r="X66" s="631"/>
      <c r="Y66" s="631"/>
      <c r="Z66" s="631"/>
      <c r="AA66" s="631"/>
      <c r="AB66" s="631"/>
      <c r="AC66" s="631"/>
      <c r="AD66" s="631"/>
      <c r="AE66" s="631"/>
      <c r="AF66" s="631"/>
      <c r="AG66" s="631"/>
    </row>
    <row r="67" spans="3:41" hidden="1">
      <c r="D67" s="628"/>
      <c r="E67" s="629"/>
      <c r="F67" s="629"/>
      <c r="G67" s="629"/>
      <c r="H67" s="629"/>
      <c r="I67" s="39">
        <v>2021</v>
      </c>
      <c r="J67" s="39">
        <f>I67+1</f>
        <v>2022</v>
      </c>
      <c r="K67" s="39">
        <f t="shared" ref="K67:AG67" si="5">J67+1</f>
        <v>2023</v>
      </c>
      <c r="L67" s="39">
        <f t="shared" si="5"/>
        <v>2024</v>
      </c>
      <c r="M67" s="39">
        <f t="shared" si="5"/>
        <v>2025</v>
      </c>
      <c r="N67" s="39">
        <f t="shared" si="5"/>
        <v>2026</v>
      </c>
      <c r="O67" s="39">
        <f t="shared" si="5"/>
        <v>2027</v>
      </c>
      <c r="P67" s="39">
        <f t="shared" si="5"/>
        <v>2028</v>
      </c>
      <c r="Q67" s="39">
        <f t="shared" si="5"/>
        <v>2029</v>
      </c>
      <c r="R67" s="39">
        <f t="shared" si="5"/>
        <v>2030</v>
      </c>
      <c r="S67" s="39">
        <f t="shared" si="5"/>
        <v>2031</v>
      </c>
      <c r="T67" s="39">
        <f t="shared" si="5"/>
        <v>2032</v>
      </c>
      <c r="U67" s="39">
        <f t="shared" si="5"/>
        <v>2033</v>
      </c>
      <c r="V67" s="39">
        <f t="shared" si="5"/>
        <v>2034</v>
      </c>
      <c r="W67" s="39">
        <f t="shared" si="5"/>
        <v>2035</v>
      </c>
      <c r="X67" s="39">
        <f t="shared" si="5"/>
        <v>2036</v>
      </c>
      <c r="Y67" s="39">
        <f t="shared" si="5"/>
        <v>2037</v>
      </c>
      <c r="Z67" s="39">
        <f t="shared" si="5"/>
        <v>2038</v>
      </c>
      <c r="AA67" s="39">
        <f t="shared" si="5"/>
        <v>2039</v>
      </c>
      <c r="AB67" s="39">
        <f t="shared" si="5"/>
        <v>2040</v>
      </c>
      <c r="AC67" s="39">
        <f t="shared" si="5"/>
        <v>2041</v>
      </c>
      <c r="AD67" s="39">
        <f t="shared" si="5"/>
        <v>2042</v>
      </c>
      <c r="AE67" s="39">
        <f t="shared" si="5"/>
        <v>2043</v>
      </c>
      <c r="AF67" s="39">
        <f t="shared" si="5"/>
        <v>2044</v>
      </c>
      <c r="AG67" s="39">
        <f t="shared" si="5"/>
        <v>2045</v>
      </c>
    </row>
    <row r="68" spans="3:41" hidden="1">
      <c r="D68" s="628"/>
      <c r="E68" s="629"/>
      <c r="F68" s="629"/>
      <c r="G68" s="629"/>
      <c r="H68" s="629"/>
      <c r="I68" s="39">
        <v>1</v>
      </c>
      <c r="J68" s="39">
        <v>2</v>
      </c>
      <c r="K68" s="39">
        <v>3</v>
      </c>
      <c r="L68" s="39">
        <v>4</v>
      </c>
      <c r="M68" s="39">
        <v>5</v>
      </c>
      <c r="N68" s="39">
        <v>6</v>
      </c>
      <c r="O68" s="39">
        <v>7</v>
      </c>
      <c r="P68" s="39">
        <v>8</v>
      </c>
      <c r="Q68" s="39">
        <v>9</v>
      </c>
      <c r="R68" s="39">
        <v>10</v>
      </c>
      <c r="S68" s="39">
        <v>11</v>
      </c>
      <c r="T68" s="39">
        <v>12</v>
      </c>
      <c r="U68" s="39">
        <v>13</v>
      </c>
      <c r="V68" s="39">
        <v>14</v>
      </c>
      <c r="W68" s="39">
        <v>15</v>
      </c>
      <c r="X68" s="39">
        <v>16</v>
      </c>
      <c r="Y68" s="39">
        <v>17</v>
      </c>
      <c r="Z68" s="39">
        <v>18</v>
      </c>
      <c r="AA68" s="39">
        <v>19</v>
      </c>
      <c r="AB68" s="39">
        <v>20</v>
      </c>
      <c r="AC68" s="39">
        <v>21</v>
      </c>
      <c r="AD68" s="39">
        <v>22</v>
      </c>
      <c r="AE68" s="39">
        <v>23</v>
      </c>
      <c r="AF68" s="39">
        <v>24</v>
      </c>
      <c r="AG68" s="39">
        <v>25</v>
      </c>
      <c r="AI68" s="626" t="s">
        <v>335</v>
      </c>
      <c r="AJ68" s="626"/>
      <c r="AK68" s="626"/>
      <c r="AL68" s="626"/>
      <c r="AM68" s="626"/>
      <c r="AN68" s="626"/>
      <c r="AO68" s="626"/>
    </row>
    <row r="69" spans="3:41" s="23" customFormat="1" hidden="1">
      <c r="D69" s="436" t="s">
        <v>347</v>
      </c>
      <c r="E69" s="437" t="s">
        <v>346</v>
      </c>
      <c r="F69" s="436">
        <v>10</v>
      </c>
      <c r="G69" s="38">
        <f>SUM(I69:AG69)/F69</f>
        <v>4000</v>
      </c>
      <c r="H69" s="38">
        <f t="shared" ref="H69:H70" si="6">SUM(I69:AG69)/$E$27</f>
        <v>18.75293014533521</v>
      </c>
      <c r="I69" s="454"/>
      <c r="J69" s="454"/>
      <c r="K69" s="454">
        <v>10000</v>
      </c>
      <c r="L69" s="454">
        <v>10000</v>
      </c>
      <c r="M69" s="454">
        <v>10000</v>
      </c>
      <c r="N69" s="454">
        <v>10000</v>
      </c>
      <c r="O69" s="454"/>
      <c r="P69" s="454"/>
      <c r="Q69" s="454"/>
      <c r="R69" s="454"/>
      <c r="S69" s="454"/>
      <c r="T69" s="454"/>
      <c r="U69" s="454"/>
      <c r="V69" s="454"/>
      <c r="W69" s="454"/>
      <c r="X69" s="454"/>
      <c r="Y69" s="454"/>
      <c r="Z69" s="454"/>
      <c r="AA69" s="454"/>
      <c r="AB69" s="454"/>
      <c r="AC69" s="454"/>
      <c r="AD69" s="454"/>
      <c r="AE69" s="454"/>
      <c r="AF69" s="454"/>
      <c r="AG69" s="454"/>
      <c r="AI69" s="627"/>
      <c r="AJ69" s="627"/>
      <c r="AK69" s="627"/>
      <c r="AL69" s="627"/>
      <c r="AM69" s="627"/>
      <c r="AN69" s="627"/>
      <c r="AO69" s="627"/>
    </row>
    <row r="70" spans="3:41" s="23" customFormat="1" hidden="1">
      <c r="D70" s="436" t="s">
        <v>347</v>
      </c>
      <c r="E70" s="437" t="s">
        <v>346</v>
      </c>
      <c r="F70" s="436">
        <v>10</v>
      </c>
      <c r="G70" s="38">
        <f t="shared" ref="G70" si="7">SUM(I70:AG70)/F70</f>
        <v>3000</v>
      </c>
      <c r="H70" s="38">
        <f t="shared" si="6"/>
        <v>14.064697609001406</v>
      </c>
      <c r="I70" s="454"/>
      <c r="J70" s="454"/>
      <c r="K70" s="454"/>
      <c r="L70" s="454"/>
      <c r="M70" s="454"/>
      <c r="N70" s="454"/>
      <c r="O70" s="454">
        <v>10000</v>
      </c>
      <c r="P70" s="454">
        <v>10000</v>
      </c>
      <c r="Q70" s="454">
        <v>10000</v>
      </c>
      <c r="R70" s="454"/>
      <c r="S70" s="454"/>
      <c r="T70" s="454"/>
      <c r="U70" s="454"/>
      <c r="V70" s="454"/>
      <c r="W70" s="454"/>
      <c r="X70" s="454"/>
      <c r="Y70" s="454"/>
      <c r="Z70" s="454"/>
      <c r="AA70" s="454"/>
      <c r="AB70" s="454"/>
      <c r="AC70" s="454"/>
      <c r="AD70" s="454"/>
      <c r="AE70" s="454"/>
      <c r="AF70" s="454"/>
      <c r="AG70" s="454"/>
      <c r="AI70" s="627"/>
      <c r="AJ70" s="627"/>
      <c r="AK70" s="627"/>
      <c r="AL70" s="627"/>
      <c r="AM70" s="627"/>
      <c r="AN70" s="627"/>
      <c r="AO70" s="627"/>
    </row>
    <row r="71" spans="3:41" s="23" customFormat="1" hidden="1">
      <c r="D71" s="436" t="s">
        <v>347</v>
      </c>
      <c r="E71" s="437" t="s">
        <v>346</v>
      </c>
      <c r="F71" s="436">
        <v>10</v>
      </c>
      <c r="G71" s="38">
        <f t="shared" ref="G71:G72" si="8">SUM(I71:AG71)/F71</f>
        <v>3000</v>
      </c>
      <c r="H71" s="38">
        <f t="shared" ref="H71:H72" si="9">SUM(I71:AG71)/$E$27</f>
        <v>14.064697609001406</v>
      </c>
      <c r="I71" s="454"/>
      <c r="J71" s="454"/>
      <c r="K71" s="454"/>
      <c r="L71" s="454"/>
      <c r="M71" s="454"/>
      <c r="N71" s="454"/>
      <c r="O71" s="454"/>
      <c r="P71" s="454"/>
      <c r="Q71" s="454"/>
      <c r="R71" s="454">
        <v>10000</v>
      </c>
      <c r="S71" s="454">
        <v>10000</v>
      </c>
      <c r="T71" s="454">
        <v>10000</v>
      </c>
      <c r="U71" s="454"/>
      <c r="V71" s="454"/>
      <c r="W71" s="454"/>
      <c r="X71" s="454"/>
      <c r="Y71" s="454"/>
      <c r="Z71" s="454"/>
      <c r="AA71" s="454"/>
      <c r="AB71" s="454"/>
      <c r="AC71" s="454"/>
      <c r="AD71" s="454"/>
      <c r="AE71" s="454"/>
      <c r="AF71" s="454"/>
      <c r="AG71" s="454"/>
      <c r="AI71" s="627"/>
      <c r="AJ71" s="627"/>
      <c r="AK71" s="627"/>
      <c r="AL71" s="627"/>
      <c r="AM71" s="627"/>
      <c r="AN71" s="627"/>
      <c r="AO71" s="627"/>
    </row>
    <row r="72" spans="3:41" s="23" customFormat="1" hidden="1">
      <c r="D72" s="436" t="s">
        <v>348</v>
      </c>
      <c r="E72" s="437" t="s">
        <v>346</v>
      </c>
      <c r="F72" s="436">
        <v>10</v>
      </c>
      <c r="G72" s="38">
        <f t="shared" si="8"/>
        <v>3000</v>
      </c>
      <c r="H72" s="38">
        <f t="shared" si="9"/>
        <v>14.064697609001406</v>
      </c>
      <c r="I72" s="454"/>
      <c r="J72" s="454"/>
      <c r="K72" s="454"/>
      <c r="L72" s="454"/>
      <c r="M72" s="454"/>
      <c r="N72" s="454"/>
      <c r="O72" s="454"/>
      <c r="P72" s="454"/>
      <c r="Q72" s="454"/>
      <c r="R72" s="454"/>
      <c r="S72" s="454"/>
      <c r="T72" s="454"/>
      <c r="U72" s="454">
        <v>10000</v>
      </c>
      <c r="V72" s="454">
        <v>10000</v>
      </c>
      <c r="W72" s="454">
        <v>10000</v>
      </c>
      <c r="X72" s="454"/>
      <c r="Y72" s="454"/>
      <c r="Z72" s="454"/>
      <c r="AA72" s="454"/>
      <c r="AB72" s="454"/>
      <c r="AC72" s="454"/>
      <c r="AD72" s="454"/>
      <c r="AE72" s="454"/>
      <c r="AF72" s="454"/>
      <c r="AG72" s="454"/>
      <c r="AI72" s="627"/>
      <c r="AJ72" s="627"/>
      <c r="AK72" s="627"/>
      <c r="AL72" s="627"/>
      <c r="AM72" s="627"/>
      <c r="AN72" s="627"/>
      <c r="AO72" s="627"/>
    </row>
    <row r="73" spans="3:41" s="51" customFormat="1" hidden="1">
      <c r="D73" s="43" t="s">
        <v>326</v>
      </c>
      <c r="E73" s="43"/>
      <c r="F73" s="43"/>
      <c r="G73" s="43"/>
      <c r="H73" s="43">
        <f t="shared" ref="H73" si="10">SUM(H69:H70)</f>
        <v>32.817627754336613</v>
      </c>
      <c r="I73" s="43">
        <f>SUM(I69:I72)</f>
        <v>0</v>
      </c>
      <c r="J73" s="43">
        <f t="shared" ref="J73:AG73" si="11">SUM(J69:J72)</f>
        <v>0</v>
      </c>
      <c r="K73" s="43">
        <f t="shared" si="11"/>
        <v>10000</v>
      </c>
      <c r="L73" s="43">
        <f t="shared" si="11"/>
        <v>10000</v>
      </c>
      <c r="M73" s="43">
        <f t="shared" si="11"/>
        <v>10000</v>
      </c>
      <c r="N73" s="43">
        <f t="shared" si="11"/>
        <v>10000</v>
      </c>
      <c r="O73" s="43">
        <f t="shared" si="11"/>
        <v>10000</v>
      </c>
      <c r="P73" s="43">
        <f t="shared" si="11"/>
        <v>10000</v>
      </c>
      <c r="Q73" s="43">
        <f t="shared" si="11"/>
        <v>10000</v>
      </c>
      <c r="R73" s="43">
        <f t="shared" si="11"/>
        <v>10000</v>
      </c>
      <c r="S73" s="43">
        <f t="shared" si="11"/>
        <v>10000</v>
      </c>
      <c r="T73" s="43">
        <f t="shared" si="11"/>
        <v>10000</v>
      </c>
      <c r="U73" s="43">
        <f t="shared" si="11"/>
        <v>10000</v>
      </c>
      <c r="V73" s="43">
        <f t="shared" si="11"/>
        <v>10000</v>
      </c>
      <c r="W73" s="43">
        <f t="shared" si="11"/>
        <v>10000</v>
      </c>
      <c r="X73" s="43">
        <f t="shared" si="11"/>
        <v>0</v>
      </c>
      <c r="Y73" s="43">
        <f t="shared" si="11"/>
        <v>0</v>
      </c>
      <c r="Z73" s="43">
        <f t="shared" si="11"/>
        <v>0</v>
      </c>
      <c r="AA73" s="43">
        <f t="shared" si="11"/>
        <v>0</v>
      </c>
      <c r="AB73" s="43">
        <f t="shared" si="11"/>
        <v>0</v>
      </c>
      <c r="AC73" s="43">
        <f t="shared" si="11"/>
        <v>0</v>
      </c>
      <c r="AD73" s="43">
        <f t="shared" si="11"/>
        <v>0</v>
      </c>
      <c r="AE73" s="43">
        <f t="shared" si="11"/>
        <v>0</v>
      </c>
      <c r="AF73" s="43">
        <f t="shared" si="11"/>
        <v>0</v>
      </c>
      <c r="AG73" s="43">
        <f t="shared" si="11"/>
        <v>0</v>
      </c>
    </row>
    <row r="74" spans="3:41" ht="14.25" hidden="1" customHeight="1"/>
    <row r="75" spans="3:41" hidden="1">
      <c r="I75">
        <f>IF(AND('Bazinės prielaidos'!$E$11/12&lt;I68,('Bazinės prielaidos'!$E$11+'Bazinės prielaidos'!$E$15)/12&gt;=I68),1,0)</f>
        <v>0</v>
      </c>
      <c r="J75">
        <f>IF(AND('Bazinės prielaidos'!$E$11/12&lt;J68,('Bazinės prielaidos'!$E$11+'Bazinės prielaidos'!$E$15)/12&gt;=J68),1,0)</f>
        <v>0</v>
      </c>
      <c r="K75">
        <f>IF(AND('Bazinės prielaidos'!$E$11/12&lt;K68,('Bazinės prielaidos'!$E$11+'Bazinės prielaidos'!$E$15)/12&gt;=K68),1,0)</f>
        <v>1</v>
      </c>
      <c r="L75">
        <f>IF(AND('Bazinės prielaidos'!$E$11/12&lt;L68,('Bazinės prielaidos'!$E$11+'Bazinės prielaidos'!$E$15)/12&gt;=L68),1,0)</f>
        <v>1</v>
      </c>
      <c r="M75">
        <f>IF(AND('Bazinės prielaidos'!$E$11/12&lt;M68,('Bazinės prielaidos'!$E$11+'Bazinės prielaidos'!$E$15)/12&gt;=M68),1,0)</f>
        <v>1</v>
      </c>
      <c r="N75">
        <f>IF(AND('Bazinės prielaidos'!$E$11/12&lt;N68,('Bazinės prielaidos'!$E$11+'Bazinės prielaidos'!$E$15)/12&gt;=N68),1,0)</f>
        <v>1</v>
      </c>
      <c r="O75">
        <f>IF(AND('Bazinės prielaidos'!$E$11/12&lt;O68,('Bazinės prielaidos'!$E$11+'Bazinės prielaidos'!$E$15)/12&gt;=O68),1,0)</f>
        <v>1</v>
      </c>
      <c r="P75">
        <f>IF(AND('Bazinės prielaidos'!$E$11/12&lt;P68,('Bazinės prielaidos'!$E$11+'Bazinės prielaidos'!$E$15)/12&gt;=P68),1,0)</f>
        <v>1</v>
      </c>
      <c r="Q75">
        <f>IF(AND('Bazinės prielaidos'!$E$11/12&lt;Q68,('Bazinės prielaidos'!$E$11+'Bazinės prielaidos'!$E$15)/12&gt;=Q68),1,0)</f>
        <v>1</v>
      </c>
      <c r="R75">
        <f>IF(AND('Bazinės prielaidos'!$E$11/12&lt;R68,('Bazinės prielaidos'!$E$11+'Bazinės prielaidos'!$E$15)/12&gt;=R68),1,0)</f>
        <v>1</v>
      </c>
      <c r="S75">
        <f>IF(AND('Bazinės prielaidos'!$E$11/12&lt;S68,('Bazinės prielaidos'!$E$11+'Bazinės prielaidos'!$E$15)/12&gt;=S68),1,0)</f>
        <v>1</v>
      </c>
      <c r="T75">
        <f>IF(AND('Bazinės prielaidos'!$E$11/12&lt;T68,('Bazinės prielaidos'!$E$11+'Bazinės prielaidos'!$E$15)/12&gt;=T68),1,0)</f>
        <v>1</v>
      </c>
      <c r="U75">
        <f>IF(AND('Bazinės prielaidos'!$E$11/12&lt;U68,('Bazinės prielaidos'!$E$11+'Bazinės prielaidos'!$E$15)/12&gt;=U68),1,0)</f>
        <v>1</v>
      </c>
      <c r="V75">
        <f>IF(AND('Bazinės prielaidos'!$E$11/12&lt;V68,('Bazinės prielaidos'!$E$11+'Bazinės prielaidos'!$E$15)/12&gt;=V68),1,0)</f>
        <v>1</v>
      </c>
      <c r="W75">
        <f>IF(AND('Bazinės prielaidos'!$E$11/12&lt;W68,('Bazinės prielaidos'!$E$11+'Bazinės prielaidos'!$E$15)/12&gt;=W68),1,0)</f>
        <v>1</v>
      </c>
      <c r="X75">
        <f>IF(AND('Bazinės prielaidos'!$E$11/12&lt;X68,('Bazinės prielaidos'!$E$11+'Bazinės prielaidos'!$E$15)/12&gt;=X68),1,0)</f>
        <v>0</v>
      </c>
      <c r="Y75">
        <f>IF(AND('Bazinės prielaidos'!$E$11/12&lt;Y68,('Bazinės prielaidos'!$E$11+'Bazinės prielaidos'!$E$15)/12&gt;=Y68),1,0)</f>
        <v>0</v>
      </c>
      <c r="Z75">
        <f>IF(AND('Bazinės prielaidos'!$E$11/12&lt;Z68,('Bazinės prielaidos'!$E$11+'Bazinės prielaidos'!$E$15)/12&gt;=Z68),1,0)</f>
        <v>0</v>
      </c>
      <c r="AA75">
        <f>IF(AND('Bazinės prielaidos'!$E$11/12&lt;AA68,('Bazinės prielaidos'!$E$11+'Bazinės prielaidos'!$E$15)/12&gt;=AA68),1,0)</f>
        <v>0</v>
      </c>
      <c r="AB75">
        <f>IF(AND('Bazinės prielaidos'!$E$11/12&lt;AB68,('Bazinės prielaidos'!$E$11+'Bazinės prielaidos'!$E$15)/12&gt;=AB68),1,0)</f>
        <v>0</v>
      </c>
      <c r="AC75">
        <f>IF(AND('Bazinės prielaidos'!$E$11/12&lt;AC68,('Bazinės prielaidos'!$E$11+'Bazinės prielaidos'!$E$15)/12&gt;=AC68),1,0)</f>
        <v>0</v>
      </c>
      <c r="AD75">
        <f>IF(AND('Bazinės prielaidos'!$E$11/12&lt;AD68,('Bazinės prielaidos'!$E$11+'Bazinės prielaidos'!$E$15)/12&gt;=AD68),1,0)</f>
        <v>0</v>
      </c>
      <c r="AE75">
        <f>IF(AND('Bazinės prielaidos'!$E$11/12&lt;AE68,('Bazinės prielaidos'!$E$11+'Bazinės prielaidos'!$E$15)/12&gt;=AE68),1,0)</f>
        <v>0</v>
      </c>
      <c r="AF75">
        <f>IF(AND('Bazinės prielaidos'!$E$11/12&lt;AF68,('Bazinės prielaidos'!$E$11+'Bazinės prielaidos'!$E$15)/12&gt;=AF68),1,0)</f>
        <v>0</v>
      </c>
      <c r="AG75">
        <f>IF(AND('Bazinės prielaidos'!$E$11/12&lt;AG68,('Bazinės prielaidos'!$E$11+'Bazinės prielaidos'!$E$15)/12&gt;=AG68),1,0)</f>
        <v>0</v>
      </c>
    </row>
    <row r="76" spans="3:41" s="541" customFormat="1" ht="45" hidden="1" customHeight="1">
      <c r="H76" s="542" t="s">
        <v>344</v>
      </c>
      <c r="I76" s="542" t="str">
        <f>IF(AND(I75=0,I73=0),"Taip",IF(I75=1,"Taip","Nedera su veiklos periodu"))</f>
        <v>Taip</v>
      </c>
      <c r="J76" s="542" t="str">
        <f t="shared" ref="J76:AG76" si="12">IF(AND(J75=0,J73=0),"Taip",IF(J75=1,"Taip","Nedera su veiklos periodu"))</f>
        <v>Taip</v>
      </c>
      <c r="K76" s="542" t="str">
        <f t="shared" si="12"/>
        <v>Taip</v>
      </c>
      <c r="L76" s="542" t="str">
        <f t="shared" si="12"/>
        <v>Taip</v>
      </c>
      <c r="M76" s="542" t="str">
        <f t="shared" si="12"/>
        <v>Taip</v>
      </c>
      <c r="N76" s="542" t="str">
        <f t="shared" si="12"/>
        <v>Taip</v>
      </c>
      <c r="O76" s="542" t="str">
        <f t="shared" si="12"/>
        <v>Taip</v>
      </c>
      <c r="P76" s="542" t="str">
        <f t="shared" si="12"/>
        <v>Taip</v>
      </c>
      <c r="Q76" s="542" t="str">
        <f t="shared" si="12"/>
        <v>Taip</v>
      </c>
      <c r="R76" s="542" t="str">
        <f t="shared" si="12"/>
        <v>Taip</v>
      </c>
      <c r="S76" s="542" t="str">
        <f t="shared" si="12"/>
        <v>Taip</v>
      </c>
      <c r="T76" s="542" t="str">
        <f t="shared" si="12"/>
        <v>Taip</v>
      </c>
      <c r="U76" s="542" t="str">
        <f t="shared" si="12"/>
        <v>Taip</v>
      </c>
      <c r="V76" s="542" t="str">
        <f t="shared" si="12"/>
        <v>Taip</v>
      </c>
      <c r="W76" s="542" t="str">
        <f t="shared" si="12"/>
        <v>Taip</v>
      </c>
      <c r="X76" s="542" t="str">
        <f t="shared" si="12"/>
        <v>Taip</v>
      </c>
      <c r="Y76" s="542" t="str">
        <f t="shared" si="12"/>
        <v>Taip</v>
      </c>
      <c r="Z76" s="542" t="str">
        <f t="shared" si="12"/>
        <v>Taip</v>
      </c>
      <c r="AA76" s="542" t="str">
        <f t="shared" si="12"/>
        <v>Taip</v>
      </c>
      <c r="AB76" s="542" t="str">
        <f t="shared" si="12"/>
        <v>Taip</v>
      </c>
      <c r="AC76" s="542" t="str">
        <f t="shared" si="12"/>
        <v>Taip</v>
      </c>
      <c r="AD76" s="542" t="str">
        <f t="shared" si="12"/>
        <v>Taip</v>
      </c>
      <c r="AE76" s="542" t="str">
        <f t="shared" si="12"/>
        <v>Taip</v>
      </c>
      <c r="AF76" s="542" t="str">
        <f t="shared" si="12"/>
        <v>Taip</v>
      </c>
      <c r="AG76" s="542" t="str">
        <f t="shared" si="12"/>
        <v>Taip</v>
      </c>
    </row>
    <row r="77" spans="3:41">
      <c r="C77" s="16" t="s">
        <v>368</v>
      </c>
    </row>
    <row r="79" spans="3:41" ht="56.25" customHeight="1">
      <c r="D79" s="438" t="s">
        <v>282</v>
      </c>
      <c r="E79" s="431" t="str">
        <f>E51</f>
        <v>Mato vnt</v>
      </c>
      <c r="F79" s="431" t="str">
        <f>F51</f>
        <v>Kiekis</v>
      </c>
      <c r="G79" s="431" t="str">
        <f>G51</f>
        <v>Vieneto kaina,  be PVM</v>
      </c>
      <c r="H79" s="431" t="str">
        <f>H51</f>
        <v>Įkainis už 1 šviestuvą, be PVM</v>
      </c>
      <c r="I79" s="431" t="str">
        <f>I51</f>
        <v>Suma Eur be PVM</v>
      </c>
      <c r="K79" s="626" t="s">
        <v>335</v>
      </c>
      <c r="L79" s="626"/>
      <c r="M79" s="626"/>
      <c r="N79" s="626"/>
      <c r="O79" s="626"/>
      <c r="P79" s="626"/>
      <c r="Q79" s="626"/>
    </row>
    <row r="80" spans="3:41">
      <c r="D80" s="469" t="s">
        <v>327</v>
      </c>
      <c r="E80" s="439"/>
      <c r="F80" s="439"/>
      <c r="G80" s="439"/>
      <c r="H80" s="439"/>
      <c r="I80" s="439"/>
    </row>
    <row r="81" spans="3:41">
      <c r="D81" s="585" t="s">
        <v>433</v>
      </c>
      <c r="E81" s="591" t="s">
        <v>442</v>
      </c>
      <c r="F81" s="38">
        <f>+'Dalyvio prielaidos'!$E$27</f>
        <v>2133</v>
      </c>
      <c r="G81" s="356">
        <f t="shared" ref="G81:G89" si="13">H81/F81</f>
        <v>0.21487732458196593</v>
      </c>
      <c r="H81" s="38">
        <f t="shared" ref="H81:H89" si="14">+I81/12</f>
        <v>458.33333333333331</v>
      </c>
      <c r="I81" s="436">
        <v>5500</v>
      </c>
      <c r="K81" s="635" t="s">
        <v>458</v>
      </c>
      <c r="L81" s="636"/>
      <c r="M81" s="636"/>
      <c r="N81" s="636"/>
      <c r="O81" s="636"/>
      <c r="P81" s="636"/>
      <c r="Q81" s="637"/>
    </row>
    <row r="82" spans="3:41">
      <c r="D82" s="585" t="s">
        <v>434</v>
      </c>
      <c r="E82" s="591" t="s">
        <v>442</v>
      </c>
      <c r="F82" s="38">
        <f>+'Dalyvio prielaidos'!$E$27</f>
        <v>2133</v>
      </c>
      <c r="G82" s="356">
        <f t="shared" si="13"/>
        <v>0.25394592905141428</v>
      </c>
      <c r="H82" s="38">
        <f t="shared" si="14"/>
        <v>541.66666666666663</v>
      </c>
      <c r="I82" s="436">
        <v>6500</v>
      </c>
      <c r="K82" s="632" t="s">
        <v>458</v>
      </c>
      <c r="L82" s="632"/>
      <c r="M82" s="632"/>
      <c r="N82" s="632"/>
      <c r="O82" s="632"/>
      <c r="P82" s="632"/>
      <c r="Q82" s="632"/>
    </row>
    <row r="83" spans="3:41">
      <c r="D83" s="585" t="s">
        <v>435</v>
      </c>
      <c r="E83" s="591" t="s">
        <v>442</v>
      </c>
      <c r="F83" s="38">
        <f>+'Dalyvio prielaidos'!$E$27</f>
        <v>2133</v>
      </c>
      <c r="G83" s="356">
        <f t="shared" si="13"/>
        <v>1.9534302234724174E-2</v>
      </c>
      <c r="H83" s="38">
        <f t="shared" si="14"/>
        <v>41.666666666666664</v>
      </c>
      <c r="I83" s="436">
        <v>500</v>
      </c>
      <c r="K83" s="632" t="s">
        <v>458</v>
      </c>
      <c r="L83" s="632"/>
      <c r="M83" s="632"/>
      <c r="N83" s="632"/>
      <c r="O83" s="632"/>
      <c r="P83" s="632"/>
      <c r="Q83" s="632"/>
    </row>
    <row r="84" spans="3:41">
      <c r="D84" s="585" t="s">
        <v>436</v>
      </c>
      <c r="E84" s="591" t="s">
        <v>442</v>
      </c>
      <c r="F84" s="38">
        <f>+'Dalyvio prielaidos'!$E$27</f>
        <v>2133</v>
      </c>
      <c r="G84" s="356">
        <f t="shared" si="13"/>
        <v>0.29301453352086265</v>
      </c>
      <c r="H84" s="38">
        <f t="shared" si="14"/>
        <v>625</v>
      </c>
      <c r="I84" s="436">
        <v>7500</v>
      </c>
      <c r="K84" s="632" t="s">
        <v>458</v>
      </c>
      <c r="L84" s="632"/>
      <c r="M84" s="632"/>
      <c r="N84" s="632"/>
      <c r="O84" s="632"/>
      <c r="P84" s="632"/>
      <c r="Q84" s="632"/>
    </row>
    <row r="85" spans="3:41">
      <c r="D85" s="585" t="s">
        <v>437</v>
      </c>
      <c r="E85" s="591" t="s">
        <v>442</v>
      </c>
      <c r="F85" s="38">
        <f>+'Dalyvio prielaidos'!$E$27</f>
        <v>2133</v>
      </c>
      <c r="G85" s="356">
        <f t="shared" si="13"/>
        <v>0.17580872011251758</v>
      </c>
      <c r="H85" s="38">
        <f t="shared" si="14"/>
        <v>375</v>
      </c>
      <c r="I85" s="436">
        <v>4500</v>
      </c>
      <c r="K85" s="632" t="s">
        <v>458</v>
      </c>
      <c r="L85" s="632"/>
      <c r="M85" s="632"/>
      <c r="N85" s="632"/>
      <c r="O85" s="632"/>
      <c r="P85" s="632"/>
      <c r="Q85" s="632"/>
    </row>
    <row r="86" spans="3:41">
      <c r="D86" s="585" t="s">
        <v>438</v>
      </c>
      <c r="E86" s="591" t="s">
        <v>442</v>
      </c>
      <c r="F86" s="38">
        <f>+'Dalyvio prielaidos'!$E$27</f>
        <v>2133</v>
      </c>
      <c r="G86" s="356">
        <f t="shared" si="13"/>
        <v>9.7671511173620884E-2</v>
      </c>
      <c r="H86" s="38">
        <f t="shared" si="14"/>
        <v>208.33333333333334</v>
      </c>
      <c r="I86" s="436">
        <v>2500</v>
      </c>
      <c r="K86" s="632" t="s">
        <v>458</v>
      </c>
      <c r="L86" s="632"/>
      <c r="M86" s="632"/>
      <c r="N86" s="632"/>
      <c r="O86" s="632"/>
      <c r="P86" s="632"/>
      <c r="Q86" s="632"/>
    </row>
    <row r="87" spans="3:41">
      <c r="D87" s="585" t="s">
        <v>439</v>
      </c>
      <c r="E87" s="591" t="s">
        <v>442</v>
      </c>
      <c r="F87" s="38">
        <f>+'Dalyvio prielaidos'!$E$27</f>
        <v>2133</v>
      </c>
      <c r="G87" s="356">
        <f t="shared" si="13"/>
        <v>7.8137208938896696E-2</v>
      </c>
      <c r="H87" s="38">
        <f t="shared" si="14"/>
        <v>166.66666666666666</v>
      </c>
      <c r="I87" s="436">
        <v>2000</v>
      </c>
      <c r="K87" s="632" t="s">
        <v>458</v>
      </c>
      <c r="L87" s="632"/>
      <c r="M87" s="632"/>
      <c r="N87" s="632"/>
      <c r="O87" s="632"/>
      <c r="P87" s="632"/>
      <c r="Q87" s="632"/>
    </row>
    <row r="88" spans="3:41">
      <c r="D88" s="585" t="s">
        <v>440</v>
      </c>
      <c r="E88" s="591" t="s">
        <v>442</v>
      </c>
      <c r="F88" s="38">
        <f>+'Dalyvio prielaidos'!$E$27</f>
        <v>2133</v>
      </c>
      <c r="G88" s="356">
        <f t="shared" si="13"/>
        <v>0.19534302234724177</v>
      </c>
      <c r="H88" s="38">
        <f t="shared" si="14"/>
        <v>416.66666666666669</v>
      </c>
      <c r="I88" s="436">
        <v>5000</v>
      </c>
      <c r="K88" s="632" t="s">
        <v>458</v>
      </c>
      <c r="L88" s="632"/>
      <c r="M88" s="632"/>
      <c r="N88" s="632"/>
      <c r="O88" s="632"/>
      <c r="P88" s="632"/>
      <c r="Q88" s="632"/>
    </row>
    <row r="89" spans="3:41">
      <c r="D89" s="585" t="s">
        <v>441</v>
      </c>
      <c r="E89" s="591" t="s">
        <v>442</v>
      </c>
      <c r="F89" s="373">
        <f>+'Dalyvio prielaidos'!$E$27</f>
        <v>2133</v>
      </c>
      <c r="G89" s="374">
        <f t="shared" si="13"/>
        <v>7.8137208938896696E-2</v>
      </c>
      <c r="H89" s="373">
        <f t="shared" si="14"/>
        <v>166.66666666666666</v>
      </c>
      <c r="I89" s="436">
        <v>2000</v>
      </c>
      <c r="K89" s="632" t="s">
        <v>458</v>
      </c>
      <c r="L89" s="632"/>
      <c r="M89" s="632"/>
      <c r="N89" s="632"/>
      <c r="O89" s="632"/>
      <c r="P89" s="632"/>
      <c r="Q89" s="632"/>
    </row>
    <row r="90" spans="3:41">
      <c r="D90" s="43" t="s">
        <v>326</v>
      </c>
      <c r="E90" s="359"/>
      <c r="F90" s="43">
        <f>+'Dalyvio prielaidos'!$E$27</f>
        <v>2133</v>
      </c>
      <c r="G90" s="358">
        <f>SUM(G81:G89)</f>
        <v>1.4064697609001406</v>
      </c>
      <c r="H90" s="357">
        <f>SUM(H81:H89)</f>
        <v>2999.9999999999995</v>
      </c>
      <c r="I90" s="357">
        <f>SUM(I81:I89)</f>
        <v>36000</v>
      </c>
    </row>
    <row r="92" spans="3:41">
      <c r="C92" s="16" t="s">
        <v>392</v>
      </c>
    </row>
    <row r="94" spans="3:41" ht="14.25" customHeight="1">
      <c r="D94" s="628" t="s">
        <v>369</v>
      </c>
      <c r="E94" s="629" t="str">
        <f>E79</f>
        <v>Mato vnt</v>
      </c>
      <c r="F94" s="629" t="str">
        <f>F79</f>
        <v>Kiekis</v>
      </c>
      <c r="G94" s="629" t="str">
        <f>G79</f>
        <v>Vieneto kaina,  be PVM</v>
      </c>
      <c r="H94" s="629" t="str">
        <f>H79</f>
        <v>Įkainis už 1 šviestuvą, be PVM</v>
      </c>
      <c r="I94" s="631" t="s">
        <v>279</v>
      </c>
      <c r="J94" s="631"/>
      <c r="K94" s="631"/>
      <c r="L94" s="631"/>
      <c r="M94" s="631"/>
      <c r="N94" s="631"/>
      <c r="O94" s="631"/>
      <c r="P94" s="631"/>
      <c r="Q94" s="631"/>
      <c r="R94" s="631"/>
      <c r="S94" s="631"/>
      <c r="T94" s="631"/>
      <c r="U94" s="631"/>
      <c r="V94" s="631"/>
      <c r="W94" s="631"/>
      <c r="X94" s="631"/>
      <c r="Y94" s="631"/>
      <c r="Z94" s="631"/>
      <c r="AA94" s="631"/>
      <c r="AB94" s="631"/>
      <c r="AC94" s="631"/>
      <c r="AD94" s="631"/>
      <c r="AE94" s="631"/>
      <c r="AF94" s="631"/>
      <c r="AG94" s="631"/>
    </row>
    <row r="95" spans="3:41">
      <c r="D95" s="628"/>
      <c r="E95" s="629"/>
      <c r="F95" s="629"/>
      <c r="G95" s="629"/>
      <c r="H95" s="629"/>
      <c r="I95" s="39">
        <v>2024</v>
      </c>
      <c r="J95" s="39">
        <f t="shared" ref="J95:K95" si="15">I95+1</f>
        <v>2025</v>
      </c>
      <c r="K95" s="39">
        <f t="shared" si="15"/>
        <v>2026</v>
      </c>
      <c r="L95" s="39">
        <f t="shared" ref="L95" si="16">K95+1</f>
        <v>2027</v>
      </c>
      <c r="M95" s="39">
        <f t="shared" ref="M95" si="17">L95+1</f>
        <v>2028</v>
      </c>
      <c r="N95" s="39">
        <f t="shared" ref="N95" si="18">M95+1</f>
        <v>2029</v>
      </c>
      <c r="O95" s="39">
        <f t="shared" ref="O95" si="19">N95+1</f>
        <v>2030</v>
      </c>
      <c r="P95" s="39">
        <f t="shared" ref="P95" si="20">O95+1</f>
        <v>2031</v>
      </c>
      <c r="Q95" s="39">
        <f t="shared" ref="Q95" si="21">P95+1</f>
        <v>2032</v>
      </c>
      <c r="R95" s="39">
        <f t="shared" ref="R95" si="22">Q95+1</f>
        <v>2033</v>
      </c>
      <c r="S95" s="39">
        <f t="shared" ref="S95" si="23">R95+1</f>
        <v>2034</v>
      </c>
      <c r="T95" s="39">
        <f t="shared" ref="T95" si="24">S95+1</f>
        <v>2035</v>
      </c>
      <c r="U95" s="39">
        <f t="shared" ref="U95" si="25">T95+1</f>
        <v>2036</v>
      </c>
      <c r="V95" s="39">
        <f t="shared" ref="V95" si="26">U95+1</f>
        <v>2037</v>
      </c>
      <c r="W95" s="39">
        <f t="shared" ref="W95" si="27">V95+1</f>
        <v>2038</v>
      </c>
      <c r="X95" s="39">
        <f t="shared" ref="X95" si="28">W95+1</f>
        <v>2039</v>
      </c>
      <c r="Y95" s="39">
        <f t="shared" ref="Y95" si="29">X95+1</f>
        <v>2040</v>
      </c>
      <c r="Z95" s="39">
        <f t="shared" ref="Z95" si="30">Y95+1</f>
        <v>2041</v>
      </c>
      <c r="AA95" s="39">
        <f t="shared" ref="AA95" si="31">Z95+1</f>
        <v>2042</v>
      </c>
      <c r="AB95" s="39">
        <f t="shared" ref="AB95" si="32">AA95+1</f>
        <v>2043</v>
      </c>
      <c r="AC95" s="39">
        <f t="shared" ref="AC95" si="33">AB95+1</f>
        <v>2044</v>
      </c>
      <c r="AD95" s="39">
        <f t="shared" ref="AD95" si="34">AC95+1</f>
        <v>2045</v>
      </c>
      <c r="AE95" s="39">
        <f t="shared" ref="AE95" si="35">AD95+1</f>
        <v>2046</v>
      </c>
      <c r="AF95" s="39">
        <f t="shared" ref="AF95" si="36">AE95+1</f>
        <v>2047</v>
      </c>
      <c r="AG95" s="39">
        <f t="shared" ref="AG95" si="37">AF95+1</f>
        <v>2048</v>
      </c>
    </row>
    <row r="96" spans="3:41">
      <c r="D96" s="628"/>
      <c r="E96" s="629"/>
      <c r="F96" s="629"/>
      <c r="G96" s="629"/>
      <c r="H96" s="629"/>
      <c r="I96" s="39">
        <v>1</v>
      </c>
      <c r="J96" s="39">
        <v>2</v>
      </c>
      <c r="K96" s="39">
        <v>3</v>
      </c>
      <c r="L96" s="39">
        <v>4</v>
      </c>
      <c r="M96" s="39">
        <v>5</v>
      </c>
      <c r="N96" s="39">
        <v>6</v>
      </c>
      <c r="O96" s="39">
        <v>7</v>
      </c>
      <c r="P96" s="39">
        <v>8</v>
      </c>
      <c r="Q96" s="39">
        <v>9</v>
      </c>
      <c r="R96" s="39">
        <v>10</v>
      </c>
      <c r="S96" s="39">
        <v>11</v>
      </c>
      <c r="T96" s="39">
        <v>12</v>
      </c>
      <c r="U96" s="39">
        <v>13</v>
      </c>
      <c r="V96" s="39">
        <v>14</v>
      </c>
      <c r="W96" s="39">
        <v>15</v>
      </c>
      <c r="X96" s="39">
        <v>16</v>
      </c>
      <c r="Y96" s="39">
        <v>17</v>
      </c>
      <c r="Z96" s="39">
        <v>18</v>
      </c>
      <c r="AA96" s="39">
        <v>19</v>
      </c>
      <c r="AB96" s="39">
        <v>20</v>
      </c>
      <c r="AC96" s="39">
        <v>21</v>
      </c>
      <c r="AD96" s="39">
        <v>22</v>
      </c>
      <c r="AE96" s="39">
        <v>23</v>
      </c>
      <c r="AF96" s="39">
        <v>24</v>
      </c>
      <c r="AG96" s="39">
        <v>25</v>
      </c>
      <c r="AI96" s="626" t="s">
        <v>335</v>
      </c>
      <c r="AJ96" s="626"/>
      <c r="AK96" s="626"/>
      <c r="AL96" s="626"/>
      <c r="AM96" s="626"/>
      <c r="AN96" s="626"/>
      <c r="AO96" s="626"/>
    </row>
    <row r="97" spans="3:41" s="23" customFormat="1">
      <c r="D97" s="585" t="s">
        <v>443</v>
      </c>
      <c r="E97" s="591" t="s">
        <v>442</v>
      </c>
      <c r="F97" s="589">
        <v>1</v>
      </c>
      <c r="G97" s="38">
        <f>SUM(I97:AG97)/F97</f>
        <v>249000</v>
      </c>
      <c r="H97" s="38">
        <f>SUM(I97:AG97)/$E$27</f>
        <v>116.73699015471168</v>
      </c>
      <c r="I97" s="407"/>
      <c r="J97" s="407"/>
      <c r="K97" s="407"/>
      <c r="L97" s="407"/>
      <c r="M97" s="407"/>
      <c r="N97" s="407"/>
      <c r="O97" s="407">
        <v>51000</v>
      </c>
      <c r="P97" s="407"/>
      <c r="Q97" s="407">
        <v>51000</v>
      </c>
      <c r="R97" s="407"/>
      <c r="S97" s="407">
        <v>51000</v>
      </c>
      <c r="T97" s="407"/>
      <c r="U97" s="407">
        <v>51000</v>
      </c>
      <c r="V97" s="407"/>
      <c r="W97" s="407">
        <v>45000</v>
      </c>
      <c r="X97" s="436"/>
      <c r="Y97" s="436"/>
      <c r="Z97" s="436"/>
      <c r="AA97" s="436"/>
      <c r="AB97" s="436"/>
      <c r="AC97" s="436"/>
      <c r="AD97" s="436"/>
      <c r="AE97" s="436"/>
      <c r="AF97" s="436"/>
      <c r="AG97" s="436"/>
      <c r="AI97" s="627"/>
      <c r="AJ97" s="627"/>
      <c r="AK97" s="627"/>
      <c r="AL97" s="627"/>
      <c r="AM97" s="627"/>
      <c r="AN97" s="627"/>
      <c r="AO97" s="627"/>
    </row>
    <row r="98" spans="3:41" s="23" customFormat="1">
      <c r="D98" s="585" t="s">
        <v>444</v>
      </c>
      <c r="E98" s="591" t="s">
        <v>442</v>
      </c>
      <c r="F98" s="589">
        <v>1</v>
      </c>
      <c r="G98" s="38">
        <f t="shared" ref="G98:G102" si="38">SUM(I98:AG98)/F98</f>
        <v>64500</v>
      </c>
      <c r="H98" s="38">
        <f t="shared" ref="H98" si="39">SUM(I98:AG98)/$E$27</f>
        <v>30.239099859353026</v>
      </c>
      <c r="I98" s="436"/>
      <c r="J98" s="436"/>
      <c r="K98" s="436"/>
      <c r="L98" s="436"/>
      <c r="M98" s="436"/>
      <c r="N98" s="436">
        <v>15000</v>
      </c>
      <c r="O98" s="436"/>
      <c r="P98" s="436"/>
      <c r="Q98" s="436">
        <v>15000</v>
      </c>
      <c r="R98" s="436"/>
      <c r="S98" s="436"/>
      <c r="T98" s="436">
        <v>15000</v>
      </c>
      <c r="U98" s="436">
        <v>5000</v>
      </c>
      <c r="V98" s="436">
        <v>10000</v>
      </c>
      <c r="W98" s="407">
        <v>4500</v>
      </c>
      <c r="X98" s="436"/>
      <c r="Y98" s="436"/>
      <c r="Z98" s="436"/>
      <c r="AA98" s="436"/>
      <c r="AB98" s="436"/>
      <c r="AC98" s="436"/>
      <c r="AD98" s="436"/>
      <c r="AE98" s="436"/>
      <c r="AF98" s="436"/>
      <c r="AG98" s="436"/>
      <c r="AI98" s="627"/>
      <c r="AJ98" s="627"/>
      <c r="AK98" s="627"/>
      <c r="AL98" s="627"/>
      <c r="AM98" s="627"/>
      <c r="AN98" s="627"/>
      <c r="AO98" s="627"/>
    </row>
    <row r="99" spans="3:41" s="23" customFormat="1">
      <c r="D99" s="585" t="s">
        <v>445</v>
      </c>
      <c r="E99" s="591" t="s">
        <v>442</v>
      </c>
      <c r="F99" s="589">
        <v>1</v>
      </c>
      <c r="G99" s="38">
        <f t="shared" si="38"/>
        <v>112000</v>
      </c>
      <c r="H99" s="38">
        <f t="shared" ref="H99:H102" si="40">SUM(I99:AG99)/$E$27</f>
        <v>52.508204406938582</v>
      </c>
      <c r="I99" s="436"/>
      <c r="J99" s="436"/>
      <c r="K99" s="436"/>
      <c r="L99" s="436"/>
      <c r="M99" s="436"/>
      <c r="N99" s="407">
        <v>10000</v>
      </c>
      <c r="O99" s="407"/>
      <c r="P99" s="436">
        <v>20000</v>
      </c>
      <c r="Q99" s="436"/>
      <c r="R99" s="407">
        <v>20000</v>
      </c>
      <c r="S99" s="407"/>
      <c r="T99" s="407">
        <v>30000</v>
      </c>
      <c r="U99" s="436"/>
      <c r="V99" s="407"/>
      <c r="W99" s="407">
        <v>32000</v>
      </c>
      <c r="X99" s="436"/>
      <c r="Y99" s="436"/>
      <c r="Z99" s="436"/>
      <c r="AA99" s="436"/>
      <c r="AB99" s="436"/>
      <c r="AC99" s="436"/>
      <c r="AD99" s="436"/>
      <c r="AE99" s="436"/>
      <c r="AF99" s="436"/>
      <c r="AG99" s="436"/>
      <c r="AI99" s="627"/>
      <c r="AJ99" s="627"/>
      <c r="AK99" s="627"/>
      <c r="AL99" s="627"/>
      <c r="AM99" s="627"/>
      <c r="AN99" s="627"/>
      <c r="AO99" s="627"/>
    </row>
    <row r="100" spans="3:41" s="23" customFormat="1">
      <c r="D100" s="585" t="s">
        <v>446</v>
      </c>
      <c r="E100" s="591" t="s">
        <v>442</v>
      </c>
      <c r="F100" s="589">
        <v>1</v>
      </c>
      <c r="G100" s="38">
        <f t="shared" si="38"/>
        <v>228000</v>
      </c>
      <c r="H100" s="38">
        <f t="shared" si="40"/>
        <v>106.89170182841069</v>
      </c>
      <c r="I100" s="436"/>
      <c r="J100" s="436"/>
      <c r="K100" s="436"/>
      <c r="L100" s="436"/>
      <c r="M100" s="436">
        <v>19000</v>
      </c>
      <c r="N100" s="407"/>
      <c r="O100" s="407">
        <v>38000</v>
      </c>
      <c r="P100" s="436"/>
      <c r="Q100" s="436">
        <v>38000</v>
      </c>
      <c r="R100" s="407"/>
      <c r="S100" s="407">
        <v>38000</v>
      </c>
      <c r="T100" s="407"/>
      <c r="U100" s="436">
        <v>38000</v>
      </c>
      <c r="V100" s="407">
        <v>19000</v>
      </c>
      <c r="W100" s="407">
        <v>38000</v>
      </c>
      <c r="X100" s="436"/>
      <c r="Y100" s="436"/>
      <c r="Z100" s="436"/>
      <c r="AA100" s="436"/>
      <c r="AB100" s="436"/>
      <c r="AC100" s="436"/>
      <c r="AD100" s="436"/>
      <c r="AE100" s="436"/>
      <c r="AF100" s="436"/>
      <c r="AG100" s="436"/>
      <c r="AI100" s="627"/>
      <c r="AJ100" s="627"/>
      <c r="AK100" s="627"/>
      <c r="AL100" s="627"/>
      <c r="AM100" s="627"/>
      <c r="AN100" s="627"/>
      <c r="AO100" s="627"/>
    </row>
    <row r="101" spans="3:41" s="23" customFormat="1">
      <c r="D101" s="585" t="s">
        <v>447</v>
      </c>
      <c r="E101" s="591" t="s">
        <v>442</v>
      </c>
      <c r="F101" s="589">
        <v>1</v>
      </c>
      <c r="G101" s="38">
        <f t="shared" si="38"/>
        <v>60000</v>
      </c>
      <c r="H101" s="38">
        <f t="shared" si="40"/>
        <v>28.129395218002813</v>
      </c>
      <c r="I101" s="436"/>
      <c r="J101" s="436"/>
      <c r="K101" s="436"/>
      <c r="L101" s="436"/>
      <c r="M101" s="436"/>
      <c r="N101" s="407">
        <v>15000</v>
      </c>
      <c r="O101" s="407"/>
      <c r="P101" s="436"/>
      <c r="Q101" s="436">
        <v>15000</v>
      </c>
      <c r="R101" s="407"/>
      <c r="S101" s="407"/>
      <c r="T101" s="407">
        <v>15000</v>
      </c>
      <c r="U101" s="436">
        <v>5000</v>
      </c>
      <c r="V101" s="407">
        <v>10000</v>
      </c>
      <c r="W101" s="407"/>
      <c r="X101" s="436"/>
      <c r="Y101" s="436"/>
      <c r="Z101" s="436"/>
      <c r="AA101" s="436"/>
      <c r="AB101" s="436"/>
      <c r="AC101" s="436"/>
      <c r="AD101" s="436"/>
      <c r="AE101" s="436"/>
      <c r="AF101" s="436"/>
      <c r="AG101" s="436"/>
      <c r="AI101" s="627"/>
      <c r="AJ101" s="627"/>
      <c r="AK101" s="627"/>
      <c r="AL101" s="627"/>
      <c r="AM101" s="627"/>
      <c r="AN101" s="627"/>
      <c r="AO101" s="627"/>
    </row>
    <row r="102" spans="3:41" s="23" customFormat="1">
      <c r="D102" s="585" t="s">
        <v>448</v>
      </c>
      <c r="E102" s="591" t="s">
        <v>442</v>
      </c>
      <c r="F102" s="589">
        <v>1</v>
      </c>
      <c r="G102" s="38">
        <f t="shared" si="38"/>
        <v>60000</v>
      </c>
      <c r="H102" s="38">
        <f t="shared" si="40"/>
        <v>28.129395218002813</v>
      </c>
      <c r="I102" s="436"/>
      <c r="J102" s="436"/>
      <c r="K102" s="436"/>
      <c r="L102" s="436">
        <v>5000</v>
      </c>
      <c r="M102" s="436">
        <v>5000</v>
      </c>
      <c r="N102" s="407">
        <v>5000</v>
      </c>
      <c r="O102" s="407">
        <v>5000</v>
      </c>
      <c r="P102" s="436">
        <v>5000</v>
      </c>
      <c r="Q102" s="436">
        <v>5000</v>
      </c>
      <c r="R102" s="407">
        <v>5000</v>
      </c>
      <c r="S102" s="407">
        <v>5000</v>
      </c>
      <c r="T102" s="436">
        <v>5000</v>
      </c>
      <c r="U102" s="407">
        <v>5000</v>
      </c>
      <c r="V102" s="407">
        <v>5000</v>
      </c>
      <c r="W102" s="407">
        <v>5000</v>
      </c>
      <c r="X102" s="436"/>
      <c r="Y102" s="436"/>
      <c r="Z102" s="436"/>
      <c r="AA102" s="436"/>
      <c r="AB102" s="436"/>
      <c r="AC102" s="436"/>
      <c r="AD102" s="436"/>
      <c r="AE102" s="436"/>
      <c r="AF102" s="436"/>
      <c r="AG102" s="436"/>
      <c r="AI102" s="627"/>
      <c r="AJ102" s="627"/>
      <c r="AK102" s="627"/>
      <c r="AL102" s="627"/>
      <c r="AM102" s="627"/>
      <c r="AN102" s="627"/>
      <c r="AO102" s="627"/>
    </row>
    <row r="103" spans="3:41" s="51" customFormat="1">
      <c r="D103" s="43" t="s">
        <v>326</v>
      </c>
      <c r="E103" s="43"/>
      <c r="F103" s="43"/>
      <c r="G103" s="43"/>
      <c r="H103" s="43">
        <f>SUM(H97:H102)</f>
        <v>362.63478668541956</v>
      </c>
      <c r="I103" s="43">
        <f>SUM(I97:I102)</f>
        <v>0</v>
      </c>
      <c r="J103" s="43">
        <f t="shared" ref="J103:AG103" si="41">SUM(J97:J102)</f>
        <v>0</v>
      </c>
      <c r="K103" s="43">
        <f t="shared" si="41"/>
        <v>0</v>
      </c>
      <c r="L103" s="43">
        <f t="shared" si="41"/>
        <v>5000</v>
      </c>
      <c r="M103" s="43">
        <f t="shared" si="41"/>
        <v>24000</v>
      </c>
      <c r="N103" s="43">
        <f t="shared" si="41"/>
        <v>45000</v>
      </c>
      <c r="O103" s="43">
        <f t="shared" si="41"/>
        <v>94000</v>
      </c>
      <c r="P103" s="43">
        <f t="shared" si="41"/>
        <v>25000</v>
      </c>
      <c r="Q103" s="43">
        <f t="shared" si="41"/>
        <v>124000</v>
      </c>
      <c r="R103" s="43">
        <f t="shared" si="41"/>
        <v>25000</v>
      </c>
      <c r="S103" s="43">
        <f t="shared" si="41"/>
        <v>94000</v>
      </c>
      <c r="T103" s="43">
        <f t="shared" si="41"/>
        <v>65000</v>
      </c>
      <c r="U103" s="43">
        <f t="shared" si="41"/>
        <v>104000</v>
      </c>
      <c r="V103" s="43">
        <f t="shared" si="41"/>
        <v>44000</v>
      </c>
      <c r="W103" s="43">
        <f t="shared" si="41"/>
        <v>124500</v>
      </c>
      <c r="X103" s="43">
        <f t="shared" si="41"/>
        <v>0</v>
      </c>
      <c r="Y103" s="43">
        <f t="shared" si="41"/>
        <v>0</v>
      </c>
      <c r="Z103" s="43">
        <f t="shared" si="41"/>
        <v>0</v>
      </c>
      <c r="AA103" s="43">
        <f t="shared" si="41"/>
        <v>0</v>
      </c>
      <c r="AB103" s="43">
        <f t="shared" si="41"/>
        <v>0</v>
      </c>
      <c r="AC103" s="43">
        <f t="shared" si="41"/>
        <v>0</v>
      </c>
      <c r="AD103" s="43">
        <f t="shared" si="41"/>
        <v>0</v>
      </c>
      <c r="AE103" s="43">
        <f t="shared" si="41"/>
        <v>0</v>
      </c>
      <c r="AF103" s="43">
        <f t="shared" si="41"/>
        <v>0</v>
      </c>
      <c r="AG103" s="43">
        <f t="shared" si="41"/>
        <v>0</v>
      </c>
    </row>
    <row r="104" spans="3:41" ht="14.25" customHeight="1"/>
    <row r="105" spans="3:41" hidden="1">
      <c r="I105">
        <f>IF(AND('Bazinės prielaidos'!$E$11/12&lt;I96,('Bazinės prielaidos'!$E$11+'Bazinės prielaidos'!$E$15)/12&gt;=I96),1,0)</f>
        <v>0</v>
      </c>
      <c r="J105">
        <f>IF(AND('Bazinės prielaidos'!$E$11/12&lt;J96,('Bazinės prielaidos'!$E$11+'Bazinės prielaidos'!$E$15)/12&gt;=J96),1,0)</f>
        <v>0</v>
      </c>
      <c r="K105">
        <f>IF(AND('Bazinės prielaidos'!$E$11/12&lt;K96,('Bazinės prielaidos'!$E$11+'Bazinės prielaidos'!$E$15)/12&gt;=K96),1,0)</f>
        <v>1</v>
      </c>
      <c r="L105">
        <f>IF(AND('Bazinės prielaidos'!$E$11/12&lt;L96,('Bazinės prielaidos'!$E$11+'Bazinės prielaidos'!$E$15)/12&gt;=L96),1,0)</f>
        <v>1</v>
      </c>
      <c r="M105">
        <f>IF(AND('Bazinės prielaidos'!$E$11/12&lt;M96,('Bazinės prielaidos'!$E$11+'Bazinės prielaidos'!$E$15)/12&gt;=M96),1,0)</f>
        <v>1</v>
      </c>
      <c r="N105">
        <f>IF(AND('Bazinės prielaidos'!$E$11/12&lt;N96,('Bazinės prielaidos'!$E$11+'Bazinės prielaidos'!$E$15)/12&gt;=N96),1,0)</f>
        <v>1</v>
      </c>
      <c r="O105">
        <f>IF(AND('Bazinės prielaidos'!$E$11/12&lt;O96,('Bazinės prielaidos'!$E$11+'Bazinės prielaidos'!$E$15)/12&gt;=O96),1,0)</f>
        <v>1</v>
      </c>
      <c r="P105">
        <f>IF(AND('Bazinės prielaidos'!$E$11/12&lt;P96,('Bazinės prielaidos'!$E$11+'Bazinės prielaidos'!$E$15)/12&gt;=P96),1,0)</f>
        <v>1</v>
      </c>
      <c r="Q105">
        <f>IF(AND('Bazinės prielaidos'!$E$11/12&lt;Q96,('Bazinės prielaidos'!$E$11+'Bazinės prielaidos'!$E$15)/12&gt;=Q96),1,0)</f>
        <v>1</v>
      </c>
      <c r="R105">
        <f>IF(AND('Bazinės prielaidos'!$E$11/12&lt;R96,('Bazinės prielaidos'!$E$11+'Bazinės prielaidos'!$E$15)/12&gt;=R96),1,0)</f>
        <v>1</v>
      </c>
      <c r="S105">
        <f>IF(AND('Bazinės prielaidos'!$E$11/12&lt;S96,('Bazinės prielaidos'!$E$11+'Bazinės prielaidos'!$E$15)/12&gt;=S96),1,0)</f>
        <v>1</v>
      </c>
      <c r="T105">
        <f>IF(AND('Bazinės prielaidos'!$E$11/12&lt;T96,('Bazinės prielaidos'!$E$11+'Bazinės prielaidos'!$E$15)/12&gt;=T96),1,0)</f>
        <v>1</v>
      </c>
      <c r="U105">
        <f>IF(AND('Bazinės prielaidos'!$E$11/12&lt;U96,('Bazinės prielaidos'!$E$11+'Bazinės prielaidos'!$E$15)/12&gt;=U96),1,0)</f>
        <v>1</v>
      </c>
      <c r="V105">
        <f>IF(AND('Bazinės prielaidos'!$E$11/12&lt;V96,('Bazinės prielaidos'!$E$11+'Bazinės prielaidos'!$E$15)/12&gt;=V96),1,0)</f>
        <v>1</v>
      </c>
      <c r="W105">
        <f>IF(AND('Bazinės prielaidos'!$E$11/12&lt;W96,('Bazinės prielaidos'!$E$11+'Bazinės prielaidos'!$E$15)/12&gt;=W96),1,0)</f>
        <v>1</v>
      </c>
      <c r="X105">
        <f>IF(AND('Bazinės prielaidos'!$E$11/12&lt;X96,('Bazinės prielaidos'!$E$11+'Bazinės prielaidos'!$E$15)/12&gt;=X96),1,0)</f>
        <v>0</v>
      </c>
      <c r="Y105">
        <f>IF(AND('Bazinės prielaidos'!$E$11/12&lt;Y96,('Bazinės prielaidos'!$E$11+'Bazinės prielaidos'!$E$15)/12&gt;=Y96),1,0)</f>
        <v>0</v>
      </c>
      <c r="Z105">
        <f>IF(AND('Bazinės prielaidos'!$E$11/12&lt;Z96,('Bazinės prielaidos'!$E$11+'Bazinės prielaidos'!$E$15)/12&gt;=Z96),1,0)</f>
        <v>0</v>
      </c>
      <c r="AA105">
        <f>IF(AND('Bazinės prielaidos'!$E$11/12&lt;AA96,('Bazinės prielaidos'!$E$11+'Bazinės prielaidos'!$E$15)/12&gt;=AA96),1,0)</f>
        <v>0</v>
      </c>
      <c r="AB105">
        <f>IF(AND('Bazinės prielaidos'!$E$11/12&lt;AB96,('Bazinės prielaidos'!$E$11+'Bazinės prielaidos'!$E$15)/12&gt;=AB96),1,0)</f>
        <v>0</v>
      </c>
      <c r="AC105">
        <f>IF(AND('Bazinės prielaidos'!$E$11/12&lt;AC96,('Bazinės prielaidos'!$E$11+'Bazinės prielaidos'!$E$15)/12&gt;=AC96),1,0)</f>
        <v>0</v>
      </c>
      <c r="AD105">
        <f>IF(AND('Bazinės prielaidos'!$E$11/12&lt;AD96,('Bazinės prielaidos'!$E$11+'Bazinės prielaidos'!$E$15)/12&gt;=AD96),1,0)</f>
        <v>0</v>
      </c>
      <c r="AE105">
        <f>IF(AND('Bazinės prielaidos'!$E$11/12&lt;AE96,('Bazinės prielaidos'!$E$11+'Bazinės prielaidos'!$E$15)/12&gt;=AE96),1,0)</f>
        <v>0</v>
      </c>
      <c r="AF105">
        <f>IF(AND('Bazinės prielaidos'!$E$11/12&lt;AF96,('Bazinės prielaidos'!$E$11+'Bazinės prielaidos'!$E$15)/12&gt;=AF96),1,0)</f>
        <v>0</v>
      </c>
      <c r="AG105">
        <f>IF(AND('Bazinės prielaidos'!$E$11/12&lt;AG96,('Bazinės prielaidos'!$E$11+'Bazinės prielaidos'!$E$15)/12&gt;=AG96),1,0)</f>
        <v>0</v>
      </c>
    </row>
    <row r="106" spans="3:41" s="543" customFormat="1" ht="37.5" customHeight="1">
      <c r="H106" s="542" t="s">
        <v>344</v>
      </c>
      <c r="I106" s="542" t="str">
        <f>IF(AND(I105=0,I103=0),"Taip",IF(I105=1,"Taip","Nedera su veiklos periodu"))</f>
        <v>Taip</v>
      </c>
      <c r="J106" s="542" t="str">
        <f t="shared" ref="J106:AG106" si="42">IF(AND(J105=0,J103=0),"Taip",IF(J105=1,"Taip","Nedera su veiklos periodu"))</f>
        <v>Taip</v>
      </c>
      <c r="K106" s="542" t="str">
        <f t="shared" si="42"/>
        <v>Taip</v>
      </c>
      <c r="L106" s="542" t="str">
        <f t="shared" si="42"/>
        <v>Taip</v>
      </c>
      <c r="M106" s="542" t="str">
        <f t="shared" si="42"/>
        <v>Taip</v>
      </c>
      <c r="N106" s="542" t="str">
        <f t="shared" si="42"/>
        <v>Taip</v>
      </c>
      <c r="O106" s="542" t="str">
        <f t="shared" si="42"/>
        <v>Taip</v>
      </c>
      <c r="P106" s="542" t="str">
        <f t="shared" si="42"/>
        <v>Taip</v>
      </c>
      <c r="Q106" s="542" t="str">
        <f t="shared" si="42"/>
        <v>Taip</v>
      </c>
      <c r="R106" s="542" t="str">
        <f t="shared" si="42"/>
        <v>Taip</v>
      </c>
      <c r="S106" s="542" t="str">
        <f t="shared" si="42"/>
        <v>Taip</v>
      </c>
      <c r="T106" s="542" t="str">
        <f t="shared" si="42"/>
        <v>Taip</v>
      </c>
      <c r="U106" s="542" t="str">
        <f t="shared" si="42"/>
        <v>Taip</v>
      </c>
      <c r="V106" s="542" t="str">
        <f t="shared" si="42"/>
        <v>Taip</v>
      </c>
      <c r="W106" s="542" t="str">
        <f t="shared" si="42"/>
        <v>Taip</v>
      </c>
      <c r="X106" s="542" t="str">
        <f t="shared" si="42"/>
        <v>Taip</v>
      </c>
      <c r="Y106" s="542" t="str">
        <f t="shared" si="42"/>
        <v>Taip</v>
      </c>
      <c r="Z106" s="542" t="str">
        <f t="shared" si="42"/>
        <v>Taip</v>
      </c>
      <c r="AA106" s="542" t="str">
        <f t="shared" si="42"/>
        <v>Taip</v>
      </c>
      <c r="AB106" s="542" t="str">
        <f t="shared" si="42"/>
        <v>Taip</v>
      </c>
      <c r="AC106" s="542" t="str">
        <f t="shared" si="42"/>
        <v>Taip</v>
      </c>
      <c r="AD106" s="542" t="str">
        <f t="shared" si="42"/>
        <v>Taip</v>
      </c>
      <c r="AE106" s="542" t="str">
        <f t="shared" si="42"/>
        <v>Taip</v>
      </c>
      <c r="AF106" s="542" t="str">
        <f t="shared" si="42"/>
        <v>Taip</v>
      </c>
      <c r="AG106" s="542" t="str">
        <f t="shared" si="42"/>
        <v>Taip</v>
      </c>
    </row>
    <row r="107" spans="3:41">
      <c r="C107" s="16" t="s">
        <v>328</v>
      </c>
    </row>
    <row r="109" spans="3:41" ht="50.85" customHeight="1">
      <c r="D109" s="438" t="s">
        <v>282</v>
      </c>
      <c r="E109" s="431" t="str">
        <f>E79</f>
        <v>Mato vnt</v>
      </c>
      <c r="F109" s="431" t="str">
        <f t="shared" ref="F109:I109" si="43">F79</f>
        <v>Kiekis</v>
      </c>
      <c r="G109" s="431" t="str">
        <f t="shared" si="43"/>
        <v>Vieneto kaina,  be PVM</v>
      </c>
      <c r="H109" s="431" t="str">
        <f t="shared" si="43"/>
        <v>Įkainis už 1 šviestuvą, be PVM</v>
      </c>
      <c r="I109" s="431" t="str">
        <f t="shared" si="43"/>
        <v>Suma Eur be PVM</v>
      </c>
      <c r="K109" s="626" t="s">
        <v>335</v>
      </c>
      <c r="L109" s="626"/>
      <c r="M109" s="626"/>
      <c r="N109" s="626"/>
      <c r="O109" s="626"/>
      <c r="P109" s="626"/>
      <c r="Q109" s="626"/>
    </row>
    <row r="110" spans="3:41">
      <c r="D110" s="586" t="s">
        <v>449</v>
      </c>
      <c r="E110" s="591" t="s">
        <v>442</v>
      </c>
      <c r="F110" s="373">
        <v>1</v>
      </c>
      <c r="G110" s="374">
        <f>H110/F110</f>
        <v>2483.3333333333335</v>
      </c>
      <c r="H110" s="373">
        <f>+I110/12</f>
        <v>2483.3333333333335</v>
      </c>
      <c r="I110" s="436">
        <v>29800</v>
      </c>
      <c r="K110" s="645" t="s">
        <v>459</v>
      </c>
      <c r="L110" s="645"/>
      <c r="M110" s="645"/>
      <c r="N110" s="645"/>
      <c r="O110" s="645"/>
      <c r="P110" s="645"/>
      <c r="Q110" s="645"/>
    </row>
    <row r="111" spans="3:41">
      <c r="D111" s="585" t="s">
        <v>450</v>
      </c>
      <c r="E111" s="591" t="s">
        <v>442</v>
      </c>
      <c r="F111" s="373">
        <v>1</v>
      </c>
      <c r="G111" s="374">
        <f t="shared" ref="G111:G115" si="44">H111/F111</f>
        <v>700</v>
      </c>
      <c r="H111" s="373">
        <f t="shared" ref="H111:H114" si="45">+I111/12</f>
        <v>700</v>
      </c>
      <c r="I111" s="436">
        <v>8400</v>
      </c>
      <c r="K111" s="646" t="s">
        <v>458</v>
      </c>
      <c r="L111" s="647"/>
      <c r="M111" s="647"/>
      <c r="N111" s="647"/>
      <c r="O111" s="647"/>
      <c r="P111" s="647"/>
      <c r="Q111" s="648"/>
    </row>
    <row r="112" spans="3:41">
      <c r="D112" s="585" t="s">
        <v>451</v>
      </c>
      <c r="E112" s="591" t="s">
        <v>442</v>
      </c>
      <c r="F112" s="373">
        <v>1</v>
      </c>
      <c r="G112" s="374">
        <f t="shared" si="44"/>
        <v>416.66666666666669</v>
      </c>
      <c r="H112" s="373">
        <f t="shared" si="45"/>
        <v>416.66666666666669</v>
      </c>
      <c r="I112" s="436">
        <v>5000</v>
      </c>
      <c r="K112" s="646" t="s">
        <v>458</v>
      </c>
      <c r="L112" s="647"/>
      <c r="M112" s="647"/>
      <c r="N112" s="647"/>
      <c r="O112" s="647"/>
      <c r="P112" s="647"/>
      <c r="Q112" s="648"/>
    </row>
    <row r="113" spans="2:17">
      <c r="D113" s="585" t="s">
        <v>452</v>
      </c>
      <c r="E113" s="591" t="s">
        <v>442</v>
      </c>
      <c r="F113" s="373">
        <v>1</v>
      </c>
      <c r="G113" s="374">
        <f t="shared" si="44"/>
        <v>1083.3333333333333</v>
      </c>
      <c r="H113" s="373">
        <f t="shared" si="45"/>
        <v>1083.3333333333333</v>
      </c>
      <c r="I113" s="436">
        <v>13000</v>
      </c>
      <c r="K113" s="646" t="s">
        <v>458</v>
      </c>
      <c r="L113" s="647"/>
      <c r="M113" s="647"/>
      <c r="N113" s="647"/>
      <c r="O113" s="647"/>
      <c r="P113" s="647"/>
      <c r="Q113" s="648"/>
    </row>
    <row r="114" spans="2:17">
      <c r="D114" s="585" t="s">
        <v>453</v>
      </c>
      <c r="E114" s="591" t="s">
        <v>442</v>
      </c>
      <c r="F114" s="373">
        <v>1</v>
      </c>
      <c r="G114" s="374">
        <f t="shared" si="44"/>
        <v>2000</v>
      </c>
      <c r="H114" s="373">
        <f t="shared" si="45"/>
        <v>2000</v>
      </c>
      <c r="I114" s="436">
        <v>24000</v>
      </c>
      <c r="K114" s="646" t="s">
        <v>458</v>
      </c>
      <c r="L114" s="647"/>
      <c r="M114" s="647"/>
      <c r="N114" s="647"/>
      <c r="O114" s="647"/>
      <c r="P114" s="647"/>
      <c r="Q114" s="648"/>
    </row>
    <row r="115" spans="2:17">
      <c r="D115" s="585" t="s">
        <v>454</v>
      </c>
      <c r="E115" s="591" t="s">
        <v>442</v>
      </c>
      <c r="F115" s="373">
        <v>1</v>
      </c>
      <c r="G115" s="374">
        <f t="shared" si="44"/>
        <v>375</v>
      </c>
      <c r="H115" s="373">
        <f>+I115/12</f>
        <v>375</v>
      </c>
      <c r="I115" s="436">
        <v>4500</v>
      </c>
      <c r="K115" s="645" t="s">
        <v>458</v>
      </c>
      <c r="L115" s="645"/>
      <c r="M115" s="645"/>
      <c r="N115" s="645"/>
      <c r="O115" s="645"/>
      <c r="P115" s="645"/>
      <c r="Q115" s="645"/>
    </row>
    <row r="116" spans="2:17">
      <c r="D116" s="584" t="s">
        <v>455</v>
      </c>
      <c r="E116" s="591" t="s">
        <v>442</v>
      </c>
      <c r="F116" s="373">
        <v>1</v>
      </c>
      <c r="G116" s="374">
        <f>H116/F116</f>
        <v>1891.6666666666667</v>
      </c>
      <c r="H116" s="373">
        <f>+I116/12</f>
        <v>1891.6666666666667</v>
      </c>
      <c r="I116" s="436">
        <v>22700</v>
      </c>
      <c r="K116" s="645" t="s">
        <v>458</v>
      </c>
      <c r="L116" s="645"/>
      <c r="M116" s="645"/>
      <c r="N116" s="645"/>
      <c r="O116" s="645"/>
      <c r="P116" s="645"/>
      <c r="Q116" s="645"/>
    </row>
    <row r="117" spans="2:17">
      <c r="D117" s="584" t="s">
        <v>456</v>
      </c>
      <c r="E117" s="591" t="s">
        <v>442</v>
      </c>
      <c r="F117" s="373">
        <v>1</v>
      </c>
      <c r="G117" s="374">
        <f>H117/F117</f>
        <v>3000</v>
      </c>
      <c r="H117" s="373">
        <f>+I117/12</f>
        <v>3000</v>
      </c>
      <c r="I117" s="436">
        <v>36000</v>
      </c>
      <c r="K117" s="645" t="s">
        <v>458</v>
      </c>
      <c r="L117" s="645"/>
      <c r="M117" s="645"/>
      <c r="N117" s="645"/>
      <c r="O117" s="645"/>
      <c r="P117" s="645"/>
      <c r="Q117" s="645"/>
    </row>
    <row r="118" spans="2:17">
      <c r="D118" s="43" t="s">
        <v>326</v>
      </c>
      <c r="E118" s="359"/>
      <c r="F118" s="43">
        <f>+'Dalyvio prielaidos'!$E$27</f>
        <v>2133</v>
      </c>
      <c r="G118" s="358">
        <f>SUM(G110:G117)</f>
        <v>11950</v>
      </c>
      <c r="H118" s="357">
        <f>SUM(H110:H117)</f>
        <v>11950</v>
      </c>
      <c r="I118" s="357">
        <f>SUM(I110:I117)</f>
        <v>143400</v>
      </c>
    </row>
    <row r="121" spans="2:17">
      <c r="B121" s="16" t="s">
        <v>329</v>
      </c>
    </row>
    <row r="123" spans="2:17">
      <c r="C123" s="16" t="s">
        <v>330</v>
      </c>
    </row>
    <row r="125" spans="2:17">
      <c r="D125" s="366" t="s">
        <v>331</v>
      </c>
      <c r="E125" s="441">
        <v>7000000</v>
      </c>
      <c r="G125" s="630"/>
      <c r="H125" s="630"/>
      <c r="I125" s="630"/>
      <c r="J125" s="630"/>
      <c r="K125" s="630"/>
      <c r="L125" s="630"/>
      <c r="M125" s="630"/>
    </row>
    <row r="126" spans="2:17" ht="30">
      <c r="D126" s="397" t="s">
        <v>332</v>
      </c>
      <c r="E126" s="471">
        <v>0.9</v>
      </c>
      <c r="G126" s="630"/>
      <c r="H126" s="630"/>
      <c r="I126" s="630"/>
      <c r="J126" s="630"/>
      <c r="K126" s="630"/>
      <c r="L126" s="630"/>
      <c r="M126" s="630"/>
    </row>
    <row r="127" spans="2:17" ht="30">
      <c r="D127" s="397" t="s">
        <v>333</v>
      </c>
      <c r="E127" s="471">
        <v>0.9</v>
      </c>
      <c r="G127" s="630"/>
      <c r="H127" s="630"/>
      <c r="I127" s="630"/>
      <c r="J127" s="630"/>
      <c r="K127" s="630"/>
      <c r="L127" s="630"/>
      <c r="M127" s="630"/>
    </row>
    <row r="128" spans="2:17">
      <c r="D128" s="366" t="s">
        <v>349</v>
      </c>
      <c r="E128" s="407">
        <v>4500000</v>
      </c>
      <c r="G128" s="630"/>
      <c r="H128" s="630"/>
      <c r="I128" s="630"/>
      <c r="J128" s="630"/>
      <c r="K128" s="630"/>
      <c r="L128" s="630"/>
      <c r="M128" s="630"/>
    </row>
    <row r="129" spans="4:13">
      <c r="D129" s="366" t="s">
        <v>350</v>
      </c>
      <c r="E129" s="407">
        <v>4500000</v>
      </c>
      <c r="G129" s="630"/>
      <c r="H129" s="630"/>
      <c r="I129" s="630"/>
      <c r="J129" s="630"/>
      <c r="K129" s="630"/>
      <c r="L129" s="630"/>
      <c r="M129" s="630"/>
    </row>
    <row r="130" spans="4:13">
      <c r="D130" s="366" t="s">
        <v>294</v>
      </c>
      <c r="E130" s="39" t="str">
        <f>+IF((E129-E125)&gt;0,"TAIP","NE")</f>
        <v>NE</v>
      </c>
      <c r="G130" s="630"/>
      <c r="H130" s="630"/>
      <c r="I130" s="630"/>
      <c r="J130" s="630"/>
      <c r="K130" s="630"/>
      <c r="L130" s="630"/>
      <c r="M130" s="630"/>
    </row>
    <row r="131" spans="4:13">
      <c r="D131" s="366" t="s">
        <v>285</v>
      </c>
      <c r="E131" s="401">
        <v>156</v>
      </c>
      <c r="G131" s="630"/>
      <c r="H131" s="630"/>
      <c r="I131" s="630"/>
      <c r="J131" s="630"/>
      <c r="K131" s="630"/>
      <c r="L131" s="630"/>
      <c r="M131" s="630"/>
    </row>
    <row r="132" spans="4:13">
      <c r="D132" s="366" t="s">
        <v>286</v>
      </c>
      <c r="E132" s="401">
        <v>15</v>
      </c>
      <c r="F132" s="286"/>
      <c r="G132" s="630"/>
      <c r="H132" s="630"/>
      <c r="I132" s="630"/>
      <c r="J132" s="630"/>
      <c r="K132" s="630"/>
      <c r="L132" s="630"/>
      <c r="M132" s="630"/>
    </row>
    <row r="133" spans="4:13">
      <c r="D133" s="366" t="s">
        <v>287</v>
      </c>
      <c r="E133" s="401">
        <v>25</v>
      </c>
      <c r="G133" s="630"/>
      <c r="H133" s="630"/>
      <c r="I133" s="630"/>
      <c r="J133" s="630"/>
      <c r="K133" s="630"/>
      <c r="L133" s="630"/>
      <c r="M133" s="630"/>
    </row>
    <row r="134" spans="4:13">
      <c r="D134" s="366" t="s">
        <v>288</v>
      </c>
      <c r="E134" s="401">
        <v>13</v>
      </c>
      <c r="G134" s="630"/>
      <c r="H134" s="630"/>
      <c r="I134" s="630"/>
      <c r="J134" s="630"/>
      <c r="K134" s="630"/>
      <c r="L134" s="630"/>
      <c r="M134" s="630"/>
    </row>
    <row r="135" spans="4:13">
      <c r="D135" s="366" t="s">
        <v>289</v>
      </c>
      <c r="E135" s="401" t="s">
        <v>293</v>
      </c>
      <c r="G135" s="630"/>
      <c r="H135" s="630"/>
      <c r="I135" s="630"/>
      <c r="J135" s="630"/>
      <c r="K135" s="630"/>
      <c r="L135" s="630"/>
      <c r="M135" s="630"/>
    </row>
    <row r="136" spans="4:13">
      <c r="D136" s="366" t="s">
        <v>307</v>
      </c>
      <c r="E136" s="470">
        <v>7.0999999999999994E-2</v>
      </c>
      <c r="G136" s="630"/>
      <c r="H136" s="630"/>
      <c r="I136" s="630"/>
      <c r="J136" s="630"/>
      <c r="K136" s="630"/>
      <c r="L136" s="630"/>
      <c r="M136" s="630"/>
    </row>
    <row r="137" spans="4:13">
      <c r="D137" s="397" t="s">
        <v>306</v>
      </c>
      <c r="E137" s="442">
        <v>7.0999999999999994E-2</v>
      </c>
      <c r="G137" s="630"/>
      <c r="H137" s="630"/>
      <c r="I137" s="630"/>
      <c r="J137" s="630"/>
      <c r="K137" s="630"/>
      <c r="L137" s="630"/>
      <c r="M137" s="630"/>
    </row>
    <row r="138" spans="4:13">
      <c r="D138" s="366" t="s">
        <v>290</v>
      </c>
      <c r="E138" s="442">
        <v>0</v>
      </c>
      <c r="G138" s="630"/>
      <c r="H138" s="630"/>
      <c r="I138" s="630"/>
      <c r="J138" s="630"/>
      <c r="K138" s="630"/>
      <c r="L138" s="630"/>
      <c r="M138" s="630"/>
    </row>
    <row r="139" spans="4:13">
      <c r="D139" s="366" t="s">
        <v>291</v>
      </c>
      <c r="E139" s="470">
        <v>0.01</v>
      </c>
      <c r="G139" s="630"/>
      <c r="H139" s="630"/>
      <c r="I139" s="630"/>
      <c r="J139" s="630"/>
      <c r="K139" s="630"/>
      <c r="L139" s="630"/>
      <c r="M139" s="630"/>
    </row>
    <row r="140" spans="4:13">
      <c r="D140" s="366" t="s">
        <v>292</v>
      </c>
      <c r="E140" s="470">
        <v>7.0000000000000001E-3</v>
      </c>
      <c r="G140" s="630"/>
      <c r="H140" s="630"/>
      <c r="I140" s="630"/>
      <c r="J140" s="630"/>
      <c r="K140" s="630"/>
      <c r="L140" s="630"/>
      <c r="M140" s="630"/>
    </row>
    <row r="141" spans="4:13">
      <c r="D141" s="366" t="s">
        <v>301</v>
      </c>
      <c r="E141" s="408">
        <v>0</v>
      </c>
      <c r="F141" s="286"/>
      <c r="G141" s="630"/>
      <c r="H141" s="630"/>
      <c r="I141" s="630"/>
      <c r="J141" s="630"/>
      <c r="K141" s="630"/>
      <c r="L141" s="630"/>
      <c r="M141" s="630"/>
    </row>
    <row r="142" spans="4:13" ht="30">
      <c r="D142" s="366" t="s">
        <v>334</v>
      </c>
      <c r="E142" s="401">
        <v>6</v>
      </c>
      <c r="F142" s="286"/>
      <c r="G142" s="630"/>
      <c r="H142" s="630"/>
      <c r="I142" s="630"/>
      <c r="J142" s="630"/>
      <c r="K142" s="630"/>
      <c r="L142" s="630"/>
      <c r="M142" s="630"/>
    </row>
    <row r="143" spans="4:13" ht="30">
      <c r="D143" s="366" t="s">
        <v>365</v>
      </c>
      <c r="E143" s="401">
        <v>1.2</v>
      </c>
      <c r="F143" s="286"/>
      <c r="G143" s="630"/>
      <c r="H143" s="630"/>
      <c r="I143" s="630"/>
      <c r="J143" s="630"/>
      <c r="K143" s="630"/>
      <c r="L143" s="630"/>
      <c r="M143" s="630"/>
    </row>
    <row r="144" spans="4:13">
      <c r="D144" s="366" t="s">
        <v>364</v>
      </c>
      <c r="E144" s="401">
        <v>1.5</v>
      </c>
      <c r="F144" s="286"/>
      <c r="G144" s="630"/>
      <c r="H144" s="630"/>
      <c r="I144" s="630"/>
      <c r="J144" s="630"/>
      <c r="K144" s="630"/>
      <c r="L144" s="630"/>
      <c r="M144" s="630"/>
    </row>
    <row r="145" spans="3:13">
      <c r="D145" s="440"/>
      <c r="E145" s="183"/>
      <c r="F145" s="286"/>
    </row>
    <row r="146" spans="3:13">
      <c r="D146" s="440"/>
      <c r="E146" s="183"/>
      <c r="F146" s="286"/>
    </row>
    <row r="147" spans="3:13">
      <c r="C147" s="16" t="s">
        <v>336</v>
      </c>
    </row>
    <row r="148" spans="3:13">
      <c r="C148" s="16"/>
      <c r="G148" s="626" t="s">
        <v>300</v>
      </c>
      <c r="H148" s="626"/>
      <c r="I148" s="626"/>
      <c r="J148" s="626"/>
      <c r="K148" s="626"/>
      <c r="L148" s="626"/>
      <c r="M148" s="626"/>
    </row>
    <row r="149" spans="3:13">
      <c r="D149" s="366" t="s">
        <v>295</v>
      </c>
      <c r="E149" s="444">
        <f>+(1-E127)/2</f>
        <v>4.9999999999999989E-2</v>
      </c>
      <c r="G149" s="630"/>
      <c r="H149" s="630"/>
      <c r="I149" s="630"/>
      <c r="J149" s="630"/>
      <c r="K149" s="630"/>
      <c r="L149" s="630"/>
      <c r="M149" s="630"/>
    </row>
    <row r="150" spans="3:13">
      <c r="D150" s="366" t="s">
        <v>337</v>
      </c>
      <c r="E150" s="445">
        <f>+ROUNDDOWN(SUM(E23:G23)*E149/1000,0)*1000</f>
        <v>278000</v>
      </c>
      <c r="G150" s="630"/>
      <c r="H150" s="630"/>
      <c r="I150" s="630"/>
      <c r="J150" s="630"/>
      <c r="K150" s="630"/>
      <c r="L150" s="630"/>
      <c r="M150" s="630"/>
    </row>
    <row r="151" spans="3:13">
      <c r="D151" s="3" t="s">
        <v>338</v>
      </c>
      <c r="E151" s="443">
        <f>SUM(E23:G23)*(1-E126-E149)</f>
        <v>278534.1999999999</v>
      </c>
      <c r="G151" s="630"/>
      <c r="H151" s="630"/>
      <c r="I151" s="630"/>
      <c r="J151" s="630"/>
      <c r="K151" s="630"/>
      <c r="L151" s="630"/>
      <c r="M151" s="630"/>
    </row>
    <row r="152" spans="3:13" ht="30">
      <c r="D152" s="366" t="s">
        <v>296</v>
      </c>
      <c r="E152" s="446">
        <v>0.12</v>
      </c>
      <c r="F152" s="286"/>
      <c r="G152" s="630"/>
      <c r="H152" s="630"/>
      <c r="I152" s="630"/>
      <c r="J152" s="630"/>
      <c r="K152" s="630"/>
      <c r="L152" s="630"/>
      <c r="M152" s="630"/>
    </row>
    <row r="153" spans="3:13">
      <c r="D153" s="366" t="s">
        <v>343</v>
      </c>
      <c r="E153" s="454">
        <v>278534</v>
      </c>
      <c r="G153" s="630"/>
      <c r="H153" s="630"/>
      <c r="I153" s="630"/>
      <c r="J153" s="630"/>
      <c r="K153" s="630"/>
      <c r="L153" s="630"/>
      <c r="M153" s="630"/>
    </row>
  </sheetData>
  <mergeCells count="104">
    <mergeCell ref="K83:Q83"/>
    <mergeCell ref="K84:Q84"/>
    <mergeCell ref="K85:Q85"/>
    <mergeCell ref="K117:Q117"/>
    <mergeCell ref="K111:Q111"/>
    <mergeCell ref="K112:Q112"/>
    <mergeCell ref="K113:Q113"/>
    <mergeCell ref="K114:Q114"/>
    <mergeCell ref="K110:Q110"/>
    <mergeCell ref="K115:Q115"/>
    <mergeCell ref="K116:Q116"/>
    <mergeCell ref="K33:Q33"/>
    <mergeCell ref="K52:Q52"/>
    <mergeCell ref="K53:Q53"/>
    <mergeCell ref="K54:Q54"/>
    <mergeCell ref="K55:Q55"/>
    <mergeCell ref="K56:Q56"/>
    <mergeCell ref="K57:Q57"/>
    <mergeCell ref="K81:Q81"/>
    <mergeCell ref="K82:Q82"/>
    <mergeCell ref="K60:Q60"/>
    <mergeCell ref="AI71:AO71"/>
    <mergeCell ref="AI72:AO72"/>
    <mergeCell ref="I7:I9"/>
    <mergeCell ref="J7:J9"/>
    <mergeCell ref="G153:M153"/>
    <mergeCell ref="G148:M148"/>
    <mergeCell ref="G149:M149"/>
    <mergeCell ref="G150:M150"/>
    <mergeCell ref="G151:M151"/>
    <mergeCell ref="G152:M152"/>
    <mergeCell ref="K109:Q109"/>
    <mergeCell ref="I94:AG94"/>
    <mergeCell ref="AI70:AO70"/>
    <mergeCell ref="G138:M138"/>
    <mergeCell ref="G139:M139"/>
    <mergeCell ref="G140:M140"/>
    <mergeCell ref="G133:M133"/>
    <mergeCell ref="G143:M143"/>
    <mergeCell ref="G134:M134"/>
    <mergeCell ref="G135:M135"/>
    <mergeCell ref="G136:M136"/>
    <mergeCell ref="K38:Q38"/>
    <mergeCell ref="K32:Q32"/>
    <mergeCell ref="K29:Q29"/>
    <mergeCell ref="K51:Q51"/>
    <mergeCell ref="K61:Q61"/>
    <mergeCell ref="K62:Q62"/>
    <mergeCell ref="F7:F9"/>
    <mergeCell ref="G7:G9"/>
    <mergeCell ref="AI68:AO68"/>
    <mergeCell ref="AI69:AO69"/>
    <mergeCell ref="K30:Q30"/>
    <mergeCell ref="K45:Q45"/>
    <mergeCell ref="K31:Q31"/>
    <mergeCell ref="K46:Q46"/>
    <mergeCell ref="K39:Q39"/>
    <mergeCell ref="K40:Q40"/>
    <mergeCell ref="K41:Q41"/>
    <mergeCell ref="K42:Q42"/>
    <mergeCell ref="K43:Q43"/>
    <mergeCell ref="K44:Q44"/>
    <mergeCell ref="K34:Q34"/>
    <mergeCell ref="K35:Q35"/>
    <mergeCell ref="K36:Q36"/>
    <mergeCell ref="K37:Q37"/>
    <mergeCell ref="K58:Q58"/>
    <mergeCell ref="K59:Q59"/>
    <mergeCell ref="G144:M144"/>
    <mergeCell ref="D4:J4"/>
    <mergeCell ref="G128:M128"/>
    <mergeCell ref="G129:M129"/>
    <mergeCell ref="G130:M130"/>
    <mergeCell ref="G141:M141"/>
    <mergeCell ref="G132:M132"/>
    <mergeCell ref="G142:M142"/>
    <mergeCell ref="E66:E68"/>
    <mergeCell ref="F66:F68"/>
    <mergeCell ref="G66:G68"/>
    <mergeCell ref="H66:H68"/>
    <mergeCell ref="I66:AG66"/>
    <mergeCell ref="K79:Q79"/>
    <mergeCell ref="G137:M137"/>
    <mergeCell ref="G125:M125"/>
    <mergeCell ref="G126:M126"/>
    <mergeCell ref="G127:M127"/>
    <mergeCell ref="G131:M131"/>
    <mergeCell ref="K88:Q88"/>
    <mergeCell ref="K89:Q89"/>
    <mergeCell ref="K86:Q86"/>
    <mergeCell ref="K87:Q87"/>
    <mergeCell ref="D66:D68"/>
    <mergeCell ref="AI96:AO96"/>
    <mergeCell ref="AI97:AO97"/>
    <mergeCell ref="AI98:AO98"/>
    <mergeCell ref="AI99:AO99"/>
    <mergeCell ref="AI102:AO102"/>
    <mergeCell ref="D94:D96"/>
    <mergeCell ref="E94:E96"/>
    <mergeCell ref="F94:F96"/>
    <mergeCell ref="G94:G96"/>
    <mergeCell ref="H94:H96"/>
    <mergeCell ref="AI100:AO100"/>
    <mergeCell ref="AI101:AO101"/>
  </mergeCells>
  <conditionalFormatting sqref="E141:E146">
    <cfRule type="cellIs" dxfId="3" priority="1" operator="equal">
      <formula>"TAIP"</formula>
    </cfRule>
    <cfRule type="cellIs" dxfId="2" priority="2" operator="equal">
      <formula>"NE"</formula>
    </cfRule>
  </conditionalFormatting>
  <hyperlinks>
    <hyperlink ref="A1" location="'Valdymo darbalaukis'!A1" display="Atgal į valdymo darbalaukį" xr:uid="{00000000-0004-0000-0300-000000000000}"/>
    <hyperlink ref="K46" r:id="rId1" xr:uid="{CB2D03F6-962A-46C6-A80E-7927970EC817}"/>
  </hyperlinks>
  <pageMargins left="0.7" right="0.7" top="0.75" bottom="0.75" header="0.3" footer="0.3"/>
  <pageSetup paperSize="9" orientation="portrait" r:id="rId2"/>
  <ignoredErrors>
    <ignoredError sqref="I73:AG73 G10 I103:AB103 AC103:AG103" formulaRange="1"/>
  </ignoredError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1"/>
  <sheetViews>
    <sheetView showFormulas="1" topLeftCell="A9" zoomScale="90" zoomScaleNormal="90" workbookViewId="0">
      <selection activeCell="G20" sqref="G20"/>
    </sheetView>
  </sheetViews>
  <sheetFormatPr defaultRowHeight="15"/>
  <cols>
    <col min="2" max="2" width="43.42578125" customWidth="1"/>
    <col min="3" max="3" width="8.85546875" customWidth="1"/>
    <col min="4" max="4" width="19.140625" customWidth="1"/>
    <col min="5" max="5" width="31.42578125" style="286" customWidth="1"/>
  </cols>
  <sheetData>
    <row r="1" spans="1:5">
      <c r="A1" s="255" t="s">
        <v>184</v>
      </c>
      <c r="B1" s="256"/>
      <c r="C1" s="256"/>
      <c r="D1" s="256"/>
      <c r="E1" s="384"/>
    </row>
    <row r="2" spans="1:5">
      <c r="A2" s="256"/>
      <c r="B2" s="256"/>
      <c r="C2" s="256"/>
      <c r="D2" s="256"/>
      <c r="E2" s="384"/>
    </row>
    <row r="3" spans="1:5">
      <c r="A3" s="257"/>
      <c r="B3" s="649" t="s">
        <v>185</v>
      </c>
      <c r="C3" s="649"/>
      <c r="D3" s="649"/>
      <c r="E3" s="649"/>
    </row>
    <row r="4" spans="1:5">
      <c r="A4" s="257"/>
      <c r="B4" s="649"/>
      <c r="C4" s="649"/>
      <c r="D4" s="649"/>
      <c r="E4" s="649"/>
    </row>
    <row r="5" spans="1:5" ht="15.75" thickBot="1">
      <c r="A5" s="257"/>
      <c r="B5" s="256"/>
      <c r="C5" s="256"/>
      <c r="D5" s="256"/>
      <c r="E5" s="384"/>
    </row>
    <row r="6" spans="1:5" ht="90" thickBot="1">
      <c r="A6" s="258" t="s">
        <v>186</v>
      </c>
      <c r="B6" s="258" t="s">
        <v>187</v>
      </c>
      <c r="C6" s="259" t="s">
        <v>351</v>
      </c>
      <c r="D6" s="260" t="s">
        <v>188</v>
      </c>
      <c r="E6" s="261" t="s">
        <v>189</v>
      </c>
    </row>
    <row r="7" spans="1:5" ht="59.25" customHeight="1">
      <c r="A7" s="262" t="s">
        <v>190</v>
      </c>
      <c r="B7" s="263" t="s">
        <v>191</v>
      </c>
      <c r="C7" s="264"/>
      <c r="D7" s="265"/>
      <c r="E7" s="375"/>
    </row>
    <row r="8" spans="1:5" ht="36" customHeight="1">
      <c r="A8" s="266" t="s">
        <v>192</v>
      </c>
      <c r="B8" s="267" t="s">
        <v>193</v>
      </c>
      <c r="C8" s="268"/>
      <c r="D8" s="269"/>
      <c r="E8" s="377"/>
    </row>
    <row r="9" spans="1:5" ht="31.5" customHeight="1">
      <c r="A9" s="266" t="s">
        <v>194</v>
      </c>
      <c r="B9" s="267" t="s">
        <v>195</v>
      </c>
      <c r="C9" s="268"/>
      <c r="D9" s="269"/>
      <c r="E9" s="377"/>
    </row>
    <row r="10" spans="1:5" ht="57.75" customHeight="1">
      <c r="A10" s="266" t="s">
        <v>196</v>
      </c>
      <c r="B10" s="267" t="s">
        <v>197</v>
      </c>
      <c r="C10" s="268"/>
      <c r="D10" s="269"/>
      <c r="E10" s="377"/>
    </row>
    <row r="11" spans="1:5" ht="54.75" customHeight="1" thickBot="1">
      <c r="A11" s="270" t="s">
        <v>198</v>
      </c>
      <c r="B11" s="271" t="s">
        <v>199</v>
      </c>
      <c r="C11" s="312"/>
      <c r="D11" s="272"/>
      <c r="E11" s="393"/>
    </row>
    <row r="12" spans="1:5" ht="62.25" customHeight="1">
      <c r="A12" s="262" t="s">
        <v>200</v>
      </c>
      <c r="B12" s="263" t="s">
        <v>201</v>
      </c>
      <c r="C12" s="313"/>
      <c r="D12" s="265"/>
      <c r="E12" s="375"/>
    </row>
    <row r="13" spans="1:5" ht="40.5" customHeight="1">
      <c r="A13" s="266" t="s">
        <v>202</v>
      </c>
      <c r="B13" s="267" t="s">
        <v>203</v>
      </c>
      <c r="C13" s="314"/>
      <c r="D13" s="269"/>
      <c r="E13" s="377"/>
    </row>
    <row r="14" spans="1:5" ht="33" customHeight="1">
      <c r="A14" s="266" t="s">
        <v>204</v>
      </c>
      <c r="B14" s="267" t="s">
        <v>205</v>
      </c>
      <c r="C14" s="268"/>
      <c r="D14" s="269"/>
      <c r="E14" s="377"/>
    </row>
    <row r="15" spans="1:5" ht="48.75" customHeight="1">
      <c r="A15" s="266" t="s">
        <v>206</v>
      </c>
      <c r="B15" s="267" t="s">
        <v>207</v>
      </c>
      <c r="C15" s="314"/>
      <c r="D15" s="269"/>
      <c r="E15" s="377"/>
    </row>
    <row r="16" spans="1:5" ht="69" customHeight="1" thickBot="1">
      <c r="A16" s="273" t="s">
        <v>208</v>
      </c>
      <c r="B16" s="274" t="s">
        <v>209</v>
      </c>
      <c r="C16" s="312"/>
      <c r="D16" s="275"/>
      <c r="E16" s="385"/>
    </row>
    <row r="17" spans="1:5" ht="43.5" customHeight="1">
      <c r="A17" s="262" t="s">
        <v>210</v>
      </c>
      <c r="B17" s="263" t="s">
        <v>211</v>
      </c>
      <c r="C17" s="264"/>
      <c r="D17" s="265"/>
      <c r="E17" s="376"/>
    </row>
    <row r="18" spans="1:5" ht="54.75" customHeight="1">
      <c r="A18" s="266" t="s">
        <v>212</v>
      </c>
      <c r="B18" s="267" t="s">
        <v>213</v>
      </c>
      <c r="C18" s="268"/>
      <c r="D18" s="269"/>
      <c r="E18" s="377"/>
    </row>
    <row r="19" spans="1:5" ht="51.75" customHeight="1">
      <c r="A19" s="266" t="s">
        <v>214</v>
      </c>
      <c r="B19" s="267" t="s">
        <v>215</v>
      </c>
      <c r="C19" s="314"/>
      <c r="D19" s="378"/>
      <c r="E19" s="377"/>
    </row>
    <row r="20" spans="1:5" ht="54" customHeight="1">
      <c r="A20" s="266" t="s">
        <v>216</v>
      </c>
      <c r="B20" s="267" t="s">
        <v>217</v>
      </c>
      <c r="C20" s="268"/>
      <c r="D20" s="269"/>
      <c r="E20" s="377"/>
    </row>
    <row r="21" spans="1:5" ht="46.5" customHeight="1">
      <c r="A21" s="266" t="s">
        <v>218</v>
      </c>
      <c r="B21" s="276" t="s">
        <v>219</v>
      </c>
      <c r="C21" s="268"/>
      <c r="D21" s="277"/>
      <c r="E21" s="377"/>
    </row>
    <row r="22" spans="1:5" ht="55.5" customHeight="1" thickBot="1">
      <c r="A22" s="273" t="s">
        <v>220</v>
      </c>
      <c r="B22" s="278" t="s">
        <v>221</v>
      </c>
      <c r="C22" s="268"/>
      <c r="D22" s="279"/>
      <c r="E22" s="385"/>
    </row>
    <row r="23" spans="1:5" ht="41.25" customHeight="1">
      <c r="A23" s="262" t="s">
        <v>222</v>
      </c>
      <c r="B23" s="263" t="s">
        <v>223</v>
      </c>
      <c r="C23" s="264"/>
      <c r="D23" s="265"/>
      <c r="E23" s="375"/>
    </row>
    <row r="24" spans="1:5" ht="49.5" customHeight="1">
      <c r="A24" s="266" t="s">
        <v>224</v>
      </c>
      <c r="B24" s="267" t="s">
        <v>225</v>
      </c>
      <c r="C24" s="268"/>
      <c r="D24" s="379"/>
      <c r="E24" s="377"/>
    </row>
    <row r="25" spans="1:5" ht="64.5" customHeight="1" thickBot="1">
      <c r="A25" s="273" t="s">
        <v>226</v>
      </c>
      <c r="B25" s="278" t="s">
        <v>227</v>
      </c>
      <c r="C25" s="380"/>
      <c r="D25" s="279"/>
      <c r="E25" s="385"/>
    </row>
    <row r="26" spans="1:5" ht="63" customHeight="1">
      <c r="A26" s="262" t="s">
        <v>228</v>
      </c>
      <c r="B26" s="280" t="s">
        <v>229</v>
      </c>
      <c r="C26" s="264"/>
      <c r="D26" s="265"/>
      <c r="E26" s="387"/>
    </row>
    <row r="27" spans="1:5" ht="88.5" customHeight="1">
      <c r="A27" s="266" t="s">
        <v>230</v>
      </c>
      <c r="B27" s="267" t="s">
        <v>231</v>
      </c>
      <c r="C27" s="268"/>
      <c r="D27" s="379"/>
      <c r="E27" s="377"/>
    </row>
    <row r="28" spans="1:5" ht="87" customHeight="1" thickBot="1">
      <c r="A28" s="273" t="s">
        <v>232</v>
      </c>
      <c r="B28" s="278" t="s">
        <v>233</v>
      </c>
      <c r="C28" s="380"/>
      <c r="D28" s="279"/>
      <c r="E28" s="385"/>
    </row>
    <row r="29" spans="1:5" ht="81.75" customHeight="1">
      <c r="A29" s="262" t="s">
        <v>234</v>
      </c>
      <c r="B29" s="263" t="s">
        <v>235</v>
      </c>
      <c r="C29" s="264"/>
      <c r="D29" s="265"/>
      <c r="E29" s="375"/>
    </row>
    <row r="30" spans="1:5" ht="54.75" customHeight="1">
      <c r="A30" s="266" t="s">
        <v>236</v>
      </c>
      <c r="B30" s="267" t="s">
        <v>237</v>
      </c>
      <c r="C30" s="315"/>
      <c r="D30" s="316"/>
      <c r="E30" s="377"/>
    </row>
    <row r="31" spans="1:5" ht="39" thickBot="1">
      <c r="A31" s="381" t="s">
        <v>255</v>
      </c>
      <c r="B31" s="382" t="s">
        <v>256</v>
      </c>
      <c r="C31" s="383"/>
      <c r="D31" s="279"/>
      <c r="E31" s="386"/>
    </row>
  </sheetData>
  <mergeCells count="1">
    <mergeCell ref="B3:E4"/>
  </mergeCells>
  <hyperlinks>
    <hyperlink ref="A1" location="'Valdymo darbalaukis'!A1" display="Atgal į  valdymo darbalaukį"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1"/>
  <sheetViews>
    <sheetView workbookViewId="0">
      <selection activeCell="N15" sqref="N15"/>
    </sheetView>
  </sheetViews>
  <sheetFormatPr defaultRowHeight="15"/>
  <cols>
    <col min="1" max="1" width="1.85546875" customWidth="1"/>
    <col min="2" max="2" width="14.85546875" customWidth="1"/>
    <col min="3" max="3" width="9.85546875" customWidth="1"/>
    <col min="4" max="28" width="6.85546875" style="56" customWidth="1"/>
  </cols>
  <sheetData>
    <row r="1" spans="1:28">
      <c r="A1" s="1" t="s">
        <v>0</v>
      </c>
    </row>
    <row r="3" spans="1:28">
      <c r="B3" s="650" t="s">
        <v>122</v>
      </c>
      <c r="C3" s="650"/>
      <c r="D3" s="650"/>
      <c r="E3" s="650"/>
      <c r="F3" s="650"/>
      <c r="G3" s="650"/>
      <c r="H3" s="650"/>
      <c r="I3" s="650"/>
      <c r="J3" s="650"/>
      <c r="K3" s="650"/>
    </row>
    <row r="4" spans="1:28" ht="15.75" thickBot="1"/>
    <row r="5" spans="1:28" ht="15.75" thickBot="1">
      <c r="B5" s="102" t="s">
        <v>123</v>
      </c>
      <c r="C5" s="103" t="s">
        <v>122</v>
      </c>
      <c r="D5" s="297">
        <v>1</v>
      </c>
      <c r="E5" s="298">
        <v>2</v>
      </c>
      <c r="F5" s="298">
        <v>3</v>
      </c>
      <c r="G5" s="298">
        <v>4</v>
      </c>
      <c r="H5" s="298">
        <v>5</v>
      </c>
      <c r="I5" s="298">
        <v>6</v>
      </c>
      <c r="J5" s="298">
        <v>7</v>
      </c>
      <c r="K5" s="298">
        <v>8</v>
      </c>
      <c r="L5" s="298">
        <v>9</v>
      </c>
      <c r="M5" s="298">
        <v>10</v>
      </c>
      <c r="N5" s="298">
        <v>11</v>
      </c>
      <c r="O5" s="298">
        <v>12</v>
      </c>
      <c r="P5" s="298">
        <v>13</v>
      </c>
      <c r="Q5" s="298">
        <v>14</v>
      </c>
      <c r="R5" s="298">
        <v>15</v>
      </c>
      <c r="S5" s="298">
        <v>16</v>
      </c>
      <c r="T5" s="298">
        <v>17</v>
      </c>
      <c r="U5" s="298">
        <v>18</v>
      </c>
      <c r="V5" s="298">
        <v>19</v>
      </c>
      <c r="W5" s="298">
        <v>20</v>
      </c>
      <c r="X5" s="298">
        <v>21</v>
      </c>
      <c r="Y5" s="298">
        <v>22</v>
      </c>
      <c r="Z5" s="298">
        <v>23</v>
      </c>
      <c r="AA5" s="298">
        <v>24</v>
      </c>
      <c r="AB5" s="299">
        <v>25</v>
      </c>
    </row>
    <row r="6" spans="1:28">
      <c r="B6" s="98" t="s">
        <v>124</v>
      </c>
      <c r="C6" s="294">
        <f>'Dalyvio prielaidos'!H7</f>
        <v>0</v>
      </c>
      <c r="D6" s="99">
        <f>IF(D5&lt;='Bazinės prielaidos'!$E$8,1*(1+$C$6)^D5,0)</f>
        <v>1</v>
      </c>
      <c r="E6" s="301">
        <f>IF(E5&lt;='Bazinės prielaidos'!$E$8,1*(1+$C$6)^E5,0)</f>
        <v>1</v>
      </c>
      <c r="F6" s="301">
        <f>IF(F5&lt;='Bazinės prielaidos'!$E$8,1*(1+$C$6)^F5,0)</f>
        <v>1</v>
      </c>
      <c r="G6" s="301">
        <f>IF(G5&lt;='Bazinės prielaidos'!$E$8,1*(1+$C$6)^G5,0)</f>
        <v>1</v>
      </c>
      <c r="H6" s="301">
        <f>IF(H5&lt;='Bazinės prielaidos'!$E$8,1*(1+$C$6)^H5,0)</f>
        <v>1</v>
      </c>
      <c r="I6" s="301">
        <f>IF(I5&lt;='Bazinės prielaidos'!$E$8,1*(1+$C$6)^I5,0)</f>
        <v>1</v>
      </c>
      <c r="J6" s="301">
        <f>IF(J5&lt;='Bazinės prielaidos'!$E$8,1*(1+$C$6)^J5,0)</f>
        <v>1</v>
      </c>
      <c r="K6" s="301">
        <f>IF(K5&lt;='Bazinės prielaidos'!$E$8,1*(1+$C$6)^K5,0)</f>
        <v>1</v>
      </c>
      <c r="L6" s="301">
        <f>IF(L5&lt;='Bazinės prielaidos'!$E$8,1*(1+$C$6)^L5,0)</f>
        <v>1</v>
      </c>
      <c r="M6" s="301">
        <f>IF(M5&lt;='Bazinės prielaidos'!$E$8,1*(1+$C$6)^M5,0)</f>
        <v>1</v>
      </c>
      <c r="N6" s="301">
        <f>IF(N5&lt;='Bazinės prielaidos'!$E$8,1*(1+$C$6)^N5,0)</f>
        <v>1</v>
      </c>
      <c r="O6" s="301">
        <f>IF(O5&lt;='Bazinės prielaidos'!$E$8,1*(1+$C$6)^O5,0)</f>
        <v>1</v>
      </c>
      <c r="P6" s="301">
        <f>IF(P5&lt;='Bazinės prielaidos'!$E$8,1*(1+$C$6)^P5,0)</f>
        <v>1</v>
      </c>
      <c r="Q6" s="301">
        <f>IF(Q5&lt;='Bazinės prielaidos'!$E$8,1*(1+$C$6)^Q5,0)</f>
        <v>1</v>
      </c>
      <c r="R6" s="301">
        <f>IF(R5&lt;='Bazinės prielaidos'!$E$8,1*(1+$C$6)^R5,0)</f>
        <v>1</v>
      </c>
      <c r="S6" s="301">
        <f>IF(S5&lt;='Bazinės prielaidos'!$E$8,1*(1+$C$6)^S5,0)</f>
        <v>0</v>
      </c>
      <c r="T6" s="301">
        <f>IF(T5&lt;='Bazinės prielaidos'!$E$8,1*(1+$C$6)^T5,0)</f>
        <v>0</v>
      </c>
      <c r="U6" s="301">
        <f>IF(U5&lt;='Bazinės prielaidos'!$E$8,1*(1+$C$6)^U5,0)</f>
        <v>0</v>
      </c>
      <c r="V6" s="301">
        <f>IF(V5&lt;='Bazinės prielaidos'!$E$8,1*(1+$C$6)^V5,0)</f>
        <v>0</v>
      </c>
      <c r="W6" s="301">
        <f>IF(W5&lt;='Bazinės prielaidos'!$E$8,1*(1+$C$6)^W5,0)</f>
        <v>0</v>
      </c>
      <c r="X6" s="301">
        <f>IF(X5&lt;='Bazinės prielaidos'!$E$8,1*(1+$C$6)^X5,0)</f>
        <v>0</v>
      </c>
      <c r="Y6" s="301">
        <f>IF(Y5&lt;='Bazinės prielaidos'!$E$8,1*(1+$C$6)^Y5,0)</f>
        <v>0</v>
      </c>
      <c r="Z6" s="301">
        <f>IF(Z5&lt;='Bazinės prielaidos'!$E$8,1*(1+$C$6)^Z5,0)</f>
        <v>0</v>
      </c>
      <c r="AA6" s="301">
        <f>IF(AA5&lt;='Bazinės prielaidos'!$E$8,1*(1+$C$6)^AA5,0)</f>
        <v>0</v>
      </c>
      <c r="AB6" s="302">
        <f>IF(AB5&lt;='Bazinės prielaidos'!$E$8,1*(1+$C$6)^AB5,0)</f>
        <v>0</v>
      </c>
    </row>
    <row r="7" spans="1:28">
      <c r="B7" s="65" t="s">
        <v>125</v>
      </c>
      <c r="C7" s="295">
        <f>'Dalyvio prielaidos'!H8</f>
        <v>0</v>
      </c>
      <c r="D7" s="100">
        <f>IF(D5&lt;='Bazinės prielaidos'!$E$8,1*(1+$C$7)^D5,0)</f>
        <v>1</v>
      </c>
      <c r="E7" s="300">
        <f>IF(E5&lt;='Bazinės prielaidos'!$E$8,1*(1+$C$7)^E5,0)</f>
        <v>1</v>
      </c>
      <c r="F7" s="300">
        <f>IF(F5&lt;='Bazinės prielaidos'!$E$8,1*(1+$C$7)^F5,0)</f>
        <v>1</v>
      </c>
      <c r="G7" s="300">
        <f>IF(G5&lt;='Bazinės prielaidos'!$E$8,1*(1+$C$7)^G5,0)</f>
        <v>1</v>
      </c>
      <c r="H7" s="300">
        <f>IF(H5&lt;='Bazinės prielaidos'!$E$8,1*(1+$C$7)^H5,0)</f>
        <v>1</v>
      </c>
      <c r="I7" s="300">
        <f>IF(I5&lt;='Bazinės prielaidos'!$E$8,1*(1+$C$7)^I5,0)</f>
        <v>1</v>
      </c>
      <c r="J7" s="300">
        <f>IF(J5&lt;='Bazinės prielaidos'!$E$8,1*(1+$C$7)^J5,0)</f>
        <v>1</v>
      </c>
      <c r="K7" s="300">
        <f>IF(K5&lt;='Bazinės prielaidos'!$E$8,1*(1+$C$7)^K5,0)</f>
        <v>1</v>
      </c>
      <c r="L7" s="300">
        <f>IF(L5&lt;='Bazinės prielaidos'!$E$8,1*(1+$C$7)^L5,0)</f>
        <v>1</v>
      </c>
      <c r="M7" s="300">
        <f>IF(M5&lt;='Bazinės prielaidos'!$E$8,1*(1+$C$7)^M5,0)</f>
        <v>1</v>
      </c>
      <c r="N7" s="300">
        <f>IF(N5&lt;='Bazinės prielaidos'!$E$8,1*(1+$C$7)^N5,0)</f>
        <v>1</v>
      </c>
      <c r="O7" s="300">
        <f>IF(O5&lt;='Bazinės prielaidos'!$E$8,1*(1+$C$7)^O5,0)</f>
        <v>1</v>
      </c>
      <c r="P7" s="300">
        <f>IF(P5&lt;='Bazinės prielaidos'!$E$8,1*(1+$C$7)^P5,0)</f>
        <v>1</v>
      </c>
      <c r="Q7" s="300">
        <f>IF(Q5&lt;='Bazinės prielaidos'!$E$8,1*(1+$C$7)^Q5,0)</f>
        <v>1</v>
      </c>
      <c r="R7" s="300">
        <f>IF(R5&lt;='Bazinės prielaidos'!$E$8,1*(1+$C$7)^R5,0)</f>
        <v>1</v>
      </c>
      <c r="S7" s="300">
        <f>IF(S5&lt;='Bazinės prielaidos'!$E$8,1*(1+$C$7)^S5,0)</f>
        <v>0</v>
      </c>
      <c r="T7" s="300">
        <f>IF(T5&lt;='Bazinės prielaidos'!$E$8,1*(1+$C$7)^T5,0)</f>
        <v>0</v>
      </c>
      <c r="U7" s="300">
        <f>IF(U5&lt;='Bazinės prielaidos'!$E$8,1*(1+$C$7)^U5,0)</f>
        <v>0</v>
      </c>
      <c r="V7" s="300">
        <f>IF(V5&lt;='Bazinės prielaidos'!$E$8,1*(1+$C$7)^V5,0)</f>
        <v>0</v>
      </c>
      <c r="W7" s="300">
        <f>IF(W5&lt;='Bazinės prielaidos'!$E$8,1*(1+$C$7)^W5,0)</f>
        <v>0</v>
      </c>
      <c r="X7" s="300">
        <f>IF(X5&lt;='Bazinės prielaidos'!$E$8,1*(1+$C$7)^X5,0)</f>
        <v>0</v>
      </c>
      <c r="Y7" s="300">
        <f>IF(Y5&lt;='Bazinės prielaidos'!$E$8,1*(1+$C$7)^Y5,0)</f>
        <v>0</v>
      </c>
      <c r="Z7" s="300">
        <f>IF(Z5&lt;='Bazinės prielaidos'!$E$8,1*(1+$C$7)^Z5,0)</f>
        <v>0</v>
      </c>
      <c r="AA7" s="300">
        <f>IF(AA5&lt;='Bazinės prielaidos'!$E$8,1*(1+$C$7)^AA5,0)</f>
        <v>0</v>
      </c>
      <c r="AB7" s="303">
        <f>IF(AB5&lt;='Bazinės prielaidos'!$E$8,1*(1+$C$7)^AB5,0)</f>
        <v>0</v>
      </c>
    </row>
    <row r="8" spans="1:28">
      <c r="B8" s="65" t="s">
        <v>126</v>
      </c>
      <c r="C8" s="295">
        <f>'Dalyvio prielaidos'!H9</f>
        <v>0</v>
      </c>
      <c r="D8" s="100">
        <f>IF(D5&lt;='Bazinės prielaidos'!$E$8,1*(1+$C$8)^D5,0)</f>
        <v>1</v>
      </c>
      <c r="E8" s="300">
        <f>IF(E5&lt;='Bazinės prielaidos'!$E$8,1*(1+$C$8)^E5,0)</f>
        <v>1</v>
      </c>
      <c r="F8" s="300">
        <f>IF(F5&lt;='Bazinės prielaidos'!$E$8,1*(1+$C$8)^F5,0)</f>
        <v>1</v>
      </c>
      <c r="G8" s="300">
        <f>IF(G5&lt;='Bazinės prielaidos'!$E$8,1*(1+$C$8)^G5,0)</f>
        <v>1</v>
      </c>
      <c r="H8" s="300">
        <f>IF(H5&lt;='Bazinės prielaidos'!$E$8,1*(1+$C$8)^H5,0)</f>
        <v>1</v>
      </c>
      <c r="I8" s="300">
        <f>IF(I5&lt;='Bazinės prielaidos'!$E$8,1*(1+$C$8)^I5,0)</f>
        <v>1</v>
      </c>
      <c r="J8" s="300">
        <f>IF(J5&lt;='Bazinės prielaidos'!$E$8,1*(1+$C$8)^J5,0)</f>
        <v>1</v>
      </c>
      <c r="K8" s="300">
        <f>IF(K5&lt;='Bazinės prielaidos'!$E$8,1*(1+$C$8)^K5,0)</f>
        <v>1</v>
      </c>
      <c r="L8" s="300">
        <f>IF(L5&lt;='Bazinės prielaidos'!$E$8,1*(1+$C$8)^L5,0)</f>
        <v>1</v>
      </c>
      <c r="M8" s="300">
        <f>IF(M5&lt;='Bazinės prielaidos'!$E$8,1*(1+$C$8)^M5,0)</f>
        <v>1</v>
      </c>
      <c r="N8" s="300">
        <f>IF(N5&lt;='Bazinės prielaidos'!$E$8,1*(1+$C$8)^N5,0)</f>
        <v>1</v>
      </c>
      <c r="O8" s="300">
        <f>IF(O5&lt;='Bazinės prielaidos'!$E$8,1*(1+$C$8)^O5,0)</f>
        <v>1</v>
      </c>
      <c r="P8" s="300">
        <f>IF(P5&lt;='Bazinės prielaidos'!$E$8,1*(1+$C$8)^P5,0)</f>
        <v>1</v>
      </c>
      <c r="Q8" s="300">
        <f>IF(Q5&lt;='Bazinės prielaidos'!$E$8,1*(1+$C$8)^Q5,0)</f>
        <v>1</v>
      </c>
      <c r="R8" s="300">
        <f>IF(R5&lt;='Bazinės prielaidos'!$E$8,1*(1+$C$8)^R5,0)</f>
        <v>1</v>
      </c>
      <c r="S8" s="300">
        <f>IF(S5&lt;='Bazinės prielaidos'!$E$8,1*(1+$C$8)^S5,0)</f>
        <v>0</v>
      </c>
      <c r="T8" s="300">
        <f>IF(T5&lt;='Bazinės prielaidos'!$E$8,1*(1+$C$8)^T5,0)</f>
        <v>0</v>
      </c>
      <c r="U8" s="300">
        <f>IF(U5&lt;='Bazinės prielaidos'!$E$8,1*(1+$C$8)^U5,0)</f>
        <v>0</v>
      </c>
      <c r="V8" s="300">
        <f>IF(V5&lt;='Bazinės prielaidos'!$E$8,1*(1+$C$8)^V5,0)</f>
        <v>0</v>
      </c>
      <c r="W8" s="300">
        <f>IF(W5&lt;='Bazinės prielaidos'!$E$8,1*(1+$C$8)^W5,0)</f>
        <v>0</v>
      </c>
      <c r="X8" s="300">
        <f>IF(X5&lt;='Bazinės prielaidos'!$E$8,1*(1+$C$8)^X5,0)</f>
        <v>0</v>
      </c>
      <c r="Y8" s="300">
        <f>IF(Y5&lt;='Bazinės prielaidos'!$E$8,1*(1+$C$8)^Y5,0)</f>
        <v>0</v>
      </c>
      <c r="Z8" s="300">
        <f>IF(Z5&lt;='Bazinės prielaidos'!$E$8,1*(1+$C$8)^Z5,0)</f>
        <v>0</v>
      </c>
      <c r="AA8" s="300">
        <f>IF(AA5&lt;='Bazinės prielaidos'!$E$8,1*(1+$C$8)^AA5,0)</f>
        <v>0</v>
      </c>
      <c r="AB8" s="303">
        <f>IF(AB5&lt;='Bazinės prielaidos'!$E$8,1*(1+$C$8)^AB5,0)</f>
        <v>0</v>
      </c>
    </row>
    <row r="9" spans="1:28">
      <c r="B9" s="65" t="s">
        <v>127</v>
      </c>
      <c r="C9" s="295">
        <f>+'Dalyvio prielaidos'!H10</f>
        <v>0.03</v>
      </c>
      <c r="D9" s="100">
        <f>IF(D5&lt;='Bazinės prielaidos'!$E$8,1*(1+$C$9)^(D5-1),0)</f>
        <v>1</v>
      </c>
      <c r="E9" s="100">
        <f>IF(E5&lt;='Bazinės prielaidos'!$E$8,1*(1+$C$9)^(E5-1),0)</f>
        <v>1.03</v>
      </c>
      <c r="F9" s="100">
        <f>IF(F5&lt;='Bazinės prielaidos'!$E$8,1*(1+$C$9)^(F5-1),0)</f>
        <v>1.0609</v>
      </c>
      <c r="G9" s="100">
        <f>IF(G5&lt;='Bazinės prielaidos'!$E$8,1*(1+$C$9)^(G5-1),0)</f>
        <v>1.092727</v>
      </c>
      <c r="H9" s="100">
        <f>IF(H5&lt;='Bazinės prielaidos'!$E$8,1*(1+$C$9)^(H5-1),0)</f>
        <v>1.1255088099999999</v>
      </c>
      <c r="I9" s="100">
        <f>IF(I5&lt;='Bazinės prielaidos'!$E$8,1*(1+$C$9)^(I5-1),0)</f>
        <v>1.1592740742999998</v>
      </c>
      <c r="J9" s="100">
        <f>IF(J5&lt;='Bazinės prielaidos'!$E$8,1*(1+$C$9)^(J5-1),0)</f>
        <v>1.1940522965289999</v>
      </c>
      <c r="K9" s="100">
        <f>IF(K5&lt;='Bazinės prielaidos'!$E$8,1*(1+$C$9)^(K5-1),0)</f>
        <v>1.22987386542487</v>
      </c>
      <c r="L9" s="100">
        <f>IF(L5&lt;='Bazinės prielaidos'!$E$8,1*(1+$C$9)^(L5-1),0)</f>
        <v>1.2667700813876159</v>
      </c>
      <c r="M9" s="100">
        <f>IF(M5&lt;='Bazinės prielaidos'!$E$8,1*(1+$C$9)^(M5-1),0)</f>
        <v>1.3047731838292445</v>
      </c>
      <c r="N9" s="100">
        <f>IF(N5&lt;='Bazinės prielaidos'!$E$8,1*(1+$C$9)^(N5-1),0)</f>
        <v>1.3439163793441218</v>
      </c>
      <c r="O9" s="100">
        <f>IF(O5&lt;='Bazinės prielaidos'!$E$8,1*(1+$C$9)^(O5-1),0)</f>
        <v>1.3842338707244455</v>
      </c>
      <c r="P9" s="100">
        <f>IF(P5&lt;='Bazinės prielaidos'!$E$8,1*(1+$C$9)^(P5-1),0)</f>
        <v>1.4257608868461786</v>
      </c>
      <c r="Q9" s="100">
        <f>IF(Q5&lt;='Bazinės prielaidos'!$E$8,1*(1+$C$9)^(Q5-1),0)</f>
        <v>1.4685337134515639</v>
      </c>
      <c r="R9" s="100">
        <f>IF(R5&lt;='Bazinės prielaidos'!$E$8,1*(1+$C$9)^(R5-1),0)</f>
        <v>1.512589724855111</v>
      </c>
      <c r="S9" s="100">
        <f>IF(S5&lt;='Bazinės prielaidos'!$E$8,1*(1+$C$9)^(S5-1),0)</f>
        <v>0</v>
      </c>
      <c r="T9" s="100">
        <f>IF(T5&lt;='Bazinės prielaidos'!$E$8,1*(1+$C$9)^(T5-1),0)</f>
        <v>0</v>
      </c>
      <c r="U9" s="100">
        <f>IF(U5&lt;='Bazinės prielaidos'!$E$8,1*(1+$C$9)^(U5-1),0)</f>
        <v>0</v>
      </c>
      <c r="V9" s="100">
        <f>IF(V5&lt;='Bazinės prielaidos'!$E$8,1*(1+$C$9)^(V5-1),0)</f>
        <v>0</v>
      </c>
      <c r="W9" s="100">
        <f>IF(W5&lt;='Bazinės prielaidos'!$E$8,1*(1+$C$9)^(W5-1),0)</f>
        <v>0</v>
      </c>
      <c r="X9" s="100">
        <f>IF(X5&lt;='Bazinės prielaidos'!$E$8,1*(1+$C$9)^(X5-1),0)</f>
        <v>0</v>
      </c>
      <c r="Y9" s="100">
        <f>IF(Y5&lt;='Bazinės prielaidos'!$E$8,1*(1+$C$9)^(Y5-1),0)</f>
        <v>0</v>
      </c>
      <c r="Z9" s="100">
        <f>IF(Z5&lt;='Bazinės prielaidos'!$E$8,1*(1+$C$9)^(Z5-1),0)</f>
        <v>0</v>
      </c>
      <c r="AA9" s="100">
        <f>IF(AA5&lt;='Bazinės prielaidos'!$E$8,1*(1+$C$9)^(AA5-1),0)</f>
        <v>0</v>
      </c>
      <c r="AB9" s="100">
        <f>IF(AB5&lt;='Bazinės prielaidos'!$E$8,1*(1+$C$9)^(AB5-1),0)</f>
        <v>0</v>
      </c>
    </row>
    <row r="10" spans="1:28">
      <c r="B10" s="65" t="s">
        <v>129</v>
      </c>
      <c r="C10" s="295">
        <f>'Dalyvio prielaidos'!H13</f>
        <v>0.03</v>
      </c>
      <c r="D10" s="100">
        <f>IF(D5&lt;='Bazinės prielaidos'!$E$8,1*(1+$C$10)^(D5-1),0)</f>
        <v>1</v>
      </c>
      <c r="E10" s="100">
        <f>IF(E5&lt;='Bazinės prielaidos'!$E$8,1*(1+$C$10)^(E5-1),0)</f>
        <v>1.03</v>
      </c>
      <c r="F10" s="100">
        <f>IF(F5&lt;='Bazinės prielaidos'!$E$8,1*(1+$C$10)^(F5-1),0)</f>
        <v>1.0609</v>
      </c>
      <c r="G10" s="100">
        <f>IF(G5&lt;='Bazinės prielaidos'!$E$8,1*(1+$C$10)^(G5-1),0)</f>
        <v>1.092727</v>
      </c>
      <c r="H10" s="100">
        <f>IF(H5&lt;='Bazinės prielaidos'!$E$8,1*(1+$C$10)^(H5-1),0)</f>
        <v>1.1255088099999999</v>
      </c>
      <c r="I10" s="100">
        <f>IF(I5&lt;='Bazinės prielaidos'!$E$8,1*(1+$C$10)^(I5-1),0)</f>
        <v>1.1592740742999998</v>
      </c>
      <c r="J10" s="100">
        <f>IF(J5&lt;='Bazinės prielaidos'!$E$8,1*(1+$C$10)^(J5-1),0)</f>
        <v>1.1940522965289999</v>
      </c>
      <c r="K10" s="100">
        <f>IF(K5&lt;='Bazinės prielaidos'!$E$8,1*(1+$C$10)^(K5-1),0)</f>
        <v>1.22987386542487</v>
      </c>
      <c r="L10" s="100">
        <f>IF(L5&lt;='Bazinės prielaidos'!$E$8,1*(1+$C$10)^(L5-1),0)</f>
        <v>1.2667700813876159</v>
      </c>
      <c r="M10" s="100">
        <f>IF(M5&lt;='Bazinės prielaidos'!$E$8,1*(1+$C$10)^(M5-1),0)</f>
        <v>1.3047731838292445</v>
      </c>
      <c r="N10" s="100">
        <f>IF(N5&lt;='Bazinės prielaidos'!$E$8,1*(1+$C$10)^(N5-1),0)</f>
        <v>1.3439163793441218</v>
      </c>
      <c r="O10" s="100">
        <f>IF(O5&lt;='Bazinės prielaidos'!$E$8,1*(1+$C$10)^(O5-1),0)</f>
        <v>1.3842338707244455</v>
      </c>
      <c r="P10" s="100">
        <f>IF(P5&lt;='Bazinės prielaidos'!$E$8,1*(1+$C$10)^(P5-1),0)</f>
        <v>1.4257608868461786</v>
      </c>
      <c r="Q10" s="100">
        <f>IF(Q5&lt;='Bazinės prielaidos'!$E$8,1*(1+$C$10)^(Q5-1),0)</f>
        <v>1.4685337134515639</v>
      </c>
      <c r="R10" s="100">
        <f>IF(R5&lt;='Bazinės prielaidos'!$E$8,1*(1+$C$10)^(R5-1),0)</f>
        <v>1.512589724855111</v>
      </c>
      <c r="S10" s="100">
        <f>IF(S5&lt;='Bazinės prielaidos'!$E$8,1*(1+$C$10)^(S5-1),0)</f>
        <v>0</v>
      </c>
      <c r="T10" s="100">
        <f>IF(T5&lt;='Bazinės prielaidos'!$E$8,1*(1+$C$10)^(T5-1),0)</f>
        <v>0</v>
      </c>
      <c r="U10" s="100">
        <f>IF(U5&lt;='Bazinės prielaidos'!$E$8,1*(1+$C$10)^(U5-1),0)</f>
        <v>0</v>
      </c>
      <c r="V10" s="100">
        <f>IF(V5&lt;='Bazinės prielaidos'!$E$8,1*(1+$C$10)^(V5-1),0)</f>
        <v>0</v>
      </c>
      <c r="W10" s="100">
        <f>IF(W5&lt;='Bazinės prielaidos'!$E$8,1*(1+$C$10)^(W5-1),0)</f>
        <v>0</v>
      </c>
      <c r="X10" s="100">
        <f>IF(X5&lt;='Bazinės prielaidos'!$E$8,1*(1+$C$10)^(X5-1),0)</f>
        <v>0</v>
      </c>
      <c r="Y10" s="100">
        <f>IF(Y5&lt;='Bazinės prielaidos'!$E$8,1*(1+$C$10)^(Y5-1),0)</f>
        <v>0</v>
      </c>
      <c r="Z10" s="100">
        <f>IF(Z5&lt;='Bazinės prielaidos'!$E$8,1*(1+$C$10)^(Z5-1),0)</f>
        <v>0</v>
      </c>
      <c r="AA10" s="100">
        <f>IF(AA5&lt;='Bazinės prielaidos'!$E$8,1*(1+$C$10)^(AA5-1),0)</f>
        <v>0</v>
      </c>
      <c r="AB10" s="100">
        <f>IF(AB5&lt;='Bazinės prielaidos'!$E$8,1*(1+$C$10)^(AB5-1),0)</f>
        <v>0</v>
      </c>
    </row>
    <row r="11" spans="1:28" ht="15.75" hidden="1" thickBot="1">
      <c r="B11" s="76"/>
      <c r="C11" s="296">
        <f>'Dalyvio prielaidos'!H14</f>
        <v>0</v>
      </c>
      <c r="D11" s="101">
        <f>IF(D5&lt;='Bazinės prielaidos'!$E$8,1*(1+$C$11)^D5,0)</f>
        <v>1</v>
      </c>
      <c r="E11" s="304">
        <f>IF(E5&lt;='Bazinės prielaidos'!$E$8,1*(1+$C$11)^E5,0)</f>
        <v>1</v>
      </c>
      <c r="F11" s="304">
        <f>IF(F5&lt;='Bazinės prielaidos'!$E$8,1*(1+$C$11)^F5,0)</f>
        <v>1</v>
      </c>
      <c r="G11" s="304">
        <f>IF(G5&lt;='Bazinės prielaidos'!$E$8,1*(1+$C$11)^G5,0)</f>
        <v>1</v>
      </c>
      <c r="H11" s="304">
        <f>IF(H5&lt;='Bazinės prielaidos'!$E$8,1*(1+$C$11)^H5,0)</f>
        <v>1</v>
      </c>
      <c r="I11" s="304">
        <f>IF(I5&lt;='Bazinės prielaidos'!$E$8,1*(1+$C$11)^I5,0)</f>
        <v>1</v>
      </c>
      <c r="J11" s="304">
        <f>IF(J5&lt;='Bazinės prielaidos'!$E$8,1*(1+$C$11)^J5,0)</f>
        <v>1</v>
      </c>
      <c r="K11" s="304">
        <f>IF(K5&lt;='Bazinės prielaidos'!$E$8,1*(1+$C$11)^K5,0)</f>
        <v>1</v>
      </c>
      <c r="L11" s="304">
        <f>IF(L5&lt;='Bazinės prielaidos'!$E$8,1*(1+$C$11)^L5,0)</f>
        <v>1</v>
      </c>
      <c r="M11" s="304">
        <f>IF(M5&lt;='Bazinės prielaidos'!$E$8,1*(1+$C$11)^M5,0)</f>
        <v>1</v>
      </c>
      <c r="N11" s="304">
        <f>IF(N5&lt;='Bazinės prielaidos'!$E$8,1*(1+$C$11)^N5,0)</f>
        <v>1</v>
      </c>
      <c r="O11" s="304">
        <f>IF(O5&lt;='Bazinės prielaidos'!$E$8,1*(1+$C$11)^O5,0)</f>
        <v>1</v>
      </c>
      <c r="P11" s="304">
        <f>IF(P5&lt;='Bazinės prielaidos'!$E$8,1*(1+$C$11)^P5,0)</f>
        <v>1</v>
      </c>
      <c r="Q11" s="304">
        <f>IF(Q5&lt;='Bazinės prielaidos'!$E$8,1*(1+$C$11)^Q5,0)</f>
        <v>1</v>
      </c>
      <c r="R11" s="304">
        <f>IF(R5&lt;='Bazinės prielaidos'!$E$8,1*(1+$C$11)^R5,0)</f>
        <v>1</v>
      </c>
      <c r="S11" s="304">
        <f>IF(S5&lt;='Bazinės prielaidos'!$E$8,1*(1+$C$11)^S5,0)</f>
        <v>0</v>
      </c>
      <c r="T11" s="304">
        <f>IF(T5&lt;='Bazinės prielaidos'!$E$8,1*(1+$C$11)^T5,0)</f>
        <v>0</v>
      </c>
      <c r="U11" s="304">
        <f>IF(U5&lt;='Bazinės prielaidos'!$E$8,1*(1+$C$11)^U5,0)</f>
        <v>0</v>
      </c>
      <c r="V11" s="304">
        <f>IF(V5&lt;='Bazinės prielaidos'!$E$8,1*(1+$C$11)^V5,0)</f>
        <v>0</v>
      </c>
      <c r="W11" s="304">
        <f>IF(W5&lt;='Bazinės prielaidos'!$E$8,1*(1+$C$11)^W5,0)</f>
        <v>0</v>
      </c>
      <c r="X11" s="304">
        <f>IF(X5&lt;='Bazinės prielaidos'!$E$8,1*(1+$C$11)^X5,0)</f>
        <v>0</v>
      </c>
      <c r="Y11" s="304">
        <f>IF(Y5&lt;='Bazinės prielaidos'!$E$8,1*(1+$C$11)^Y5,0)</f>
        <v>0</v>
      </c>
      <c r="Z11" s="304">
        <f>IF(Z5&lt;='Bazinės prielaidos'!$E$8,1*(1+$C$11)^Z5,0)</f>
        <v>0</v>
      </c>
      <c r="AA11" s="304">
        <f>IF(AA5&lt;='Bazinės prielaidos'!$E$8,1*(1+$C$11)^AA5,0)</f>
        <v>0</v>
      </c>
      <c r="AB11" s="305">
        <f>IF(AB5&lt;='Bazinės prielaidos'!$E$8,1*(1+$C$11)^AB5,0)</f>
        <v>0</v>
      </c>
    </row>
  </sheetData>
  <mergeCells count="1">
    <mergeCell ref="B3:K3"/>
  </mergeCells>
  <hyperlinks>
    <hyperlink ref="A1" location="'Valdymo darbalaukis'!A1" display="Atgal į valdymo darbalaukį"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N33"/>
  <sheetViews>
    <sheetView zoomScale="55" zoomScaleNormal="55" workbookViewId="0">
      <pane xSplit="1" topLeftCell="N1" activePane="topRight" state="frozen"/>
      <selection pane="topRight" activeCell="BD25" sqref="BD25"/>
    </sheetView>
  </sheetViews>
  <sheetFormatPr defaultRowHeight="15" outlineLevelRow="1" outlineLevelCol="1"/>
  <cols>
    <col min="1" max="1" width="30.85546875" customWidth="1"/>
    <col min="2" max="3" width="10.140625" hidden="1" customWidth="1" outlineLevel="1"/>
    <col min="4" max="12" width="9.85546875" hidden="1" customWidth="1" outlineLevel="1"/>
    <col min="13" max="13" width="8.85546875" hidden="1" customWidth="1" outlineLevel="1"/>
    <col min="14" max="14" width="7.5703125" style="16" customWidth="1" collapsed="1"/>
    <col min="15" max="26" width="8.85546875" hidden="1" customWidth="1" outlineLevel="1"/>
    <col min="27" max="27" width="6.85546875" style="16" customWidth="1" collapsed="1"/>
    <col min="28" max="39" width="8.85546875" hidden="1" customWidth="1" outlineLevel="1"/>
    <col min="40" max="40" width="12.5703125" style="16" customWidth="1" collapsed="1"/>
    <col min="41" max="52" width="8.85546875" hidden="1" customWidth="1" outlineLevel="1"/>
    <col min="53" max="53" width="10" style="16" bestFit="1" customWidth="1" collapsed="1"/>
    <col min="54" max="65" width="8.85546875" hidden="1" customWidth="1" outlineLevel="1"/>
    <col min="66" max="66" width="10" style="16" bestFit="1" customWidth="1" collapsed="1"/>
    <col min="67" max="78" width="8.85546875" hidden="1" customWidth="1" outlineLevel="1"/>
    <col min="79" max="79" width="10" style="16" bestFit="1" customWidth="1" collapsed="1"/>
    <col min="80" max="91" width="8.85546875" hidden="1" customWidth="1" outlineLevel="1"/>
    <col min="92" max="92" width="10" style="16" bestFit="1" customWidth="1" collapsed="1"/>
    <col min="93" max="104" width="8.85546875" hidden="1" customWidth="1" outlineLevel="1"/>
    <col min="105" max="105" width="10" style="16" bestFit="1" customWidth="1" collapsed="1"/>
    <col min="106" max="117" width="8.85546875" hidden="1" customWidth="1" outlineLevel="1"/>
    <col min="118" max="118" width="10" style="16" bestFit="1" customWidth="1" collapsed="1"/>
    <col min="119" max="130" width="8.85546875" hidden="1" customWidth="1" outlineLevel="1"/>
    <col min="131" max="131" width="10" style="16" bestFit="1" customWidth="1" collapsed="1"/>
    <col min="132" max="143" width="8.85546875" hidden="1" customWidth="1" outlineLevel="1"/>
    <col min="144" max="144" width="10" style="16" bestFit="1" customWidth="1" collapsed="1"/>
    <col min="145" max="156" width="8.85546875" hidden="1" customWidth="1" outlineLevel="1"/>
    <col min="157" max="157" width="10" style="16" bestFit="1" customWidth="1" collapsed="1"/>
    <col min="158" max="169" width="8.85546875" hidden="1" customWidth="1" outlineLevel="1"/>
    <col min="170" max="170" width="10" style="16" bestFit="1" customWidth="1" collapsed="1"/>
    <col min="171" max="182" width="8.85546875" hidden="1" customWidth="1" outlineLevel="1"/>
    <col min="183" max="183" width="10" style="16" bestFit="1" customWidth="1" collapsed="1"/>
    <col min="184" max="194" width="8.85546875" hidden="1" customWidth="1" outlineLevel="1"/>
    <col min="195" max="195" width="9.42578125" hidden="1" customWidth="1" outlineLevel="1"/>
    <col min="196" max="196" width="9.140625" style="16" bestFit="1" customWidth="1" collapsed="1"/>
    <col min="197" max="208" width="8.85546875" hidden="1" customWidth="1" outlineLevel="1"/>
    <col min="209" max="209" width="5.140625" style="16" customWidth="1" collapsed="1"/>
    <col min="210" max="221" width="8.85546875" hidden="1" customWidth="1" outlineLevel="1"/>
    <col min="222" max="222" width="5.140625" style="16" bestFit="1" customWidth="1" collapsed="1"/>
    <col min="223" max="234" width="8.85546875" hidden="1" customWidth="1" outlineLevel="1"/>
    <col min="235" max="235" width="5.140625" style="16" bestFit="1" customWidth="1" collapsed="1"/>
    <col min="236" max="247" width="8.85546875" hidden="1" customWidth="1" outlineLevel="1"/>
    <col min="248" max="248" width="5.140625" style="16" bestFit="1" customWidth="1" collapsed="1"/>
    <col min="249" max="260" width="8.85546875" hidden="1" customWidth="1" outlineLevel="1"/>
    <col min="261" max="261" width="5.140625" style="16" bestFit="1" customWidth="1" collapsed="1"/>
    <col min="262" max="273" width="8.85546875" hidden="1" customWidth="1" outlineLevel="1"/>
    <col min="274" max="274" width="5.140625" style="16" bestFit="1" customWidth="1" collapsed="1"/>
    <col min="275" max="286" width="8.85546875" hidden="1" customWidth="1" outlineLevel="1"/>
    <col min="287" max="287" width="5.140625" style="16" bestFit="1" customWidth="1" collapsed="1"/>
    <col min="288" max="299" width="8.85546875" hidden="1" customWidth="1" outlineLevel="1"/>
    <col min="300" max="300" width="5.140625" style="16" bestFit="1" customWidth="1" collapsed="1"/>
    <col min="301" max="312" width="8.85546875" hidden="1" customWidth="1" outlineLevel="1"/>
    <col min="313" max="313" width="5.140625" style="16" bestFit="1" customWidth="1" collapsed="1"/>
    <col min="314" max="325" width="8.85546875" hidden="1" customWidth="1" outlineLevel="1"/>
    <col min="326" max="326" width="5.5703125" style="16" customWidth="1" collapsed="1"/>
  </cols>
  <sheetData>
    <row r="1" spans="1:326">
      <c r="A1" s="1" t="s">
        <v>0</v>
      </c>
    </row>
    <row r="2" spans="1:326">
      <c r="A2" s="1"/>
    </row>
    <row r="3" spans="1:326" ht="18.75">
      <c r="A3" s="419" t="s">
        <v>121</v>
      </c>
    </row>
    <row r="4" spans="1:326" ht="18.75">
      <c r="A4" s="419"/>
    </row>
    <row r="5" spans="1:326" outlineLevel="1">
      <c r="A5" s="448" t="s">
        <v>316</v>
      </c>
      <c r="B5" s="448" t="b">
        <f>AND(B8&gt;'Bazinės prielaidos'!$E$11,B8&lt;='Bazinės prielaidos'!$E$11+'Bazinės prielaidos'!$E$15)</f>
        <v>0</v>
      </c>
      <c r="C5" s="448" t="b">
        <f>AND(C8&gt;'Bazinės prielaidos'!$E$11,C8&lt;='Bazinės prielaidos'!$E$11+'Bazinės prielaidos'!$E$15)</f>
        <v>0</v>
      </c>
      <c r="D5" s="448" t="b">
        <f>AND(D8&gt;'Bazinės prielaidos'!$E$11,D8&lt;='Bazinės prielaidos'!$E$11+'Bazinės prielaidos'!$E$15)</f>
        <v>0</v>
      </c>
      <c r="E5" s="448" t="b">
        <f>AND(E8&gt;'Bazinės prielaidos'!$E$11,E8&lt;='Bazinės prielaidos'!$E$11+'Bazinės prielaidos'!$E$15)</f>
        <v>0</v>
      </c>
      <c r="F5" s="448" t="b">
        <f>AND(F8&gt;'Bazinės prielaidos'!$E$11,F8&lt;='Bazinės prielaidos'!$E$11+'Bazinės prielaidos'!$E$15)</f>
        <v>0</v>
      </c>
      <c r="G5" s="448" t="b">
        <f>AND(G8&gt;'Bazinės prielaidos'!$E$11,G8&lt;='Bazinės prielaidos'!$E$11+'Bazinės prielaidos'!$E$15)</f>
        <v>0</v>
      </c>
      <c r="H5" s="448" t="b">
        <f>AND(H8&gt;'Bazinės prielaidos'!$E$11,H8&lt;='Bazinės prielaidos'!$E$11+'Bazinės prielaidos'!$E$15)</f>
        <v>0</v>
      </c>
      <c r="I5" s="448" t="b">
        <f>AND(I8&gt;'Bazinės prielaidos'!$E$11,I8&lt;='Bazinės prielaidos'!$E$11+'Bazinės prielaidos'!$E$15)</f>
        <v>0</v>
      </c>
      <c r="J5" s="448" t="b">
        <f>AND(J8&gt;'Bazinės prielaidos'!$E$11,J8&lt;='Bazinės prielaidos'!$E$11+'Bazinės prielaidos'!$E$15)</f>
        <v>0</v>
      </c>
      <c r="K5" s="448" t="b">
        <f>AND(K8&gt;'Bazinės prielaidos'!$E$11,K8&lt;='Bazinės prielaidos'!$E$11+'Bazinės prielaidos'!$E$15)</f>
        <v>0</v>
      </c>
      <c r="L5" s="448" t="b">
        <f>AND(L8&gt;'Bazinės prielaidos'!$E$11,L8&lt;='Bazinės prielaidos'!$E$11+'Bazinės prielaidos'!$E$15)</f>
        <v>0</v>
      </c>
      <c r="M5" s="448" t="b">
        <f>AND(M8&gt;'Bazinės prielaidos'!$E$11,M8&lt;='Bazinės prielaidos'!$E$11+'Bazinės prielaidos'!$E$15)</f>
        <v>0</v>
      </c>
      <c r="N5" s="449" t="b">
        <f>AND('Bazinės prielaidos'!$E$11/12&lt;N8,('Bazinės prielaidos'!$E$11+'Bazinės prielaidos'!$E$15)/12&gt;=N8)</f>
        <v>0</v>
      </c>
      <c r="O5" s="448" t="b">
        <f>AND(O8&gt;'Bazinės prielaidos'!$E$11,O8&lt;='Bazinės prielaidos'!$E$11+'Bazinės prielaidos'!$E$15)</f>
        <v>0</v>
      </c>
      <c r="P5" s="448" t="b">
        <f>AND(P8&gt;'Bazinės prielaidos'!$E$11,P8&lt;='Bazinės prielaidos'!$E$11+'Bazinės prielaidos'!$E$15)</f>
        <v>0</v>
      </c>
      <c r="Q5" s="448" t="b">
        <f>AND(Q8&gt;'Bazinės prielaidos'!$E$11,Q8&lt;='Bazinės prielaidos'!$E$11+'Bazinės prielaidos'!$E$15)</f>
        <v>0</v>
      </c>
      <c r="R5" s="448" t="b">
        <f>AND(R8&gt;'Bazinės prielaidos'!$E$11,R8&lt;='Bazinės prielaidos'!$E$11+'Bazinės prielaidos'!$E$15)</f>
        <v>0</v>
      </c>
      <c r="S5" s="448" t="b">
        <f>AND(S8&gt;'Bazinės prielaidos'!$E$11,S8&lt;='Bazinės prielaidos'!$E$11+'Bazinės prielaidos'!$E$15)</f>
        <v>0</v>
      </c>
      <c r="T5" s="448" t="b">
        <f>AND(T8&gt;'Bazinės prielaidos'!$E$11,T8&lt;='Bazinės prielaidos'!$E$11+'Bazinės prielaidos'!$E$15)</f>
        <v>0</v>
      </c>
      <c r="U5" s="448" t="b">
        <f>AND(U8&gt;'Bazinės prielaidos'!$E$11,U8&lt;='Bazinės prielaidos'!$E$11+'Bazinės prielaidos'!$E$15)</f>
        <v>0</v>
      </c>
      <c r="V5" s="448" t="b">
        <f>AND(V8&gt;'Bazinės prielaidos'!$E$11,V8&lt;='Bazinės prielaidos'!$E$11+'Bazinės prielaidos'!$E$15)</f>
        <v>0</v>
      </c>
      <c r="W5" s="448" t="b">
        <f>AND(W8&gt;'Bazinės prielaidos'!$E$11,W8&lt;='Bazinės prielaidos'!$E$11+'Bazinės prielaidos'!$E$15)</f>
        <v>0</v>
      </c>
      <c r="X5" s="448" t="b">
        <f>AND(X8&gt;'Bazinės prielaidos'!$E$11,X8&lt;='Bazinės prielaidos'!$E$11+'Bazinės prielaidos'!$E$15)</f>
        <v>0</v>
      </c>
      <c r="Y5" s="448" t="b">
        <f>AND(Y8&gt;'Bazinės prielaidos'!$E$11,Y8&lt;='Bazinės prielaidos'!$E$11+'Bazinės prielaidos'!$E$15)</f>
        <v>0</v>
      </c>
      <c r="Z5" s="448" t="b">
        <f>AND(Z8&gt;'Bazinės prielaidos'!$E$11,Z8&lt;='Bazinės prielaidos'!$E$11+'Bazinės prielaidos'!$E$15)</f>
        <v>0</v>
      </c>
      <c r="AA5" s="449" t="b">
        <f>AND('Bazinės prielaidos'!$E$11/12&lt;AA8,('Bazinės prielaidos'!$E$11+'Bazinės prielaidos'!$E$15)/12&gt;=AA8)</f>
        <v>0</v>
      </c>
      <c r="AB5" s="448" t="b">
        <f>AND(AB8&gt;'Bazinės prielaidos'!$E$11,AB8&lt;='Bazinės prielaidos'!$E$11+'Bazinės prielaidos'!$E$15)</f>
        <v>1</v>
      </c>
      <c r="AC5" s="448" t="b">
        <f>AND(AC8&gt;'Bazinės prielaidos'!$E$11,AC8&lt;='Bazinės prielaidos'!$E$11+'Bazinės prielaidos'!$E$15)</f>
        <v>1</v>
      </c>
      <c r="AD5" s="448" t="b">
        <f>AND(AD8&gt;'Bazinės prielaidos'!$E$11,AD8&lt;='Bazinės prielaidos'!$E$11+'Bazinės prielaidos'!$E$15)</f>
        <v>1</v>
      </c>
      <c r="AE5" s="448" t="b">
        <f>AND(AE8&gt;'Bazinės prielaidos'!$E$11,AE8&lt;='Bazinės prielaidos'!$E$11+'Bazinės prielaidos'!$E$15)</f>
        <v>1</v>
      </c>
      <c r="AF5" s="448" t="b">
        <f>AND(AF8&gt;'Bazinės prielaidos'!$E$11,AF8&lt;='Bazinės prielaidos'!$E$11+'Bazinės prielaidos'!$E$15)</f>
        <v>1</v>
      </c>
      <c r="AG5" s="448" t="b">
        <f>AND(AG8&gt;'Bazinės prielaidos'!$E$11,AG8&lt;='Bazinės prielaidos'!$E$11+'Bazinės prielaidos'!$E$15)</f>
        <v>1</v>
      </c>
      <c r="AH5" s="448" t="b">
        <f>AND(AH8&gt;'Bazinės prielaidos'!$E$11,AH8&lt;='Bazinės prielaidos'!$E$11+'Bazinės prielaidos'!$E$15)</f>
        <v>1</v>
      </c>
      <c r="AI5" s="448" t="b">
        <f>AND(AI8&gt;'Bazinės prielaidos'!$E$11,AI8&lt;='Bazinės prielaidos'!$E$11+'Bazinės prielaidos'!$E$15)</f>
        <v>1</v>
      </c>
      <c r="AJ5" s="448" t="b">
        <f>AND(AJ8&gt;'Bazinės prielaidos'!$E$11,AJ8&lt;='Bazinės prielaidos'!$E$11+'Bazinės prielaidos'!$E$15)</f>
        <v>1</v>
      </c>
      <c r="AK5" s="448" t="b">
        <f>AND(AK8&gt;'Bazinės prielaidos'!$E$11,AK8&lt;='Bazinės prielaidos'!$E$11+'Bazinės prielaidos'!$E$15)</f>
        <v>1</v>
      </c>
      <c r="AL5" s="448" t="b">
        <f>AND(AL8&gt;'Bazinės prielaidos'!$E$11,AL8&lt;='Bazinės prielaidos'!$E$11+'Bazinės prielaidos'!$E$15)</f>
        <v>1</v>
      </c>
      <c r="AM5" s="448" t="b">
        <f>AND(AM8&gt;'Bazinės prielaidos'!$E$11,AM8&lt;='Bazinės prielaidos'!$E$11+'Bazinės prielaidos'!$E$15)</f>
        <v>1</v>
      </c>
      <c r="AN5" s="449" t="b">
        <f>AND('Bazinės prielaidos'!$E$11/12&lt;AN8,('Bazinės prielaidos'!$E$11+'Bazinės prielaidos'!$E$15)/12&gt;=AN8)</f>
        <v>1</v>
      </c>
      <c r="AO5" s="448" t="b">
        <f>AND(AO8&gt;'Bazinės prielaidos'!$E$11,AO8&lt;='Bazinės prielaidos'!$E$11+'Bazinės prielaidos'!$E$15)</f>
        <v>1</v>
      </c>
      <c r="AP5" s="448" t="b">
        <f>AND(AP8&gt;'Bazinės prielaidos'!$E$11,AP8&lt;='Bazinės prielaidos'!$E$11+'Bazinės prielaidos'!$E$15)</f>
        <v>1</v>
      </c>
      <c r="AQ5" s="448" t="b">
        <f>AND(AQ8&gt;'Bazinės prielaidos'!$E$11,AQ8&lt;='Bazinės prielaidos'!$E$11+'Bazinės prielaidos'!$E$15)</f>
        <v>1</v>
      </c>
      <c r="AR5" s="448" t="b">
        <f>AND(AR8&gt;'Bazinės prielaidos'!$E$11,AR8&lt;='Bazinės prielaidos'!$E$11+'Bazinės prielaidos'!$E$15)</f>
        <v>1</v>
      </c>
      <c r="AS5" s="448" t="b">
        <f>AND(AS8&gt;'Bazinės prielaidos'!$E$11,AS8&lt;='Bazinės prielaidos'!$E$11+'Bazinės prielaidos'!$E$15)</f>
        <v>1</v>
      </c>
      <c r="AT5" s="448" t="b">
        <f>AND(AT8&gt;'Bazinės prielaidos'!$E$11,AT8&lt;='Bazinės prielaidos'!$E$11+'Bazinės prielaidos'!$E$15)</f>
        <v>1</v>
      </c>
      <c r="AU5" s="448" t="b">
        <f>AND(AU8&gt;'Bazinės prielaidos'!$E$11,AU8&lt;='Bazinės prielaidos'!$E$11+'Bazinės prielaidos'!$E$15)</f>
        <v>1</v>
      </c>
      <c r="AV5" s="448" t="b">
        <f>AND(AV8&gt;'Bazinės prielaidos'!$E$11,AV8&lt;='Bazinės prielaidos'!$E$11+'Bazinės prielaidos'!$E$15)</f>
        <v>1</v>
      </c>
      <c r="AW5" s="448" t="b">
        <f>AND(AW8&gt;'Bazinės prielaidos'!$E$11,AW8&lt;='Bazinės prielaidos'!$E$11+'Bazinės prielaidos'!$E$15)</f>
        <v>1</v>
      </c>
      <c r="AX5" s="448" t="b">
        <f>AND(AX8&gt;'Bazinės prielaidos'!$E$11,AX8&lt;='Bazinės prielaidos'!$E$11+'Bazinės prielaidos'!$E$15)</f>
        <v>1</v>
      </c>
      <c r="AY5" s="448" t="b">
        <f>AND(AY8&gt;'Bazinės prielaidos'!$E$11,AY8&lt;='Bazinės prielaidos'!$E$11+'Bazinės prielaidos'!$E$15)</f>
        <v>1</v>
      </c>
      <c r="AZ5" s="448" t="b">
        <f>AND(AZ8&gt;'Bazinės prielaidos'!$E$11,AZ8&lt;='Bazinės prielaidos'!$E$11+'Bazinės prielaidos'!$E$15)</f>
        <v>1</v>
      </c>
      <c r="BA5" s="449" t="b">
        <f>AND('Bazinės prielaidos'!$E$11/12&lt;BA8,('Bazinės prielaidos'!$E$11+'Bazinės prielaidos'!$E$15)/12&gt;=BA8)</f>
        <v>1</v>
      </c>
      <c r="BB5" s="448" t="b">
        <f>AND(BB8&gt;'Bazinės prielaidos'!$E$11,BB8&lt;='Bazinės prielaidos'!$E$11+'Bazinės prielaidos'!$E$15)</f>
        <v>1</v>
      </c>
      <c r="BC5" s="448" t="b">
        <f>AND(BC8&gt;'Bazinės prielaidos'!$E$11,BC8&lt;='Bazinės prielaidos'!$E$11+'Bazinės prielaidos'!$E$15)</f>
        <v>1</v>
      </c>
      <c r="BD5" s="448" t="b">
        <f>AND(BD8&gt;'Bazinės prielaidos'!$E$11,BD8&lt;='Bazinės prielaidos'!$E$11+'Bazinės prielaidos'!$E$15)</f>
        <v>1</v>
      </c>
      <c r="BE5" s="448" t="b">
        <f>AND(BE8&gt;'Bazinės prielaidos'!$E$11,BE8&lt;='Bazinės prielaidos'!$E$11+'Bazinės prielaidos'!$E$15)</f>
        <v>1</v>
      </c>
      <c r="BF5" s="448" t="b">
        <f>AND(BF8&gt;'Bazinės prielaidos'!$E$11,BF8&lt;='Bazinės prielaidos'!$E$11+'Bazinės prielaidos'!$E$15)</f>
        <v>1</v>
      </c>
      <c r="BG5" s="448" t="b">
        <f>AND(BG8&gt;'Bazinės prielaidos'!$E$11,BG8&lt;='Bazinės prielaidos'!$E$11+'Bazinės prielaidos'!$E$15)</f>
        <v>1</v>
      </c>
      <c r="BH5" s="448" t="b">
        <f>AND(BH8&gt;'Bazinės prielaidos'!$E$11,BH8&lt;='Bazinės prielaidos'!$E$11+'Bazinės prielaidos'!$E$15)</f>
        <v>1</v>
      </c>
      <c r="BI5" s="448" t="b">
        <f>AND(BI8&gt;'Bazinės prielaidos'!$E$11,BI8&lt;='Bazinės prielaidos'!$E$11+'Bazinės prielaidos'!$E$15)</f>
        <v>1</v>
      </c>
      <c r="BJ5" s="448" t="b">
        <f>AND(BJ8&gt;'Bazinės prielaidos'!$E$11,BJ8&lt;='Bazinės prielaidos'!$E$11+'Bazinės prielaidos'!$E$15)</f>
        <v>1</v>
      </c>
      <c r="BK5" s="448" t="b">
        <f>AND(BK8&gt;'Bazinės prielaidos'!$E$11,BK8&lt;='Bazinės prielaidos'!$E$11+'Bazinės prielaidos'!$E$15)</f>
        <v>1</v>
      </c>
      <c r="BL5" s="448" t="b">
        <f>AND(BL8&gt;'Bazinės prielaidos'!$E$11,BL8&lt;='Bazinės prielaidos'!$E$11+'Bazinės prielaidos'!$E$15)</f>
        <v>1</v>
      </c>
      <c r="BM5" s="448" t="b">
        <f>AND(BM8&gt;'Bazinės prielaidos'!$E$11,BM8&lt;='Bazinės prielaidos'!$E$11+'Bazinės prielaidos'!$E$15)</f>
        <v>1</v>
      </c>
      <c r="BN5" s="449" t="b">
        <f>AND('Bazinės prielaidos'!$E$11/12&lt;BN8,('Bazinės prielaidos'!$E$11+'Bazinės prielaidos'!$E$15)/12&gt;=BN8)</f>
        <v>1</v>
      </c>
      <c r="BO5" s="448" t="b">
        <f>AND(BO8&gt;'Bazinės prielaidos'!$E$11,BO8&lt;='Bazinės prielaidos'!$E$11+'Bazinės prielaidos'!$E$15)</f>
        <v>1</v>
      </c>
      <c r="BP5" s="448" t="b">
        <f>AND(BP8&gt;'Bazinės prielaidos'!$E$11,BP8&lt;='Bazinės prielaidos'!$E$11+'Bazinės prielaidos'!$E$15)</f>
        <v>1</v>
      </c>
      <c r="BQ5" s="448" t="b">
        <f>AND(BQ8&gt;'Bazinės prielaidos'!$E$11,BQ8&lt;='Bazinės prielaidos'!$E$11+'Bazinės prielaidos'!$E$15)</f>
        <v>1</v>
      </c>
      <c r="BR5" s="448" t="b">
        <f>AND(BR8&gt;'Bazinės prielaidos'!$E$11,BR8&lt;='Bazinės prielaidos'!$E$11+'Bazinės prielaidos'!$E$15)</f>
        <v>1</v>
      </c>
      <c r="BS5" s="448" t="b">
        <f>AND(BS8&gt;'Bazinės prielaidos'!$E$11,BS8&lt;='Bazinės prielaidos'!$E$11+'Bazinės prielaidos'!$E$15)</f>
        <v>1</v>
      </c>
      <c r="BT5" s="448" t="b">
        <f>AND(BT8&gt;'Bazinės prielaidos'!$E$11,BT8&lt;='Bazinės prielaidos'!$E$11+'Bazinės prielaidos'!$E$15)</f>
        <v>1</v>
      </c>
      <c r="BU5" s="448" t="b">
        <f>AND(BU8&gt;'Bazinės prielaidos'!$E$11,BU8&lt;='Bazinės prielaidos'!$E$11+'Bazinės prielaidos'!$E$15)</f>
        <v>1</v>
      </c>
      <c r="BV5" s="448" t="b">
        <f>AND(BV8&gt;'Bazinės prielaidos'!$E$11,BV8&lt;='Bazinės prielaidos'!$E$11+'Bazinės prielaidos'!$E$15)</f>
        <v>1</v>
      </c>
      <c r="BW5" s="448" t="b">
        <f>AND(BW8&gt;'Bazinės prielaidos'!$E$11,BW8&lt;='Bazinės prielaidos'!$E$11+'Bazinės prielaidos'!$E$15)</f>
        <v>1</v>
      </c>
      <c r="BX5" s="448" t="b">
        <f>AND(BX8&gt;'Bazinės prielaidos'!$E$11,BX8&lt;='Bazinės prielaidos'!$E$11+'Bazinės prielaidos'!$E$15)</f>
        <v>1</v>
      </c>
      <c r="BY5" s="448" t="b">
        <f>AND(BY8&gt;'Bazinės prielaidos'!$E$11,BY8&lt;='Bazinės prielaidos'!$E$11+'Bazinės prielaidos'!$E$15)</f>
        <v>1</v>
      </c>
      <c r="BZ5" s="448" t="b">
        <f>AND(BZ8&gt;'Bazinės prielaidos'!$E$11,BZ8&lt;='Bazinės prielaidos'!$E$11+'Bazinės prielaidos'!$E$15)</f>
        <v>1</v>
      </c>
      <c r="CA5" s="449" t="b">
        <f>AND('Bazinės prielaidos'!$E$11/12&lt;CA8,('Bazinės prielaidos'!$E$11+'Bazinės prielaidos'!$E$15)/12&gt;=CA8)</f>
        <v>1</v>
      </c>
      <c r="CB5" s="448" t="b">
        <f>AND(CB8&gt;'Bazinės prielaidos'!$E$11,CB8&lt;='Bazinės prielaidos'!$E$11+'Bazinės prielaidos'!$E$15)</f>
        <v>1</v>
      </c>
      <c r="CC5" s="448" t="b">
        <f>AND(CC8&gt;'Bazinės prielaidos'!$E$11,CC8&lt;='Bazinės prielaidos'!$E$11+'Bazinės prielaidos'!$E$15)</f>
        <v>1</v>
      </c>
      <c r="CD5" s="448" t="b">
        <f>AND(CD8&gt;'Bazinės prielaidos'!$E$11,CD8&lt;='Bazinės prielaidos'!$E$11+'Bazinės prielaidos'!$E$15)</f>
        <v>1</v>
      </c>
      <c r="CE5" s="448" t="b">
        <f>AND(CE8&gt;'Bazinės prielaidos'!$E$11,CE8&lt;='Bazinės prielaidos'!$E$11+'Bazinės prielaidos'!$E$15)</f>
        <v>1</v>
      </c>
      <c r="CF5" s="448" t="b">
        <f>AND(CF8&gt;'Bazinės prielaidos'!$E$11,CF8&lt;='Bazinės prielaidos'!$E$11+'Bazinės prielaidos'!$E$15)</f>
        <v>1</v>
      </c>
      <c r="CG5" s="448" t="b">
        <f>AND(CG8&gt;'Bazinės prielaidos'!$E$11,CG8&lt;='Bazinės prielaidos'!$E$11+'Bazinės prielaidos'!$E$15)</f>
        <v>1</v>
      </c>
      <c r="CH5" s="448" t="b">
        <f>AND(CH8&gt;'Bazinės prielaidos'!$E$11,CH8&lt;='Bazinės prielaidos'!$E$11+'Bazinės prielaidos'!$E$15)</f>
        <v>1</v>
      </c>
      <c r="CI5" s="448" t="b">
        <f>AND(CI8&gt;'Bazinės prielaidos'!$E$11,CI8&lt;='Bazinės prielaidos'!$E$11+'Bazinės prielaidos'!$E$15)</f>
        <v>1</v>
      </c>
      <c r="CJ5" s="448" t="b">
        <f>AND(CJ8&gt;'Bazinės prielaidos'!$E$11,CJ8&lt;='Bazinės prielaidos'!$E$11+'Bazinės prielaidos'!$E$15)</f>
        <v>1</v>
      </c>
      <c r="CK5" s="448" t="b">
        <f>AND(CK8&gt;'Bazinės prielaidos'!$E$11,CK8&lt;='Bazinės prielaidos'!$E$11+'Bazinės prielaidos'!$E$15)</f>
        <v>1</v>
      </c>
      <c r="CL5" s="448" t="b">
        <f>AND(CL8&gt;'Bazinės prielaidos'!$E$11,CL8&lt;='Bazinės prielaidos'!$E$11+'Bazinės prielaidos'!$E$15)</f>
        <v>1</v>
      </c>
      <c r="CM5" s="448" t="b">
        <f>AND(CM8&gt;'Bazinės prielaidos'!$E$11,CM8&lt;='Bazinės prielaidos'!$E$11+'Bazinės prielaidos'!$E$15)</f>
        <v>1</v>
      </c>
      <c r="CN5" s="449" t="b">
        <f>AND('Bazinės prielaidos'!$E$11/12&lt;CN8,('Bazinės prielaidos'!$E$11+'Bazinės prielaidos'!$E$15)/12&gt;=CN8)</f>
        <v>1</v>
      </c>
      <c r="CO5" s="448" t="b">
        <f>AND(CO8&gt;'Bazinės prielaidos'!$E$11,CO8&lt;='Bazinės prielaidos'!$E$11+'Bazinės prielaidos'!$E$15)</f>
        <v>1</v>
      </c>
      <c r="CP5" s="448" t="b">
        <f>AND(CP8&gt;'Bazinės prielaidos'!$E$11,CP8&lt;='Bazinės prielaidos'!$E$11+'Bazinės prielaidos'!$E$15)</f>
        <v>1</v>
      </c>
      <c r="CQ5" s="448" t="b">
        <f>AND(CQ8&gt;'Bazinės prielaidos'!$E$11,CQ8&lt;='Bazinės prielaidos'!$E$11+'Bazinės prielaidos'!$E$15)</f>
        <v>1</v>
      </c>
      <c r="CR5" s="448" t="b">
        <f>AND(CR8&gt;'Bazinės prielaidos'!$E$11,CR8&lt;='Bazinės prielaidos'!$E$11+'Bazinės prielaidos'!$E$15)</f>
        <v>1</v>
      </c>
      <c r="CS5" s="448" t="b">
        <f>AND(CS8&gt;'Bazinės prielaidos'!$E$11,CS8&lt;='Bazinės prielaidos'!$E$11+'Bazinės prielaidos'!$E$15)</f>
        <v>1</v>
      </c>
      <c r="CT5" s="448" t="b">
        <f>AND(CT8&gt;'Bazinės prielaidos'!$E$11,CT8&lt;='Bazinės prielaidos'!$E$11+'Bazinės prielaidos'!$E$15)</f>
        <v>1</v>
      </c>
      <c r="CU5" s="448" t="b">
        <f>AND(CU8&gt;'Bazinės prielaidos'!$E$11,CU8&lt;='Bazinės prielaidos'!$E$11+'Bazinės prielaidos'!$E$15)</f>
        <v>1</v>
      </c>
      <c r="CV5" s="448" t="b">
        <f>AND(CV8&gt;'Bazinės prielaidos'!$E$11,CV8&lt;='Bazinės prielaidos'!$E$11+'Bazinės prielaidos'!$E$15)</f>
        <v>1</v>
      </c>
      <c r="CW5" s="448" t="b">
        <f>AND(CW8&gt;'Bazinės prielaidos'!$E$11,CW8&lt;='Bazinės prielaidos'!$E$11+'Bazinės prielaidos'!$E$15)</f>
        <v>1</v>
      </c>
      <c r="CX5" s="448" t="b">
        <f>AND(CX8&gt;'Bazinės prielaidos'!$E$11,CX8&lt;='Bazinės prielaidos'!$E$11+'Bazinės prielaidos'!$E$15)</f>
        <v>1</v>
      </c>
      <c r="CY5" s="448" t="b">
        <f>AND(CY8&gt;'Bazinės prielaidos'!$E$11,CY8&lt;='Bazinės prielaidos'!$E$11+'Bazinės prielaidos'!$E$15)</f>
        <v>1</v>
      </c>
      <c r="CZ5" s="448" t="b">
        <f>AND(CZ8&gt;'Bazinės prielaidos'!$E$11,CZ8&lt;='Bazinės prielaidos'!$E$11+'Bazinės prielaidos'!$E$15)</f>
        <v>1</v>
      </c>
      <c r="DA5" s="449" t="b">
        <f>AND('Bazinės prielaidos'!$E$11/12&lt;DA8,('Bazinės prielaidos'!$E$11+'Bazinės prielaidos'!$E$15)/12&gt;=DA8)</f>
        <v>1</v>
      </c>
      <c r="DB5" s="448" t="b">
        <f>AND(DB8&gt;'Bazinės prielaidos'!$E$11,DB8&lt;='Bazinės prielaidos'!$E$11+'Bazinės prielaidos'!$E$15)</f>
        <v>1</v>
      </c>
      <c r="DC5" s="448" t="b">
        <f>AND(DC8&gt;'Bazinės prielaidos'!$E$11,DC8&lt;='Bazinės prielaidos'!$E$11+'Bazinės prielaidos'!$E$15)</f>
        <v>1</v>
      </c>
      <c r="DD5" s="448" t="b">
        <f>AND(DD8&gt;'Bazinės prielaidos'!$E$11,DD8&lt;='Bazinės prielaidos'!$E$11+'Bazinės prielaidos'!$E$15)</f>
        <v>1</v>
      </c>
      <c r="DE5" s="448" t="b">
        <f>AND(DE8&gt;'Bazinės prielaidos'!$E$11,DE8&lt;='Bazinės prielaidos'!$E$11+'Bazinės prielaidos'!$E$15)</f>
        <v>1</v>
      </c>
      <c r="DF5" s="448" t="b">
        <f>AND(DF8&gt;'Bazinės prielaidos'!$E$11,DF8&lt;='Bazinės prielaidos'!$E$11+'Bazinės prielaidos'!$E$15)</f>
        <v>1</v>
      </c>
      <c r="DG5" s="448" t="b">
        <f>AND(DG8&gt;'Bazinės prielaidos'!$E$11,DG8&lt;='Bazinės prielaidos'!$E$11+'Bazinės prielaidos'!$E$15)</f>
        <v>1</v>
      </c>
      <c r="DH5" s="448" t="b">
        <f>AND(DH8&gt;'Bazinės prielaidos'!$E$11,DH8&lt;='Bazinės prielaidos'!$E$11+'Bazinės prielaidos'!$E$15)</f>
        <v>1</v>
      </c>
      <c r="DI5" s="448" t="b">
        <f>AND(DI8&gt;'Bazinės prielaidos'!$E$11,DI8&lt;='Bazinės prielaidos'!$E$11+'Bazinės prielaidos'!$E$15)</f>
        <v>1</v>
      </c>
      <c r="DJ5" s="448" t="b">
        <f>AND(DJ8&gt;'Bazinės prielaidos'!$E$11,DJ8&lt;='Bazinės prielaidos'!$E$11+'Bazinės prielaidos'!$E$15)</f>
        <v>1</v>
      </c>
      <c r="DK5" s="448" t="b">
        <f>AND(DK8&gt;'Bazinės prielaidos'!$E$11,DK8&lt;='Bazinės prielaidos'!$E$11+'Bazinės prielaidos'!$E$15)</f>
        <v>1</v>
      </c>
      <c r="DL5" s="448" t="b">
        <f>AND(DL8&gt;'Bazinės prielaidos'!$E$11,DL8&lt;='Bazinės prielaidos'!$E$11+'Bazinės prielaidos'!$E$15)</f>
        <v>1</v>
      </c>
      <c r="DM5" s="448" t="b">
        <f>AND(DM8&gt;'Bazinės prielaidos'!$E$11,DM8&lt;='Bazinės prielaidos'!$E$11+'Bazinės prielaidos'!$E$15)</f>
        <v>1</v>
      </c>
      <c r="DN5" s="449" t="b">
        <f>AND('Bazinės prielaidos'!$E$11/12&lt;DN8,('Bazinės prielaidos'!$E$11+'Bazinės prielaidos'!$E$15)/12&gt;=DN8)</f>
        <v>1</v>
      </c>
      <c r="DO5" s="448" t="b">
        <f>AND(DO8&gt;'Bazinės prielaidos'!$E$11,DO8&lt;='Bazinės prielaidos'!$E$11+'Bazinės prielaidos'!$E$15)</f>
        <v>1</v>
      </c>
      <c r="DP5" s="448" t="b">
        <f>AND(DP8&gt;'Bazinės prielaidos'!$E$11,DP8&lt;='Bazinės prielaidos'!$E$11+'Bazinės prielaidos'!$E$15)</f>
        <v>1</v>
      </c>
      <c r="DQ5" s="448" t="b">
        <f>AND(DQ8&gt;'Bazinės prielaidos'!$E$11,DQ8&lt;='Bazinės prielaidos'!$E$11+'Bazinės prielaidos'!$E$15)</f>
        <v>1</v>
      </c>
      <c r="DR5" s="448" t="b">
        <f>AND(DR8&gt;'Bazinės prielaidos'!$E$11,DR8&lt;='Bazinės prielaidos'!$E$11+'Bazinės prielaidos'!$E$15)</f>
        <v>1</v>
      </c>
      <c r="DS5" s="448" t="b">
        <f>AND(DS8&gt;'Bazinės prielaidos'!$E$11,DS8&lt;='Bazinės prielaidos'!$E$11+'Bazinės prielaidos'!$E$15)</f>
        <v>1</v>
      </c>
      <c r="DT5" s="448" t="b">
        <f>AND(DT8&gt;'Bazinės prielaidos'!$E$11,DT8&lt;='Bazinės prielaidos'!$E$11+'Bazinės prielaidos'!$E$15)</f>
        <v>1</v>
      </c>
      <c r="DU5" s="448" t="b">
        <f>AND(DU8&gt;'Bazinės prielaidos'!$E$11,DU8&lt;='Bazinės prielaidos'!$E$11+'Bazinės prielaidos'!$E$15)</f>
        <v>1</v>
      </c>
      <c r="DV5" s="448" t="b">
        <f>AND(DV8&gt;'Bazinės prielaidos'!$E$11,DV8&lt;='Bazinės prielaidos'!$E$11+'Bazinės prielaidos'!$E$15)</f>
        <v>1</v>
      </c>
      <c r="DW5" s="448" t="b">
        <f>AND(DW8&gt;'Bazinės prielaidos'!$E$11,DW8&lt;='Bazinės prielaidos'!$E$11+'Bazinės prielaidos'!$E$15)</f>
        <v>1</v>
      </c>
      <c r="DX5" s="448" t="b">
        <f>AND(DX8&gt;'Bazinės prielaidos'!$E$11,DX8&lt;='Bazinės prielaidos'!$E$11+'Bazinės prielaidos'!$E$15)</f>
        <v>1</v>
      </c>
      <c r="DY5" s="448" t="b">
        <f>AND(DY8&gt;'Bazinės prielaidos'!$E$11,DY8&lt;='Bazinės prielaidos'!$E$11+'Bazinės prielaidos'!$E$15)</f>
        <v>1</v>
      </c>
      <c r="DZ5" s="448" t="b">
        <f>AND(DZ8&gt;'Bazinės prielaidos'!$E$11,DZ8&lt;='Bazinės prielaidos'!$E$11+'Bazinės prielaidos'!$E$15)</f>
        <v>1</v>
      </c>
      <c r="EA5" s="449" t="b">
        <f>AND('Bazinės prielaidos'!$E$11/12&lt;EA8,('Bazinės prielaidos'!$E$11+'Bazinės prielaidos'!$E$15)/12&gt;=EA8)</f>
        <v>1</v>
      </c>
      <c r="EB5" s="448" t="b">
        <f>AND(EB8&gt;'Bazinės prielaidos'!$E$11,EB8&lt;='Bazinės prielaidos'!$E$11+'Bazinės prielaidos'!$E$15)</f>
        <v>1</v>
      </c>
      <c r="EC5" s="448" t="b">
        <f>AND(EC8&gt;'Bazinės prielaidos'!$E$11,EC8&lt;='Bazinės prielaidos'!$E$11+'Bazinės prielaidos'!$E$15)</f>
        <v>1</v>
      </c>
      <c r="ED5" s="448" t="b">
        <f>AND(ED8&gt;'Bazinės prielaidos'!$E$11,ED8&lt;='Bazinės prielaidos'!$E$11+'Bazinės prielaidos'!$E$15)</f>
        <v>1</v>
      </c>
      <c r="EE5" s="448" t="b">
        <f>AND(EE8&gt;'Bazinės prielaidos'!$E$11,EE8&lt;='Bazinės prielaidos'!$E$11+'Bazinės prielaidos'!$E$15)</f>
        <v>1</v>
      </c>
      <c r="EF5" s="448" t="b">
        <f>AND(EF8&gt;'Bazinės prielaidos'!$E$11,EF8&lt;='Bazinės prielaidos'!$E$11+'Bazinės prielaidos'!$E$15)</f>
        <v>1</v>
      </c>
      <c r="EG5" s="448" t="b">
        <f>AND(EG8&gt;'Bazinės prielaidos'!$E$11,EG8&lt;='Bazinės prielaidos'!$E$11+'Bazinės prielaidos'!$E$15)</f>
        <v>1</v>
      </c>
      <c r="EH5" s="448" t="b">
        <f>AND(EH8&gt;'Bazinės prielaidos'!$E$11,EH8&lt;='Bazinės prielaidos'!$E$11+'Bazinės prielaidos'!$E$15)</f>
        <v>1</v>
      </c>
      <c r="EI5" s="448" t="b">
        <f>AND(EI8&gt;'Bazinės prielaidos'!$E$11,EI8&lt;='Bazinės prielaidos'!$E$11+'Bazinės prielaidos'!$E$15)</f>
        <v>1</v>
      </c>
      <c r="EJ5" s="448" t="b">
        <f>AND(EJ8&gt;'Bazinės prielaidos'!$E$11,EJ8&lt;='Bazinės prielaidos'!$E$11+'Bazinės prielaidos'!$E$15)</f>
        <v>1</v>
      </c>
      <c r="EK5" s="448" t="b">
        <f>AND(EK8&gt;'Bazinės prielaidos'!$E$11,EK8&lt;='Bazinės prielaidos'!$E$11+'Bazinės prielaidos'!$E$15)</f>
        <v>1</v>
      </c>
      <c r="EL5" s="448" t="b">
        <f>AND(EL8&gt;'Bazinės prielaidos'!$E$11,EL8&lt;='Bazinės prielaidos'!$E$11+'Bazinės prielaidos'!$E$15)</f>
        <v>1</v>
      </c>
      <c r="EM5" s="448" t="b">
        <f>AND(EM8&gt;'Bazinės prielaidos'!$E$11,EM8&lt;='Bazinės prielaidos'!$E$11+'Bazinės prielaidos'!$E$15)</f>
        <v>1</v>
      </c>
      <c r="EN5" s="449" t="b">
        <f>AND('Bazinės prielaidos'!$E$11/12&lt;EN8,('Bazinės prielaidos'!$E$11+'Bazinės prielaidos'!$E$15)/12&gt;=EN8)</f>
        <v>1</v>
      </c>
      <c r="EO5" s="448" t="b">
        <f>AND(EO8&gt;'Bazinės prielaidos'!$E$11,EO8&lt;='Bazinės prielaidos'!$E$11+'Bazinės prielaidos'!$E$15)</f>
        <v>1</v>
      </c>
      <c r="EP5" s="448" t="b">
        <f>AND(EP8&gt;'Bazinės prielaidos'!$E$11,EP8&lt;='Bazinės prielaidos'!$E$11+'Bazinės prielaidos'!$E$15)</f>
        <v>1</v>
      </c>
      <c r="EQ5" s="448" t="b">
        <f>AND(EQ8&gt;'Bazinės prielaidos'!$E$11,EQ8&lt;='Bazinės prielaidos'!$E$11+'Bazinės prielaidos'!$E$15)</f>
        <v>1</v>
      </c>
      <c r="ER5" s="448" t="b">
        <f>AND(ER8&gt;'Bazinės prielaidos'!$E$11,ER8&lt;='Bazinės prielaidos'!$E$11+'Bazinės prielaidos'!$E$15)</f>
        <v>1</v>
      </c>
      <c r="ES5" s="448" t="b">
        <f>AND(ES8&gt;'Bazinės prielaidos'!$E$11,ES8&lt;='Bazinės prielaidos'!$E$11+'Bazinės prielaidos'!$E$15)</f>
        <v>1</v>
      </c>
      <c r="ET5" s="448" t="b">
        <f>AND(ET8&gt;'Bazinės prielaidos'!$E$11,ET8&lt;='Bazinės prielaidos'!$E$11+'Bazinės prielaidos'!$E$15)</f>
        <v>1</v>
      </c>
      <c r="EU5" s="448" t="b">
        <f>AND(EU8&gt;'Bazinės prielaidos'!$E$11,EU8&lt;='Bazinės prielaidos'!$E$11+'Bazinės prielaidos'!$E$15)</f>
        <v>1</v>
      </c>
      <c r="EV5" s="448" t="b">
        <f>AND(EV8&gt;'Bazinės prielaidos'!$E$11,EV8&lt;='Bazinės prielaidos'!$E$11+'Bazinės prielaidos'!$E$15)</f>
        <v>1</v>
      </c>
      <c r="EW5" s="448" t="b">
        <f>AND(EW8&gt;'Bazinės prielaidos'!$E$11,EW8&lt;='Bazinės prielaidos'!$E$11+'Bazinės prielaidos'!$E$15)</f>
        <v>1</v>
      </c>
      <c r="EX5" s="448" t="b">
        <f>AND(EX8&gt;'Bazinės prielaidos'!$E$11,EX8&lt;='Bazinės prielaidos'!$E$11+'Bazinės prielaidos'!$E$15)</f>
        <v>1</v>
      </c>
      <c r="EY5" s="448" t="b">
        <f>AND(EY8&gt;'Bazinės prielaidos'!$E$11,EY8&lt;='Bazinės prielaidos'!$E$11+'Bazinės prielaidos'!$E$15)</f>
        <v>1</v>
      </c>
      <c r="EZ5" s="448" t="b">
        <f>AND(EZ8&gt;'Bazinės prielaidos'!$E$11,EZ8&lt;='Bazinės prielaidos'!$E$11+'Bazinės prielaidos'!$E$15)</f>
        <v>1</v>
      </c>
      <c r="FA5" s="449" t="b">
        <f>AND('Bazinės prielaidos'!$E$11/12&lt;FA8,('Bazinės prielaidos'!$E$11+'Bazinės prielaidos'!$E$15)/12&gt;=FA8)</f>
        <v>1</v>
      </c>
      <c r="FB5" s="448" t="b">
        <f>AND(FB8&gt;'Bazinės prielaidos'!$E$11,FB8&lt;='Bazinės prielaidos'!$E$11+'Bazinės prielaidos'!$E$15)</f>
        <v>1</v>
      </c>
      <c r="FC5" s="448" t="b">
        <f>AND(FC8&gt;'Bazinės prielaidos'!$E$11,FC8&lt;='Bazinės prielaidos'!$E$11+'Bazinės prielaidos'!$E$15)</f>
        <v>1</v>
      </c>
      <c r="FD5" s="448" t="b">
        <f>AND(FD8&gt;'Bazinės prielaidos'!$E$11,FD8&lt;='Bazinės prielaidos'!$E$11+'Bazinės prielaidos'!$E$15)</f>
        <v>1</v>
      </c>
      <c r="FE5" s="448" t="b">
        <f>AND(FE8&gt;'Bazinės prielaidos'!$E$11,FE8&lt;='Bazinės prielaidos'!$E$11+'Bazinės prielaidos'!$E$15)</f>
        <v>1</v>
      </c>
      <c r="FF5" s="448" t="b">
        <f>AND(FF8&gt;'Bazinės prielaidos'!$E$11,FF8&lt;='Bazinės prielaidos'!$E$11+'Bazinės prielaidos'!$E$15)</f>
        <v>1</v>
      </c>
      <c r="FG5" s="448" t="b">
        <f>AND(FG8&gt;'Bazinės prielaidos'!$E$11,FG8&lt;='Bazinės prielaidos'!$E$11+'Bazinės prielaidos'!$E$15)</f>
        <v>1</v>
      </c>
      <c r="FH5" s="448" t="b">
        <f>AND(FH8&gt;'Bazinės prielaidos'!$E$11,FH8&lt;='Bazinės prielaidos'!$E$11+'Bazinės prielaidos'!$E$15)</f>
        <v>1</v>
      </c>
      <c r="FI5" s="448" t="b">
        <f>AND(FI8&gt;'Bazinės prielaidos'!$E$11,FI8&lt;='Bazinės prielaidos'!$E$11+'Bazinės prielaidos'!$E$15)</f>
        <v>1</v>
      </c>
      <c r="FJ5" s="448" t="b">
        <f>AND(FJ8&gt;'Bazinės prielaidos'!$E$11,FJ8&lt;='Bazinės prielaidos'!$E$11+'Bazinės prielaidos'!$E$15)</f>
        <v>1</v>
      </c>
      <c r="FK5" s="448" t="b">
        <f>AND(FK8&gt;'Bazinės prielaidos'!$E$11,FK8&lt;='Bazinės prielaidos'!$E$11+'Bazinės prielaidos'!$E$15)</f>
        <v>1</v>
      </c>
      <c r="FL5" s="448" t="b">
        <f>AND(FL8&gt;'Bazinės prielaidos'!$E$11,FL8&lt;='Bazinės prielaidos'!$E$11+'Bazinės prielaidos'!$E$15)</f>
        <v>1</v>
      </c>
      <c r="FM5" s="448" t="b">
        <f>AND(FM8&gt;'Bazinės prielaidos'!$E$11,FM8&lt;='Bazinės prielaidos'!$E$11+'Bazinės prielaidos'!$E$15)</f>
        <v>1</v>
      </c>
      <c r="FN5" s="449" t="b">
        <f>AND('Bazinės prielaidos'!$E$11/12&lt;FN8,('Bazinės prielaidos'!$E$11+'Bazinės prielaidos'!$E$15)/12&gt;=FN8)</f>
        <v>1</v>
      </c>
      <c r="FO5" s="448" t="b">
        <f>AND(FO8&gt;'Bazinės prielaidos'!$E$11,FO8&lt;='Bazinės prielaidos'!$E$11+'Bazinės prielaidos'!$E$15)</f>
        <v>1</v>
      </c>
      <c r="FP5" s="448" t="b">
        <f>AND(FP8&gt;'Bazinės prielaidos'!$E$11,FP8&lt;='Bazinės prielaidos'!$E$11+'Bazinės prielaidos'!$E$15)</f>
        <v>1</v>
      </c>
      <c r="FQ5" s="448" t="b">
        <f>AND(FQ8&gt;'Bazinės prielaidos'!$E$11,FQ8&lt;='Bazinės prielaidos'!$E$11+'Bazinės prielaidos'!$E$15)</f>
        <v>1</v>
      </c>
      <c r="FR5" s="448" t="b">
        <f>AND(FR8&gt;'Bazinės prielaidos'!$E$11,FR8&lt;='Bazinės prielaidos'!$E$11+'Bazinės prielaidos'!$E$15)</f>
        <v>1</v>
      </c>
      <c r="FS5" s="448" t="b">
        <f>AND(FS8&gt;'Bazinės prielaidos'!$E$11,FS8&lt;='Bazinės prielaidos'!$E$11+'Bazinės prielaidos'!$E$15)</f>
        <v>1</v>
      </c>
      <c r="FT5" s="448" t="b">
        <f>AND(FT8&gt;'Bazinės prielaidos'!$E$11,FT8&lt;='Bazinės prielaidos'!$E$11+'Bazinės prielaidos'!$E$15)</f>
        <v>1</v>
      </c>
      <c r="FU5" s="448" t="b">
        <f>AND(FU8&gt;'Bazinės prielaidos'!$E$11,FU8&lt;='Bazinės prielaidos'!$E$11+'Bazinės prielaidos'!$E$15)</f>
        <v>1</v>
      </c>
      <c r="FV5" s="448" t="b">
        <f>AND(FV8&gt;'Bazinės prielaidos'!$E$11,FV8&lt;='Bazinės prielaidos'!$E$11+'Bazinės prielaidos'!$E$15)</f>
        <v>1</v>
      </c>
      <c r="FW5" s="448" t="b">
        <f>AND(FW8&gt;'Bazinės prielaidos'!$E$11,FW8&lt;='Bazinės prielaidos'!$E$11+'Bazinės prielaidos'!$E$15)</f>
        <v>1</v>
      </c>
      <c r="FX5" s="448" t="b">
        <f>AND(FX8&gt;'Bazinės prielaidos'!$E$11,FX8&lt;='Bazinės prielaidos'!$E$11+'Bazinės prielaidos'!$E$15)</f>
        <v>1</v>
      </c>
      <c r="FY5" s="448" t="b">
        <f>AND(FY8&gt;'Bazinės prielaidos'!$E$11,FY8&lt;='Bazinės prielaidos'!$E$11+'Bazinės prielaidos'!$E$15)</f>
        <v>1</v>
      </c>
      <c r="FZ5" s="448" t="b">
        <f>AND(FZ8&gt;'Bazinės prielaidos'!$E$11,FZ8&lt;='Bazinės prielaidos'!$E$11+'Bazinės prielaidos'!$E$15)</f>
        <v>1</v>
      </c>
      <c r="GA5" s="449" t="b">
        <f>AND('Bazinės prielaidos'!$E$11/12&lt;GA8,('Bazinės prielaidos'!$E$11+'Bazinės prielaidos'!$E$15)/12&gt;=GA8)</f>
        <v>1</v>
      </c>
      <c r="GB5" s="448" t="b">
        <f>AND(GB8&gt;'Bazinės prielaidos'!$E$11,GB8&lt;='Bazinės prielaidos'!$E$11+'Bazinės prielaidos'!$E$15)</f>
        <v>1</v>
      </c>
      <c r="GC5" s="448" t="b">
        <f>AND(GC8&gt;'Bazinės prielaidos'!$E$11,GC8&lt;='Bazinės prielaidos'!$E$11+'Bazinės prielaidos'!$E$15)</f>
        <v>1</v>
      </c>
      <c r="GD5" s="448" t="b">
        <f>AND(GD8&gt;'Bazinės prielaidos'!$E$11,GD8&lt;='Bazinės prielaidos'!$E$11+'Bazinės prielaidos'!$E$15)</f>
        <v>1</v>
      </c>
      <c r="GE5" s="448" t="b">
        <f>AND(GE8&gt;'Bazinės prielaidos'!$E$11,GE8&lt;='Bazinės prielaidos'!$E$11+'Bazinės prielaidos'!$E$15)</f>
        <v>1</v>
      </c>
      <c r="GF5" s="448" t="b">
        <f>AND(GF8&gt;'Bazinės prielaidos'!$E$11,GF8&lt;='Bazinės prielaidos'!$E$11+'Bazinės prielaidos'!$E$15)</f>
        <v>1</v>
      </c>
      <c r="GG5" s="448" t="b">
        <f>AND(GG8&gt;'Bazinės prielaidos'!$E$11,GG8&lt;='Bazinės prielaidos'!$E$11+'Bazinės prielaidos'!$E$15)</f>
        <v>1</v>
      </c>
      <c r="GH5" s="448" t="b">
        <f>AND(GH8&gt;'Bazinės prielaidos'!$E$11,GH8&lt;='Bazinės prielaidos'!$E$11+'Bazinės prielaidos'!$E$15)</f>
        <v>1</v>
      </c>
      <c r="GI5" s="448" t="b">
        <f>AND(GI8&gt;'Bazinės prielaidos'!$E$11,GI8&lt;='Bazinės prielaidos'!$E$11+'Bazinės prielaidos'!$E$15)</f>
        <v>1</v>
      </c>
      <c r="GJ5" s="448" t="b">
        <f>AND(GJ8&gt;'Bazinės prielaidos'!$E$11,GJ8&lt;='Bazinės prielaidos'!$E$11+'Bazinės prielaidos'!$E$15)</f>
        <v>1</v>
      </c>
      <c r="GK5" s="448" t="b">
        <f>AND(GK8&gt;'Bazinės prielaidos'!$E$11,GK8&lt;='Bazinės prielaidos'!$E$11+'Bazinės prielaidos'!$E$15)</f>
        <v>1</v>
      </c>
      <c r="GL5" s="448" t="b">
        <f>AND(GL8&gt;'Bazinės prielaidos'!$E$11,GL8&lt;='Bazinės prielaidos'!$E$11+'Bazinės prielaidos'!$E$15)</f>
        <v>1</v>
      </c>
      <c r="GM5" s="448" t="b">
        <f>AND(GM8&gt;'Bazinės prielaidos'!$E$11,GM8&lt;='Bazinės prielaidos'!$E$11+'Bazinės prielaidos'!$E$15)</f>
        <v>1</v>
      </c>
      <c r="GN5" s="449" t="b">
        <f>AND('Bazinės prielaidos'!$E$11/12&lt;GN8,('Bazinės prielaidos'!$E$11+'Bazinės prielaidos'!$E$15)/12&gt;=GN8)</f>
        <v>1</v>
      </c>
      <c r="GO5" s="448" t="b">
        <f>AND(GO8&gt;'Bazinės prielaidos'!$E$11,GO8&lt;='Bazinės prielaidos'!$E$11+'Bazinės prielaidos'!$E$15)</f>
        <v>0</v>
      </c>
      <c r="GP5" s="448" t="b">
        <f>AND(GP8&gt;'Bazinės prielaidos'!$E$11,GP8&lt;='Bazinės prielaidos'!$E$11+'Bazinės prielaidos'!$E$15)</f>
        <v>0</v>
      </c>
      <c r="GQ5" s="448" t="b">
        <f>AND(GQ8&gt;'Bazinės prielaidos'!$E$11,GQ8&lt;='Bazinės prielaidos'!$E$11+'Bazinės prielaidos'!$E$15)</f>
        <v>0</v>
      </c>
      <c r="GR5" s="448" t="b">
        <f>AND(GR8&gt;'Bazinės prielaidos'!$E$11,GR8&lt;='Bazinės prielaidos'!$E$11+'Bazinės prielaidos'!$E$15)</f>
        <v>0</v>
      </c>
      <c r="GS5" s="448" t="b">
        <f>AND(GS8&gt;'Bazinės prielaidos'!$E$11,GS8&lt;='Bazinės prielaidos'!$E$11+'Bazinės prielaidos'!$E$15)</f>
        <v>0</v>
      </c>
      <c r="GT5" s="448" t="b">
        <f>AND(GT8&gt;'Bazinės prielaidos'!$E$11,GT8&lt;='Bazinės prielaidos'!$E$11+'Bazinės prielaidos'!$E$15)</f>
        <v>0</v>
      </c>
      <c r="GU5" s="448" t="b">
        <f>AND(GU8&gt;'Bazinės prielaidos'!$E$11,GU8&lt;='Bazinės prielaidos'!$E$11+'Bazinės prielaidos'!$E$15)</f>
        <v>0</v>
      </c>
      <c r="GV5" s="448" t="b">
        <f>AND(GV8&gt;'Bazinės prielaidos'!$E$11,GV8&lt;='Bazinės prielaidos'!$E$11+'Bazinės prielaidos'!$E$15)</f>
        <v>0</v>
      </c>
      <c r="GW5" s="448" t="b">
        <f>AND(GW8&gt;'Bazinės prielaidos'!$E$11,GW8&lt;='Bazinės prielaidos'!$E$11+'Bazinės prielaidos'!$E$15)</f>
        <v>0</v>
      </c>
      <c r="GX5" s="448" t="b">
        <f>AND(GX8&gt;'Bazinės prielaidos'!$E$11,GX8&lt;='Bazinės prielaidos'!$E$11+'Bazinės prielaidos'!$E$15)</f>
        <v>0</v>
      </c>
      <c r="GY5" s="448" t="b">
        <f>AND(GY8&gt;'Bazinės prielaidos'!$E$11,GY8&lt;='Bazinės prielaidos'!$E$11+'Bazinės prielaidos'!$E$15)</f>
        <v>0</v>
      </c>
      <c r="GZ5" s="448" t="b">
        <f>AND(GZ8&gt;'Bazinės prielaidos'!$E$11,GZ8&lt;='Bazinės prielaidos'!$E$11+'Bazinės prielaidos'!$E$15)</f>
        <v>0</v>
      </c>
      <c r="HA5" s="449" t="b">
        <f>AND('Bazinės prielaidos'!$E$11/12&lt;HA8,('Bazinės prielaidos'!$E$11+'Bazinės prielaidos'!$E$15)/12&gt;=HA8)</f>
        <v>0</v>
      </c>
      <c r="HB5" s="448" t="b">
        <f>AND(HB8&gt;'Bazinės prielaidos'!$E$11,HB8&lt;='Bazinės prielaidos'!$E$11+'Bazinės prielaidos'!$E$15)</f>
        <v>0</v>
      </c>
      <c r="HC5" s="448" t="b">
        <f>AND(HC8&gt;'Bazinės prielaidos'!$E$11,HC8&lt;='Bazinės prielaidos'!$E$11+'Bazinės prielaidos'!$E$15)</f>
        <v>0</v>
      </c>
      <c r="HD5" s="448" t="b">
        <f>AND(HD8&gt;'Bazinės prielaidos'!$E$11,HD8&lt;='Bazinės prielaidos'!$E$11+'Bazinės prielaidos'!$E$15)</f>
        <v>0</v>
      </c>
      <c r="HE5" s="448" t="b">
        <f>AND(HE8&gt;'Bazinės prielaidos'!$E$11,HE8&lt;='Bazinės prielaidos'!$E$11+'Bazinės prielaidos'!$E$15)</f>
        <v>0</v>
      </c>
      <c r="HF5" s="448" t="b">
        <f>AND(HF8&gt;'Bazinės prielaidos'!$E$11,HF8&lt;='Bazinės prielaidos'!$E$11+'Bazinės prielaidos'!$E$15)</f>
        <v>0</v>
      </c>
      <c r="HG5" s="448" t="b">
        <f>AND(HG8&gt;'Bazinės prielaidos'!$E$11,HG8&lt;='Bazinės prielaidos'!$E$11+'Bazinės prielaidos'!$E$15)</f>
        <v>0</v>
      </c>
      <c r="HH5" s="448" t="b">
        <f>AND(HH8&gt;'Bazinės prielaidos'!$E$11,HH8&lt;='Bazinės prielaidos'!$E$11+'Bazinės prielaidos'!$E$15)</f>
        <v>0</v>
      </c>
      <c r="HI5" s="448" t="b">
        <f>AND(HI8&gt;'Bazinės prielaidos'!$E$11,HI8&lt;='Bazinės prielaidos'!$E$11+'Bazinės prielaidos'!$E$15)</f>
        <v>0</v>
      </c>
      <c r="HJ5" s="448" t="b">
        <f>AND(HJ8&gt;'Bazinės prielaidos'!$E$11,HJ8&lt;='Bazinės prielaidos'!$E$11+'Bazinės prielaidos'!$E$15)</f>
        <v>0</v>
      </c>
      <c r="HK5" s="448" t="b">
        <f>AND(HK8&gt;'Bazinės prielaidos'!$E$11,HK8&lt;='Bazinės prielaidos'!$E$11+'Bazinės prielaidos'!$E$15)</f>
        <v>0</v>
      </c>
      <c r="HL5" s="448" t="b">
        <f>AND(HL8&gt;'Bazinės prielaidos'!$E$11,HL8&lt;='Bazinės prielaidos'!$E$11+'Bazinės prielaidos'!$E$15)</f>
        <v>0</v>
      </c>
      <c r="HM5" s="448" t="b">
        <f>AND(HM8&gt;'Bazinės prielaidos'!$E$11,HM8&lt;='Bazinės prielaidos'!$E$11+'Bazinės prielaidos'!$E$15)</f>
        <v>0</v>
      </c>
      <c r="HN5" s="449" t="b">
        <f>AND('Bazinės prielaidos'!$E$11/12&lt;HN8,('Bazinės prielaidos'!$E$11+'Bazinės prielaidos'!$E$15)/12&gt;=HN8)</f>
        <v>0</v>
      </c>
      <c r="HO5" s="448" t="b">
        <f>AND(HO8&gt;'Bazinės prielaidos'!$E$11,HO8&lt;='Bazinės prielaidos'!$E$11+'Bazinės prielaidos'!$E$15)</f>
        <v>0</v>
      </c>
      <c r="HP5" s="448" t="b">
        <f>AND(HP8&gt;'Bazinės prielaidos'!$E$11,HP8&lt;='Bazinės prielaidos'!$E$11+'Bazinės prielaidos'!$E$15)</f>
        <v>0</v>
      </c>
      <c r="HQ5" s="448" t="b">
        <f>AND(HQ8&gt;'Bazinės prielaidos'!$E$11,HQ8&lt;='Bazinės prielaidos'!$E$11+'Bazinės prielaidos'!$E$15)</f>
        <v>0</v>
      </c>
      <c r="HR5" s="448" t="b">
        <f>AND(HR8&gt;'Bazinės prielaidos'!$E$11,HR8&lt;='Bazinės prielaidos'!$E$11+'Bazinės prielaidos'!$E$15)</f>
        <v>0</v>
      </c>
      <c r="HS5" s="448" t="b">
        <f>AND(HS8&gt;'Bazinės prielaidos'!$E$11,HS8&lt;='Bazinės prielaidos'!$E$11+'Bazinės prielaidos'!$E$15)</f>
        <v>0</v>
      </c>
      <c r="HT5" s="448" t="b">
        <f>AND(HT8&gt;'Bazinės prielaidos'!$E$11,HT8&lt;='Bazinės prielaidos'!$E$11+'Bazinės prielaidos'!$E$15)</f>
        <v>0</v>
      </c>
      <c r="HU5" s="448" t="b">
        <f>AND(HU8&gt;'Bazinės prielaidos'!$E$11,HU8&lt;='Bazinės prielaidos'!$E$11+'Bazinės prielaidos'!$E$15)</f>
        <v>0</v>
      </c>
      <c r="HV5" s="448" t="b">
        <f>AND(HV8&gt;'Bazinės prielaidos'!$E$11,HV8&lt;='Bazinės prielaidos'!$E$11+'Bazinės prielaidos'!$E$15)</f>
        <v>0</v>
      </c>
      <c r="HW5" s="448" t="b">
        <f>AND(HW8&gt;'Bazinės prielaidos'!$E$11,HW8&lt;='Bazinės prielaidos'!$E$11+'Bazinės prielaidos'!$E$15)</f>
        <v>0</v>
      </c>
      <c r="HX5" s="448" t="b">
        <f>AND(HX8&gt;'Bazinės prielaidos'!$E$11,HX8&lt;='Bazinės prielaidos'!$E$11+'Bazinės prielaidos'!$E$15)</f>
        <v>0</v>
      </c>
      <c r="HY5" s="448" t="b">
        <f>AND(HY8&gt;'Bazinės prielaidos'!$E$11,HY8&lt;='Bazinės prielaidos'!$E$11+'Bazinės prielaidos'!$E$15)</f>
        <v>0</v>
      </c>
      <c r="HZ5" s="448" t="b">
        <f>AND(HZ8&gt;'Bazinės prielaidos'!$E$11,HZ8&lt;='Bazinės prielaidos'!$E$11+'Bazinės prielaidos'!$E$15)</f>
        <v>0</v>
      </c>
      <c r="IA5" s="449" t="b">
        <f>AND('Bazinės prielaidos'!$E$11/12&lt;IA8,('Bazinės prielaidos'!$E$11+'Bazinės prielaidos'!$E$15)/12&gt;=IA8)</f>
        <v>0</v>
      </c>
      <c r="IB5" s="448" t="b">
        <f>AND(IB8&gt;'Bazinės prielaidos'!$E$11,IB8&lt;='Bazinės prielaidos'!$E$11+'Bazinės prielaidos'!$E$15)</f>
        <v>0</v>
      </c>
      <c r="IC5" s="448" t="b">
        <f>AND(IC8&gt;'Bazinės prielaidos'!$E$11,IC8&lt;='Bazinės prielaidos'!$E$11+'Bazinės prielaidos'!$E$15)</f>
        <v>0</v>
      </c>
      <c r="ID5" s="448" t="b">
        <f>AND(ID8&gt;'Bazinės prielaidos'!$E$11,ID8&lt;='Bazinės prielaidos'!$E$11+'Bazinės prielaidos'!$E$15)</f>
        <v>0</v>
      </c>
      <c r="IE5" s="448" t="b">
        <f>AND(IE8&gt;'Bazinės prielaidos'!$E$11,IE8&lt;='Bazinės prielaidos'!$E$11+'Bazinės prielaidos'!$E$15)</f>
        <v>0</v>
      </c>
      <c r="IF5" s="448" t="b">
        <f>AND(IF8&gt;'Bazinės prielaidos'!$E$11,IF8&lt;='Bazinės prielaidos'!$E$11+'Bazinės prielaidos'!$E$15)</f>
        <v>0</v>
      </c>
      <c r="IG5" s="448" t="b">
        <f>AND(IG8&gt;'Bazinės prielaidos'!$E$11,IG8&lt;='Bazinės prielaidos'!$E$11+'Bazinės prielaidos'!$E$15)</f>
        <v>0</v>
      </c>
      <c r="IH5" s="448" t="b">
        <f>AND(IH8&gt;'Bazinės prielaidos'!$E$11,IH8&lt;='Bazinės prielaidos'!$E$11+'Bazinės prielaidos'!$E$15)</f>
        <v>0</v>
      </c>
      <c r="II5" s="448" t="b">
        <f>AND(II8&gt;'Bazinės prielaidos'!$E$11,II8&lt;='Bazinės prielaidos'!$E$11+'Bazinės prielaidos'!$E$15)</f>
        <v>0</v>
      </c>
      <c r="IJ5" s="448" t="b">
        <f>AND(IJ8&gt;'Bazinės prielaidos'!$E$11,IJ8&lt;='Bazinės prielaidos'!$E$11+'Bazinės prielaidos'!$E$15)</f>
        <v>0</v>
      </c>
      <c r="IK5" s="448" t="b">
        <f>AND(IK8&gt;'Bazinės prielaidos'!$E$11,IK8&lt;='Bazinės prielaidos'!$E$11+'Bazinės prielaidos'!$E$15)</f>
        <v>0</v>
      </c>
      <c r="IL5" s="448" t="b">
        <f>AND(IL8&gt;'Bazinės prielaidos'!$E$11,IL8&lt;='Bazinės prielaidos'!$E$11+'Bazinės prielaidos'!$E$15)</f>
        <v>0</v>
      </c>
      <c r="IM5" s="448" t="b">
        <f>AND(IM8&gt;'Bazinės prielaidos'!$E$11,IM8&lt;='Bazinės prielaidos'!$E$11+'Bazinės prielaidos'!$E$15)</f>
        <v>0</v>
      </c>
      <c r="IN5" s="449" t="b">
        <f>AND('Bazinės prielaidos'!$E$11/12&lt;IN8,('Bazinės prielaidos'!$E$11+'Bazinės prielaidos'!$E$15)/12&gt;=IN8)</f>
        <v>0</v>
      </c>
      <c r="IO5" s="448" t="b">
        <f>AND(IO8&gt;'Bazinės prielaidos'!$E$11,IO8&lt;='Bazinės prielaidos'!$E$11+'Bazinės prielaidos'!$E$15)</f>
        <v>0</v>
      </c>
      <c r="IP5" s="448" t="b">
        <f>AND(IP8&gt;'Bazinės prielaidos'!$E$11,IP8&lt;='Bazinės prielaidos'!$E$11+'Bazinės prielaidos'!$E$15)</f>
        <v>0</v>
      </c>
      <c r="IQ5" s="448" t="b">
        <f>AND(IQ8&gt;'Bazinės prielaidos'!$E$11,IQ8&lt;='Bazinės prielaidos'!$E$11+'Bazinės prielaidos'!$E$15)</f>
        <v>0</v>
      </c>
      <c r="IR5" s="448" t="b">
        <f>AND(IR8&gt;'Bazinės prielaidos'!$E$11,IR8&lt;='Bazinės prielaidos'!$E$11+'Bazinės prielaidos'!$E$15)</f>
        <v>0</v>
      </c>
      <c r="IS5" s="448" t="b">
        <f>AND(IS8&gt;'Bazinės prielaidos'!$E$11,IS8&lt;='Bazinės prielaidos'!$E$11+'Bazinės prielaidos'!$E$15)</f>
        <v>0</v>
      </c>
      <c r="IT5" s="448" t="b">
        <f>AND(IT8&gt;'Bazinės prielaidos'!$E$11,IT8&lt;='Bazinės prielaidos'!$E$11+'Bazinės prielaidos'!$E$15)</f>
        <v>0</v>
      </c>
      <c r="IU5" s="448" t="b">
        <f>AND(IU8&gt;'Bazinės prielaidos'!$E$11,IU8&lt;='Bazinės prielaidos'!$E$11+'Bazinės prielaidos'!$E$15)</f>
        <v>0</v>
      </c>
      <c r="IV5" s="448" t="b">
        <f>AND(IV8&gt;'Bazinės prielaidos'!$E$11,IV8&lt;='Bazinės prielaidos'!$E$11+'Bazinės prielaidos'!$E$15)</f>
        <v>0</v>
      </c>
      <c r="IW5" s="448" t="b">
        <f>AND(IW8&gt;'Bazinės prielaidos'!$E$11,IW8&lt;='Bazinės prielaidos'!$E$11+'Bazinės prielaidos'!$E$15)</f>
        <v>0</v>
      </c>
      <c r="IX5" s="448" t="b">
        <f>AND(IX8&gt;'Bazinės prielaidos'!$E$11,IX8&lt;='Bazinės prielaidos'!$E$11+'Bazinės prielaidos'!$E$15)</f>
        <v>0</v>
      </c>
      <c r="IY5" s="448" t="b">
        <f>AND(IY8&gt;'Bazinės prielaidos'!$E$11,IY8&lt;='Bazinės prielaidos'!$E$11+'Bazinės prielaidos'!$E$15)</f>
        <v>0</v>
      </c>
      <c r="IZ5" s="448" t="b">
        <f>AND(IZ8&gt;'Bazinės prielaidos'!$E$11,IZ8&lt;='Bazinės prielaidos'!$E$11+'Bazinės prielaidos'!$E$15)</f>
        <v>0</v>
      </c>
      <c r="JA5" s="449" t="b">
        <f>AND('Bazinės prielaidos'!$E$11/12&lt;JA8,('Bazinės prielaidos'!$E$11+'Bazinės prielaidos'!$E$15)/12&gt;=JA8)</f>
        <v>0</v>
      </c>
      <c r="JB5" s="448" t="b">
        <f>AND(JB8&gt;'Bazinės prielaidos'!$E$11,JB8&lt;='Bazinės prielaidos'!$E$11+'Bazinės prielaidos'!$E$15)</f>
        <v>0</v>
      </c>
      <c r="JC5" s="448" t="b">
        <f>AND(JC8&gt;'Bazinės prielaidos'!$E$11,JC8&lt;='Bazinės prielaidos'!$E$11+'Bazinės prielaidos'!$E$15)</f>
        <v>0</v>
      </c>
      <c r="JD5" s="448" t="b">
        <f>AND(JD8&gt;'Bazinės prielaidos'!$E$11,JD8&lt;='Bazinės prielaidos'!$E$11+'Bazinės prielaidos'!$E$15)</f>
        <v>0</v>
      </c>
      <c r="JE5" s="448" t="b">
        <f>AND(JE8&gt;'Bazinės prielaidos'!$E$11,JE8&lt;='Bazinės prielaidos'!$E$11+'Bazinės prielaidos'!$E$15)</f>
        <v>0</v>
      </c>
      <c r="JF5" s="448" t="b">
        <f>AND(JF8&gt;'Bazinės prielaidos'!$E$11,JF8&lt;='Bazinės prielaidos'!$E$11+'Bazinės prielaidos'!$E$15)</f>
        <v>0</v>
      </c>
      <c r="JG5" s="448" t="b">
        <f>AND(JG8&gt;'Bazinės prielaidos'!$E$11,JG8&lt;='Bazinės prielaidos'!$E$11+'Bazinės prielaidos'!$E$15)</f>
        <v>0</v>
      </c>
      <c r="JH5" s="448" t="b">
        <f>AND(JH8&gt;'Bazinės prielaidos'!$E$11,JH8&lt;='Bazinės prielaidos'!$E$11+'Bazinės prielaidos'!$E$15)</f>
        <v>0</v>
      </c>
      <c r="JI5" s="448" t="b">
        <f>AND(JI8&gt;'Bazinės prielaidos'!$E$11,JI8&lt;='Bazinės prielaidos'!$E$11+'Bazinės prielaidos'!$E$15)</f>
        <v>0</v>
      </c>
      <c r="JJ5" s="448" t="b">
        <f>AND(JJ8&gt;'Bazinės prielaidos'!$E$11,JJ8&lt;='Bazinės prielaidos'!$E$11+'Bazinės prielaidos'!$E$15)</f>
        <v>0</v>
      </c>
      <c r="JK5" s="448" t="b">
        <f>AND(JK8&gt;'Bazinės prielaidos'!$E$11,JK8&lt;='Bazinės prielaidos'!$E$11+'Bazinės prielaidos'!$E$15)</f>
        <v>0</v>
      </c>
      <c r="JL5" s="448" t="b">
        <f>AND(JL8&gt;'Bazinės prielaidos'!$E$11,JL8&lt;='Bazinės prielaidos'!$E$11+'Bazinės prielaidos'!$E$15)</f>
        <v>0</v>
      </c>
      <c r="JM5" s="448" t="b">
        <f>AND(JM8&gt;'Bazinės prielaidos'!$E$11,JM8&lt;='Bazinės prielaidos'!$E$11+'Bazinės prielaidos'!$E$15)</f>
        <v>0</v>
      </c>
      <c r="JN5" s="449" t="b">
        <f>AND('Bazinės prielaidos'!$E$11/12&lt;JN8,('Bazinės prielaidos'!$E$11+'Bazinės prielaidos'!$E$15)/12&gt;=JN8)</f>
        <v>0</v>
      </c>
      <c r="JO5" s="448" t="b">
        <f>AND(JO8&gt;'Bazinės prielaidos'!$E$11,JO8&lt;='Bazinės prielaidos'!$E$11+'Bazinės prielaidos'!$E$15)</f>
        <v>0</v>
      </c>
      <c r="JP5" s="448" t="b">
        <f>AND(JP8&gt;'Bazinės prielaidos'!$E$11,JP8&lt;='Bazinės prielaidos'!$E$11+'Bazinės prielaidos'!$E$15)</f>
        <v>0</v>
      </c>
      <c r="JQ5" s="448" t="b">
        <f>AND(JQ8&gt;'Bazinės prielaidos'!$E$11,JQ8&lt;='Bazinės prielaidos'!$E$11+'Bazinės prielaidos'!$E$15)</f>
        <v>0</v>
      </c>
      <c r="JR5" s="448" t="b">
        <f>AND(JR8&gt;'Bazinės prielaidos'!$E$11,JR8&lt;='Bazinės prielaidos'!$E$11+'Bazinės prielaidos'!$E$15)</f>
        <v>0</v>
      </c>
      <c r="JS5" s="448" t="b">
        <f>AND(JS8&gt;'Bazinės prielaidos'!$E$11,JS8&lt;='Bazinės prielaidos'!$E$11+'Bazinės prielaidos'!$E$15)</f>
        <v>0</v>
      </c>
      <c r="JT5" s="448" t="b">
        <f>AND(JT8&gt;'Bazinės prielaidos'!$E$11,JT8&lt;='Bazinės prielaidos'!$E$11+'Bazinės prielaidos'!$E$15)</f>
        <v>0</v>
      </c>
      <c r="JU5" s="448" t="b">
        <f>AND(JU8&gt;'Bazinės prielaidos'!$E$11,JU8&lt;='Bazinės prielaidos'!$E$11+'Bazinės prielaidos'!$E$15)</f>
        <v>0</v>
      </c>
      <c r="JV5" s="448" t="b">
        <f>AND(JV8&gt;'Bazinės prielaidos'!$E$11,JV8&lt;='Bazinės prielaidos'!$E$11+'Bazinės prielaidos'!$E$15)</f>
        <v>0</v>
      </c>
      <c r="JW5" s="448" t="b">
        <f>AND(JW8&gt;'Bazinės prielaidos'!$E$11,JW8&lt;='Bazinės prielaidos'!$E$11+'Bazinės prielaidos'!$E$15)</f>
        <v>0</v>
      </c>
      <c r="JX5" s="448" t="b">
        <f>AND(JX8&gt;'Bazinės prielaidos'!$E$11,JX8&lt;='Bazinės prielaidos'!$E$11+'Bazinės prielaidos'!$E$15)</f>
        <v>0</v>
      </c>
      <c r="JY5" s="448" t="b">
        <f>AND(JY8&gt;'Bazinės prielaidos'!$E$11,JY8&lt;='Bazinės prielaidos'!$E$11+'Bazinės prielaidos'!$E$15)</f>
        <v>0</v>
      </c>
      <c r="JZ5" s="448" t="b">
        <f>AND(JZ8&gt;'Bazinės prielaidos'!$E$11,JZ8&lt;='Bazinės prielaidos'!$E$11+'Bazinės prielaidos'!$E$15)</f>
        <v>0</v>
      </c>
      <c r="KA5" s="449" t="b">
        <f>AND('Bazinės prielaidos'!$E$11/12&lt;KA8,('Bazinės prielaidos'!$E$11+'Bazinės prielaidos'!$E$15)/12&gt;=KA8)</f>
        <v>0</v>
      </c>
      <c r="KB5" s="448" t="b">
        <f>AND(KB8&gt;'Bazinės prielaidos'!$E$11,KB8&lt;='Bazinės prielaidos'!$E$11+'Bazinės prielaidos'!$E$15)</f>
        <v>0</v>
      </c>
      <c r="KC5" s="448" t="b">
        <f>AND(KC8&gt;'Bazinės prielaidos'!$E$11,KC8&lt;='Bazinės prielaidos'!$E$11+'Bazinės prielaidos'!$E$15)</f>
        <v>0</v>
      </c>
      <c r="KD5" s="448" t="b">
        <f>AND(KD8&gt;'Bazinės prielaidos'!$E$11,KD8&lt;='Bazinės prielaidos'!$E$11+'Bazinės prielaidos'!$E$15)</f>
        <v>0</v>
      </c>
      <c r="KE5" s="448" t="b">
        <f>AND(KE8&gt;'Bazinės prielaidos'!$E$11,KE8&lt;='Bazinės prielaidos'!$E$11+'Bazinės prielaidos'!$E$15)</f>
        <v>0</v>
      </c>
      <c r="KF5" s="448" t="b">
        <f>AND(KF8&gt;'Bazinės prielaidos'!$E$11,KF8&lt;='Bazinės prielaidos'!$E$11+'Bazinės prielaidos'!$E$15)</f>
        <v>0</v>
      </c>
      <c r="KG5" s="448" t="b">
        <f>AND(KG8&gt;'Bazinės prielaidos'!$E$11,KG8&lt;='Bazinės prielaidos'!$E$11+'Bazinės prielaidos'!$E$15)</f>
        <v>0</v>
      </c>
      <c r="KH5" s="448" t="b">
        <f>AND(KH8&gt;'Bazinės prielaidos'!$E$11,KH8&lt;='Bazinės prielaidos'!$E$11+'Bazinės prielaidos'!$E$15)</f>
        <v>0</v>
      </c>
      <c r="KI5" s="448" t="b">
        <f>AND(KI8&gt;'Bazinės prielaidos'!$E$11,KI8&lt;='Bazinės prielaidos'!$E$11+'Bazinės prielaidos'!$E$15)</f>
        <v>0</v>
      </c>
      <c r="KJ5" s="448" t="b">
        <f>AND(KJ8&gt;'Bazinės prielaidos'!$E$11,KJ8&lt;='Bazinės prielaidos'!$E$11+'Bazinės prielaidos'!$E$15)</f>
        <v>0</v>
      </c>
      <c r="KK5" s="448" t="b">
        <f>AND(KK8&gt;'Bazinės prielaidos'!$E$11,KK8&lt;='Bazinės prielaidos'!$E$11+'Bazinės prielaidos'!$E$15)</f>
        <v>0</v>
      </c>
      <c r="KL5" s="448" t="b">
        <f>AND(KL8&gt;'Bazinės prielaidos'!$E$11,KL8&lt;='Bazinės prielaidos'!$E$11+'Bazinės prielaidos'!$E$15)</f>
        <v>0</v>
      </c>
      <c r="KM5" s="448" t="b">
        <f>AND(KM8&gt;'Bazinės prielaidos'!$E$11,KM8&lt;='Bazinės prielaidos'!$E$11+'Bazinės prielaidos'!$E$15)</f>
        <v>0</v>
      </c>
      <c r="KN5" s="449" t="b">
        <f>AND('Bazinės prielaidos'!$E$11/12&lt;KN8,('Bazinės prielaidos'!$E$11+'Bazinės prielaidos'!$E$15)/12&gt;=KN8)</f>
        <v>0</v>
      </c>
      <c r="KO5" s="448" t="b">
        <f>AND(KO2&gt;'Bazinės prielaidos'!$E$11,KO2&lt;='Bazinės prielaidos'!$E$11+'Bazinės prielaidos'!$E$15)</f>
        <v>0</v>
      </c>
      <c r="KP5" s="448" t="b">
        <f>AND(KP2&gt;'Bazinės prielaidos'!$E$11,KP2&lt;='Bazinės prielaidos'!$E$11+'Bazinės prielaidos'!$E$15)</f>
        <v>0</v>
      </c>
      <c r="KQ5" s="448" t="b">
        <f>AND(KQ2&gt;'Bazinės prielaidos'!$E$11,KQ2&lt;='Bazinės prielaidos'!$E$11+'Bazinės prielaidos'!$E$15)</f>
        <v>0</v>
      </c>
      <c r="KR5" s="448" t="b">
        <f>AND(KR2&gt;'Bazinės prielaidos'!$E$11,KR2&lt;='Bazinės prielaidos'!$E$11+'Bazinės prielaidos'!$E$15)</f>
        <v>0</v>
      </c>
      <c r="KS5" s="448" t="b">
        <f>AND(KS2&gt;'Bazinės prielaidos'!$E$11,KS2&lt;='Bazinės prielaidos'!$E$11+'Bazinės prielaidos'!$E$15)</f>
        <v>0</v>
      </c>
      <c r="KT5" s="448" t="b">
        <f>AND(KT2&gt;'Bazinės prielaidos'!$E$11,KT2&lt;='Bazinės prielaidos'!$E$11+'Bazinės prielaidos'!$E$15)</f>
        <v>0</v>
      </c>
      <c r="KU5" s="448" t="b">
        <f>AND(KU2&gt;'Bazinės prielaidos'!$E$11,KU2&lt;='Bazinės prielaidos'!$E$11+'Bazinės prielaidos'!$E$15)</f>
        <v>0</v>
      </c>
      <c r="KV5" s="448" t="b">
        <f>AND(KV2&gt;'Bazinės prielaidos'!$E$11,KV2&lt;='Bazinės prielaidos'!$E$11+'Bazinės prielaidos'!$E$15)</f>
        <v>0</v>
      </c>
      <c r="KW5" s="448" t="b">
        <f>AND(KW2&gt;'Bazinės prielaidos'!$E$11,KW2&lt;='Bazinės prielaidos'!$E$11+'Bazinės prielaidos'!$E$15)</f>
        <v>0</v>
      </c>
      <c r="KX5" s="448" t="b">
        <f>AND(KX2&gt;'Bazinės prielaidos'!$E$11,KX2&lt;='Bazinės prielaidos'!$E$11+'Bazinės prielaidos'!$E$15)</f>
        <v>0</v>
      </c>
      <c r="KY5" s="448" t="b">
        <f>AND(KY2&gt;'Bazinės prielaidos'!$E$11,KY2&lt;='Bazinės prielaidos'!$E$11+'Bazinės prielaidos'!$E$15)</f>
        <v>0</v>
      </c>
      <c r="KZ5" s="448" t="b">
        <f>AND(KZ2&gt;'Bazinės prielaidos'!$E$11,KZ2&lt;='Bazinės prielaidos'!$E$11+'Bazinės prielaidos'!$E$15)</f>
        <v>0</v>
      </c>
      <c r="LA5" s="449" t="b">
        <f>AND('Bazinės prielaidos'!$E$11/12&lt;LA8,('Bazinės prielaidos'!$E$11+'Bazinės prielaidos'!$E$15)/12&gt;=LA8)</f>
        <v>0</v>
      </c>
      <c r="LB5" s="448" t="b">
        <f>AND(LB2&gt;'Bazinės prielaidos'!$E$11,LB2&lt;='Bazinės prielaidos'!$E$11+'Bazinės prielaidos'!$E$15)</f>
        <v>0</v>
      </c>
      <c r="LC5" s="448" t="b">
        <f>AND(LC2&gt;'Bazinės prielaidos'!$E$11,LC2&lt;='Bazinės prielaidos'!$E$11+'Bazinės prielaidos'!$E$15)</f>
        <v>0</v>
      </c>
      <c r="LD5" s="448" t="b">
        <f>AND(LD2&gt;'Bazinės prielaidos'!$E$11,LD2&lt;='Bazinės prielaidos'!$E$11+'Bazinės prielaidos'!$E$15)</f>
        <v>0</v>
      </c>
      <c r="LE5" s="448" t="b">
        <f>AND(LE2&gt;'Bazinės prielaidos'!$E$11,LE2&lt;='Bazinės prielaidos'!$E$11+'Bazinės prielaidos'!$E$15)</f>
        <v>0</v>
      </c>
      <c r="LF5" s="448" t="b">
        <f>AND(LF2&gt;'Bazinės prielaidos'!$E$11,LF2&lt;='Bazinės prielaidos'!$E$11+'Bazinės prielaidos'!$E$15)</f>
        <v>0</v>
      </c>
      <c r="LG5" s="448" t="b">
        <f>AND(LG2&gt;'Bazinės prielaidos'!$E$11,LG2&lt;='Bazinės prielaidos'!$E$11+'Bazinės prielaidos'!$E$15)</f>
        <v>0</v>
      </c>
      <c r="LH5" s="448" t="b">
        <f>AND(LH2&gt;'Bazinės prielaidos'!$E$11,LH2&lt;='Bazinės prielaidos'!$E$11+'Bazinės prielaidos'!$E$15)</f>
        <v>0</v>
      </c>
      <c r="LI5" s="448" t="b">
        <f>AND(LI2&gt;'Bazinės prielaidos'!$E$11,LI2&lt;='Bazinės prielaidos'!$E$11+'Bazinės prielaidos'!$E$15)</f>
        <v>0</v>
      </c>
      <c r="LJ5" s="448" t="b">
        <f>AND(LJ2&gt;'Bazinės prielaidos'!$E$11,LJ2&lt;='Bazinės prielaidos'!$E$11+'Bazinės prielaidos'!$E$15)</f>
        <v>0</v>
      </c>
      <c r="LK5" s="448" t="b">
        <f>AND(LK2&gt;'Bazinės prielaidos'!$E$11,LK2&lt;='Bazinės prielaidos'!$E$11+'Bazinės prielaidos'!$E$15)</f>
        <v>0</v>
      </c>
      <c r="LL5" s="448" t="b">
        <f>AND(LL2&gt;'Bazinės prielaidos'!$E$11,LL2&lt;='Bazinės prielaidos'!$E$11+'Bazinės prielaidos'!$E$15)</f>
        <v>0</v>
      </c>
      <c r="LM5" s="448" t="b">
        <f>AND(LM2&gt;'Bazinės prielaidos'!$E$11,LM2&lt;='Bazinės prielaidos'!$E$11+'Bazinės prielaidos'!$E$15)</f>
        <v>0</v>
      </c>
      <c r="LN5" s="449" t="b">
        <f>AND('Bazinės prielaidos'!$E$11/12&lt;LN8,('Bazinės prielaidos'!$E$11+'Bazinės prielaidos'!$E$15)/12&gt;=LN8)</f>
        <v>0</v>
      </c>
    </row>
    <row r="6" spans="1:326" ht="15.75" outlineLevel="1" thickBot="1">
      <c r="N6" s="51"/>
      <c r="AA6" s="51"/>
      <c r="AN6" s="51"/>
      <c r="BA6" s="51"/>
      <c r="BN6" s="51"/>
      <c r="CA6" s="51"/>
      <c r="CN6" s="51"/>
      <c r="DA6" s="51"/>
      <c r="DN6" s="51"/>
      <c r="EA6" s="51"/>
      <c r="EN6" s="51"/>
      <c r="FA6" s="51"/>
      <c r="FN6" s="51"/>
      <c r="GA6" s="51"/>
      <c r="GN6" s="51"/>
      <c r="HA6" s="51"/>
      <c r="HN6" s="51"/>
      <c r="IA6" s="51"/>
      <c r="IN6" s="51"/>
      <c r="JA6" s="51"/>
      <c r="JN6" s="51"/>
      <c r="KA6" s="51"/>
      <c r="KN6" s="51"/>
      <c r="LA6" s="51"/>
    </row>
    <row r="7" spans="1:326" ht="15.75" thickBot="1">
      <c r="A7" s="14" t="s">
        <v>8</v>
      </c>
      <c r="B7" s="12">
        <f>EDATE('Bazinės prielaidos'!$E$7-1,B8)</f>
        <v>45322</v>
      </c>
      <c r="C7" s="12">
        <f>EDATE('Bazinės prielaidos'!$E$7-1,C8)</f>
        <v>45351</v>
      </c>
      <c r="D7" s="12">
        <f>EDATE('Bazinės prielaidos'!$E$7-1,D8)</f>
        <v>45382</v>
      </c>
      <c r="E7" s="12">
        <f>EDATE('Bazinės prielaidos'!$E$7-1,E8)</f>
        <v>45412</v>
      </c>
      <c r="F7" s="12">
        <f>EDATE('Bazinės prielaidos'!$E$7-1,F8)</f>
        <v>45443</v>
      </c>
      <c r="G7" s="12">
        <f>EDATE('Bazinės prielaidos'!$E$7-1,G8)</f>
        <v>45473</v>
      </c>
      <c r="H7" s="12">
        <f>EDATE('Bazinės prielaidos'!$E$7-1,H8)</f>
        <v>45504</v>
      </c>
      <c r="I7" s="12">
        <f>EDATE('Bazinės prielaidos'!$E$7-1,I8)</f>
        <v>45535</v>
      </c>
      <c r="J7" s="12">
        <f>EDATE('Bazinės prielaidos'!$E$7-1,J8)</f>
        <v>45565</v>
      </c>
      <c r="K7" s="12">
        <f>EDATE('Bazinės prielaidos'!$E$7-1,K8)</f>
        <v>45596</v>
      </c>
      <c r="L7" s="12">
        <f>EDATE('Bazinės prielaidos'!$E$7-1,L8)</f>
        <v>45626</v>
      </c>
      <c r="M7" s="12">
        <f>EDATE('Bazinės prielaidos'!$E$7-1,M8)</f>
        <v>45657</v>
      </c>
      <c r="N7" s="17">
        <f>YEAR(M7)</f>
        <v>2024</v>
      </c>
      <c r="O7" s="12">
        <f>EDATE('Bazinės prielaidos'!$E$7-1,O8)</f>
        <v>45688</v>
      </c>
      <c r="P7" s="12">
        <f>EDATE('Bazinės prielaidos'!$E$7-1,P8)</f>
        <v>45716</v>
      </c>
      <c r="Q7" s="12">
        <f>EDATE('Bazinės prielaidos'!$E$7-1,Q8)</f>
        <v>45747</v>
      </c>
      <c r="R7" s="12">
        <f>EDATE('Bazinės prielaidos'!$E$7-1,R8)</f>
        <v>45777</v>
      </c>
      <c r="S7" s="12">
        <f>EDATE('Bazinės prielaidos'!$E$7-1,S8)</f>
        <v>45808</v>
      </c>
      <c r="T7" s="12">
        <f>EDATE('Bazinės prielaidos'!$E$7-1,T8)</f>
        <v>45838</v>
      </c>
      <c r="U7" s="12">
        <f>EDATE('Bazinės prielaidos'!$E$7-1,U8)</f>
        <v>45869</v>
      </c>
      <c r="V7" s="12">
        <f>EDATE('Bazinės prielaidos'!$E$7-1,V8)</f>
        <v>45900</v>
      </c>
      <c r="W7" s="12">
        <f>EDATE('Bazinės prielaidos'!$E$7-1,W8)</f>
        <v>45930</v>
      </c>
      <c r="X7" s="12">
        <f>EDATE('Bazinės prielaidos'!$E$7-1,X8)</f>
        <v>45961</v>
      </c>
      <c r="Y7" s="12">
        <f>EDATE('Bazinės prielaidos'!$E$7-1,Y8)</f>
        <v>45991</v>
      </c>
      <c r="Z7" s="12">
        <f>EDATE('Bazinės prielaidos'!$E$7-1,Z8)</f>
        <v>46022</v>
      </c>
      <c r="AA7" s="17">
        <f>YEAR(Z7)</f>
        <v>2025</v>
      </c>
      <c r="AB7" s="12">
        <f>EDATE('Bazinės prielaidos'!$E$7-1,AB8)</f>
        <v>46053</v>
      </c>
      <c r="AC7" s="12">
        <f>EDATE('Bazinės prielaidos'!$E$7-1,AC8)</f>
        <v>46081</v>
      </c>
      <c r="AD7" s="12">
        <f>EDATE('Bazinės prielaidos'!$E$7-1,AD8)</f>
        <v>46112</v>
      </c>
      <c r="AE7" s="12">
        <f>EDATE('Bazinės prielaidos'!$E$7-1,AE8)</f>
        <v>46142</v>
      </c>
      <c r="AF7" s="12">
        <f>EDATE('Bazinės prielaidos'!$E$7-1,AF8)</f>
        <v>46173</v>
      </c>
      <c r="AG7" s="12">
        <f>EDATE('Bazinės prielaidos'!$E$7-1,AG8)</f>
        <v>46203</v>
      </c>
      <c r="AH7" s="12">
        <f>EDATE('Bazinės prielaidos'!$E$7-1,AH8)</f>
        <v>46234</v>
      </c>
      <c r="AI7" s="12">
        <f>EDATE('Bazinės prielaidos'!$E$7-1,AI8)</f>
        <v>46265</v>
      </c>
      <c r="AJ7" s="12">
        <f>EDATE('Bazinės prielaidos'!$E$7-1,AJ8)</f>
        <v>46295</v>
      </c>
      <c r="AK7" s="12">
        <f>EDATE('Bazinės prielaidos'!$E$7-1,AK8)</f>
        <v>46326</v>
      </c>
      <c r="AL7" s="12">
        <f>EDATE('Bazinės prielaidos'!$E$7-1,AL8)</f>
        <v>46356</v>
      </c>
      <c r="AM7" s="12">
        <f>EDATE('Bazinės prielaidos'!$E$7-1,AM8)</f>
        <v>46387</v>
      </c>
      <c r="AN7" s="17">
        <f>YEAR(AM7)</f>
        <v>2026</v>
      </c>
      <c r="AO7" s="12">
        <f>EDATE('Bazinės prielaidos'!$E$7-1,AO8)</f>
        <v>46418</v>
      </c>
      <c r="AP7" s="12">
        <f>EDATE('Bazinės prielaidos'!$E$7-1,AP8)</f>
        <v>46446</v>
      </c>
      <c r="AQ7" s="12">
        <f>EDATE('Bazinės prielaidos'!$E$7-1,AQ8)</f>
        <v>46477</v>
      </c>
      <c r="AR7" s="12">
        <f>EDATE('Bazinės prielaidos'!$E$7-1,AR8)</f>
        <v>46507</v>
      </c>
      <c r="AS7" s="12">
        <f>EDATE('Bazinės prielaidos'!$E$7-1,AS8)</f>
        <v>46538</v>
      </c>
      <c r="AT7" s="12">
        <f>EDATE('Bazinės prielaidos'!$E$7-1,AT8)</f>
        <v>46568</v>
      </c>
      <c r="AU7" s="12">
        <f>EDATE('Bazinės prielaidos'!$E$7-1,AU8)</f>
        <v>46599</v>
      </c>
      <c r="AV7" s="12">
        <f>EDATE('Bazinės prielaidos'!$E$7-1,AV8)</f>
        <v>46630</v>
      </c>
      <c r="AW7" s="12">
        <f>EDATE('Bazinės prielaidos'!$E$7-1,AW8)</f>
        <v>46660</v>
      </c>
      <c r="AX7" s="12">
        <f>EDATE('Bazinės prielaidos'!$E$7-1,AX8)</f>
        <v>46691</v>
      </c>
      <c r="AY7" s="12">
        <f>EDATE('Bazinės prielaidos'!$E$7-1,AY8)</f>
        <v>46721</v>
      </c>
      <c r="AZ7" s="12">
        <f>EDATE('Bazinės prielaidos'!$E$7-1,AZ8)</f>
        <v>46752</v>
      </c>
      <c r="BA7" s="17">
        <f>YEAR(AZ7)</f>
        <v>2027</v>
      </c>
      <c r="BB7" s="12">
        <f>EDATE('Bazinės prielaidos'!$E$7-1,BB8)</f>
        <v>46783</v>
      </c>
      <c r="BC7" s="12">
        <f>EDATE('Bazinės prielaidos'!$E$7-1,BC8)</f>
        <v>46812</v>
      </c>
      <c r="BD7" s="12">
        <f>EDATE('Bazinės prielaidos'!$E$7-1,BD8)</f>
        <v>46843</v>
      </c>
      <c r="BE7" s="12">
        <f>EDATE('Bazinės prielaidos'!$E$7-1,BE8)</f>
        <v>46873</v>
      </c>
      <c r="BF7" s="12">
        <f>EDATE('Bazinės prielaidos'!$E$7-1,BF8)</f>
        <v>46904</v>
      </c>
      <c r="BG7" s="12">
        <f>EDATE('Bazinės prielaidos'!$E$7-1,BG8)</f>
        <v>46934</v>
      </c>
      <c r="BH7" s="12">
        <f>EDATE('Bazinės prielaidos'!$E$7-1,BH8)</f>
        <v>46965</v>
      </c>
      <c r="BI7" s="12">
        <f>EDATE('Bazinės prielaidos'!$E$7-1,BI8)</f>
        <v>46996</v>
      </c>
      <c r="BJ7" s="12">
        <f>EDATE('Bazinės prielaidos'!$E$7-1,BJ8)</f>
        <v>47026</v>
      </c>
      <c r="BK7" s="12">
        <f>EDATE('Bazinės prielaidos'!$E$7-1,BK8)</f>
        <v>47057</v>
      </c>
      <c r="BL7" s="12">
        <f>EDATE('Bazinės prielaidos'!$E$7-1,BL8)</f>
        <v>47087</v>
      </c>
      <c r="BM7" s="12">
        <f>EDATE('Bazinės prielaidos'!$E$7-1,BM8)</f>
        <v>47118</v>
      </c>
      <c r="BN7" s="17">
        <f>YEAR(BM7)</f>
        <v>2028</v>
      </c>
      <c r="BO7" s="12">
        <f>EDATE('Bazinės prielaidos'!$E$7-1,BO8)</f>
        <v>47149</v>
      </c>
      <c r="BP7" s="12">
        <f>EDATE('Bazinės prielaidos'!$E$7-1,BP8)</f>
        <v>47177</v>
      </c>
      <c r="BQ7" s="12">
        <f>EDATE('Bazinės prielaidos'!$E$7-1,BQ8)</f>
        <v>47208</v>
      </c>
      <c r="BR7" s="12">
        <f>EDATE('Bazinės prielaidos'!$E$7-1,BR8)</f>
        <v>47238</v>
      </c>
      <c r="BS7" s="12">
        <f>EDATE('Bazinės prielaidos'!$E$7-1,BS8)</f>
        <v>47269</v>
      </c>
      <c r="BT7" s="12">
        <f>EDATE('Bazinės prielaidos'!$E$7-1,BT8)</f>
        <v>47299</v>
      </c>
      <c r="BU7" s="12">
        <f>EDATE('Bazinės prielaidos'!$E$7-1,BU8)</f>
        <v>47330</v>
      </c>
      <c r="BV7" s="12">
        <f>EDATE('Bazinės prielaidos'!$E$7-1,BV8)</f>
        <v>47361</v>
      </c>
      <c r="BW7" s="12">
        <f>EDATE('Bazinės prielaidos'!$E$7-1,BW8)</f>
        <v>47391</v>
      </c>
      <c r="BX7" s="12">
        <f>EDATE('Bazinės prielaidos'!$E$7-1,BX8)</f>
        <v>47422</v>
      </c>
      <c r="BY7" s="12">
        <f>EDATE('Bazinės prielaidos'!$E$7-1,BY8)</f>
        <v>47452</v>
      </c>
      <c r="BZ7" s="12">
        <f>EDATE('Bazinės prielaidos'!$E$7-1,BZ8)</f>
        <v>47483</v>
      </c>
      <c r="CA7" s="17">
        <f>YEAR(BZ7)</f>
        <v>2029</v>
      </c>
      <c r="CB7" s="12">
        <f>EDATE('Bazinės prielaidos'!$E$7-1,CB8)</f>
        <v>47514</v>
      </c>
      <c r="CC7" s="12">
        <f>EDATE('Bazinės prielaidos'!$E$7-1,CC8)</f>
        <v>47542</v>
      </c>
      <c r="CD7" s="12">
        <f>EDATE('Bazinės prielaidos'!$E$7-1,CD8)</f>
        <v>47573</v>
      </c>
      <c r="CE7" s="12">
        <f>EDATE('Bazinės prielaidos'!$E$7-1,CE8)</f>
        <v>47603</v>
      </c>
      <c r="CF7" s="12">
        <f>EDATE('Bazinės prielaidos'!$E$7-1,CF8)</f>
        <v>47634</v>
      </c>
      <c r="CG7" s="12">
        <f>EDATE('Bazinės prielaidos'!$E$7-1,CG8)</f>
        <v>47664</v>
      </c>
      <c r="CH7" s="12">
        <f>EDATE('Bazinės prielaidos'!$E$7-1,CH8)</f>
        <v>47695</v>
      </c>
      <c r="CI7" s="12">
        <f>EDATE('Bazinės prielaidos'!$E$7-1,CI8)</f>
        <v>47726</v>
      </c>
      <c r="CJ7" s="12">
        <f>EDATE('Bazinės prielaidos'!$E$7-1,CJ8)</f>
        <v>47756</v>
      </c>
      <c r="CK7" s="12">
        <f>EDATE('Bazinės prielaidos'!$E$7-1,CK8)</f>
        <v>47787</v>
      </c>
      <c r="CL7" s="12">
        <f>EDATE('Bazinės prielaidos'!$E$7-1,CL8)</f>
        <v>47817</v>
      </c>
      <c r="CM7" s="12">
        <f>EDATE('Bazinės prielaidos'!$E$7-1,CM8)</f>
        <v>47848</v>
      </c>
      <c r="CN7" s="17">
        <f>YEAR(CM7)</f>
        <v>2030</v>
      </c>
      <c r="CO7" s="12">
        <f>EDATE('Bazinės prielaidos'!$E$7-1,CO8)</f>
        <v>47879</v>
      </c>
      <c r="CP7" s="12">
        <f>EDATE('Bazinės prielaidos'!$E$7-1,CP8)</f>
        <v>47907</v>
      </c>
      <c r="CQ7" s="12">
        <f>EDATE('Bazinės prielaidos'!$E$7-1,CQ8)</f>
        <v>47938</v>
      </c>
      <c r="CR7" s="12">
        <f>EDATE('Bazinės prielaidos'!$E$7-1,CR8)</f>
        <v>47968</v>
      </c>
      <c r="CS7" s="12">
        <f>EDATE('Bazinės prielaidos'!$E$7-1,CS8)</f>
        <v>47999</v>
      </c>
      <c r="CT7" s="12">
        <f>EDATE('Bazinės prielaidos'!$E$7-1,CT8)</f>
        <v>48029</v>
      </c>
      <c r="CU7" s="12">
        <f>EDATE('Bazinės prielaidos'!$E$7-1,CU8)</f>
        <v>48060</v>
      </c>
      <c r="CV7" s="12">
        <f>EDATE('Bazinės prielaidos'!$E$7-1,CV8)</f>
        <v>48091</v>
      </c>
      <c r="CW7" s="12">
        <f>EDATE('Bazinės prielaidos'!$E$7-1,CW8)</f>
        <v>48121</v>
      </c>
      <c r="CX7" s="12">
        <f>EDATE('Bazinės prielaidos'!$E$7-1,CX8)</f>
        <v>48152</v>
      </c>
      <c r="CY7" s="12">
        <f>EDATE('Bazinės prielaidos'!$E$7-1,CY8)</f>
        <v>48182</v>
      </c>
      <c r="CZ7" s="12">
        <f>EDATE('Bazinės prielaidos'!$E$7-1,CZ8)</f>
        <v>48213</v>
      </c>
      <c r="DA7" s="17">
        <f>YEAR(CZ7)</f>
        <v>2031</v>
      </c>
      <c r="DB7" s="12">
        <f>EDATE('Bazinės prielaidos'!$E$7-1,DB8)</f>
        <v>48244</v>
      </c>
      <c r="DC7" s="12">
        <f>EDATE('Bazinės prielaidos'!$E$7-1,DC8)</f>
        <v>48273</v>
      </c>
      <c r="DD7" s="12">
        <f>EDATE('Bazinės prielaidos'!$E$7-1,DD8)</f>
        <v>48304</v>
      </c>
      <c r="DE7" s="12">
        <f>EDATE('Bazinės prielaidos'!$E$7-1,DE8)</f>
        <v>48334</v>
      </c>
      <c r="DF7" s="12">
        <f>EDATE('Bazinės prielaidos'!$E$7-1,DF8)</f>
        <v>48365</v>
      </c>
      <c r="DG7" s="12">
        <f>EDATE('Bazinės prielaidos'!$E$7-1,DG8)</f>
        <v>48395</v>
      </c>
      <c r="DH7" s="12">
        <f>EDATE('Bazinės prielaidos'!$E$7-1,DH8)</f>
        <v>48426</v>
      </c>
      <c r="DI7" s="12">
        <f>EDATE('Bazinės prielaidos'!$E$7-1,DI8)</f>
        <v>48457</v>
      </c>
      <c r="DJ7" s="12">
        <f>EDATE('Bazinės prielaidos'!$E$7-1,DJ8)</f>
        <v>48487</v>
      </c>
      <c r="DK7" s="12">
        <f>EDATE('Bazinės prielaidos'!$E$7-1,DK8)</f>
        <v>48518</v>
      </c>
      <c r="DL7" s="12">
        <f>EDATE('Bazinės prielaidos'!$E$7-1,DL8)</f>
        <v>48548</v>
      </c>
      <c r="DM7" s="12">
        <f>EDATE('Bazinės prielaidos'!$E$7-1,DM8)</f>
        <v>48579</v>
      </c>
      <c r="DN7" s="17">
        <f>YEAR(DM7)</f>
        <v>2032</v>
      </c>
      <c r="DO7" s="12">
        <f>EDATE('Bazinės prielaidos'!$E$7-1,DO8)</f>
        <v>48610</v>
      </c>
      <c r="DP7" s="12">
        <f>EDATE('Bazinės prielaidos'!$E$7-1,DP8)</f>
        <v>48638</v>
      </c>
      <c r="DQ7" s="12">
        <f>EDATE('Bazinės prielaidos'!$E$7-1,DQ8)</f>
        <v>48669</v>
      </c>
      <c r="DR7" s="12">
        <f>EDATE('Bazinės prielaidos'!$E$7-1,DR8)</f>
        <v>48699</v>
      </c>
      <c r="DS7" s="12">
        <f>EDATE('Bazinės prielaidos'!$E$7-1,DS8)</f>
        <v>48730</v>
      </c>
      <c r="DT7" s="12">
        <f>EDATE('Bazinės prielaidos'!$E$7-1,DT8)</f>
        <v>48760</v>
      </c>
      <c r="DU7" s="12">
        <f>EDATE('Bazinės prielaidos'!$E$7-1,DU8)</f>
        <v>48791</v>
      </c>
      <c r="DV7" s="12">
        <f>EDATE('Bazinės prielaidos'!$E$7-1,DV8)</f>
        <v>48822</v>
      </c>
      <c r="DW7" s="12">
        <f>EDATE('Bazinės prielaidos'!$E$7-1,DW8)</f>
        <v>48852</v>
      </c>
      <c r="DX7" s="12">
        <f>EDATE('Bazinės prielaidos'!$E$7-1,DX8)</f>
        <v>48883</v>
      </c>
      <c r="DY7" s="12">
        <f>EDATE('Bazinės prielaidos'!$E$7-1,DY8)</f>
        <v>48913</v>
      </c>
      <c r="DZ7" s="12">
        <f>EDATE('Bazinės prielaidos'!$E$7-1,DZ8)</f>
        <v>48944</v>
      </c>
      <c r="EA7" s="17">
        <f>YEAR(DZ7)</f>
        <v>2033</v>
      </c>
      <c r="EB7" s="12">
        <f>EDATE('Bazinės prielaidos'!$E$7-1,EB8)</f>
        <v>48975</v>
      </c>
      <c r="EC7" s="12">
        <f>EDATE('Bazinės prielaidos'!$E$7-1,EC8)</f>
        <v>49003</v>
      </c>
      <c r="ED7" s="12">
        <f>EDATE('Bazinės prielaidos'!$E$7-1,ED8)</f>
        <v>49034</v>
      </c>
      <c r="EE7" s="12">
        <f>EDATE('Bazinės prielaidos'!$E$7-1,EE8)</f>
        <v>49064</v>
      </c>
      <c r="EF7" s="12">
        <f>EDATE('Bazinės prielaidos'!$E$7-1,EF8)</f>
        <v>49095</v>
      </c>
      <c r="EG7" s="12">
        <f>EDATE('Bazinės prielaidos'!$E$7-1,EG8)</f>
        <v>49125</v>
      </c>
      <c r="EH7" s="12">
        <f>EDATE('Bazinės prielaidos'!$E$7-1,EH8)</f>
        <v>49156</v>
      </c>
      <c r="EI7" s="12">
        <f>EDATE('Bazinės prielaidos'!$E$7-1,EI8)</f>
        <v>49187</v>
      </c>
      <c r="EJ7" s="12">
        <f>EDATE('Bazinės prielaidos'!$E$7-1,EJ8)</f>
        <v>49217</v>
      </c>
      <c r="EK7" s="12">
        <f>EDATE('Bazinės prielaidos'!$E$7-1,EK8)</f>
        <v>49248</v>
      </c>
      <c r="EL7" s="12">
        <f>EDATE('Bazinės prielaidos'!$E$7-1,EL8)</f>
        <v>49278</v>
      </c>
      <c r="EM7" s="12">
        <f>EDATE('Bazinės prielaidos'!$E$7-1,EM8)</f>
        <v>49309</v>
      </c>
      <c r="EN7" s="17">
        <f>YEAR(EM7)</f>
        <v>2034</v>
      </c>
      <c r="EO7" s="12">
        <f>EDATE('Bazinės prielaidos'!$E$7-1,EO8)</f>
        <v>49340</v>
      </c>
      <c r="EP7" s="12">
        <f>EDATE('Bazinės prielaidos'!$E$7-1,EP8)</f>
        <v>49368</v>
      </c>
      <c r="EQ7" s="12">
        <f>EDATE('Bazinės prielaidos'!$E$7-1,EQ8)</f>
        <v>49399</v>
      </c>
      <c r="ER7" s="12">
        <f>EDATE('Bazinės prielaidos'!$E$7-1,ER8)</f>
        <v>49429</v>
      </c>
      <c r="ES7" s="12">
        <f>EDATE('Bazinės prielaidos'!$E$7-1,ES8)</f>
        <v>49460</v>
      </c>
      <c r="ET7" s="12">
        <f>EDATE('Bazinės prielaidos'!$E$7-1,ET8)</f>
        <v>49490</v>
      </c>
      <c r="EU7" s="12">
        <f>EDATE('Bazinės prielaidos'!$E$7-1,EU8)</f>
        <v>49521</v>
      </c>
      <c r="EV7" s="12">
        <f>EDATE('Bazinės prielaidos'!$E$7-1,EV8)</f>
        <v>49552</v>
      </c>
      <c r="EW7" s="12">
        <f>EDATE('Bazinės prielaidos'!$E$7-1,EW8)</f>
        <v>49582</v>
      </c>
      <c r="EX7" s="12">
        <f>EDATE('Bazinės prielaidos'!$E$7-1,EX8)</f>
        <v>49613</v>
      </c>
      <c r="EY7" s="12">
        <f>EDATE('Bazinės prielaidos'!$E$7-1,EY8)</f>
        <v>49643</v>
      </c>
      <c r="EZ7" s="12">
        <f>EDATE('Bazinės prielaidos'!$E$7-1,EZ8)</f>
        <v>49674</v>
      </c>
      <c r="FA7" s="17">
        <f>YEAR(EZ7)</f>
        <v>2035</v>
      </c>
      <c r="FB7" s="12">
        <f>EDATE('Bazinės prielaidos'!$E$7-1,FB8)</f>
        <v>49705</v>
      </c>
      <c r="FC7" s="12">
        <f>EDATE('Bazinės prielaidos'!$E$7-1,FC8)</f>
        <v>49734</v>
      </c>
      <c r="FD7" s="12">
        <f>EDATE('Bazinės prielaidos'!$E$7-1,FD8)</f>
        <v>49765</v>
      </c>
      <c r="FE7" s="12">
        <f>EDATE('Bazinės prielaidos'!$E$7-1,FE8)</f>
        <v>49795</v>
      </c>
      <c r="FF7" s="12">
        <f>EDATE('Bazinės prielaidos'!$E$7-1,FF8)</f>
        <v>49826</v>
      </c>
      <c r="FG7" s="12">
        <f>EDATE('Bazinės prielaidos'!$E$7-1,FG8)</f>
        <v>49856</v>
      </c>
      <c r="FH7" s="12">
        <f>EDATE('Bazinės prielaidos'!$E$7-1,FH8)</f>
        <v>49887</v>
      </c>
      <c r="FI7" s="12">
        <f>EDATE('Bazinės prielaidos'!$E$7-1,FI8)</f>
        <v>49918</v>
      </c>
      <c r="FJ7" s="12">
        <f>EDATE('Bazinės prielaidos'!$E$7-1,FJ8)</f>
        <v>49948</v>
      </c>
      <c r="FK7" s="12">
        <f>EDATE('Bazinės prielaidos'!$E$7-1,FK8)</f>
        <v>49979</v>
      </c>
      <c r="FL7" s="12">
        <f>EDATE('Bazinės prielaidos'!$E$7-1,FL8)</f>
        <v>50009</v>
      </c>
      <c r="FM7" s="12">
        <f>EDATE('Bazinės prielaidos'!$E$7-1,FM8)</f>
        <v>50040</v>
      </c>
      <c r="FN7" s="17">
        <f>YEAR(FM7)</f>
        <v>2036</v>
      </c>
      <c r="FO7" s="12">
        <f>EDATE('Bazinės prielaidos'!$E$7-1,FO8)</f>
        <v>50071</v>
      </c>
      <c r="FP7" s="12">
        <f>EDATE('Bazinės prielaidos'!$E$7-1,FP8)</f>
        <v>50099</v>
      </c>
      <c r="FQ7" s="12">
        <f>EDATE('Bazinės prielaidos'!$E$7-1,FQ8)</f>
        <v>50130</v>
      </c>
      <c r="FR7" s="12">
        <f>EDATE('Bazinės prielaidos'!$E$7-1,FR8)</f>
        <v>50160</v>
      </c>
      <c r="FS7" s="12">
        <f>EDATE('Bazinės prielaidos'!$E$7-1,FS8)</f>
        <v>50191</v>
      </c>
      <c r="FT7" s="12">
        <f>EDATE('Bazinės prielaidos'!$E$7-1,FT8)</f>
        <v>50221</v>
      </c>
      <c r="FU7" s="12">
        <f>EDATE('Bazinės prielaidos'!$E$7-1,FU8)</f>
        <v>50252</v>
      </c>
      <c r="FV7" s="12">
        <f>EDATE('Bazinės prielaidos'!$E$7-1,FV8)</f>
        <v>50283</v>
      </c>
      <c r="FW7" s="12">
        <f>EDATE('Bazinės prielaidos'!$E$7-1,FW8)</f>
        <v>50313</v>
      </c>
      <c r="FX7" s="12">
        <f>EDATE('Bazinės prielaidos'!$E$7-1,FX8)</f>
        <v>50344</v>
      </c>
      <c r="FY7" s="12">
        <f>EDATE('Bazinės prielaidos'!$E$7-1,FY8)</f>
        <v>50374</v>
      </c>
      <c r="FZ7" s="12">
        <f>EDATE('Bazinės prielaidos'!$E$7-1,FZ8)</f>
        <v>50405</v>
      </c>
      <c r="GA7" s="17">
        <f>YEAR(FZ7)</f>
        <v>2037</v>
      </c>
      <c r="GB7" s="12">
        <f>EDATE('Bazinės prielaidos'!$E$7-1,GB8)</f>
        <v>50436</v>
      </c>
      <c r="GC7" s="12">
        <f>EDATE('Bazinės prielaidos'!$E$7-1,GC8)</f>
        <v>50464</v>
      </c>
      <c r="GD7" s="12">
        <f>EDATE('Bazinės prielaidos'!$E$7-1,GD8)</f>
        <v>50495</v>
      </c>
      <c r="GE7" s="12">
        <f>EDATE('Bazinės prielaidos'!$E$7-1,GE8)</f>
        <v>50525</v>
      </c>
      <c r="GF7" s="12">
        <f>EDATE('Bazinės prielaidos'!$E$7-1,GF8)</f>
        <v>50556</v>
      </c>
      <c r="GG7" s="12">
        <f>EDATE('Bazinės prielaidos'!$E$7-1,GG8)</f>
        <v>50586</v>
      </c>
      <c r="GH7" s="12">
        <f>EDATE('Bazinės prielaidos'!$E$7-1,GH8)</f>
        <v>50617</v>
      </c>
      <c r="GI7" s="12">
        <f>EDATE('Bazinės prielaidos'!$E$7-1,GI8)</f>
        <v>50648</v>
      </c>
      <c r="GJ7" s="12">
        <f>EDATE('Bazinės prielaidos'!$E$7-1,GJ8)</f>
        <v>50678</v>
      </c>
      <c r="GK7" s="12">
        <f>EDATE('Bazinės prielaidos'!$E$7-1,GK8)</f>
        <v>50709</v>
      </c>
      <c r="GL7" s="12">
        <f>EDATE('Bazinės prielaidos'!$E$7-1,GL8)</f>
        <v>50739</v>
      </c>
      <c r="GM7" s="12">
        <f>EDATE('Bazinės prielaidos'!$E$7-1,GM8)</f>
        <v>50770</v>
      </c>
      <c r="GN7" s="17">
        <f>YEAR(GM7)</f>
        <v>2038</v>
      </c>
      <c r="GO7" s="12">
        <f>EDATE('Bazinės prielaidos'!$E$7-1,GO8)</f>
        <v>50801</v>
      </c>
      <c r="GP7" s="12">
        <f>EDATE('Bazinės prielaidos'!$E$7-1,GP8)</f>
        <v>50829</v>
      </c>
      <c r="GQ7" s="12">
        <f>EDATE('Bazinės prielaidos'!$E$7-1,GQ8)</f>
        <v>50860</v>
      </c>
      <c r="GR7" s="12">
        <f>EDATE('Bazinės prielaidos'!$E$7-1,GR8)</f>
        <v>50890</v>
      </c>
      <c r="GS7" s="12">
        <f>EDATE('Bazinės prielaidos'!$E$7-1,GS8)</f>
        <v>50921</v>
      </c>
      <c r="GT7" s="12">
        <f>EDATE('Bazinės prielaidos'!$E$7-1,GT8)</f>
        <v>50951</v>
      </c>
      <c r="GU7" s="12">
        <f>EDATE('Bazinės prielaidos'!$E$7-1,GU8)</f>
        <v>50982</v>
      </c>
      <c r="GV7" s="12">
        <f>EDATE('Bazinės prielaidos'!$E$7-1,GV8)</f>
        <v>51013</v>
      </c>
      <c r="GW7" s="12">
        <f>EDATE('Bazinės prielaidos'!$E$7-1,GW8)</f>
        <v>51043</v>
      </c>
      <c r="GX7" s="12">
        <f>EDATE('Bazinės prielaidos'!$E$7-1,GX8)</f>
        <v>51074</v>
      </c>
      <c r="GY7" s="12">
        <f>EDATE('Bazinės prielaidos'!$E$7-1,GY8)</f>
        <v>51104</v>
      </c>
      <c r="GZ7" s="12">
        <f>EDATE('Bazinės prielaidos'!$E$7-1,GZ8)</f>
        <v>51135</v>
      </c>
      <c r="HA7" s="17">
        <f>YEAR(GZ7)</f>
        <v>2039</v>
      </c>
      <c r="HB7" s="12">
        <f>EDATE('Bazinės prielaidos'!$E$7-1,HB8)</f>
        <v>51166</v>
      </c>
      <c r="HC7" s="12">
        <f>EDATE('Bazinės prielaidos'!$E$7-1,HC8)</f>
        <v>51195</v>
      </c>
      <c r="HD7" s="12">
        <f>EDATE('Bazinės prielaidos'!$E$7-1,HD8)</f>
        <v>51226</v>
      </c>
      <c r="HE7" s="12">
        <f>EDATE('Bazinės prielaidos'!$E$7-1,HE8)</f>
        <v>51256</v>
      </c>
      <c r="HF7" s="12">
        <f>EDATE('Bazinės prielaidos'!$E$7-1,HF8)</f>
        <v>51287</v>
      </c>
      <c r="HG7" s="12">
        <f>EDATE('Bazinės prielaidos'!$E$7-1,HG8)</f>
        <v>51317</v>
      </c>
      <c r="HH7" s="12">
        <f>EDATE('Bazinės prielaidos'!$E$7-1,HH8)</f>
        <v>51348</v>
      </c>
      <c r="HI7" s="12">
        <f>EDATE('Bazinės prielaidos'!$E$7-1,HI8)</f>
        <v>51379</v>
      </c>
      <c r="HJ7" s="12">
        <f>EDATE('Bazinės prielaidos'!$E$7-1,HJ8)</f>
        <v>51409</v>
      </c>
      <c r="HK7" s="12">
        <f>EDATE('Bazinės prielaidos'!$E$7-1,HK8)</f>
        <v>51440</v>
      </c>
      <c r="HL7" s="12">
        <f>EDATE('Bazinės prielaidos'!$E$7-1,HL8)</f>
        <v>51470</v>
      </c>
      <c r="HM7" s="12">
        <f>EDATE('Bazinės prielaidos'!$E$7-1,HM8)</f>
        <v>51501</v>
      </c>
      <c r="HN7" s="17">
        <f>YEAR(HM7)</f>
        <v>2040</v>
      </c>
      <c r="HO7" s="12">
        <f>EDATE('Bazinės prielaidos'!$E$7-1,HO8)</f>
        <v>51532</v>
      </c>
      <c r="HP7" s="12">
        <f>EDATE('Bazinės prielaidos'!$E$7-1,HP8)</f>
        <v>51560</v>
      </c>
      <c r="HQ7" s="12">
        <f>EDATE('Bazinės prielaidos'!$E$7-1,HQ8)</f>
        <v>51591</v>
      </c>
      <c r="HR7" s="12">
        <f>EDATE('Bazinės prielaidos'!$E$7-1,HR8)</f>
        <v>51621</v>
      </c>
      <c r="HS7" s="12">
        <f>EDATE('Bazinės prielaidos'!$E$7-1,HS8)</f>
        <v>51652</v>
      </c>
      <c r="HT7" s="12">
        <f>EDATE('Bazinės prielaidos'!$E$7-1,HT8)</f>
        <v>51682</v>
      </c>
      <c r="HU7" s="12">
        <f>EDATE('Bazinės prielaidos'!$E$7-1,HU8)</f>
        <v>51713</v>
      </c>
      <c r="HV7" s="12">
        <f>EDATE('Bazinės prielaidos'!$E$7-1,HV8)</f>
        <v>51744</v>
      </c>
      <c r="HW7" s="12">
        <f>EDATE('Bazinės prielaidos'!$E$7-1,HW8)</f>
        <v>51774</v>
      </c>
      <c r="HX7" s="12">
        <f>EDATE('Bazinės prielaidos'!$E$7-1,HX8)</f>
        <v>51805</v>
      </c>
      <c r="HY7" s="12">
        <f>EDATE('Bazinės prielaidos'!$E$7-1,HY8)</f>
        <v>51835</v>
      </c>
      <c r="HZ7" s="12">
        <f>EDATE('Bazinės prielaidos'!$E$7-1,HZ8)</f>
        <v>51866</v>
      </c>
      <c r="IA7" s="17">
        <f>YEAR(HZ7)</f>
        <v>2041</v>
      </c>
      <c r="IB7" s="12">
        <f>EDATE('Bazinės prielaidos'!$E$7-1,IB8)</f>
        <v>51897</v>
      </c>
      <c r="IC7" s="12">
        <f>EDATE('Bazinės prielaidos'!$E$7-1,IC8)</f>
        <v>51925</v>
      </c>
      <c r="ID7" s="12">
        <f>EDATE('Bazinės prielaidos'!$E$7-1,ID8)</f>
        <v>51956</v>
      </c>
      <c r="IE7" s="12">
        <f>EDATE('Bazinės prielaidos'!$E$7-1,IE8)</f>
        <v>51986</v>
      </c>
      <c r="IF7" s="12">
        <f>EDATE('Bazinės prielaidos'!$E$7-1,IF8)</f>
        <v>52017</v>
      </c>
      <c r="IG7" s="12">
        <f>EDATE('Bazinės prielaidos'!$E$7-1,IG8)</f>
        <v>52047</v>
      </c>
      <c r="IH7" s="12">
        <f>EDATE('Bazinės prielaidos'!$E$7-1,IH8)</f>
        <v>52078</v>
      </c>
      <c r="II7" s="12">
        <f>EDATE('Bazinės prielaidos'!$E$7-1,II8)</f>
        <v>52109</v>
      </c>
      <c r="IJ7" s="12">
        <f>EDATE('Bazinės prielaidos'!$E$7-1,IJ8)</f>
        <v>52139</v>
      </c>
      <c r="IK7" s="12">
        <f>EDATE('Bazinės prielaidos'!$E$7-1,IK8)</f>
        <v>52170</v>
      </c>
      <c r="IL7" s="12">
        <f>EDATE('Bazinės prielaidos'!$E$7-1,IL8)</f>
        <v>52200</v>
      </c>
      <c r="IM7" s="12">
        <f>EDATE('Bazinės prielaidos'!$E$7-1,IM8)</f>
        <v>52231</v>
      </c>
      <c r="IN7" s="17">
        <f>YEAR(IM7)</f>
        <v>2042</v>
      </c>
      <c r="IO7" s="12">
        <f>EDATE('Bazinės prielaidos'!$E$7-1,IO8)</f>
        <v>52262</v>
      </c>
      <c r="IP7" s="12">
        <f>EDATE('Bazinės prielaidos'!$E$7-1,IP8)</f>
        <v>52290</v>
      </c>
      <c r="IQ7" s="12">
        <f>EDATE('Bazinės prielaidos'!$E$7-1,IQ8)</f>
        <v>52321</v>
      </c>
      <c r="IR7" s="12">
        <f>EDATE('Bazinės prielaidos'!$E$7-1,IR8)</f>
        <v>52351</v>
      </c>
      <c r="IS7" s="12">
        <f>EDATE('Bazinės prielaidos'!$E$7-1,IS8)</f>
        <v>52382</v>
      </c>
      <c r="IT7" s="12">
        <f>EDATE('Bazinės prielaidos'!$E$7-1,IT8)</f>
        <v>52412</v>
      </c>
      <c r="IU7" s="12">
        <f>EDATE('Bazinės prielaidos'!$E$7-1,IU8)</f>
        <v>52443</v>
      </c>
      <c r="IV7" s="12">
        <f>EDATE('Bazinės prielaidos'!$E$7-1,IV8)</f>
        <v>52474</v>
      </c>
      <c r="IW7" s="12">
        <f>EDATE('Bazinės prielaidos'!$E$7-1,IW8)</f>
        <v>52504</v>
      </c>
      <c r="IX7" s="12">
        <f>EDATE('Bazinės prielaidos'!$E$7-1,IX8)</f>
        <v>52535</v>
      </c>
      <c r="IY7" s="12">
        <f>EDATE('Bazinės prielaidos'!$E$7-1,IY8)</f>
        <v>52565</v>
      </c>
      <c r="IZ7" s="12">
        <f>EDATE('Bazinės prielaidos'!$E$7-1,IZ8)</f>
        <v>52596</v>
      </c>
      <c r="JA7" s="17">
        <f>YEAR(IZ7)</f>
        <v>2043</v>
      </c>
      <c r="JB7" s="12">
        <f>EDATE('Bazinės prielaidos'!$E$7-1,JB8)</f>
        <v>52627</v>
      </c>
      <c r="JC7" s="12">
        <f>EDATE('Bazinės prielaidos'!$E$7-1,JC8)</f>
        <v>52656</v>
      </c>
      <c r="JD7" s="12">
        <f>EDATE('Bazinės prielaidos'!$E$7-1,JD8)</f>
        <v>52687</v>
      </c>
      <c r="JE7" s="12">
        <f>EDATE('Bazinės prielaidos'!$E$7-1,JE8)</f>
        <v>52717</v>
      </c>
      <c r="JF7" s="12">
        <f>EDATE('Bazinės prielaidos'!$E$7-1,JF8)</f>
        <v>52748</v>
      </c>
      <c r="JG7" s="12">
        <f>EDATE('Bazinės prielaidos'!$E$7-1,JG8)</f>
        <v>52778</v>
      </c>
      <c r="JH7" s="12">
        <f>EDATE('Bazinės prielaidos'!$E$7-1,JH8)</f>
        <v>52809</v>
      </c>
      <c r="JI7" s="12">
        <f>EDATE('Bazinės prielaidos'!$E$7-1,JI8)</f>
        <v>52840</v>
      </c>
      <c r="JJ7" s="12">
        <f>EDATE('Bazinės prielaidos'!$E$7-1,JJ8)</f>
        <v>52870</v>
      </c>
      <c r="JK7" s="12">
        <f>EDATE('Bazinės prielaidos'!$E$7-1,JK8)</f>
        <v>52901</v>
      </c>
      <c r="JL7" s="12">
        <f>EDATE('Bazinės prielaidos'!$E$7-1,JL8)</f>
        <v>52931</v>
      </c>
      <c r="JM7" s="12">
        <f>EDATE('Bazinės prielaidos'!$E$7-1,JM8)</f>
        <v>52962</v>
      </c>
      <c r="JN7" s="17">
        <f>YEAR(JM7)</f>
        <v>2044</v>
      </c>
      <c r="JO7" s="12">
        <f>EDATE('Bazinės prielaidos'!$E$7-1,JO8)</f>
        <v>52993</v>
      </c>
      <c r="JP7" s="12">
        <f>EDATE('Bazinės prielaidos'!$E$7-1,JP8)</f>
        <v>53021</v>
      </c>
      <c r="JQ7" s="12">
        <f>EDATE('Bazinės prielaidos'!$E$7-1,JQ8)</f>
        <v>53052</v>
      </c>
      <c r="JR7" s="12">
        <f>EDATE('Bazinės prielaidos'!$E$7-1,JR8)</f>
        <v>53082</v>
      </c>
      <c r="JS7" s="12">
        <f>EDATE('Bazinės prielaidos'!$E$7-1,JS8)</f>
        <v>53113</v>
      </c>
      <c r="JT7" s="12">
        <f>EDATE('Bazinės prielaidos'!$E$7-1,JT8)</f>
        <v>53143</v>
      </c>
      <c r="JU7" s="12">
        <f>EDATE('Bazinės prielaidos'!$E$7-1,JU8)</f>
        <v>53174</v>
      </c>
      <c r="JV7" s="12">
        <f>EDATE('Bazinės prielaidos'!$E$7-1,JV8)</f>
        <v>53205</v>
      </c>
      <c r="JW7" s="12">
        <f>EDATE('Bazinės prielaidos'!$E$7-1,JW8)</f>
        <v>53235</v>
      </c>
      <c r="JX7" s="12">
        <f>EDATE('Bazinės prielaidos'!$E$7-1,JX8)</f>
        <v>53266</v>
      </c>
      <c r="JY7" s="12">
        <f>EDATE('Bazinės prielaidos'!$E$7-1,JY8)</f>
        <v>53296</v>
      </c>
      <c r="JZ7" s="12">
        <f>EDATE('Bazinės prielaidos'!$E$7-1,JZ8)</f>
        <v>53327</v>
      </c>
      <c r="KA7" s="17">
        <f>YEAR(JZ7)</f>
        <v>2045</v>
      </c>
      <c r="KB7" s="12">
        <f>EDATE('Bazinės prielaidos'!$E$7-1,KB8)</f>
        <v>53358</v>
      </c>
      <c r="KC7" s="12">
        <f>EDATE('Bazinės prielaidos'!$E$7-1,KC8)</f>
        <v>53386</v>
      </c>
      <c r="KD7" s="12">
        <f>EDATE('Bazinės prielaidos'!$E$7-1,KD8)</f>
        <v>53417</v>
      </c>
      <c r="KE7" s="12">
        <f>EDATE('Bazinės prielaidos'!$E$7-1,KE8)</f>
        <v>53447</v>
      </c>
      <c r="KF7" s="12">
        <f>EDATE('Bazinės prielaidos'!$E$7-1,KF8)</f>
        <v>53478</v>
      </c>
      <c r="KG7" s="12">
        <f>EDATE('Bazinės prielaidos'!$E$7-1,KG8)</f>
        <v>53508</v>
      </c>
      <c r="KH7" s="12">
        <f>EDATE('Bazinės prielaidos'!$E$7-1,KH8)</f>
        <v>53539</v>
      </c>
      <c r="KI7" s="12">
        <f>EDATE('Bazinės prielaidos'!$E$7-1,KI8)</f>
        <v>53570</v>
      </c>
      <c r="KJ7" s="12">
        <f>EDATE('Bazinės prielaidos'!$E$7-1,KJ8)</f>
        <v>53600</v>
      </c>
      <c r="KK7" s="12">
        <f>EDATE('Bazinės prielaidos'!$E$7-1,KK8)</f>
        <v>53631</v>
      </c>
      <c r="KL7" s="12">
        <f>EDATE('Bazinės prielaidos'!$E$7-1,KL8)</f>
        <v>53661</v>
      </c>
      <c r="KM7" s="12">
        <f>EDATE('Bazinės prielaidos'!$E$7-1,KM8)</f>
        <v>53692</v>
      </c>
      <c r="KN7" s="17">
        <f>YEAR(KM7)</f>
        <v>2046</v>
      </c>
      <c r="KO7" s="12">
        <f>EDATE('Bazinės prielaidos'!$E$7-1,KO8)</f>
        <v>53723</v>
      </c>
      <c r="KP7" s="12">
        <f>EDATE('Bazinės prielaidos'!$E$7-1,KP8)</f>
        <v>53751</v>
      </c>
      <c r="KQ7" s="12">
        <f>EDATE('Bazinės prielaidos'!$E$7-1,KQ8)</f>
        <v>53782</v>
      </c>
      <c r="KR7" s="12">
        <f>EDATE('Bazinės prielaidos'!$E$7-1,KR8)</f>
        <v>53812</v>
      </c>
      <c r="KS7" s="12">
        <f>EDATE('Bazinės prielaidos'!$E$7-1,KS8)</f>
        <v>53843</v>
      </c>
      <c r="KT7" s="12">
        <f>EDATE('Bazinės prielaidos'!$E$7-1,KT8)</f>
        <v>53873</v>
      </c>
      <c r="KU7" s="12">
        <f>EDATE('Bazinės prielaidos'!$E$7-1,KU8)</f>
        <v>53904</v>
      </c>
      <c r="KV7" s="12">
        <f>EDATE('Bazinės prielaidos'!$E$7-1,KV8)</f>
        <v>53935</v>
      </c>
      <c r="KW7" s="12">
        <f>EDATE('Bazinės prielaidos'!$E$7-1,KW8)</f>
        <v>53965</v>
      </c>
      <c r="KX7" s="12">
        <f>EDATE('Bazinės prielaidos'!$E$7-1,KX8)</f>
        <v>53996</v>
      </c>
      <c r="KY7" s="12">
        <f>EDATE('Bazinės prielaidos'!$E$7-1,KY8)</f>
        <v>54026</v>
      </c>
      <c r="KZ7" s="12">
        <f>EDATE('Bazinės prielaidos'!$E$7-1,KZ8)</f>
        <v>54057</v>
      </c>
      <c r="LA7" s="17">
        <f>YEAR(KZ7)</f>
        <v>2047</v>
      </c>
      <c r="LB7" s="12">
        <f>EDATE('Bazinės prielaidos'!$E$7-1,LB8)</f>
        <v>54088</v>
      </c>
      <c r="LC7" s="12">
        <f>EDATE('Bazinės prielaidos'!$E$7-1,LC8)</f>
        <v>54117</v>
      </c>
      <c r="LD7" s="12">
        <f>EDATE('Bazinės prielaidos'!$E$7-1,LD8)</f>
        <v>54148</v>
      </c>
      <c r="LE7" s="12">
        <f>EDATE('Bazinės prielaidos'!$E$7-1,LE8)</f>
        <v>54178</v>
      </c>
      <c r="LF7" s="12">
        <f>EDATE('Bazinės prielaidos'!$E$7-1,LF8)</f>
        <v>54209</v>
      </c>
      <c r="LG7" s="12">
        <f>EDATE('Bazinės prielaidos'!$E$7-1,LG8)</f>
        <v>54239</v>
      </c>
      <c r="LH7" s="12">
        <f>EDATE('Bazinės prielaidos'!$E$7-1,LH8)</f>
        <v>54270</v>
      </c>
      <c r="LI7" s="12">
        <f>EDATE('Bazinės prielaidos'!$E$7-1,LI8)</f>
        <v>54301</v>
      </c>
      <c r="LJ7" s="12">
        <f>EDATE('Bazinės prielaidos'!$E$7-1,LJ8)</f>
        <v>54331</v>
      </c>
      <c r="LK7" s="12">
        <f>EDATE('Bazinės prielaidos'!$E$7-1,LK8)</f>
        <v>54362</v>
      </c>
      <c r="LL7" s="12">
        <f>EDATE('Bazinės prielaidos'!$E$7-1,LL8)</f>
        <v>54392</v>
      </c>
      <c r="LM7" s="12">
        <f>EDATE('Bazinės prielaidos'!$E$7-1,LM8)</f>
        <v>54423</v>
      </c>
      <c r="LN7" s="19">
        <f>YEAR(LM7)</f>
        <v>2048</v>
      </c>
    </row>
    <row r="8" spans="1:326" ht="15.75" thickBot="1">
      <c r="A8" s="15" t="s">
        <v>10</v>
      </c>
      <c r="B8" s="13">
        <v>1</v>
      </c>
      <c r="C8" s="11">
        <v>2</v>
      </c>
      <c r="D8" s="11">
        <v>3</v>
      </c>
      <c r="E8" s="11">
        <v>4</v>
      </c>
      <c r="F8" s="11">
        <v>5</v>
      </c>
      <c r="G8" s="11">
        <v>6</v>
      </c>
      <c r="H8" s="11">
        <v>7</v>
      </c>
      <c r="I8" s="11">
        <v>8</v>
      </c>
      <c r="J8" s="11">
        <v>9</v>
      </c>
      <c r="K8" s="11">
        <v>10</v>
      </c>
      <c r="L8" s="11">
        <v>11</v>
      </c>
      <c r="M8" s="11">
        <v>12</v>
      </c>
      <c r="N8" s="18">
        <v>1</v>
      </c>
      <c r="O8" s="11">
        <f>M8+1</f>
        <v>13</v>
      </c>
      <c r="P8" s="11">
        <f>O8+1</f>
        <v>14</v>
      </c>
      <c r="Q8" s="11">
        <f t="shared" ref="Q8:Z8" si="0">P8+1</f>
        <v>15</v>
      </c>
      <c r="R8" s="11">
        <f t="shared" si="0"/>
        <v>16</v>
      </c>
      <c r="S8" s="11">
        <f t="shared" si="0"/>
        <v>17</v>
      </c>
      <c r="T8" s="11">
        <f t="shared" si="0"/>
        <v>18</v>
      </c>
      <c r="U8" s="11">
        <f t="shared" si="0"/>
        <v>19</v>
      </c>
      <c r="V8" s="11">
        <f t="shared" si="0"/>
        <v>20</v>
      </c>
      <c r="W8" s="11">
        <f t="shared" si="0"/>
        <v>21</v>
      </c>
      <c r="X8" s="11">
        <f t="shared" si="0"/>
        <v>22</v>
      </c>
      <c r="Y8" s="11">
        <f t="shared" si="0"/>
        <v>23</v>
      </c>
      <c r="Z8" s="11">
        <f t="shared" si="0"/>
        <v>24</v>
      </c>
      <c r="AA8" s="18">
        <f>N8+1</f>
        <v>2</v>
      </c>
      <c r="AB8" s="11">
        <f>Z8+1</f>
        <v>25</v>
      </c>
      <c r="AC8" s="11">
        <f>AB8+1</f>
        <v>26</v>
      </c>
      <c r="AD8" s="11">
        <f t="shared" ref="AD8:AM8" si="1">AC8+1</f>
        <v>27</v>
      </c>
      <c r="AE8" s="11">
        <f t="shared" si="1"/>
        <v>28</v>
      </c>
      <c r="AF8" s="11">
        <f t="shared" si="1"/>
        <v>29</v>
      </c>
      <c r="AG8" s="11">
        <f t="shared" si="1"/>
        <v>30</v>
      </c>
      <c r="AH8" s="11">
        <f t="shared" si="1"/>
        <v>31</v>
      </c>
      <c r="AI8" s="11">
        <f t="shared" si="1"/>
        <v>32</v>
      </c>
      <c r="AJ8" s="11">
        <f t="shared" si="1"/>
        <v>33</v>
      </c>
      <c r="AK8" s="11">
        <f t="shared" si="1"/>
        <v>34</v>
      </c>
      <c r="AL8" s="11">
        <f t="shared" si="1"/>
        <v>35</v>
      </c>
      <c r="AM8" s="11">
        <f t="shared" si="1"/>
        <v>36</v>
      </c>
      <c r="AN8" s="18">
        <f>AA8+1</f>
        <v>3</v>
      </c>
      <c r="AO8" s="11">
        <f>AM8+1</f>
        <v>37</v>
      </c>
      <c r="AP8" s="11">
        <f>AO8+1</f>
        <v>38</v>
      </c>
      <c r="AQ8" s="11">
        <f t="shared" ref="AQ8:AZ8" si="2">AP8+1</f>
        <v>39</v>
      </c>
      <c r="AR8" s="11">
        <f t="shared" si="2"/>
        <v>40</v>
      </c>
      <c r="AS8" s="11">
        <f t="shared" si="2"/>
        <v>41</v>
      </c>
      <c r="AT8" s="11">
        <f t="shared" si="2"/>
        <v>42</v>
      </c>
      <c r="AU8" s="11">
        <f t="shared" si="2"/>
        <v>43</v>
      </c>
      <c r="AV8" s="11">
        <f t="shared" si="2"/>
        <v>44</v>
      </c>
      <c r="AW8" s="11">
        <f t="shared" si="2"/>
        <v>45</v>
      </c>
      <c r="AX8" s="11">
        <f t="shared" si="2"/>
        <v>46</v>
      </c>
      <c r="AY8" s="11">
        <f t="shared" si="2"/>
        <v>47</v>
      </c>
      <c r="AZ8" s="11">
        <f t="shared" si="2"/>
        <v>48</v>
      </c>
      <c r="BA8" s="18">
        <f>AN8+1</f>
        <v>4</v>
      </c>
      <c r="BB8" s="11">
        <f>AZ8+1</f>
        <v>49</v>
      </c>
      <c r="BC8" s="11">
        <f>BB8+1</f>
        <v>50</v>
      </c>
      <c r="BD8" s="11">
        <f t="shared" ref="BD8:BM8" si="3">BC8+1</f>
        <v>51</v>
      </c>
      <c r="BE8" s="11">
        <f t="shared" si="3"/>
        <v>52</v>
      </c>
      <c r="BF8" s="11">
        <f t="shared" si="3"/>
        <v>53</v>
      </c>
      <c r="BG8" s="11">
        <f t="shared" si="3"/>
        <v>54</v>
      </c>
      <c r="BH8" s="11">
        <f t="shared" si="3"/>
        <v>55</v>
      </c>
      <c r="BI8" s="11">
        <f t="shared" si="3"/>
        <v>56</v>
      </c>
      <c r="BJ8" s="11">
        <f t="shared" si="3"/>
        <v>57</v>
      </c>
      <c r="BK8" s="11">
        <f t="shared" si="3"/>
        <v>58</v>
      </c>
      <c r="BL8" s="11">
        <f t="shared" si="3"/>
        <v>59</v>
      </c>
      <c r="BM8" s="11">
        <f t="shared" si="3"/>
        <v>60</v>
      </c>
      <c r="BN8" s="18">
        <f>BA8+1</f>
        <v>5</v>
      </c>
      <c r="BO8" s="11">
        <f>BM8+1</f>
        <v>61</v>
      </c>
      <c r="BP8" s="11">
        <f>BO8+1</f>
        <v>62</v>
      </c>
      <c r="BQ8" s="11">
        <f t="shared" ref="BQ8:BZ8" si="4">BP8+1</f>
        <v>63</v>
      </c>
      <c r="BR8" s="11">
        <f t="shared" si="4"/>
        <v>64</v>
      </c>
      <c r="BS8" s="11">
        <f t="shared" si="4"/>
        <v>65</v>
      </c>
      <c r="BT8" s="11">
        <f t="shared" si="4"/>
        <v>66</v>
      </c>
      <c r="BU8" s="11">
        <f t="shared" si="4"/>
        <v>67</v>
      </c>
      <c r="BV8" s="11">
        <f t="shared" si="4"/>
        <v>68</v>
      </c>
      <c r="BW8" s="11">
        <f t="shared" si="4"/>
        <v>69</v>
      </c>
      <c r="BX8" s="11">
        <f t="shared" si="4"/>
        <v>70</v>
      </c>
      <c r="BY8" s="11">
        <f t="shared" si="4"/>
        <v>71</v>
      </c>
      <c r="BZ8" s="11">
        <f t="shared" si="4"/>
        <v>72</v>
      </c>
      <c r="CA8" s="18">
        <f>BN8+1</f>
        <v>6</v>
      </c>
      <c r="CB8" s="11">
        <f>BZ8+1</f>
        <v>73</v>
      </c>
      <c r="CC8" s="11">
        <f>CB8+1</f>
        <v>74</v>
      </c>
      <c r="CD8" s="11">
        <f t="shared" ref="CD8:CM8" si="5">CC8+1</f>
        <v>75</v>
      </c>
      <c r="CE8" s="11">
        <f t="shared" si="5"/>
        <v>76</v>
      </c>
      <c r="CF8" s="11">
        <f t="shared" si="5"/>
        <v>77</v>
      </c>
      <c r="CG8" s="11">
        <f t="shared" si="5"/>
        <v>78</v>
      </c>
      <c r="CH8" s="11">
        <f t="shared" si="5"/>
        <v>79</v>
      </c>
      <c r="CI8" s="11">
        <f t="shared" si="5"/>
        <v>80</v>
      </c>
      <c r="CJ8" s="11">
        <f t="shared" si="5"/>
        <v>81</v>
      </c>
      <c r="CK8" s="11">
        <f t="shared" si="5"/>
        <v>82</v>
      </c>
      <c r="CL8" s="11">
        <f t="shared" si="5"/>
        <v>83</v>
      </c>
      <c r="CM8" s="11">
        <f t="shared" si="5"/>
        <v>84</v>
      </c>
      <c r="CN8" s="18">
        <f>CA8+1</f>
        <v>7</v>
      </c>
      <c r="CO8" s="11">
        <f>CM8+1</f>
        <v>85</v>
      </c>
      <c r="CP8" s="11">
        <f>CO8+1</f>
        <v>86</v>
      </c>
      <c r="CQ8" s="11">
        <f t="shared" ref="CQ8:CZ8" si="6">CP8+1</f>
        <v>87</v>
      </c>
      <c r="CR8" s="11">
        <f t="shared" si="6"/>
        <v>88</v>
      </c>
      <c r="CS8" s="11">
        <f t="shared" si="6"/>
        <v>89</v>
      </c>
      <c r="CT8" s="11">
        <f t="shared" si="6"/>
        <v>90</v>
      </c>
      <c r="CU8" s="11">
        <f t="shared" si="6"/>
        <v>91</v>
      </c>
      <c r="CV8" s="11">
        <f t="shared" si="6"/>
        <v>92</v>
      </c>
      <c r="CW8" s="11">
        <f t="shared" si="6"/>
        <v>93</v>
      </c>
      <c r="CX8" s="11">
        <f t="shared" si="6"/>
        <v>94</v>
      </c>
      <c r="CY8" s="11">
        <f t="shared" si="6"/>
        <v>95</v>
      </c>
      <c r="CZ8" s="11">
        <f t="shared" si="6"/>
        <v>96</v>
      </c>
      <c r="DA8" s="18">
        <f>CN8+1</f>
        <v>8</v>
      </c>
      <c r="DB8" s="11">
        <f>CZ8+1</f>
        <v>97</v>
      </c>
      <c r="DC8" s="11">
        <f>DB8+1</f>
        <v>98</v>
      </c>
      <c r="DD8" s="11">
        <f t="shared" ref="DD8:DM8" si="7">DC8+1</f>
        <v>99</v>
      </c>
      <c r="DE8" s="11">
        <f t="shared" si="7"/>
        <v>100</v>
      </c>
      <c r="DF8" s="11">
        <f t="shared" si="7"/>
        <v>101</v>
      </c>
      <c r="DG8" s="11">
        <f t="shared" si="7"/>
        <v>102</v>
      </c>
      <c r="DH8" s="11">
        <f t="shared" si="7"/>
        <v>103</v>
      </c>
      <c r="DI8" s="11">
        <f t="shared" si="7"/>
        <v>104</v>
      </c>
      <c r="DJ8" s="11">
        <f t="shared" si="7"/>
        <v>105</v>
      </c>
      <c r="DK8" s="11">
        <f t="shared" si="7"/>
        <v>106</v>
      </c>
      <c r="DL8" s="11">
        <f t="shared" si="7"/>
        <v>107</v>
      </c>
      <c r="DM8" s="11">
        <f t="shared" si="7"/>
        <v>108</v>
      </c>
      <c r="DN8" s="18">
        <f>DA8+1</f>
        <v>9</v>
      </c>
      <c r="DO8" s="11">
        <f>DM8+1</f>
        <v>109</v>
      </c>
      <c r="DP8" s="11">
        <f>DO8+1</f>
        <v>110</v>
      </c>
      <c r="DQ8" s="11">
        <f t="shared" ref="DQ8:DZ8" si="8">DP8+1</f>
        <v>111</v>
      </c>
      <c r="DR8" s="11">
        <f t="shared" si="8"/>
        <v>112</v>
      </c>
      <c r="DS8" s="11">
        <f t="shared" si="8"/>
        <v>113</v>
      </c>
      <c r="DT8" s="11">
        <f t="shared" si="8"/>
        <v>114</v>
      </c>
      <c r="DU8" s="11">
        <f t="shared" si="8"/>
        <v>115</v>
      </c>
      <c r="DV8" s="11">
        <f t="shared" si="8"/>
        <v>116</v>
      </c>
      <c r="DW8" s="11">
        <f t="shared" si="8"/>
        <v>117</v>
      </c>
      <c r="DX8" s="11">
        <f t="shared" si="8"/>
        <v>118</v>
      </c>
      <c r="DY8" s="11">
        <f t="shared" si="8"/>
        <v>119</v>
      </c>
      <c r="DZ8" s="11">
        <f t="shared" si="8"/>
        <v>120</v>
      </c>
      <c r="EA8" s="18">
        <f>DN8+1</f>
        <v>10</v>
      </c>
      <c r="EB8" s="11">
        <f>DZ8+1</f>
        <v>121</v>
      </c>
      <c r="EC8" s="11">
        <f>EB8+1</f>
        <v>122</v>
      </c>
      <c r="ED8" s="11">
        <f t="shared" ref="ED8:EM8" si="9">EC8+1</f>
        <v>123</v>
      </c>
      <c r="EE8" s="11">
        <f t="shared" si="9"/>
        <v>124</v>
      </c>
      <c r="EF8" s="11">
        <f t="shared" si="9"/>
        <v>125</v>
      </c>
      <c r="EG8" s="11">
        <f t="shared" si="9"/>
        <v>126</v>
      </c>
      <c r="EH8" s="11">
        <f t="shared" si="9"/>
        <v>127</v>
      </c>
      <c r="EI8" s="11">
        <f t="shared" si="9"/>
        <v>128</v>
      </c>
      <c r="EJ8" s="11">
        <f t="shared" si="9"/>
        <v>129</v>
      </c>
      <c r="EK8" s="11">
        <f t="shared" si="9"/>
        <v>130</v>
      </c>
      <c r="EL8" s="11">
        <f t="shared" si="9"/>
        <v>131</v>
      </c>
      <c r="EM8" s="11">
        <f t="shared" si="9"/>
        <v>132</v>
      </c>
      <c r="EN8" s="18">
        <f>EA8+1</f>
        <v>11</v>
      </c>
      <c r="EO8" s="11">
        <f>EM8+1</f>
        <v>133</v>
      </c>
      <c r="EP8" s="11">
        <f>EO8+1</f>
        <v>134</v>
      </c>
      <c r="EQ8" s="11">
        <f t="shared" ref="EQ8:EZ8" si="10">EP8+1</f>
        <v>135</v>
      </c>
      <c r="ER8" s="11">
        <f t="shared" si="10"/>
        <v>136</v>
      </c>
      <c r="ES8" s="11">
        <f t="shared" si="10"/>
        <v>137</v>
      </c>
      <c r="ET8" s="11">
        <f t="shared" si="10"/>
        <v>138</v>
      </c>
      <c r="EU8" s="11">
        <f t="shared" si="10"/>
        <v>139</v>
      </c>
      <c r="EV8" s="11">
        <f t="shared" si="10"/>
        <v>140</v>
      </c>
      <c r="EW8" s="11">
        <f t="shared" si="10"/>
        <v>141</v>
      </c>
      <c r="EX8" s="11">
        <f t="shared" si="10"/>
        <v>142</v>
      </c>
      <c r="EY8" s="11">
        <f t="shared" si="10"/>
        <v>143</v>
      </c>
      <c r="EZ8" s="11">
        <f t="shared" si="10"/>
        <v>144</v>
      </c>
      <c r="FA8" s="18">
        <f>EN8+1</f>
        <v>12</v>
      </c>
      <c r="FB8" s="11">
        <f>EZ8+1</f>
        <v>145</v>
      </c>
      <c r="FC8" s="11">
        <f>FB8+1</f>
        <v>146</v>
      </c>
      <c r="FD8" s="11">
        <f t="shared" ref="FD8:FM8" si="11">FC8+1</f>
        <v>147</v>
      </c>
      <c r="FE8" s="11">
        <f t="shared" si="11"/>
        <v>148</v>
      </c>
      <c r="FF8" s="11">
        <f t="shared" si="11"/>
        <v>149</v>
      </c>
      <c r="FG8" s="11">
        <f t="shared" si="11"/>
        <v>150</v>
      </c>
      <c r="FH8" s="11">
        <f t="shared" si="11"/>
        <v>151</v>
      </c>
      <c r="FI8" s="11">
        <f t="shared" si="11"/>
        <v>152</v>
      </c>
      <c r="FJ8" s="11">
        <f t="shared" si="11"/>
        <v>153</v>
      </c>
      <c r="FK8" s="11">
        <f t="shared" si="11"/>
        <v>154</v>
      </c>
      <c r="FL8" s="11">
        <f t="shared" si="11"/>
        <v>155</v>
      </c>
      <c r="FM8" s="11">
        <f t="shared" si="11"/>
        <v>156</v>
      </c>
      <c r="FN8" s="18">
        <f>FA8+1</f>
        <v>13</v>
      </c>
      <c r="FO8" s="11">
        <f>FM8+1</f>
        <v>157</v>
      </c>
      <c r="FP8" s="11">
        <f>FO8+1</f>
        <v>158</v>
      </c>
      <c r="FQ8" s="11">
        <f t="shared" ref="FQ8:FZ8" si="12">FP8+1</f>
        <v>159</v>
      </c>
      <c r="FR8" s="11">
        <f t="shared" si="12"/>
        <v>160</v>
      </c>
      <c r="FS8" s="11">
        <f t="shared" si="12"/>
        <v>161</v>
      </c>
      <c r="FT8" s="11">
        <f t="shared" si="12"/>
        <v>162</v>
      </c>
      <c r="FU8" s="11">
        <f t="shared" si="12"/>
        <v>163</v>
      </c>
      <c r="FV8" s="11">
        <f t="shared" si="12"/>
        <v>164</v>
      </c>
      <c r="FW8" s="11">
        <f t="shared" si="12"/>
        <v>165</v>
      </c>
      <c r="FX8" s="11">
        <f t="shared" si="12"/>
        <v>166</v>
      </c>
      <c r="FY8" s="11">
        <f t="shared" si="12"/>
        <v>167</v>
      </c>
      <c r="FZ8" s="11">
        <f t="shared" si="12"/>
        <v>168</v>
      </c>
      <c r="GA8" s="18">
        <f>FN8+1</f>
        <v>14</v>
      </c>
      <c r="GB8" s="11">
        <f>FZ8+1</f>
        <v>169</v>
      </c>
      <c r="GC8" s="11">
        <f>GB8+1</f>
        <v>170</v>
      </c>
      <c r="GD8" s="11">
        <f t="shared" ref="GD8:GM8" si="13">GC8+1</f>
        <v>171</v>
      </c>
      <c r="GE8" s="11">
        <f t="shared" si="13"/>
        <v>172</v>
      </c>
      <c r="GF8" s="11">
        <f t="shared" si="13"/>
        <v>173</v>
      </c>
      <c r="GG8" s="11">
        <f t="shared" si="13"/>
        <v>174</v>
      </c>
      <c r="GH8" s="11">
        <f t="shared" si="13"/>
        <v>175</v>
      </c>
      <c r="GI8" s="11">
        <f t="shared" si="13"/>
        <v>176</v>
      </c>
      <c r="GJ8" s="11">
        <f t="shared" si="13"/>
        <v>177</v>
      </c>
      <c r="GK8" s="11">
        <f t="shared" si="13"/>
        <v>178</v>
      </c>
      <c r="GL8" s="11">
        <f t="shared" si="13"/>
        <v>179</v>
      </c>
      <c r="GM8" s="11">
        <f t="shared" si="13"/>
        <v>180</v>
      </c>
      <c r="GN8" s="18">
        <f>GA8+1</f>
        <v>15</v>
      </c>
      <c r="GO8" s="11">
        <f>GM8+1</f>
        <v>181</v>
      </c>
      <c r="GP8" s="11">
        <f>GO8+1</f>
        <v>182</v>
      </c>
      <c r="GQ8" s="11">
        <f t="shared" ref="GQ8:GZ8" si="14">GP8+1</f>
        <v>183</v>
      </c>
      <c r="GR8" s="11">
        <f t="shared" si="14"/>
        <v>184</v>
      </c>
      <c r="GS8" s="11">
        <f t="shared" si="14"/>
        <v>185</v>
      </c>
      <c r="GT8" s="11">
        <f t="shared" si="14"/>
        <v>186</v>
      </c>
      <c r="GU8" s="11">
        <f t="shared" si="14"/>
        <v>187</v>
      </c>
      <c r="GV8" s="11">
        <f t="shared" si="14"/>
        <v>188</v>
      </c>
      <c r="GW8" s="11">
        <f t="shared" si="14"/>
        <v>189</v>
      </c>
      <c r="GX8" s="11">
        <f t="shared" si="14"/>
        <v>190</v>
      </c>
      <c r="GY8" s="11">
        <f t="shared" si="14"/>
        <v>191</v>
      </c>
      <c r="GZ8" s="11">
        <f t="shared" si="14"/>
        <v>192</v>
      </c>
      <c r="HA8" s="18">
        <f>GN8+1</f>
        <v>16</v>
      </c>
      <c r="HB8" s="11">
        <f>GZ8+1</f>
        <v>193</v>
      </c>
      <c r="HC8" s="11">
        <f>HB8+1</f>
        <v>194</v>
      </c>
      <c r="HD8" s="11">
        <f t="shared" ref="HD8:HM8" si="15">HC8+1</f>
        <v>195</v>
      </c>
      <c r="HE8" s="11">
        <f t="shared" si="15"/>
        <v>196</v>
      </c>
      <c r="HF8" s="11">
        <f t="shared" si="15"/>
        <v>197</v>
      </c>
      <c r="HG8" s="11">
        <f t="shared" si="15"/>
        <v>198</v>
      </c>
      <c r="HH8" s="11">
        <f t="shared" si="15"/>
        <v>199</v>
      </c>
      <c r="HI8" s="11">
        <f t="shared" si="15"/>
        <v>200</v>
      </c>
      <c r="HJ8" s="11">
        <f t="shared" si="15"/>
        <v>201</v>
      </c>
      <c r="HK8" s="11">
        <f t="shared" si="15"/>
        <v>202</v>
      </c>
      <c r="HL8" s="11">
        <f t="shared" si="15"/>
        <v>203</v>
      </c>
      <c r="HM8" s="11">
        <f t="shared" si="15"/>
        <v>204</v>
      </c>
      <c r="HN8" s="18">
        <f>HA8+1</f>
        <v>17</v>
      </c>
      <c r="HO8" s="11">
        <f>HM8+1</f>
        <v>205</v>
      </c>
      <c r="HP8" s="11">
        <f>HO8+1</f>
        <v>206</v>
      </c>
      <c r="HQ8" s="11">
        <f t="shared" ref="HQ8:HZ8" si="16">HP8+1</f>
        <v>207</v>
      </c>
      <c r="HR8" s="11">
        <f t="shared" si="16"/>
        <v>208</v>
      </c>
      <c r="HS8" s="11">
        <f t="shared" si="16"/>
        <v>209</v>
      </c>
      <c r="HT8" s="11">
        <f t="shared" si="16"/>
        <v>210</v>
      </c>
      <c r="HU8" s="11">
        <f t="shared" si="16"/>
        <v>211</v>
      </c>
      <c r="HV8" s="11">
        <f t="shared" si="16"/>
        <v>212</v>
      </c>
      <c r="HW8" s="11">
        <f t="shared" si="16"/>
        <v>213</v>
      </c>
      <c r="HX8" s="11">
        <f t="shared" si="16"/>
        <v>214</v>
      </c>
      <c r="HY8" s="11">
        <f t="shared" si="16"/>
        <v>215</v>
      </c>
      <c r="HZ8" s="11">
        <f t="shared" si="16"/>
        <v>216</v>
      </c>
      <c r="IA8" s="18">
        <f>HN8+1</f>
        <v>18</v>
      </c>
      <c r="IB8" s="11">
        <f>HZ8+1</f>
        <v>217</v>
      </c>
      <c r="IC8" s="11">
        <f>IB8+1</f>
        <v>218</v>
      </c>
      <c r="ID8" s="11">
        <f t="shared" ref="ID8:IM8" si="17">IC8+1</f>
        <v>219</v>
      </c>
      <c r="IE8" s="11">
        <f t="shared" si="17"/>
        <v>220</v>
      </c>
      <c r="IF8" s="11">
        <f t="shared" si="17"/>
        <v>221</v>
      </c>
      <c r="IG8" s="11">
        <f t="shared" si="17"/>
        <v>222</v>
      </c>
      <c r="IH8" s="11">
        <f t="shared" si="17"/>
        <v>223</v>
      </c>
      <c r="II8" s="11">
        <f t="shared" si="17"/>
        <v>224</v>
      </c>
      <c r="IJ8" s="11">
        <f t="shared" si="17"/>
        <v>225</v>
      </c>
      <c r="IK8" s="11">
        <f t="shared" si="17"/>
        <v>226</v>
      </c>
      <c r="IL8" s="11">
        <f t="shared" si="17"/>
        <v>227</v>
      </c>
      <c r="IM8" s="11">
        <f t="shared" si="17"/>
        <v>228</v>
      </c>
      <c r="IN8" s="18">
        <f>IA8+1</f>
        <v>19</v>
      </c>
      <c r="IO8" s="11">
        <f>IM8+1</f>
        <v>229</v>
      </c>
      <c r="IP8" s="11">
        <f>IO8+1</f>
        <v>230</v>
      </c>
      <c r="IQ8" s="11">
        <f t="shared" ref="IQ8:IZ8" si="18">IP8+1</f>
        <v>231</v>
      </c>
      <c r="IR8" s="11">
        <f t="shared" si="18"/>
        <v>232</v>
      </c>
      <c r="IS8" s="11">
        <f t="shared" si="18"/>
        <v>233</v>
      </c>
      <c r="IT8" s="11">
        <f t="shared" si="18"/>
        <v>234</v>
      </c>
      <c r="IU8" s="11">
        <f t="shared" si="18"/>
        <v>235</v>
      </c>
      <c r="IV8" s="11">
        <f t="shared" si="18"/>
        <v>236</v>
      </c>
      <c r="IW8" s="11">
        <f t="shared" si="18"/>
        <v>237</v>
      </c>
      <c r="IX8" s="11">
        <f t="shared" si="18"/>
        <v>238</v>
      </c>
      <c r="IY8" s="11">
        <f t="shared" si="18"/>
        <v>239</v>
      </c>
      <c r="IZ8" s="11">
        <f t="shared" si="18"/>
        <v>240</v>
      </c>
      <c r="JA8" s="18">
        <f>IN8+1</f>
        <v>20</v>
      </c>
      <c r="JB8" s="11">
        <f>IZ8+1</f>
        <v>241</v>
      </c>
      <c r="JC8" s="11">
        <f>JB8+1</f>
        <v>242</v>
      </c>
      <c r="JD8" s="11">
        <f t="shared" ref="JD8:JM8" si="19">JC8+1</f>
        <v>243</v>
      </c>
      <c r="JE8" s="11">
        <f t="shared" si="19"/>
        <v>244</v>
      </c>
      <c r="JF8" s="11">
        <f t="shared" si="19"/>
        <v>245</v>
      </c>
      <c r="JG8" s="11">
        <f t="shared" si="19"/>
        <v>246</v>
      </c>
      <c r="JH8" s="11">
        <f t="shared" si="19"/>
        <v>247</v>
      </c>
      <c r="JI8" s="11">
        <f t="shared" si="19"/>
        <v>248</v>
      </c>
      <c r="JJ8" s="11">
        <f t="shared" si="19"/>
        <v>249</v>
      </c>
      <c r="JK8" s="11">
        <f t="shared" si="19"/>
        <v>250</v>
      </c>
      <c r="JL8" s="11">
        <f t="shared" si="19"/>
        <v>251</v>
      </c>
      <c r="JM8" s="11">
        <f t="shared" si="19"/>
        <v>252</v>
      </c>
      <c r="JN8" s="18">
        <f>JA8+1</f>
        <v>21</v>
      </c>
      <c r="JO8" s="11">
        <f>JM8+1</f>
        <v>253</v>
      </c>
      <c r="JP8" s="11">
        <f>JO8+1</f>
        <v>254</v>
      </c>
      <c r="JQ8" s="11">
        <f t="shared" ref="JQ8:JZ8" si="20">JP8+1</f>
        <v>255</v>
      </c>
      <c r="JR8" s="11">
        <f t="shared" si="20"/>
        <v>256</v>
      </c>
      <c r="JS8" s="11">
        <f t="shared" si="20"/>
        <v>257</v>
      </c>
      <c r="JT8" s="11">
        <f t="shared" si="20"/>
        <v>258</v>
      </c>
      <c r="JU8" s="11">
        <f t="shared" si="20"/>
        <v>259</v>
      </c>
      <c r="JV8" s="11">
        <f t="shared" si="20"/>
        <v>260</v>
      </c>
      <c r="JW8" s="11">
        <f t="shared" si="20"/>
        <v>261</v>
      </c>
      <c r="JX8" s="11">
        <f t="shared" si="20"/>
        <v>262</v>
      </c>
      <c r="JY8" s="11">
        <f t="shared" si="20"/>
        <v>263</v>
      </c>
      <c r="JZ8" s="11">
        <f t="shared" si="20"/>
        <v>264</v>
      </c>
      <c r="KA8" s="18">
        <f>JN8+1</f>
        <v>22</v>
      </c>
      <c r="KB8" s="11">
        <f>JZ8+1</f>
        <v>265</v>
      </c>
      <c r="KC8" s="11">
        <f>KB8+1</f>
        <v>266</v>
      </c>
      <c r="KD8" s="11">
        <f t="shared" ref="KD8:KM8" si="21">KC8+1</f>
        <v>267</v>
      </c>
      <c r="KE8" s="11">
        <f t="shared" si="21"/>
        <v>268</v>
      </c>
      <c r="KF8" s="11">
        <f t="shared" si="21"/>
        <v>269</v>
      </c>
      <c r="KG8" s="11">
        <f t="shared" si="21"/>
        <v>270</v>
      </c>
      <c r="KH8" s="11">
        <f t="shared" si="21"/>
        <v>271</v>
      </c>
      <c r="KI8" s="11">
        <f t="shared" si="21"/>
        <v>272</v>
      </c>
      <c r="KJ8" s="11">
        <f t="shared" si="21"/>
        <v>273</v>
      </c>
      <c r="KK8" s="11">
        <f t="shared" si="21"/>
        <v>274</v>
      </c>
      <c r="KL8" s="11">
        <f t="shared" si="21"/>
        <v>275</v>
      </c>
      <c r="KM8" s="11">
        <f t="shared" si="21"/>
        <v>276</v>
      </c>
      <c r="KN8" s="18">
        <f>KA8+1</f>
        <v>23</v>
      </c>
      <c r="KO8" s="11">
        <f>KM8+1</f>
        <v>277</v>
      </c>
      <c r="KP8" s="11">
        <f>KO8+1</f>
        <v>278</v>
      </c>
      <c r="KQ8" s="11">
        <f t="shared" ref="KQ8:KZ8" si="22">KP8+1</f>
        <v>279</v>
      </c>
      <c r="KR8" s="11">
        <f t="shared" si="22"/>
        <v>280</v>
      </c>
      <c r="KS8" s="11">
        <f t="shared" si="22"/>
        <v>281</v>
      </c>
      <c r="KT8" s="11">
        <f t="shared" si="22"/>
        <v>282</v>
      </c>
      <c r="KU8" s="11">
        <f t="shared" si="22"/>
        <v>283</v>
      </c>
      <c r="KV8" s="11">
        <f t="shared" si="22"/>
        <v>284</v>
      </c>
      <c r="KW8" s="11">
        <f t="shared" si="22"/>
        <v>285</v>
      </c>
      <c r="KX8" s="11">
        <f t="shared" si="22"/>
        <v>286</v>
      </c>
      <c r="KY8" s="11">
        <f t="shared" si="22"/>
        <v>287</v>
      </c>
      <c r="KZ8" s="11">
        <f t="shared" si="22"/>
        <v>288</v>
      </c>
      <c r="LA8" s="18">
        <f>KN8+1</f>
        <v>24</v>
      </c>
      <c r="LB8" s="11">
        <f>KZ8+1</f>
        <v>289</v>
      </c>
      <c r="LC8" s="11">
        <f>LB8+1</f>
        <v>290</v>
      </c>
      <c r="LD8" s="11">
        <f t="shared" ref="LD8:LM8" si="23">LC8+1</f>
        <v>291</v>
      </c>
      <c r="LE8" s="11">
        <f t="shared" si="23"/>
        <v>292</v>
      </c>
      <c r="LF8" s="11">
        <f t="shared" si="23"/>
        <v>293</v>
      </c>
      <c r="LG8" s="11">
        <f t="shared" si="23"/>
        <v>294</v>
      </c>
      <c r="LH8" s="11">
        <f t="shared" si="23"/>
        <v>295</v>
      </c>
      <c r="LI8" s="11">
        <f t="shared" si="23"/>
        <v>296</v>
      </c>
      <c r="LJ8" s="11">
        <f t="shared" si="23"/>
        <v>297</v>
      </c>
      <c r="LK8" s="11">
        <f t="shared" si="23"/>
        <v>298</v>
      </c>
      <c r="LL8" s="11">
        <f t="shared" si="23"/>
        <v>299</v>
      </c>
      <c r="LM8" s="11">
        <f t="shared" si="23"/>
        <v>300</v>
      </c>
      <c r="LN8" s="20">
        <f>LA8+1</f>
        <v>25</v>
      </c>
    </row>
    <row r="9" spans="1:326" ht="15.75" thickBot="1">
      <c r="A9" s="83"/>
      <c r="B9" s="80"/>
      <c r="C9" s="80"/>
      <c r="D9" s="80"/>
      <c r="E9" s="80"/>
      <c r="F9" s="80"/>
      <c r="G9" s="80"/>
      <c r="H9" s="80"/>
      <c r="I9" s="80"/>
      <c r="J9" s="80"/>
      <c r="K9" s="80"/>
      <c r="L9" s="80"/>
      <c r="M9" s="80"/>
      <c r="N9" s="81"/>
      <c r="O9" s="80"/>
      <c r="P9" s="80"/>
      <c r="Q9" s="80"/>
      <c r="R9" s="80"/>
      <c r="S9" s="80"/>
      <c r="T9" s="80"/>
      <c r="U9" s="80"/>
      <c r="V9" s="80"/>
      <c r="W9" s="80"/>
      <c r="X9" s="80"/>
      <c r="Y9" s="80"/>
      <c r="Z9" s="80"/>
      <c r="AA9" s="81"/>
      <c r="AB9" s="80"/>
      <c r="AC9" s="80"/>
      <c r="AD9" s="80"/>
      <c r="AE9" s="80"/>
      <c r="AF9" s="80"/>
      <c r="AG9" s="80"/>
      <c r="AH9" s="80"/>
      <c r="AI9" s="80"/>
      <c r="AJ9" s="80"/>
      <c r="AK9" s="80"/>
      <c r="AL9" s="80"/>
      <c r="AM9" s="80"/>
      <c r="AN9" s="81"/>
      <c r="AO9" s="80"/>
      <c r="AP9" s="80"/>
      <c r="AQ9" s="80"/>
      <c r="AR9" s="80"/>
      <c r="AS9" s="80"/>
      <c r="AT9" s="80"/>
      <c r="AU9" s="80"/>
      <c r="AV9" s="80"/>
      <c r="AW9" s="80"/>
      <c r="AX9" s="80"/>
      <c r="AY9" s="80"/>
      <c r="AZ9" s="80"/>
      <c r="BA9" s="81"/>
      <c r="BB9" s="80"/>
      <c r="BC9" s="80"/>
      <c r="BD9" s="80"/>
      <c r="BE9" s="80"/>
      <c r="BF9" s="80"/>
      <c r="BG9" s="80"/>
      <c r="BH9" s="80"/>
      <c r="BI9" s="80"/>
      <c r="BJ9" s="80"/>
      <c r="BK9" s="80"/>
      <c r="BL9" s="80"/>
      <c r="BM9" s="80"/>
      <c r="BN9" s="81"/>
      <c r="BO9" s="80"/>
      <c r="BP9" s="80"/>
      <c r="BQ9" s="80"/>
      <c r="BR9" s="80"/>
      <c r="BS9" s="80"/>
      <c r="BT9" s="80"/>
      <c r="BU9" s="80"/>
      <c r="BV9" s="80"/>
      <c r="BW9" s="80"/>
      <c r="BX9" s="80"/>
      <c r="BY9" s="80"/>
      <c r="BZ9" s="80"/>
      <c r="CA9" s="81"/>
      <c r="CB9" s="80"/>
      <c r="CC9" s="80"/>
      <c r="CD9" s="80"/>
      <c r="CE9" s="80"/>
      <c r="CF9" s="80"/>
      <c r="CG9" s="80"/>
      <c r="CH9" s="80"/>
      <c r="CI9" s="80"/>
      <c r="CJ9" s="80"/>
      <c r="CK9" s="80"/>
      <c r="CL9" s="80"/>
      <c r="CM9" s="80"/>
      <c r="CN9" s="81"/>
      <c r="CO9" s="80"/>
      <c r="CP9" s="80"/>
      <c r="CQ9" s="80"/>
      <c r="CR9" s="80"/>
      <c r="CS9" s="80"/>
      <c r="CT9" s="80"/>
      <c r="CU9" s="80"/>
      <c r="CV9" s="80"/>
      <c r="CW9" s="80"/>
      <c r="CX9" s="80"/>
      <c r="CY9" s="80"/>
      <c r="CZ9" s="80"/>
      <c r="DA9" s="81"/>
      <c r="DB9" s="80"/>
      <c r="DC9" s="80"/>
      <c r="DD9" s="80"/>
      <c r="DE9" s="80"/>
      <c r="DF9" s="80"/>
      <c r="DG9" s="80"/>
      <c r="DH9" s="80"/>
      <c r="DI9" s="80"/>
      <c r="DJ9" s="80"/>
      <c r="DK9" s="80"/>
      <c r="DL9" s="80"/>
      <c r="DM9" s="80"/>
      <c r="DN9" s="81"/>
      <c r="DO9" s="80"/>
      <c r="DP9" s="80"/>
      <c r="DQ9" s="80"/>
      <c r="DR9" s="80"/>
      <c r="DS9" s="80"/>
      <c r="DT9" s="80"/>
      <c r="DU9" s="80"/>
      <c r="DV9" s="80"/>
      <c r="DW9" s="80"/>
      <c r="DX9" s="80"/>
      <c r="DY9" s="80"/>
      <c r="DZ9" s="80"/>
      <c r="EA9" s="81"/>
      <c r="EB9" s="80"/>
      <c r="EC9" s="80"/>
      <c r="ED9" s="80"/>
      <c r="EE9" s="80"/>
      <c r="EF9" s="80"/>
      <c r="EG9" s="80"/>
      <c r="EH9" s="80"/>
      <c r="EI9" s="80"/>
      <c r="EJ9" s="80"/>
      <c r="EK9" s="80"/>
      <c r="EL9" s="80"/>
      <c r="EM9" s="80"/>
      <c r="EN9" s="81"/>
      <c r="EO9" s="80"/>
      <c r="EP9" s="80"/>
      <c r="EQ9" s="80"/>
      <c r="ER9" s="80"/>
      <c r="ES9" s="80"/>
      <c r="ET9" s="80"/>
      <c r="EU9" s="80"/>
      <c r="EV9" s="80"/>
      <c r="EW9" s="80"/>
      <c r="EX9" s="80"/>
      <c r="EY9" s="80"/>
      <c r="EZ9" s="80"/>
      <c r="FA9" s="81"/>
      <c r="FB9" s="80"/>
      <c r="FC9" s="80"/>
      <c r="FD9" s="80"/>
      <c r="FE9" s="80"/>
      <c r="FF9" s="80"/>
      <c r="FG9" s="80"/>
      <c r="FH9" s="80"/>
      <c r="FI9" s="80"/>
      <c r="FJ9" s="80"/>
      <c r="FK9" s="80"/>
      <c r="FL9" s="80"/>
      <c r="FM9" s="80"/>
      <c r="FN9" s="81"/>
      <c r="FO9" s="80"/>
      <c r="FP9" s="80"/>
      <c r="FQ9" s="80"/>
      <c r="FR9" s="80"/>
      <c r="FS9" s="80"/>
      <c r="FT9" s="80"/>
      <c r="FU9" s="80"/>
      <c r="FV9" s="80"/>
      <c r="FW9" s="80"/>
      <c r="FX9" s="80"/>
      <c r="FY9" s="80"/>
      <c r="FZ9" s="80"/>
      <c r="GA9" s="81"/>
      <c r="GB9" s="80"/>
      <c r="GC9" s="80"/>
      <c r="GD9" s="80"/>
      <c r="GE9" s="80"/>
      <c r="GF9" s="80"/>
      <c r="GG9" s="80"/>
      <c r="GH9" s="80"/>
      <c r="GI9" s="80"/>
      <c r="GJ9" s="80"/>
      <c r="GK9" s="80"/>
      <c r="GL9" s="80"/>
      <c r="GM9" s="80"/>
      <c r="GN9" s="81"/>
      <c r="GO9" s="80"/>
      <c r="GP9" s="80"/>
      <c r="GQ9" s="80"/>
      <c r="GR9" s="80"/>
      <c r="GS9" s="80"/>
      <c r="GT9" s="80"/>
      <c r="GU9" s="80"/>
      <c r="GV9" s="80"/>
      <c r="GW9" s="80"/>
      <c r="GX9" s="80"/>
      <c r="GY9" s="80"/>
      <c r="GZ9" s="80"/>
      <c r="HA9" s="81"/>
      <c r="HB9" s="80"/>
      <c r="HC9" s="80"/>
      <c r="HD9" s="80"/>
      <c r="HE9" s="80"/>
      <c r="HF9" s="80"/>
      <c r="HG9" s="80"/>
      <c r="HH9" s="80"/>
      <c r="HI9" s="80"/>
      <c r="HJ9" s="80"/>
      <c r="HK9" s="80"/>
      <c r="HL9" s="80"/>
      <c r="HM9" s="80"/>
      <c r="HN9" s="81"/>
      <c r="HO9" s="80"/>
      <c r="HP9" s="80"/>
      <c r="HQ9" s="80"/>
      <c r="HR9" s="80"/>
      <c r="HS9" s="80"/>
      <c r="HT9" s="80"/>
      <c r="HU9" s="80"/>
      <c r="HV9" s="80"/>
      <c r="HW9" s="80"/>
      <c r="HX9" s="80"/>
      <c r="HY9" s="80"/>
      <c r="HZ9" s="80"/>
      <c r="IA9" s="81"/>
      <c r="IB9" s="80"/>
      <c r="IC9" s="80"/>
      <c r="ID9" s="80"/>
      <c r="IE9" s="80"/>
      <c r="IF9" s="80"/>
      <c r="IG9" s="80"/>
      <c r="IH9" s="80"/>
      <c r="II9" s="80"/>
      <c r="IJ9" s="80"/>
      <c r="IK9" s="80"/>
      <c r="IL9" s="80"/>
      <c r="IM9" s="80"/>
      <c r="IN9" s="81"/>
      <c r="IO9" s="80"/>
      <c r="IP9" s="80"/>
      <c r="IQ9" s="80"/>
      <c r="IR9" s="80"/>
      <c r="IS9" s="80"/>
      <c r="IT9" s="80"/>
      <c r="IU9" s="80"/>
      <c r="IV9" s="80"/>
      <c r="IW9" s="80"/>
      <c r="IX9" s="80"/>
      <c r="IY9" s="80"/>
      <c r="IZ9" s="80"/>
      <c r="JA9" s="81"/>
      <c r="JB9" s="80"/>
      <c r="JC9" s="80"/>
      <c r="JD9" s="80"/>
      <c r="JE9" s="80"/>
      <c r="JF9" s="80"/>
      <c r="JG9" s="80"/>
      <c r="JH9" s="80"/>
      <c r="JI9" s="80"/>
      <c r="JJ9" s="80"/>
      <c r="JK9" s="80"/>
      <c r="JL9" s="80"/>
      <c r="JM9" s="80"/>
      <c r="JN9" s="81"/>
      <c r="JO9" s="80"/>
      <c r="JP9" s="80"/>
      <c r="JQ9" s="80"/>
      <c r="JR9" s="80"/>
      <c r="JS9" s="80"/>
      <c r="JT9" s="80"/>
      <c r="JU9" s="80"/>
      <c r="JV9" s="80"/>
      <c r="JW9" s="80"/>
      <c r="JX9" s="80"/>
      <c r="JY9" s="80"/>
      <c r="JZ9" s="80"/>
      <c r="KA9" s="81"/>
      <c r="KB9" s="80"/>
      <c r="KC9" s="80"/>
      <c r="KD9" s="80"/>
      <c r="KE9" s="80"/>
      <c r="KF9" s="80"/>
      <c r="KG9" s="80"/>
      <c r="KH9" s="80"/>
      <c r="KI9" s="80"/>
      <c r="KJ9" s="80"/>
      <c r="KK9" s="80"/>
      <c r="KL9" s="80"/>
      <c r="KM9" s="80"/>
      <c r="KN9" s="81"/>
      <c r="KO9" s="80"/>
      <c r="KP9" s="80"/>
      <c r="KQ9" s="80"/>
      <c r="KR9" s="80"/>
      <c r="KS9" s="80"/>
      <c r="KT9" s="80"/>
      <c r="KU9" s="80"/>
      <c r="KV9" s="80"/>
      <c r="KW9" s="80"/>
      <c r="KX9" s="80"/>
      <c r="KY9" s="80"/>
      <c r="KZ9" s="80"/>
      <c r="LA9" s="81"/>
      <c r="LB9" s="80"/>
      <c r="LC9" s="80"/>
      <c r="LD9" s="80"/>
      <c r="LE9" s="80"/>
      <c r="LF9" s="80"/>
      <c r="LG9" s="80"/>
      <c r="LH9" s="80"/>
      <c r="LI9" s="80"/>
      <c r="LJ9" s="80"/>
      <c r="LK9" s="80"/>
      <c r="LL9" s="80"/>
      <c r="LM9" s="80"/>
      <c r="LN9" s="81"/>
    </row>
    <row r="10" spans="1:326" s="461" customFormat="1" ht="15.75" thickBot="1">
      <c r="A10" s="456" t="s">
        <v>140</v>
      </c>
      <c r="B10" s="457">
        <f>SUM(B11:B14,B17:B18)</f>
        <v>0</v>
      </c>
      <c r="C10" s="458">
        <f>SUM(C11:C14,C17:C18)</f>
        <v>0</v>
      </c>
      <c r="D10" s="458">
        <f t="shared" ref="D10:M10" si="24">SUM(D11:D14,D17:D18)</f>
        <v>0</v>
      </c>
      <c r="E10" s="458">
        <f t="shared" si="24"/>
        <v>0</v>
      </c>
      <c r="F10" s="458">
        <f t="shared" si="24"/>
        <v>0</v>
      </c>
      <c r="G10" s="458">
        <f t="shared" si="24"/>
        <v>0</v>
      </c>
      <c r="H10" s="458">
        <f t="shared" si="24"/>
        <v>0</v>
      </c>
      <c r="I10" s="458">
        <f t="shared" si="24"/>
        <v>0</v>
      </c>
      <c r="J10" s="458">
        <f t="shared" si="24"/>
        <v>0</v>
      </c>
      <c r="K10" s="458">
        <f t="shared" si="24"/>
        <v>0</v>
      </c>
      <c r="L10" s="458">
        <f t="shared" si="24"/>
        <v>0</v>
      </c>
      <c r="M10" s="458">
        <f t="shared" si="24"/>
        <v>0</v>
      </c>
      <c r="N10" s="530">
        <f>IF(N5,SUM(N11:N14,N17:N18),0)</f>
        <v>0</v>
      </c>
      <c r="O10" s="457">
        <f>SUM(O11:O14,O17:O18)</f>
        <v>0</v>
      </c>
      <c r="P10" s="458">
        <f>SUM(P11:P14,P17:P18)</f>
        <v>0</v>
      </c>
      <c r="Q10" s="458">
        <f t="shared" ref="Q10" si="25">SUM(Q11:Q14,Q17:Q18)</f>
        <v>0</v>
      </c>
      <c r="R10" s="458">
        <f t="shared" ref="R10" si="26">SUM(R11:R14,R17:R18)</f>
        <v>0</v>
      </c>
      <c r="S10" s="458">
        <f t="shared" ref="S10" si="27">SUM(S11:S14,S17:S18)</f>
        <v>0</v>
      </c>
      <c r="T10" s="458">
        <f t="shared" ref="T10" si="28">SUM(T11:T14,T17:T18)</f>
        <v>0</v>
      </c>
      <c r="U10" s="458">
        <f t="shared" ref="U10" si="29">SUM(U11:U14,U17:U18)</f>
        <v>0</v>
      </c>
      <c r="V10" s="458">
        <f t="shared" ref="V10" si="30">SUM(V11:V14,V17:V18)</f>
        <v>0</v>
      </c>
      <c r="W10" s="458">
        <f t="shared" ref="W10" si="31">SUM(W11:W14,W17:W18)</f>
        <v>0</v>
      </c>
      <c r="X10" s="458">
        <f t="shared" ref="X10" si="32">SUM(X11:X14,X17:X18)</f>
        <v>0</v>
      </c>
      <c r="Y10" s="458">
        <f t="shared" ref="Y10" si="33">SUM(Y11:Y14,Y17:Y18)</f>
        <v>0</v>
      </c>
      <c r="Z10" s="458">
        <f t="shared" ref="Z10:AB10" si="34">SUM(Z11:Z14,Z17:Z18)</f>
        <v>0</v>
      </c>
      <c r="AA10" s="530">
        <f>IF(AA5,SUM(AA11:AA14,AA17:AA18),0)</f>
        <v>0</v>
      </c>
      <c r="AB10" s="458">
        <f t="shared" si="34"/>
        <v>83989.770833333314</v>
      </c>
      <c r="AC10" s="458">
        <f t="shared" ref="AC10" si="35">SUM(AC11:AC14,AC17:AC18)</f>
        <v>83989.770833333314</v>
      </c>
      <c r="AD10" s="458">
        <f t="shared" ref="AD10" si="36">SUM(AD11:AD14,AD17:AD18)</f>
        <v>83989.770833333314</v>
      </c>
      <c r="AE10" s="458">
        <f t="shared" ref="AE10" si="37">SUM(AE11:AE14,AE17:AE18)</f>
        <v>83989.770833333343</v>
      </c>
      <c r="AF10" s="458">
        <f t="shared" ref="AF10" si="38">SUM(AF11:AF14,AF17:AF18)</f>
        <v>83989.770833333314</v>
      </c>
      <c r="AG10" s="458">
        <f t="shared" ref="AG10" si="39">SUM(AG11:AG14,AG17:AG18)</f>
        <v>83989.770833333314</v>
      </c>
      <c r="AH10" s="458">
        <f t="shared" ref="AH10" si="40">SUM(AH11:AH14,AH17:AH18)</f>
        <v>83989.770833333314</v>
      </c>
      <c r="AI10" s="458">
        <f t="shared" ref="AI10" si="41">SUM(AI11:AI14,AI17:AI18)</f>
        <v>83989.770833333314</v>
      </c>
      <c r="AJ10" s="458">
        <f t="shared" ref="AJ10" si="42">SUM(AJ11:AJ14,AJ17:AJ18)</f>
        <v>83989.770833333343</v>
      </c>
      <c r="AK10" s="458">
        <f t="shared" ref="AK10" si="43">SUM(AK11:AK14,AK17:AK18)</f>
        <v>83989.770833333314</v>
      </c>
      <c r="AL10" s="458">
        <f t="shared" ref="AL10" si="44">SUM(AL11:AL14,AL17:AL18)</f>
        <v>83989.770833333314</v>
      </c>
      <c r="AM10" s="458">
        <f t="shared" ref="AM10" si="45">SUM(AM11:AM14,AM17:AM18)</f>
        <v>83989.770833333314</v>
      </c>
      <c r="AN10" s="530">
        <f>IF(AN5,SUM(AN11:AN14,AN17:AN18),0)</f>
        <v>1007877.2499999999</v>
      </c>
      <c r="AO10" s="458">
        <f t="shared" ref="AO10" si="46">SUM(AO11:AO14,AO17:AO18)</f>
        <v>84659.463958333334</v>
      </c>
      <c r="AP10" s="458">
        <f t="shared" ref="AP10" si="47">SUM(AP11:AP14,AP17:AP18)</f>
        <v>84659.463958333334</v>
      </c>
      <c r="AQ10" s="458">
        <f t="shared" ref="AQ10" si="48">SUM(AQ11:AQ14,AQ17:AQ18)</f>
        <v>84659.463958333334</v>
      </c>
      <c r="AR10" s="458">
        <f t="shared" ref="AR10" si="49">SUM(AR11:AR14,AR17:AR18)</f>
        <v>84659.463958333334</v>
      </c>
      <c r="AS10" s="458">
        <f t="shared" ref="AS10" si="50">SUM(AS11:AS14,AS17:AS18)</f>
        <v>84659.463958333334</v>
      </c>
      <c r="AT10" s="458">
        <f t="shared" ref="AT10" si="51">SUM(AT11:AT14,AT17:AT18)</f>
        <v>84659.463958333334</v>
      </c>
      <c r="AU10" s="458">
        <f t="shared" ref="AU10" si="52">SUM(AU11:AU14,AU17:AU18)</f>
        <v>84659.463958333334</v>
      </c>
      <c r="AV10" s="458">
        <f t="shared" ref="AV10" si="53">SUM(AV11:AV14,AV17:AV18)</f>
        <v>84659.463958333334</v>
      </c>
      <c r="AW10" s="458">
        <f t="shared" ref="AW10" si="54">SUM(AW11:AW14,AW17:AW18)</f>
        <v>84659.463958333334</v>
      </c>
      <c r="AX10" s="458">
        <f t="shared" ref="AX10" si="55">SUM(AX11:AX14,AX17:AX18)</f>
        <v>84659.463958333334</v>
      </c>
      <c r="AY10" s="458">
        <f t="shared" ref="AY10" si="56">SUM(AY11:AY14,AY17:AY18)</f>
        <v>84659.463958333334</v>
      </c>
      <c r="AZ10" s="458">
        <f t="shared" ref="AZ10" si="57">SUM(AZ11:AZ14,AZ17:AZ18)</f>
        <v>84659.463958333334</v>
      </c>
      <c r="BA10" s="459">
        <f>IF(BA5,'Dalyvio prielaidos'!$G$7+'Metinis atlyginimas'!BA14+'Metinis atlyginimas'!BA17,0)</f>
        <v>1015913.5675</v>
      </c>
      <c r="BB10" s="458">
        <f t="shared" ref="BB10" si="58">SUM(BB11:BB14,BB17:BB18)</f>
        <v>85349.247877083326</v>
      </c>
      <c r="BC10" s="458">
        <f t="shared" ref="BC10" si="59">SUM(BC11:BC14,BC17:BC18)</f>
        <v>85349.247877083326</v>
      </c>
      <c r="BD10" s="458">
        <f t="shared" ref="BD10" si="60">SUM(BD11:BD14,BD17:BD18)</f>
        <v>85349.247877083326</v>
      </c>
      <c r="BE10" s="458">
        <f t="shared" ref="BE10" si="61">SUM(BE11:BE14,BE17:BE18)</f>
        <v>85349.247877083326</v>
      </c>
      <c r="BF10" s="458">
        <f t="shared" ref="BF10" si="62">SUM(BF11:BF14,BF17:BF18)</f>
        <v>85349.247877083326</v>
      </c>
      <c r="BG10" s="458">
        <f t="shared" ref="BG10" si="63">SUM(BG11:BG14,BG17:BG18)</f>
        <v>85349.247877083326</v>
      </c>
      <c r="BH10" s="458">
        <f t="shared" ref="BH10" si="64">SUM(BH11:BH14,BH17:BH18)</f>
        <v>85349.247877083326</v>
      </c>
      <c r="BI10" s="458">
        <f t="shared" ref="BI10" si="65">SUM(BI11:BI14,BI17:BI18)</f>
        <v>85349.247877083326</v>
      </c>
      <c r="BJ10" s="458">
        <f t="shared" ref="BJ10" si="66">SUM(BJ11:BJ14,BJ17:BJ18)</f>
        <v>85349.247877083326</v>
      </c>
      <c r="BK10" s="458">
        <f t="shared" ref="BK10" si="67">SUM(BK11:BK14,BK17:BK18)</f>
        <v>85349.247877083326</v>
      </c>
      <c r="BL10" s="458">
        <f t="shared" ref="BL10" si="68">SUM(BL11:BL14,BL17:BL18)</f>
        <v>85349.247877083326</v>
      </c>
      <c r="BM10" s="458">
        <f t="shared" ref="BM10" si="69">SUM(BM11:BM14,BM17:BM18)</f>
        <v>85349.247877083326</v>
      </c>
      <c r="BN10" s="459">
        <f>IF(BN5,'Dalyvio prielaidos'!$G$7+'Metinis atlyginimas'!BN14+'Metinis atlyginimas'!BN17,0)</f>
        <v>1024190.974525</v>
      </c>
      <c r="BO10" s="458">
        <f t="shared" ref="BO10" si="70">SUM(BO11:BO14,BO17:BO18)</f>
        <v>86059.725313395829</v>
      </c>
      <c r="BP10" s="458">
        <f t="shared" ref="BP10" si="71">SUM(BP11:BP14,BP17:BP18)</f>
        <v>86059.725313395829</v>
      </c>
      <c r="BQ10" s="458">
        <f t="shared" ref="BQ10" si="72">SUM(BQ11:BQ14,BQ17:BQ18)</f>
        <v>86059.725313395829</v>
      </c>
      <c r="BR10" s="458">
        <f t="shared" ref="BR10" si="73">SUM(BR11:BR14,BR17:BR18)</f>
        <v>86059.725313395829</v>
      </c>
      <c r="BS10" s="458">
        <f t="shared" ref="BS10" si="74">SUM(BS11:BS14,BS17:BS18)</f>
        <v>86059.725313395829</v>
      </c>
      <c r="BT10" s="458">
        <f t="shared" ref="BT10" si="75">SUM(BT11:BT14,BT17:BT18)</f>
        <v>86059.725313395829</v>
      </c>
      <c r="BU10" s="458">
        <f t="shared" ref="BU10" si="76">SUM(BU11:BU14,BU17:BU18)</f>
        <v>86059.725313395829</v>
      </c>
      <c r="BV10" s="458">
        <f t="shared" ref="BV10" si="77">SUM(BV11:BV14,BV17:BV18)</f>
        <v>86059.725313395829</v>
      </c>
      <c r="BW10" s="458">
        <f t="shared" ref="BW10" si="78">SUM(BW11:BW14,BW17:BW18)</f>
        <v>86059.725313395829</v>
      </c>
      <c r="BX10" s="458">
        <f t="shared" ref="BX10" si="79">SUM(BX11:BX14,BX17:BX18)</f>
        <v>86059.725313395829</v>
      </c>
      <c r="BY10" s="458">
        <f t="shared" ref="BY10" si="80">SUM(BY11:BY14,BY17:BY18)</f>
        <v>86059.725313395829</v>
      </c>
      <c r="BZ10" s="458">
        <f t="shared" ref="BZ10" si="81">SUM(BZ11:BZ14,BZ17:BZ18)</f>
        <v>86059.725313395829</v>
      </c>
      <c r="CA10" s="459">
        <f>IF(CA5,'Dalyvio prielaidos'!$G$7+'Metinis atlyginimas'!CA14+'Metinis atlyginimas'!CA17,0)</f>
        <v>1032716.70376075</v>
      </c>
      <c r="CB10" s="458">
        <f t="shared" ref="CB10" si="82">SUM(CB11:CB14,CB17:CB18)</f>
        <v>86791.517072797709</v>
      </c>
      <c r="CC10" s="458">
        <f t="shared" ref="CC10" si="83">SUM(CC11:CC14,CC17:CC18)</f>
        <v>86791.517072797709</v>
      </c>
      <c r="CD10" s="458">
        <f t="shared" ref="CD10" si="84">SUM(CD11:CD14,CD17:CD18)</f>
        <v>86791.517072797709</v>
      </c>
      <c r="CE10" s="458">
        <f t="shared" ref="CE10" si="85">SUM(CE11:CE14,CE17:CE18)</f>
        <v>86791.517072797709</v>
      </c>
      <c r="CF10" s="458">
        <f t="shared" ref="CF10" si="86">SUM(CF11:CF14,CF17:CF18)</f>
        <v>86791.517072797709</v>
      </c>
      <c r="CG10" s="458">
        <f t="shared" ref="CG10" si="87">SUM(CG11:CG14,CG17:CG18)</f>
        <v>86791.517072797709</v>
      </c>
      <c r="CH10" s="458">
        <f t="shared" ref="CH10" si="88">SUM(CH11:CH14,CH17:CH18)</f>
        <v>86791.517072797709</v>
      </c>
      <c r="CI10" s="458">
        <f t="shared" ref="CI10" si="89">SUM(CI11:CI14,CI17:CI18)</f>
        <v>86791.517072797709</v>
      </c>
      <c r="CJ10" s="458">
        <f t="shared" ref="CJ10" si="90">SUM(CJ11:CJ14,CJ17:CJ18)</f>
        <v>86791.517072797709</v>
      </c>
      <c r="CK10" s="458">
        <f t="shared" ref="CK10" si="91">SUM(CK11:CK14,CK17:CK18)</f>
        <v>86791.517072797709</v>
      </c>
      <c r="CL10" s="458">
        <f t="shared" ref="CL10" si="92">SUM(CL11:CL14,CL17:CL18)</f>
        <v>86791.517072797709</v>
      </c>
      <c r="CM10" s="458">
        <f t="shared" ref="CM10" si="93">SUM(CM11:CM14,CM17:CM18)</f>
        <v>86791.517072797709</v>
      </c>
      <c r="CN10" s="459">
        <f>IF(CN5,'Dalyvio prielaidos'!$G$7+'Metinis atlyginimas'!CN14+'Metinis atlyginimas'!CN17,0)</f>
        <v>1041498.2048735725</v>
      </c>
      <c r="CO10" s="458">
        <f t="shared" ref="CO10" si="94">SUM(CO11:CO14,CO17:CO18)</f>
        <v>87545.26258498164</v>
      </c>
      <c r="CP10" s="458">
        <f t="shared" ref="CP10" si="95">SUM(CP11:CP14,CP17:CP18)</f>
        <v>87545.26258498164</v>
      </c>
      <c r="CQ10" s="458">
        <f t="shared" ref="CQ10" si="96">SUM(CQ11:CQ14,CQ17:CQ18)</f>
        <v>87545.26258498164</v>
      </c>
      <c r="CR10" s="458">
        <f t="shared" ref="CR10" si="97">SUM(CR11:CR14,CR17:CR18)</f>
        <v>87545.26258498164</v>
      </c>
      <c r="CS10" s="458">
        <f t="shared" ref="CS10" si="98">SUM(CS11:CS14,CS17:CS18)</f>
        <v>87545.26258498164</v>
      </c>
      <c r="CT10" s="458">
        <f t="shared" ref="CT10" si="99">SUM(CT11:CT14,CT17:CT18)</f>
        <v>87545.26258498164</v>
      </c>
      <c r="CU10" s="458">
        <f t="shared" ref="CU10" si="100">SUM(CU11:CU14,CU17:CU18)</f>
        <v>87545.26258498164</v>
      </c>
      <c r="CV10" s="458">
        <f t="shared" ref="CV10" si="101">SUM(CV11:CV14,CV17:CV18)</f>
        <v>87545.26258498164</v>
      </c>
      <c r="CW10" s="458">
        <f t="shared" ref="CW10" si="102">SUM(CW11:CW14,CW17:CW18)</f>
        <v>87545.26258498164</v>
      </c>
      <c r="CX10" s="458">
        <f t="shared" ref="CX10" si="103">SUM(CX11:CX14,CX17:CX18)</f>
        <v>87545.26258498164</v>
      </c>
      <c r="CY10" s="458">
        <f t="shared" ref="CY10" si="104">SUM(CY11:CY14,CY17:CY18)</f>
        <v>87545.26258498164</v>
      </c>
      <c r="CZ10" s="458">
        <f t="shared" ref="CZ10" si="105">SUM(CZ11:CZ14,CZ17:CZ18)</f>
        <v>87545.26258498164</v>
      </c>
      <c r="DA10" s="459">
        <f>IF(DA5,'Dalyvio prielaidos'!$G$7+'Metinis atlyginimas'!DA14+'Metinis atlyginimas'!DA17,0)</f>
        <v>1050543.1510197797</v>
      </c>
      <c r="DB10" s="458">
        <f t="shared" ref="DB10" si="106">SUM(DB11:DB14,DB17:DB18)</f>
        <v>88321.620462531078</v>
      </c>
      <c r="DC10" s="458">
        <f t="shared" ref="DC10" si="107">SUM(DC11:DC14,DC17:DC18)</f>
        <v>88321.620462531078</v>
      </c>
      <c r="DD10" s="458">
        <f t="shared" ref="DD10" si="108">SUM(DD11:DD14,DD17:DD18)</f>
        <v>88321.620462531078</v>
      </c>
      <c r="DE10" s="458">
        <f t="shared" ref="DE10" si="109">SUM(DE11:DE14,DE17:DE18)</f>
        <v>88321.620462531078</v>
      </c>
      <c r="DF10" s="458">
        <f t="shared" ref="DF10" si="110">SUM(DF11:DF14,DF17:DF18)</f>
        <v>88321.620462531078</v>
      </c>
      <c r="DG10" s="458">
        <f t="shared" ref="DG10" si="111">SUM(DG11:DG14,DG17:DG18)</f>
        <v>88321.620462531078</v>
      </c>
      <c r="DH10" s="458">
        <f t="shared" ref="DH10" si="112">SUM(DH11:DH14,DH17:DH18)</f>
        <v>88321.620462531078</v>
      </c>
      <c r="DI10" s="458">
        <f t="shared" ref="DI10" si="113">SUM(DI11:DI14,DI17:DI18)</f>
        <v>88321.620462531078</v>
      </c>
      <c r="DJ10" s="458">
        <f t="shared" ref="DJ10" si="114">SUM(DJ11:DJ14,DJ17:DJ18)</f>
        <v>88321.620462531078</v>
      </c>
      <c r="DK10" s="458">
        <f t="shared" ref="DK10" si="115">SUM(DK11:DK14,DK17:DK18)</f>
        <v>88321.620462531078</v>
      </c>
      <c r="DL10" s="458">
        <f t="shared" ref="DL10" si="116">SUM(DL11:DL14,DL17:DL18)</f>
        <v>88321.620462531078</v>
      </c>
      <c r="DM10" s="458">
        <f t="shared" ref="DM10" si="117">SUM(DM11:DM14,DM17:DM18)</f>
        <v>88321.620462531078</v>
      </c>
      <c r="DN10" s="459">
        <f>IF(DN5,'Dalyvio prielaidos'!$G$7+'Metinis atlyginimas'!DN14+'Metinis atlyginimas'!DN17,0)</f>
        <v>1059859.4455503731</v>
      </c>
      <c r="DO10" s="458">
        <f t="shared" ref="DO10" si="118">SUM(DO11:DO14,DO17:DO18)</f>
        <v>89121.269076407014</v>
      </c>
      <c r="DP10" s="458">
        <f t="shared" ref="DP10" si="119">SUM(DP11:DP14,DP17:DP18)</f>
        <v>89121.269076407014</v>
      </c>
      <c r="DQ10" s="458">
        <f t="shared" ref="DQ10" si="120">SUM(DQ11:DQ14,DQ17:DQ18)</f>
        <v>89121.269076407014</v>
      </c>
      <c r="DR10" s="458">
        <f t="shared" ref="DR10" si="121">SUM(DR11:DR14,DR17:DR18)</f>
        <v>89121.269076407014</v>
      </c>
      <c r="DS10" s="458">
        <f t="shared" ref="DS10" si="122">SUM(DS11:DS14,DS17:DS18)</f>
        <v>89121.269076407014</v>
      </c>
      <c r="DT10" s="458">
        <f t="shared" ref="DT10" si="123">SUM(DT11:DT14,DT17:DT18)</f>
        <v>89121.269076407014</v>
      </c>
      <c r="DU10" s="458">
        <f t="shared" ref="DU10" si="124">SUM(DU11:DU14,DU17:DU18)</f>
        <v>89121.269076407014</v>
      </c>
      <c r="DV10" s="458">
        <f t="shared" ref="DV10" si="125">SUM(DV11:DV14,DV17:DV18)</f>
        <v>89121.269076407014</v>
      </c>
      <c r="DW10" s="458">
        <f t="shared" ref="DW10" si="126">SUM(DW11:DW14,DW17:DW18)</f>
        <v>89121.269076407014</v>
      </c>
      <c r="DX10" s="458">
        <f t="shared" ref="DX10" si="127">SUM(DX11:DX14,DX17:DX18)</f>
        <v>89121.269076407014</v>
      </c>
      <c r="DY10" s="458">
        <f t="shared" ref="DY10" si="128">SUM(DY11:DY14,DY17:DY18)</f>
        <v>89121.269076407014</v>
      </c>
      <c r="DZ10" s="458">
        <f t="shared" ref="DZ10" si="129">SUM(DZ11:DZ14,DZ17:DZ18)</f>
        <v>89121.269076407014</v>
      </c>
      <c r="EA10" s="459">
        <f>IF(EA5,'Dalyvio prielaidos'!$G$7+'Metinis atlyginimas'!EA14+'Metinis atlyginimas'!EA17,0)</f>
        <v>1069455.2289168844</v>
      </c>
      <c r="EB10" s="458">
        <f t="shared" ref="EB10" si="130">SUM(EB11:EB14,EB17:EB18)</f>
        <v>89944.907148699218</v>
      </c>
      <c r="EC10" s="458">
        <f t="shared" ref="EC10" si="131">SUM(EC11:EC14,EC17:EC18)</f>
        <v>89944.907148699218</v>
      </c>
      <c r="ED10" s="458">
        <f t="shared" ref="ED10" si="132">SUM(ED11:ED14,ED17:ED18)</f>
        <v>89944.907148699218</v>
      </c>
      <c r="EE10" s="458">
        <f t="shared" ref="EE10" si="133">SUM(EE11:EE14,EE17:EE18)</f>
        <v>89944.907148699218</v>
      </c>
      <c r="EF10" s="458">
        <f t="shared" ref="EF10" si="134">SUM(EF11:EF14,EF17:EF18)</f>
        <v>89944.907148699218</v>
      </c>
      <c r="EG10" s="458">
        <f t="shared" ref="EG10" si="135">SUM(EG11:EG14,EG17:EG18)</f>
        <v>89944.907148699218</v>
      </c>
      <c r="EH10" s="458">
        <f t="shared" ref="EH10" si="136">SUM(EH11:EH14,EH17:EH18)</f>
        <v>89944.907148699218</v>
      </c>
      <c r="EI10" s="458">
        <f t="shared" ref="EI10" si="137">SUM(EI11:EI14,EI17:EI18)</f>
        <v>89944.907148699218</v>
      </c>
      <c r="EJ10" s="458">
        <f t="shared" ref="EJ10" si="138">SUM(EJ11:EJ14,EJ17:EJ18)</f>
        <v>89944.907148699218</v>
      </c>
      <c r="EK10" s="458">
        <f t="shared" ref="EK10" si="139">SUM(EK11:EK14,EK17:EK18)</f>
        <v>89944.907148699218</v>
      </c>
      <c r="EL10" s="458">
        <f t="shared" ref="EL10" si="140">SUM(EL11:EL14,EL17:EL18)</f>
        <v>89944.907148699218</v>
      </c>
      <c r="EM10" s="458">
        <f t="shared" ref="EM10" si="141">SUM(EM11:EM14,EM17:EM18)</f>
        <v>89944.907148699218</v>
      </c>
      <c r="EN10" s="459">
        <f>IF(EN5,'Dalyvio prielaidos'!$G$7+'Metinis atlyginimas'!EN14+'Metinis atlyginimas'!EN17,0)</f>
        <v>1079338.8857843908</v>
      </c>
      <c r="EO10" s="458">
        <f t="shared" ref="EO10" si="142">SUM(EO11:EO14,EO17:EO18)</f>
        <v>90793.254363160202</v>
      </c>
      <c r="EP10" s="458">
        <f t="shared" ref="EP10" si="143">SUM(EP11:EP14,EP17:EP18)</f>
        <v>90793.254363160202</v>
      </c>
      <c r="EQ10" s="458">
        <f t="shared" ref="EQ10" si="144">SUM(EQ11:EQ14,EQ17:EQ18)</f>
        <v>90793.254363160202</v>
      </c>
      <c r="ER10" s="458">
        <f t="shared" ref="ER10" si="145">SUM(ER11:ER14,ER17:ER18)</f>
        <v>90793.254363160202</v>
      </c>
      <c r="ES10" s="458">
        <f t="shared" ref="ES10" si="146">SUM(ES11:ES14,ES17:ES18)</f>
        <v>90793.254363160202</v>
      </c>
      <c r="ET10" s="458">
        <f t="shared" ref="ET10" si="147">SUM(ET11:ET14,ET17:ET18)</f>
        <v>90793.254363160202</v>
      </c>
      <c r="EU10" s="458">
        <f t="shared" ref="EU10" si="148">SUM(EU11:EU14,EU17:EU18)</f>
        <v>90793.254363160202</v>
      </c>
      <c r="EV10" s="458">
        <f t="shared" ref="EV10" si="149">SUM(EV11:EV14,EV17:EV18)</f>
        <v>90793.254363160202</v>
      </c>
      <c r="EW10" s="458">
        <f t="shared" ref="EW10" si="150">SUM(EW11:EW14,EW17:EW18)</f>
        <v>90793.254363160202</v>
      </c>
      <c r="EX10" s="458">
        <f t="shared" ref="EX10" si="151">SUM(EX11:EX14,EX17:EX18)</f>
        <v>90793.254363160202</v>
      </c>
      <c r="EY10" s="458">
        <f t="shared" ref="EY10" si="152">SUM(EY11:EY14,EY17:EY18)</f>
        <v>90793.254363160202</v>
      </c>
      <c r="EZ10" s="458">
        <f t="shared" ref="EZ10" si="153">SUM(EZ11:EZ14,EZ17:EZ18)</f>
        <v>90793.254363160202</v>
      </c>
      <c r="FA10" s="459">
        <f>IF(FA5,'Dalyvio prielaidos'!$G$7+'Metinis atlyginimas'!FA14+'Metinis atlyginimas'!FA17,0)</f>
        <v>1089519.0523579225</v>
      </c>
      <c r="FB10" s="458">
        <f t="shared" ref="FB10" si="154">SUM(FB11:FB14,FB17:FB18)</f>
        <v>91667.051994055</v>
      </c>
      <c r="FC10" s="458">
        <f t="shared" ref="FC10" si="155">SUM(FC11:FC14,FC17:FC18)</f>
        <v>91667.051994055</v>
      </c>
      <c r="FD10" s="458">
        <f t="shared" ref="FD10" si="156">SUM(FD11:FD14,FD17:FD18)</f>
        <v>91667.051994055</v>
      </c>
      <c r="FE10" s="458">
        <f t="shared" ref="FE10" si="157">SUM(FE11:FE14,FE17:FE18)</f>
        <v>91667.051994055</v>
      </c>
      <c r="FF10" s="458">
        <f t="shared" ref="FF10" si="158">SUM(FF11:FF14,FF17:FF18)</f>
        <v>91667.051994055</v>
      </c>
      <c r="FG10" s="458">
        <f t="shared" ref="FG10" si="159">SUM(FG11:FG14,FG17:FG18)</f>
        <v>91667.051994055</v>
      </c>
      <c r="FH10" s="458">
        <f t="shared" ref="FH10" si="160">SUM(FH11:FH14,FH17:FH18)</f>
        <v>91667.051994055</v>
      </c>
      <c r="FI10" s="458">
        <f t="shared" ref="FI10" si="161">SUM(FI11:FI14,FI17:FI18)</f>
        <v>91667.051994055</v>
      </c>
      <c r="FJ10" s="458">
        <f t="shared" ref="FJ10" si="162">SUM(FJ11:FJ14,FJ17:FJ18)</f>
        <v>91667.051994055</v>
      </c>
      <c r="FK10" s="458">
        <f t="shared" ref="FK10" si="163">SUM(FK11:FK14,FK17:FK18)</f>
        <v>91667.051994055</v>
      </c>
      <c r="FL10" s="458">
        <f t="shared" ref="FL10" si="164">SUM(FL11:FL14,FL17:FL18)</f>
        <v>91667.051994055</v>
      </c>
      <c r="FM10" s="458">
        <f t="shared" ref="FM10" si="165">SUM(FM11:FM14,FM17:FM18)</f>
        <v>91667.051994055</v>
      </c>
      <c r="FN10" s="459">
        <f>IF(FN5,'Dalyvio prielaidos'!$G$7+'Metinis atlyginimas'!FN14+'Metinis atlyginimas'!FN17,0)</f>
        <v>1100004.6239286603</v>
      </c>
      <c r="FO10" s="458">
        <f t="shared" ref="FO10" si="166">SUM(FO11:FO14,FO17:FO18)</f>
        <v>92567.063553876651</v>
      </c>
      <c r="FP10" s="458">
        <f t="shared" ref="FP10" si="167">SUM(FP11:FP14,FP17:FP18)</f>
        <v>92567.063553876651</v>
      </c>
      <c r="FQ10" s="458">
        <f t="shared" ref="FQ10" si="168">SUM(FQ11:FQ14,FQ17:FQ18)</f>
        <v>92567.063553876651</v>
      </c>
      <c r="FR10" s="458">
        <f t="shared" ref="FR10" si="169">SUM(FR11:FR14,FR17:FR18)</f>
        <v>92567.063553876651</v>
      </c>
      <c r="FS10" s="458">
        <f t="shared" ref="FS10" si="170">SUM(FS11:FS14,FS17:FS18)</f>
        <v>92567.063553876651</v>
      </c>
      <c r="FT10" s="458">
        <f t="shared" ref="FT10" si="171">SUM(FT11:FT14,FT17:FT18)</f>
        <v>92567.063553876651</v>
      </c>
      <c r="FU10" s="458">
        <f t="shared" ref="FU10" si="172">SUM(FU11:FU14,FU17:FU18)</f>
        <v>92567.063553876651</v>
      </c>
      <c r="FV10" s="458">
        <f t="shared" ref="FV10" si="173">SUM(FV11:FV14,FV17:FV18)</f>
        <v>92567.063553876651</v>
      </c>
      <c r="FW10" s="458">
        <f t="shared" ref="FW10" si="174">SUM(FW11:FW14,FW17:FW18)</f>
        <v>92567.063553876651</v>
      </c>
      <c r="FX10" s="458">
        <f t="shared" ref="FX10" si="175">SUM(FX11:FX14,FX17:FX18)</f>
        <v>92567.063553876651</v>
      </c>
      <c r="FY10" s="458">
        <f t="shared" ref="FY10" si="176">SUM(FY11:FY14,FY17:FY18)</f>
        <v>92567.063553876651</v>
      </c>
      <c r="FZ10" s="458">
        <f t="shared" ref="FZ10" si="177">SUM(FZ11:FZ14,FZ17:FZ18)</f>
        <v>92567.063553876651</v>
      </c>
      <c r="GA10" s="459">
        <f>IF(GA5,'Dalyvio prielaidos'!$G$7+'Metinis atlyginimas'!GA14+'Metinis atlyginimas'!GA17,0)</f>
        <v>1110804.7626465198</v>
      </c>
      <c r="GB10" s="458">
        <f t="shared" ref="GB10" si="178">SUM(GB11:GB14,GB17:GB18)</f>
        <v>93494.075460492953</v>
      </c>
      <c r="GC10" s="458">
        <f t="shared" ref="GC10" si="179">SUM(GC11:GC14,GC17:GC18)</f>
        <v>93494.075460492953</v>
      </c>
      <c r="GD10" s="458">
        <f t="shared" ref="GD10" si="180">SUM(GD11:GD14,GD17:GD18)</f>
        <v>93494.075460492953</v>
      </c>
      <c r="GE10" s="458">
        <f t="shared" ref="GE10" si="181">SUM(GE11:GE14,GE17:GE18)</f>
        <v>93494.075460492953</v>
      </c>
      <c r="GF10" s="458">
        <f t="shared" ref="GF10" si="182">SUM(GF11:GF14,GF17:GF18)</f>
        <v>93494.075460492953</v>
      </c>
      <c r="GG10" s="458">
        <f t="shared" ref="GG10" si="183">SUM(GG11:GG14,GG17:GG18)</f>
        <v>93494.075460492953</v>
      </c>
      <c r="GH10" s="458">
        <f t="shared" ref="GH10" si="184">SUM(GH11:GH14,GH17:GH18)</f>
        <v>93494.075460492953</v>
      </c>
      <c r="GI10" s="458">
        <f t="shared" ref="GI10" si="185">SUM(GI11:GI14,GI17:GI18)</f>
        <v>93494.075460492953</v>
      </c>
      <c r="GJ10" s="458">
        <f t="shared" ref="GJ10" si="186">SUM(GJ11:GJ14,GJ17:GJ18)</f>
        <v>93494.075460492953</v>
      </c>
      <c r="GK10" s="458">
        <f t="shared" ref="GK10" si="187">SUM(GK11:GK14,GK17:GK18)</f>
        <v>93494.075460492953</v>
      </c>
      <c r="GL10" s="458">
        <f t="shared" ref="GL10" si="188">SUM(GL11:GL14,GL17:GL18)</f>
        <v>93494.075460492953</v>
      </c>
      <c r="GM10" s="458">
        <f t="shared" ref="GM10" si="189">SUM(GM11:GM14,GM17:GM18)</f>
        <v>93494.075460492953</v>
      </c>
      <c r="GN10" s="459">
        <f>IF(GN5,'Dalyvio prielaidos'!$G$7+'Metinis atlyginimas'!GN14+'Metinis atlyginimas'!GN17,0)</f>
        <v>1121928.9055259156</v>
      </c>
      <c r="GO10" s="458">
        <f t="shared" ref="GO10" si="190">SUM(GO11:GO14,GO17:GO18)</f>
        <v>0</v>
      </c>
      <c r="GP10" s="458">
        <f t="shared" ref="GP10" si="191">SUM(GP11:GP14,GP17:GP18)</f>
        <v>0</v>
      </c>
      <c r="GQ10" s="458">
        <f t="shared" ref="GQ10" si="192">SUM(GQ11:GQ14,GQ17:GQ18)</f>
        <v>0</v>
      </c>
      <c r="GR10" s="458">
        <f t="shared" ref="GR10" si="193">SUM(GR11:GR14,GR17:GR18)</f>
        <v>0</v>
      </c>
      <c r="GS10" s="458">
        <f t="shared" ref="GS10" si="194">SUM(GS11:GS14,GS17:GS18)</f>
        <v>0</v>
      </c>
      <c r="GT10" s="458">
        <f t="shared" ref="GT10" si="195">SUM(GT11:GT14,GT17:GT18)</f>
        <v>0</v>
      </c>
      <c r="GU10" s="458">
        <f t="shared" ref="GU10" si="196">SUM(GU11:GU14,GU17:GU18)</f>
        <v>0</v>
      </c>
      <c r="GV10" s="458">
        <f t="shared" ref="GV10" si="197">SUM(GV11:GV14,GV17:GV18)</f>
        <v>0</v>
      </c>
      <c r="GW10" s="458">
        <f t="shared" ref="GW10" si="198">SUM(GW11:GW14,GW17:GW18)</f>
        <v>0</v>
      </c>
      <c r="GX10" s="458">
        <f t="shared" ref="GX10" si="199">SUM(GX11:GX14,GX17:GX18)</f>
        <v>0</v>
      </c>
      <c r="GY10" s="458">
        <f t="shared" ref="GY10" si="200">SUM(GY11:GY14,GY17:GY18)</f>
        <v>0</v>
      </c>
      <c r="GZ10" s="458">
        <f t="shared" ref="GZ10" si="201">SUM(GZ11:GZ14,GZ17:GZ18)</f>
        <v>0</v>
      </c>
      <c r="HA10" s="459">
        <f>IF(HA5,'Dalyvio prielaidos'!$G$7+'Metinis atlyginimas'!HA14+'Metinis atlyginimas'!HA17,0)</f>
        <v>0</v>
      </c>
      <c r="HB10" s="460">
        <f>SUM(HB11:HB18)</f>
        <v>0</v>
      </c>
      <c r="HC10" s="460">
        <f t="shared" ref="HC10" si="202">SUM(HC11:HC18)</f>
        <v>0</v>
      </c>
      <c r="HD10" s="460">
        <f t="shared" ref="HD10" si="203">SUM(HD11:HD18)</f>
        <v>0</v>
      </c>
      <c r="HE10" s="460">
        <f t="shared" ref="HE10" si="204">SUM(HE11:HE18)</f>
        <v>0</v>
      </c>
      <c r="HF10" s="460">
        <f t="shared" ref="HF10" si="205">SUM(HF11:HF18)</f>
        <v>0</v>
      </c>
      <c r="HG10" s="460">
        <f t="shared" ref="HG10" si="206">SUM(HG11:HG18)</f>
        <v>0</v>
      </c>
      <c r="HH10" s="460">
        <f t="shared" ref="HH10" si="207">SUM(HH11:HH18)</f>
        <v>0</v>
      </c>
      <c r="HI10" s="460">
        <f t="shared" ref="HI10" si="208">SUM(HI11:HI18)</f>
        <v>0</v>
      </c>
      <c r="HJ10" s="460">
        <f t="shared" ref="HJ10" si="209">SUM(HJ11:HJ18)</f>
        <v>0</v>
      </c>
      <c r="HK10" s="460">
        <f t="shared" ref="HK10" si="210">SUM(HK11:HK18)</f>
        <v>0</v>
      </c>
      <c r="HL10" s="460">
        <f t="shared" ref="HL10" si="211">SUM(HL11:HL18)</f>
        <v>0</v>
      </c>
      <c r="HM10" s="460">
        <f t="shared" ref="HM10" si="212">SUM(HM11:HM18)</f>
        <v>0</v>
      </c>
      <c r="HN10" s="459">
        <f>IF(HN5,'Dalyvio prielaidos'!$G$7+'Metinis atlyginimas'!HN14+'Metinis atlyginimas'!HN17,0)</f>
        <v>0</v>
      </c>
      <c r="HO10" s="460">
        <f>SUM(HO11:HO18)</f>
        <v>0</v>
      </c>
      <c r="HP10" s="460">
        <f t="shared" ref="HP10" si="213">SUM(HP11:HP18)</f>
        <v>0</v>
      </c>
      <c r="HQ10" s="460">
        <f t="shared" ref="HQ10" si="214">SUM(HQ11:HQ18)</f>
        <v>0</v>
      </c>
      <c r="HR10" s="460">
        <f t="shared" ref="HR10" si="215">SUM(HR11:HR18)</f>
        <v>0</v>
      </c>
      <c r="HS10" s="460">
        <f t="shared" ref="HS10" si="216">SUM(HS11:HS18)</f>
        <v>0</v>
      </c>
      <c r="HT10" s="460">
        <f t="shared" ref="HT10" si="217">SUM(HT11:HT18)</f>
        <v>0</v>
      </c>
      <c r="HU10" s="460">
        <f t="shared" ref="HU10" si="218">SUM(HU11:HU18)</f>
        <v>0</v>
      </c>
      <c r="HV10" s="460">
        <f t="shared" ref="HV10" si="219">SUM(HV11:HV18)</f>
        <v>0</v>
      </c>
      <c r="HW10" s="460">
        <f t="shared" ref="HW10" si="220">SUM(HW11:HW18)</f>
        <v>0</v>
      </c>
      <c r="HX10" s="460">
        <f t="shared" ref="HX10" si="221">SUM(HX11:HX18)</f>
        <v>0</v>
      </c>
      <c r="HY10" s="460">
        <f t="shared" ref="HY10" si="222">SUM(HY11:HY18)</f>
        <v>0</v>
      </c>
      <c r="HZ10" s="460">
        <f t="shared" ref="HZ10" si="223">SUM(HZ11:HZ18)</f>
        <v>0</v>
      </c>
      <c r="IA10" s="459">
        <f>IF(IA5,'Dalyvio prielaidos'!$G$7+'Metinis atlyginimas'!IA14+'Metinis atlyginimas'!IA17,0)</f>
        <v>0</v>
      </c>
      <c r="IB10" s="460">
        <f>SUM(IB11:IB18)</f>
        <v>0</v>
      </c>
      <c r="IC10" s="460">
        <f t="shared" ref="IC10" si="224">SUM(IC11:IC18)</f>
        <v>0</v>
      </c>
      <c r="ID10" s="460">
        <f t="shared" ref="ID10" si="225">SUM(ID11:ID18)</f>
        <v>0</v>
      </c>
      <c r="IE10" s="460">
        <f t="shared" ref="IE10" si="226">SUM(IE11:IE18)</f>
        <v>0</v>
      </c>
      <c r="IF10" s="460">
        <f t="shared" ref="IF10" si="227">SUM(IF11:IF18)</f>
        <v>0</v>
      </c>
      <c r="IG10" s="460">
        <f t="shared" ref="IG10" si="228">SUM(IG11:IG18)</f>
        <v>0</v>
      </c>
      <c r="IH10" s="460">
        <f t="shared" ref="IH10" si="229">SUM(IH11:IH18)</f>
        <v>0</v>
      </c>
      <c r="II10" s="460">
        <f t="shared" ref="II10" si="230">SUM(II11:II18)</f>
        <v>0</v>
      </c>
      <c r="IJ10" s="460">
        <f t="shared" ref="IJ10" si="231">SUM(IJ11:IJ18)</f>
        <v>0</v>
      </c>
      <c r="IK10" s="460">
        <f t="shared" ref="IK10" si="232">SUM(IK11:IK18)</f>
        <v>0</v>
      </c>
      <c r="IL10" s="460">
        <f t="shared" ref="IL10" si="233">SUM(IL11:IL18)</f>
        <v>0</v>
      </c>
      <c r="IM10" s="460">
        <f t="shared" ref="IM10" si="234">SUM(IM11:IM18)</f>
        <v>0</v>
      </c>
      <c r="IN10" s="459">
        <f>IF(IN5,'Dalyvio prielaidos'!$G$7+'Metinis atlyginimas'!IN14+'Metinis atlyginimas'!IN17,0)</f>
        <v>0</v>
      </c>
      <c r="IO10" s="460">
        <f>SUM(IO11:IO18)</f>
        <v>0</v>
      </c>
      <c r="IP10" s="460">
        <f t="shared" ref="IP10" si="235">SUM(IP11:IP18)</f>
        <v>0</v>
      </c>
      <c r="IQ10" s="460">
        <f t="shared" ref="IQ10" si="236">SUM(IQ11:IQ18)</f>
        <v>0</v>
      </c>
      <c r="IR10" s="460">
        <f t="shared" ref="IR10" si="237">SUM(IR11:IR18)</f>
        <v>0</v>
      </c>
      <c r="IS10" s="460">
        <f t="shared" ref="IS10" si="238">SUM(IS11:IS18)</f>
        <v>0</v>
      </c>
      <c r="IT10" s="460">
        <f t="shared" ref="IT10" si="239">SUM(IT11:IT18)</f>
        <v>0</v>
      </c>
      <c r="IU10" s="460">
        <f t="shared" ref="IU10" si="240">SUM(IU11:IU18)</f>
        <v>0</v>
      </c>
      <c r="IV10" s="460">
        <f t="shared" ref="IV10" si="241">SUM(IV11:IV18)</f>
        <v>0</v>
      </c>
      <c r="IW10" s="460">
        <f t="shared" ref="IW10" si="242">SUM(IW11:IW18)</f>
        <v>0</v>
      </c>
      <c r="IX10" s="460">
        <f t="shared" ref="IX10" si="243">SUM(IX11:IX18)</f>
        <v>0</v>
      </c>
      <c r="IY10" s="460">
        <f t="shared" ref="IY10" si="244">SUM(IY11:IY18)</f>
        <v>0</v>
      </c>
      <c r="IZ10" s="460">
        <f t="shared" ref="IZ10" si="245">SUM(IZ11:IZ18)</f>
        <v>0</v>
      </c>
      <c r="JA10" s="459">
        <f>IF(JA5,'Dalyvio prielaidos'!$G$7+'Metinis atlyginimas'!JA14+'Metinis atlyginimas'!JA17,0)</f>
        <v>0</v>
      </c>
      <c r="JB10" s="460">
        <f>SUM(JB11:JB18)</f>
        <v>0</v>
      </c>
      <c r="JC10" s="460">
        <f t="shared" ref="JC10" si="246">SUM(JC11:JC18)</f>
        <v>0</v>
      </c>
      <c r="JD10" s="460">
        <f t="shared" ref="JD10" si="247">SUM(JD11:JD18)</f>
        <v>0</v>
      </c>
      <c r="JE10" s="460">
        <f t="shared" ref="JE10" si="248">SUM(JE11:JE18)</f>
        <v>0</v>
      </c>
      <c r="JF10" s="460">
        <f t="shared" ref="JF10" si="249">SUM(JF11:JF18)</f>
        <v>0</v>
      </c>
      <c r="JG10" s="460">
        <f t="shared" ref="JG10" si="250">SUM(JG11:JG18)</f>
        <v>0</v>
      </c>
      <c r="JH10" s="460">
        <f t="shared" ref="JH10" si="251">SUM(JH11:JH18)</f>
        <v>0</v>
      </c>
      <c r="JI10" s="460">
        <f t="shared" ref="JI10" si="252">SUM(JI11:JI18)</f>
        <v>0</v>
      </c>
      <c r="JJ10" s="460">
        <f t="shared" ref="JJ10" si="253">SUM(JJ11:JJ18)</f>
        <v>0</v>
      </c>
      <c r="JK10" s="460">
        <f t="shared" ref="JK10" si="254">SUM(JK11:JK18)</f>
        <v>0</v>
      </c>
      <c r="JL10" s="460">
        <f t="shared" ref="JL10" si="255">SUM(JL11:JL18)</f>
        <v>0</v>
      </c>
      <c r="JM10" s="460">
        <f t="shared" ref="JM10" si="256">SUM(JM11:JM18)</f>
        <v>0</v>
      </c>
      <c r="JN10" s="459">
        <f>IF(JN5,'Dalyvio prielaidos'!$G$7+'Metinis atlyginimas'!JN14+'Metinis atlyginimas'!JN17,0)</f>
        <v>0</v>
      </c>
      <c r="JO10" s="460">
        <f>SUM(JO11:JO18)</f>
        <v>0</v>
      </c>
      <c r="JP10" s="460">
        <f t="shared" ref="JP10" si="257">SUM(JP11:JP18)</f>
        <v>0</v>
      </c>
      <c r="JQ10" s="460">
        <f t="shared" ref="JQ10" si="258">SUM(JQ11:JQ18)</f>
        <v>0</v>
      </c>
      <c r="JR10" s="460">
        <f t="shared" ref="JR10" si="259">SUM(JR11:JR18)</f>
        <v>0</v>
      </c>
      <c r="JS10" s="460">
        <f t="shared" ref="JS10" si="260">SUM(JS11:JS18)</f>
        <v>0</v>
      </c>
      <c r="JT10" s="460">
        <f t="shared" ref="JT10" si="261">SUM(JT11:JT18)</f>
        <v>0</v>
      </c>
      <c r="JU10" s="460">
        <f t="shared" ref="JU10" si="262">SUM(JU11:JU18)</f>
        <v>0</v>
      </c>
      <c r="JV10" s="460">
        <f t="shared" ref="JV10" si="263">SUM(JV11:JV18)</f>
        <v>0</v>
      </c>
      <c r="JW10" s="460">
        <f t="shared" ref="JW10" si="264">SUM(JW11:JW18)</f>
        <v>0</v>
      </c>
      <c r="JX10" s="460">
        <f t="shared" ref="JX10" si="265">SUM(JX11:JX18)</f>
        <v>0</v>
      </c>
      <c r="JY10" s="460">
        <f t="shared" ref="JY10" si="266">SUM(JY11:JY18)</f>
        <v>0</v>
      </c>
      <c r="JZ10" s="460">
        <f t="shared" ref="JZ10" si="267">SUM(JZ11:JZ18)</f>
        <v>0</v>
      </c>
      <c r="KA10" s="459">
        <f>IF(KA5,'Dalyvio prielaidos'!$G$7+'Metinis atlyginimas'!KA14+'Metinis atlyginimas'!KA17,0)</f>
        <v>0</v>
      </c>
      <c r="KB10" s="460">
        <f>SUM(KB11:KB18)</f>
        <v>0</v>
      </c>
      <c r="KC10" s="460">
        <f t="shared" ref="KC10" si="268">SUM(KC11:KC18)</f>
        <v>0</v>
      </c>
      <c r="KD10" s="460">
        <f t="shared" ref="KD10" si="269">SUM(KD11:KD18)</f>
        <v>0</v>
      </c>
      <c r="KE10" s="460">
        <f t="shared" ref="KE10" si="270">SUM(KE11:KE18)</f>
        <v>0</v>
      </c>
      <c r="KF10" s="460">
        <f t="shared" ref="KF10" si="271">SUM(KF11:KF18)</f>
        <v>0</v>
      </c>
      <c r="KG10" s="460">
        <f t="shared" ref="KG10" si="272">SUM(KG11:KG18)</f>
        <v>0</v>
      </c>
      <c r="KH10" s="460">
        <f t="shared" ref="KH10" si="273">SUM(KH11:KH18)</f>
        <v>0</v>
      </c>
      <c r="KI10" s="460">
        <f t="shared" ref="KI10" si="274">SUM(KI11:KI18)</f>
        <v>0</v>
      </c>
      <c r="KJ10" s="460">
        <f t="shared" ref="KJ10" si="275">SUM(KJ11:KJ18)</f>
        <v>0</v>
      </c>
      <c r="KK10" s="460">
        <f t="shared" ref="KK10" si="276">SUM(KK11:KK18)</f>
        <v>0</v>
      </c>
      <c r="KL10" s="460">
        <f t="shared" ref="KL10" si="277">SUM(KL11:KL18)</f>
        <v>0</v>
      </c>
      <c r="KM10" s="460">
        <f t="shared" ref="KM10" si="278">SUM(KM11:KM18)</f>
        <v>0</v>
      </c>
      <c r="KN10" s="459">
        <f>IF(KN5,'Dalyvio prielaidos'!$G$7+'Metinis atlyginimas'!KN14+'Metinis atlyginimas'!KN17,0)</f>
        <v>0</v>
      </c>
      <c r="KO10" s="460">
        <f>SUM(KO11:KO18)</f>
        <v>0</v>
      </c>
      <c r="KP10" s="460">
        <f t="shared" ref="KP10" si="279">SUM(KP11:KP18)</f>
        <v>0</v>
      </c>
      <c r="KQ10" s="460">
        <f t="shared" ref="KQ10" si="280">SUM(KQ11:KQ18)</f>
        <v>0</v>
      </c>
      <c r="KR10" s="460">
        <f t="shared" ref="KR10" si="281">SUM(KR11:KR18)</f>
        <v>0</v>
      </c>
      <c r="KS10" s="460">
        <f t="shared" ref="KS10" si="282">SUM(KS11:KS18)</f>
        <v>0</v>
      </c>
      <c r="KT10" s="460">
        <f t="shared" ref="KT10" si="283">SUM(KT11:KT18)</f>
        <v>0</v>
      </c>
      <c r="KU10" s="460">
        <f t="shared" ref="KU10" si="284">SUM(KU11:KU18)</f>
        <v>0</v>
      </c>
      <c r="KV10" s="460">
        <f t="shared" ref="KV10" si="285">SUM(KV11:KV18)</f>
        <v>0</v>
      </c>
      <c r="KW10" s="460">
        <f t="shared" ref="KW10" si="286">SUM(KW11:KW18)</f>
        <v>0</v>
      </c>
      <c r="KX10" s="460">
        <f t="shared" ref="KX10" si="287">SUM(KX11:KX18)</f>
        <v>0</v>
      </c>
      <c r="KY10" s="460">
        <f t="shared" ref="KY10" si="288">SUM(KY11:KY18)</f>
        <v>0</v>
      </c>
      <c r="KZ10" s="460">
        <f t="shared" ref="KZ10" si="289">SUM(KZ11:KZ18)</f>
        <v>0</v>
      </c>
      <c r="LA10" s="459">
        <f>IF(LA5,'Dalyvio prielaidos'!$G$7+'Metinis atlyginimas'!LA14+'Metinis atlyginimas'!LA17,0)</f>
        <v>0</v>
      </c>
      <c r="LB10" s="460">
        <f>SUM(LB11:LB18)</f>
        <v>0</v>
      </c>
      <c r="LC10" s="460">
        <f t="shared" ref="LC10" si="290">SUM(LC11:LC18)</f>
        <v>0</v>
      </c>
      <c r="LD10" s="460">
        <f t="shared" ref="LD10" si="291">SUM(LD11:LD18)</f>
        <v>0</v>
      </c>
      <c r="LE10" s="460">
        <f t="shared" ref="LE10" si="292">SUM(LE11:LE18)</f>
        <v>0</v>
      </c>
      <c r="LF10" s="460">
        <f t="shared" ref="LF10" si="293">SUM(LF11:LF18)</f>
        <v>0</v>
      </c>
      <c r="LG10" s="460">
        <f t="shared" ref="LG10" si="294">SUM(LG11:LG18)</f>
        <v>0</v>
      </c>
      <c r="LH10" s="460">
        <f t="shared" ref="LH10" si="295">SUM(LH11:LH18)</f>
        <v>0</v>
      </c>
      <c r="LI10" s="460">
        <f t="shared" ref="LI10" si="296">SUM(LI11:LI18)</f>
        <v>0</v>
      </c>
      <c r="LJ10" s="460">
        <f t="shared" ref="LJ10" si="297">SUM(LJ11:LJ18)</f>
        <v>0</v>
      </c>
      <c r="LK10" s="460">
        <f t="shared" ref="LK10" si="298">SUM(LK11:LK18)</f>
        <v>0</v>
      </c>
      <c r="LL10" s="460">
        <f t="shared" ref="LL10" si="299">SUM(LL11:LL18)</f>
        <v>0</v>
      </c>
      <c r="LM10" s="460">
        <f t="shared" ref="LM10" si="300">SUM(LM11:LM18)</f>
        <v>0</v>
      </c>
      <c r="LN10" s="459">
        <f>IF(LN5,'Dalyvio prielaidos'!$G$7+'Metinis atlyginimas'!LN14+'Metinis atlyginimas'!LN17,0)</f>
        <v>0</v>
      </c>
    </row>
    <row r="11" spans="1:326" s="461" customFormat="1">
      <c r="A11" s="498" t="s">
        <v>138</v>
      </c>
      <c r="B11" s="651">
        <f>+'Investuotojas ir Finansuotojas'!B55+'Investuotojas ir Finansuotojas'!B56</f>
        <v>0</v>
      </c>
      <c r="C11" s="651">
        <f>+'Investuotojas ir Finansuotojas'!C55+'Investuotojas ir Finansuotojas'!C56</f>
        <v>0</v>
      </c>
      <c r="D11" s="651">
        <f>+'Investuotojas ir Finansuotojas'!D55+'Investuotojas ir Finansuotojas'!D56</f>
        <v>0</v>
      </c>
      <c r="E11" s="651">
        <f>+'Investuotojas ir Finansuotojas'!E55+'Investuotojas ir Finansuotojas'!E56</f>
        <v>0</v>
      </c>
      <c r="F11" s="651">
        <f>+'Investuotojas ir Finansuotojas'!F55+'Investuotojas ir Finansuotojas'!F56</f>
        <v>0</v>
      </c>
      <c r="G11" s="651">
        <f>+'Investuotojas ir Finansuotojas'!G55+'Investuotojas ir Finansuotojas'!G56</f>
        <v>0</v>
      </c>
      <c r="H11" s="651">
        <f>+'Investuotojas ir Finansuotojas'!H55+'Investuotojas ir Finansuotojas'!H56</f>
        <v>0</v>
      </c>
      <c r="I11" s="651">
        <f>+'Investuotojas ir Finansuotojas'!I55+'Investuotojas ir Finansuotojas'!I56</f>
        <v>0</v>
      </c>
      <c r="J11" s="651">
        <f>+'Investuotojas ir Finansuotojas'!J55+'Investuotojas ir Finansuotojas'!J56</f>
        <v>0</v>
      </c>
      <c r="K11" s="651">
        <f>+'Investuotojas ir Finansuotojas'!K55+'Investuotojas ir Finansuotojas'!K56</f>
        <v>0</v>
      </c>
      <c r="L11" s="651">
        <f>+'Investuotojas ir Finansuotojas'!L55+'Investuotojas ir Finansuotojas'!L56</f>
        <v>0</v>
      </c>
      <c r="M11" s="651">
        <f>+'Investuotojas ir Finansuotojas'!M55+'Investuotojas ir Finansuotojas'!M56</f>
        <v>0</v>
      </c>
      <c r="N11" s="660">
        <f>SUM(B11:M12)</f>
        <v>0</v>
      </c>
      <c r="O11" s="668">
        <f>+'Investuotojas ir Finansuotojas'!O55+'Investuotojas ir Finansuotojas'!O56</f>
        <v>0</v>
      </c>
      <c r="P11" s="651">
        <f>+'Investuotojas ir Finansuotojas'!P55+'Investuotojas ir Finansuotojas'!P56</f>
        <v>0</v>
      </c>
      <c r="Q11" s="651">
        <f>+'Investuotojas ir Finansuotojas'!Q55+'Investuotojas ir Finansuotojas'!Q56</f>
        <v>0</v>
      </c>
      <c r="R11" s="651">
        <f>+'Investuotojas ir Finansuotojas'!R55+'Investuotojas ir Finansuotojas'!R56</f>
        <v>0</v>
      </c>
      <c r="S11" s="651">
        <f>+'Investuotojas ir Finansuotojas'!S55+'Investuotojas ir Finansuotojas'!S56</f>
        <v>0</v>
      </c>
      <c r="T11" s="651">
        <f>+'Investuotojas ir Finansuotojas'!T55+'Investuotojas ir Finansuotojas'!T56</f>
        <v>0</v>
      </c>
      <c r="U11" s="651">
        <f>+'Investuotojas ir Finansuotojas'!U55+'Investuotojas ir Finansuotojas'!U56</f>
        <v>0</v>
      </c>
      <c r="V11" s="651">
        <f>+'Investuotojas ir Finansuotojas'!V55+'Investuotojas ir Finansuotojas'!V56</f>
        <v>0</v>
      </c>
      <c r="W11" s="651">
        <f>+'Investuotojas ir Finansuotojas'!W55+'Investuotojas ir Finansuotojas'!W56</f>
        <v>0</v>
      </c>
      <c r="X11" s="651">
        <f>+'Investuotojas ir Finansuotojas'!X55+'Investuotojas ir Finansuotojas'!X56</f>
        <v>0</v>
      </c>
      <c r="Y11" s="651">
        <f>+'Investuotojas ir Finansuotojas'!Y55+'Investuotojas ir Finansuotojas'!Y56</f>
        <v>0</v>
      </c>
      <c r="Z11" s="670">
        <f>+'Investuotojas ir Finansuotojas'!Z55+'Investuotojas ir Finansuotojas'!Z56</f>
        <v>0</v>
      </c>
      <c r="AA11" s="658">
        <f>SUM(O11:Z12)</f>
        <v>0</v>
      </c>
      <c r="AB11" s="666">
        <f>+'Investuotojas ir Finansuotojas'!AB55+'Investuotojas ir Finansuotojas'!AB56</f>
        <v>23305.230085846404</v>
      </c>
      <c r="AC11" s="657">
        <f>+'Investuotojas ir Finansuotojas'!AC55+'Investuotojas ir Finansuotojas'!AC56</f>
        <v>23430.734309781794</v>
      </c>
      <c r="AD11" s="657">
        <f>+'Investuotojas ir Finansuotojas'!AD55+'Investuotojas ir Finansuotojas'!AD56</f>
        <v>23557.493575956534</v>
      </c>
      <c r="AE11" s="657">
        <f>+'Investuotojas ir Finansuotojas'!AE55+'Investuotojas ir Finansuotojas'!AE56</f>
        <v>23685.520434793023</v>
      </c>
      <c r="AF11" s="657">
        <f>+'Investuotojas ir Finansuotojas'!AF55+'Investuotojas ir Finansuotojas'!AF56</f>
        <v>23814.827562217877</v>
      </c>
      <c r="AG11" s="657">
        <f>+'Investuotojas ir Finansuotojas'!AG55+'Investuotojas ir Finansuotojas'!AG56</f>
        <v>23945.42776091698</v>
      </c>
      <c r="AH11" s="657">
        <f>+'Investuotojas ir Finansuotojas'!AH55+'Investuotojas ir Finansuotojas'!AH56</f>
        <v>24077.333961603075</v>
      </c>
      <c r="AI11" s="657">
        <f>+'Investuotojas ir Finansuotojas'!AI55+'Investuotojas ir Finansuotojas'!AI56</f>
        <v>24210.55922429603</v>
      </c>
      <c r="AJ11" s="657">
        <f>+'Investuotojas ir Finansuotojas'!AJ55+'Investuotojas ir Finansuotojas'!AJ56</f>
        <v>24345.116739615911</v>
      </c>
      <c r="AK11" s="657">
        <f>+'Investuotojas ir Finansuotojas'!AK55+'Investuotojas ir Finansuotojas'!AK56</f>
        <v>24481.019830088993</v>
      </c>
      <c r="AL11" s="657">
        <f>+'Investuotojas ir Finansuotojas'!AL55+'Investuotojas ir Finansuotojas'!AL56</f>
        <v>24618.281951466815</v>
      </c>
      <c r="AM11" s="657">
        <f>+'Investuotojas ir Finansuotojas'!AM55+'Investuotojas ir Finansuotojas'!AM56</f>
        <v>24656.9166940584</v>
      </c>
      <c r="AN11" s="664">
        <f>SUM(AB11:AM12)</f>
        <v>288128.46213064186</v>
      </c>
      <c r="AO11" s="657">
        <f>+'Investuotojas ir Finansuotojas'!AO55+'Investuotojas ir Finansuotojas'!AO56</f>
        <v>24795.937784075912</v>
      </c>
      <c r="AP11" s="657">
        <f>+'Investuotojas ir Finansuotojas'!AP55+'Investuotojas ir Finansuotojas'!AP56</f>
        <v>24936.349084993592</v>
      </c>
      <c r="AQ11" s="657">
        <f>+'Investuotojas ir Finansuotojas'!AQ55+'Investuotojas ir Finansuotojas'!AQ56</f>
        <v>25078.164498920451</v>
      </c>
      <c r="AR11" s="657">
        <f>+'Investuotojas ir Finansuotojas'!AR55+'Investuotojas ir Finansuotojas'!AR56</f>
        <v>25221.398066986581</v>
      </c>
      <c r="AS11" s="657">
        <f>+'Investuotojas ir Finansuotojas'!AS55+'Investuotojas ir Finansuotojas'!AS56</f>
        <v>25366.063970733372</v>
      </c>
      <c r="AT11" s="657">
        <f>+'Investuotojas ir Finansuotojas'!AT55+'Investuotojas ir Finansuotojas'!AT56</f>
        <v>25512.176533517624</v>
      </c>
      <c r="AU11" s="657">
        <f>+'Investuotojas ir Finansuotojas'!AU55+'Investuotojas ir Finansuotojas'!AU56</f>
        <v>25659.750221929731</v>
      </c>
      <c r="AV11" s="657">
        <f>+'Investuotojas ir Finansuotojas'!AV55+'Investuotojas ir Finansuotojas'!AV56</f>
        <v>25808.799647225955</v>
      </c>
      <c r="AW11" s="657">
        <f>+'Investuotojas ir Finansuotojas'!AW55+'Investuotojas ir Finansuotojas'!AW56</f>
        <v>25959.339566775132</v>
      </c>
      <c r="AX11" s="657">
        <f>+'Investuotojas ir Finansuotojas'!AX55+'Investuotojas ir Finansuotojas'!AX56</f>
        <v>26111.384885519808</v>
      </c>
      <c r="AY11" s="657">
        <f>+'Investuotojas ir Finansuotojas'!AY55+'Investuotojas ir Finansuotojas'!AY56</f>
        <v>26264.950657451933</v>
      </c>
      <c r="AZ11" s="657">
        <f>+'Investuotojas ir Finansuotojas'!AZ55+'Investuotojas ir Finansuotojas'!AZ56</f>
        <v>26320.052087103373</v>
      </c>
      <c r="BA11" s="664">
        <f>SUM(AO11:AZ12)</f>
        <v>307034.36700523342</v>
      </c>
      <c r="BB11" s="657">
        <f>+'Investuotojas ir Finansuotojas'!BB55+'Investuotojas ir Finansuotojas'!BB56</f>
        <v>23106.179064551325</v>
      </c>
      <c r="BC11" s="657">
        <f>+'Investuotojas ir Finansuotojas'!BC55+'Investuotojas ir Finansuotojas'!BC56</f>
        <v>26599.218244773772</v>
      </c>
      <c r="BD11" s="657">
        <f>+'Investuotojas ir Finansuotojas'!BD55+'Investuotojas ir Finansuotojas'!BD56</f>
        <v>26757.662350298429</v>
      </c>
      <c r="BE11" s="657">
        <f>+'Investuotojas ir Finansuotojas'!BE55+'Investuotojas ir Finansuotojas'!BE56</f>
        <v>26917.690896878339</v>
      </c>
      <c r="BF11" s="657">
        <f>+'Investuotojas ir Finansuotojas'!BF55+'Investuotojas ir Finansuotojas'!BF56</f>
        <v>27079.319728924049</v>
      </c>
      <c r="BG11" s="657">
        <f>+'Investuotojas ir Finansuotojas'!BG55+'Investuotojas ir Finansuotojas'!BG56</f>
        <v>27242.564849290211</v>
      </c>
      <c r="BH11" s="657">
        <f>+'Investuotojas ir Finansuotojas'!BH55+'Investuotojas ir Finansuotojas'!BH56</f>
        <v>27407.442420860039</v>
      </c>
      <c r="BI11" s="657">
        <f>+'Investuotojas ir Finansuotojas'!BI55+'Investuotojas ir Finansuotojas'!BI56</f>
        <v>27573.968768145562</v>
      </c>
      <c r="BJ11" s="657">
        <f>+'Investuotojas ir Finansuotojas'!BJ55+'Investuotojas ir Finansuotojas'!BJ56</f>
        <v>27742.160378903936</v>
      </c>
      <c r="BK11" s="657">
        <f>+'Investuotojas ir Finansuotojas'!BK55+'Investuotojas ir Finansuotojas'!BK56</f>
        <v>27912.033905769902</v>
      </c>
      <c r="BL11" s="657">
        <f>+'Investuotojas ir Finansuotojas'!BL55+'Investuotojas ir Finansuotojas'!BL56</f>
        <v>28083.606167904531</v>
      </c>
      <c r="BM11" s="657">
        <f>+'Investuotojas ir Finansuotojas'!BM55+'Investuotojas ir Finansuotojas'!BM56</f>
        <v>28156.894152660498</v>
      </c>
      <c r="BN11" s="664">
        <f>SUM(BB11:BM12)</f>
        <v>324578.74092896056</v>
      </c>
      <c r="BO11" s="657">
        <f>+'Investuotojas ir Finansuotojas'!BO55+'Investuotojas ir Finansuotojas'!BO56</f>
        <v>25556.925140776522</v>
      </c>
      <c r="BP11" s="657">
        <f>+'Investuotojas ir Finansuotojas'!BP55+'Investuotojas ir Finansuotojas'!BP56</f>
        <v>28478.936191748719</v>
      </c>
      <c r="BQ11" s="657">
        <f>+'Investuotojas ir Finansuotojas'!BQ55+'Investuotojas ir Finansuotojas'!BQ56</f>
        <v>28656.177476743127</v>
      </c>
      <c r="BR11" s="657">
        <f>+'Investuotojas ir Finansuotojas'!BR55+'Investuotojas ir Finansuotojas'!BR56</f>
        <v>28835.191174587482</v>
      </c>
      <c r="BS11" s="657">
        <f>+'Investuotojas ir Finansuotojas'!BS55+'Investuotojas ir Finansuotojas'!BS56</f>
        <v>29015.995009410279</v>
      </c>
      <c r="BT11" s="657">
        <f>+'Investuotojas ir Finansuotojas'!BT55+'Investuotojas ir Finansuotojas'!BT56</f>
        <v>29198.606882581305</v>
      </c>
      <c r="BU11" s="657">
        <f>+'Investuotojas ir Finansuotojas'!BU55+'Investuotojas ir Finansuotojas'!BU56</f>
        <v>29383.044874484043</v>
      </c>
      <c r="BV11" s="657">
        <f>+'Investuotojas ir Finansuotojas'!BV55+'Investuotojas ir Finansuotojas'!BV56</f>
        <v>29569.327246305809</v>
      </c>
      <c r="BW11" s="657">
        <f>+'Investuotojas ir Finansuotojas'!BW55+'Investuotojas ir Finansuotojas'!BW56</f>
        <v>29757.472441845788</v>
      </c>
      <c r="BX11" s="657">
        <f>+'Investuotojas ir Finansuotojas'!BX55+'Investuotojas ir Finansuotojas'!BX56</f>
        <v>29947.499089341174</v>
      </c>
      <c r="BY11" s="657">
        <f>+'Investuotojas ir Finansuotojas'!BY55+'Investuotojas ir Finansuotojas'!BY56</f>
        <v>30139.426003311506</v>
      </c>
      <c r="BZ11" s="657">
        <f>+'Investuotojas ir Finansuotojas'!BZ55+'Investuotojas ir Finansuotojas'!BZ56</f>
        <v>30233.272186421549</v>
      </c>
      <c r="CA11" s="664">
        <f>SUM(BO11:BZ12)</f>
        <v>348771.87371755729</v>
      </c>
      <c r="CB11" s="657">
        <f>+'Investuotojas ir Finansuotojas'!CB55+'Investuotojas ir Finansuotojas'!CB56</f>
        <v>28514.795219510896</v>
      </c>
      <c r="CC11" s="657">
        <f>+'Investuotojas ir Finansuotojas'!CC55+'Investuotojas ir Finansuotojas'!CC56</f>
        <v>30605.656706634716</v>
      </c>
      <c r="CD11" s="657">
        <f>+'Investuotojas ir Finansuotojas'!CD55+'Investuotojas ir Finansuotojas'!CD56</f>
        <v>30804.165196777991</v>
      </c>
      <c r="CE11" s="657">
        <f>+'Investuotojas ir Finansuotojas'!CE55+'Investuotojas ir Finansuotojas'!CE56</f>
        <v>31004.658771822695</v>
      </c>
      <c r="CF11" s="657">
        <f>+'Investuotojas ir Finansuotojas'!CF55+'Investuotojas ir Finansuotojas'!CF56</f>
        <v>31207.157282617845</v>
      </c>
      <c r="CG11" s="657">
        <f>+'Investuotojas ir Finansuotojas'!CG55+'Investuotojas ir Finansuotojas'!CG56</f>
        <v>31411.680778520946</v>
      </c>
      <c r="CH11" s="657">
        <f>+'Investuotojas ir Finansuotojas'!CH55+'Investuotojas ir Finansuotojas'!CH56</f>
        <v>31618.24950938308</v>
      </c>
      <c r="CI11" s="657">
        <f>+'Investuotojas ir Finansuotojas'!CI55+'Investuotojas ir Finansuotojas'!CI56</f>
        <v>31826.883927553834</v>
      </c>
      <c r="CJ11" s="657">
        <f>+'Investuotojas ir Finansuotojas'!CJ55+'Investuotojas ir Finansuotojas'!CJ56</f>
        <v>32037.6046899063</v>
      </c>
      <c r="CK11" s="657">
        <f>+'Investuotojas ir Finansuotojas'!CK55+'Investuotojas ir Finansuotojas'!CK56</f>
        <v>32250.432659882288</v>
      </c>
      <c r="CL11" s="657">
        <f>+'Investuotojas ir Finansuotojas'!CL55+'Investuotojas ir Finansuotojas'!CL56</f>
        <v>32465.388909558031</v>
      </c>
      <c r="CM11" s="657">
        <f>+'Investuotojas ir Finansuotojas'!CM55+'Investuotojas ir Finansuotojas'!CM56</f>
        <v>32582.494721730538</v>
      </c>
      <c r="CN11" s="664">
        <f>SUM(CB11:CM12)</f>
        <v>376329.16837389913</v>
      </c>
      <c r="CO11" s="657">
        <f>+'Investuotojas ir Finansuotojas'!CO55+'Investuotojas ir Finansuotojas'!CO56</f>
        <v>32800.771592024765</v>
      </c>
      <c r="CP11" s="657">
        <f>+'Investuotojas ir Finansuotojas'!CP55+'Investuotojas ir Finansuotojas'!CP56</f>
        <v>33021.231231021935</v>
      </c>
      <c r="CQ11" s="657">
        <f>+'Investuotojas ir Finansuotojas'!CQ55+'Investuotojas ir Finansuotojas'!CQ56</f>
        <v>33243.895466409078</v>
      </c>
      <c r="CR11" s="657">
        <f>+'Investuotojas ir Finansuotojas'!CR55+'Investuotojas ir Finansuotojas'!CR56</f>
        <v>33468.786344150096</v>
      </c>
      <c r="CS11" s="657">
        <f>+'Investuotojas ir Finansuotojas'!CS55+'Investuotojas ir Finansuotojas'!CS56</f>
        <v>33695.926130668522</v>
      </c>
      <c r="CT11" s="657">
        <f>+'Investuotojas ir Finansuotojas'!CT55+'Investuotojas ir Finansuotojas'!CT56</f>
        <v>33925.337315052129</v>
      </c>
      <c r="CU11" s="657">
        <f>+'Investuotojas ir Finansuotojas'!CU55+'Investuotojas ir Finansuotojas'!CU56</f>
        <v>34157.042611279576</v>
      </c>
      <c r="CV11" s="657">
        <f>+'Investuotojas ir Finansuotojas'!CV55+'Investuotojas ir Finansuotojas'!CV56</f>
        <v>34391.064960469295</v>
      </c>
      <c r="CW11" s="657">
        <f>+'Investuotojas ir Finansuotojas'!CW55+'Investuotojas ir Finansuotojas'!CW56</f>
        <v>34627.427533150912</v>
      </c>
      <c r="CX11" s="657">
        <f>+'Investuotojas ir Finansuotojas'!CX55+'Investuotojas ir Finansuotojas'!CX56</f>
        <v>34866.153731559345</v>
      </c>
      <c r="CY11" s="657">
        <f>+'Investuotojas ir Finansuotojas'!CY55+'Investuotojas ir Finansuotojas'!CY56</f>
        <v>35107.267191951862</v>
      </c>
      <c r="CZ11" s="657">
        <f>+'Investuotojas ir Finansuotojas'!CZ55+'Investuotojas ir Finansuotojas'!CZ56</f>
        <v>35250.791786948306</v>
      </c>
      <c r="DA11" s="664">
        <f>SUM(CO11:CZ12)</f>
        <v>408555.69589468581</v>
      </c>
      <c r="DB11" s="657">
        <f>+'Investuotojas ir Finansuotojas'!DB55+'Investuotojas ir Finansuotojas'!DB56</f>
        <v>32575.081547579601</v>
      </c>
      <c r="DC11" s="657">
        <f>+'Investuotojas ir Finansuotojas'!DC55+'Investuotojas ir Finansuotojas'!DC56</f>
        <v>35713.954366447433</v>
      </c>
      <c r="DD11" s="657">
        <f>+'Investuotojas ir Finansuotojas'!DD55+'Investuotojas ir Finansuotojas'!DD56</f>
        <v>35963.545833188829</v>
      </c>
      <c r="DE11" s="657">
        <f>+'Investuotojas ir Finansuotojas'!DE55+'Investuotojas ir Finansuotojas'!DE56</f>
        <v>36215.633214597641</v>
      </c>
      <c r="DF11" s="657">
        <f>+'Investuotojas ir Finansuotojas'!DF55+'Investuotojas ir Finansuotojas'!DF56</f>
        <v>36470.241469820539</v>
      </c>
      <c r="DG11" s="657">
        <f>+'Investuotojas ir Finansuotojas'!DG55+'Investuotojas ir Finansuotojas'!DG56</f>
        <v>36727.395807595669</v>
      </c>
      <c r="DH11" s="657">
        <f>+'Investuotojas ir Finansuotojas'!DH55+'Investuotojas ir Finansuotojas'!DH56</f>
        <v>36987.12168874855</v>
      </c>
      <c r="DI11" s="657">
        <f>+'Investuotojas ir Finansuotojas'!DI55+'Investuotojas ir Finansuotojas'!DI56</f>
        <v>37249.444828712956</v>
      </c>
      <c r="DJ11" s="657">
        <f>+'Investuotojas ir Finansuotojas'!DJ55+'Investuotojas ir Finansuotojas'!DJ56</f>
        <v>37514.391200077021</v>
      </c>
      <c r="DK11" s="657">
        <f>+'Investuotojas ir Finansuotojas'!DK55+'Investuotojas ir Finansuotojas'!DK56</f>
        <v>37781.987035154707</v>
      </c>
      <c r="DL11" s="657">
        <f>+'Investuotojas ir Finansuotojas'!DL55+'Investuotojas ir Finansuotojas'!DL56</f>
        <v>38052.258828583181</v>
      </c>
      <c r="DM11" s="657">
        <f>+'Investuotojas ir Finansuotojas'!DM55+'Investuotojas ir Finansuotojas'!DM56</f>
        <v>38225.233339945931</v>
      </c>
      <c r="DN11" s="664">
        <f>SUM(DB11:DM12)</f>
        <v>439476.28916045208</v>
      </c>
      <c r="DO11" s="657">
        <f>+'Investuotojas ir Finansuotojas'!DO55+'Investuotojas ir Finansuotojas'!DO56</f>
        <v>38499.937596422315</v>
      </c>
      <c r="DP11" s="657">
        <f>+'Investuotojas ir Finansuotojas'!DP55+'Investuotojas ir Finansuotojas'!DP56</f>
        <v>38777.388895463468</v>
      </c>
      <c r="DQ11" s="657">
        <f>+'Investuotojas ir Finansuotojas'!DQ55+'Investuotojas ir Finansuotojas'!DQ56</f>
        <v>39057.61470749502</v>
      </c>
      <c r="DR11" s="657">
        <f>+'Investuotojas ir Finansuotojas'!DR55+'Investuotojas ir Finansuotojas'!DR56</f>
        <v>39340.642777646892</v>
      </c>
      <c r="DS11" s="657">
        <f>+'Investuotojas ir Finansuotojas'!DS55+'Investuotojas ir Finansuotojas'!DS56</f>
        <v>39626.501128500284</v>
      </c>
      <c r="DT11" s="657">
        <f>+'Investuotojas ir Finansuotojas'!DT55+'Investuotojas ir Finansuotojas'!DT56</f>
        <v>39915.218062862215</v>
      </c>
      <c r="DU11" s="657">
        <f>+'Investuotojas ir Finansuotojas'!DU55+'Investuotojas ir Finansuotojas'!DU56</f>
        <v>40206.822166567756</v>
      </c>
      <c r="DV11" s="657">
        <f>+'Investuotojas ir Finansuotojas'!DV55+'Investuotojas ir Finansuotojas'!DV56</f>
        <v>40501.342311310356</v>
      </c>
      <c r="DW11" s="657">
        <f>+'Investuotojas ir Finansuotojas'!DW55+'Investuotojas ir Finansuotojas'!DW56</f>
        <v>40798.80765750038</v>
      </c>
      <c r="DX11" s="657">
        <f>+'Investuotojas ir Finansuotojas'!DX55+'Investuotojas ir Finansuotojas'!DX56</f>
        <v>41099.247657152308</v>
      </c>
      <c r="DY11" s="657">
        <f>+'Investuotojas ir Finansuotojas'!DY55+'Investuotojas ir Finansuotojas'!DY56</f>
        <v>41402.692056800755</v>
      </c>
      <c r="DZ11" s="657">
        <f>+'Investuotojas ir Finansuotojas'!DZ55+'Investuotojas ir Finansuotojas'!DZ56</f>
        <v>41609.170900445686</v>
      </c>
      <c r="EA11" s="664">
        <f>SUM(DO11:DZ12)</f>
        <v>480835.38591816742</v>
      </c>
      <c r="EB11" s="657">
        <f>+'Investuotojas ir Finansuotojas'!EB55+'Investuotojas ir Finansuotojas'!EB56</f>
        <v>38750.663144320766</v>
      </c>
      <c r="EC11" s="657">
        <f>+'Investuotojas ir Finansuotojas'!EC55+'Investuotojas ir Finansuotojas'!EC56</f>
        <v>42197.673087047195</v>
      </c>
      <c r="ED11" s="657">
        <f>+'Investuotojas ir Finansuotojas'!ED55+'Investuotojas ir Finansuotojas'!ED56</f>
        <v>42512.101740994593</v>
      </c>
      <c r="EE11" s="657">
        <f>+'Investuotojas ir Finansuotojas'!EE55+'Investuotojas ir Finansuotojas'!EE56</f>
        <v>42829.674681481454</v>
      </c>
      <c r="EF11" s="657">
        <f>+'Investuotojas ir Finansuotojas'!EF55+'Investuotojas ir Finansuotojas'!EF56</f>
        <v>43150.423351373189</v>
      </c>
      <c r="EG11" s="657">
        <f>+'Investuotojas ir Finansuotojas'!EG55+'Investuotojas ir Finansuotojas'!EG56</f>
        <v>43474.379507963851</v>
      </c>
      <c r="EH11" s="657">
        <f>+'Investuotojas ir Finansuotojas'!EH55+'Investuotojas ir Finansuotojas'!EH56</f>
        <v>43801.575226120411</v>
      </c>
      <c r="EI11" s="657">
        <f>+'Investuotojas ir Finansuotojas'!EI55+'Investuotojas ir Finansuotojas'!EI56</f>
        <v>44132.042901458539</v>
      </c>
      <c r="EJ11" s="657">
        <f>+'Investuotojas ir Finansuotojas'!EJ55+'Investuotojas ir Finansuotojas'!EJ56</f>
        <v>44465.815253550041</v>
      </c>
      <c r="EK11" s="657">
        <f>+'Investuotojas ir Finansuotojas'!EK55+'Investuotojas ir Finansuotojas'!EK56</f>
        <v>44802.925329162463</v>
      </c>
      <c r="EL11" s="657">
        <f>+'Investuotojas ir Finansuotojas'!EL55+'Investuotojas ir Finansuotojas'!EL56</f>
        <v>45143.406505531013</v>
      </c>
      <c r="EM11" s="657">
        <f>+'Investuotojas ir Finansuotojas'!EM55+'Investuotojas ir Finansuotojas'!EM56</f>
        <v>45387.292493663248</v>
      </c>
      <c r="EN11" s="664">
        <f>SUM(EB11:EM12)</f>
        <v>520647.97322266677</v>
      </c>
      <c r="EO11" s="657">
        <f>+'Investuotojas ir Finansuotojas'!EO55+'Investuotojas ir Finansuotojas'!EO56</f>
        <v>45400.287099355031</v>
      </c>
      <c r="EP11" s="657">
        <f>+'Investuotojas ir Finansuotojas'!EP55+'Investuotojas ir Finansuotojas'!EP56</f>
        <v>46080.072135747279</v>
      </c>
      <c r="EQ11" s="657">
        <f>+'Investuotojas ir Finansuotojas'!EQ55+'Investuotojas ir Finansuotojas'!EQ56</f>
        <v>46433.324780181669</v>
      </c>
      <c r="ER11" s="657">
        <f>+'Investuotojas ir Finansuotojas'!ER55+'Investuotojas ir Finansuotojas'!ER56</f>
        <v>46790.109951060411</v>
      </c>
      <c r="ES11" s="657">
        <f>+'Investuotojas ir Finansuotojas'!ES55+'Investuotojas ir Finansuotojas'!ES56</f>
        <v>47150.462973647933</v>
      </c>
      <c r="ET11" s="657">
        <f>+'Investuotojas ir Finansuotojas'!ET55+'Investuotojas ir Finansuotojas'!ET56</f>
        <v>47514.419526461337</v>
      </c>
      <c r="EU11" s="657">
        <f>+'Investuotojas ir Finansuotojas'!EU55+'Investuotojas ir Finansuotojas'!EU56</f>
        <v>47882.015644802872</v>
      </c>
      <c r="EV11" s="657">
        <f>+'Investuotojas ir Finansuotojas'!EV55+'Investuotojas ir Finansuotojas'!EV56</f>
        <v>48253.287724327827</v>
      </c>
      <c r="EW11" s="657">
        <f>+'Investuotojas ir Finansuotojas'!EW55+'Investuotojas ir Finansuotojas'!EW56</f>
        <v>48628.272524648026</v>
      </c>
      <c r="EX11" s="657">
        <f>+'Investuotojas ir Finansuotojas'!EX55+'Investuotojas ir Finansuotojas'!EX56</f>
        <v>49007.007172971425</v>
      </c>
      <c r="EY11" s="657">
        <f>+'Investuotojas ir Finansuotojas'!EY55+'Investuotojas ir Finansuotojas'!EY56</f>
        <v>49389.529167778062</v>
      </c>
      <c r="EZ11" s="657">
        <f>+'Investuotojas ir Finansuotojas'!EZ55+'Investuotojas ir Finansuotojas'!EZ56</f>
        <v>49675.87638253277</v>
      </c>
      <c r="FA11" s="664">
        <f>SUM(EO11:EZ12)</f>
        <v>572204.66508351464</v>
      </c>
      <c r="FB11" s="657">
        <f>+'Investuotojas ir Finansuotojas'!FB55+'Investuotojas ir Finansuotojas'!FB56</f>
        <v>48421.649890782486</v>
      </c>
      <c r="FC11" s="657">
        <f>+'Investuotojas ir Finansuotojas'!FC55+'Investuotojas ir Finansuotojas'!FC56</f>
        <v>50441.755491419768</v>
      </c>
      <c r="FD11" s="657">
        <f>+'Investuotojas ir Finansuotojas'!FD55+'Investuotojas ir Finansuotojas'!FD56</f>
        <v>50838.624969410885</v>
      </c>
      <c r="FE11" s="657">
        <f>+'Investuotojas ir Finansuotojas'!FE55+'Investuotojas ir Finansuotojas'!FE56</f>
        <v>51239.463142181921</v>
      </c>
      <c r="FF11" s="657">
        <f>+'Investuotojas ir Finansuotojas'!FF55+'Investuotojas ir Finansuotojas'!FF56</f>
        <v>51644.309696680662</v>
      </c>
      <c r="FG11" s="657">
        <f>+'Investuotojas ir Finansuotojas'!FG55+'Investuotojas ir Finansuotojas'!FG56</f>
        <v>52053.204716724387</v>
      </c>
      <c r="FH11" s="657">
        <f>+'Investuotojas ir Finansuotojas'!FH55+'Investuotojas ir Finansuotojas'!FH56</f>
        <v>52466.188686968562</v>
      </c>
      <c r="FI11" s="657">
        <f>+'Investuotojas ir Finansuotojas'!FI55+'Investuotojas ir Finansuotojas'!FI56</f>
        <v>52883.302496915174</v>
      </c>
      <c r="FJ11" s="657">
        <f>+'Investuotojas ir Finansuotojas'!FJ55+'Investuotojas ir Finansuotojas'!FJ56</f>
        <v>53304.587444961246</v>
      </c>
      <c r="FK11" s="657">
        <f>+'Investuotojas ir Finansuotojas'!FK55+'Investuotojas ir Finansuotojas'!FK56</f>
        <v>53730.085242487781</v>
      </c>
      <c r="FL11" s="657">
        <f>+'Investuotojas ir Finansuotojas'!FL55+'Investuotojas ir Finansuotojas'!FL56</f>
        <v>54159.838017989583</v>
      </c>
      <c r="FM11" s="657">
        <f>+'Investuotojas ir Finansuotojas'!FM55+'Investuotojas ir Finansuotojas'!FM56</f>
        <v>54493.888321246399</v>
      </c>
      <c r="FN11" s="664">
        <f>SUM(FB11:FM12)</f>
        <v>625676.89811776881</v>
      </c>
      <c r="FO11" s="657">
        <f>+'Investuotojas ir Finansuotojas'!FO55+'Investuotojas ir Finansuotojas'!FO56</f>
        <v>46982.941984912657</v>
      </c>
      <c r="FP11" s="657">
        <f>+'Investuotojas ir Finansuotojas'!FP55+'Investuotojas ir Finansuotojas'!FP56</f>
        <v>28846.153846153844</v>
      </c>
      <c r="FQ11" s="657">
        <f>+'Investuotojas ir Finansuotojas'!FQ55+'Investuotojas ir Finansuotojas'!FQ56</f>
        <v>28846.153846153844</v>
      </c>
      <c r="FR11" s="657">
        <f>+'Investuotojas ir Finansuotojas'!FR55+'Investuotojas ir Finansuotojas'!FR56</f>
        <v>28846.153846153844</v>
      </c>
      <c r="FS11" s="657">
        <f>+'Investuotojas ir Finansuotojas'!FS55+'Investuotojas ir Finansuotojas'!FS56</f>
        <v>28846.153846153844</v>
      </c>
      <c r="FT11" s="657">
        <f>+'Investuotojas ir Finansuotojas'!FT55+'Investuotojas ir Finansuotojas'!FT56</f>
        <v>28846.153846153844</v>
      </c>
      <c r="FU11" s="657">
        <f>+'Investuotojas ir Finansuotojas'!FU55+'Investuotojas ir Finansuotojas'!FU56</f>
        <v>28846.153846153844</v>
      </c>
      <c r="FV11" s="657">
        <f>+'Investuotojas ir Finansuotojas'!FV55+'Investuotojas ir Finansuotojas'!FV56</f>
        <v>28846.153846153844</v>
      </c>
      <c r="FW11" s="657">
        <f>+'Investuotojas ir Finansuotojas'!FW55+'Investuotojas ir Finansuotojas'!FW56</f>
        <v>28846.153846153844</v>
      </c>
      <c r="FX11" s="657">
        <f>+'Investuotojas ir Finansuotojas'!FX55+'Investuotojas ir Finansuotojas'!FX56</f>
        <v>28846.153846153844</v>
      </c>
      <c r="FY11" s="657">
        <f>+'Investuotojas ir Finansuotojas'!FY55+'Investuotojas ir Finansuotojas'!FY56</f>
        <v>28846.153846153844</v>
      </c>
      <c r="FZ11" s="657">
        <f>+'Investuotojas ir Finansuotojas'!FZ55+'Investuotojas ir Finansuotojas'!FZ56</f>
        <v>38846.153846153844</v>
      </c>
      <c r="GA11" s="664">
        <f>SUM(FO11:FZ12)</f>
        <v>374290.63429260498</v>
      </c>
      <c r="GB11" s="657">
        <f>+'Investuotojas ir Finansuotojas'!GB55+'Investuotojas ir Finansuotojas'!GB56</f>
        <v>28846.153846153844</v>
      </c>
      <c r="GC11" s="657">
        <f>+'Investuotojas ir Finansuotojas'!GC55+'Investuotojas ir Finansuotojas'!GC56</f>
        <v>28846.153846153844</v>
      </c>
      <c r="GD11" s="657">
        <f>+'Investuotojas ir Finansuotojas'!GD55+'Investuotojas ir Finansuotojas'!GD56</f>
        <v>28846.153846153844</v>
      </c>
      <c r="GE11" s="657">
        <f>+'Investuotojas ir Finansuotojas'!GE55+'Investuotojas ir Finansuotojas'!GE56</f>
        <v>28846.153846153844</v>
      </c>
      <c r="GF11" s="657">
        <f>+'Investuotojas ir Finansuotojas'!GF55+'Investuotojas ir Finansuotojas'!GF56</f>
        <v>28846.153846153844</v>
      </c>
      <c r="GG11" s="657">
        <f>+'Investuotojas ir Finansuotojas'!GG55+'Investuotojas ir Finansuotojas'!GG56</f>
        <v>28846.153846153844</v>
      </c>
      <c r="GH11" s="657">
        <f>+'Investuotojas ir Finansuotojas'!GH55+'Investuotojas ir Finansuotojas'!GH56</f>
        <v>28846.153846153844</v>
      </c>
      <c r="GI11" s="657">
        <f>+'Investuotojas ir Finansuotojas'!GI55+'Investuotojas ir Finansuotojas'!GI56</f>
        <v>28846.153846153844</v>
      </c>
      <c r="GJ11" s="657">
        <f>+'Investuotojas ir Finansuotojas'!GJ55+'Investuotojas ir Finansuotojas'!GJ56</f>
        <v>28846.153846153844</v>
      </c>
      <c r="GK11" s="657">
        <f>+'Investuotojas ir Finansuotojas'!GK55+'Investuotojas ir Finansuotojas'!GK56</f>
        <v>28846.153846153844</v>
      </c>
      <c r="GL11" s="657">
        <f>+'Investuotojas ir Finansuotojas'!GL55+'Investuotojas ir Finansuotojas'!GL56</f>
        <v>28846.153846153844</v>
      </c>
      <c r="GM11" s="657">
        <f>+'Investuotojas ir Finansuotojas'!GM55+'Investuotojas ir Finansuotojas'!GM56</f>
        <v>38312.153846153844</v>
      </c>
      <c r="GN11" s="664">
        <f>SUM(GB11:GM12)</f>
        <v>355619.84615384613</v>
      </c>
      <c r="GO11" s="657">
        <f>+'Investuotojas ir Finansuotojas'!GO55+'Investuotojas ir Finansuotojas'!GO56</f>
        <v>0</v>
      </c>
      <c r="GP11" s="657">
        <f>+'Investuotojas ir Finansuotojas'!GP55+'Investuotojas ir Finansuotojas'!GP56</f>
        <v>0</v>
      </c>
      <c r="GQ11" s="657">
        <f>+'Investuotojas ir Finansuotojas'!GQ55+'Investuotojas ir Finansuotojas'!GQ56</f>
        <v>0</v>
      </c>
      <c r="GR11" s="657">
        <f>+'Investuotojas ir Finansuotojas'!GR55+'Investuotojas ir Finansuotojas'!GR56</f>
        <v>0</v>
      </c>
      <c r="GS11" s="657">
        <f>+'Investuotojas ir Finansuotojas'!GS55+'Investuotojas ir Finansuotojas'!GS56</f>
        <v>0</v>
      </c>
      <c r="GT11" s="657">
        <f>+'Investuotojas ir Finansuotojas'!GT55+'Investuotojas ir Finansuotojas'!GT56</f>
        <v>0</v>
      </c>
      <c r="GU11" s="657">
        <f>+'Investuotojas ir Finansuotojas'!GU55+'Investuotojas ir Finansuotojas'!GU56</f>
        <v>0</v>
      </c>
      <c r="GV11" s="657">
        <f>+'Investuotojas ir Finansuotojas'!GV55+'Investuotojas ir Finansuotojas'!GV56</f>
        <v>0</v>
      </c>
      <c r="GW11" s="657">
        <f>+'Investuotojas ir Finansuotojas'!GW55+'Investuotojas ir Finansuotojas'!GW56</f>
        <v>0</v>
      </c>
      <c r="GX11" s="657">
        <f>+'Investuotojas ir Finansuotojas'!GX55+'Investuotojas ir Finansuotojas'!GX56</f>
        <v>0</v>
      </c>
      <c r="GY11" s="657">
        <f>+'Investuotojas ir Finansuotojas'!GY55+'Investuotojas ir Finansuotojas'!GY56</f>
        <v>0</v>
      </c>
      <c r="GZ11" s="657">
        <f>+'Investuotojas ir Finansuotojas'!GZ55+'Investuotojas ir Finansuotojas'!GZ56</f>
        <v>0</v>
      </c>
      <c r="HA11" s="664">
        <f>SUM(GO11:GZ12)</f>
        <v>0</v>
      </c>
      <c r="HB11" s="657">
        <f>+'Investuotojas ir Finansuotojas'!HB55+'Investuotojas ir Finansuotojas'!HB56</f>
        <v>0</v>
      </c>
      <c r="HC11" s="657">
        <f>+'Investuotojas ir Finansuotojas'!HC55+'Investuotojas ir Finansuotojas'!HC56</f>
        <v>0</v>
      </c>
      <c r="HD11" s="657">
        <f>+'Investuotojas ir Finansuotojas'!HD55+'Investuotojas ir Finansuotojas'!HD56</f>
        <v>0</v>
      </c>
      <c r="HE11" s="657">
        <f>+'Investuotojas ir Finansuotojas'!HE55+'Investuotojas ir Finansuotojas'!HE56</f>
        <v>0</v>
      </c>
      <c r="HF11" s="657">
        <f>+'Investuotojas ir Finansuotojas'!HF55+'Investuotojas ir Finansuotojas'!HF56</f>
        <v>0</v>
      </c>
      <c r="HG11" s="657">
        <f>+'Investuotojas ir Finansuotojas'!HG55+'Investuotojas ir Finansuotojas'!HG56</f>
        <v>0</v>
      </c>
      <c r="HH11" s="657">
        <f>+'Investuotojas ir Finansuotojas'!HH55+'Investuotojas ir Finansuotojas'!HH56</f>
        <v>0</v>
      </c>
      <c r="HI11" s="657">
        <f>+'Investuotojas ir Finansuotojas'!HI55+'Investuotojas ir Finansuotojas'!HI56</f>
        <v>0</v>
      </c>
      <c r="HJ11" s="657">
        <f>+'Investuotojas ir Finansuotojas'!HJ55+'Investuotojas ir Finansuotojas'!HJ56</f>
        <v>0</v>
      </c>
      <c r="HK11" s="657">
        <f>+'Investuotojas ir Finansuotojas'!HK55+'Investuotojas ir Finansuotojas'!HK56</f>
        <v>0</v>
      </c>
      <c r="HL11" s="657">
        <f>+'Investuotojas ir Finansuotojas'!HL55+'Investuotojas ir Finansuotojas'!HL56</f>
        <v>0</v>
      </c>
      <c r="HM11" s="657">
        <f>+'Investuotojas ir Finansuotojas'!HM55+'Investuotojas ir Finansuotojas'!HM56</f>
        <v>0</v>
      </c>
      <c r="HN11" s="664">
        <f>SUM(HB11:HM12)</f>
        <v>0</v>
      </c>
      <c r="HO11" s="657">
        <f>+'Investuotojas ir Finansuotojas'!HO55+'Investuotojas ir Finansuotojas'!HO56</f>
        <v>0</v>
      </c>
      <c r="HP11" s="657">
        <f>+'Investuotojas ir Finansuotojas'!HP55+'Investuotojas ir Finansuotojas'!HP56</f>
        <v>0</v>
      </c>
      <c r="HQ11" s="657">
        <f>+'Investuotojas ir Finansuotojas'!HQ55+'Investuotojas ir Finansuotojas'!HQ56</f>
        <v>0</v>
      </c>
      <c r="HR11" s="657">
        <f>+'Investuotojas ir Finansuotojas'!HR55+'Investuotojas ir Finansuotojas'!HR56</f>
        <v>0</v>
      </c>
      <c r="HS11" s="657">
        <f>+'Investuotojas ir Finansuotojas'!HS55+'Investuotojas ir Finansuotojas'!HS56</f>
        <v>0</v>
      </c>
      <c r="HT11" s="657">
        <f>+'Investuotojas ir Finansuotojas'!HT55+'Investuotojas ir Finansuotojas'!HT56</f>
        <v>0</v>
      </c>
      <c r="HU11" s="657">
        <f>+'Investuotojas ir Finansuotojas'!HU55+'Investuotojas ir Finansuotojas'!HU56</f>
        <v>0</v>
      </c>
      <c r="HV11" s="657">
        <f>+'Investuotojas ir Finansuotojas'!HV55+'Investuotojas ir Finansuotojas'!HV56</f>
        <v>0</v>
      </c>
      <c r="HW11" s="657">
        <f>+'Investuotojas ir Finansuotojas'!HW55+'Investuotojas ir Finansuotojas'!HW56</f>
        <v>0</v>
      </c>
      <c r="HX11" s="657">
        <f>+'Investuotojas ir Finansuotojas'!HX55+'Investuotojas ir Finansuotojas'!HX56</f>
        <v>0</v>
      </c>
      <c r="HY11" s="657">
        <f>+'Investuotojas ir Finansuotojas'!HY55+'Investuotojas ir Finansuotojas'!HY56</f>
        <v>0</v>
      </c>
      <c r="HZ11" s="657">
        <f>+'Investuotojas ir Finansuotojas'!HZ55+'Investuotojas ir Finansuotojas'!HZ56</f>
        <v>0</v>
      </c>
      <c r="IA11" s="664">
        <f>SUM(HO11:HZ12)</f>
        <v>0</v>
      </c>
      <c r="IB11" s="657">
        <f>+'Investuotojas ir Finansuotojas'!IB55+'Investuotojas ir Finansuotojas'!IB56</f>
        <v>0</v>
      </c>
      <c r="IC11" s="657">
        <f>+'Investuotojas ir Finansuotojas'!IC55+'Investuotojas ir Finansuotojas'!IC56</f>
        <v>0</v>
      </c>
      <c r="ID11" s="657">
        <f>+'Investuotojas ir Finansuotojas'!ID55+'Investuotojas ir Finansuotojas'!ID56</f>
        <v>0</v>
      </c>
      <c r="IE11" s="657">
        <f>+'Investuotojas ir Finansuotojas'!IE55+'Investuotojas ir Finansuotojas'!IE56</f>
        <v>0</v>
      </c>
      <c r="IF11" s="657">
        <f>+'Investuotojas ir Finansuotojas'!IF55+'Investuotojas ir Finansuotojas'!IF56</f>
        <v>0</v>
      </c>
      <c r="IG11" s="657">
        <f>+'Investuotojas ir Finansuotojas'!IG55+'Investuotojas ir Finansuotojas'!IG56</f>
        <v>0</v>
      </c>
      <c r="IH11" s="657">
        <f>+'Investuotojas ir Finansuotojas'!IH55+'Investuotojas ir Finansuotojas'!IH56</f>
        <v>0</v>
      </c>
      <c r="II11" s="657">
        <f>+'Investuotojas ir Finansuotojas'!II55+'Investuotojas ir Finansuotojas'!II56</f>
        <v>0</v>
      </c>
      <c r="IJ11" s="657">
        <f>+'Investuotojas ir Finansuotojas'!IJ55+'Investuotojas ir Finansuotojas'!IJ56</f>
        <v>0</v>
      </c>
      <c r="IK11" s="657">
        <f>+'Investuotojas ir Finansuotojas'!IK55+'Investuotojas ir Finansuotojas'!IK56</f>
        <v>0</v>
      </c>
      <c r="IL11" s="657">
        <f>+'Investuotojas ir Finansuotojas'!IL55+'Investuotojas ir Finansuotojas'!IL56</f>
        <v>0</v>
      </c>
      <c r="IM11" s="657">
        <f>+'Investuotojas ir Finansuotojas'!IM55+'Investuotojas ir Finansuotojas'!IM56</f>
        <v>0</v>
      </c>
      <c r="IN11" s="664">
        <f>SUM(IB11:IM12)</f>
        <v>0</v>
      </c>
      <c r="IO11" s="657">
        <f>+'Investuotojas ir Finansuotojas'!IO55+'Investuotojas ir Finansuotojas'!IO56</f>
        <v>0</v>
      </c>
      <c r="IP11" s="657">
        <f>+'Investuotojas ir Finansuotojas'!IP55+'Investuotojas ir Finansuotojas'!IP56</f>
        <v>0</v>
      </c>
      <c r="IQ11" s="657">
        <f>+'Investuotojas ir Finansuotojas'!IQ55+'Investuotojas ir Finansuotojas'!IQ56</f>
        <v>0</v>
      </c>
      <c r="IR11" s="657">
        <f>+'Investuotojas ir Finansuotojas'!IR55+'Investuotojas ir Finansuotojas'!IR56</f>
        <v>0</v>
      </c>
      <c r="IS11" s="657">
        <f>+'Investuotojas ir Finansuotojas'!IS55+'Investuotojas ir Finansuotojas'!IS56</f>
        <v>0</v>
      </c>
      <c r="IT11" s="657">
        <f>+'Investuotojas ir Finansuotojas'!IT55+'Investuotojas ir Finansuotojas'!IT56</f>
        <v>0</v>
      </c>
      <c r="IU11" s="657">
        <f>+'Investuotojas ir Finansuotojas'!IU55+'Investuotojas ir Finansuotojas'!IU56</f>
        <v>0</v>
      </c>
      <c r="IV11" s="657">
        <f>+'Investuotojas ir Finansuotojas'!IV55+'Investuotojas ir Finansuotojas'!IV56</f>
        <v>0</v>
      </c>
      <c r="IW11" s="657">
        <f>+'Investuotojas ir Finansuotojas'!IW55+'Investuotojas ir Finansuotojas'!IW56</f>
        <v>0</v>
      </c>
      <c r="IX11" s="657">
        <f>+'Investuotojas ir Finansuotojas'!IX55+'Investuotojas ir Finansuotojas'!IX56</f>
        <v>0</v>
      </c>
      <c r="IY11" s="657">
        <f>+'Investuotojas ir Finansuotojas'!IY55+'Investuotojas ir Finansuotojas'!IY56</f>
        <v>0</v>
      </c>
      <c r="IZ11" s="657">
        <f>+'Investuotojas ir Finansuotojas'!IZ55+'Investuotojas ir Finansuotojas'!IZ56</f>
        <v>0</v>
      </c>
      <c r="JA11" s="655">
        <f>SUM(IO11:IZ12)</f>
        <v>0</v>
      </c>
      <c r="JB11" s="651">
        <f>+'Investuotojas ir Finansuotojas'!JB55+'Investuotojas ir Finansuotojas'!JB56</f>
        <v>0</v>
      </c>
      <c r="JC11" s="651">
        <f>+'Investuotojas ir Finansuotojas'!JC55+'Investuotojas ir Finansuotojas'!JC56</f>
        <v>0</v>
      </c>
      <c r="JD11" s="651">
        <f>+'Investuotojas ir Finansuotojas'!JD55+'Investuotojas ir Finansuotojas'!JD56</f>
        <v>0</v>
      </c>
      <c r="JE11" s="651">
        <f>+'Investuotojas ir Finansuotojas'!JE55+'Investuotojas ir Finansuotojas'!JE56</f>
        <v>0</v>
      </c>
      <c r="JF11" s="651">
        <f>+'Investuotojas ir Finansuotojas'!JF55+'Investuotojas ir Finansuotojas'!JF56</f>
        <v>0</v>
      </c>
      <c r="JG11" s="651">
        <f>+'Investuotojas ir Finansuotojas'!JG55+'Investuotojas ir Finansuotojas'!JG56</f>
        <v>0</v>
      </c>
      <c r="JH11" s="651">
        <f>+'Investuotojas ir Finansuotojas'!JH55+'Investuotojas ir Finansuotojas'!JH56</f>
        <v>0</v>
      </c>
      <c r="JI11" s="651">
        <f>+'Investuotojas ir Finansuotojas'!JI55+'Investuotojas ir Finansuotojas'!JI56</f>
        <v>0</v>
      </c>
      <c r="JJ11" s="651">
        <f>+'Investuotojas ir Finansuotojas'!JJ55+'Investuotojas ir Finansuotojas'!JJ56</f>
        <v>0</v>
      </c>
      <c r="JK11" s="651">
        <f>+'Investuotojas ir Finansuotojas'!JK55+'Investuotojas ir Finansuotojas'!JK56</f>
        <v>0</v>
      </c>
      <c r="JL11" s="651">
        <f>+'Investuotojas ir Finansuotojas'!JL55+'Investuotojas ir Finansuotojas'!JL56</f>
        <v>0</v>
      </c>
      <c r="JM11" s="651">
        <f>+'Investuotojas ir Finansuotojas'!JM55+'Investuotojas ir Finansuotojas'!JM56</f>
        <v>0</v>
      </c>
      <c r="JN11" s="655">
        <f>SUM(JB11:JM12)</f>
        <v>0</v>
      </c>
      <c r="JO11" s="651">
        <f>+'Investuotojas ir Finansuotojas'!JO55+'Investuotojas ir Finansuotojas'!JO56</f>
        <v>0</v>
      </c>
      <c r="JP11" s="651">
        <f>+'Investuotojas ir Finansuotojas'!JP55+'Investuotojas ir Finansuotojas'!JP56</f>
        <v>0</v>
      </c>
      <c r="JQ11" s="651">
        <f>+'Investuotojas ir Finansuotojas'!JQ55+'Investuotojas ir Finansuotojas'!JQ56</f>
        <v>0</v>
      </c>
      <c r="JR11" s="651">
        <f>+'Investuotojas ir Finansuotojas'!JR55+'Investuotojas ir Finansuotojas'!JR56</f>
        <v>0</v>
      </c>
      <c r="JS11" s="651">
        <f>+'Investuotojas ir Finansuotojas'!JS55+'Investuotojas ir Finansuotojas'!JS56</f>
        <v>0</v>
      </c>
      <c r="JT11" s="651">
        <f>+'Investuotojas ir Finansuotojas'!JT55+'Investuotojas ir Finansuotojas'!JT56</f>
        <v>0</v>
      </c>
      <c r="JU11" s="651">
        <f>+'Investuotojas ir Finansuotojas'!JU55+'Investuotojas ir Finansuotojas'!JU56</f>
        <v>0</v>
      </c>
      <c r="JV11" s="651">
        <f>+'Investuotojas ir Finansuotojas'!JV55+'Investuotojas ir Finansuotojas'!JV56</f>
        <v>0</v>
      </c>
      <c r="JW11" s="651">
        <f>+'Investuotojas ir Finansuotojas'!JW55+'Investuotojas ir Finansuotojas'!JW56</f>
        <v>0</v>
      </c>
      <c r="JX11" s="651">
        <f>+'Investuotojas ir Finansuotojas'!JX55+'Investuotojas ir Finansuotojas'!JX56</f>
        <v>0</v>
      </c>
      <c r="JY11" s="651">
        <f>+'Investuotojas ir Finansuotojas'!JY55+'Investuotojas ir Finansuotojas'!JY56</f>
        <v>0</v>
      </c>
      <c r="JZ11" s="651">
        <f>+'Investuotojas ir Finansuotojas'!JZ55+'Investuotojas ir Finansuotojas'!JZ56</f>
        <v>0</v>
      </c>
      <c r="KA11" s="655">
        <f>SUM(JO11:JZ12)</f>
        <v>0</v>
      </c>
      <c r="KB11" s="651">
        <f>+'Investuotojas ir Finansuotojas'!KB55+'Investuotojas ir Finansuotojas'!KB56</f>
        <v>0</v>
      </c>
      <c r="KC11" s="651">
        <f>+'Investuotojas ir Finansuotojas'!KC55+'Investuotojas ir Finansuotojas'!KC56</f>
        <v>0</v>
      </c>
      <c r="KD11" s="651">
        <f>+'Investuotojas ir Finansuotojas'!KD55+'Investuotojas ir Finansuotojas'!KD56</f>
        <v>0</v>
      </c>
      <c r="KE11" s="651">
        <f>+'Investuotojas ir Finansuotojas'!KE55+'Investuotojas ir Finansuotojas'!KE56</f>
        <v>0</v>
      </c>
      <c r="KF11" s="651">
        <f>+'Investuotojas ir Finansuotojas'!KF55+'Investuotojas ir Finansuotojas'!KF56</f>
        <v>0</v>
      </c>
      <c r="KG11" s="651">
        <f>+'Investuotojas ir Finansuotojas'!KG55+'Investuotojas ir Finansuotojas'!KG56</f>
        <v>0</v>
      </c>
      <c r="KH11" s="651">
        <f>+'Investuotojas ir Finansuotojas'!KH55+'Investuotojas ir Finansuotojas'!KH56</f>
        <v>0</v>
      </c>
      <c r="KI11" s="651">
        <f>+'Investuotojas ir Finansuotojas'!KI55+'Investuotojas ir Finansuotojas'!KI56</f>
        <v>0</v>
      </c>
      <c r="KJ11" s="651">
        <f>+'Investuotojas ir Finansuotojas'!KJ55+'Investuotojas ir Finansuotojas'!KJ56</f>
        <v>0</v>
      </c>
      <c r="KK11" s="651">
        <f>+'Investuotojas ir Finansuotojas'!KK55+'Investuotojas ir Finansuotojas'!KK56</f>
        <v>0</v>
      </c>
      <c r="KL11" s="651">
        <f>+'Investuotojas ir Finansuotojas'!KL55+'Investuotojas ir Finansuotojas'!KL56</f>
        <v>0</v>
      </c>
      <c r="KM11" s="651">
        <f>+'Investuotojas ir Finansuotojas'!KM55+'Investuotojas ir Finansuotojas'!KM56</f>
        <v>0</v>
      </c>
      <c r="KN11" s="655">
        <f>SUM(KB11:KM12)</f>
        <v>0</v>
      </c>
      <c r="KO11" s="651">
        <f>+'Investuotojas ir Finansuotojas'!KO55+'Investuotojas ir Finansuotojas'!KO56</f>
        <v>0</v>
      </c>
      <c r="KP11" s="651">
        <f>+'Investuotojas ir Finansuotojas'!KP55+'Investuotojas ir Finansuotojas'!KP56</f>
        <v>0</v>
      </c>
      <c r="KQ11" s="651">
        <f>+'Investuotojas ir Finansuotojas'!KQ55+'Investuotojas ir Finansuotojas'!KQ56</f>
        <v>0</v>
      </c>
      <c r="KR11" s="651">
        <f>+'Investuotojas ir Finansuotojas'!KR55+'Investuotojas ir Finansuotojas'!KR56</f>
        <v>0</v>
      </c>
      <c r="KS11" s="651">
        <f>+'Investuotojas ir Finansuotojas'!KS55+'Investuotojas ir Finansuotojas'!KS56</f>
        <v>0</v>
      </c>
      <c r="KT11" s="651">
        <f>+'Investuotojas ir Finansuotojas'!KT55+'Investuotojas ir Finansuotojas'!KT56</f>
        <v>0</v>
      </c>
      <c r="KU11" s="651">
        <f>+'Investuotojas ir Finansuotojas'!KU55+'Investuotojas ir Finansuotojas'!KU56</f>
        <v>0</v>
      </c>
      <c r="KV11" s="651">
        <f>+'Investuotojas ir Finansuotojas'!KV55+'Investuotojas ir Finansuotojas'!KV56</f>
        <v>0</v>
      </c>
      <c r="KW11" s="651">
        <f>+'Investuotojas ir Finansuotojas'!KW55+'Investuotojas ir Finansuotojas'!KW56</f>
        <v>0</v>
      </c>
      <c r="KX11" s="651">
        <f>+'Investuotojas ir Finansuotojas'!KX55+'Investuotojas ir Finansuotojas'!KX56</f>
        <v>0</v>
      </c>
      <c r="KY11" s="651">
        <f>+'Investuotojas ir Finansuotojas'!KY55+'Investuotojas ir Finansuotojas'!KY56</f>
        <v>0</v>
      </c>
      <c r="KZ11" s="651">
        <f>+'Investuotojas ir Finansuotojas'!KZ55+'Investuotojas ir Finansuotojas'!KZ56</f>
        <v>0</v>
      </c>
      <c r="LA11" s="655">
        <f>SUM(KO11:KZ12)</f>
        <v>0</v>
      </c>
      <c r="LB11" s="651">
        <f>+'Investuotojas ir Finansuotojas'!LB55+'Investuotojas ir Finansuotojas'!LB56</f>
        <v>0</v>
      </c>
      <c r="LC11" s="651">
        <f>+'Investuotojas ir Finansuotojas'!LC55+'Investuotojas ir Finansuotojas'!LC56</f>
        <v>0</v>
      </c>
      <c r="LD11" s="651">
        <f>+'Investuotojas ir Finansuotojas'!LD55+'Investuotojas ir Finansuotojas'!LD56</f>
        <v>0</v>
      </c>
      <c r="LE11" s="651">
        <f>+'Investuotojas ir Finansuotojas'!LE55+'Investuotojas ir Finansuotojas'!LE56</f>
        <v>0</v>
      </c>
      <c r="LF11" s="651">
        <f>+'Investuotojas ir Finansuotojas'!LF55+'Investuotojas ir Finansuotojas'!LF56</f>
        <v>0</v>
      </c>
      <c r="LG11" s="651">
        <f>+'Investuotojas ir Finansuotojas'!LG55+'Investuotojas ir Finansuotojas'!LG56</f>
        <v>0</v>
      </c>
      <c r="LH11" s="651">
        <f>+'Investuotojas ir Finansuotojas'!LH55+'Investuotojas ir Finansuotojas'!LH56</f>
        <v>0</v>
      </c>
      <c r="LI11" s="651">
        <f>+'Investuotojas ir Finansuotojas'!LI55+'Investuotojas ir Finansuotojas'!LI56</f>
        <v>0</v>
      </c>
      <c r="LJ11" s="651">
        <f>+'Investuotojas ir Finansuotojas'!LJ55+'Investuotojas ir Finansuotojas'!LJ56</f>
        <v>0</v>
      </c>
      <c r="LK11" s="651">
        <f>+'Investuotojas ir Finansuotojas'!LK55+'Investuotojas ir Finansuotojas'!LK56</f>
        <v>0</v>
      </c>
      <c r="LL11" s="651">
        <f>+'Investuotojas ir Finansuotojas'!LL55+'Investuotojas ir Finansuotojas'!LL56</f>
        <v>0</v>
      </c>
      <c r="LM11" s="651">
        <f>+'Investuotojas ir Finansuotojas'!LM55+'Investuotojas ir Finansuotojas'!LM56</f>
        <v>0</v>
      </c>
      <c r="LN11" s="655">
        <f>SUM(LB11:LM12)</f>
        <v>0</v>
      </c>
    </row>
    <row r="12" spans="1:326" s="461" customFormat="1">
      <c r="A12" s="499" t="s">
        <v>139</v>
      </c>
      <c r="B12" s="652"/>
      <c r="C12" s="652"/>
      <c r="D12" s="652"/>
      <c r="E12" s="652"/>
      <c r="F12" s="652"/>
      <c r="G12" s="652"/>
      <c r="H12" s="652"/>
      <c r="I12" s="652"/>
      <c r="J12" s="652"/>
      <c r="K12" s="652"/>
      <c r="L12" s="652"/>
      <c r="M12" s="652"/>
      <c r="N12" s="661">
        <f>SUM(B12:M12)</f>
        <v>0</v>
      </c>
      <c r="O12" s="669"/>
      <c r="P12" s="652"/>
      <c r="Q12" s="652"/>
      <c r="R12" s="652"/>
      <c r="S12" s="652"/>
      <c r="T12" s="652"/>
      <c r="U12" s="652"/>
      <c r="V12" s="652"/>
      <c r="W12" s="652"/>
      <c r="X12" s="652"/>
      <c r="Y12" s="652"/>
      <c r="Z12" s="671"/>
      <c r="AA12" s="659"/>
      <c r="AB12" s="667"/>
      <c r="AC12" s="644"/>
      <c r="AD12" s="644"/>
      <c r="AE12" s="644"/>
      <c r="AF12" s="644"/>
      <c r="AG12" s="644"/>
      <c r="AH12" s="644"/>
      <c r="AI12" s="644"/>
      <c r="AJ12" s="644"/>
      <c r="AK12" s="644"/>
      <c r="AL12" s="644"/>
      <c r="AM12" s="644"/>
      <c r="AN12" s="665"/>
      <c r="AO12" s="644"/>
      <c r="AP12" s="644"/>
      <c r="AQ12" s="644"/>
      <c r="AR12" s="644"/>
      <c r="AS12" s="644"/>
      <c r="AT12" s="644"/>
      <c r="AU12" s="644"/>
      <c r="AV12" s="644"/>
      <c r="AW12" s="644"/>
      <c r="AX12" s="644"/>
      <c r="AY12" s="644"/>
      <c r="AZ12" s="644"/>
      <c r="BA12" s="665"/>
      <c r="BB12" s="644"/>
      <c r="BC12" s="644"/>
      <c r="BD12" s="644"/>
      <c r="BE12" s="644"/>
      <c r="BF12" s="644"/>
      <c r="BG12" s="644"/>
      <c r="BH12" s="644"/>
      <c r="BI12" s="644"/>
      <c r="BJ12" s="644"/>
      <c r="BK12" s="644"/>
      <c r="BL12" s="644"/>
      <c r="BM12" s="644"/>
      <c r="BN12" s="665"/>
      <c r="BO12" s="644"/>
      <c r="BP12" s="644"/>
      <c r="BQ12" s="644"/>
      <c r="BR12" s="644"/>
      <c r="BS12" s="644"/>
      <c r="BT12" s="644"/>
      <c r="BU12" s="644"/>
      <c r="BV12" s="644"/>
      <c r="BW12" s="644"/>
      <c r="BX12" s="644"/>
      <c r="BY12" s="644"/>
      <c r="BZ12" s="644"/>
      <c r="CA12" s="665"/>
      <c r="CB12" s="644"/>
      <c r="CC12" s="644"/>
      <c r="CD12" s="644"/>
      <c r="CE12" s="644"/>
      <c r="CF12" s="644"/>
      <c r="CG12" s="644"/>
      <c r="CH12" s="644"/>
      <c r="CI12" s="644"/>
      <c r="CJ12" s="644"/>
      <c r="CK12" s="644"/>
      <c r="CL12" s="644"/>
      <c r="CM12" s="644"/>
      <c r="CN12" s="665"/>
      <c r="CO12" s="644"/>
      <c r="CP12" s="644"/>
      <c r="CQ12" s="644"/>
      <c r="CR12" s="644"/>
      <c r="CS12" s="644"/>
      <c r="CT12" s="644"/>
      <c r="CU12" s="644"/>
      <c r="CV12" s="644"/>
      <c r="CW12" s="644"/>
      <c r="CX12" s="644"/>
      <c r="CY12" s="644"/>
      <c r="CZ12" s="644"/>
      <c r="DA12" s="665"/>
      <c r="DB12" s="644"/>
      <c r="DC12" s="644"/>
      <c r="DD12" s="644"/>
      <c r="DE12" s="644"/>
      <c r="DF12" s="644"/>
      <c r="DG12" s="644"/>
      <c r="DH12" s="644"/>
      <c r="DI12" s="644"/>
      <c r="DJ12" s="644"/>
      <c r="DK12" s="644"/>
      <c r="DL12" s="644"/>
      <c r="DM12" s="644"/>
      <c r="DN12" s="665"/>
      <c r="DO12" s="644"/>
      <c r="DP12" s="644"/>
      <c r="DQ12" s="644"/>
      <c r="DR12" s="644"/>
      <c r="DS12" s="644"/>
      <c r="DT12" s="644"/>
      <c r="DU12" s="644"/>
      <c r="DV12" s="644"/>
      <c r="DW12" s="644"/>
      <c r="DX12" s="644"/>
      <c r="DY12" s="644"/>
      <c r="DZ12" s="644"/>
      <c r="EA12" s="665"/>
      <c r="EB12" s="644"/>
      <c r="EC12" s="644"/>
      <c r="ED12" s="644"/>
      <c r="EE12" s="644"/>
      <c r="EF12" s="644"/>
      <c r="EG12" s="644"/>
      <c r="EH12" s="644"/>
      <c r="EI12" s="644"/>
      <c r="EJ12" s="644"/>
      <c r="EK12" s="644"/>
      <c r="EL12" s="644"/>
      <c r="EM12" s="644"/>
      <c r="EN12" s="665"/>
      <c r="EO12" s="644"/>
      <c r="EP12" s="644"/>
      <c r="EQ12" s="644"/>
      <c r="ER12" s="644"/>
      <c r="ES12" s="644"/>
      <c r="ET12" s="644"/>
      <c r="EU12" s="644"/>
      <c r="EV12" s="644"/>
      <c r="EW12" s="644"/>
      <c r="EX12" s="644"/>
      <c r="EY12" s="644"/>
      <c r="EZ12" s="644"/>
      <c r="FA12" s="665"/>
      <c r="FB12" s="644"/>
      <c r="FC12" s="644"/>
      <c r="FD12" s="644"/>
      <c r="FE12" s="644"/>
      <c r="FF12" s="644"/>
      <c r="FG12" s="644"/>
      <c r="FH12" s="644"/>
      <c r="FI12" s="644"/>
      <c r="FJ12" s="644"/>
      <c r="FK12" s="644"/>
      <c r="FL12" s="644"/>
      <c r="FM12" s="644"/>
      <c r="FN12" s="665"/>
      <c r="FO12" s="644"/>
      <c r="FP12" s="644"/>
      <c r="FQ12" s="644"/>
      <c r="FR12" s="644"/>
      <c r="FS12" s="644"/>
      <c r="FT12" s="644"/>
      <c r="FU12" s="644"/>
      <c r="FV12" s="644"/>
      <c r="FW12" s="644"/>
      <c r="FX12" s="644"/>
      <c r="FY12" s="644"/>
      <c r="FZ12" s="644"/>
      <c r="GA12" s="665"/>
      <c r="GB12" s="644"/>
      <c r="GC12" s="644"/>
      <c r="GD12" s="644"/>
      <c r="GE12" s="644"/>
      <c r="GF12" s="644"/>
      <c r="GG12" s="644"/>
      <c r="GH12" s="644"/>
      <c r="GI12" s="644"/>
      <c r="GJ12" s="644"/>
      <c r="GK12" s="644"/>
      <c r="GL12" s="644"/>
      <c r="GM12" s="644"/>
      <c r="GN12" s="665"/>
      <c r="GO12" s="644"/>
      <c r="GP12" s="644"/>
      <c r="GQ12" s="644"/>
      <c r="GR12" s="644"/>
      <c r="GS12" s="644"/>
      <c r="GT12" s="644"/>
      <c r="GU12" s="644"/>
      <c r="GV12" s="644"/>
      <c r="GW12" s="644"/>
      <c r="GX12" s="644"/>
      <c r="GY12" s="644"/>
      <c r="GZ12" s="644"/>
      <c r="HA12" s="665"/>
      <c r="HB12" s="644"/>
      <c r="HC12" s="644"/>
      <c r="HD12" s="644"/>
      <c r="HE12" s="644"/>
      <c r="HF12" s="644"/>
      <c r="HG12" s="644"/>
      <c r="HH12" s="644"/>
      <c r="HI12" s="644"/>
      <c r="HJ12" s="644"/>
      <c r="HK12" s="644"/>
      <c r="HL12" s="644"/>
      <c r="HM12" s="644"/>
      <c r="HN12" s="665"/>
      <c r="HO12" s="644"/>
      <c r="HP12" s="644"/>
      <c r="HQ12" s="644"/>
      <c r="HR12" s="644"/>
      <c r="HS12" s="644"/>
      <c r="HT12" s="644"/>
      <c r="HU12" s="644"/>
      <c r="HV12" s="644"/>
      <c r="HW12" s="644"/>
      <c r="HX12" s="644"/>
      <c r="HY12" s="644"/>
      <c r="HZ12" s="644"/>
      <c r="IA12" s="665"/>
      <c r="IB12" s="644"/>
      <c r="IC12" s="644"/>
      <c r="ID12" s="644"/>
      <c r="IE12" s="644"/>
      <c r="IF12" s="644"/>
      <c r="IG12" s="644"/>
      <c r="IH12" s="644"/>
      <c r="II12" s="644"/>
      <c r="IJ12" s="644"/>
      <c r="IK12" s="644"/>
      <c r="IL12" s="644"/>
      <c r="IM12" s="644"/>
      <c r="IN12" s="665"/>
      <c r="IO12" s="644"/>
      <c r="IP12" s="644"/>
      <c r="IQ12" s="644"/>
      <c r="IR12" s="644"/>
      <c r="IS12" s="644"/>
      <c r="IT12" s="644"/>
      <c r="IU12" s="644"/>
      <c r="IV12" s="644"/>
      <c r="IW12" s="644"/>
      <c r="IX12" s="644"/>
      <c r="IY12" s="644"/>
      <c r="IZ12" s="644"/>
      <c r="JA12" s="656"/>
      <c r="JB12" s="652"/>
      <c r="JC12" s="652"/>
      <c r="JD12" s="652"/>
      <c r="JE12" s="652"/>
      <c r="JF12" s="652"/>
      <c r="JG12" s="652"/>
      <c r="JH12" s="652"/>
      <c r="JI12" s="652"/>
      <c r="JJ12" s="652"/>
      <c r="JK12" s="652"/>
      <c r="JL12" s="652"/>
      <c r="JM12" s="652"/>
      <c r="JN12" s="656"/>
      <c r="JO12" s="652"/>
      <c r="JP12" s="652"/>
      <c r="JQ12" s="652"/>
      <c r="JR12" s="652"/>
      <c r="JS12" s="652"/>
      <c r="JT12" s="652"/>
      <c r="JU12" s="652"/>
      <c r="JV12" s="652"/>
      <c r="JW12" s="652"/>
      <c r="JX12" s="652"/>
      <c r="JY12" s="652"/>
      <c r="JZ12" s="652"/>
      <c r="KA12" s="656"/>
      <c r="KB12" s="652"/>
      <c r="KC12" s="652"/>
      <c r="KD12" s="652"/>
      <c r="KE12" s="652"/>
      <c r="KF12" s="652"/>
      <c r="KG12" s="652"/>
      <c r="KH12" s="652"/>
      <c r="KI12" s="652"/>
      <c r="KJ12" s="652"/>
      <c r="KK12" s="652"/>
      <c r="KL12" s="652"/>
      <c r="KM12" s="652"/>
      <c r="KN12" s="656"/>
      <c r="KO12" s="652"/>
      <c r="KP12" s="652"/>
      <c r="KQ12" s="652"/>
      <c r="KR12" s="652"/>
      <c r="KS12" s="652"/>
      <c r="KT12" s="652"/>
      <c r="KU12" s="652"/>
      <c r="KV12" s="652"/>
      <c r="KW12" s="652"/>
      <c r="KX12" s="652"/>
      <c r="KY12" s="652"/>
      <c r="KZ12" s="652"/>
      <c r="LA12" s="656"/>
      <c r="LB12" s="652"/>
      <c r="LC12" s="652"/>
      <c r="LD12" s="652"/>
      <c r="LE12" s="652"/>
      <c r="LF12" s="652"/>
      <c r="LG12" s="652"/>
      <c r="LH12" s="652"/>
      <c r="LI12" s="652"/>
      <c r="LJ12" s="652"/>
      <c r="LK12" s="652"/>
      <c r="LL12" s="652"/>
      <c r="LM12" s="652"/>
      <c r="LN12" s="656"/>
    </row>
    <row r="13" spans="1:326" s="461" customFormat="1" ht="30">
      <c r="A13" s="500" t="s">
        <v>375</v>
      </c>
      <c r="B13" s="472">
        <f>IF(B5,'Dalyvio prielaidos'!$G$7/12-B11,0)</f>
        <v>0</v>
      </c>
      <c r="C13" s="472">
        <f>IF(C5,'Dalyvio prielaidos'!$G$7/12-C11,0)</f>
        <v>0</v>
      </c>
      <c r="D13" s="472">
        <f>IF(D5,'Dalyvio prielaidos'!$G$7/12-D11,0)</f>
        <v>0</v>
      </c>
      <c r="E13" s="472">
        <f>IF(E5,'Dalyvio prielaidos'!$G$7/12-E11,0)</f>
        <v>0</v>
      </c>
      <c r="F13" s="472">
        <f>IF(F5,'Dalyvio prielaidos'!$G$7/12-F11,0)</f>
        <v>0</v>
      </c>
      <c r="G13" s="472">
        <f>IF(G5,'Dalyvio prielaidos'!$G$7/12-G11,0)</f>
        <v>0</v>
      </c>
      <c r="H13" s="472">
        <f>IF(H5,'Dalyvio prielaidos'!$G$7/12-H11,0)</f>
        <v>0</v>
      </c>
      <c r="I13" s="472">
        <f>IF(I5,'Dalyvio prielaidos'!$G$7/12-I11,0)</f>
        <v>0</v>
      </c>
      <c r="J13" s="472">
        <f>IF(J5,'Dalyvio prielaidos'!$G$7/12-J11,0)</f>
        <v>0</v>
      </c>
      <c r="K13" s="472">
        <f>IF(K5,'Dalyvio prielaidos'!$G$7/12-K11,0)</f>
        <v>0</v>
      </c>
      <c r="L13" s="472">
        <f>IF(L5,'Dalyvio prielaidos'!$G$7/12-L11,0)</f>
        <v>0</v>
      </c>
      <c r="M13" s="472">
        <f>IF(M5,'Dalyvio prielaidos'!$G$7/12-M11,0)</f>
        <v>0</v>
      </c>
      <c r="N13" s="534">
        <f>SUM(B13:M13)</f>
        <v>0</v>
      </c>
      <c r="O13" s="531">
        <f>IF(O5,'Dalyvio prielaidos'!$G$7/12-O11,0)</f>
        <v>0</v>
      </c>
      <c r="P13" s="472">
        <f>IF(P5,'Dalyvio prielaidos'!$G$7/12-P11,0)</f>
        <v>0</v>
      </c>
      <c r="Q13" s="472">
        <f>IF(Q5,'Dalyvio prielaidos'!$G$7/12-Q11,0)</f>
        <v>0</v>
      </c>
      <c r="R13" s="472">
        <f>IF(R5,'Dalyvio prielaidos'!$G$7/12-R11,0)</f>
        <v>0</v>
      </c>
      <c r="S13" s="472">
        <f>IF(S5,'Dalyvio prielaidos'!$G$7/12-S11,0)</f>
        <v>0</v>
      </c>
      <c r="T13" s="472">
        <f>IF(T5,'Dalyvio prielaidos'!$G$7/12-T11,0)</f>
        <v>0</v>
      </c>
      <c r="U13" s="472">
        <f>IF(U5,'Dalyvio prielaidos'!$G$7/12-U11,0)</f>
        <v>0</v>
      </c>
      <c r="V13" s="472">
        <f>IF(V5,'Dalyvio prielaidos'!$G$7/12-V11,0)</f>
        <v>0</v>
      </c>
      <c r="W13" s="472">
        <f>IF(W5,'Dalyvio prielaidos'!$G$7/12-W11,0)</f>
        <v>0</v>
      </c>
      <c r="X13" s="472">
        <f>IF(X5,'Dalyvio prielaidos'!$G$7/12-X11,0)</f>
        <v>0</v>
      </c>
      <c r="Y13" s="472">
        <f>IF(Y5,'Dalyvio prielaidos'!$G$7/12-Y11,0)</f>
        <v>0</v>
      </c>
      <c r="Z13" s="536">
        <f>IF(Z5,'Dalyvio prielaidos'!$G$7/12-Z11,0)</f>
        <v>0</v>
      </c>
      <c r="AA13" s="534">
        <f>SUM(O13:Z13)</f>
        <v>0</v>
      </c>
      <c r="AB13" s="531">
        <f>IF(AB5,'Dalyvio prielaidos'!$G$7/12-AB11,0)</f>
        <v>38361.436580820256</v>
      </c>
      <c r="AC13" s="472">
        <f>IF(AC5,'Dalyvio prielaidos'!$G$7/12-AC11,0)</f>
        <v>38235.93235688487</v>
      </c>
      <c r="AD13" s="472">
        <f>IF(AD5,'Dalyvio prielaidos'!$G$7/12-AD11,0)</f>
        <v>38109.17309071013</v>
      </c>
      <c r="AE13" s="472">
        <f>IF(AE5,'Dalyvio prielaidos'!$G$7/12-AE11,0)</f>
        <v>37981.146231873645</v>
      </c>
      <c r="AF13" s="472">
        <f>IF(AF5,'Dalyvio prielaidos'!$G$7/12-AF11,0)</f>
        <v>37851.839104448787</v>
      </c>
      <c r="AG13" s="472">
        <f>IF(AG5,'Dalyvio prielaidos'!$G$7/12-AG11,0)</f>
        <v>37721.238905749684</v>
      </c>
      <c r="AH13" s="472">
        <f>IF(AH5,'Dalyvio prielaidos'!$G$7/12-AH11,0)</f>
        <v>37589.332705063585</v>
      </c>
      <c r="AI13" s="472">
        <f>IF(AI5,'Dalyvio prielaidos'!$G$7/12-AI11,0)</f>
        <v>37456.10744237063</v>
      </c>
      <c r="AJ13" s="472">
        <f>IF(AJ5,'Dalyvio prielaidos'!$G$7/12-AJ11,0)</f>
        <v>37321.549927050757</v>
      </c>
      <c r="AK13" s="472">
        <f>IF(AK5,'Dalyvio prielaidos'!$G$7/12-AK11,0)</f>
        <v>37185.646836577667</v>
      </c>
      <c r="AL13" s="472">
        <f>IF(AL5,'Dalyvio prielaidos'!$G$7/12-AL11,0)</f>
        <v>37048.384715199849</v>
      </c>
      <c r="AM13" s="472">
        <f>IF(AM5,'Dalyvio prielaidos'!$G$7/12-AM11,0)</f>
        <v>37009.749972608261</v>
      </c>
      <c r="AN13" s="462">
        <f>SUM(AB13:AM13)</f>
        <v>451871.5378693582</v>
      </c>
      <c r="AO13" s="472">
        <f>IF(AO5,'Dalyvio prielaidos'!$G$7/12-AO11,0)</f>
        <v>36870.728882590753</v>
      </c>
      <c r="AP13" s="472">
        <f>IF(AP5,'Dalyvio prielaidos'!$G$7/12-AP11,0)</f>
        <v>36730.317581673073</v>
      </c>
      <c r="AQ13" s="472">
        <f>IF(AQ5,'Dalyvio prielaidos'!$G$7/12-AQ11,0)</f>
        <v>36588.502167746214</v>
      </c>
      <c r="AR13" s="472">
        <f>IF(AR5,'Dalyvio prielaidos'!$G$7/12-AR11,0)</f>
        <v>36445.268599680086</v>
      </c>
      <c r="AS13" s="472">
        <f>IF(AS5,'Dalyvio prielaidos'!$G$7/12-AS11,0)</f>
        <v>36300.602695933296</v>
      </c>
      <c r="AT13" s="472">
        <f>IF(AT5,'Dalyvio prielaidos'!$G$7/12-AT11,0)</f>
        <v>36154.49013314904</v>
      </c>
      <c r="AU13" s="472">
        <f>IF(AU5,'Dalyvio prielaidos'!$G$7/12-AU11,0)</f>
        <v>36006.916444736933</v>
      </c>
      <c r="AV13" s="472">
        <f>IF(AV5,'Dalyvio prielaidos'!$G$7/12-AV11,0)</f>
        <v>35857.86701944071</v>
      </c>
      <c r="AW13" s="472">
        <f>IF(AW5,'Dalyvio prielaidos'!$G$7/12-AW11,0)</f>
        <v>35707.327099891532</v>
      </c>
      <c r="AX13" s="472">
        <f>IF(AX5,'Dalyvio prielaidos'!$G$7/12-AX11,0)</f>
        <v>35555.281781146856</v>
      </c>
      <c r="AY13" s="472">
        <f>IF(AY5,'Dalyvio prielaidos'!$G$7/12-AY11,0)</f>
        <v>35401.716009214731</v>
      </c>
      <c r="AZ13" s="472">
        <f>IF(AZ5,'Dalyvio prielaidos'!$G$7/12-AZ11,0)</f>
        <v>35346.614579563291</v>
      </c>
      <c r="BA13" s="462">
        <f>SUM(AO13:AZ13)</f>
        <v>432965.63299476646</v>
      </c>
      <c r="BB13" s="472">
        <f>IF(BB5,'Dalyvio prielaidos'!$G$7/12-BB11,0)</f>
        <v>38560.48760211534</v>
      </c>
      <c r="BC13" s="472">
        <f>IF(BC5,'Dalyvio prielaidos'!$G$7/12-BC11,0)</f>
        <v>35067.448421892892</v>
      </c>
      <c r="BD13" s="472">
        <f>IF(BD5,'Dalyvio prielaidos'!$G$7/12-BD11,0)</f>
        <v>34909.004316368235</v>
      </c>
      <c r="BE13" s="472">
        <f>IF(BE5,'Dalyvio prielaidos'!$G$7/12-BE11,0)</f>
        <v>34748.975769788325</v>
      </c>
      <c r="BF13" s="472">
        <f>IF(BF5,'Dalyvio prielaidos'!$G$7/12-BF11,0)</f>
        <v>34587.346937742615</v>
      </c>
      <c r="BG13" s="472">
        <f>IF(BG5,'Dalyvio prielaidos'!$G$7/12-BG11,0)</f>
        <v>34424.101817376453</v>
      </c>
      <c r="BH13" s="472">
        <f>IF(BH5,'Dalyvio prielaidos'!$G$7/12-BH11,0)</f>
        <v>34259.224245806625</v>
      </c>
      <c r="BI13" s="472">
        <f>IF(BI5,'Dalyvio prielaidos'!$G$7/12-BI11,0)</f>
        <v>34092.697898521103</v>
      </c>
      <c r="BJ13" s="472">
        <f>IF(BJ5,'Dalyvio prielaidos'!$G$7/12-BJ11,0)</f>
        <v>33924.506287762728</v>
      </c>
      <c r="BK13" s="472">
        <f>IF(BK5,'Dalyvio prielaidos'!$G$7/12-BK11,0)</f>
        <v>33754.632760896762</v>
      </c>
      <c r="BL13" s="472">
        <f>IF(BL5,'Dalyvio prielaidos'!$G$7/12-BL11,0)</f>
        <v>33583.060498762134</v>
      </c>
      <c r="BM13" s="472">
        <f>IF(BM5,'Dalyvio prielaidos'!$G$7/12-BM11,0)</f>
        <v>33509.772514006167</v>
      </c>
      <c r="BN13" s="462">
        <f>SUM(BB13:BM13)</f>
        <v>415421.25907103933</v>
      </c>
      <c r="BO13" s="472">
        <f>IF(BO5,'Dalyvio prielaidos'!$G$7/12-BO11,0)</f>
        <v>36109.741525890146</v>
      </c>
      <c r="BP13" s="472">
        <f>IF(BP5,'Dalyvio prielaidos'!$G$7/12-BP11,0)</f>
        <v>33187.730474917946</v>
      </c>
      <c r="BQ13" s="472">
        <f>IF(BQ5,'Dalyvio prielaidos'!$G$7/12-BQ11,0)</f>
        <v>33010.489189923537</v>
      </c>
      <c r="BR13" s="472">
        <f>IF(BR5,'Dalyvio prielaidos'!$G$7/12-BR11,0)</f>
        <v>32831.475492079182</v>
      </c>
      <c r="BS13" s="472">
        <f>IF(BS5,'Dalyvio prielaidos'!$G$7/12-BS11,0)</f>
        <v>32650.671657256386</v>
      </c>
      <c r="BT13" s="472">
        <f>IF(BT5,'Dalyvio prielaidos'!$G$7/12-BT11,0)</f>
        <v>32468.059784085359</v>
      </c>
      <c r="BU13" s="472">
        <f>IF(BU5,'Dalyvio prielaidos'!$G$7/12-BU11,0)</f>
        <v>32283.621792182621</v>
      </c>
      <c r="BV13" s="472">
        <f>IF(BV5,'Dalyvio prielaidos'!$G$7/12-BV11,0)</f>
        <v>32097.339420360855</v>
      </c>
      <c r="BW13" s="472">
        <f>IF(BW5,'Dalyvio prielaidos'!$G$7/12-BW11,0)</f>
        <v>31909.194224820876</v>
      </c>
      <c r="BX13" s="472">
        <f>IF(BX5,'Dalyvio prielaidos'!$G$7/12-BX11,0)</f>
        <v>31719.16757732549</v>
      </c>
      <c r="BY13" s="472">
        <f>IF(BY5,'Dalyvio prielaidos'!$G$7/12-BY11,0)</f>
        <v>31527.240663355158</v>
      </c>
      <c r="BZ13" s="472">
        <f>IF(BZ5,'Dalyvio prielaidos'!$G$7/12-BZ11,0)</f>
        <v>31433.394480245115</v>
      </c>
      <c r="CA13" s="462">
        <f>SUM(BO13:BZ13)</f>
        <v>391228.12628244265</v>
      </c>
      <c r="CB13" s="472">
        <f>IF(CB5,'Dalyvio prielaidos'!$G$7/12-CB11,0)</f>
        <v>33151.871447155769</v>
      </c>
      <c r="CC13" s="472">
        <f>IF(CC5,'Dalyvio prielaidos'!$G$7/12-CC11,0)</f>
        <v>31061.009960031948</v>
      </c>
      <c r="CD13" s="472">
        <f>IF(CD5,'Dalyvio prielaidos'!$G$7/12-CD11,0)</f>
        <v>30862.501469888673</v>
      </c>
      <c r="CE13" s="472">
        <f>IF(CE5,'Dalyvio prielaidos'!$G$7/12-CE11,0)</f>
        <v>30662.00789484397</v>
      </c>
      <c r="CF13" s="472">
        <f>IF(CF5,'Dalyvio prielaidos'!$G$7/12-CF11,0)</f>
        <v>30459.509384048819</v>
      </c>
      <c r="CG13" s="472">
        <f>IF(CG5,'Dalyvio prielaidos'!$G$7/12-CG11,0)</f>
        <v>30254.985888145718</v>
      </c>
      <c r="CH13" s="472">
        <f>IF(CH5,'Dalyvio prielaidos'!$G$7/12-CH11,0)</f>
        <v>30048.417157283584</v>
      </c>
      <c r="CI13" s="472">
        <f>IF(CI5,'Dalyvio prielaidos'!$G$7/12-CI11,0)</f>
        <v>29839.78273911283</v>
      </c>
      <c r="CJ13" s="472">
        <f>IF(CJ5,'Dalyvio prielaidos'!$G$7/12-CJ11,0)</f>
        <v>29629.061976760364</v>
      </c>
      <c r="CK13" s="472">
        <f>IF(CK5,'Dalyvio prielaidos'!$G$7/12-CK11,0)</f>
        <v>29416.234006784376</v>
      </c>
      <c r="CL13" s="472">
        <f>IF(CL5,'Dalyvio prielaidos'!$G$7/12-CL11,0)</f>
        <v>29201.277757108634</v>
      </c>
      <c r="CM13" s="472">
        <f>IF(CM5,'Dalyvio prielaidos'!$G$7/12-CM11,0)</f>
        <v>29084.171944936126</v>
      </c>
      <c r="CN13" s="462">
        <f>SUM(CB13:CM13)</f>
        <v>363670.83162610081</v>
      </c>
      <c r="CO13" s="472">
        <f>IF(CO5,'Dalyvio prielaidos'!$G$7/12-CO11,0)</f>
        <v>28865.8950746419</v>
      </c>
      <c r="CP13" s="472">
        <f>IF(CP5,'Dalyvio prielaidos'!$G$7/12-CP11,0)</f>
        <v>28645.435435644729</v>
      </c>
      <c r="CQ13" s="472">
        <f>IF(CQ5,'Dalyvio prielaidos'!$G$7/12-CQ11,0)</f>
        <v>28422.771200257586</v>
      </c>
      <c r="CR13" s="472">
        <f>IF(CR5,'Dalyvio prielaidos'!$G$7/12-CR11,0)</f>
        <v>28197.880322516568</v>
      </c>
      <c r="CS13" s="472">
        <f>IF(CS5,'Dalyvio prielaidos'!$G$7/12-CS11,0)</f>
        <v>27970.740535998142</v>
      </c>
      <c r="CT13" s="472">
        <f>IF(CT5,'Dalyvio prielaidos'!$G$7/12-CT11,0)</f>
        <v>27741.329351614535</v>
      </c>
      <c r="CU13" s="472">
        <f>IF(CU5,'Dalyvio prielaidos'!$G$7/12-CU11,0)</f>
        <v>27509.624055387088</v>
      </c>
      <c r="CV13" s="472">
        <f>IF(CV5,'Dalyvio prielaidos'!$G$7/12-CV11,0)</f>
        <v>27275.601706197369</v>
      </c>
      <c r="CW13" s="472">
        <f>IF(CW5,'Dalyvio prielaidos'!$G$7/12-CW11,0)</f>
        <v>27039.239133515752</v>
      </c>
      <c r="CX13" s="472">
        <f>IF(CX5,'Dalyvio prielaidos'!$G$7/12-CX11,0)</f>
        <v>26800.512935107319</v>
      </c>
      <c r="CY13" s="472">
        <f>IF(CY5,'Dalyvio prielaidos'!$G$7/12-CY11,0)</f>
        <v>26559.399474714803</v>
      </c>
      <c r="CZ13" s="472">
        <f>IF(CZ5,'Dalyvio prielaidos'!$G$7/12-CZ11,0)</f>
        <v>26415.874879718358</v>
      </c>
      <c r="DA13" s="462">
        <f>SUM(CO13:CZ13)</f>
        <v>331444.30410531419</v>
      </c>
      <c r="DB13" s="472">
        <f>IF(DB5,'Dalyvio prielaidos'!$G$7/12-DB11,0)</f>
        <v>29091.585119087064</v>
      </c>
      <c r="DC13" s="472">
        <f>IF(DC5,'Dalyvio prielaidos'!$G$7/12-DC11,0)</f>
        <v>25952.712300219231</v>
      </c>
      <c r="DD13" s="472">
        <f>IF(DD5,'Dalyvio prielaidos'!$G$7/12-DD11,0)</f>
        <v>25703.120833477835</v>
      </c>
      <c r="DE13" s="472">
        <f>IF(DE5,'Dalyvio prielaidos'!$G$7/12-DE11,0)</f>
        <v>25451.033452069023</v>
      </c>
      <c r="DF13" s="472">
        <f>IF(DF5,'Dalyvio prielaidos'!$G$7/12-DF11,0)</f>
        <v>25196.425196846125</v>
      </c>
      <c r="DG13" s="472">
        <f>IF(DG5,'Dalyvio prielaidos'!$G$7/12-DG11,0)</f>
        <v>24939.270859070995</v>
      </c>
      <c r="DH13" s="472">
        <f>IF(DH5,'Dalyvio prielaidos'!$G$7/12-DH11,0)</f>
        <v>24679.544977918114</v>
      </c>
      <c r="DI13" s="472">
        <f>IF(DI5,'Dalyvio prielaidos'!$G$7/12-DI11,0)</f>
        <v>24417.221837953708</v>
      </c>
      <c r="DJ13" s="472">
        <f>IF(DJ5,'Dalyvio prielaidos'!$G$7/12-DJ11,0)</f>
        <v>24152.275466589643</v>
      </c>
      <c r="DK13" s="472">
        <f>IF(DK5,'Dalyvio prielaidos'!$G$7/12-DK11,0)</f>
        <v>23884.679631511957</v>
      </c>
      <c r="DL13" s="472">
        <f>IF(DL5,'Dalyvio prielaidos'!$G$7/12-DL11,0)</f>
        <v>23614.407838083484</v>
      </c>
      <c r="DM13" s="472">
        <f>IF(DM5,'Dalyvio prielaidos'!$G$7/12-DM11,0)</f>
        <v>23441.433326720733</v>
      </c>
      <c r="DN13" s="462">
        <f>SUM(DB13:DM13)</f>
        <v>300523.71083954792</v>
      </c>
      <c r="DO13" s="472">
        <f>IF(DO5,'Dalyvio prielaidos'!$G$7/12-DO11,0)</f>
        <v>23166.72907024435</v>
      </c>
      <c r="DP13" s="472">
        <f>IF(DP5,'Dalyvio prielaidos'!$G$7/12-DP11,0)</f>
        <v>22889.277771203197</v>
      </c>
      <c r="DQ13" s="472">
        <f>IF(DQ5,'Dalyvio prielaidos'!$G$7/12-DQ11,0)</f>
        <v>22609.051959171644</v>
      </c>
      <c r="DR13" s="472">
        <f>IF(DR5,'Dalyvio prielaidos'!$G$7/12-DR11,0)</f>
        <v>22326.023889019772</v>
      </c>
      <c r="DS13" s="472">
        <f>IF(DS5,'Dalyvio prielaidos'!$G$7/12-DS11,0)</f>
        <v>22040.16553816638</v>
      </c>
      <c r="DT13" s="472">
        <f>IF(DT5,'Dalyvio prielaidos'!$G$7/12-DT11,0)</f>
        <v>21751.448603804449</v>
      </c>
      <c r="DU13" s="472">
        <f>IF(DU5,'Dalyvio prielaidos'!$G$7/12-DU11,0)</f>
        <v>21459.844500098909</v>
      </c>
      <c r="DV13" s="472">
        <f>IF(DV5,'Dalyvio prielaidos'!$G$7/12-DV11,0)</f>
        <v>21165.324355356308</v>
      </c>
      <c r="DW13" s="472">
        <f>IF(DW5,'Dalyvio prielaidos'!$G$7/12-DW11,0)</f>
        <v>20867.859009166285</v>
      </c>
      <c r="DX13" s="472">
        <f>IF(DX5,'Dalyvio prielaidos'!$G$7/12-DX11,0)</f>
        <v>20567.419009514357</v>
      </c>
      <c r="DY13" s="472">
        <f>IF(DY5,'Dalyvio prielaidos'!$G$7/12-DY11,0)</f>
        <v>20263.974609865909</v>
      </c>
      <c r="DZ13" s="472">
        <f>IF(DZ5,'Dalyvio prielaidos'!$G$7/12-DZ11,0)</f>
        <v>20057.495766220978</v>
      </c>
      <c r="EA13" s="462">
        <f>SUM(DO13:DZ13)</f>
        <v>259164.61408183252</v>
      </c>
      <c r="EB13" s="472">
        <f>IF(EB5,'Dalyvio prielaidos'!$G$7/12-EB11,0)</f>
        <v>22916.003522345898</v>
      </c>
      <c r="EC13" s="472">
        <f>IF(EC5,'Dalyvio prielaidos'!$G$7/12-EC11,0)</f>
        <v>19468.99357961947</v>
      </c>
      <c r="ED13" s="472">
        <f>IF(ED5,'Dalyvio prielaidos'!$G$7/12-ED11,0)</f>
        <v>19154.564925672072</v>
      </c>
      <c r="EE13" s="472">
        <f>IF(EE5,'Dalyvio prielaidos'!$G$7/12-EE11,0)</f>
        <v>18836.99198518521</v>
      </c>
      <c r="EF13" s="472">
        <f>IF(EF5,'Dalyvio prielaidos'!$G$7/12-EF11,0)</f>
        <v>18516.243315293475</v>
      </c>
      <c r="EG13" s="472">
        <f>IF(EG5,'Dalyvio prielaidos'!$G$7/12-EG11,0)</f>
        <v>18192.287158702813</v>
      </c>
      <c r="EH13" s="472">
        <f>IF(EH5,'Dalyvio prielaidos'!$G$7/12-EH11,0)</f>
        <v>17865.091440546254</v>
      </c>
      <c r="EI13" s="472">
        <f>IF(EI5,'Dalyvio prielaidos'!$G$7/12-EI11,0)</f>
        <v>17534.623765208125</v>
      </c>
      <c r="EJ13" s="472">
        <f>IF(EJ5,'Dalyvio prielaidos'!$G$7/12-EJ11,0)</f>
        <v>17200.851413116623</v>
      </c>
      <c r="EK13" s="472">
        <f>IF(EK5,'Dalyvio prielaidos'!$G$7/12-EK11,0)</f>
        <v>16863.741337504202</v>
      </c>
      <c r="EL13" s="472">
        <f>IF(EL5,'Dalyvio prielaidos'!$G$7/12-EL11,0)</f>
        <v>16523.260161135651</v>
      </c>
      <c r="EM13" s="472">
        <f>IF(EM5,'Dalyvio prielaidos'!$G$7/12-EM11,0)</f>
        <v>16279.374173003416</v>
      </c>
      <c r="EN13" s="462">
        <f>SUM(EB13:EM13)</f>
        <v>219352.02677733323</v>
      </c>
      <c r="EO13" s="472">
        <f>IF(EO5,'Dalyvio prielaidos'!$G$7/12-EO11,0)</f>
        <v>16266.379567311633</v>
      </c>
      <c r="EP13" s="472">
        <f>IF(EP5,'Dalyvio prielaidos'!$G$7/12-EP11,0)</f>
        <v>15586.594530919385</v>
      </c>
      <c r="EQ13" s="472">
        <f>IF(EQ5,'Dalyvio prielaidos'!$G$7/12-EQ11,0)</f>
        <v>15233.341886484995</v>
      </c>
      <c r="ER13" s="472">
        <f>IF(ER5,'Dalyvio prielaidos'!$G$7/12-ER11,0)</f>
        <v>14876.556715606253</v>
      </c>
      <c r="ES13" s="472">
        <f>IF(ES5,'Dalyvio prielaidos'!$G$7/12-ES11,0)</f>
        <v>14516.203693018731</v>
      </c>
      <c r="ET13" s="472">
        <f>IF(ET5,'Dalyvio prielaidos'!$G$7/12-ET11,0)</f>
        <v>14152.247140205327</v>
      </c>
      <c r="EU13" s="472">
        <f>IF(EU5,'Dalyvio prielaidos'!$G$7/12-EU11,0)</f>
        <v>13784.651021863792</v>
      </c>
      <c r="EV13" s="472">
        <f>IF(EV5,'Dalyvio prielaidos'!$G$7/12-EV11,0)</f>
        <v>13413.378942338837</v>
      </c>
      <c r="EW13" s="472">
        <f>IF(EW5,'Dalyvio prielaidos'!$G$7/12-EW11,0)</f>
        <v>13038.394142018638</v>
      </c>
      <c r="EX13" s="472">
        <f>IF(EX5,'Dalyvio prielaidos'!$G$7/12-EX11,0)</f>
        <v>12659.659493695239</v>
      </c>
      <c r="EY13" s="472">
        <f>IF(EY5,'Dalyvio prielaidos'!$G$7/12-EY11,0)</f>
        <v>12277.137498888602</v>
      </c>
      <c r="EZ13" s="472">
        <f>IF(EZ5,'Dalyvio prielaidos'!$G$7/12-EZ11,0)</f>
        <v>11990.790284133895</v>
      </c>
      <c r="FA13" s="462">
        <f>SUM(EO13:EZ13)</f>
        <v>167795.33491648533</v>
      </c>
      <c r="FB13" s="472">
        <f>IF(FB5,'Dalyvio prielaidos'!$G$7/12-FB11,0)</f>
        <v>13245.016775884178</v>
      </c>
      <c r="FC13" s="472">
        <f>IF(FC5,'Dalyvio prielaidos'!$G$7/12-FC11,0)</f>
        <v>11224.911175246896</v>
      </c>
      <c r="FD13" s="472">
        <f>IF(FD5,'Dalyvio prielaidos'!$G$7/12-FD11,0)</f>
        <v>10828.04169725578</v>
      </c>
      <c r="FE13" s="472">
        <f>IF(FE5,'Dalyvio prielaidos'!$G$7/12-FE11,0)</f>
        <v>10427.203524484743</v>
      </c>
      <c r="FF13" s="472">
        <f>IF(FF5,'Dalyvio prielaidos'!$G$7/12-FF11,0)</f>
        <v>10022.356969986002</v>
      </c>
      <c r="FG13" s="472">
        <f>IF(FG5,'Dalyvio prielaidos'!$G$7/12-FG11,0)</f>
        <v>9613.461949942277</v>
      </c>
      <c r="FH13" s="472">
        <f>IF(FH5,'Dalyvio prielaidos'!$G$7/12-FH11,0)</f>
        <v>9200.477979698102</v>
      </c>
      <c r="FI13" s="472">
        <f>IF(FI5,'Dalyvio prielaidos'!$G$7/12-FI11,0)</f>
        <v>8783.3641697514904</v>
      </c>
      <c r="FJ13" s="472">
        <f>IF(FJ5,'Dalyvio prielaidos'!$G$7/12-FJ11,0)</f>
        <v>8362.0792217054186</v>
      </c>
      <c r="FK13" s="472">
        <f>IF(FK5,'Dalyvio prielaidos'!$G$7/12-FK11,0)</f>
        <v>7936.581424178883</v>
      </c>
      <c r="FL13" s="472">
        <f>IF(FL5,'Dalyvio prielaidos'!$G$7/12-FL11,0)</f>
        <v>7506.8286486770812</v>
      </c>
      <c r="FM13" s="472">
        <f>IF(FM5,'Dalyvio prielaidos'!$G$7/12-FM11,0)</f>
        <v>7172.7783454202654</v>
      </c>
      <c r="FN13" s="462">
        <f>SUM(FB13:FM13)</f>
        <v>114323.1018822311</v>
      </c>
      <c r="FO13" s="472">
        <f>IF(FO5,'Dalyvio prielaidos'!$G$7/12-FO11,0)</f>
        <v>14683.724681754007</v>
      </c>
      <c r="FP13" s="472">
        <f>IF(FP5,'Dalyvio prielaidos'!$G$7/12-FP11,0)</f>
        <v>32820.51282051282</v>
      </c>
      <c r="FQ13" s="472">
        <f>IF(FQ5,'Dalyvio prielaidos'!$G$7/12-FQ11,0)</f>
        <v>32820.51282051282</v>
      </c>
      <c r="FR13" s="472">
        <f>IF(FR5,'Dalyvio prielaidos'!$G$7/12-FR11,0)</f>
        <v>32820.51282051282</v>
      </c>
      <c r="FS13" s="472">
        <f>IF(FS5,'Dalyvio prielaidos'!$G$7/12-FS11,0)</f>
        <v>32820.51282051282</v>
      </c>
      <c r="FT13" s="472">
        <f>IF(FT5,'Dalyvio prielaidos'!$G$7/12-FT11,0)</f>
        <v>32820.51282051282</v>
      </c>
      <c r="FU13" s="472">
        <f>IF(FU5,'Dalyvio prielaidos'!$G$7/12-FU11,0)</f>
        <v>32820.51282051282</v>
      </c>
      <c r="FV13" s="472">
        <f>IF(FV5,'Dalyvio prielaidos'!$G$7/12-FV11,0)</f>
        <v>32820.51282051282</v>
      </c>
      <c r="FW13" s="472">
        <f>IF(FW5,'Dalyvio prielaidos'!$G$7/12-FW11,0)</f>
        <v>32820.51282051282</v>
      </c>
      <c r="FX13" s="472">
        <f>IF(FX5,'Dalyvio prielaidos'!$G$7/12-FX11,0)</f>
        <v>32820.51282051282</v>
      </c>
      <c r="FY13" s="472">
        <f>IF(FY5,'Dalyvio prielaidos'!$G$7/12-FY11,0)</f>
        <v>32820.51282051282</v>
      </c>
      <c r="FZ13" s="472">
        <f>IF(FZ5,'Dalyvio prielaidos'!$G$7/12-FZ11,0)</f>
        <v>22820.51282051282</v>
      </c>
      <c r="GA13" s="462">
        <f>SUM(FO13:FZ13)</f>
        <v>365709.36570739496</v>
      </c>
      <c r="GB13" s="472">
        <f>IF(GB5,'Dalyvio prielaidos'!$G$7/12-GB11,0)</f>
        <v>32820.51282051282</v>
      </c>
      <c r="GC13" s="472">
        <f>IF(GC5,'Dalyvio prielaidos'!$G$7/12-GC11,0)</f>
        <v>32820.51282051282</v>
      </c>
      <c r="GD13" s="472">
        <f>IF(GD5,'Dalyvio prielaidos'!$G$7/12-GD11,0)</f>
        <v>32820.51282051282</v>
      </c>
      <c r="GE13" s="472">
        <f>IF(GE5,'Dalyvio prielaidos'!$G$7/12-GE11,0)</f>
        <v>32820.51282051282</v>
      </c>
      <c r="GF13" s="472">
        <f>IF(GF5,'Dalyvio prielaidos'!$G$7/12-GF11,0)</f>
        <v>32820.51282051282</v>
      </c>
      <c r="GG13" s="472">
        <f>IF(GG5,'Dalyvio prielaidos'!$G$7/12-GG11,0)</f>
        <v>32820.51282051282</v>
      </c>
      <c r="GH13" s="472">
        <f>IF(GH5,'Dalyvio prielaidos'!$G$7/12-GH11,0)</f>
        <v>32820.51282051282</v>
      </c>
      <c r="GI13" s="472">
        <f>IF(GI5,'Dalyvio prielaidos'!$G$7/12-GI11,0)</f>
        <v>32820.51282051282</v>
      </c>
      <c r="GJ13" s="472">
        <f>IF(GJ5,'Dalyvio prielaidos'!$G$7/12-GJ11,0)</f>
        <v>32820.51282051282</v>
      </c>
      <c r="GK13" s="472">
        <f>IF(GK5,'Dalyvio prielaidos'!$G$7/12-GK11,0)</f>
        <v>32820.51282051282</v>
      </c>
      <c r="GL13" s="472">
        <f>IF(GL5,'Dalyvio prielaidos'!$G$7/12-GL11,0)</f>
        <v>32820.51282051282</v>
      </c>
      <c r="GM13" s="472">
        <f>IF(GM5,'Dalyvio prielaidos'!$G$7/12-GM11,0)</f>
        <v>23354.51282051282</v>
      </c>
      <c r="GN13" s="462">
        <f>SUM(GB13:GM13)</f>
        <v>384380.15384615381</v>
      </c>
      <c r="GO13" s="472">
        <f>IF(GO5,'Dalyvio prielaidos'!$G$7/12-GO11,0)</f>
        <v>0</v>
      </c>
      <c r="GP13" s="472">
        <f>IF(GP5,'Dalyvio prielaidos'!$G$7/12-GP11,0)</f>
        <v>0</v>
      </c>
      <c r="GQ13" s="472">
        <f>IF(GQ5,'Dalyvio prielaidos'!$G$7/12-GQ11,0)</f>
        <v>0</v>
      </c>
      <c r="GR13" s="472">
        <f>IF(GR5,'Dalyvio prielaidos'!$G$7/12-GR11,0)</f>
        <v>0</v>
      </c>
      <c r="GS13" s="472">
        <f>IF(GS5,'Dalyvio prielaidos'!$G$7/12-GS11,0)</f>
        <v>0</v>
      </c>
      <c r="GT13" s="472">
        <f>IF(GT5,'Dalyvio prielaidos'!$G$7/12-GT11,0)</f>
        <v>0</v>
      </c>
      <c r="GU13" s="472">
        <f>IF(GU5,'Dalyvio prielaidos'!$G$7/12-GU11,0)</f>
        <v>0</v>
      </c>
      <c r="GV13" s="472">
        <f>IF(GV5,'Dalyvio prielaidos'!$G$7/12-GV11,0)</f>
        <v>0</v>
      </c>
      <c r="GW13" s="472">
        <f>IF(GW5,'Dalyvio prielaidos'!$G$7/12-GW11,0)</f>
        <v>0</v>
      </c>
      <c r="GX13" s="472">
        <f>IF(GX5,'Dalyvio prielaidos'!$G$7/12-GX11,0)</f>
        <v>0</v>
      </c>
      <c r="GY13" s="472">
        <f>IF(GY5,'Dalyvio prielaidos'!$G$7/12-GY11,0)</f>
        <v>0</v>
      </c>
      <c r="GZ13" s="472">
        <f>IF(GZ5,'Dalyvio prielaidos'!$G$7/12-GZ11,0)</f>
        <v>0</v>
      </c>
      <c r="HA13" s="462">
        <f>SUM(GO13:GZ13)</f>
        <v>0</v>
      </c>
      <c r="HB13" s="472">
        <f>IF(HB5,'Dalyvio prielaidos'!$G$7/12-HB11,0)</f>
        <v>0</v>
      </c>
      <c r="HC13" s="472">
        <f>IF(HC5,'Dalyvio prielaidos'!$G$7/12-HC11,0)</f>
        <v>0</v>
      </c>
      <c r="HD13" s="472">
        <f>IF(HD5,'Dalyvio prielaidos'!$G$7/12-HD11,0)</f>
        <v>0</v>
      </c>
      <c r="HE13" s="472">
        <f>IF(HE5,'Dalyvio prielaidos'!$G$7/12-HE11,0)</f>
        <v>0</v>
      </c>
      <c r="HF13" s="472">
        <f>IF(HF5,'Dalyvio prielaidos'!$G$7/12-HF11,0)</f>
        <v>0</v>
      </c>
      <c r="HG13" s="472">
        <f>IF(HG5,'Dalyvio prielaidos'!$G$7/12-HG11,0)</f>
        <v>0</v>
      </c>
      <c r="HH13" s="472">
        <f>IF(HH5,'Dalyvio prielaidos'!$G$7/12-HH11,0)</f>
        <v>0</v>
      </c>
      <c r="HI13" s="472">
        <f>IF(HI5,'Dalyvio prielaidos'!$G$7/12-HI11,0)</f>
        <v>0</v>
      </c>
      <c r="HJ13" s="472">
        <f>IF(HJ5,'Dalyvio prielaidos'!$G$7/12-HJ11,0)</f>
        <v>0</v>
      </c>
      <c r="HK13" s="472">
        <f>IF(HK5,'Dalyvio prielaidos'!$G$7/12-HK11,0)</f>
        <v>0</v>
      </c>
      <c r="HL13" s="472">
        <f>IF(HL5,'Dalyvio prielaidos'!$G$7/12-HL11,0)</f>
        <v>0</v>
      </c>
      <c r="HM13" s="472">
        <f>IF(HM5,'Dalyvio prielaidos'!$G$7/12-HM11,0)</f>
        <v>0</v>
      </c>
      <c r="HN13" s="462">
        <f>SUM(HB13:HM13)</f>
        <v>0</v>
      </c>
      <c r="HO13" s="472">
        <f>IF(HO5,'Dalyvio prielaidos'!$G$7/12-HO11,0)</f>
        <v>0</v>
      </c>
      <c r="HP13" s="472">
        <f>IF(HP5,'Dalyvio prielaidos'!$G$7/12-HP11,0)</f>
        <v>0</v>
      </c>
      <c r="HQ13" s="472">
        <f>IF(HQ5,'Dalyvio prielaidos'!$G$7/12-HQ11,0)</f>
        <v>0</v>
      </c>
      <c r="HR13" s="472">
        <f>IF(HR5,'Dalyvio prielaidos'!$G$7/12-HR11,0)</f>
        <v>0</v>
      </c>
      <c r="HS13" s="472">
        <f>IF(HS5,'Dalyvio prielaidos'!$G$7/12-HS11,0)</f>
        <v>0</v>
      </c>
      <c r="HT13" s="472">
        <f>IF(HT5,'Dalyvio prielaidos'!$G$7/12-HT11,0)</f>
        <v>0</v>
      </c>
      <c r="HU13" s="472">
        <f>IF(HU5,'Dalyvio prielaidos'!$G$7/12-HU11,0)</f>
        <v>0</v>
      </c>
      <c r="HV13" s="472">
        <f>IF(HV5,'Dalyvio prielaidos'!$G$7/12-HV11,0)</f>
        <v>0</v>
      </c>
      <c r="HW13" s="472">
        <f>IF(HW5,'Dalyvio prielaidos'!$G$7/12-HW11,0)</f>
        <v>0</v>
      </c>
      <c r="HX13" s="472">
        <f>IF(HX5,'Dalyvio prielaidos'!$G$7/12-HX11,0)</f>
        <v>0</v>
      </c>
      <c r="HY13" s="472">
        <f>IF(HY5,'Dalyvio prielaidos'!$G$7/12-HY11,0)</f>
        <v>0</v>
      </c>
      <c r="HZ13" s="472">
        <f>IF(HZ5,'Dalyvio prielaidos'!$G$7/12-HZ11,0)</f>
        <v>0</v>
      </c>
      <c r="IA13" s="462">
        <f>SUM(HO13:HZ13)</f>
        <v>0</v>
      </c>
      <c r="IB13" s="472">
        <f>IF(IB5,'Dalyvio prielaidos'!$G$7/12-IB11,0)</f>
        <v>0</v>
      </c>
      <c r="IC13" s="472">
        <f>IF(IC5,'Dalyvio prielaidos'!$G$7/12-IC11,0)</f>
        <v>0</v>
      </c>
      <c r="ID13" s="472">
        <f>IF(ID5,'Dalyvio prielaidos'!$G$7/12-ID11,0)</f>
        <v>0</v>
      </c>
      <c r="IE13" s="472">
        <f>IF(IE5,'Dalyvio prielaidos'!$G$7/12-IE11,0)</f>
        <v>0</v>
      </c>
      <c r="IF13" s="472">
        <f>IF(IF5,'Dalyvio prielaidos'!$G$7/12-IF11,0)</f>
        <v>0</v>
      </c>
      <c r="IG13" s="472">
        <f>IF(IG5,'Dalyvio prielaidos'!$G$7/12-IG11,0)</f>
        <v>0</v>
      </c>
      <c r="IH13" s="472">
        <f>IF(IH5,'Dalyvio prielaidos'!$G$7/12-IH11,0)</f>
        <v>0</v>
      </c>
      <c r="II13" s="472">
        <f>IF(II5,'Dalyvio prielaidos'!$G$7/12-II11,0)</f>
        <v>0</v>
      </c>
      <c r="IJ13" s="472">
        <f>IF(IJ5,'Dalyvio prielaidos'!$G$7/12-IJ11,0)</f>
        <v>0</v>
      </c>
      <c r="IK13" s="472">
        <f>IF(IK5,'Dalyvio prielaidos'!$G$7/12-IK11,0)</f>
        <v>0</v>
      </c>
      <c r="IL13" s="472">
        <f>IF(IL5,'Dalyvio prielaidos'!$G$7/12-IL11,0)</f>
        <v>0</v>
      </c>
      <c r="IM13" s="472">
        <f>IF(IM5,'Dalyvio prielaidos'!$G$7/12-IM11,0)</f>
        <v>0</v>
      </c>
      <c r="IN13" s="462">
        <f>SUM(IB13:IM13)</f>
        <v>0</v>
      </c>
      <c r="IO13" s="472">
        <f>IF(IO5,'Dalyvio prielaidos'!$G$7/12-IO11,0)</f>
        <v>0</v>
      </c>
      <c r="IP13" s="472">
        <f>IF(IP5,'Dalyvio prielaidos'!$G$7/12-IP11,0)</f>
        <v>0</v>
      </c>
      <c r="IQ13" s="472">
        <f>IF(IQ5,'Dalyvio prielaidos'!$G$7/12-IQ11,0)</f>
        <v>0</v>
      </c>
      <c r="IR13" s="472">
        <f>IF(IR5,'Dalyvio prielaidos'!$G$7/12-IR11,0)</f>
        <v>0</v>
      </c>
      <c r="IS13" s="472">
        <f>IF(IS5,'Dalyvio prielaidos'!$G$7/12-IS11,0)</f>
        <v>0</v>
      </c>
      <c r="IT13" s="472">
        <f>IF(IT5,'Dalyvio prielaidos'!$G$7/12-IT11,0)</f>
        <v>0</v>
      </c>
      <c r="IU13" s="472">
        <f>IF(IU5,'Dalyvio prielaidos'!$G$7/12-IU11,0)</f>
        <v>0</v>
      </c>
      <c r="IV13" s="472">
        <f>IF(IV5,'Dalyvio prielaidos'!$G$7/12-IV11,0)</f>
        <v>0</v>
      </c>
      <c r="IW13" s="472">
        <f>IF(IW5,'Dalyvio prielaidos'!$G$7/12-IW11,0)</f>
        <v>0</v>
      </c>
      <c r="IX13" s="472">
        <f>IF(IX5,'Dalyvio prielaidos'!$G$7/12-IX11,0)</f>
        <v>0</v>
      </c>
      <c r="IY13" s="472">
        <f>IF(IY5,'Dalyvio prielaidos'!$G$7/12-IY11,0)</f>
        <v>0</v>
      </c>
      <c r="IZ13" s="472">
        <f>IF(IZ5,'Dalyvio prielaidos'!$G$7/12-IZ11,0)</f>
        <v>0</v>
      </c>
      <c r="JA13" s="462">
        <f>SUM(IO13:IZ13)</f>
        <v>0</v>
      </c>
      <c r="JB13" s="472">
        <f>IF(JB5,'Dalyvio prielaidos'!$G$7/12-JB11,0)</f>
        <v>0</v>
      </c>
      <c r="JC13" s="472">
        <f>IF(JC5,'Dalyvio prielaidos'!$G$7/12-JC11,0)</f>
        <v>0</v>
      </c>
      <c r="JD13" s="472">
        <f>IF(JD5,'Dalyvio prielaidos'!$G$7/12-JD11,0)</f>
        <v>0</v>
      </c>
      <c r="JE13" s="472">
        <f>IF(JE5,'Dalyvio prielaidos'!$G$7/12-JE11,0)</f>
        <v>0</v>
      </c>
      <c r="JF13" s="472">
        <f>IF(JF5,'Dalyvio prielaidos'!$G$7/12-JF11,0)</f>
        <v>0</v>
      </c>
      <c r="JG13" s="472">
        <f>IF(JG5,'Dalyvio prielaidos'!$G$7/12-JG11,0)</f>
        <v>0</v>
      </c>
      <c r="JH13" s="472">
        <f>IF(JH5,'Dalyvio prielaidos'!$G$7/12-JH11,0)</f>
        <v>0</v>
      </c>
      <c r="JI13" s="472">
        <f>IF(JI5,'Dalyvio prielaidos'!$G$7/12-JI11,0)</f>
        <v>0</v>
      </c>
      <c r="JJ13" s="472">
        <f>IF(JJ5,'Dalyvio prielaidos'!$G$7/12-JJ11,0)</f>
        <v>0</v>
      </c>
      <c r="JK13" s="472">
        <f>IF(JK5,'Dalyvio prielaidos'!$G$7/12-JK11,0)</f>
        <v>0</v>
      </c>
      <c r="JL13" s="472">
        <f>IF(JL5,'Dalyvio prielaidos'!$G$7/12-JL11,0)</f>
        <v>0</v>
      </c>
      <c r="JM13" s="472">
        <f>IF(JM5,'Dalyvio prielaidos'!$G$7/12-JM11,0)</f>
        <v>0</v>
      </c>
      <c r="JN13" s="462">
        <f>SUM(JB13:JM13)</f>
        <v>0</v>
      </c>
      <c r="JO13" s="472">
        <f>IF(JO5,'Dalyvio prielaidos'!$G$7/12-JO11,0)</f>
        <v>0</v>
      </c>
      <c r="JP13" s="472">
        <f>IF(JP5,'Dalyvio prielaidos'!$G$7/12-JP11,0)</f>
        <v>0</v>
      </c>
      <c r="JQ13" s="472">
        <f>IF(JQ5,'Dalyvio prielaidos'!$G$7/12-JQ11,0)</f>
        <v>0</v>
      </c>
      <c r="JR13" s="472">
        <f>IF(JR5,'Dalyvio prielaidos'!$G$7/12-JR11,0)</f>
        <v>0</v>
      </c>
      <c r="JS13" s="472">
        <f>IF(JS5,'Dalyvio prielaidos'!$G$7/12-JS11,0)</f>
        <v>0</v>
      </c>
      <c r="JT13" s="472">
        <f>IF(JT5,'Dalyvio prielaidos'!$G$7/12-JT11,0)</f>
        <v>0</v>
      </c>
      <c r="JU13" s="472">
        <f>IF(JU5,'Dalyvio prielaidos'!$G$7/12-JU11,0)</f>
        <v>0</v>
      </c>
      <c r="JV13" s="472">
        <f>IF(JV5,'Dalyvio prielaidos'!$G$7/12-JV11,0)</f>
        <v>0</v>
      </c>
      <c r="JW13" s="472">
        <f>IF(JW5,'Dalyvio prielaidos'!$G$7/12-JW11,0)</f>
        <v>0</v>
      </c>
      <c r="JX13" s="472">
        <f>IF(JX5,'Dalyvio prielaidos'!$G$7/12-JX11,0)</f>
        <v>0</v>
      </c>
      <c r="JY13" s="472">
        <f>IF(JY5,'Dalyvio prielaidos'!$G$7/12-JY11,0)</f>
        <v>0</v>
      </c>
      <c r="JZ13" s="472">
        <f>IF(JZ5,'Dalyvio prielaidos'!$G$7/12-JZ11,0)</f>
        <v>0</v>
      </c>
      <c r="KA13" s="462">
        <f>SUM(JO13:JZ13)</f>
        <v>0</v>
      </c>
      <c r="KB13" s="472">
        <f>IF(KB5,'Dalyvio prielaidos'!$G$7/12-KB11,0)</f>
        <v>0</v>
      </c>
      <c r="KC13" s="472">
        <f>IF(KC5,'Dalyvio prielaidos'!$G$7/12-KC11,0)</f>
        <v>0</v>
      </c>
      <c r="KD13" s="472">
        <f>IF(KD5,'Dalyvio prielaidos'!$G$7/12-KD11,0)</f>
        <v>0</v>
      </c>
      <c r="KE13" s="472">
        <f>IF(KE5,'Dalyvio prielaidos'!$G$7/12-KE11,0)</f>
        <v>0</v>
      </c>
      <c r="KF13" s="472">
        <f>IF(KF5,'Dalyvio prielaidos'!$G$7/12-KF11,0)</f>
        <v>0</v>
      </c>
      <c r="KG13" s="472">
        <f>IF(KG5,'Dalyvio prielaidos'!$G$7/12-KG11,0)</f>
        <v>0</v>
      </c>
      <c r="KH13" s="472">
        <f>IF(KH5,'Dalyvio prielaidos'!$G$7/12-KH11,0)</f>
        <v>0</v>
      </c>
      <c r="KI13" s="472">
        <f>IF(KI5,'Dalyvio prielaidos'!$G$7/12-KI11,0)</f>
        <v>0</v>
      </c>
      <c r="KJ13" s="472">
        <f>IF(KJ5,'Dalyvio prielaidos'!$G$7/12-KJ11,0)</f>
        <v>0</v>
      </c>
      <c r="KK13" s="472">
        <f>IF(KK5,'Dalyvio prielaidos'!$G$7/12-KK11,0)</f>
        <v>0</v>
      </c>
      <c r="KL13" s="472">
        <f>IF(KL5,'Dalyvio prielaidos'!$G$7/12-KL11,0)</f>
        <v>0</v>
      </c>
      <c r="KM13" s="472">
        <f>IF(KM5,'Dalyvio prielaidos'!$G$7/12-KM11,0)</f>
        <v>0</v>
      </c>
      <c r="KN13" s="462">
        <f>SUM(KB13:KM13)</f>
        <v>0</v>
      </c>
      <c r="KO13" s="472">
        <f>IF(KO5,'Dalyvio prielaidos'!$G$7/12-KO11,0)</f>
        <v>0</v>
      </c>
      <c r="KP13" s="472">
        <f>IF(KP5,'Dalyvio prielaidos'!$G$7/12-KP11,0)</f>
        <v>0</v>
      </c>
      <c r="KQ13" s="472">
        <f>IF(KQ5,'Dalyvio prielaidos'!$G$7/12-KQ11,0)</f>
        <v>0</v>
      </c>
      <c r="KR13" s="472">
        <f>IF(KR5,'Dalyvio prielaidos'!$G$7/12-KR11,0)</f>
        <v>0</v>
      </c>
      <c r="KS13" s="472">
        <f>IF(KS5,'Dalyvio prielaidos'!$G$7/12-KS11,0)</f>
        <v>0</v>
      </c>
      <c r="KT13" s="472">
        <f>IF(KT5,'Dalyvio prielaidos'!$G$7/12-KT11,0)</f>
        <v>0</v>
      </c>
      <c r="KU13" s="472">
        <f>IF(KU5,'Dalyvio prielaidos'!$G$7/12-KU11,0)</f>
        <v>0</v>
      </c>
      <c r="KV13" s="472">
        <f>IF(KV5,'Dalyvio prielaidos'!$G$7/12-KV11,0)</f>
        <v>0</v>
      </c>
      <c r="KW13" s="472">
        <f>IF(KW5,'Dalyvio prielaidos'!$G$7/12-KW11,0)</f>
        <v>0</v>
      </c>
      <c r="KX13" s="472">
        <f>IF(KX5,'Dalyvio prielaidos'!$G$7/12-KX11,0)</f>
        <v>0</v>
      </c>
      <c r="KY13" s="472">
        <f>IF(KY5,'Dalyvio prielaidos'!$G$7/12-KY11,0)</f>
        <v>0</v>
      </c>
      <c r="KZ13" s="472">
        <f>IF(KZ5,'Dalyvio prielaidos'!$G$7/12-KZ11,0)</f>
        <v>0</v>
      </c>
      <c r="LA13" s="462">
        <f>SUM(KO13:KZ13)</f>
        <v>0</v>
      </c>
      <c r="LB13" s="472">
        <f>IF(LB5,'Dalyvio prielaidos'!$G$7/12-LB11,0)</f>
        <v>0</v>
      </c>
      <c r="LC13" s="472">
        <f>IF(LC5,'Dalyvio prielaidos'!$G$7/12-LC11,0)</f>
        <v>0</v>
      </c>
      <c r="LD13" s="472">
        <f>IF(LD5,'Dalyvio prielaidos'!$G$7/12-LD11,0)</f>
        <v>0</v>
      </c>
      <c r="LE13" s="472">
        <f>IF(LE5,'Dalyvio prielaidos'!$G$7/12-LE11,0)</f>
        <v>0</v>
      </c>
      <c r="LF13" s="472">
        <f>IF(LF5,'Dalyvio prielaidos'!$G$7/12-LF11,0)</f>
        <v>0</v>
      </c>
      <c r="LG13" s="472">
        <f>IF(LG5,'Dalyvio prielaidos'!$G$7/12-LG11,0)</f>
        <v>0</v>
      </c>
      <c r="LH13" s="472">
        <f>IF(LH5,'Dalyvio prielaidos'!$G$7/12-LH11,0)</f>
        <v>0</v>
      </c>
      <c r="LI13" s="472">
        <f>IF(LI5,'Dalyvio prielaidos'!$G$7/12-LI11,0)</f>
        <v>0</v>
      </c>
      <c r="LJ13" s="472">
        <f>IF(LJ5,'Dalyvio prielaidos'!$G$7/12-LJ11,0)</f>
        <v>0</v>
      </c>
      <c r="LK13" s="472">
        <f>IF(LK5,'Dalyvio prielaidos'!$G$7/12-LK11,0)</f>
        <v>0</v>
      </c>
      <c r="LL13" s="472">
        <f>IF(LL5,'Dalyvio prielaidos'!$G$7/12-LL11,0)</f>
        <v>0</v>
      </c>
      <c r="LM13" s="472">
        <f>IF(LM5,'Dalyvio prielaidos'!$G$7/12-LM11,0)</f>
        <v>0</v>
      </c>
      <c r="LN13" s="462">
        <f>SUM(LB13:LM13)</f>
        <v>0</v>
      </c>
    </row>
    <row r="14" spans="1:326" s="461" customFormat="1">
      <c r="A14" s="499" t="s">
        <v>376</v>
      </c>
      <c r="B14" s="472">
        <f>SUM(B15:B16)</f>
        <v>0</v>
      </c>
      <c r="C14" s="472">
        <f t="shared" ref="C14:M14" si="301">SUM(C15:C16)</f>
        <v>0</v>
      </c>
      <c r="D14" s="472">
        <f t="shared" si="301"/>
        <v>0</v>
      </c>
      <c r="E14" s="472">
        <f t="shared" si="301"/>
        <v>0</v>
      </c>
      <c r="F14" s="472">
        <f t="shared" si="301"/>
        <v>0</v>
      </c>
      <c r="G14" s="472">
        <f t="shared" si="301"/>
        <v>0</v>
      </c>
      <c r="H14" s="472">
        <f t="shared" si="301"/>
        <v>0</v>
      </c>
      <c r="I14" s="472">
        <f t="shared" si="301"/>
        <v>0</v>
      </c>
      <c r="J14" s="472">
        <f t="shared" si="301"/>
        <v>0</v>
      </c>
      <c r="K14" s="472">
        <f t="shared" si="301"/>
        <v>0</v>
      </c>
      <c r="L14" s="472">
        <f t="shared" si="301"/>
        <v>0</v>
      </c>
      <c r="M14" s="472">
        <f t="shared" si="301"/>
        <v>0</v>
      </c>
      <c r="N14" s="534">
        <f t="shared" ref="N14:N18" si="302">SUM(B14:M14)</f>
        <v>0</v>
      </c>
      <c r="O14" s="531">
        <f>SUM(O15:O16)</f>
        <v>0</v>
      </c>
      <c r="P14" s="472">
        <f t="shared" ref="P14" si="303">SUM(P15:P16)</f>
        <v>0</v>
      </c>
      <c r="Q14" s="472">
        <f t="shared" ref="Q14" si="304">SUM(Q15:Q16)</f>
        <v>0</v>
      </c>
      <c r="R14" s="472">
        <f t="shared" ref="R14" si="305">SUM(R15:R16)</f>
        <v>0</v>
      </c>
      <c r="S14" s="472">
        <f t="shared" ref="S14" si="306">SUM(S15:S16)</f>
        <v>0</v>
      </c>
      <c r="T14" s="472">
        <f t="shared" ref="T14" si="307">SUM(T15:T16)</f>
        <v>0</v>
      </c>
      <c r="U14" s="472">
        <f t="shared" ref="U14" si="308">SUM(U15:U16)</f>
        <v>0</v>
      </c>
      <c r="V14" s="472">
        <f t="shared" ref="V14" si="309">SUM(V15:V16)</f>
        <v>0</v>
      </c>
      <c r="W14" s="472">
        <f t="shared" ref="W14" si="310">SUM(W15:W16)</f>
        <v>0</v>
      </c>
      <c r="X14" s="472">
        <f t="shared" ref="X14" si="311">SUM(X15:X16)</f>
        <v>0</v>
      </c>
      <c r="Y14" s="472">
        <f t="shared" ref="Y14" si="312">SUM(Y15:Y16)</f>
        <v>0</v>
      </c>
      <c r="Z14" s="536">
        <f t="shared" ref="Z14" si="313">SUM(Z15:Z16)</f>
        <v>0</v>
      </c>
      <c r="AA14" s="534">
        <f t="shared" ref="AA14:AA16" si="314">SUM(O14:Z14)</f>
        <v>0</v>
      </c>
      <c r="AB14" s="531">
        <f>SUM(AB15:AB16)</f>
        <v>8973.4458333333314</v>
      </c>
      <c r="AC14" s="472">
        <f t="shared" ref="AC14" si="315">SUM(AC15:AC16)</f>
        <v>8973.4458333333314</v>
      </c>
      <c r="AD14" s="472">
        <f t="shared" ref="AD14" si="316">SUM(AD15:AD16)</f>
        <v>8973.4458333333314</v>
      </c>
      <c r="AE14" s="472">
        <f t="shared" ref="AE14" si="317">SUM(AE15:AE16)</f>
        <v>8973.4458333333314</v>
      </c>
      <c r="AF14" s="472">
        <f t="shared" ref="AF14" si="318">SUM(AF15:AF16)</f>
        <v>8973.4458333333314</v>
      </c>
      <c r="AG14" s="472">
        <f t="shared" ref="AG14" si="319">SUM(AG15:AG16)</f>
        <v>8973.4458333333314</v>
      </c>
      <c r="AH14" s="472">
        <f t="shared" ref="AH14" si="320">SUM(AH15:AH16)</f>
        <v>8973.4458333333314</v>
      </c>
      <c r="AI14" s="472">
        <f t="shared" ref="AI14" si="321">SUM(AI15:AI16)</f>
        <v>8973.4458333333314</v>
      </c>
      <c r="AJ14" s="472">
        <f t="shared" ref="AJ14" si="322">SUM(AJ15:AJ16)</f>
        <v>8973.4458333333314</v>
      </c>
      <c r="AK14" s="472">
        <f t="shared" ref="AK14" si="323">SUM(AK15:AK16)</f>
        <v>8973.4458333333314</v>
      </c>
      <c r="AL14" s="472">
        <f t="shared" ref="AL14" si="324">SUM(AL15:AL16)</f>
        <v>8973.4458333333314</v>
      </c>
      <c r="AM14" s="472">
        <f t="shared" ref="AM14" si="325">SUM(AM15:AM16)</f>
        <v>8973.4458333333314</v>
      </c>
      <c r="AN14" s="473">
        <f t="shared" ref="AN14:AN16" si="326">SUM(AB14:AM14)</f>
        <v>107681.34999999998</v>
      </c>
      <c r="AO14" s="472">
        <f>SUM(AO15:AO16)</f>
        <v>9242.6492083333324</v>
      </c>
      <c r="AP14" s="472">
        <f t="shared" ref="AP14" si="327">SUM(AP15:AP16)</f>
        <v>9242.6492083333324</v>
      </c>
      <c r="AQ14" s="472">
        <f t="shared" ref="AQ14" si="328">SUM(AQ15:AQ16)</f>
        <v>9242.6492083333324</v>
      </c>
      <c r="AR14" s="472">
        <f t="shared" ref="AR14" si="329">SUM(AR15:AR16)</f>
        <v>9242.6492083333324</v>
      </c>
      <c r="AS14" s="472">
        <f t="shared" ref="AS14" si="330">SUM(AS15:AS16)</f>
        <v>9242.6492083333324</v>
      </c>
      <c r="AT14" s="472">
        <f t="shared" ref="AT14" si="331">SUM(AT15:AT16)</f>
        <v>9242.6492083333324</v>
      </c>
      <c r="AU14" s="472">
        <f t="shared" ref="AU14" si="332">SUM(AU15:AU16)</f>
        <v>9242.6492083333324</v>
      </c>
      <c r="AV14" s="472">
        <f t="shared" ref="AV14" si="333">SUM(AV15:AV16)</f>
        <v>9242.6492083333324</v>
      </c>
      <c r="AW14" s="472">
        <f t="shared" ref="AW14" si="334">SUM(AW15:AW16)</f>
        <v>9242.6492083333324</v>
      </c>
      <c r="AX14" s="472">
        <f t="shared" ref="AX14" si="335">SUM(AX15:AX16)</f>
        <v>9242.6492083333324</v>
      </c>
      <c r="AY14" s="472">
        <f t="shared" ref="AY14" si="336">SUM(AY15:AY16)</f>
        <v>9242.6492083333324</v>
      </c>
      <c r="AZ14" s="472">
        <f t="shared" ref="AZ14:BB14" si="337">SUM(AZ15:AZ16)</f>
        <v>9242.6492083333324</v>
      </c>
      <c r="BA14" s="473">
        <f t="shared" ref="BA14:BA16" si="338">SUM(AO14:AZ14)</f>
        <v>110911.79049999996</v>
      </c>
      <c r="BB14" s="472">
        <f t="shared" si="337"/>
        <v>9519.9286845833321</v>
      </c>
      <c r="BC14" s="472">
        <f t="shared" ref="BC14" si="339">SUM(BC15:BC16)</f>
        <v>9519.9286845833321</v>
      </c>
      <c r="BD14" s="472">
        <f t="shared" ref="BD14" si="340">SUM(BD15:BD16)</f>
        <v>9519.9286845833321</v>
      </c>
      <c r="BE14" s="472">
        <f t="shared" ref="BE14" si="341">SUM(BE15:BE16)</f>
        <v>9519.9286845833321</v>
      </c>
      <c r="BF14" s="472">
        <f t="shared" ref="BF14" si="342">SUM(BF15:BF16)</f>
        <v>9519.9286845833321</v>
      </c>
      <c r="BG14" s="472">
        <f t="shared" ref="BG14" si="343">SUM(BG15:BG16)</f>
        <v>9519.9286845833321</v>
      </c>
      <c r="BH14" s="472">
        <f t="shared" ref="BH14" si="344">SUM(BH15:BH16)</f>
        <v>9519.9286845833321</v>
      </c>
      <c r="BI14" s="472">
        <f t="shared" ref="BI14" si="345">SUM(BI15:BI16)</f>
        <v>9519.9286845833321</v>
      </c>
      <c r="BJ14" s="472">
        <f t="shared" ref="BJ14" si="346">SUM(BJ15:BJ16)</f>
        <v>9519.9286845833321</v>
      </c>
      <c r="BK14" s="472">
        <f t="shared" ref="BK14" si="347">SUM(BK15:BK16)</f>
        <v>9519.9286845833321</v>
      </c>
      <c r="BL14" s="472">
        <f t="shared" ref="BL14" si="348">SUM(BL15:BL16)</f>
        <v>9519.9286845833321</v>
      </c>
      <c r="BM14" s="472">
        <f t="shared" ref="BM14" si="349">SUM(BM15:BM16)</f>
        <v>9519.9286845833321</v>
      </c>
      <c r="BN14" s="473">
        <f t="shared" ref="BN14:BN16" si="350">SUM(BB14:BM14)</f>
        <v>114239.14421499996</v>
      </c>
      <c r="BO14" s="472">
        <f>SUM(BO15:BO16)</f>
        <v>9805.5265451208325</v>
      </c>
      <c r="BP14" s="472">
        <f t="shared" ref="BP14" si="351">SUM(BP15:BP16)</f>
        <v>9805.5265451208325</v>
      </c>
      <c r="BQ14" s="472">
        <f t="shared" ref="BQ14" si="352">SUM(BQ15:BQ16)</f>
        <v>9805.5265451208325</v>
      </c>
      <c r="BR14" s="472">
        <f t="shared" ref="BR14" si="353">SUM(BR15:BR16)</f>
        <v>9805.5265451208325</v>
      </c>
      <c r="BS14" s="472">
        <f t="shared" ref="BS14" si="354">SUM(BS15:BS16)</f>
        <v>9805.5265451208325</v>
      </c>
      <c r="BT14" s="472">
        <f t="shared" ref="BT14" si="355">SUM(BT15:BT16)</f>
        <v>9805.5265451208325</v>
      </c>
      <c r="BU14" s="472">
        <f t="shared" ref="BU14" si="356">SUM(BU15:BU16)</f>
        <v>9805.5265451208325</v>
      </c>
      <c r="BV14" s="472">
        <f t="shared" ref="BV14" si="357">SUM(BV15:BV16)</f>
        <v>9805.5265451208325</v>
      </c>
      <c r="BW14" s="472">
        <f t="shared" ref="BW14" si="358">SUM(BW15:BW16)</f>
        <v>9805.5265451208325</v>
      </c>
      <c r="BX14" s="472">
        <f t="shared" ref="BX14" si="359">SUM(BX15:BX16)</f>
        <v>9805.5265451208325</v>
      </c>
      <c r="BY14" s="472">
        <f t="shared" ref="BY14" si="360">SUM(BY15:BY16)</f>
        <v>9805.5265451208325</v>
      </c>
      <c r="BZ14" s="472">
        <f t="shared" ref="BZ14" si="361">SUM(BZ15:BZ16)</f>
        <v>9805.5265451208325</v>
      </c>
      <c r="CA14" s="473">
        <f t="shared" ref="CA14:CA16" si="362">SUM(BO14:BZ14)</f>
        <v>117666.31854145002</v>
      </c>
      <c r="CB14" s="472">
        <f>SUM(CB15:CB16)</f>
        <v>10099.692341474456</v>
      </c>
      <c r="CC14" s="472">
        <f t="shared" ref="CC14" si="363">SUM(CC15:CC16)</f>
        <v>10099.692341474456</v>
      </c>
      <c r="CD14" s="472">
        <f t="shared" ref="CD14" si="364">SUM(CD15:CD16)</f>
        <v>10099.692341474456</v>
      </c>
      <c r="CE14" s="472">
        <f t="shared" ref="CE14" si="365">SUM(CE15:CE16)</f>
        <v>10099.692341474456</v>
      </c>
      <c r="CF14" s="472">
        <f t="shared" ref="CF14" si="366">SUM(CF15:CF16)</f>
        <v>10099.692341474456</v>
      </c>
      <c r="CG14" s="472">
        <f t="shared" ref="CG14" si="367">SUM(CG15:CG16)</f>
        <v>10099.692341474456</v>
      </c>
      <c r="CH14" s="472">
        <f t="shared" ref="CH14" si="368">SUM(CH15:CH16)</f>
        <v>10099.692341474456</v>
      </c>
      <c r="CI14" s="472">
        <f t="shared" ref="CI14" si="369">SUM(CI15:CI16)</f>
        <v>10099.692341474456</v>
      </c>
      <c r="CJ14" s="472">
        <f t="shared" ref="CJ14" si="370">SUM(CJ15:CJ16)</f>
        <v>10099.692341474456</v>
      </c>
      <c r="CK14" s="472">
        <f t="shared" ref="CK14" si="371">SUM(CK15:CK16)</f>
        <v>10099.692341474456</v>
      </c>
      <c r="CL14" s="472">
        <f t="shared" ref="CL14" si="372">SUM(CL15:CL16)</f>
        <v>10099.692341474456</v>
      </c>
      <c r="CM14" s="472">
        <f t="shared" ref="CM14" si="373">SUM(CM15:CM16)</f>
        <v>10099.692341474456</v>
      </c>
      <c r="CN14" s="473">
        <f t="shared" ref="CN14:CN16" si="374">SUM(CB14:CM14)</f>
        <v>121196.30809769344</v>
      </c>
      <c r="CO14" s="472">
        <f>SUM(CO15:CO16)</f>
        <v>10402.683111718692</v>
      </c>
      <c r="CP14" s="472">
        <f t="shared" ref="CP14" si="375">SUM(CP15:CP16)</f>
        <v>10402.683111718692</v>
      </c>
      <c r="CQ14" s="472">
        <f t="shared" ref="CQ14" si="376">SUM(CQ15:CQ16)</f>
        <v>10402.683111718692</v>
      </c>
      <c r="CR14" s="472">
        <f t="shared" ref="CR14" si="377">SUM(CR15:CR16)</f>
        <v>10402.683111718692</v>
      </c>
      <c r="CS14" s="472">
        <f t="shared" ref="CS14" si="378">SUM(CS15:CS16)</f>
        <v>10402.683111718692</v>
      </c>
      <c r="CT14" s="472">
        <f t="shared" ref="CT14" si="379">SUM(CT15:CT16)</f>
        <v>10402.683111718692</v>
      </c>
      <c r="CU14" s="472">
        <f t="shared" ref="CU14" si="380">SUM(CU15:CU16)</f>
        <v>10402.683111718692</v>
      </c>
      <c r="CV14" s="472">
        <f t="shared" ref="CV14" si="381">SUM(CV15:CV16)</f>
        <v>10402.683111718692</v>
      </c>
      <c r="CW14" s="472">
        <f t="shared" ref="CW14" si="382">SUM(CW15:CW16)</f>
        <v>10402.683111718692</v>
      </c>
      <c r="CX14" s="472">
        <f t="shared" ref="CX14" si="383">SUM(CX15:CX16)</f>
        <v>10402.683111718692</v>
      </c>
      <c r="CY14" s="472">
        <f t="shared" ref="CY14" si="384">SUM(CY15:CY16)</f>
        <v>10402.683111718692</v>
      </c>
      <c r="CZ14" s="472">
        <f t="shared" ref="CZ14" si="385">SUM(CZ15:CZ16)</f>
        <v>10402.683111718692</v>
      </c>
      <c r="DA14" s="473">
        <f t="shared" ref="DA14:DA16" si="386">SUM(CO14:CZ14)</f>
        <v>124832.19734062433</v>
      </c>
      <c r="DB14" s="472">
        <f>SUM(DB15:DB16)</f>
        <v>10714.763605070251</v>
      </c>
      <c r="DC14" s="472">
        <f t="shared" ref="DC14" si="387">SUM(DC15:DC16)</f>
        <v>10714.763605070251</v>
      </c>
      <c r="DD14" s="472">
        <f t="shared" ref="DD14" si="388">SUM(DD15:DD16)</f>
        <v>10714.763605070251</v>
      </c>
      <c r="DE14" s="472">
        <f t="shared" ref="DE14" si="389">SUM(DE15:DE16)</f>
        <v>10714.763605070251</v>
      </c>
      <c r="DF14" s="472">
        <f t="shared" ref="DF14" si="390">SUM(DF15:DF16)</f>
        <v>10714.763605070251</v>
      </c>
      <c r="DG14" s="472">
        <f t="shared" ref="DG14" si="391">SUM(DG15:DG16)</f>
        <v>10714.763605070251</v>
      </c>
      <c r="DH14" s="472">
        <f t="shared" ref="DH14" si="392">SUM(DH15:DH16)</f>
        <v>10714.763605070251</v>
      </c>
      <c r="DI14" s="472">
        <f t="shared" ref="DI14" si="393">SUM(DI15:DI16)</f>
        <v>10714.763605070251</v>
      </c>
      <c r="DJ14" s="472">
        <f t="shared" ref="DJ14" si="394">SUM(DJ15:DJ16)</f>
        <v>10714.763605070251</v>
      </c>
      <c r="DK14" s="472">
        <f t="shared" ref="DK14" si="395">SUM(DK15:DK16)</f>
        <v>10714.763605070251</v>
      </c>
      <c r="DL14" s="472">
        <f t="shared" ref="DL14" si="396">SUM(DL15:DL16)</f>
        <v>10714.763605070251</v>
      </c>
      <c r="DM14" s="472">
        <f t="shared" ref="DM14" si="397">SUM(DM15:DM16)</f>
        <v>10714.763605070251</v>
      </c>
      <c r="DN14" s="473">
        <f t="shared" ref="DN14:DN16" si="398">SUM(DB14:DM14)</f>
        <v>128577.16326084304</v>
      </c>
      <c r="DO14" s="472">
        <f>SUM(DO15:DO16)</f>
        <v>11036.206513222358</v>
      </c>
      <c r="DP14" s="472">
        <f t="shared" ref="DP14" si="399">SUM(DP15:DP16)</f>
        <v>11036.206513222358</v>
      </c>
      <c r="DQ14" s="472">
        <f t="shared" ref="DQ14" si="400">SUM(DQ15:DQ16)</f>
        <v>11036.206513222358</v>
      </c>
      <c r="DR14" s="472">
        <f t="shared" ref="DR14" si="401">SUM(DR15:DR16)</f>
        <v>11036.206513222358</v>
      </c>
      <c r="DS14" s="472">
        <f t="shared" ref="DS14" si="402">SUM(DS15:DS16)</f>
        <v>11036.206513222358</v>
      </c>
      <c r="DT14" s="472">
        <f t="shared" ref="DT14" si="403">SUM(DT15:DT16)</f>
        <v>11036.206513222358</v>
      </c>
      <c r="DU14" s="472">
        <f t="shared" ref="DU14" si="404">SUM(DU15:DU16)</f>
        <v>11036.206513222358</v>
      </c>
      <c r="DV14" s="472">
        <f t="shared" ref="DV14" si="405">SUM(DV15:DV16)</f>
        <v>11036.206513222358</v>
      </c>
      <c r="DW14" s="472">
        <f t="shared" ref="DW14" si="406">SUM(DW15:DW16)</f>
        <v>11036.206513222358</v>
      </c>
      <c r="DX14" s="472">
        <f t="shared" ref="DX14" si="407">SUM(DX15:DX16)</f>
        <v>11036.206513222358</v>
      </c>
      <c r="DY14" s="472">
        <f t="shared" ref="DY14" si="408">SUM(DY15:DY16)</f>
        <v>11036.206513222358</v>
      </c>
      <c r="DZ14" s="472">
        <f t="shared" ref="DZ14" si="409">SUM(DZ15:DZ16)</f>
        <v>11036.206513222358</v>
      </c>
      <c r="EA14" s="473">
        <f t="shared" ref="EA14:EA16" si="410">SUM(DO14:DZ14)</f>
        <v>132434.47815866832</v>
      </c>
      <c r="EB14" s="472">
        <f>SUM(EB15:EB16)</f>
        <v>11367.29270861903</v>
      </c>
      <c r="EC14" s="472">
        <f t="shared" ref="EC14" si="411">SUM(EC15:EC16)</f>
        <v>11367.29270861903</v>
      </c>
      <c r="ED14" s="472">
        <f t="shared" ref="ED14" si="412">SUM(ED15:ED16)</f>
        <v>11367.29270861903</v>
      </c>
      <c r="EE14" s="472">
        <f t="shared" ref="EE14" si="413">SUM(EE15:EE16)</f>
        <v>11367.29270861903</v>
      </c>
      <c r="EF14" s="472">
        <f t="shared" ref="EF14" si="414">SUM(EF15:EF16)</f>
        <v>11367.29270861903</v>
      </c>
      <c r="EG14" s="472">
        <f t="shared" ref="EG14" si="415">SUM(EG15:EG16)</f>
        <v>11367.29270861903</v>
      </c>
      <c r="EH14" s="472">
        <f t="shared" ref="EH14" si="416">SUM(EH15:EH16)</f>
        <v>11367.29270861903</v>
      </c>
      <c r="EI14" s="472">
        <f t="shared" ref="EI14" si="417">SUM(EI15:EI16)</f>
        <v>11367.29270861903</v>
      </c>
      <c r="EJ14" s="472">
        <f t="shared" ref="EJ14" si="418">SUM(EJ15:EJ16)</f>
        <v>11367.29270861903</v>
      </c>
      <c r="EK14" s="472">
        <f t="shared" ref="EK14" si="419">SUM(EK15:EK16)</f>
        <v>11367.29270861903</v>
      </c>
      <c r="EL14" s="472">
        <f t="shared" ref="EL14" si="420">SUM(EL15:EL16)</f>
        <v>11367.29270861903</v>
      </c>
      <c r="EM14" s="472">
        <f t="shared" ref="EM14" si="421">SUM(EM15:EM16)</f>
        <v>11367.29270861903</v>
      </c>
      <c r="EN14" s="473">
        <f t="shared" ref="EN14:EN16" si="422">SUM(EB14:EM14)</f>
        <v>136407.51250342836</v>
      </c>
      <c r="EO14" s="472">
        <f>SUM(EO15:EO16)</f>
        <v>11708.3114898776</v>
      </c>
      <c r="EP14" s="472">
        <f t="shared" ref="EP14" si="423">SUM(EP15:EP16)</f>
        <v>11708.3114898776</v>
      </c>
      <c r="EQ14" s="472">
        <f t="shared" ref="EQ14" si="424">SUM(EQ15:EQ16)</f>
        <v>11708.3114898776</v>
      </c>
      <c r="ER14" s="472">
        <f t="shared" ref="ER14" si="425">SUM(ER15:ER16)</f>
        <v>11708.3114898776</v>
      </c>
      <c r="ES14" s="472">
        <f t="shared" ref="ES14" si="426">SUM(ES15:ES16)</f>
        <v>11708.3114898776</v>
      </c>
      <c r="ET14" s="472">
        <f t="shared" ref="ET14" si="427">SUM(ET15:ET16)</f>
        <v>11708.3114898776</v>
      </c>
      <c r="EU14" s="472">
        <f t="shared" ref="EU14" si="428">SUM(EU15:EU16)</f>
        <v>11708.3114898776</v>
      </c>
      <c r="EV14" s="472">
        <f t="shared" ref="EV14" si="429">SUM(EV15:EV16)</f>
        <v>11708.3114898776</v>
      </c>
      <c r="EW14" s="472">
        <f t="shared" ref="EW14" si="430">SUM(EW15:EW16)</f>
        <v>11708.3114898776</v>
      </c>
      <c r="EX14" s="472">
        <f t="shared" ref="EX14" si="431">SUM(EX15:EX16)</f>
        <v>11708.3114898776</v>
      </c>
      <c r="EY14" s="472">
        <f t="shared" ref="EY14" si="432">SUM(EY15:EY16)</f>
        <v>11708.3114898776</v>
      </c>
      <c r="EZ14" s="472">
        <f t="shared" ref="EZ14" si="433">SUM(EZ15:EZ16)</f>
        <v>11708.3114898776</v>
      </c>
      <c r="FA14" s="473">
        <f t="shared" ref="FA14:FA16" si="434">SUM(EO14:EZ14)</f>
        <v>140499.73787853119</v>
      </c>
      <c r="FB14" s="472">
        <f>SUM(FB15:FB16)</f>
        <v>12059.560834573927</v>
      </c>
      <c r="FC14" s="472">
        <f t="shared" ref="FC14" si="435">SUM(FC15:FC16)</f>
        <v>12059.560834573927</v>
      </c>
      <c r="FD14" s="472">
        <f t="shared" ref="FD14" si="436">SUM(FD15:FD16)</f>
        <v>12059.560834573927</v>
      </c>
      <c r="FE14" s="472">
        <f t="shared" ref="FE14" si="437">SUM(FE15:FE16)</f>
        <v>12059.560834573927</v>
      </c>
      <c r="FF14" s="472">
        <f t="shared" ref="FF14" si="438">SUM(FF15:FF16)</f>
        <v>12059.560834573927</v>
      </c>
      <c r="FG14" s="472">
        <f t="shared" ref="FG14" si="439">SUM(FG15:FG16)</f>
        <v>12059.560834573927</v>
      </c>
      <c r="FH14" s="472">
        <f t="shared" ref="FH14" si="440">SUM(FH15:FH16)</f>
        <v>12059.560834573927</v>
      </c>
      <c r="FI14" s="472">
        <f t="shared" ref="FI14" si="441">SUM(FI15:FI16)</f>
        <v>12059.560834573927</v>
      </c>
      <c r="FJ14" s="472">
        <f t="shared" ref="FJ14" si="442">SUM(FJ15:FJ16)</f>
        <v>12059.560834573927</v>
      </c>
      <c r="FK14" s="472">
        <f t="shared" ref="FK14" si="443">SUM(FK15:FK16)</f>
        <v>12059.560834573927</v>
      </c>
      <c r="FL14" s="472">
        <f t="shared" ref="FL14" si="444">SUM(FL15:FL16)</f>
        <v>12059.560834573927</v>
      </c>
      <c r="FM14" s="472">
        <f t="shared" ref="FM14" si="445">SUM(FM15:FM16)</f>
        <v>12059.560834573927</v>
      </c>
      <c r="FN14" s="473">
        <f t="shared" ref="FN14:FN16" si="446">SUM(FB14:FM14)</f>
        <v>144714.73001488714</v>
      </c>
      <c r="FO14" s="472">
        <f>SUM(FO15:FO16)</f>
        <v>12421.347659611143</v>
      </c>
      <c r="FP14" s="472">
        <f t="shared" ref="FP14" si="447">SUM(FP15:FP16)</f>
        <v>12421.347659611143</v>
      </c>
      <c r="FQ14" s="472">
        <f t="shared" ref="FQ14" si="448">SUM(FQ15:FQ16)</f>
        <v>12421.347659611143</v>
      </c>
      <c r="FR14" s="472">
        <f t="shared" ref="FR14" si="449">SUM(FR15:FR16)</f>
        <v>12421.347659611143</v>
      </c>
      <c r="FS14" s="472">
        <f t="shared" ref="FS14" si="450">SUM(FS15:FS16)</f>
        <v>12421.347659611143</v>
      </c>
      <c r="FT14" s="472">
        <f t="shared" ref="FT14" si="451">SUM(FT15:FT16)</f>
        <v>12421.347659611143</v>
      </c>
      <c r="FU14" s="472">
        <f t="shared" ref="FU14" si="452">SUM(FU15:FU16)</f>
        <v>12421.347659611143</v>
      </c>
      <c r="FV14" s="472">
        <f t="shared" ref="FV14" si="453">SUM(FV15:FV16)</f>
        <v>12421.347659611143</v>
      </c>
      <c r="FW14" s="472">
        <f t="shared" ref="FW14" si="454">SUM(FW15:FW16)</f>
        <v>12421.347659611143</v>
      </c>
      <c r="FX14" s="472">
        <f t="shared" ref="FX14" si="455">SUM(FX15:FX16)</f>
        <v>12421.347659611143</v>
      </c>
      <c r="FY14" s="472">
        <f t="shared" ref="FY14" si="456">SUM(FY15:FY16)</f>
        <v>12421.347659611143</v>
      </c>
      <c r="FZ14" s="472">
        <f t="shared" ref="FZ14" si="457">SUM(FZ15:FZ16)</f>
        <v>12421.347659611143</v>
      </c>
      <c r="GA14" s="473">
        <f t="shared" ref="GA14:GA16" si="458">SUM(FO14:FZ14)</f>
        <v>149056.17191533372</v>
      </c>
      <c r="GB14" s="472">
        <f>SUM(GB15:GB16)</f>
        <v>12793.988089399481</v>
      </c>
      <c r="GC14" s="472">
        <f t="shared" ref="GC14" si="459">SUM(GC15:GC16)</f>
        <v>12793.988089399481</v>
      </c>
      <c r="GD14" s="472">
        <f t="shared" ref="GD14" si="460">SUM(GD15:GD16)</f>
        <v>12793.988089399481</v>
      </c>
      <c r="GE14" s="472">
        <f t="shared" ref="GE14" si="461">SUM(GE15:GE16)</f>
        <v>12793.988089399481</v>
      </c>
      <c r="GF14" s="472">
        <f t="shared" ref="GF14" si="462">SUM(GF15:GF16)</f>
        <v>12793.988089399481</v>
      </c>
      <c r="GG14" s="472">
        <f t="shared" ref="GG14" si="463">SUM(GG15:GG16)</f>
        <v>12793.988089399481</v>
      </c>
      <c r="GH14" s="472">
        <f t="shared" ref="GH14" si="464">SUM(GH15:GH16)</f>
        <v>12793.988089399481</v>
      </c>
      <c r="GI14" s="472">
        <f t="shared" ref="GI14" si="465">SUM(GI15:GI16)</f>
        <v>12793.988089399481</v>
      </c>
      <c r="GJ14" s="472">
        <f t="shared" ref="GJ14" si="466">SUM(GJ15:GJ16)</f>
        <v>12793.988089399481</v>
      </c>
      <c r="GK14" s="472">
        <f t="shared" ref="GK14" si="467">SUM(GK15:GK16)</f>
        <v>12793.988089399481</v>
      </c>
      <c r="GL14" s="472">
        <f t="shared" ref="GL14" si="468">SUM(GL15:GL16)</f>
        <v>12793.988089399481</v>
      </c>
      <c r="GM14" s="472">
        <f t="shared" ref="GM14" si="469">SUM(GM15:GM16)</f>
        <v>12793.988089399481</v>
      </c>
      <c r="GN14" s="473">
        <f t="shared" ref="GN14:GN16" si="470">SUM(GB14:GM14)</f>
        <v>153527.85707279379</v>
      </c>
      <c r="GO14" s="472">
        <f>SUM(GO15:GO16)</f>
        <v>0</v>
      </c>
      <c r="GP14" s="472">
        <f t="shared" ref="GP14" si="471">SUM(GP15:GP16)</f>
        <v>0</v>
      </c>
      <c r="GQ14" s="472">
        <f t="shared" ref="GQ14" si="472">SUM(GQ15:GQ16)</f>
        <v>0</v>
      </c>
      <c r="GR14" s="472">
        <f t="shared" ref="GR14" si="473">SUM(GR15:GR16)</f>
        <v>0</v>
      </c>
      <c r="GS14" s="472">
        <f t="shared" ref="GS14" si="474">SUM(GS15:GS16)</f>
        <v>0</v>
      </c>
      <c r="GT14" s="472">
        <f t="shared" ref="GT14" si="475">SUM(GT15:GT16)</f>
        <v>0</v>
      </c>
      <c r="GU14" s="472">
        <f t="shared" ref="GU14" si="476">SUM(GU15:GU16)</f>
        <v>0</v>
      </c>
      <c r="GV14" s="472">
        <f t="shared" ref="GV14" si="477">SUM(GV15:GV16)</f>
        <v>0</v>
      </c>
      <c r="GW14" s="472">
        <f t="shared" ref="GW14" si="478">SUM(GW15:GW16)</f>
        <v>0</v>
      </c>
      <c r="GX14" s="472">
        <f t="shared" ref="GX14" si="479">SUM(GX15:GX16)</f>
        <v>0</v>
      </c>
      <c r="GY14" s="472">
        <f t="shared" ref="GY14" si="480">SUM(GY15:GY16)</f>
        <v>0</v>
      </c>
      <c r="GZ14" s="472">
        <f t="shared" ref="GZ14" si="481">SUM(GZ15:GZ16)</f>
        <v>0</v>
      </c>
      <c r="HA14" s="473">
        <f t="shared" ref="HA14:HA16" si="482">SUM(GO14:GZ14)</f>
        <v>0</v>
      </c>
      <c r="HB14" s="472">
        <f>SUM(HB15:HB16)</f>
        <v>0</v>
      </c>
      <c r="HC14" s="472">
        <f t="shared" ref="HC14" si="483">SUM(HC15:HC16)</f>
        <v>0</v>
      </c>
      <c r="HD14" s="472">
        <f t="shared" ref="HD14" si="484">SUM(HD15:HD16)</f>
        <v>0</v>
      </c>
      <c r="HE14" s="472">
        <f t="shared" ref="HE14" si="485">SUM(HE15:HE16)</f>
        <v>0</v>
      </c>
      <c r="HF14" s="472">
        <f t="shared" ref="HF14" si="486">SUM(HF15:HF16)</f>
        <v>0</v>
      </c>
      <c r="HG14" s="472">
        <f t="shared" ref="HG14" si="487">SUM(HG15:HG16)</f>
        <v>0</v>
      </c>
      <c r="HH14" s="472">
        <f t="shared" ref="HH14" si="488">SUM(HH15:HH16)</f>
        <v>0</v>
      </c>
      <c r="HI14" s="472">
        <f t="shared" ref="HI14" si="489">SUM(HI15:HI16)</f>
        <v>0</v>
      </c>
      <c r="HJ14" s="472">
        <f t="shared" ref="HJ14" si="490">SUM(HJ15:HJ16)</f>
        <v>0</v>
      </c>
      <c r="HK14" s="472">
        <f t="shared" ref="HK14" si="491">SUM(HK15:HK16)</f>
        <v>0</v>
      </c>
      <c r="HL14" s="472">
        <f t="shared" ref="HL14" si="492">SUM(HL15:HL16)</f>
        <v>0</v>
      </c>
      <c r="HM14" s="472">
        <f t="shared" ref="HM14" si="493">SUM(HM15:HM16)</f>
        <v>0</v>
      </c>
      <c r="HN14" s="473">
        <f t="shared" ref="HN14:HN16" si="494">SUM(HB14:HM14)</f>
        <v>0</v>
      </c>
      <c r="HO14" s="472">
        <f>SUM(HO15:HO16)</f>
        <v>0</v>
      </c>
      <c r="HP14" s="472">
        <f t="shared" ref="HP14" si="495">SUM(HP15:HP16)</f>
        <v>0</v>
      </c>
      <c r="HQ14" s="472">
        <f t="shared" ref="HQ14" si="496">SUM(HQ15:HQ16)</f>
        <v>0</v>
      </c>
      <c r="HR14" s="472">
        <f t="shared" ref="HR14" si="497">SUM(HR15:HR16)</f>
        <v>0</v>
      </c>
      <c r="HS14" s="472">
        <f t="shared" ref="HS14" si="498">SUM(HS15:HS16)</f>
        <v>0</v>
      </c>
      <c r="HT14" s="472">
        <f t="shared" ref="HT14" si="499">SUM(HT15:HT16)</f>
        <v>0</v>
      </c>
      <c r="HU14" s="472">
        <f t="shared" ref="HU14" si="500">SUM(HU15:HU16)</f>
        <v>0</v>
      </c>
      <c r="HV14" s="472">
        <f t="shared" ref="HV14" si="501">SUM(HV15:HV16)</f>
        <v>0</v>
      </c>
      <c r="HW14" s="472">
        <f t="shared" ref="HW14" si="502">SUM(HW15:HW16)</f>
        <v>0</v>
      </c>
      <c r="HX14" s="472">
        <f t="shared" ref="HX14" si="503">SUM(HX15:HX16)</f>
        <v>0</v>
      </c>
      <c r="HY14" s="472">
        <f t="shared" ref="HY14" si="504">SUM(HY15:HY16)</f>
        <v>0</v>
      </c>
      <c r="HZ14" s="472">
        <f t="shared" ref="HZ14" si="505">SUM(HZ15:HZ16)</f>
        <v>0</v>
      </c>
      <c r="IA14" s="473">
        <f t="shared" ref="IA14:IA16" si="506">SUM(HO14:HZ14)</f>
        <v>0</v>
      </c>
      <c r="IB14" s="472">
        <f>SUM(IB15:IB16)</f>
        <v>0</v>
      </c>
      <c r="IC14" s="472">
        <f t="shared" ref="IC14" si="507">SUM(IC15:IC16)</f>
        <v>0</v>
      </c>
      <c r="ID14" s="472">
        <f t="shared" ref="ID14" si="508">SUM(ID15:ID16)</f>
        <v>0</v>
      </c>
      <c r="IE14" s="472">
        <f t="shared" ref="IE14" si="509">SUM(IE15:IE16)</f>
        <v>0</v>
      </c>
      <c r="IF14" s="472">
        <f t="shared" ref="IF14" si="510">SUM(IF15:IF16)</f>
        <v>0</v>
      </c>
      <c r="IG14" s="472">
        <f t="shared" ref="IG14" si="511">SUM(IG15:IG16)</f>
        <v>0</v>
      </c>
      <c r="IH14" s="472">
        <f t="shared" ref="IH14" si="512">SUM(IH15:IH16)</f>
        <v>0</v>
      </c>
      <c r="II14" s="472">
        <f t="shared" ref="II14" si="513">SUM(II15:II16)</f>
        <v>0</v>
      </c>
      <c r="IJ14" s="472">
        <f t="shared" ref="IJ14" si="514">SUM(IJ15:IJ16)</f>
        <v>0</v>
      </c>
      <c r="IK14" s="472">
        <f t="shared" ref="IK14" si="515">SUM(IK15:IK16)</f>
        <v>0</v>
      </c>
      <c r="IL14" s="472">
        <f t="shared" ref="IL14" si="516">SUM(IL15:IL16)</f>
        <v>0</v>
      </c>
      <c r="IM14" s="472">
        <f t="shared" ref="IM14" si="517">SUM(IM15:IM16)</f>
        <v>0</v>
      </c>
      <c r="IN14" s="473">
        <f t="shared" ref="IN14:IN16" si="518">SUM(IB14:IM14)</f>
        <v>0</v>
      </c>
      <c r="IO14" s="472">
        <f>SUM(IO15:IO16)</f>
        <v>0</v>
      </c>
      <c r="IP14" s="472">
        <f t="shared" ref="IP14" si="519">SUM(IP15:IP16)</f>
        <v>0</v>
      </c>
      <c r="IQ14" s="472">
        <f t="shared" ref="IQ14" si="520">SUM(IQ15:IQ16)</f>
        <v>0</v>
      </c>
      <c r="IR14" s="472">
        <f t="shared" ref="IR14" si="521">SUM(IR15:IR16)</f>
        <v>0</v>
      </c>
      <c r="IS14" s="472">
        <f t="shared" ref="IS14" si="522">SUM(IS15:IS16)</f>
        <v>0</v>
      </c>
      <c r="IT14" s="472">
        <f t="shared" ref="IT14" si="523">SUM(IT15:IT16)</f>
        <v>0</v>
      </c>
      <c r="IU14" s="472">
        <f t="shared" ref="IU14" si="524">SUM(IU15:IU16)</f>
        <v>0</v>
      </c>
      <c r="IV14" s="472">
        <f t="shared" ref="IV14" si="525">SUM(IV15:IV16)</f>
        <v>0</v>
      </c>
      <c r="IW14" s="472">
        <f t="shared" ref="IW14" si="526">SUM(IW15:IW16)</f>
        <v>0</v>
      </c>
      <c r="IX14" s="472">
        <f t="shared" ref="IX14" si="527">SUM(IX15:IX16)</f>
        <v>0</v>
      </c>
      <c r="IY14" s="472">
        <f t="shared" ref="IY14" si="528">SUM(IY15:IY16)</f>
        <v>0</v>
      </c>
      <c r="IZ14" s="472">
        <f t="shared" ref="IZ14" si="529">SUM(IZ15:IZ16)</f>
        <v>0</v>
      </c>
      <c r="JA14" s="473">
        <f t="shared" ref="JA14:JA16" si="530">SUM(IO14:IZ14)</f>
        <v>0</v>
      </c>
      <c r="JB14" s="472">
        <f>SUM(JB15:JB16)</f>
        <v>0</v>
      </c>
      <c r="JC14" s="472">
        <f t="shared" ref="JC14" si="531">SUM(JC15:JC16)</f>
        <v>0</v>
      </c>
      <c r="JD14" s="472">
        <f t="shared" ref="JD14" si="532">SUM(JD15:JD16)</f>
        <v>0</v>
      </c>
      <c r="JE14" s="472">
        <f t="shared" ref="JE14" si="533">SUM(JE15:JE16)</f>
        <v>0</v>
      </c>
      <c r="JF14" s="472">
        <f t="shared" ref="JF14" si="534">SUM(JF15:JF16)</f>
        <v>0</v>
      </c>
      <c r="JG14" s="472">
        <f t="shared" ref="JG14" si="535">SUM(JG15:JG16)</f>
        <v>0</v>
      </c>
      <c r="JH14" s="472">
        <f t="shared" ref="JH14" si="536">SUM(JH15:JH16)</f>
        <v>0</v>
      </c>
      <c r="JI14" s="472">
        <f t="shared" ref="JI14" si="537">SUM(JI15:JI16)</f>
        <v>0</v>
      </c>
      <c r="JJ14" s="472">
        <f t="shared" ref="JJ14" si="538">SUM(JJ15:JJ16)</f>
        <v>0</v>
      </c>
      <c r="JK14" s="472">
        <f t="shared" ref="JK14" si="539">SUM(JK15:JK16)</f>
        <v>0</v>
      </c>
      <c r="JL14" s="472">
        <f t="shared" ref="JL14" si="540">SUM(JL15:JL16)</f>
        <v>0</v>
      </c>
      <c r="JM14" s="472">
        <f t="shared" ref="JM14" si="541">SUM(JM15:JM16)</f>
        <v>0</v>
      </c>
      <c r="JN14" s="473">
        <f t="shared" ref="JN14:JN16" si="542">SUM(JB14:JM14)</f>
        <v>0</v>
      </c>
      <c r="JO14" s="472">
        <f>SUM(JO15:JO16)</f>
        <v>0</v>
      </c>
      <c r="JP14" s="472">
        <f t="shared" ref="JP14" si="543">SUM(JP15:JP16)</f>
        <v>0</v>
      </c>
      <c r="JQ14" s="472">
        <f t="shared" ref="JQ14" si="544">SUM(JQ15:JQ16)</f>
        <v>0</v>
      </c>
      <c r="JR14" s="472">
        <f t="shared" ref="JR14" si="545">SUM(JR15:JR16)</f>
        <v>0</v>
      </c>
      <c r="JS14" s="472">
        <f t="shared" ref="JS14" si="546">SUM(JS15:JS16)</f>
        <v>0</v>
      </c>
      <c r="JT14" s="472">
        <f t="shared" ref="JT14" si="547">SUM(JT15:JT16)</f>
        <v>0</v>
      </c>
      <c r="JU14" s="472">
        <f t="shared" ref="JU14" si="548">SUM(JU15:JU16)</f>
        <v>0</v>
      </c>
      <c r="JV14" s="472">
        <f t="shared" ref="JV14" si="549">SUM(JV15:JV16)</f>
        <v>0</v>
      </c>
      <c r="JW14" s="472">
        <f t="shared" ref="JW14" si="550">SUM(JW15:JW16)</f>
        <v>0</v>
      </c>
      <c r="JX14" s="472">
        <f t="shared" ref="JX14" si="551">SUM(JX15:JX16)</f>
        <v>0</v>
      </c>
      <c r="JY14" s="472">
        <f t="shared" ref="JY14" si="552">SUM(JY15:JY16)</f>
        <v>0</v>
      </c>
      <c r="JZ14" s="472">
        <f t="shared" ref="JZ14" si="553">SUM(JZ15:JZ16)</f>
        <v>0</v>
      </c>
      <c r="KA14" s="473">
        <f t="shared" ref="KA14:KA16" si="554">SUM(JO14:JZ14)</f>
        <v>0</v>
      </c>
      <c r="KB14" s="472">
        <f>SUM(KB15:KB16)</f>
        <v>0</v>
      </c>
      <c r="KC14" s="472">
        <f t="shared" ref="KC14" si="555">SUM(KC15:KC16)</f>
        <v>0</v>
      </c>
      <c r="KD14" s="472">
        <f t="shared" ref="KD14" si="556">SUM(KD15:KD16)</f>
        <v>0</v>
      </c>
      <c r="KE14" s="472">
        <f t="shared" ref="KE14" si="557">SUM(KE15:KE16)</f>
        <v>0</v>
      </c>
      <c r="KF14" s="472">
        <f t="shared" ref="KF14" si="558">SUM(KF15:KF16)</f>
        <v>0</v>
      </c>
      <c r="KG14" s="472">
        <f t="shared" ref="KG14" si="559">SUM(KG15:KG16)</f>
        <v>0</v>
      </c>
      <c r="KH14" s="472">
        <f t="shared" ref="KH14" si="560">SUM(KH15:KH16)</f>
        <v>0</v>
      </c>
      <c r="KI14" s="472">
        <f t="shared" ref="KI14" si="561">SUM(KI15:KI16)</f>
        <v>0</v>
      </c>
      <c r="KJ14" s="472">
        <f t="shared" ref="KJ14" si="562">SUM(KJ15:KJ16)</f>
        <v>0</v>
      </c>
      <c r="KK14" s="472">
        <f t="shared" ref="KK14" si="563">SUM(KK15:KK16)</f>
        <v>0</v>
      </c>
      <c r="KL14" s="472">
        <f t="shared" ref="KL14" si="564">SUM(KL15:KL16)</f>
        <v>0</v>
      </c>
      <c r="KM14" s="472">
        <f t="shared" ref="KM14" si="565">SUM(KM15:KM16)</f>
        <v>0</v>
      </c>
      <c r="KN14" s="473">
        <f t="shared" ref="KN14:KN16" si="566">SUM(KB14:KM14)</f>
        <v>0</v>
      </c>
      <c r="KO14" s="472">
        <f>SUM(KO15:KO16)</f>
        <v>0</v>
      </c>
      <c r="KP14" s="472">
        <f t="shared" ref="KP14" si="567">SUM(KP15:KP16)</f>
        <v>0</v>
      </c>
      <c r="KQ14" s="472">
        <f t="shared" ref="KQ14" si="568">SUM(KQ15:KQ16)</f>
        <v>0</v>
      </c>
      <c r="KR14" s="472">
        <f t="shared" ref="KR14" si="569">SUM(KR15:KR16)</f>
        <v>0</v>
      </c>
      <c r="KS14" s="472">
        <f t="shared" ref="KS14" si="570">SUM(KS15:KS16)</f>
        <v>0</v>
      </c>
      <c r="KT14" s="472">
        <f t="shared" ref="KT14" si="571">SUM(KT15:KT16)</f>
        <v>0</v>
      </c>
      <c r="KU14" s="472">
        <f t="shared" ref="KU14" si="572">SUM(KU15:KU16)</f>
        <v>0</v>
      </c>
      <c r="KV14" s="472">
        <f t="shared" ref="KV14" si="573">SUM(KV15:KV16)</f>
        <v>0</v>
      </c>
      <c r="KW14" s="472">
        <f t="shared" ref="KW14" si="574">SUM(KW15:KW16)</f>
        <v>0</v>
      </c>
      <c r="KX14" s="472">
        <f t="shared" ref="KX14" si="575">SUM(KX15:KX16)</f>
        <v>0</v>
      </c>
      <c r="KY14" s="472">
        <f t="shared" ref="KY14" si="576">SUM(KY15:KY16)</f>
        <v>0</v>
      </c>
      <c r="KZ14" s="472">
        <f t="shared" ref="KZ14" si="577">SUM(KZ15:KZ16)</f>
        <v>0</v>
      </c>
      <c r="LA14" s="473">
        <f t="shared" ref="LA14:LA16" si="578">SUM(KO14:KZ14)</f>
        <v>0</v>
      </c>
      <c r="LB14" s="472">
        <f>SUM(LB15:LB16)</f>
        <v>0</v>
      </c>
      <c r="LC14" s="472">
        <f t="shared" ref="LC14" si="579">SUM(LC15:LC16)</f>
        <v>0</v>
      </c>
      <c r="LD14" s="472">
        <f t="shared" ref="LD14" si="580">SUM(LD15:LD16)</f>
        <v>0</v>
      </c>
      <c r="LE14" s="472">
        <f t="shared" ref="LE14" si="581">SUM(LE15:LE16)</f>
        <v>0</v>
      </c>
      <c r="LF14" s="472">
        <f t="shared" ref="LF14" si="582">SUM(LF15:LF16)</f>
        <v>0</v>
      </c>
      <c r="LG14" s="472">
        <f t="shared" ref="LG14" si="583">SUM(LG15:LG16)</f>
        <v>0</v>
      </c>
      <c r="LH14" s="472">
        <f t="shared" ref="LH14" si="584">SUM(LH15:LH16)</f>
        <v>0</v>
      </c>
      <c r="LI14" s="472">
        <f t="shared" ref="LI14" si="585">SUM(LI15:LI16)</f>
        <v>0</v>
      </c>
      <c r="LJ14" s="472">
        <f t="shared" ref="LJ14" si="586">SUM(LJ15:LJ16)</f>
        <v>0</v>
      </c>
      <c r="LK14" s="472">
        <f t="shared" ref="LK14" si="587">SUM(LK15:LK16)</f>
        <v>0</v>
      </c>
      <c r="LL14" s="472">
        <f t="shared" ref="LL14" si="588">SUM(LL15:LL16)</f>
        <v>0</v>
      </c>
      <c r="LM14" s="472">
        <f t="shared" ref="LM14" si="589">SUM(LM15:LM16)</f>
        <v>0</v>
      </c>
      <c r="LN14" s="473">
        <f t="shared" ref="LN14:LN16" si="590">SUM(LB14:LM14)</f>
        <v>0</v>
      </c>
    </row>
    <row r="15" spans="1:326" s="461" customFormat="1">
      <c r="A15" s="499" t="s">
        <v>377</v>
      </c>
      <c r="B15" s="475">
        <f>IF(B5,'Dalyvio prielaidos'!$G$11/12*Indeksacija!$D$10,0)</f>
        <v>0</v>
      </c>
      <c r="C15" s="475">
        <f>IF(C5,'Dalyvio prielaidos'!$G$11/12*Indeksacija!$D$10,0)</f>
        <v>0</v>
      </c>
      <c r="D15" s="475">
        <f>IF(D5,'Dalyvio prielaidos'!$G$11/12*Indeksacija!$D$10,0)</f>
        <v>0</v>
      </c>
      <c r="E15" s="475">
        <f>IF(E5,'Dalyvio prielaidos'!$G$11/12*Indeksacija!$D$10,0)</f>
        <v>0</v>
      </c>
      <c r="F15" s="475">
        <f>IF(F5,'Dalyvio prielaidos'!$G$11/12*Indeksacija!$D$10,0)</f>
        <v>0</v>
      </c>
      <c r="G15" s="475">
        <f>IF(G5,'Dalyvio prielaidos'!$G$11/12*Indeksacija!$D$10,0)</f>
        <v>0</v>
      </c>
      <c r="H15" s="475">
        <f>IF(H5,'Dalyvio prielaidos'!$G$11/12*Indeksacija!$D$10,0)</f>
        <v>0</v>
      </c>
      <c r="I15" s="475">
        <f>IF(I5,'Dalyvio prielaidos'!$G$11/12*Indeksacija!$D$10,0)</f>
        <v>0</v>
      </c>
      <c r="J15" s="475">
        <f>IF(J5,'Dalyvio prielaidos'!$G$11/12*Indeksacija!$D$10,0)</f>
        <v>0</v>
      </c>
      <c r="K15" s="475">
        <f>IF(K5,'Dalyvio prielaidos'!$G$11/12*Indeksacija!$D$10,0)</f>
        <v>0</v>
      </c>
      <c r="L15" s="475">
        <f>IF(L5,'Dalyvio prielaidos'!$G$11/12*Indeksacija!$D$10,0)</f>
        <v>0</v>
      </c>
      <c r="M15" s="475">
        <f>IF(M5,'Dalyvio prielaidos'!$G$11/12*Indeksacija!$D$10,0)</f>
        <v>0</v>
      </c>
      <c r="N15" s="534">
        <f t="shared" ref="N15:N16" si="591">SUM(B15:M15)</f>
        <v>0</v>
      </c>
      <c r="O15" s="532">
        <f>IF(O5,'Dalyvio prielaidos'!$G$11/12*Indeksacija!$E$10,0)</f>
        <v>0</v>
      </c>
      <c r="P15" s="475">
        <f>IF(P5,'Dalyvio prielaidos'!$G$11/12*Indeksacija!$E$10,0)</f>
        <v>0</v>
      </c>
      <c r="Q15" s="475">
        <f>IF(Q5,'Dalyvio prielaidos'!$G$11/12*Indeksacija!$E$10,0)</f>
        <v>0</v>
      </c>
      <c r="R15" s="475">
        <f>IF(R5,'Dalyvio prielaidos'!$G$11/12*Indeksacija!$E$10,0)</f>
        <v>0</v>
      </c>
      <c r="S15" s="475">
        <f>IF(S5,'Dalyvio prielaidos'!$G$11/12*Indeksacija!$E$10,0)</f>
        <v>0</v>
      </c>
      <c r="T15" s="475">
        <f>IF(T5,'Dalyvio prielaidos'!$G$11/12*Indeksacija!$E$10,0)</f>
        <v>0</v>
      </c>
      <c r="U15" s="475">
        <f>IF(U5,'Dalyvio prielaidos'!$G$11/12*Indeksacija!$E$10,0)</f>
        <v>0</v>
      </c>
      <c r="V15" s="475">
        <f>IF(V5,'Dalyvio prielaidos'!$G$11/12*Indeksacija!$E$10,0)</f>
        <v>0</v>
      </c>
      <c r="W15" s="475">
        <f>IF(W5,'Dalyvio prielaidos'!$G$11/12*Indeksacija!$E$10,0)</f>
        <v>0</v>
      </c>
      <c r="X15" s="475">
        <f>IF(X5,'Dalyvio prielaidos'!$G$11/12*Indeksacija!$E$10,0)</f>
        <v>0</v>
      </c>
      <c r="Y15" s="475">
        <f>IF(Y5,'Dalyvio prielaidos'!$G$11/12*Indeksacija!$E$10,0)</f>
        <v>0</v>
      </c>
      <c r="Z15" s="537">
        <f>IF(Z5,'Dalyvio prielaidos'!$G$11/12*Indeksacija!$E$10,0)</f>
        <v>0</v>
      </c>
      <c r="AA15" s="534">
        <f t="shared" si="314"/>
        <v>0</v>
      </c>
      <c r="AB15" s="532">
        <f>IF(AB5,'Dalyvio prielaidos'!$G$11/12*Indeksacija!$F$10,0)</f>
        <v>3713.1499999999996</v>
      </c>
      <c r="AC15" s="475">
        <f>IF(AC5,'Dalyvio prielaidos'!$G$11/12*Indeksacija!$F$10,0)</f>
        <v>3713.1499999999996</v>
      </c>
      <c r="AD15" s="475">
        <f>IF(AD5,'Dalyvio prielaidos'!$G$11/12*Indeksacija!$F$10,0)</f>
        <v>3713.1499999999996</v>
      </c>
      <c r="AE15" s="475">
        <f>IF(AE5,'Dalyvio prielaidos'!$G$11/12*Indeksacija!$F$10,0)</f>
        <v>3713.1499999999996</v>
      </c>
      <c r="AF15" s="475">
        <f>IF(AF5,'Dalyvio prielaidos'!$G$11/12*Indeksacija!$F$10,0)</f>
        <v>3713.1499999999996</v>
      </c>
      <c r="AG15" s="475">
        <f>IF(AG5,'Dalyvio prielaidos'!$G$11/12*Indeksacija!$F$10,0)</f>
        <v>3713.1499999999996</v>
      </c>
      <c r="AH15" s="475">
        <f>IF(AH5,'Dalyvio prielaidos'!$G$11/12*Indeksacija!$F$10,0)</f>
        <v>3713.1499999999996</v>
      </c>
      <c r="AI15" s="475">
        <f>IF(AI5,'Dalyvio prielaidos'!$G$11/12*Indeksacija!$F$10,0)</f>
        <v>3713.1499999999996</v>
      </c>
      <c r="AJ15" s="475">
        <f>IF(AJ5,'Dalyvio prielaidos'!$G$11/12*Indeksacija!$F$10,0)</f>
        <v>3713.1499999999996</v>
      </c>
      <c r="AK15" s="475">
        <f>IF(AK5,'Dalyvio prielaidos'!$G$11/12*Indeksacija!$F$10,0)</f>
        <v>3713.1499999999996</v>
      </c>
      <c r="AL15" s="475">
        <f>IF(AL5,'Dalyvio prielaidos'!$G$11/12*Indeksacija!$F$10,0)</f>
        <v>3713.1499999999996</v>
      </c>
      <c r="AM15" s="475">
        <f>IF(AM5,'Dalyvio prielaidos'!$G$11/12*Indeksacija!$F$10,0)</f>
        <v>3713.1499999999996</v>
      </c>
      <c r="AN15" s="462">
        <f t="shared" si="326"/>
        <v>44557.80000000001</v>
      </c>
      <c r="AO15" s="475">
        <f>IF(AO5,'Dalyvio prielaidos'!$G$11/12*Indeksacija!$G$10,0)</f>
        <v>3824.5445</v>
      </c>
      <c r="AP15" s="475">
        <f>IF(AP5,'Dalyvio prielaidos'!$G$11/12*Indeksacija!$G$10,0)</f>
        <v>3824.5445</v>
      </c>
      <c r="AQ15" s="475">
        <f>IF(AQ5,'Dalyvio prielaidos'!$G$11/12*Indeksacija!$G$10,0)</f>
        <v>3824.5445</v>
      </c>
      <c r="AR15" s="475">
        <f>IF(AR5,'Dalyvio prielaidos'!$G$11/12*Indeksacija!$G$10,0)</f>
        <v>3824.5445</v>
      </c>
      <c r="AS15" s="475">
        <f>IF(AS5,'Dalyvio prielaidos'!$G$11/12*Indeksacija!$G$10,0)</f>
        <v>3824.5445</v>
      </c>
      <c r="AT15" s="475">
        <f>IF(AT5,'Dalyvio prielaidos'!$G$11/12*Indeksacija!$G$10,0)</f>
        <v>3824.5445</v>
      </c>
      <c r="AU15" s="475">
        <f>IF(AU5,'Dalyvio prielaidos'!$G$11/12*Indeksacija!$G$10,0)</f>
        <v>3824.5445</v>
      </c>
      <c r="AV15" s="475">
        <f>IF(AV5,'Dalyvio prielaidos'!$G$11/12*Indeksacija!$G$10,0)</f>
        <v>3824.5445</v>
      </c>
      <c r="AW15" s="475">
        <f>IF(AW5,'Dalyvio prielaidos'!$G$11/12*Indeksacija!$G$10,0)</f>
        <v>3824.5445</v>
      </c>
      <c r="AX15" s="475">
        <f>IF(AX5,'Dalyvio prielaidos'!$G$11/12*Indeksacija!$G$10,0)</f>
        <v>3824.5445</v>
      </c>
      <c r="AY15" s="475">
        <f>IF(AY5,'Dalyvio prielaidos'!$G$11/12*Indeksacija!$G$10,0)</f>
        <v>3824.5445</v>
      </c>
      <c r="AZ15" s="475">
        <f>IF(AZ5,'Dalyvio prielaidos'!$G$11/12*Indeksacija!$G$10,0)</f>
        <v>3824.5445</v>
      </c>
      <c r="BA15" s="534">
        <f t="shared" si="338"/>
        <v>45894.534000000014</v>
      </c>
      <c r="BB15" s="475">
        <f>IF(BB5,'Dalyvio prielaidos'!$G$11/12*Indeksacija!$H$10,0)</f>
        <v>3939.2808349999996</v>
      </c>
      <c r="BC15" s="475">
        <f>IF(BC5,'Dalyvio prielaidos'!$G$11/12*Indeksacija!$H$10,0)</f>
        <v>3939.2808349999996</v>
      </c>
      <c r="BD15" s="475">
        <f>IF(BD5,'Dalyvio prielaidos'!$G$11/12*Indeksacija!$H$10,0)</f>
        <v>3939.2808349999996</v>
      </c>
      <c r="BE15" s="475">
        <f>IF(BE5,'Dalyvio prielaidos'!$G$11/12*Indeksacija!$H$10,0)</f>
        <v>3939.2808349999996</v>
      </c>
      <c r="BF15" s="475">
        <f>IF(BF5,'Dalyvio prielaidos'!$G$11/12*Indeksacija!$H$10,0)</f>
        <v>3939.2808349999996</v>
      </c>
      <c r="BG15" s="475">
        <f>IF(BG5,'Dalyvio prielaidos'!$G$11/12*Indeksacija!$H$10,0)</f>
        <v>3939.2808349999996</v>
      </c>
      <c r="BH15" s="475">
        <f>IF(BH5,'Dalyvio prielaidos'!$G$11/12*Indeksacija!$H$10,0)</f>
        <v>3939.2808349999996</v>
      </c>
      <c r="BI15" s="475">
        <f>IF(BI5,'Dalyvio prielaidos'!$G$11/12*Indeksacija!$H$10,0)</f>
        <v>3939.2808349999996</v>
      </c>
      <c r="BJ15" s="475">
        <f>IF(BJ5,'Dalyvio prielaidos'!$G$11/12*Indeksacija!$H$10,0)</f>
        <v>3939.2808349999996</v>
      </c>
      <c r="BK15" s="475">
        <f>IF(BK5,'Dalyvio prielaidos'!$G$11/12*Indeksacija!$H$10,0)</f>
        <v>3939.2808349999996</v>
      </c>
      <c r="BL15" s="475">
        <f>IF(BL5,'Dalyvio prielaidos'!$G$11/12*Indeksacija!$H$10,0)</f>
        <v>3939.2808349999996</v>
      </c>
      <c r="BM15" s="475">
        <f>IF(BM5,'Dalyvio prielaidos'!$G$11/12*Indeksacija!$H$10,0)</f>
        <v>3939.2808349999996</v>
      </c>
      <c r="BN15" s="534">
        <f t="shared" si="350"/>
        <v>47271.37001999998</v>
      </c>
      <c r="BO15" s="475">
        <f>IF(BO5,'Dalyvio prielaidos'!$G$11/12*Indeksacija!$I$10,0)</f>
        <v>4057.4592600499996</v>
      </c>
      <c r="BP15" s="475">
        <f>IF(BP5,'Dalyvio prielaidos'!$G$11/12*Indeksacija!$I$10,0)</f>
        <v>4057.4592600499996</v>
      </c>
      <c r="BQ15" s="475">
        <f>IF(BQ5,'Dalyvio prielaidos'!$G$11/12*Indeksacija!$I$10,0)</f>
        <v>4057.4592600499996</v>
      </c>
      <c r="BR15" s="475">
        <f>IF(BR5,'Dalyvio prielaidos'!$G$11/12*Indeksacija!$I$10,0)</f>
        <v>4057.4592600499996</v>
      </c>
      <c r="BS15" s="475">
        <f>IF(BS5,'Dalyvio prielaidos'!$G$11/12*Indeksacija!$I$10,0)</f>
        <v>4057.4592600499996</v>
      </c>
      <c r="BT15" s="475">
        <f>IF(BT5,'Dalyvio prielaidos'!$G$11/12*Indeksacija!$I$10,0)</f>
        <v>4057.4592600499996</v>
      </c>
      <c r="BU15" s="475">
        <f>IF(BU5,'Dalyvio prielaidos'!$G$11/12*Indeksacija!$I$10,0)</f>
        <v>4057.4592600499996</v>
      </c>
      <c r="BV15" s="475">
        <f>IF(BV5,'Dalyvio prielaidos'!$G$11/12*Indeksacija!$I$10,0)</f>
        <v>4057.4592600499996</v>
      </c>
      <c r="BW15" s="475">
        <f>IF(BW5,'Dalyvio prielaidos'!$G$11/12*Indeksacija!$I$10,0)</f>
        <v>4057.4592600499996</v>
      </c>
      <c r="BX15" s="475">
        <f>IF(BX5,'Dalyvio prielaidos'!$G$11/12*Indeksacija!$I$10,0)</f>
        <v>4057.4592600499996</v>
      </c>
      <c r="BY15" s="475">
        <f>IF(BY5,'Dalyvio prielaidos'!$G$11/12*Indeksacija!$I$10,0)</f>
        <v>4057.4592600499996</v>
      </c>
      <c r="BZ15" s="475">
        <f>IF(BZ5,'Dalyvio prielaidos'!$G$11/12*Indeksacija!$I$10,0)</f>
        <v>4057.4592600499996</v>
      </c>
      <c r="CA15" s="534">
        <f t="shared" si="362"/>
        <v>48689.511120599986</v>
      </c>
      <c r="CB15" s="475">
        <f>IF(CB5,'Dalyvio prielaidos'!$G$11/12*Indeksacija!$J$10,0)</f>
        <v>4179.1830378514996</v>
      </c>
      <c r="CC15" s="475">
        <f>IF(CC5,'Dalyvio prielaidos'!$G$11/12*Indeksacija!$J$10,0)</f>
        <v>4179.1830378514996</v>
      </c>
      <c r="CD15" s="475">
        <f>IF(CD5,'Dalyvio prielaidos'!$G$11/12*Indeksacija!$J$10,0)</f>
        <v>4179.1830378514996</v>
      </c>
      <c r="CE15" s="475">
        <f>IF(CE5,'Dalyvio prielaidos'!$G$11/12*Indeksacija!$J$10,0)</f>
        <v>4179.1830378514996</v>
      </c>
      <c r="CF15" s="475">
        <f>IF(CF5,'Dalyvio prielaidos'!$G$11/12*Indeksacija!$J$10,0)</f>
        <v>4179.1830378514996</v>
      </c>
      <c r="CG15" s="475">
        <f>IF(CG5,'Dalyvio prielaidos'!$G$11/12*Indeksacija!$J$10,0)</f>
        <v>4179.1830378514996</v>
      </c>
      <c r="CH15" s="475">
        <f>IF(CH5,'Dalyvio prielaidos'!$G$11/12*Indeksacija!$J$10,0)</f>
        <v>4179.1830378514996</v>
      </c>
      <c r="CI15" s="475">
        <f>IF(CI5,'Dalyvio prielaidos'!$G$11/12*Indeksacija!$J$10,0)</f>
        <v>4179.1830378514996</v>
      </c>
      <c r="CJ15" s="475">
        <f>IF(CJ5,'Dalyvio prielaidos'!$G$11/12*Indeksacija!$J$10,0)</f>
        <v>4179.1830378514996</v>
      </c>
      <c r="CK15" s="475">
        <f>IF(CK5,'Dalyvio prielaidos'!$G$11/12*Indeksacija!$J$10,0)</f>
        <v>4179.1830378514996</v>
      </c>
      <c r="CL15" s="475">
        <f>IF(CL5,'Dalyvio prielaidos'!$G$11/12*Indeksacija!$J$10,0)</f>
        <v>4179.1830378514996</v>
      </c>
      <c r="CM15" s="475">
        <f>IF(CM5,'Dalyvio prielaidos'!$G$11/12*Indeksacija!$J$10,0)</f>
        <v>4179.1830378514996</v>
      </c>
      <c r="CN15" s="534">
        <f t="shared" si="374"/>
        <v>50150.196454217999</v>
      </c>
      <c r="CO15" s="475">
        <f>IF(CO5,'Dalyvio prielaidos'!$G$11/12*Indeksacija!$K$10,0)</f>
        <v>4304.5585289870451</v>
      </c>
      <c r="CP15" s="475">
        <f>IF(CP5,'Dalyvio prielaidos'!$G$11/12*Indeksacija!$K$10,0)</f>
        <v>4304.5585289870451</v>
      </c>
      <c r="CQ15" s="475">
        <f>IF(CQ5,'Dalyvio prielaidos'!$G$11/12*Indeksacija!$K$10,0)</f>
        <v>4304.5585289870451</v>
      </c>
      <c r="CR15" s="475">
        <f>IF(CR5,'Dalyvio prielaidos'!$G$11/12*Indeksacija!$K$10,0)</f>
        <v>4304.5585289870451</v>
      </c>
      <c r="CS15" s="475">
        <f>IF(CS5,'Dalyvio prielaidos'!$G$11/12*Indeksacija!$K$10,0)</f>
        <v>4304.5585289870451</v>
      </c>
      <c r="CT15" s="475">
        <f>IF(CT5,'Dalyvio prielaidos'!$G$11/12*Indeksacija!$K$10,0)</f>
        <v>4304.5585289870451</v>
      </c>
      <c r="CU15" s="475">
        <f>IF(CU5,'Dalyvio prielaidos'!$G$11/12*Indeksacija!$K$10,0)</f>
        <v>4304.5585289870451</v>
      </c>
      <c r="CV15" s="475">
        <f>IF(CV5,'Dalyvio prielaidos'!$G$11/12*Indeksacija!$K$10,0)</f>
        <v>4304.5585289870451</v>
      </c>
      <c r="CW15" s="475">
        <f>IF(CW5,'Dalyvio prielaidos'!$G$11/12*Indeksacija!$K$10,0)</f>
        <v>4304.5585289870451</v>
      </c>
      <c r="CX15" s="475">
        <f>IF(CX5,'Dalyvio prielaidos'!$G$11/12*Indeksacija!$K$10,0)</f>
        <v>4304.5585289870451</v>
      </c>
      <c r="CY15" s="475">
        <f>IF(CY5,'Dalyvio prielaidos'!$G$11/12*Indeksacija!$K$10,0)</f>
        <v>4304.5585289870451</v>
      </c>
      <c r="CZ15" s="475">
        <f>IF(CZ5,'Dalyvio prielaidos'!$G$11/12*Indeksacija!$K$10,0)</f>
        <v>4304.5585289870451</v>
      </c>
      <c r="DA15" s="534">
        <f t="shared" si="386"/>
        <v>51654.702347844526</v>
      </c>
      <c r="DB15" s="475">
        <f>IF(DB5,'Dalyvio prielaidos'!$G$11/12*Indeksacija!$L$10,0)</f>
        <v>4433.6952848566561</v>
      </c>
      <c r="DC15" s="475">
        <f>IF(DC5,'Dalyvio prielaidos'!$G$11/12*Indeksacija!$L$10,0)</f>
        <v>4433.6952848566561</v>
      </c>
      <c r="DD15" s="475">
        <f>IF(DD5,'Dalyvio prielaidos'!$G$11/12*Indeksacija!$L$10,0)</f>
        <v>4433.6952848566561</v>
      </c>
      <c r="DE15" s="475">
        <f>IF(DE5,'Dalyvio prielaidos'!$G$11/12*Indeksacija!$L$10,0)</f>
        <v>4433.6952848566561</v>
      </c>
      <c r="DF15" s="475">
        <f>IF(DF5,'Dalyvio prielaidos'!$G$11/12*Indeksacija!$L$10,0)</f>
        <v>4433.6952848566561</v>
      </c>
      <c r="DG15" s="475">
        <f>IF(DG5,'Dalyvio prielaidos'!$G$11/12*Indeksacija!$L$10,0)</f>
        <v>4433.6952848566561</v>
      </c>
      <c r="DH15" s="475">
        <f>IF(DH5,'Dalyvio prielaidos'!$G$11/12*Indeksacija!$L$10,0)</f>
        <v>4433.6952848566561</v>
      </c>
      <c r="DI15" s="475">
        <f>IF(DI5,'Dalyvio prielaidos'!$G$11/12*Indeksacija!$L$10,0)</f>
        <v>4433.6952848566561</v>
      </c>
      <c r="DJ15" s="475">
        <f>IF(DJ5,'Dalyvio prielaidos'!$G$11/12*Indeksacija!$L$10,0)</f>
        <v>4433.6952848566561</v>
      </c>
      <c r="DK15" s="475">
        <f>IF(DK5,'Dalyvio prielaidos'!$G$11/12*Indeksacija!$L$10,0)</f>
        <v>4433.6952848566561</v>
      </c>
      <c r="DL15" s="475">
        <f>IF(DL5,'Dalyvio prielaidos'!$G$11/12*Indeksacija!$L$10,0)</f>
        <v>4433.6952848566561</v>
      </c>
      <c r="DM15" s="475">
        <f>IF(DM5,'Dalyvio prielaidos'!$G$11/12*Indeksacija!$L$10,0)</f>
        <v>4433.6952848566561</v>
      </c>
      <c r="DN15" s="534">
        <f t="shared" si="398"/>
        <v>53204.343418279888</v>
      </c>
      <c r="DO15" s="475">
        <f>IF(DO5,'Dalyvio prielaidos'!$G$11/12*Indeksacija!$M$10,0)</f>
        <v>4566.7061434023553</v>
      </c>
      <c r="DP15" s="475">
        <f>IF(DP5,'Dalyvio prielaidos'!$G$11/12*Indeksacija!$M$10,0)</f>
        <v>4566.7061434023553</v>
      </c>
      <c r="DQ15" s="475">
        <f>IF(DQ5,'Dalyvio prielaidos'!$G$11/12*Indeksacija!$M$10,0)</f>
        <v>4566.7061434023553</v>
      </c>
      <c r="DR15" s="475">
        <f>IF(DR5,'Dalyvio prielaidos'!$G$11/12*Indeksacija!$M$10,0)</f>
        <v>4566.7061434023553</v>
      </c>
      <c r="DS15" s="475">
        <f>IF(DS5,'Dalyvio prielaidos'!$G$11/12*Indeksacija!$M$10,0)</f>
        <v>4566.7061434023553</v>
      </c>
      <c r="DT15" s="475">
        <f>IF(DT5,'Dalyvio prielaidos'!$G$11/12*Indeksacija!$M$10,0)</f>
        <v>4566.7061434023553</v>
      </c>
      <c r="DU15" s="475">
        <f>IF(DU5,'Dalyvio prielaidos'!$G$11/12*Indeksacija!$M$10,0)</f>
        <v>4566.7061434023553</v>
      </c>
      <c r="DV15" s="475">
        <f>IF(DV5,'Dalyvio prielaidos'!$G$11/12*Indeksacija!$M$10,0)</f>
        <v>4566.7061434023553</v>
      </c>
      <c r="DW15" s="475">
        <f>IF(DW5,'Dalyvio prielaidos'!$G$11/12*Indeksacija!$M$10,0)</f>
        <v>4566.7061434023553</v>
      </c>
      <c r="DX15" s="475">
        <f>IF(DX5,'Dalyvio prielaidos'!$G$11/12*Indeksacija!$M$10,0)</f>
        <v>4566.7061434023553</v>
      </c>
      <c r="DY15" s="475">
        <f>IF(DY5,'Dalyvio prielaidos'!$G$11/12*Indeksacija!$M$10,0)</f>
        <v>4566.7061434023553</v>
      </c>
      <c r="DZ15" s="475">
        <f>IF(DZ5,'Dalyvio prielaidos'!$G$11/12*Indeksacija!$M$10,0)</f>
        <v>4566.7061434023553</v>
      </c>
      <c r="EA15" s="534">
        <f t="shared" si="410"/>
        <v>54800.473720828268</v>
      </c>
      <c r="EB15" s="475">
        <f>IF(EB5,'Dalyvio prielaidos'!$G$11/12*Indeksacija!$N$10,0)</f>
        <v>4703.7073277044265</v>
      </c>
      <c r="EC15" s="475">
        <f>IF(EC5,'Dalyvio prielaidos'!$G$11/12*Indeksacija!$N$10,0)</f>
        <v>4703.7073277044265</v>
      </c>
      <c r="ED15" s="475">
        <f>IF(ED5,'Dalyvio prielaidos'!$G$11/12*Indeksacija!$N$10,0)</f>
        <v>4703.7073277044265</v>
      </c>
      <c r="EE15" s="475">
        <f>IF(EE5,'Dalyvio prielaidos'!$G$11/12*Indeksacija!$N$10,0)</f>
        <v>4703.7073277044265</v>
      </c>
      <c r="EF15" s="475">
        <f>IF(EF5,'Dalyvio prielaidos'!$G$11/12*Indeksacija!$N$10,0)</f>
        <v>4703.7073277044265</v>
      </c>
      <c r="EG15" s="475">
        <f>IF(EG5,'Dalyvio prielaidos'!$G$11/12*Indeksacija!$N$10,0)</f>
        <v>4703.7073277044265</v>
      </c>
      <c r="EH15" s="475">
        <f>IF(EH5,'Dalyvio prielaidos'!$G$11/12*Indeksacija!$N$10,0)</f>
        <v>4703.7073277044265</v>
      </c>
      <c r="EI15" s="475">
        <f>IF(EI5,'Dalyvio prielaidos'!$G$11/12*Indeksacija!$N$10,0)</f>
        <v>4703.7073277044265</v>
      </c>
      <c r="EJ15" s="475">
        <f>IF(EJ5,'Dalyvio prielaidos'!$G$11/12*Indeksacija!$N$10,0)</f>
        <v>4703.7073277044265</v>
      </c>
      <c r="EK15" s="475">
        <f>IF(EK5,'Dalyvio prielaidos'!$G$11/12*Indeksacija!$N$10,0)</f>
        <v>4703.7073277044265</v>
      </c>
      <c r="EL15" s="475">
        <f>IF(EL5,'Dalyvio prielaidos'!$G$11/12*Indeksacija!$N$10,0)</f>
        <v>4703.7073277044265</v>
      </c>
      <c r="EM15" s="475">
        <f>IF(EM5,'Dalyvio prielaidos'!$G$11/12*Indeksacija!$N$10,0)</f>
        <v>4703.7073277044265</v>
      </c>
      <c r="EN15" s="534">
        <f t="shared" si="422"/>
        <v>56444.487932453114</v>
      </c>
      <c r="EO15" s="475">
        <f>IF(EO5,'Dalyvio prielaidos'!$G$11/12*Indeksacija!$O$10,0)</f>
        <v>4844.8185475355594</v>
      </c>
      <c r="EP15" s="475">
        <f>IF(EP5,'Dalyvio prielaidos'!$G$11/12*Indeksacija!$O$10,0)</f>
        <v>4844.8185475355594</v>
      </c>
      <c r="EQ15" s="475">
        <f>IF(EQ5,'Dalyvio prielaidos'!$G$11/12*Indeksacija!$O$10,0)</f>
        <v>4844.8185475355594</v>
      </c>
      <c r="ER15" s="475">
        <f>IF(ER5,'Dalyvio prielaidos'!$G$11/12*Indeksacija!$O$10,0)</f>
        <v>4844.8185475355594</v>
      </c>
      <c r="ES15" s="475">
        <f>IF(ES5,'Dalyvio prielaidos'!$G$11/12*Indeksacija!$O$10,0)</f>
        <v>4844.8185475355594</v>
      </c>
      <c r="ET15" s="475">
        <f>IF(ET5,'Dalyvio prielaidos'!$G$11/12*Indeksacija!$O$10,0)</f>
        <v>4844.8185475355594</v>
      </c>
      <c r="EU15" s="475">
        <f>IF(EU5,'Dalyvio prielaidos'!$G$11/12*Indeksacija!$O$10,0)</f>
        <v>4844.8185475355594</v>
      </c>
      <c r="EV15" s="475">
        <f>IF(EV5,'Dalyvio prielaidos'!$G$11/12*Indeksacija!$O$10,0)</f>
        <v>4844.8185475355594</v>
      </c>
      <c r="EW15" s="475">
        <f>IF(EW5,'Dalyvio prielaidos'!$G$11/12*Indeksacija!$O$10,0)</f>
        <v>4844.8185475355594</v>
      </c>
      <c r="EX15" s="475">
        <f>IF(EX5,'Dalyvio prielaidos'!$G$11/12*Indeksacija!$O$10,0)</f>
        <v>4844.8185475355594</v>
      </c>
      <c r="EY15" s="475">
        <f>IF(EY5,'Dalyvio prielaidos'!$G$11/12*Indeksacija!$O$10,0)</f>
        <v>4844.8185475355594</v>
      </c>
      <c r="EZ15" s="475">
        <f>IF(EZ5,'Dalyvio prielaidos'!$G$11/12*Indeksacija!$O$10,0)</f>
        <v>4844.8185475355594</v>
      </c>
      <c r="FA15" s="534">
        <f t="shared" si="434"/>
        <v>58137.822570426702</v>
      </c>
      <c r="FB15" s="475">
        <f>IF(FB5,'Dalyvio prielaidos'!$G$11/12*Indeksacija!$P$10,0)</f>
        <v>4990.163103961625</v>
      </c>
      <c r="FC15" s="475">
        <f>IF(FC5,'Dalyvio prielaidos'!$G$11/12*Indeksacija!$P$10,0)</f>
        <v>4990.163103961625</v>
      </c>
      <c r="FD15" s="475">
        <f>IF(FD5,'Dalyvio prielaidos'!$G$11/12*Indeksacija!$P$10,0)</f>
        <v>4990.163103961625</v>
      </c>
      <c r="FE15" s="475">
        <f>IF(FE5,'Dalyvio prielaidos'!$G$11/12*Indeksacija!$P$10,0)</f>
        <v>4990.163103961625</v>
      </c>
      <c r="FF15" s="475">
        <f>IF(FF5,'Dalyvio prielaidos'!$G$11/12*Indeksacija!$P$10,0)</f>
        <v>4990.163103961625</v>
      </c>
      <c r="FG15" s="475">
        <f>IF(FG5,'Dalyvio prielaidos'!$G$11/12*Indeksacija!$P$10,0)</f>
        <v>4990.163103961625</v>
      </c>
      <c r="FH15" s="475">
        <f>IF(FH5,'Dalyvio prielaidos'!$G$11/12*Indeksacija!$P$10,0)</f>
        <v>4990.163103961625</v>
      </c>
      <c r="FI15" s="475">
        <f>IF(FI5,'Dalyvio prielaidos'!$G$11/12*Indeksacija!$P$10,0)</f>
        <v>4990.163103961625</v>
      </c>
      <c r="FJ15" s="475">
        <f>IF(FJ5,'Dalyvio prielaidos'!$G$11/12*Indeksacija!$P$10,0)</f>
        <v>4990.163103961625</v>
      </c>
      <c r="FK15" s="475">
        <f>IF(FK5,'Dalyvio prielaidos'!$G$11/12*Indeksacija!$P$10,0)</f>
        <v>4990.163103961625</v>
      </c>
      <c r="FL15" s="475">
        <f>IF(FL5,'Dalyvio prielaidos'!$G$11/12*Indeksacija!$P$10,0)</f>
        <v>4990.163103961625</v>
      </c>
      <c r="FM15" s="475">
        <f>IF(FM5,'Dalyvio prielaidos'!$G$11/12*Indeksacija!$P$10,0)</f>
        <v>4990.163103961625</v>
      </c>
      <c r="FN15" s="534">
        <f t="shared" si="446"/>
        <v>59881.957247539503</v>
      </c>
      <c r="FO15" s="475">
        <f>IF(FO5,'Dalyvio prielaidos'!$G$11/12*Indeksacija!$Q$10,0)</f>
        <v>5139.8679970804733</v>
      </c>
      <c r="FP15" s="475">
        <f>IF(FP5,'Dalyvio prielaidos'!$G$11/12*Indeksacija!$Q$10,0)</f>
        <v>5139.8679970804733</v>
      </c>
      <c r="FQ15" s="475">
        <f>IF(FQ5,'Dalyvio prielaidos'!$G$11/12*Indeksacija!$Q$10,0)</f>
        <v>5139.8679970804733</v>
      </c>
      <c r="FR15" s="475">
        <f>IF(FR5,'Dalyvio prielaidos'!$G$11/12*Indeksacija!$Q$10,0)</f>
        <v>5139.8679970804733</v>
      </c>
      <c r="FS15" s="475">
        <f>IF(FS5,'Dalyvio prielaidos'!$G$11/12*Indeksacija!$Q$10,0)</f>
        <v>5139.8679970804733</v>
      </c>
      <c r="FT15" s="475">
        <f>IF(FT5,'Dalyvio prielaidos'!$G$11/12*Indeksacija!$Q$10,0)</f>
        <v>5139.8679970804733</v>
      </c>
      <c r="FU15" s="475">
        <f>IF(FU5,'Dalyvio prielaidos'!$G$11/12*Indeksacija!$Q$10,0)</f>
        <v>5139.8679970804733</v>
      </c>
      <c r="FV15" s="475">
        <f>IF(FV5,'Dalyvio prielaidos'!$G$11/12*Indeksacija!$Q$10,0)</f>
        <v>5139.8679970804733</v>
      </c>
      <c r="FW15" s="475">
        <f>IF(FW5,'Dalyvio prielaidos'!$G$11/12*Indeksacija!$Q$10,0)</f>
        <v>5139.8679970804733</v>
      </c>
      <c r="FX15" s="475">
        <f>IF(FX5,'Dalyvio prielaidos'!$G$11/12*Indeksacija!$Q$10,0)</f>
        <v>5139.8679970804733</v>
      </c>
      <c r="FY15" s="475">
        <f>IF(FY5,'Dalyvio prielaidos'!$G$11/12*Indeksacija!$Q$10,0)</f>
        <v>5139.8679970804733</v>
      </c>
      <c r="FZ15" s="475">
        <f>IF(FZ5,'Dalyvio prielaidos'!$G$11/12*Indeksacija!$Q$10,0)</f>
        <v>5139.8679970804733</v>
      </c>
      <c r="GA15" s="534">
        <f t="shared" si="458"/>
        <v>61678.415964965679</v>
      </c>
      <c r="GB15" s="475">
        <f>IF(GB5,'Dalyvio prielaidos'!$G$11/12*Indeksacija!$R$10,0)</f>
        <v>5294.0640369928888</v>
      </c>
      <c r="GC15" s="475">
        <f>IF(GC5,'Dalyvio prielaidos'!$G$11/12*Indeksacija!$R$10,0)</f>
        <v>5294.0640369928888</v>
      </c>
      <c r="GD15" s="475">
        <f>IF(GD5,'Dalyvio prielaidos'!$G$11/12*Indeksacija!$R$10,0)</f>
        <v>5294.0640369928888</v>
      </c>
      <c r="GE15" s="475">
        <f>IF(GE5,'Dalyvio prielaidos'!$G$11/12*Indeksacija!$R$10,0)</f>
        <v>5294.0640369928888</v>
      </c>
      <c r="GF15" s="475">
        <f>IF(GF5,'Dalyvio prielaidos'!$G$11/12*Indeksacija!$R$10,0)</f>
        <v>5294.0640369928888</v>
      </c>
      <c r="GG15" s="475">
        <f>IF(GG5,'Dalyvio prielaidos'!$G$11/12*Indeksacija!$R$10,0)</f>
        <v>5294.0640369928888</v>
      </c>
      <c r="GH15" s="475">
        <f>IF(GH5,'Dalyvio prielaidos'!$G$11/12*Indeksacija!$R$10,0)</f>
        <v>5294.0640369928888</v>
      </c>
      <c r="GI15" s="475">
        <f>IF(GI5,'Dalyvio prielaidos'!$G$11/12*Indeksacija!$R$10,0)</f>
        <v>5294.0640369928888</v>
      </c>
      <c r="GJ15" s="475">
        <f>IF(GJ5,'Dalyvio prielaidos'!$G$11/12*Indeksacija!$R$10,0)</f>
        <v>5294.0640369928888</v>
      </c>
      <c r="GK15" s="475">
        <f>IF(GK5,'Dalyvio prielaidos'!$G$11/12*Indeksacija!$R$10,0)</f>
        <v>5294.0640369928888</v>
      </c>
      <c r="GL15" s="475">
        <f>IF(GL5,'Dalyvio prielaidos'!$G$11/12*Indeksacija!$R$10,0)</f>
        <v>5294.0640369928888</v>
      </c>
      <c r="GM15" s="475">
        <f>IF(GM5,'Dalyvio prielaidos'!$G$11/12*Indeksacija!$R$10,0)</f>
        <v>5294.0640369928888</v>
      </c>
      <c r="GN15" s="534">
        <f t="shared" si="470"/>
        <v>63528.768443914661</v>
      </c>
      <c r="GO15" s="475">
        <f>IF(GO5,'Dalyvio prielaidos'!$G$11/12*Indeksacija!$S$10,0)</f>
        <v>0</v>
      </c>
      <c r="GP15" s="475">
        <f>IF(GP5,'Dalyvio prielaidos'!$G$11/12*Indeksacija!$S$10,0)</f>
        <v>0</v>
      </c>
      <c r="GQ15" s="475">
        <f>IF(GQ5,'Dalyvio prielaidos'!$G$11/12*Indeksacija!$S$10,0)</f>
        <v>0</v>
      </c>
      <c r="GR15" s="475">
        <f>IF(GR5,'Dalyvio prielaidos'!$G$11/12*Indeksacija!$S$10,0)</f>
        <v>0</v>
      </c>
      <c r="GS15" s="475">
        <f>IF(GS5,'Dalyvio prielaidos'!$G$11/12*Indeksacija!$S$10,0)</f>
        <v>0</v>
      </c>
      <c r="GT15" s="475">
        <f>IF(GT5,'Dalyvio prielaidos'!$G$11/12*Indeksacija!$S$10,0)</f>
        <v>0</v>
      </c>
      <c r="GU15" s="475">
        <f>IF(GU5,'Dalyvio prielaidos'!$G$11/12*Indeksacija!$S$10,0)</f>
        <v>0</v>
      </c>
      <c r="GV15" s="475">
        <f>IF(GV5,'Dalyvio prielaidos'!$G$11/12*Indeksacija!$S$10,0)</f>
        <v>0</v>
      </c>
      <c r="GW15" s="475">
        <f>IF(GW5,'Dalyvio prielaidos'!$G$11/12*Indeksacija!$S$10,0)</f>
        <v>0</v>
      </c>
      <c r="GX15" s="475">
        <f>IF(GX5,'Dalyvio prielaidos'!$G$11/12*Indeksacija!$S$10,0)</f>
        <v>0</v>
      </c>
      <c r="GY15" s="475">
        <f>IF(GY5,'Dalyvio prielaidos'!$G$11/12*Indeksacija!$S$10,0)</f>
        <v>0</v>
      </c>
      <c r="GZ15" s="475">
        <f>IF(GZ5,'Dalyvio prielaidos'!$G$11/12*Indeksacija!$S$10,0)</f>
        <v>0</v>
      </c>
      <c r="HA15" s="534">
        <f t="shared" si="482"/>
        <v>0</v>
      </c>
      <c r="HB15" s="475">
        <f>IF(HB5,'Dalyvio prielaidos'!$G$11/12*Indeksacija!$T$10,0)</f>
        <v>0</v>
      </c>
      <c r="HC15" s="475">
        <f>IF(HC5,'Dalyvio prielaidos'!$G$11/12*Indeksacija!$T$10,0)</f>
        <v>0</v>
      </c>
      <c r="HD15" s="475">
        <f>IF(HD5,'Dalyvio prielaidos'!$G$11/12*Indeksacija!$T$10,0)</f>
        <v>0</v>
      </c>
      <c r="HE15" s="475">
        <f>IF(HE5,'Dalyvio prielaidos'!$G$11/12*Indeksacija!$T$10,0)</f>
        <v>0</v>
      </c>
      <c r="HF15" s="475">
        <f>IF(HF5,'Dalyvio prielaidos'!$G$11/12*Indeksacija!$T$10,0)</f>
        <v>0</v>
      </c>
      <c r="HG15" s="475">
        <f>IF(HG5,'Dalyvio prielaidos'!$G$11/12*Indeksacija!$T$10,0)</f>
        <v>0</v>
      </c>
      <c r="HH15" s="475">
        <f>IF(HH5,'Dalyvio prielaidos'!$G$11/12*Indeksacija!$T$10,0)</f>
        <v>0</v>
      </c>
      <c r="HI15" s="475">
        <f>IF(HI5,'Dalyvio prielaidos'!$G$11/12*Indeksacija!$T$10,0)</f>
        <v>0</v>
      </c>
      <c r="HJ15" s="475">
        <f>IF(HJ5,'Dalyvio prielaidos'!$G$11/12*Indeksacija!$T$10,0)</f>
        <v>0</v>
      </c>
      <c r="HK15" s="475">
        <f>IF(HK5,'Dalyvio prielaidos'!$G$11/12*Indeksacija!$T$10,0)</f>
        <v>0</v>
      </c>
      <c r="HL15" s="475">
        <f>IF(HL5,'Dalyvio prielaidos'!$G$11/12*Indeksacija!$T$10,0)</f>
        <v>0</v>
      </c>
      <c r="HM15" s="475">
        <f>IF(HM5,'Dalyvio prielaidos'!$G$11/12*Indeksacija!$T$10,0)</f>
        <v>0</v>
      </c>
      <c r="HN15" s="534">
        <f t="shared" si="494"/>
        <v>0</v>
      </c>
      <c r="HO15" s="475">
        <f>IF(HO5,'Dalyvio prielaidos'!$G$11/12*Indeksacija!$U$10,0)</f>
        <v>0</v>
      </c>
      <c r="HP15" s="475">
        <f>IF(HP5,'Dalyvio prielaidos'!$G$11/12*Indeksacija!$U$10,0)</f>
        <v>0</v>
      </c>
      <c r="HQ15" s="475">
        <f>IF(HQ5,'Dalyvio prielaidos'!$G$11/12*Indeksacija!$U$10,0)</f>
        <v>0</v>
      </c>
      <c r="HR15" s="475">
        <f>IF(HR5,'Dalyvio prielaidos'!$G$11/12*Indeksacija!$U$10,0)</f>
        <v>0</v>
      </c>
      <c r="HS15" s="475">
        <f>IF(HS5,'Dalyvio prielaidos'!$G$11/12*Indeksacija!$U$10,0)</f>
        <v>0</v>
      </c>
      <c r="HT15" s="475">
        <f>IF(HT5,'Dalyvio prielaidos'!$G$11/12*Indeksacija!$U$10,0)</f>
        <v>0</v>
      </c>
      <c r="HU15" s="475">
        <f>IF(HU5,'Dalyvio prielaidos'!$G$11/12*Indeksacija!$U$10,0)</f>
        <v>0</v>
      </c>
      <c r="HV15" s="475">
        <f>IF(HV5,'Dalyvio prielaidos'!$G$11/12*Indeksacija!$U$10,0)</f>
        <v>0</v>
      </c>
      <c r="HW15" s="475">
        <f>IF(HW5,'Dalyvio prielaidos'!$G$11/12*Indeksacija!$U$10,0)</f>
        <v>0</v>
      </c>
      <c r="HX15" s="475">
        <f>IF(HX5,'Dalyvio prielaidos'!$G$11/12*Indeksacija!$U$10,0)</f>
        <v>0</v>
      </c>
      <c r="HY15" s="475">
        <f>IF(HY5,'Dalyvio prielaidos'!$G$11/12*Indeksacija!$U$10,0)</f>
        <v>0</v>
      </c>
      <c r="HZ15" s="475">
        <f>IF(HZ5,'Dalyvio prielaidos'!$G$11/12*Indeksacija!$U$10,0)</f>
        <v>0</v>
      </c>
      <c r="IA15" s="534">
        <f t="shared" si="506"/>
        <v>0</v>
      </c>
      <c r="IB15" s="475">
        <f>IF(IB5,'Dalyvio prielaidos'!$G$11/12*Indeksacija!$V$10,0)</f>
        <v>0</v>
      </c>
      <c r="IC15" s="475">
        <f>IF(IC5,'Dalyvio prielaidos'!$G$11/12*Indeksacija!$V$10,0)</f>
        <v>0</v>
      </c>
      <c r="ID15" s="475">
        <f>IF(ID5,'Dalyvio prielaidos'!$G$11/12*Indeksacija!$V$10,0)</f>
        <v>0</v>
      </c>
      <c r="IE15" s="475">
        <f>IF(IE5,'Dalyvio prielaidos'!$G$11/12*Indeksacija!$V$10,0)</f>
        <v>0</v>
      </c>
      <c r="IF15" s="475">
        <f>IF(IF5,'Dalyvio prielaidos'!$G$11/12*Indeksacija!$V$10,0)</f>
        <v>0</v>
      </c>
      <c r="IG15" s="475">
        <f>IF(IG5,'Dalyvio prielaidos'!$G$11/12*Indeksacija!$V$10,0)</f>
        <v>0</v>
      </c>
      <c r="IH15" s="475">
        <f>IF(IH5,'Dalyvio prielaidos'!$G$11/12*Indeksacija!$V$10,0)</f>
        <v>0</v>
      </c>
      <c r="II15" s="475">
        <f>IF(II5,'Dalyvio prielaidos'!$G$11/12*Indeksacija!$V$10,0)</f>
        <v>0</v>
      </c>
      <c r="IJ15" s="475">
        <f>IF(IJ5,'Dalyvio prielaidos'!$G$11/12*Indeksacija!$V$10,0)</f>
        <v>0</v>
      </c>
      <c r="IK15" s="475">
        <f>IF(IK5,'Dalyvio prielaidos'!$G$11/12*Indeksacija!$V$10,0)</f>
        <v>0</v>
      </c>
      <c r="IL15" s="475">
        <f>IF(IL5,'Dalyvio prielaidos'!$G$11/12*Indeksacija!$V$10,0)</f>
        <v>0</v>
      </c>
      <c r="IM15" s="475">
        <f>IF(IM5,'Dalyvio prielaidos'!$G$11/12*Indeksacija!$V$10,0)</f>
        <v>0</v>
      </c>
      <c r="IN15" s="534">
        <f t="shared" si="518"/>
        <v>0</v>
      </c>
      <c r="IO15" s="475">
        <f>IF(IO5,'Dalyvio prielaidos'!$G$11/12*Indeksacija!$W$10,0)</f>
        <v>0</v>
      </c>
      <c r="IP15" s="475">
        <f>IF(IP5,'Dalyvio prielaidos'!$G$11/12*Indeksacija!$W$10,0)</f>
        <v>0</v>
      </c>
      <c r="IQ15" s="475">
        <f>IF(IQ5,'Dalyvio prielaidos'!$G$11/12*Indeksacija!$W$10,0)</f>
        <v>0</v>
      </c>
      <c r="IR15" s="475">
        <f>IF(IR5,'Dalyvio prielaidos'!$G$11/12*Indeksacija!$W$10,0)</f>
        <v>0</v>
      </c>
      <c r="IS15" s="475">
        <f>IF(IS5,'Dalyvio prielaidos'!$G$11/12*Indeksacija!$W$10,0)</f>
        <v>0</v>
      </c>
      <c r="IT15" s="475">
        <f>IF(IT5,'Dalyvio prielaidos'!$G$11/12*Indeksacija!$W$10,0)</f>
        <v>0</v>
      </c>
      <c r="IU15" s="475">
        <f>IF(IU5,'Dalyvio prielaidos'!$G$11/12*Indeksacija!$W$10,0)</f>
        <v>0</v>
      </c>
      <c r="IV15" s="475">
        <f>IF(IV5,'Dalyvio prielaidos'!$G$11/12*Indeksacija!$W$10,0)</f>
        <v>0</v>
      </c>
      <c r="IW15" s="475">
        <f>IF(IW5,'Dalyvio prielaidos'!$G$11/12*Indeksacija!$W$10,0)</f>
        <v>0</v>
      </c>
      <c r="IX15" s="475">
        <f>IF(IX5,'Dalyvio prielaidos'!$G$11/12*Indeksacija!$W$10,0)</f>
        <v>0</v>
      </c>
      <c r="IY15" s="475">
        <f>IF(IY5,'Dalyvio prielaidos'!$G$11/12*Indeksacija!$W$10,0)</f>
        <v>0</v>
      </c>
      <c r="IZ15" s="475">
        <f>IF(IZ5,'Dalyvio prielaidos'!$G$11/12*Indeksacija!$W$10,0)</f>
        <v>0</v>
      </c>
      <c r="JA15" s="534">
        <f t="shared" si="530"/>
        <v>0</v>
      </c>
      <c r="JB15" s="475">
        <f>IF(JB5,'Dalyvio prielaidos'!$G$11/12*Indeksacija!$X$10,0)</f>
        <v>0</v>
      </c>
      <c r="JC15" s="475">
        <f>IF(JC5,'Dalyvio prielaidos'!$G$11/12*Indeksacija!$X$10,0)</f>
        <v>0</v>
      </c>
      <c r="JD15" s="475">
        <f>IF(JD5,'Dalyvio prielaidos'!$G$11/12*Indeksacija!$X$10,0)</f>
        <v>0</v>
      </c>
      <c r="JE15" s="475">
        <f>IF(JE5,'Dalyvio prielaidos'!$G$11/12*Indeksacija!$X$10,0)</f>
        <v>0</v>
      </c>
      <c r="JF15" s="475">
        <f>IF(JF5,'Dalyvio prielaidos'!$G$11/12*Indeksacija!$X$10,0)</f>
        <v>0</v>
      </c>
      <c r="JG15" s="475">
        <f>IF(JG5,'Dalyvio prielaidos'!$G$11/12*Indeksacija!$X$10,0)</f>
        <v>0</v>
      </c>
      <c r="JH15" s="475">
        <f>IF(JH5,'Dalyvio prielaidos'!$G$11/12*Indeksacija!$X$10,0)</f>
        <v>0</v>
      </c>
      <c r="JI15" s="475">
        <f>IF(JI5,'Dalyvio prielaidos'!$G$11/12*Indeksacija!$X$10,0)</f>
        <v>0</v>
      </c>
      <c r="JJ15" s="475">
        <f>IF(JJ5,'Dalyvio prielaidos'!$G$11/12*Indeksacija!$X$10,0)</f>
        <v>0</v>
      </c>
      <c r="JK15" s="475">
        <f>IF(JK5,'Dalyvio prielaidos'!$G$11/12*Indeksacija!$X$10,0)</f>
        <v>0</v>
      </c>
      <c r="JL15" s="475">
        <f>IF(JL5,'Dalyvio prielaidos'!$G$11/12*Indeksacija!$X$10,0)</f>
        <v>0</v>
      </c>
      <c r="JM15" s="475">
        <f>IF(JM5,'Dalyvio prielaidos'!$G$11/12*Indeksacija!$X$10,0)</f>
        <v>0</v>
      </c>
      <c r="JN15" s="534">
        <f t="shared" si="542"/>
        <v>0</v>
      </c>
      <c r="JO15" s="475">
        <f>IF(JO5,'Dalyvio prielaidos'!$G$11/12*Indeksacija!$Y$10,0)</f>
        <v>0</v>
      </c>
      <c r="JP15" s="475">
        <f>IF(JP5,'Dalyvio prielaidos'!$G$11/12*Indeksacija!$Y$10,0)</f>
        <v>0</v>
      </c>
      <c r="JQ15" s="475">
        <f>IF(JQ5,'Dalyvio prielaidos'!$G$11/12*Indeksacija!$Y$10,0)</f>
        <v>0</v>
      </c>
      <c r="JR15" s="475">
        <f>IF(JR5,'Dalyvio prielaidos'!$G$11/12*Indeksacija!$Y$10,0)</f>
        <v>0</v>
      </c>
      <c r="JS15" s="475">
        <f>IF(JS5,'Dalyvio prielaidos'!$G$11/12*Indeksacija!$Y$10,0)</f>
        <v>0</v>
      </c>
      <c r="JT15" s="475">
        <f>IF(JT5,'Dalyvio prielaidos'!$G$11/12*Indeksacija!$Y$10,0)</f>
        <v>0</v>
      </c>
      <c r="JU15" s="475">
        <f>IF(JU5,'Dalyvio prielaidos'!$G$11/12*Indeksacija!$Y$10,0)</f>
        <v>0</v>
      </c>
      <c r="JV15" s="475">
        <f>IF(JV5,'Dalyvio prielaidos'!$G$11/12*Indeksacija!$Y$10,0)</f>
        <v>0</v>
      </c>
      <c r="JW15" s="475">
        <f>IF(JW5,'Dalyvio prielaidos'!$G$11/12*Indeksacija!$Y$10,0)</f>
        <v>0</v>
      </c>
      <c r="JX15" s="475">
        <f>IF(JX5,'Dalyvio prielaidos'!$G$11/12*Indeksacija!$Y$10,0)</f>
        <v>0</v>
      </c>
      <c r="JY15" s="475">
        <f>IF(JY5,'Dalyvio prielaidos'!$G$11/12*Indeksacija!$Y$10,0)</f>
        <v>0</v>
      </c>
      <c r="JZ15" s="475">
        <f>IF(JZ5,'Dalyvio prielaidos'!$G$11/12*Indeksacija!$Y$10,0)</f>
        <v>0</v>
      </c>
      <c r="KA15" s="534">
        <f t="shared" si="554"/>
        <v>0</v>
      </c>
      <c r="KB15" s="475">
        <f>IF(KB5,'Dalyvio prielaidos'!$G$11/12*Indeksacija!$Z$10,0)</f>
        <v>0</v>
      </c>
      <c r="KC15" s="475">
        <f>IF(KC5,'Dalyvio prielaidos'!$G$11/12*Indeksacija!$Z$10,0)</f>
        <v>0</v>
      </c>
      <c r="KD15" s="475">
        <f>IF(KD5,'Dalyvio prielaidos'!$G$11/12*Indeksacija!$Z$10,0)</f>
        <v>0</v>
      </c>
      <c r="KE15" s="475">
        <f>IF(KE5,'Dalyvio prielaidos'!$G$11/12*Indeksacija!$Z$10,0)</f>
        <v>0</v>
      </c>
      <c r="KF15" s="475">
        <f>IF(KF5,'Dalyvio prielaidos'!$G$11/12*Indeksacija!$Z$10,0)</f>
        <v>0</v>
      </c>
      <c r="KG15" s="475">
        <f>IF(KG5,'Dalyvio prielaidos'!$G$11/12*Indeksacija!$Z$10,0)</f>
        <v>0</v>
      </c>
      <c r="KH15" s="475">
        <f>IF(KH5,'Dalyvio prielaidos'!$G$11/12*Indeksacija!$Z$10,0)</f>
        <v>0</v>
      </c>
      <c r="KI15" s="475">
        <f>IF(KI5,'Dalyvio prielaidos'!$G$11/12*Indeksacija!$Z$10,0)</f>
        <v>0</v>
      </c>
      <c r="KJ15" s="475">
        <f>IF(KJ5,'Dalyvio prielaidos'!$G$11/12*Indeksacija!$Z$10,0)</f>
        <v>0</v>
      </c>
      <c r="KK15" s="475">
        <f>IF(KK5,'Dalyvio prielaidos'!$G$11/12*Indeksacija!$Z$10,0)</f>
        <v>0</v>
      </c>
      <c r="KL15" s="475">
        <f>IF(KL5,'Dalyvio prielaidos'!$G$11/12*Indeksacija!$Z$10,0)</f>
        <v>0</v>
      </c>
      <c r="KM15" s="475">
        <f>IF(KM5,'Dalyvio prielaidos'!$G$11/12*Indeksacija!$Z$10,0)</f>
        <v>0</v>
      </c>
      <c r="KN15" s="534">
        <f t="shared" si="566"/>
        <v>0</v>
      </c>
      <c r="KO15" s="475">
        <f>IF(KO5,'Dalyvio prielaidos'!$G$11/12*Indeksacija!$AA$10,0)</f>
        <v>0</v>
      </c>
      <c r="KP15" s="475">
        <f>IF(KP5,'Dalyvio prielaidos'!$G$11/12*Indeksacija!$AA$10,0)</f>
        <v>0</v>
      </c>
      <c r="KQ15" s="475">
        <f>IF(KQ5,'Dalyvio prielaidos'!$G$11/12*Indeksacija!$AA$10,0)</f>
        <v>0</v>
      </c>
      <c r="KR15" s="475">
        <f>IF(KR5,'Dalyvio prielaidos'!$G$11/12*Indeksacija!$AA$10,0)</f>
        <v>0</v>
      </c>
      <c r="KS15" s="475">
        <f>IF(KS5,'Dalyvio prielaidos'!$G$11/12*Indeksacija!$AA$10,0)</f>
        <v>0</v>
      </c>
      <c r="KT15" s="475">
        <f>IF(KT5,'Dalyvio prielaidos'!$G$11/12*Indeksacija!$AA$10,0)</f>
        <v>0</v>
      </c>
      <c r="KU15" s="475">
        <f>IF(KU5,'Dalyvio prielaidos'!$G$11/12*Indeksacija!$AA$10,0)</f>
        <v>0</v>
      </c>
      <c r="KV15" s="475">
        <f>IF(KV5,'Dalyvio prielaidos'!$G$11/12*Indeksacija!$AA$10,0)</f>
        <v>0</v>
      </c>
      <c r="KW15" s="475">
        <f>IF(KW5,'Dalyvio prielaidos'!$G$11/12*Indeksacija!$AA$10,0)</f>
        <v>0</v>
      </c>
      <c r="KX15" s="475">
        <f>IF(KX5,'Dalyvio prielaidos'!$G$11/12*Indeksacija!$AA$10,0)</f>
        <v>0</v>
      </c>
      <c r="KY15" s="475">
        <f>IF(KY5,'Dalyvio prielaidos'!$G$11/12*Indeksacija!$AA$10,0)</f>
        <v>0</v>
      </c>
      <c r="KZ15" s="475">
        <f>IF(KZ5,'Dalyvio prielaidos'!$G$11/12*Indeksacija!$AA$10,0)</f>
        <v>0</v>
      </c>
      <c r="LA15" s="534">
        <f t="shared" si="578"/>
        <v>0</v>
      </c>
      <c r="LB15" s="475">
        <f>IF(LB5,'Dalyvio prielaidos'!$G$11/12*Indeksacija!$AB$10,0)</f>
        <v>0</v>
      </c>
      <c r="LC15" s="475">
        <f>IF(LC5,'Dalyvio prielaidos'!$G$11/12*Indeksacija!$AB$10,0)</f>
        <v>0</v>
      </c>
      <c r="LD15" s="475">
        <f>IF(LD5,'Dalyvio prielaidos'!$G$11/12*Indeksacija!$AB$10,0)</f>
        <v>0</v>
      </c>
      <c r="LE15" s="475">
        <f>IF(LE5,'Dalyvio prielaidos'!$G$11/12*Indeksacija!$AB$10,0)</f>
        <v>0</v>
      </c>
      <c r="LF15" s="475">
        <f>IF(LF5,'Dalyvio prielaidos'!$G$11/12*Indeksacija!$AB$10,0)</f>
        <v>0</v>
      </c>
      <c r="LG15" s="475">
        <f>IF(LG5,'Dalyvio prielaidos'!$G$11/12*Indeksacija!$AB$10,0)</f>
        <v>0</v>
      </c>
      <c r="LH15" s="475">
        <f>IF(LH5,'Dalyvio prielaidos'!$G$11/12*Indeksacija!$AB$10,0)</f>
        <v>0</v>
      </c>
      <c r="LI15" s="475">
        <f>IF(LI5,'Dalyvio prielaidos'!$G$11/12*Indeksacija!$AB$10,0)</f>
        <v>0</v>
      </c>
      <c r="LJ15" s="475">
        <f>IF(LJ5,'Dalyvio prielaidos'!$G$11/12*Indeksacija!$AB$10,0)</f>
        <v>0</v>
      </c>
      <c r="LK15" s="475">
        <f>IF(LK5,'Dalyvio prielaidos'!$G$11/12*Indeksacija!$AB$10,0)</f>
        <v>0</v>
      </c>
      <c r="LL15" s="475">
        <f>IF(LL5,'Dalyvio prielaidos'!$G$11/12*Indeksacija!$AB$10,0)</f>
        <v>0</v>
      </c>
      <c r="LM15" s="475">
        <f>IF(LM5,'Dalyvio prielaidos'!$G$11/12*Indeksacija!$AB$10,0)</f>
        <v>0</v>
      </c>
      <c r="LN15" s="534">
        <f t="shared" si="590"/>
        <v>0</v>
      </c>
    </row>
    <row r="16" spans="1:326" s="461" customFormat="1">
      <c r="A16" s="499" t="s">
        <v>378</v>
      </c>
      <c r="B16" s="475">
        <f>IF(B5,'Dalyvio prielaidos'!$G$12/12*Indeksacija!$D$10,0)</f>
        <v>0</v>
      </c>
      <c r="C16" s="475">
        <f>IF(C5,'Dalyvio prielaidos'!$G$12/12*Indeksacija!$D$10,0)</f>
        <v>0</v>
      </c>
      <c r="D16" s="475">
        <f>IF(D5,'Dalyvio prielaidos'!$G$12/12*Indeksacija!$D$10,0)</f>
        <v>0</v>
      </c>
      <c r="E16" s="475">
        <f>IF(E5,'Dalyvio prielaidos'!$G$12/12*Indeksacija!$D$10,0)</f>
        <v>0</v>
      </c>
      <c r="F16" s="475">
        <f>IF(F5,'Dalyvio prielaidos'!$G$12/12*Indeksacija!$D$10,0)</f>
        <v>0</v>
      </c>
      <c r="G16" s="475">
        <f>IF(G5,'Dalyvio prielaidos'!$G$12/12*Indeksacija!$D$10,0)</f>
        <v>0</v>
      </c>
      <c r="H16" s="475">
        <f>IF(H5,'Dalyvio prielaidos'!$G$12/12*Indeksacija!$D$10,0)</f>
        <v>0</v>
      </c>
      <c r="I16" s="475">
        <f>IF(I5,'Dalyvio prielaidos'!$G$12/12*Indeksacija!$D$10,0)</f>
        <v>0</v>
      </c>
      <c r="J16" s="475">
        <f>IF(J5,'Dalyvio prielaidos'!$G$12/12*Indeksacija!$D$10,0)</f>
        <v>0</v>
      </c>
      <c r="K16" s="475">
        <f>IF(K5,'Dalyvio prielaidos'!$G$12/12*Indeksacija!$D$10,0)</f>
        <v>0</v>
      </c>
      <c r="L16" s="475">
        <f>IF(L5,'Dalyvio prielaidos'!$G$12/12*Indeksacija!$D$10,0)</f>
        <v>0</v>
      </c>
      <c r="M16" s="475">
        <f>IF(M5,'Dalyvio prielaidos'!$G$12/12*Indeksacija!$D$10,0)</f>
        <v>0</v>
      </c>
      <c r="N16" s="534">
        <f t="shared" si="591"/>
        <v>0</v>
      </c>
      <c r="O16" s="532">
        <f>IF(O5,'Dalyvio prielaidos'!$G$12/12*Indeksacija!$E$10,0)</f>
        <v>0</v>
      </c>
      <c r="P16" s="475">
        <f>IF(P5,'Dalyvio prielaidos'!$G$12/12*Indeksacija!$E$10,0)</f>
        <v>0</v>
      </c>
      <c r="Q16" s="475">
        <f>IF(Q5,'Dalyvio prielaidos'!$G$12/12*Indeksacija!$E$10,0)</f>
        <v>0</v>
      </c>
      <c r="R16" s="475">
        <f>IF(R5,'Dalyvio prielaidos'!$G$12/12*Indeksacija!$E$10,0)</f>
        <v>0</v>
      </c>
      <c r="S16" s="475">
        <f>IF(S5,'Dalyvio prielaidos'!$G$12/12*Indeksacija!$E$10,0)</f>
        <v>0</v>
      </c>
      <c r="T16" s="475">
        <f>IF(T5,'Dalyvio prielaidos'!$G$12/12*Indeksacija!$E$10,0)</f>
        <v>0</v>
      </c>
      <c r="U16" s="475">
        <f>IF(U5,'Dalyvio prielaidos'!$G$12/12*Indeksacija!$E$10,0)</f>
        <v>0</v>
      </c>
      <c r="V16" s="475">
        <f>IF(V5,'Dalyvio prielaidos'!$G$12/12*Indeksacija!$E$10,0)</f>
        <v>0</v>
      </c>
      <c r="W16" s="475">
        <f>IF(W5,'Dalyvio prielaidos'!$G$12/12*Indeksacija!$E$10,0)</f>
        <v>0</v>
      </c>
      <c r="X16" s="475">
        <f>IF(X5,'Dalyvio prielaidos'!$G$12/12*Indeksacija!$E$10,0)</f>
        <v>0</v>
      </c>
      <c r="Y16" s="475">
        <f>IF(Y5,'Dalyvio prielaidos'!$G$12/12*Indeksacija!$E$10,0)</f>
        <v>0</v>
      </c>
      <c r="Z16" s="537">
        <f>IF(Z5,'Dalyvio prielaidos'!$G$12/12*Indeksacija!$E$10,0)</f>
        <v>0</v>
      </c>
      <c r="AA16" s="534">
        <f t="shared" si="314"/>
        <v>0</v>
      </c>
      <c r="AB16" s="532">
        <f>IF(AB5,'Dalyvio prielaidos'!$G$12/12*Indeksacija!$F$10,0)</f>
        <v>5260.2958333333327</v>
      </c>
      <c r="AC16" s="475">
        <f>IF(AC5,'Dalyvio prielaidos'!$G$12/12*Indeksacija!$F$10,0)</f>
        <v>5260.2958333333327</v>
      </c>
      <c r="AD16" s="475">
        <f>IF(AD5,'Dalyvio prielaidos'!$G$12/12*Indeksacija!$F$10,0)</f>
        <v>5260.2958333333327</v>
      </c>
      <c r="AE16" s="475">
        <f>IF(AE5,'Dalyvio prielaidos'!$G$12/12*Indeksacija!$F$10,0)</f>
        <v>5260.2958333333327</v>
      </c>
      <c r="AF16" s="475">
        <f>IF(AF5,'Dalyvio prielaidos'!$G$12/12*Indeksacija!$F$10,0)</f>
        <v>5260.2958333333327</v>
      </c>
      <c r="AG16" s="475">
        <f>IF(AG5,'Dalyvio prielaidos'!$G$12/12*Indeksacija!$F$10,0)</f>
        <v>5260.2958333333327</v>
      </c>
      <c r="AH16" s="475">
        <f>IF(AH5,'Dalyvio prielaidos'!$G$12/12*Indeksacija!$F$10,0)</f>
        <v>5260.2958333333327</v>
      </c>
      <c r="AI16" s="475">
        <f>IF(AI5,'Dalyvio prielaidos'!$G$12/12*Indeksacija!$F$10,0)</f>
        <v>5260.2958333333327</v>
      </c>
      <c r="AJ16" s="475">
        <f>IF(AJ5,'Dalyvio prielaidos'!$G$12/12*Indeksacija!$F$10,0)</f>
        <v>5260.2958333333327</v>
      </c>
      <c r="AK16" s="475">
        <f>IF(AK5,'Dalyvio prielaidos'!$G$12/12*Indeksacija!$F$10,0)</f>
        <v>5260.2958333333327</v>
      </c>
      <c r="AL16" s="475">
        <f>IF(AL5,'Dalyvio prielaidos'!$G$12/12*Indeksacija!$F$10,0)</f>
        <v>5260.2958333333327</v>
      </c>
      <c r="AM16" s="475">
        <f>IF(AM5,'Dalyvio prielaidos'!$G$12/12*Indeksacija!$F$10,0)</f>
        <v>5260.2958333333327</v>
      </c>
      <c r="AN16" s="462">
        <f t="shared" si="326"/>
        <v>63123.549999999981</v>
      </c>
      <c r="AO16" s="475">
        <f>IF(AO5,'Dalyvio prielaidos'!$G$12/12*Indeksacija!$G$10,0)</f>
        <v>5418.1047083333333</v>
      </c>
      <c r="AP16" s="475">
        <f>IF(AP5,'Dalyvio prielaidos'!$G$12/12*Indeksacija!$G$10,0)</f>
        <v>5418.1047083333333</v>
      </c>
      <c r="AQ16" s="475">
        <f>IF(AQ5,'Dalyvio prielaidos'!$G$12/12*Indeksacija!$G$10,0)</f>
        <v>5418.1047083333333</v>
      </c>
      <c r="AR16" s="475">
        <f>IF(AR5,'Dalyvio prielaidos'!$G$12/12*Indeksacija!$G$10,0)</f>
        <v>5418.1047083333333</v>
      </c>
      <c r="AS16" s="475">
        <f>IF(AS5,'Dalyvio prielaidos'!$G$12/12*Indeksacija!$G$10,0)</f>
        <v>5418.1047083333333</v>
      </c>
      <c r="AT16" s="475">
        <f>IF(AT5,'Dalyvio prielaidos'!$G$12/12*Indeksacija!$G$10,0)</f>
        <v>5418.1047083333333</v>
      </c>
      <c r="AU16" s="475">
        <f>IF(AU5,'Dalyvio prielaidos'!$G$12/12*Indeksacija!$G$10,0)</f>
        <v>5418.1047083333333</v>
      </c>
      <c r="AV16" s="475">
        <f>IF(AV5,'Dalyvio prielaidos'!$G$12/12*Indeksacija!$G$10,0)</f>
        <v>5418.1047083333333</v>
      </c>
      <c r="AW16" s="475">
        <f>IF(AW5,'Dalyvio prielaidos'!$G$12/12*Indeksacija!$G$10,0)</f>
        <v>5418.1047083333333</v>
      </c>
      <c r="AX16" s="475">
        <f>IF(AX5,'Dalyvio prielaidos'!$G$12/12*Indeksacija!$G$10,0)</f>
        <v>5418.1047083333333</v>
      </c>
      <c r="AY16" s="475">
        <f>IF(AY5,'Dalyvio prielaidos'!$G$12/12*Indeksacija!$G$10,0)</f>
        <v>5418.1047083333333</v>
      </c>
      <c r="AZ16" s="475">
        <f>IF(AZ5,'Dalyvio prielaidos'!$G$12/12*Indeksacija!$G$10,0)</f>
        <v>5418.1047083333333</v>
      </c>
      <c r="BA16" s="534">
        <f t="shared" si="338"/>
        <v>65017.256499999996</v>
      </c>
      <c r="BB16" s="475">
        <f>IF(BB5,'Dalyvio prielaidos'!$G$12/12*Indeksacija!$H$10,0)</f>
        <v>5580.6478495833326</v>
      </c>
      <c r="BC16" s="475">
        <f>IF(BC5,'Dalyvio prielaidos'!$G$12/12*Indeksacija!$H$10,0)</f>
        <v>5580.6478495833326</v>
      </c>
      <c r="BD16" s="475">
        <f>IF(BD5,'Dalyvio prielaidos'!$G$12/12*Indeksacija!$H$10,0)</f>
        <v>5580.6478495833326</v>
      </c>
      <c r="BE16" s="475">
        <f>IF(BE5,'Dalyvio prielaidos'!$G$12/12*Indeksacija!$H$10,0)</f>
        <v>5580.6478495833326</v>
      </c>
      <c r="BF16" s="475">
        <f>IF(BF5,'Dalyvio prielaidos'!$G$12/12*Indeksacija!$H$10,0)</f>
        <v>5580.6478495833326</v>
      </c>
      <c r="BG16" s="475">
        <f>IF(BG5,'Dalyvio prielaidos'!$G$12/12*Indeksacija!$H$10,0)</f>
        <v>5580.6478495833326</v>
      </c>
      <c r="BH16" s="475">
        <f>IF(BH5,'Dalyvio prielaidos'!$G$12/12*Indeksacija!$H$10,0)</f>
        <v>5580.6478495833326</v>
      </c>
      <c r="BI16" s="475">
        <f>IF(BI5,'Dalyvio prielaidos'!$G$12/12*Indeksacija!$H$10,0)</f>
        <v>5580.6478495833326</v>
      </c>
      <c r="BJ16" s="475">
        <f>IF(BJ5,'Dalyvio prielaidos'!$G$12/12*Indeksacija!$H$10,0)</f>
        <v>5580.6478495833326</v>
      </c>
      <c r="BK16" s="475">
        <f>IF(BK5,'Dalyvio prielaidos'!$G$12/12*Indeksacija!$H$10,0)</f>
        <v>5580.6478495833326</v>
      </c>
      <c r="BL16" s="475">
        <f>IF(BL5,'Dalyvio prielaidos'!$G$12/12*Indeksacija!$H$10,0)</f>
        <v>5580.6478495833326</v>
      </c>
      <c r="BM16" s="475">
        <f>IF(BM5,'Dalyvio prielaidos'!$G$12/12*Indeksacija!$H$10,0)</f>
        <v>5580.6478495833326</v>
      </c>
      <c r="BN16" s="534">
        <f t="shared" si="350"/>
        <v>66967.774194999976</v>
      </c>
      <c r="BO16" s="475">
        <f>IF(BO5,'Dalyvio prielaidos'!$G$12/12*Indeksacija!$I$10,0)</f>
        <v>5748.0672850708324</v>
      </c>
      <c r="BP16" s="475">
        <f>IF(BP5,'Dalyvio prielaidos'!$G$12/12*Indeksacija!$I$10,0)</f>
        <v>5748.0672850708324</v>
      </c>
      <c r="BQ16" s="475">
        <f>IF(BQ5,'Dalyvio prielaidos'!$G$12/12*Indeksacija!$I$10,0)</f>
        <v>5748.0672850708324</v>
      </c>
      <c r="BR16" s="475">
        <f>IF(BR5,'Dalyvio prielaidos'!$G$12/12*Indeksacija!$I$10,0)</f>
        <v>5748.0672850708324</v>
      </c>
      <c r="BS16" s="475">
        <f>IF(BS5,'Dalyvio prielaidos'!$G$12/12*Indeksacija!$I$10,0)</f>
        <v>5748.0672850708324</v>
      </c>
      <c r="BT16" s="475">
        <f>IF(BT5,'Dalyvio prielaidos'!$G$12/12*Indeksacija!$I$10,0)</f>
        <v>5748.0672850708324</v>
      </c>
      <c r="BU16" s="475">
        <f>IF(BU5,'Dalyvio prielaidos'!$G$12/12*Indeksacija!$I$10,0)</f>
        <v>5748.0672850708324</v>
      </c>
      <c r="BV16" s="475">
        <f>IF(BV5,'Dalyvio prielaidos'!$G$12/12*Indeksacija!$I$10,0)</f>
        <v>5748.0672850708324</v>
      </c>
      <c r="BW16" s="475">
        <f>IF(BW5,'Dalyvio prielaidos'!$G$12/12*Indeksacija!$I$10,0)</f>
        <v>5748.0672850708324</v>
      </c>
      <c r="BX16" s="475">
        <f>IF(BX5,'Dalyvio prielaidos'!$G$12/12*Indeksacija!$I$10,0)</f>
        <v>5748.0672850708324</v>
      </c>
      <c r="BY16" s="475">
        <f>IF(BY5,'Dalyvio prielaidos'!$G$12/12*Indeksacija!$I$10,0)</f>
        <v>5748.0672850708324</v>
      </c>
      <c r="BZ16" s="475">
        <f>IF(BZ5,'Dalyvio prielaidos'!$G$12/12*Indeksacija!$I$10,0)</f>
        <v>5748.0672850708324</v>
      </c>
      <c r="CA16" s="534">
        <f t="shared" si="362"/>
        <v>68976.807420850004</v>
      </c>
      <c r="CB16" s="475">
        <f>IF(CB5,'Dalyvio prielaidos'!$G$12/12*Indeksacija!$J$10,0)</f>
        <v>5920.5093036229573</v>
      </c>
      <c r="CC16" s="475">
        <f>IF(CC5,'Dalyvio prielaidos'!$G$12/12*Indeksacija!$J$10,0)</f>
        <v>5920.5093036229573</v>
      </c>
      <c r="CD16" s="475">
        <f>IF(CD5,'Dalyvio prielaidos'!$G$12/12*Indeksacija!$J$10,0)</f>
        <v>5920.5093036229573</v>
      </c>
      <c r="CE16" s="475">
        <f>IF(CE5,'Dalyvio prielaidos'!$G$12/12*Indeksacija!$J$10,0)</f>
        <v>5920.5093036229573</v>
      </c>
      <c r="CF16" s="475">
        <f>IF(CF5,'Dalyvio prielaidos'!$G$12/12*Indeksacija!$J$10,0)</f>
        <v>5920.5093036229573</v>
      </c>
      <c r="CG16" s="475">
        <f>IF(CG5,'Dalyvio prielaidos'!$G$12/12*Indeksacija!$J$10,0)</f>
        <v>5920.5093036229573</v>
      </c>
      <c r="CH16" s="475">
        <f>IF(CH5,'Dalyvio prielaidos'!$G$12/12*Indeksacija!$J$10,0)</f>
        <v>5920.5093036229573</v>
      </c>
      <c r="CI16" s="475">
        <f>IF(CI5,'Dalyvio prielaidos'!$G$12/12*Indeksacija!$J$10,0)</f>
        <v>5920.5093036229573</v>
      </c>
      <c r="CJ16" s="475">
        <f>IF(CJ5,'Dalyvio prielaidos'!$G$12/12*Indeksacija!$J$10,0)</f>
        <v>5920.5093036229573</v>
      </c>
      <c r="CK16" s="475">
        <f>IF(CK5,'Dalyvio prielaidos'!$G$12/12*Indeksacija!$J$10,0)</f>
        <v>5920.5093036229573</v>
      </c>
      <c r="CL16" s="475">
        <f>IF(CL5,'Dalyvio prielaidos'!$G$12/12*Indeksacija!$J$10,0)</f>
        <v>5920.5093036229573</v>
      </c>
      <c r="CM16" s="475">
        <f>IF(CM5,'Dalyvio prielaidos'!$G$12/12*Indeksacija!$J$10,0)</f>
        <v>5920.5093036229573</v>
      </c>
      <c r="CN16" s="534">
        <f t="shared" si="374"/>
        <v>71046.111643475495</v>
      </c>
      <c r="CO16" s="475">
        <f>IF(CO5,'Dalyvio prielaidos'!$G$12/12*Indeksacija!$K$10,0)</f>
        <v>6098.124582731647</v>
      </c>
      <c r="CP16" s="475">
        <f>IF(CP5,'Dalyvio prielaidos'!$G$12/12*Indeksacija!$K$10,0)</f>
        <v>6098.124582731647</v>
      </c>
      <c r="CQ16" s="475">
        <f>IF(CQ5,'Dalyvio prielaidos'!$G$12/12*Indeksacija!$K$10,0)</f>
        <v>6098.124582731647</v>
      </c>
      <c r="CR16" s="475">
        <f>IF(CR5,'Dalyvio prielaidos'!$G$12/12*Indeksacija!$K$10,0)</f>
        <v>6098.124582731647</v>
      </c>
      <c r="CS16" s="475">
        <f>IF(CS5,'Dalyvio prielaidos'!$G$12/12*Indeksacija!$K$10,0)</f>
        <v>6098.124582731647</v>
      </c>
      <c r="CT16" s="475">
        <f>IF(CT5,'Dalyvio prielaidos'!$G$12/12*Indeksacija!$K$10,0)</f>
        <v>6098.124582731647</v>
      </c>
      <c r="CU16" s="475">
        <f>IF(CU5,'Dalyvio prielaidos'!$G$12/12*Indeksacija!$K$10,0)</f>
        <v>6098.124582731647</v>
      </c>
      <c r="CV16" s="475">
        <f>IF(CV5,'Dalyvio prielaidos'!$G$12/12*Indeksacija!$K$10,0)</f>
        <v>6098.124582731647</v>
      </c>
      <c r="CW16" s="475">
        <f>IF(CW5,'Dalyvio prielaidos'!$G$12/12*Indeksacija!$K$10,0)</f>
        <v>6098.124582731647</v>
      </c>
      <c r="CX16" s="475">
        <f>IF(CX5,'Dalyvio prielaidos'!$G$12/12*Indeksacija!$K$10,0)</f>
        <v>6098.124582731647</v>
      </c>
      <c r="CY16" s="475">
        <f>IF(CY5,'Dalyvio prielaidos'!$G$12/12*Indeksacija!$K$10,0)</f>
        <v>6098.124582731647</v>
      </c>
      <c r="CZ16" s="475">
        <f>IF(CZ5,'Dalyvio prielaidos'!$G$12/12*Indeksacija!$K$10,0)</f>
        <v>6098.124582731647</v>
      </c>
      <c r="DA16" s="534">
        <f t="shared" si="386"/>
        <v>73177.494992779757</v>
      </c>
      <c r="DB16" s="475">
        <f>IF(DB5,'Dalyvio prielaidos'!$G$12/12*Indeksacija!$L$10,0)</f>
        <v>6281.0683202135951</v>
      </c>
      <c r="DC16" s="475">
        <f>IF(DC5,'Dalyvio prielaidos'!$G$12/12*Indeksacija!$L$10,0)</f>
        <v>6281.0683202135951</v>
      </c>
      <c r="DD16" s="475">
        <f>IF(DD5,'Dalyvio prielaidos'!$G$12/12*Indeksacija!$L$10,0)</f>
        <v>6281.0683202135951</v>
      </c>
      <c r="DE16" s="475">
        <f>IF(DE5,'Dalyvio prielaidos'!$G$12/12*Indeksacija!$L$10,0)</f>
        <v>6281.0683202135951</v>
      </c>
      <c r="DF16" s="475">
        <f>IF(DF5,'Dalyvio prielaidos'!$G$12/12*Indeksacija!$L$10,0)</f>
        <v>6281.0683202135951</v>
      </c>
      <c r="DG16" s="475">
        <f>IF(DG5,'Dalyvio prielaidos'!$G$12/12*Indeksacija!$L$10,0)</f>
        <v>6281.0683202135951</v>
      </c>
      <c r="DH16" s="475">
        <f>IF(DH5,'Dalyvio prielaidos'!$G$12/12*Indeksacija!$L$10,0)</f>
        <v>6281.0683202135951</v>
      </c>
      <c r="DI16" s="475">
        <f>IF(DI5,'Dalyvio prielaidos'!$G$12/12*Indeksacija!$L$10,0)</f>
        <v>6281.0683202135951</v>
      </c>
      <c r="DJ16" s="475">
        <f>IF(DJ5,'Dalyvio prielaidos'!$G$12/12*Indeksacija!$L$10,0)</f>
        <v>6281.0683202135951</v>
      </c>
      <c r="DK16" s="475">
        <f>IF(DK5,'Dalyvio prielaidos'!$G$12/12*Indeksacija!$L$10,0)</f>
        <v>6281.0683202135951</v>
      </c>
      <c r="DL16" s="475">
        <f>IF(DL5,'Dalyvio prielaidos'!$G$12/12*Indeksacija!$L$10,0)</f>
        <v>6281.0683202135951</v>
      </c>
      <c r="DM16" s="475">
        <f>IF(DM5,'Dalyvio prielaidos'!$G$12/12*Indeksacija!$L$10,0)</f>
        <v>6281.0683202135951</v>
      </c>
      <c r="DN16" s="534">
        <f t="shared" si="398"/>
        <v>75372.819842563156</v>
      </c>
      <c r="DO16" s="475">
        <f>IF(DO5,'Dalyvio prielaidos'!$G$12/12*Indeksacija!$M$10,0)</f>
        <v>6469.5003698200035</v>
      </c>
      <c r="DP16" s="475">
        <f>IF(DP5,'Dalyvio prielaidos'!$G$12/12*Indeksacija!$M$10,0)</f>
        <v>6469.5003698200035</v>
      </c>
      <c r="DQ16" s="475">
        <f>IF(DQ5,'Dalyvio prielaidos'!$G$12/12*Indeksacija!$M$10,0)</f>
        <v>6469.5003698200035</v>
      </c>
      <c r="DR16" s="475">
        <f>IF(DR5,'Dalyvio prielaidos'!$G$12/12*Indeksacija!$M$10,0)</f>
        <v>6469.5003698200035</v>
      </c>
      <c r="DS16" s="475">
        <f>IF(DS5,'Dalyvio prielaidos'!$G$12/12*Indeksacija!$M$10,0)</f>
        <v>6469.5003698200035</v>
      </c>
      <c r="DT16" s="475">
        <f>IF(DT5,'Dalyvio prielaidos'!$G$12/12*Indeksacija!$M$10,0)</f>
        <v>6469.5003698200035</v>
      </c>
      <c r="DU16" s="475">
        <f>IF(DU5,'Dalyvio prielaidos'!$G$12/12*Indeksacija!$M$10,0)</f>
        <v>6469.5003698200035</v>
      </c>
      <c r="DV16" s="475">
        <f>IF(DV5,'Dalyvio prielaidos'!$G$12/12*Indeksacija!$M$10,0)</f>
        <v>6469.5003698200035</v>
      </c>
      <c r="DW16" s="475">
        <f>IF(DW5,'Dalyvio prielaidos'!$G$12/12*Indeksacija!$M$10,0)</f>
        <v>6469.5003698200035</v>
      </c>
      <c r="DX16" s="475">
        <f>IF(DX5,'Dalyvio prielaidos'!$G$12/12*Indeksacija!$M$10,0)</f>
        <v>6469.5003698200035</v>
      </c>
      <c r="DY16" s="475">
        <f>IF(DY5,'Dalyvio prielaidos'!$G$12/12*Indeksacija!$M$10,0)</f>
        <v>6469.5003698200035</v>
      </c>
      <c r="DZ16" s="475">
        <f>IF(DZ5,'Dalyvio prielaidos'!$G$12/12*Indeksacija!$M$10,0)</f>
        <v>6469.5003698200035</v>
      </c>
      <c r="EA16" s="534">
        <f t="shared" si="410"/>
        <v>77634.004437840034</v>
      </c>
      <c r="EB16" s="475">
        <f>IF(EB5,'Dalyvio prielaidos'!$G$12/12*Indeksacija!$N$10,0)</f>
        <v>6663.5853809146038</v>
      </c>
      <c r="EC16" s="475">
        <f>IF(EC5,'Dalyvio prielaidos'!$G$12/12*Indeksacija!$N$10,0)</f>
        <v>6663.5853809146038</v>
      </c>
      <c r="ED16" s="475">
        <f>IF(ED5,'Dalyvio prielaidos'!$G$12/12*Indeksacija!$N$10,0)</f>
        <v>6663.5853809146038</v>
      </c>
      <c r="EE16" s="475">
        <f>IF(EE5,'Dalyvio prielaidos'!$G$12/12*Indeksacija!$N$10,0)</f>
        <v>6663.5853809146038</v>
      </c>
      <c r="EF16" s="475">
        <f>IF(EF5,'Dalyvio prielaidos'!$G$12/12*Indeksacija!$N$10,0)</f>
        <v>6663.5853809146038</v>
      </c>
      <c r="EG16" s="475">
        <f>IF(EG5,'Dalyvio prielaidos'!$G$12/12*Indeksacija!$N$10,0)</f>
        <v>6663.5853809146038</v>
      </c>
      <c r="EH16" s="475">
        <f>IF(EH5,'Dalyvio prielaidos'!$G$12/12*Indeksacija!$N$10,0)</f>
        <v>6663.5853809146038</v>
      </c>
      <c r="EI16" s="475">
        <f>IF(EI5,'Dalyvio prielaidos'!$G$12/12*Indeksacija!$N$10,0)</f>
        <v>6663.5853809146038</v>
      </c>
      <c r="EJ16" s="475">
        <f>IF(EJ5,'Dalyvio prielaidos'!$G$12/12*Indeksacija!$N$10,0)</f>
        <v>6663.5853809146038</v>
      </c>
      <c r="EK16" s="475">
        <f>IF(EK5,'Dalyvio prielaidos'!$G$12/12*Indeksacija!$N$10,0)</f>
        <v>6663.5853809146038</v>
      </c>
      <c r="EL16" s="475">
        <f>IF(EL5,'Dalyvio prielaidos'!$G$12/12*Indeksacija!$N$10,0)</f>
        <v>6663.5853809146038</v>
      </c>
      <c r="EM16" s="475">
        <f>IF(EM5,'Dalyvio prielaidos'!$G$12/12*Indeksacija!$N$10,0)</f>
        <v>6663.5853809146038</v>
      </c>
      <c r="EN16" s="534">
        <f t="shared" si="422"/>
        <v>79963.024570975263</v>
      </c>
      <c r="EO16" s="475">
        <f>IF(EO5,'Dalyvio prielaidos'!$G$12/12*Indeksacija!$O$10,0)</f>
        <v>6863.4929423420417</v>
      </c>
      <c r="EP16" s="475">
        <f>IF(EP5,'Dalyvio prielaidos'!$G$12/12*Indeksacija!$O$10,0)</f>
        <v>6863.4929423420417</v>
      </c>
      <c r="EQ16" s="475">
        <f>IF(EQ5,'Dalyvio prielaidos'!$G$12/12*Indeksacija!$O$10,0)</f>
        <v>6863.4929423420417</v>
      </c>
      <c r="ER16" s="475">
        <f>IF(ER5,'Dalyvio prielaidos'!$G$12/12*Indeksacija!$O$10,0)</f>
        <v>6863.4929423420417</v>
      </c>
      <c r="ES16" s="475">
        <f>IF(ES5,'Dalyvio prielaidos'!$G$12/12*Indeksacija!$O$10,0)</f>
        <v>6863.4929423420417</v>
      </c>
      <c r="ET16" s="475">
        <f>IF(ET5,'Dalyvio prielaidos'!$G$12/12*Indeksacija!$O$10,0)</f>
        <v>6863.4929423420417</v>
      </c>
      <c r="EU16" s="475">
        <f>IF(EU5,'Dalyvio prielaidos'!$G$12/12*Indeksacija!$O$10,0)</f>
        <v>6863.4929423420417</v>
      </c>
      <c r="EV16" s="475">
        <f>IF(EV5,'Dalyvio prielaidos'!$G$12/12*Indeksacija!$O$10,0)</f>
        <v>6863.4929423420417</v>
      </c>
      <c r="EW16" s="475">
        <f>IF(EW5,'Dalyvio prielaidos'!$G$12/12*Indeksacija!$O$10,0)</f>
        <v>6863.4929423420417</v>
      </c>
      <c r="EX16" s="475">
        <f>IF(EX5,'Dalyvio prielaidos'!$G$12/12*Indeksacija!$O$10,0)</f>
        <v>6863.4929423420417</v>
      </c>
      <c r="EY16" s="475">
        <f>IF(EY5,'Dalyvio prielaidos'!$G$12/12*Indeksacija!$O$10,0)</f>
        <v>6863.4929423420417</v>
      </c>
      <c r="EZ16" s="475">
        <f>IF(EZ5,'Dalyvio prielaidos'!$G$12/12*Indeksacija!$O$10,0)</f>
        <v>6863.4929423420417</v>
      </c>
      <c r="FA16" s="534">
        <f t="shared" si="434"/>
        <v>82361.915308104493</v>
      </c>
      <c r="FB16" s="475">
        <f>IF(FB5,'Dalyvio prielaidos'!$G$12/12*Indeksacija!$P$10,0)</f>
        <v>7069.3977306123015</v>
      </c>
      <c r="FC16" s="475">
        <f>IF(FC5,'Dalyvio prielaidos'!$G$12/12*Indeksacija!$P$10,0)</f>
        <v>7069.3977306123015</v>
      </c>
      <c r="FD16" s="475">
        <f>IF(FD5,'Dalyvio prielaidos'!$G$12/12*Indeksacija!$P$10,0)</f>
        <v>7069.3977306123015</v>
      </c>
      <c r="FE16" s="475">
        <f>IF(FE5,'Dalyvio prielaidos'!$G$12/12*Indeksacija!$P$10,0)</f>
        <v>7069.3977306123015</v>
      </c>
      <c r="FF16" s="475">
        <f>IF(FF5,'Dalyvio prielaidos'!$G$12/12*Indeksacija!$P$10,0)</f>
        <v>7069.3977306123015</v>
      </c>
      <c r="FG16" s="475">
        <f>IF(FG5,'Dalyvio prielaidos'!$G$12/12*Indeksacija!$P$10,0)</f>
        <v>7069.3977306123015</v>
      </c>
      <c r="FH16" s="475">
        <f>IF(FH5,'Dalyvio prielaidos'!$G$12/12*Indeksacija!$P$10,0)</f>
        <v>7069.3977306123015</v>
      </c>
      <c r="FI16" s="475">
        <f>IF(FI5,'Dalyvio prielaidos'!$G$12/12*Indeksacija!$P$10,0)</f>
        <v>7069.3977306123015</v>
      </c>
      <c r="FJ16" s="475">
        <f>IF(FJ5,'Dalyvio prielaidos'!$G$12/12*Indeksacija!$P$10,0)</f>
        <v>7069.3977306123015</v>
      </c>
      <c r="FK16" s="475">
        <f>IF(FK5,'Dalyvio prielaidos'!$G$12/12*Indeksacija!$P$10,0)</f>
        <v>7069.3977306123015</v>
      </c>
      <c r="FL16" s="475">
        <f>IF(FL5,'Dalyvio prielaidos'!$G$12/12*Indeksacija!$P$10,0)</f>
        <v>7069.3977306123015</v>
      </c>
      <c r="FM16" s="475">
        <f>IF(FM5,'Dalyvio prielaidos'!$G$12/12*Indeksacija!$P$10,0)</f>
        <v>7069.3977306123015</v>
      </c>
      <c r="FN16" s="534">
        <f t="shared" si="446"/>
        <v>84832.772767347589</v>
      </c>
      <c r="FO16" s="475">
        <f>IF(FO5,'Dalyvio prielaidos'!$G$12/12*Indeksacija!$Q$10,0)</f>
        <v>7281.4796625306708</v>
      </c>
      <c r="FP16" s="475">
        <f>IF(FP5,'Dalyvio prielaidos'!$G$12/12*Indeksacija!$Q$10,0)</f>
        <v>7281.4796625306708</v>
      </c>
      <c r="FQ16" s="475">
        <f>IF(FQ5,'Dalyvio prielaidos'!$G$12/12*Indeksacija!$Q$10,0)</f>
        <v>7281.4796625306708</v>
      </c>
      <c r="FR16" s="475">
        <f>IF(FR5,'Dalyvio prielaidos'!$G$12/12*Indeksacija!$Q$10,0)</f>
        <v>7281.4796625306708</v>
      </c>
      <c r="FS16" s="475">
        <f>IF(FS5,'Dalyvio prielaidos'!$G$12/12*Indeksacija!$Q$10,0)</f>
        <v>7281.4796625306708</v>
      </c>
      <c r="FT16" s="475">
        <f>IF(FT5,'Dalyvio prielaidos'!$G$12/12*Indeksacija!$Q$10,0)</f>
        <v>7281.4796625306708</v>
      </c>
      <c r="FU16" s="475">
        <f>IF(FU5,'Dalyvio prielaidos'!$G$12/12*Indeksacija!$Q$10,0)</f>
        <v>7281.4796625306708</v>
      </c>
      <c r="FV16" s="475">
        <f>IF(FV5,'Dalyvio prielaidos'!$G$12/12*Indeksacija!$Q$10,0)</f>
        <v>7281.4796625306708</v>
      </c>
      <c r="FW16" s="475">
        <f>IF(FW5,'Dalyvio prielaidos'!$G$12/12*Indeksacija!$Q$10,0)</f>
        <v>7281.4796625306708</v>
      </c>
      <c r="FX16" s="475">
        <f>IF(FX5,'Dalyvio prielaidos'!$G$12/12*Indeksacija!$Q$10,0)</f>
        <v>7281.4796625306708</v>
      </c>
      <c r="FY16" s="475">
        <f>IF(FY5,'Dalyvio prielaidos'!$G$12/12*Indeksacija!$Q$10,0)</f>
        <v>7281.4796625306708</v>
      </c>
      <c r="FZ16" s="475">
        <f>IF(FZ5,'Dalyvio prielaidos'!$G$12/12*Indeksacija!$Q$10,0)</f>
        <v>7281.4796625306708</v>
      </c>
      <c r="GA16" s="534">
        <f t="shared" si="458"/>
        <v>87377.755950368068</v>
      </c>
      <c r="GB16" s="475">
        <f>IF(GB5,'Dalyvio prielaidos'!$G$12/12*Indeksacija!$R$10,0)</f>
        <v>7499.9240524065917</v>
      </c>
      <c r="GC16" s="475">
        <f>IF(GC5,'Dalyvio prielaidos'!$G$12/12*Indeksacija!$R$10,0)</f>
        <v>7499.9240524065917</v>
      </c>
      <c r="GD16" s="475">
        <f>IF(GD5,'Dalyvio prielaidos'!$G$12/12*Indeksacija!$R$10,0)</f>
        <v>7499.9240524065917</v>
      </c>
      <c r="GE16" s="475">
        <f>IF(GE5,'Dalyvio prielaidos'!$G$12/12*Indeksacija!$R$10,0)</f>
        <v>7499.9240524065917</v>
      </c>
      <c r="GF16" s="475">
        <f>IF(GF5,'Dalyvio prielaidos'!$G$12/12*Indeksacija!$R$10,0)</f>
        <v>7499.9240524065917</v>
      </c>
      <c r="GG16" s="475">
        <f>IF(GG5,'Dalyvio prielaidos'!$G$12/12*Indeksacija!$R$10,0)</f>
        <v>7499.9240524065917</v>
      </c>
      <c r="GH16" s="475">
        <f>IF(GH5,'Dalyvio prielaidos'!$G$12/12*Indeksacija!$R$10,0)</f>
        <v>7499.9240524065917</v>
      </c>
      <c r="GI16" s="475">
        <f>IF(GI5,'Dalyvio prielaidos'!$G$12/12*Indeksacija!$R$10,0)</f>
        <v>7499.9240524065917</v>
      </c>
      <c r="GJ16" s="475">
        <f>IF(GJ5,'Dalyvio prielaidos'!$G$12/12*Indeksacija!$R$10,0)</f>
        <v>7499.9240524065917</v>
      </c>
      <c r="GK16" s="475">
        <f>IF(GK5,'Dalyvio prielaidos'!$G$12/12*Indeksacija!$R$10,0)</f>
        <v>7499.9240524065917</v>
      </c>
      <c r="GL16" s="475">
        <f>IF(GL5,'Dalyvio prielaidos'!$G$12/12*Indeksacija!$R$10,0)</f>
        <v>7499.9240524065917</v>
      </c>
      <c r="GM16" s="475">
        <f>IF(GM5,'Dalyvio prielaidos'!$G$12/12*Indeksacija!$R$10,0)</f>
        <v>7499.9240524065917</v>
      </c>
      <c r="GN16" s="534">
        <f t="shared" si="470"/>
        <v>89999.088628879108</v>
      </c>
      <c r="GO16" s="475">
        <f>IF(GO5,'Dalyvio prielaidos'!$G$12/12*Indeksacija!$S$10,0)</f>
        <v>0</v>
      </c>
      <c r="GP16" s="475">
        <f>IF(GP5,'Dalyvio prielaidos'!$G$12/12*Indeksacija!$S$10,0)</f>
        <v>0</v>
      </c>
      <c r="GQ16" s="475">
        <f>IF(GQ5,'Dalyvio prielaidos'!$G$12/12*Indeksacija!$S$10,0)</f>
        <v>0</v>
      </c>
      <c r="GR16" s="475">
        <f>IF(GR5,'Dalyvio prielaidos'!$G$12/12*Indeksacija!$S$10,0)</f>
        <v>0</v>
      </c>
      <c r="GS16" s="475">
        <f>IF(GS5,'Dalyvio prielaidos'!$G$12/12*Indeksacija!$S$10,0)</f>
        <v>0</v>
      </c>
      <c r="GT16" s="475">
        <f>IF(GT5,'Dalyvio prielaidos'!$G$12/12*Indeksacija!$S$10,0)</f>
        <v>0</v>
      </c>
      <c r="GU16" s="475">
        <f>IF(GU5,'Dalyvio prielaidos'!$G$12/12*Indeksacija!$S$10,0)</f>
        <v>0</v>
      </c>
      <c r="GV16" s="475">
        <f>IF(GV5,'Dalyvio prielaidos'!$G$12/12*Indeksacija!$S$10,0)</f>
        <v>0</v>
      </c>
      <c r="GW16" s="475">
        <f>IF(GW5,'Dalyvio prielaidos'!$G$12/12*Indeksacija!$S$10,0)</f>
        <v>0</v>
      </c>
      <c r="GX16" s="475">
        <f>IF(GX5,'Dalyvio prielaidos'!$G$12/12*Indeksacija!$S$10,0)</f>
        <v>0</v>
      </c>
      <c r="GY16" s="475">
        <f>IF(GY5,'Dalyvio prielaidos'!$G$12/12*Indeksacija!$S$10,0)</f>
        <v>0</v>
      </c>
      <c r="GZ16" s="475">
        <f>IF(GZ5,'Dalyvio prielaidos'!$G$12/12*Indeksacija!$S$10,0)</f>
        <v>0</v>
      </c>
      <c r="HA16" s="534">
        <f t="shared" si="482"/>
        <v>0</v>
      </c>
      <c r="HB16" s="475">
        <f>IF(HB5,'Dalyvio prielaidos'!$G$12/12*Indeksacija!$T$10,0)</f>
        <v>0</v>
      </c>
      <c r="HC16" s="475">
        <f>IF(HC5,'Dalyvio prielaidos'!$G$12/12*Indeksacija!$T$10,0)</f>
        <v>0</v>
      </c>
      <c r="HD16" s="475">
        <f>IF(HD5,'Dalyvio prielaidos'!$G$12/12*Indeksacija!$T$10,0)</f>
        <v>0</v>
      </c>
      <c r="HE16" s="475">
        <f>IF(HE5,'Dalyvio prielaidos'!$G$12/12*Indeksacija!$T$10,0)</f>
        <v>0</v>
      </c>
      <c r="HF16" s="475">
        <f>IF(HF5,'Dalyvio prielaidos'!$G$12/12*Indeksacija!$T$10,0)</f>
        <v>0</v>
      </c>
      <c r="HG16" s="475">
        <f>IF(HG5,'Dalyvio prielaidos'!$G$12/12*Indeksacija!$T$10,0)</f>
        <v>0</v>
      </c>
      <c r="HH16" s="475">
        <f>IF(HH5,'Dalyvio prielaidos'!$G$12/12*Indeksacija!$T$10,0)</f>
        <v>0</v>
      </c>
      <c r="HI16" s="475">
        <f>IF(HI5,'Dalyvio prielaidos'!$G$12/12*Indeksacija!$T$10,0)</f>
        <v>0</v>
      </c>
      <c r="HJ16" s="475">
        <f>IF(HJ5,'Dalyvio prielaidos'!$G$12/12*Indeksacija!$T$10,0)</f>
        <v>0</v>
      </c>
      <c r="HK16" s="475">
        <f>IF(HK5,'Dalyvio prielaidos'!$G$12/12*Indeksacija!$T$10,0)</f>
        <v>0</v>
      </c>
      <c r="HL16" s="475">
        <f>IF(HL5,'Dalyvio prielaidos'!$G$12/12*Indeksacija!$T$10,0)</f>
        <v>0</v>
      </c>
      <c r="HM16" s="475">
        <f>IF(HM5,'Dalyvio prielaidos'!$G$12/12*Indeksacija!$T$10,0)</f>
        <v>0</v>
      </c>
      <c r="HN16" s="534">
        <f t="shared" si="494"/>
        <v>0</v>
      </c>
      <c r="HO16" s="475">
        <f>IF(HO5,'Dalyvio prielaidos'!$G$12/12*Indeksacija!$U$10,0)</f>
        <v>0</v>
      </c>
      <c r="HP16" s="475">
        <f>IF(HP5,'Dalyvio prielaidos'!$G$12/12*Indeksacija!$U$10,0)</f>
        <v>0</v>
      </c>
      <c r="HQ16" s="475">
        <f>IF(HQ5,'Dalyvio prielaidos'!$G$12/12*Indeksacija!$U$10,0)</f>
        <v>0</v>
      </c>
      <c r="HR16" s="475">
        <f>IF(HR5,'Dalyvio prielaidos'!$G$12/12*Indeksacija!$U$10,0)</f>
        <v>0</v>
      </c>
      <c r="HS16" s="475">
        <f>IF(HS5,'Dalyvio prielaidos'!$G$12/12*Indeksacija!$U$10,0)</f>
        <v>0</v>
      </c>
      <c r="HT16" s="475">
        <f>IF(HT5,'Dalyvio prielaidos'!$G$12/12*Indeksacija!$U$10,0)</f>
        <v>0</v>
      </c>
      <c r="HU16" s="475">
        <f>IF(HU5,'Dalyvio prielaidos'!$G$12/12*Indeksacija!$U$10,0)</f>
        <v>0</v>
      </c>
      <c r="HV16" s="475">
        <f>IF(HV5,'Dalyvio prielaidos'!$G$12/12*Indeksacija!$U$10,0)</f>
        <v>0</v>
      </c>
      <c r="HW16" s="475">
        <f>IF(HW5,'Dalyvio prielaidos'!$G$12/12*Indeksacija!$U$10,0)</f>
        <v>0</v>
      </c>
      <c r="HX16" s="475">
        <f>IF(HX5,'Dalyvio prielaidos'!$G$12/12*Indeksacija!$U$10,0)</f>
        <v>0</v>
      </c>
      <c r="HY16" s="475">
        <f>IF(HY5,'Dalyvio prielaidos'!$G$12/12*Indeksacija!$U$10,0)</f>
        <v>0</v>
      </c>
      <c r="HZ16" s="475">
        <f>IF(HZ5,'Dalyvio prielaidos'!$G$12/12*Indeksacija!$U$10,0)</f>
        <v>0</v>
      </c>
      <c r="IA16" s="534">
        <f t="shared" si="506"/>
        <v>0</v>
      </c>
      <c r="IB16" s="475">
        <f>IF(IB5,'Dalyvio prielaidos'!$G$12/12*Indeksacija!$V$10,0)</f>
        <v>0</v>
      </c>
      <c r="IC16" s="475">
        <f>IF(IC5,'Dalyvio prielaidos'!$G$12/12*Indeksacija!$V$10,0)</f>
        <v>0</v>
      </c>
      <c r="ID16" s="475">
        <f>IF(ID5,'Dalyvio prielaidos'!$G$12/12*Indeksacija!$V$10,0)</f>
        <v>0</v>
      </c>
      <c r="IE16" s="475">
        <f>IF(IE5,'Dalyvio prielaidos'!$G$12/12*Indeksacija!$V$10,0)</f>
        <v>0</v>
      </c>
      <c r="IF16" s="475">
        <f>IF(IF5,'Dalyvio prielaidos'!$G$12/12*Indeksacija!$V$10,0)</f>
        <v>0</v>
      </c>
      <c r="IG16" s="475">
        <f>IF(IG5,'Dalyvio prielaidos'!$G$12/12*Indeksacija!$V$10,0)</f>
        <v>0</v>
      </c>
      <c r="IH16" s="475">
        <f>IF(IH5,'Dalyvio prielaidos'!$G$12/12*Indeksacija!$V$10,0)</f>
        <v>0</v>
      </c>
      <c r="II16" s="475">
        <f>IF(II5,'Dalyvio prielaidos'!$G$12/12*Indeksacija!$V$10,0)</f>
        <v>0</v>
      </c>
      <c r="IJ16" s="475">
        <f>IF(IJ5,'Dalyvio prielaidos'!$G$12/12*Indeksacija!$V$10,0)</f>
        <v>0</v>
      </c>
      <c r="IK16" s="475">
        <f>IF(IK5,'Dalyvio prielaidos'!$G$12/12*Indeksacija!$V$10,0)</f>
        <v>0</v>
      </c>
      <c r="IL16" s="475">
        <f>IF(IL5,'Dalyvio prielaidos'!$G$12/12*Indeksacija!$V$10,0)</f>
        <v>0</v>
      </c>
      <c r="IM16" s="475">
        <f>IF(IM5,'Dalyvio prielaidos'!$G$12/12*Indeksacija!$V$10,0)</f>
        <v>0</v>
      </c>
      <c r="IN16" s="534">
        <f t="shared" si="518"/>
        <v>0</v>
      </c>
      <c r="IO16" s="475">
        <f>IF(IO5,'Dalyvio prielaidos'!$G$12/12*Indeksacija!$W$10,0)</f>
        <v>0</v>
      </c>
      <c r="IP16" s="475">
        <f>IF(IP5,'Dalyvio prielaidos'!$G$12/12*Indeksacija!$W$10,0)</f>
        <v>0</v>
      </c>
      <c r="IQ16" s="475">
        <f>IF(IQ5,'Dalyvio prielaidos'!$G$12/12*Indeksacija!$W$10,0)</f>
        <v>0</v>
      </c>
      <c r="IR16" s="475">
        <f>IF(IR5,'Dalyvio prielaidos'!$G$12/12*Indeksacija!$W$10,0)</f>
        <v>0</v>
      </c>
      <c r="IS16" s="475">
        <f>IF(IS5,'Dalyvio prielaidos'!$G$12/12*Indeksacija!$W$10,0)</f>
        <v>0</v>
      </c>
      <c r="IT16" s="475">
        <f>IF(IT5,'Dalyvio prielaidos'!$G$12/12*Indeksacija!$W$10,0)</f>
        <v>0</v>
      </c>
      <c r="IU16" s="475">
        <f>IF(IU5,'Dalyvio prielaidos'!$G$12/12*Indeksacija!$W$10,0)</f>
        <v>0</v>
      </c>
      <c r="IV16" s="475">
        <f>IF(IV5,'Dalyvio prielaidos'!$G$12/12*Indeksacija!$W$10,0)</f>
        <v>0</v>
      </c>
      <c r="IW16" s="475">
        <f>IF(IW5,'Dalyvio prielaidos'!$G$12/12*Indeksacija!$W$10,0)</f>
        <v>0</v>
      </c>
      <c r="IX16" s="475">
        <f>IF(IX5,'Dalyvio prielaidos'!$G$12/12*Indeksacija!$W$10,0)</f>
        <v>0</v>
      </c>
      <c r="IY16" s="475">
        <f>IF(IY5,'Dalyvio prielaidos'!$G$12/12*Indeksacija!$W$10,0)</f>
        <v>0</v>
      </c>
      <c r="IZ16" s="475">
        <f>IF(IZ5,'Dalyvio prielaidos'!$G$12/12*Indeksacija!$W$10,0)</f>
        <v>0</v>
      </c>
      <c r="JA16" s="534">
        <f t="shared" si="530"/>
        <v>0</v>
      </c>
      <c r="JB16" s="475">
        <f>IF(JB5,'Dalyvio prielaidos'!$G$12/12*Indeksacija!$X$10,0)</f>
        <v>0</v>
      </c>
      <c r="JC16" s="475">
        <f>IF(JC5,'Dalyvio prielaidos'!$G$12/12*Indeksacija!$X$10,0)</f>
        <v>0</v>
      </c>
      <c r="JD16" s="475">
        <f>IF(JD5,'Dalyvio prielaidos'!$G$12/12*Indeksacija!$X$10,0)</f>
        <v>0</v>
      </c>
      <c r="JE16" s="475">
        <f>IF(JE5,'Dalyvio prielaidos'!$G$12/12*Indeksacija!$X$10,0)</f>
        <v>0</v>
      </c>
      <c r="JF16" s="475">
        <f>IF(JF5,'Dalyvio prielaidos'!$G$12/12*Indeksacija!$X$10,0)</f>
        <v>0</v>
      </c>
      <c r="JG16" s="475">
        <f>IF(JG5,'Dalyvio prielaidos'!$G$12/12*Indeksacija!$X$10,0)</f>
        <v>0</v>
      </c>
      <c r="JH16" s="475">
        <f>IF(JH5,'Dalyvio prielaidos'!$G$12/12*Indeksacija!$X$10,0)</f>
        <v>0</v>
      </c>
      <c r="JI16" s="475">
        <f>IF(JI5,'Dalyvio prielaidos'!$G$12/12*Indeksacija!$X$10,0)</f>
        <v>0</v>
      </c>
      <c r="JJ16" s="475">
        <f>IF(JJ5,'Dalyvio prielaidos'!$G$12/12*Indeksacija!$X$10,0)</f>
        <v>0</v>
      </c>
      <c r="JK16" s="475">
        <f>IF(JK5,'Dalyvio prielaidos'!$G$12/12*Indeksacija!$X$10,0)</f>
        <v>0</v>
      </c>
      <c r="JL16" s="475">
        <f>IF(JL5,'Dalyvio prielaidos'!$G$12/12*Indeksacija!$X$10,0)</f>
        <v>0</v>
      </c>
      <c r="JM16" s="475">
        <f>IF(JM5,'Dalyvio prielaidos'!$G$12/12*Indeksacija!$X$10,0)</f>
        <v>0</v>
      </c>
      <c r="JN16" s="534">
        <f t="shared" si="542"/>
        <v>0</v>
      </c>
      <c r="JO16" s="475">
        <f>IF(JO5,'Dalyvio prielaidos'!$G$12/12*Indeksacija!$Y$10,0)</f>
        <v>0</v>
      </c>
      <c r="JP16" s="475">
        <f>IF(JP5,'Dalyvio prielaidos'!$G$12/12*Indeksacija!$Y$10,0)</f>
        <v>0</v>
      </c>
      <c r="JQ16" s="475">
        <f>IF(JQ5,'Dalyvio prielaidos'!$G$12/12*Indeksacija!$Y$10,0)</f>
        <v>0</v>
      </c>
      <c r="JR16" s="475">
        <f>IF(JR5,'Dalyvio prielaidos'!$G$12/12*Indeksacija!$Y$10,0)</f>
        <v>0</v>
      </c>
      <c r="JS16" s="475">
        <f>IF(JS5,'Dalyvio prielaidos'!$G$12/12*Indeksacija!$Y$10,0)</f>
        <v>0</v>
      </c>
      <c r="JT16" s="475">
        <f>IF(JT5,'Dalyvio prielaidos'!$G$12/12*Indeksacija!$Y$10,0)</f>
        <v>0</v>
      </c>
      <c r="JU16" s="475">
        <f>IF(JU5,'Dalyvio prielaidos'!$G$12/12*Indeksacija!$Y$10,0)</f>
        <v>0</v>
      </c>
      <c r="JV16" s="475">
        <f>IF(JV5,'Dalyvio prielaidos'!$G$12/12*Indeksacija!$Y$10,0)</f>
        <v>0</v>
      </c>
      <c r="JW16" s="475">
        <f>IF(JW5,'Dalyvio prielaidos'!$G$12/12*Indeksacija!$Y$10,0)</f>
        <v>0</v>
      </c>
      <c r="JX16" s="475">
        <f>IF(JX5,'Dalyvio prielaidos'!$G$12/12*Indeksacija!$Y$10,0)</f>
        <v>0</v>
      </c>
      <c r="JY16" s="475">
        <f>IF(JY5,'Dalyvio prielaidos'!$G$12/12*Indeksacija!$Y$10,0)</f>
        <v>0</v>
      </c>
      <c r="JZ16" s="475">
        <f>IF(JZ5,'Dalyvio prielaidos'!$G$12/12*Indeksacija!$Y$10,0)</f>
        <v>0</v>
      </c>
      <c r="KA16" s="534">
        <f t="shared" si="554"/>
        <v>0</v>
      </c>
      <c r="KB16" s="475">
        <f>IF(KB5,'Dalyvio prielaidos'!$G$12/12*Indeksacija!$Z$10,0)</f>
        <v>0</v>
      </c>
      <c r="KC16" s="475">
        <f>IF(KC5,'Dalyvio prielaidos'!$G$12/12*Indeksacija!$Z$10,0)</f>
        <v>0</v>
      </c>
      <c r="KD16" s="475">
        <f>IF(KD5,'Dalyvio prielaidos'!$G$12/12*Indeksacija!$Z$10,0)</f>
        <v>0</v>
      </c>
      <c r="KE16" s="475">
        <f>IF(KE5,'Dalyvio prielaidos'!$G$12/12*Indeksacija!$Z$10,0)</f>
        <v>0</v>
      </c>
      <c r="KF16" s="475">
        <f>IF(KF5,'Dalyvio prielaidos'!$G$12/12*Indeksacija!$Z$10,0)</f>
        <v>0</v>
      </c>
      <c r="KG16" s="475">
        <f>IF(KG5,'Dalyvio prielaidos'!$G$12/12*Indeksacija!$Z$10,0)</f>
        <v>0</v>
      </c>
      <c r="KH16" s="475">
        <f>IF(KH5,'Dalyvio prielaidos'!$G$12/12*Indeksacija!$Z$10,0)</f>
        <v>0</v>
      </c>
      <c r="KI16" s="475">
        <f>IF(KI5,'Dalyvio prielaidos'!$G$12/12*Indeksacija!$Z$10,0)</f>
        <v>0</v>
      </c>
      <c r="KJ16" s="475">
        <f>IF(KJ5,'Dalyvio prielaidos'!$G$12/12*Indeksacija!$Z$10,0)</f>
        <v>0</v>
      </c>
      <c r="KK16" s="475">
        <f>IF(KK5,'Dalyvio prielaidos'!$G$12/12*Indeksacija!$Z$10,0)</f>
        <v>0</v>
      </c>
      <c r="KL16" s="475">
        <f>IF(KL5,'Dalyvio prielaidos'!$G$12/12*Indeksacija!$Z$10,0)</f>
        <v>0</v>
      </c>
      <c r="KM16" s="475">
        <f>IF(KM5,'Dalyvio prielaidos'!$G$12/12*Indeksacija!$Z$10,0)</f>
        <v>0</v>
      </c>
      <c r="KN16" s="534">
        <f t="shared" si="566"/>
        <v>0</v>
      </c>
      <c r="KO16" s="475">
        <f>IF(KO5,'Dalyvio prielaidos'!$G$12/12*Indeksacija!$AA$10,0)</f>
        <v>0</v>
      </c>
      <c r="KP16" s="475">
        <f>IF(KP5,'Dalyvio prielaidos'!$G$12/12*Indeksacija!$AA$10,0)</f>
        <v>0</v>
      </c>
      <c r="KQ16" s="475">
        <f>IF(KQ5,'Dalyvio prielaidos'!$G$12/12*Indeksacija!$AA$10,0)</f>
        <v>0</v>
      </c>
      <c r="KR16" s="475">
        <f>IF(KR5,'Dalyvio prielaidos'!$G$12/12*Indeksacija!$AA$10,0)</f>
        <v>0</v>
      </c>
      <c r="KS16" s="475">
        <f>IF(KS5,'Dalyvio prielaidos'!$G$12/12*Indeksacija!$AA$10,0)</f>
        <v>0</v>
      </c>
      <c r="KT16" s="475">
        <f>IF(KT5,'Dalyvio prielaidos'!$G$12/12*Indeksacija!$AA$10,0)</f>
        <v>0</v>
      </c>
      <c r="KU16" s="475">
        <f>IF(KU5,'Dalyvio prielaidos'!$G$12/12*Indeksacija!$AA$10,0)</f>
        <v>0</v>
      </c>
      <c r="KV16" s="475">
        <f>IF(KV5,'Dalyvio prielaidos'!$G$12/12*Indeksacija!$AA$10,0)</f>
        <v>0</v>
      </c>
      <c r="KW16" s="475">
        <f>IF(KW5,'Dalyvio prielaidos'!$G$12/12*Indeksacija!$AA$10,0)</f>
        <v>0</v>
      </c>
      <c r="KX16" s="475">
        <f>IF(KX5,'Dalyvio prielaidos'!$G$12/12*Indeksacija!$AA$10,0)</f>
        <v>0</v>
      </c>
      <c r="KY16" s="475">
        <f>IF(KY5,'Dalyvio prielaidos'!$G$12/12*Indeksacija!$AA$10,0)</f>
        <v>0</v>
      </c>
      <c r="KZ16" s="475">
        <f>IF(KZ5,'Dalyvio prielaidos'!$G$12/12*Indeksacija!$AA$10,0)</f>
        <v>0</v>
      </c>
      <c r="LA16" s="534">
        <f t="shared" si="578"/>
        <v>0</v>
      </c>
      <c r="LB16" s="475">
        <f>IF(LB5,'Dalyvio prielaidos'!$G$12/12*Indeksacija!$AB$10,0)</f>
        <v>0</v>
      </c>
      <c r="LC16" s="475">
        <f>IF(LC5,'Dalyvio prielaidos'!$G$12/12*Indeksacija!$AB$10,0)</f>
        <v>0</v>
      </c>
      <c r="LD16" s="475">
        <f>IF(LD5,'Dalyvio prielaidos'!$G$12/12*Indeksacija!$AB$10,0)</f>
        <v>0</v>
      </c>
      <c r="LE16" s="475">
        <f>IF(LE5,'Dalyvio prielaidos'!$G$12/12*Indeksacija!$AB$10,0)</f>
        <v>0</v>
      </c>
      <c r="LF16" s="475">
        <f>IF(LF5,'Dalyvio prielaidos'!$G$12/12*Indeksacija!$AB$10,0)</f>
        <v>0</v>
      </c>
      <c r="LG16" s="475">
        <f>IF(LG5,'Dalyvio prielaidos'!$G$12/12*Indeksacija!$AB$10,0)</f>
        <v>0</v>
      </c>
      <c r="LH16" s="475">
        <f>IF(LH5,'Dalyvio prielaidos'!$G$12/12*Indeksacija!$AB$10,0)</f>
        <v>0</v>
      </c>
      <c r="LI16" s="475">
        <f>IF(LI5,'Dalyvio prielaidos'!$G$12/12*Indeksacija!$AB$10,0)</f>
        <v>0</v>
      </c>
      <c r="LJ16" s="475">
        <f>IF(LJ5,'Dalyvio prielaidos'!$G$12/12*Indeksacija!$AB$10,0)</f>
        <v>0</v>
      </c>
      <c r="LK16" s="475">
        <f>IF(LK5,'Dalyvio prielaidos'!$G$12/12*Indeksacija!$AB$10,0)</f>
        <v>0</v>
      </c>
      <c r="LL16" s="475">
        <f>IF(LL5,'Dalyvio prielaidos'!$G$12/12*Indeksacija!$AB$10,0)</f>
        <v>0</v>
      </c>
      <c r="LM16" s="475">
        <f>IF(LM5,'Dalyvio prielaidos'!$G$12/12*Indeksacija!$AB$10,0)</f>
        <v>0</v>
      </c>
      <c r="LN16" s="534">
        <f t="shared" si="590"/>
        <v>0</v>
      </c>
    </row>
    <row r="17" spans="1:326" s="461" customFormat="1" ht="33" customHeight="1">
      <c r="A17" s="500" t="s">
        <v>379</v>
      </c>
      <c r="B17" s="475">
        <f>IF(B5,'Dalyvio prielaidos'!$G$13/12*Indeksacija!$D$10,0)</f>
        <v>0</v>
      </c>
      <c r="C17" s="475">
        <f>IF(C5,'Dalyvio prielaidos'!$G$13/12*Indeksacija!$D$10,0)</f>
        <v>0</v>
      </c>
      <c r="D17" s="475">
        <f>IF(D5,'Dalyvio prielaidos'!$G$13/12*Indeksacija!$D$10,0)</f>
        <v>0</v>
      </c>
      <c r="E17" s="475">
        <f>IF(E5,'Dalyvio prielaidos'!$G$13/12*Indeksacija!$D$10,0)</f>
        <v>0</v>
      </c>
      <c r="F17" s="475">
        <f>IF(F5,'Dalyvio prielaidos'!$G$13/12*Indeksacija!$D$10,0)</f>
        <v>0</v>
      </c>
      <c r="G17" s="475">
        <f>IF(G5,'Dalyvio prielaidos'!$G$13/12*Indeksacija!$D$10,0)</f>
        <v>0</v>
      </c>
      <c r="H17" s="475">
        <f>IF(H5,'Dalyvio prielaidos'!$G$13/12*Indeksacija!$D$10,0)</f>
        <v>0</v>
      </c>
      <c r="I17" s="475">
        <f>IF(I5,'Dalyvio prielaidos'!$G$13/12*Indeksacija!$D$10,0)</f>
        <v>0</v>
      </c>
      <c r="J17" s="475">
        <f>IF(J5,'Dalyvio prielaidos'!$G$13/12*Indeksacija!$D$10,0)</f>
        <v>0</v>
      </c>
      <c r="K17" s="475">
        <f>IF(K5,'Dalyvio prielaidos'!$G$13/12*Indeksacija!$D$10,0)</f>
        <v>0</v>
      </c>
      <c r="L17" s="475">
        <f>IF(L5,'Dalyvio prielaidos'!$G$13/12*Indeksacija!$D$10,0)</f>
        <v>0</v>
      </c>
      <c r="M17" s="475">
        <f>IF(M5,'Dalyvio prielaidos'!$G$13/12*Indeksacija!$D$10,0)</f>
        <v>0</v>
      </c>
      <c r="N17" s="534">
        <f t="shared" si="302"/>
        <v>0</v>
      </c>
      <c r="O17" s="532">
        <f>IF(O5,'Dalyvio prielaidos'!$G$13/12*Indeksacija!$E$10,0)</f>
        <v>0</v>
      </c>
      <c r="P17" s="475">
        <f>IF(P5,'Dalyvio prielaidos'!$G$13/12*Indeksacija!$E$10,0)</f>
        <v>0</v>
      </c>
      <c r="Q17" s="475">
        <f>IF(Q5,'Dalyvio prielaidos'!$G$13/12*Indeksacija!$E$10,0)</f>
        <v>0</v>
      </c>
      <c r="R17" s="475">
        <f>IF(R5,'Dalyvio prielaidos'!$G$13/12*Indeksacija!$E$10,0)</f>
        <v>0</v>
      </c>
      <c r="S17" s="475">
        <f>IF(S5,'Dalyvio prielaidos'!$G$13/12*Indeksacija!$E$10,0)</f>
        <v>0</v>
      </c>
      <c r="T17" s="475">
        <f>IF(T5,'Dalyvio prielaidos'!$G$13/12*Indeksacija!$E$10,0)</f>
        <v>0</v>
      </c>
      <c r="U17" s="475">
        <f>IF(U5,'Dalyvio prielaidos'!$G$13/12*Indeksacija!$E$10,0)</f>
        <v>0</v>
      </c>
      <c r="V17" s="475">
        <f>IF(V5,'Dalyvio prielaidos'!$G$13/12*Indeksacija!$E$10,0)</f>
        <v>0</v>
      </c>
      <c r="W17" s="475">
        <f>IF(W5,'Dalyvio prielaidos'!$G$13/12*Indeksacija!$E$10,0)</f>
        <v>0</v>
      </c>
      <c r="X17" s="475">
        <f>IF(X5,'Dalyvio prielaidos'!$G$13/12*Indeksacija!$E$10,0)</f>
        <v>0</v>
      </c>
      <c r="Y17" s="475">
        <f>IF(Y5,'Dalyvio prielaidos'!$G$13/12*Indeksacija!$E$10,0)</f>
        <v>0</v>
      </c>
      <c r="Z17" s="537">
        <f>IF(Z5,'Dalyvio prielaidos'!$G$13/12*Indeksacija!$E$10,0)</f>
        <v>0</v>
      </c>
      <c r="AA17" s="534">
        <f t="shared" ref="AA17:AA18" si="592">SUM(O17:Z17)</f>
        <v>0</v>
      </c>
      <c r="AB17" s="532">
        <f>IF(AB5,'Dalyvio prielaidos'!$G$13/12*Indeksacija!$F$10,0)</f>
        <v>13349.658333333333</v>
      </c>
      <c r="AC17" s="475">
        <f>IF(AC5,'Dalyvio prielaidos'!$G$13/12*Indeksacija!$F$10,0)</f>
        <v>13349.658333333333</v>
      </c>
      <c r="AD17" s="475">
        <f>IF(AD5,'Dalyvio prielaidos'!$G$13/12*Indeksacija!$F$10,0)</f>
        <v>13349.658333333333</v>
      </c>
      <c r="AE17" s="475">
        <f>IF(AE5,'Dalyvio prielaidos'!$G$13/12*Indeksacija!$F$10,0)</f>
        <v>13349.658333333333</v>
      </c>
      <c r="AF17" s="475">
        <f>IF(AF5,'Dalyvio prielaidos'!$G$13/12*Indeksacija!$F$10,0)</f>
        <v>13349.658333333333</v>
      </c>
      <c r="AG17" s="475">
        <f>IF(AG5,'Dalyvio prielaidos'!$G$13/12*Indeksacija!$F$10,0)</f>
        <v>13349.658333333333</v>
      </c>
      <c r="AH17" s="475">
        <f>IF(AH5,'Dalyvio prielaidos'!$G$13/12*Indeksacija!$F$10,0)</f>
        <v>13349.658333333333</v>
      </c>
      <c r="AI17" s="475">
        <f>IF(AI5,'Dalyvio prielaidos'!$G$13/12*Indeksacija!$F$10,0)</f>
        <v>13349.658333333333</v>
      </c>
      <c r="AJ17" s="475">
        <f>IF(AJ5,'Dalyvio prielaidos'!$G$13/12*Indeksacija!$F$10,0)</f>
        <v>13349.658333333333</v>
      </c>
      <c r="AK17" s="475">
        <f>IF(AK5,'Dalyvio prielaidos'!$G$13/12*Indeksacija!$F$10,0)</f>
        <v>13349.658333333333</v>
      </c>
      <c r="AL17" s="475">
        <f>IF(AL5,'Dalyvio prielaidos'!$G$13/12*Indeksacija!$F$10,0)</f>
        <v>13349.658333333333</v>
      </c>
      <c r="AM17" s="475">
        <f>IF(AM5,'Dalyvio prielaidos'!$G$13/12*Indeksacija!$F$10,0)</f>
        <v>13349.658333333333</v>
      </c>
      <c r="AN17" s="462">
        <f t="shared" ref="AN17:AN18" si="593">SUM(AB17:AM17)</f>
        <v>160195.89999999994</v>
      </c>
      <c r="AO17" s="475">
        <f>IF(AO5,'Dalyvio prielaidos'!$G$13/12*Indeksacija!$G$10,0)</f>
        <v>13750.148083333333</v>
      </c>
      <c r="AP17" s="475">
        <f>IF(AP5,'Dalyvio prielaidos'!$G$13/12*Indeksacija!$G$10,0)</f>
        <v>13750.148083333333</v>
      </c>
      <c r="AQ17" s="475">
        <f>IF(AQ5,'Dalyvio prielaidos'!$G$13/12*Indeksacija!$G$10,0)</f>
        <v>13750.148083333333</v>
      </c>
      <c r="AR17" s="475">
        <f>IF(AR5,'Dalyvio prielaidos'!$G$13/12*Indeksacija!$G$10,0)</f>
        <v>13750.148083333333</v>
      </c>
      <c r="AS17" s="475">
        <f>IF(AS5,'Dalyvio prielaidos'!$G$13/12*Indeksacija!$G$10,0)</f>
        <v>13750.148083333333</v>
      </c>
      <c r="AT17" s="475">
        <f>IF(AT5,'Dalyvio prielaidos'!$G$13/12*Indeksacija!$G$10,0)</f>
        <v>13750.148083333333</v>
      </c>
      <c r="AU17" s="475">
        <f>IF(AU5,'Dalyvio prielaidos'!$G$13/12*Indeksacija!$G$10,0)</f>
        <v>13750.148083333333</v>
      </c>
      <c r="AV17" s="475">
        <f>IF(AV5,'Dalyvio prielaidos'!$G$13/12*Indeksacija!$G$10,0)</f>
        <v>13750.148083333333</v>
      </c>
      <c r="AW17" s="475">
        <f>IF(AW5,'Dalyvio prielaidos'!$G$13/12*Indeksacija!$G$10,0)</f>
        <v>13750.148083333333</v>
      </c>
      <c r="AX17" s="475">
        <f>IF(AX5,'Dalyvio prielaidos'!$G$13/12*Indeksacija!$G$10,0)</f>
        <v>13750.148083333333</v>
      </c>
      <c r="AY17" s="475">
        <f>IF(AY5,'Dalyvio prielaidos'!$G$13/12*Indeksacija!$G$10,0)</f>
        <v>13750.148083333333</v>
      </c>
      <c r="AZ17" s="475">
        <f>IF(AZ5,'Dalyvio prielaidos'!$G$13/12*Indeksacija!$G$10,0)</f>
        <v>13750.148083333333</v>
      </c>
      <c r="BA17" s="462">
        <f t="shared" ref="BA17" si="594">SUM(AO17:AZ17)</f>
        <v>165001.777</v>
      </c>
      <c r="BB17" s="475">
        <f>IF(BB5,'Dalyvio prielaidos'!$G$13/12*Indeksacija!$H$10,0)</f>
        <v>14162.652525833333</v>
      </c>
      <c r="BC17" s="475">
        <f>IF(BC5,'Dalyvio prielaidos'!$G$13/12*Indeksacija!$H$10,0)</f>
        <v>14162.652525833333</v>
      </c>
      <c r="BD17" s="475">
        <f>IF(BD5,'Dalyvio prielaidos'!$G$13/12*Indeksacija!$H$10,0)</f>
        <v>14162.652525833333</v>
      </c>
      <c r="BE17" s="475">
        <f>IF(BE5,'Dalyvio prielaidos'!$G$13/12*Indeksacija!$H$10,0)</f>
        <v>14162.652525833333</v>
      </c>
      <c r="BF17" s="475">
        <f>IF(BF5,'Dalyvio prielaidos'!$G$13/12*Indeksacija!$H$10,0)</f>
        <v>14162.652525833333</v>
      </c>
      <c r="BG17" s="475">
        <f>IF(BG5,'Dalyvio prielaidos'!$G$13/12*Indeksacija!$H$10,0)</f>
        <v>14162.652525833333</v>
      </c>
      <c r="BH17" s="475">
        <f>IF(BH5,'Dalyvio prielaidos'!$G$13/12*Indeksacija!$H$10,0)</f>
        <v>14162.652525833333</v>
      </c>
      <c r="BI17" s="475">
        <f>IF(BI5,'Dalyvio prielaidos'!$G$13/12*Indeksacija!$H$10,0)</f>
        <v>14162.652525833333</v>
      </c>
      <c r="BJ17" s="475">
        <f>IF(BJ5,'Dalyvio prielaidos'!$G$13/12*Indeksacija!$H$10,0)</f>
        <v>14162.652525833333</v>
      </c>
      <c r="BK17" s="475">
        <f>IF(BK5,'Dalyvio prielaidos'!$G$13/12*Indeksacija!$H$10,0)</f>
        <v>14162.652525833333</v>
      </c>
      <c r="BL17" s="475">
        <f>IF(BL5,'Dalyvio prielaidos'!$G$13/12*Indeksacija!$H$10,0)</f>
        <v>14162.652525833333</v>
      </c>
      <c r="BM17" s="475">
        <f>IF(BM5,'Dalyvio prielaidos'!$G$13/12*Indeksacija!$H$10,0)</f>
        <v>14162.652525833333</v>
      </c>
      <c r="BN17" s="462">
        <f t="shared" ref="BN17" si="595">SUM(BB17:BM17)</f>
        <v>169951.83030999999</v>
      </c>
      <c r="BO17" s="475">
        <f>IF(BO5,'Dalyvio prielaidos'!$G$13/12*Indeksacija!$I$10,0)</f>
        <v>14587.532101608333</v>
      </c>
      <c r="BP17" s="475">
        <f>IF(BP5,'Dalyvio prielaidos'!$G$13/12*Indeksacija!$I$10,0)</f>
        <v>14587.532101608333</v>
      </c>
      <c r="BQ17" s="475">
        <f>IF(BQ5,'Dalyvio prielaidos'!$G$13/12*Indeksacija!$I$10,0)</f>
        <v>14587.532101608333</v>
      </c>
      <c r="BR17" s="475">
        <f>IF(BR5,'Dalyvio prielaidos'!$G$13/12*Indeksacija!$I$10,0)</f>
        <v>14587.532101608333</v>
      </c>
      <c r="BS17" s="475">
        <f>IF(BS5,'Dalyvio prielaidos'!$G$13/12*Indeksacija!$I$10,0)</f>
        <v>14587.532101608333</v>
      </c>
      <c r="BT17" s="475">
        <f>IF(BT5,'Dalyvio prielaidos'!$G$13/12*Indeksacija!$I$10,0)</f>
        <v>14587.532101608333</v>
      </c>
      <c r="BU17" s="475">
        <f>IF(BU5,'Dalyvio prielaidos'!$G$13/12*Indeksacija!$I$10,0)</f>
        <v>14587.532101608333</v>
      </c>
      <c r="BV17" s="475">
        <f>IF(BV5,'Dalyvio prielaidos'!$G$13/12*Indeksacija!$I$10,0)</f>
        <v>14587.532101608333</v>
      </c>
      <c r="BW17" s="475">
        <f>IF(BW5,'Dalyvio prielaidos'!$G$13/12*Indeksacija!$I$10,0)</f>
        <v>14587.532101608333</v>
      </c>
      <c r="BX17" s="475">
        <f>IF(BX5,'Dalyvio prielaidos'!$G$13/12*Indeksacija!$I$10,0)</f>
        <v>14587.532101608333</v>
      </c>
      <c r="BY17" s="475">
        <f>IF(BY5,'Dalyvio prielaidos'!$G$13/12*Indeksacija!$I$10,0)</f>
        <v>14587.532101608333</v>
      </c>
      <c r="BZ17" s="475">
        <f>IF(BZ5,'Dalyvio prielaidos'!$G$13/12*Indeksacija!$I$10,0)</f>
        <v>14587.532101608333</v>
      </c>
      <c r="CA17" s="462">
        <f t="shared" ref="CA17" si="596">SUM(BO17:BZ17)</f>
        <v>175050.38521930005</v>
      </c>
      <c r="CB17" s="475">
        <f>IF(CB5,'Dalyvio prielaidos'!$G$13/12*Indeksacija!$J$10,0)</f>
        <v>15025.158064656584</v>
      </c>
      <c r="CC17" s="475">
        <f>IF(CC5,'Dalyvio prielaidos'!$G$13/12*Indeksacija!$J$10,0)</f>
        <v>15025.158064656584</v>
      </c>
      <c r="CD17" s="475">
        <f>IF(CD5,'Dalyvio prielaidos'!$G$13/12*Indeksacija!$J$10,0)</f>
        <v>15025.158064656584</v>
      </c>
      <c r="CE17" s="475">
        <f>IF(CE5,'Dalyvio prielaidos'!$G$13/12*Indeksacija!$J$10,0)</f>
        <v>15025.158064656584</v>
      </c>
      <c r="CF17" s="475">
        <f>IF(CF5,'Dalyvio prielaidos'!$G$13/12*Indeksacija!$J$10,0)</f>
        <v>15025.158064656584</v>
      </c>
      <c r="CG17" s="475">
        <f>IF(CG5,'Dalyvio prielaidos'!$G$13/12*Indeksacija!$J$10,0)</f>
        <v>15025.158064656584</v>
      </c>
      <c r="CH17" s="475">
        <f>IF(CH5,'Dalyvio prielaidos'!$G$13/12*Indeksacija!$J$10,0)</f>
        <v>15025.158064656584</v>
      </c>
      <c r="CI17" s="475">
        <f>IF(CI5,'Dalyvio prielaidos'!$G$13/12*Indeksacija!$J$10,0)</f>
        <v>15025.158064656584</v>
      </c>
      <c r="CJ17" s="475">
        <f>IF(CJ5,'Dalyvio prielaidos'!$G$13/12*Indeksacija!$J$10,0)</f>
        <v>15025.158064656584</v>
      </c>
      <c r="CK17" s="475">
        <f>IF(CK5,'Dalyvio prielaidos'!$G$13/12*Indeksacija!$J$10,0)</f>
        <v>15025.158064656584</v>
      </c>
      <c r="CL17" s="475">
        <f>IF(CL5,'Dalyvio prielaidos'!$G$13/12*Indeksacija!$J$10,0)</f>
        <v>15025.158064656584</v>
      </c>
      <c r="CM17" s="475">
        <f>IF(CM5,'Dalyvio prielaidos'!$G$13/12*Indeksacija!$J$10,0)</f>
        <v>15025.158064656584</v>
      </c>
      <c r="CN17" s="462">
        <f t="shared" ref="CN17" si="597">SUM(CB17:CM17)</f>
        <v>180301.89677587897</v>
      </c>
      <c r="CO17" s="475">
        <f>IF(CO5,'Dalyvio prielaidos'!$G$13/12*Indeksacija!$K$10,0)</f>
        <v>15475.912806596281</v>
      </c>
      <c r="CP17" s="475">
        <f>IF(CP5,'Dalyvio prielaidos'!$G$13/12*Indeksacija!$K$10,0)</f>
        <v>15475.912806596281</v>
      </c>
      <c r="CQ17" s="475">
        <f>IF(CQ5,'Dalyvio prielaidos'!$G$13/12*Indeksacija!$K$10,0)</f>
        <v>15475.912806596281</v>
      </c>
      <c r="CR17" s="475">
        <f>IF(CR5,'Dalyvio prielaidos'!$G$13/12*Indeksacija!$K$10,0)</f>
        <v>15475.912806596281</v>
      </c>
      <c r="CS17" s="475">
        <f>IF(CS5,'Dalyvio prielaidos'!$G$13/12*Indeksacija!$K$10,0)</f>
        <v>15475.912806596281</v>
      </c>
      <c r="CT17" s="475">
        <f>IF(CT5,'Dalyvio prielaidos'!$G$13/12*Indeksacija!$K$10,0)</f>
        <v>15475.912806596281</v>
      </c>
      <c r="CU17" s="475">
        <f>IF(CU5,'Dalyvio prielaidos'!$G$13/12*Indeksacija!$K$10,0)</f>
        <v>15475.912806596281</v>
      </c>
      <c r="CV17" s="475">
        <f>IF(CV5,'Dalyvio prielaidos'!$G$13/12*Indeksacija!$K$10,0)</f>
        <v>15475.912806596281</v>
      </c>
      <c r="CW17" s="475">
        <f>IF(CW5,'Dalyvio prielaidos'!$G$13/12*Indeksacija!$K$10,0)</f>
        <v>15475.912806596281</v>
      </c>
      <c r="CX17" s="475">
        <f>IF(CX5,'Dalyvio prielaidos'!$G$13/12*Indeksacija!$K$10,0)</f>
        <v>15475.912806596281</v>
      </c>
      <c r="CY17" s="475">
        <f>IF(CY5,'Dalyvio prielaidos'!$G$13/12*Indeksacija!$K$10,0)</f>
        <v>15475.912806596281</v>
      </c>
      <c r="CZ17" s="475">
        <f>IF(CZ5,'Dalyvio prielaidos'!$G$13/12*Indeksacija!$K$10,0)</f>
        <v>15475.912806596281</v>
      </c>
      <c r="DA17" s="462">
        <f t="shared" ref="DA17" si="598">SUM(CO17:CZ17)</f>
        <v>185710.95367915541</v>
      </c>
      <c r="DB17" s="475">
        <f>IF(DB5,'Dalyvio prielaidos'!$G$13/12*Indeksacija!$L$10,0)</f>
        <v>15940.190190794168</v>
      </c>
      <c r="DC17" s="475">
        <f>IF(DC5,'Dalyvio prielaidos'!$G$13/12*Indeksacija!$L$10,0)</f>
        <v>15940.190190794168</v>
      </c>
      <c r="DD17" s="475">
        <f>IF(DD5,'Dalyvio prielaidos'!$G$13/12*Indeksacija!$L$10,0)</f>
        <v>15940.190190794168</v>
      </c>
      <c r="DE17" s="475">
        <f>IF(DE5,'Dalyvio prielaidos'!$G$13/12*Indeksacija!$L$10,0)</f>
        <v>15940.190190794168</v>
      </c>
      <c r="DF17" s="475">
        <f>IF(DF5,'Dalyvio prielaidos'!$G$13/12*Indeksacija!$L$10,0)</f>
        <v>15940.190190794168</v>
      </c>
      <c r="DG17" s="475">
        <f>IF(DG5,'Dalyvio prielaidos'!$G$13/12*Indeksacija!$L$10,0)</f>
        <v>15940.190190794168</v>
      </c>
      <c r="DH17" s="475">
        <f>IF(DH5,'Dalyvio prielaidos'!$G$13/12*Indeksacija!$L$10,0)</f>
        <v>15940.190190794168</v>
      </c>
      <c r="DI17" s="475">
        <f>IF(DI5,'Dalyvio prielaidos'!$G$13/12*Indeksacija!$L$10,0)</f>
        <v>15940.190190794168</v>
      </c>
      <c r="DJ17" s="475">
        <f>IF(DJ5,'Dalyvio prielaidos'!$G$13/12*Indeksacija!$L$10,0)</f>
        <v>15940.190190794168</v>
      </c>
      <c r="DK17" s="475">
        <f>IF(DK5,'Dalyvio prielaidos'!$G$13/12*Indeksacija!$L$10,0)</f>
        <v>15940.190190794168</v>
      </c>
      <c r="DL17" s="475">
        <f>IF(DL5,'Dalyvio prielaidos'!$G$13/12*Indeksacija!$L$10,0)</f>
        <v>15940.190190794168</v>
      </c>
      <c r="DM17" s="475">
        <f>IF(DM5,'Dalyvio prielaidos'!$G$13/12*Indeksacija!$L$10,0)</f>
        <v>15940.190190794168</v>
      </c>
      <c r="DN17" s="462">
        <f t="shared" ref="DN17" si="599">SUM(DB17:DM17)</f>
        <v>191282.28228953003</v>
      </c>
      <c r="DO17" s="475">
        <f>IF(DO5,'Dalyvio prielaidos'!$G$13/12*Indeksacija!$M$10,0)</f>
        <v>16418.395896517992</v>
      </c>
      <c r="DP17" s="475">
        <f>IF(DP5,'Dalyvio prielaidos'!$G$13/12*Indeksacija!$M$10,0)</f>
        <v>16418.395896517992</v>
      </c>
      <c r="DQ17" s="475">
        <f>IF(DQ5,'Dalyvio prielaidos'!$G$13/12*Indeksacija!$M$10,0)</f>
        <v>16418.395896517992</v>
      </c>
      <c r="DR17" s="475">
        <f>IF(DR5,'Dalyvio prielaidos'!$G$13/12*Indeksacija!$M$10,0)</f>
        <v>16418.395896517992</v>
      </c>
      <c r="DS17" s="475">
        <f>IF(DS5,'Dalyvio prielaidos'!$G$13/12*Indeksacija!$M$10,0)</f>
        <v>16418.395896517992</v>
      </c>
      <c r="DT17" s="475">
        <f>IF(DT5,'Dalyvio prielaidos'!$G$13/12*Indeksacija!$M$10,0)</f>
        <v>16418.395896517992</v>
      </c>
      <c r="DU17" s="475">
        <f>IF(DU5,'Dalyvio prielaidos'!$G$13/12*Indeksacija!$M$10,0)</f>
        <v>16418.395896517992</v>
      </c>
      <c r="DV17" s="475">
        <f>IF(DV5,'Dalyvio prielaidos'!$G$13/12*Indeksacija!$M$10,0)</f>
        <v>16418.395896517992</v>
      </c>
      <c r="DW17" s="475">
        <f>IF(DW5,'Dalyvio prielaidos'!$G$13/12*Indeksacija!$M$10,0)</f>
        <v>16418.395896517992</v>
      </c>
      <c r="DX17" s="475">
        <f>IF(DX5,'Dalyvio prielaidos'!$G$13/12*Indeksacija!$M$10,0)</f>
        <v>16418.395896517992</v>
      </c>
      <c r="DY17" s="475">
        <f>IF(DY5,'Dalyvio prielaidos'!$G$13/12*Indeksacija!$M$10,0)</f>
        <v>16418.395896517992</v>
      </c>
      <c r="DZ17" s="475">
        <f>IF(DZ5,'Dalyvio prielaidos'!$G$13/12*Indeksacija!$M$10,0)</f>
        <v>16418.395896517992</v>
      </c>
      <c r="EA17" s="462">
        <f t="shared" ref="EA17" si="600">SUM(DO17:DZ17)</f>
        <v>197020.7507582159</v>
      </c>
      <c r="EB17" s="475">
        <f>IF(EB5,'Dalyvio prielaidos'!$G$13/12*Indeksacija!$N$10,0)</f>
        <v>16910.947773413533</v>
      </c>
      <c r="EC17" s="475">
        <f>IF(EC5,'Dalyvio prielaidos'!$G$13/12*Indeksacija!$N$10,0)</f>
        <v>16910.947773413533</v>
      </c>
      <c r="ED17" s="475">
        <f>IF(ED5,'Dalyvio prielaidos'!$G$13/12*Indeksacija!$N$10,0)</f>
        <v>16910.947773413533</v>
      </c>
      <c r="EE17" s="475">
        <f>IF(EE5,'Dalyvio prielaidos'!$G$13/12*Indeksacija!$N$10,0)</f>
        <v>16910.947773413533</v>
      </c>
      <c r="EF17" s="475">
        <f>IF(EF5,'Dalyvio prielaidos'!$G$13/12*Indeksacija!$N$10,0)</f>
        <v>16910.947773413533</v>
      </c>
      <c r="EG17" s="475">
        <f>IF(EG5,'Dalyvio prielaidos'!$G$13/12*Indeksacija!$N$10,0)</f>
        <v>16910.947773413533</v>
      </c>
      <c r="EH17" s="475">
        <f>IF(EH5,'Dalyvio prielaidos'!$G$13/12*Indeksacija!$N$10,0)</f>
        <v>16910.947773413533</v>
      </c>
      <c r="EI17" s="475">
        <f>IF(EI5,'Dalyvio prielaidos'!$G$13/12*Indeksacija!$N$10,0)</f>
        <v>16910.947773413533</v>
      </c>
      <c r="EJ17" s="475">
        <f>IF(EJ5,'Dalyvio prielaidos'!$G$13/12*Indeksacija!$N$10,0)</f>
        <v>16910.947773413533</v>
      </c>
      <c r="EK17" s="475">
        <f>IF(EK5,'Dalyvio prielaidos'!$G$13/12*Indeksacija!$N$10,0)</f>
        <v>16910.947773413533</v>
      </c>
      <c r="EL17" s="475">
        <f>IF(EL5,'Dalyvio prielaidos'!$G$13/12*Indeksacija!$N$10,0)</f>
        <v>16910.947773413533</v>
      </c>
      <c r="EM17" s="475">
        <f>IF(EM5,'Dalyvio prielaidos'!$G$13/12*Indeksacija!$N$10,0)</f>
        <v>16910.947773413533</v>
      </c>
      <c r="EN17" s="462">
        <f t="shared" ref="EN17" si="601">SUM(EB17:EM17)</f>
        <v>202931.37328096238</v>
      </c>
      <c r="EO17" s="475">
        <f>IF(EO5,'Dalyvio prielaidos'!$G$13/12*Indeksacija!$O$10,0)</f>
        <v>17418.276206615941</v>
      </c>
      <c r="EP17" s="475">
        <f>IF(EP5,'Dalyvio prielaidos'!$G$13/12*Indeksacija!$O$10,0)</f>
        <v>17418.276206615941</v>
      </c>
      <c r="EQ17" s="475">
        <f>IF(EQ5,'Dalyvio prielaidos'!$G$13/12*Indeksacija!$O$10,0)</f>
        <v>17418.276206615941</v>
      </c>
      <c r="ER17" s="475">
        <f>IF(ER5,'Dalyvio prielaidos'!$G$13/12*Indeksacija!$O$10,0)</f>
        <v>17418.276206615941</v>
      </c>
      <c r="ES17" s="475">
        <f>IF(ES5,'Dalyvio prielaidos'!$G$13/12*Indeksacija!$O$10,0)</f>
        <v>17418.276206615941</v>
      </c>
      <c r="ET17" s="475">
        <f>IF(ET5,'Dalyvio prielaidos'!$G$13/12*Indeksacija!$O$10,0)</f>
        <v>17418.276206615941</v>
      </c>
      <c r="EU17" s="475">
        <f>IF(EU5,'Dalyvio prielaidos'!$G$13/12*Indeksacija!$O$10,0)</f>
        <v>17418.276206615941</v>
      </c>
      <c r="EV17" s="475">
        <f>IF(EV5,'Dalyvio prielaidos'!$G$13/12*Indeksacija!$O$10,0)</f>
        <v>17418.276206615941</v>
      </c>
      <c r="EW17" s="475">
        <f>IF(EW5,'Dalyvio prielaidos'!$G$13/12*Indeksacija!$O$10,0)</f>
        <v>17418.276206615941</v>
      </c>
      <c r="EX17" s="475">
        <f>IF(EX5,'Dalyvio prielaidos'!$G$13/12*Indeksacija!$O$10,0)</f>
        <v>17418.276206615941</v>
      </c>
      <c r="EY17" s="475">
        <f>IF(EY5,'Dalyvio prielaidos'!$G$13/12*Indeksacija!$O$10,0)</f>
        <v>17418.276206615941</v>
      </c>
      <c r="EZ17" s="475">
        <f>IF(EZ5,'Dalyvio prielaidos'!$G$13/12*Indeksacija!$O$10,0)</f>
        <v>17418.276206615941</v>
      </c>
      <c r="FA17" s="462">
        <f t="shared" ref="FA17" si="602">SUM(EO17:EZ17)</f>
        <v>209019.31447939124</v>
      </c>
      <c r="FB17" s="475">
        <f>IF(FB5,'Dalyvio prielaidos'!$G$13/12*Indeksacija!$P$10,0)</f>
        <v>17940.824492814416</v>
      </c>
      <c r="FC17" s="475">
        <f>IF(FC5,'Dalyvio prielaidos'!$G$13/12*Indeksacija!$P$10,0)</f>
        <v>17940.824492814416</v>
      </c>
      <c r="FD17" s="475">
        <f>IF(FD5,'Dalyvio prielaidos'!$G$13/12*Indeksacija!$P$10,0)</f>
        <v>17940.824492814416</v>
      </c>
      <c r="FE17" s="475">
        <f>IF(FE5,'Dalyvio prielaidos'!$G$13/12*Indeksacija!$P$10,0)</f>
        <v>17940.824492814416</v>
      </c>
      <c r="FF17" s="475">
        <f>IF(FF5,'Dalyvio prielaidos'!$G$13/12*Indeksacija!$P$10,0)</f>
        <v>17940.824492814416</v>
      </c>
      <c r="FG17" s="475">
        <f>IF(FG5,'Dalyvio prielaidos'!$G$13/12*Indeksacija!$P$10,0)</f>
        <v>17940.824492814416</v>
      </c>
      <c r="FH17" s="475">
        <f>IF(FH5,'Dalyvio prielaidos'!$G$13/12*Indeksacija!$P$10,0)</f>
        <v>17940.824492814416</v>
      </c>
      <c r="FI17" s="475">
        <f>IF(FI5,'Dalyvio prielaidos'!$G$13/12*Indeksacija!$P$10,0)</f>
        <v>17940.824492814416</v>
      </c>
      <c r="FJ17" s="475">
        <f>IF(FJ5,'Dalyvio prielaidos'!$G$13/12*Indeksacija!$P$10,0)</f>
        <v>17940.824492814416</v>
      </c>
      <c r="FK17" s="475">
        <f>IF(FK5,'Dalyvio prielaidos'!$G$13/12*Indeksacija!$P$10,0)</f>
        <v>17940.824492814416</v>
      </c>
      <c r="FL17" s="475">
        <f>IF(FL5,'Dalyvio prielaidos'!$G$13/12*Indeksacija!$P$10,0)</f>
        <v>17940.824492814416</v>
      </c>
      <c r="FM17" s="475">
        <f>IF(FM5,'Dalyvio prielaidos'!$G$13/12*Indeksacija!$P$10,0)</f>
        <v>17940.824492814416</v>
      </c>
      <c r="FN17" s="462">
        <f t="shared" ref="FN17" si="603">SUM(FB17:FM17)</f>
        <v>215289.89391377303</v>
      </c>
      <c r="FO17" s="475">
        <f>IF(FO5,'Dalyvio prielaidos'!$G$13/12*Indeksacija!$Q$10,0)</f>
        <v>18479.049227598847</v>
      </c>
      <c r="FP17" s="475">
        <f>IF(FP5,'Dalyvio prielaidos'!$G$13/12*Indeksacija!$Q$10,0)</f>
        <v>18479.049227598847</v>
      </c>
      <c r="FQ17" s="475">
        <f>IF(FQ5,'Dalyvio prielaidos'!$G$13/12*Indeksacija!$Q$10,0)</f>
        <v>18479.049227598847</v>
      </c>
      <c r="FR17" s="475">
        <f>IF(FR5,'Dalyvio prielaidos'!$G$13/12*Indeksacija!$Q$10,0)</f>
        <v>18479.049227598847</v>
      </c>
      <c r="FS17" s="475">
        <f>IF(FS5,'Dalyvio prielaidos'!$G$13/12*Indeksacija!$Q$10,0)</f>
        <v>18479.049227598847</v>
      </c>
      <c r="FT17" s="475">
        <f>IF(FT5,'Dalyvio prielaidos'!$G$13/12*Indeksacija!$Q$10,0)</f>
        <v>18479.049227598847</v>
      </c>
      <c r="FU17" s="475">
        <f>IF(FU5,'Dalyvio prielaidos'!$G$13/12*Indeksacija!$Q$10,0)</f>
        <v>18479.049227598847</v>
      </c>
      <c r="FV17" s="475">
        <f>IF(FV5,'Dalyvio prielaidos'!$G$13/12*Indeksacija!$Q$10,0)</f>
        <v>18479.049227598847</v>
      </c>
      <c r="FW17" s="475">
        <f>IF(FW5,'Dalyvio prielaidos'!$G$13/12*Indeksacija!$Q$10,0)</f>
        <v>18479.049227598847</v>
      </c>
      <c r="FX17" s="475">
        <f>IF(FX5,'Dalyvio prielaidos'!$G$13/12*Indeksacija!$Q$10,0)</f>
        <v>18479.049227598847</v>
      </c>
      <c r="FY17" s="475">
        <f>IF(FY5,'Dalyvio prielaidos'!$G$13/12*Indeksacija!$Q$10,0)</f>
        <v>18479.049227598847</v>
      </c>
      <c r="FZ17" s="475">
        <f>IF(FZ5,'Dalyvio prielaidos'!$G$13/12*Indeksacija!$Q$10,0)</f>
        <v>18479.049227598847</v>
      </c>
      <c r="GA17" s="462">
        <f t="shared" ref="GA17" si="604">SUM(FO17:FZ17)</f>
        <v>221748.59073118618</v>
      </c>
      <c r="GB17" s="475">
        <f>IF(GB5,'Dalyvio prielaidos'!$G$13/12*Indeksacija!$R$10,0)</f>
        <v>19033.420704426815</v>
      </c>
      <c r="GC17" s="475">
        <f>IF(GC5,'Dalyvio prielaidos'!$G$13/12*Indeksacija!$R$10,0)</f>
        <v>19033.420704426815</v>
      </c>
      <c r="GD17" s="475">
        <f>IF(GD5,'Dalyvio prielaidos'!$G$13/12*Indeksacija!$R$10,0)</f>
        <v>19033.420704426815</v>
      </c>
      <c r="GE17" s="475">
        <f>IF(GE5,'Dalyvio prielaidos'!$G$13/12*Indeksacija!$R$10,0)</f>
        <v>19033.420704426815</v>
      </c>
      <c r="GF17" s="475">
        <f>IF(GF5,'Dalyvio prielaidos'!$G$13/12*Indeksacija!$R$10,0)</f>
        <v>19033.420704426815</v>
      </c>
      <c r="GG17" s="475">
        <f>IF(GG5,'Dalyvio prielaidos'!$G$13/12*Indeksacija!$R$10,0)</f>
        <v>19033.420704426815</v>
      </c>
      <c r="GH17" s="475">
        <f>IF(GH5,'Dalyvio prielaidos'!$G$13/12*Indeksacija!$R$10,0)</f>
        <v>19033.420704426815</v>
      </c>
      <c r="GI17" s="475">
        <f>IF(GI5,'Dalyvio prielaidos'!$G$13/12*Indeksacija!$R$10,0)</f>
        <v>19033.420704426815</v>
      </c>
      <c r="GJ17" s="475">
        <f>IF(GJ5,'Dalyvio prielaidos'!$G$13/12*Indeksacija!$R$10,0)</f>
        <v>19033.420704426815</v>
      </c>
      <c r="GK17" s="475">
        <f>IF(GK5,'Dalyvio prielaidos'!$G$13/12*Indeksacija!$R$10,0)</f>
        <v>19033.420704426815</v>
      </c>
      <c r="GL17" s="475">
        <f>IF(GL5,'Dalyvio prielaidos'!$G$13/12*Indeksacija!$R$10,0)</f>
        <v>19033.420704426815</v>
      </c>
      <c r="GM17" s="475">
        <f>IF(GM5,'Dalyvio prielaidos'!$G$13/12*Indeksacija!$R$10,0)</f>
        <v>19033.420704426815</v>
      </c>
      <c r="GN17" s="462">
        <f t="shared" ref="GN17" si="605">SUM(GB17:GM17)</f>
        <v>228401.04845312182</v>
      </c>
      <c r="GO17" s="475">
        <f>IF(GO5,'Dalyvio prielaidos'!$G$13/12*Indeksacija!$S$10,0)</f>
        <v>0</v>
      </c>
      <c r="GP17" s="475">
        <f>IF(GP5,'Dalyvio prielaidos'!$G$13/12*Indeksacija!$S$10,0)</f>
        <v>0</v>
      </c>
      <c r="GQ17" s="475">
        <f>IF(GQ5,'Dalyvio prielaidos'!$G$13/12*Indeksacija!$S$10,0)</f>
        <v>0</v>
      </c>
      <c r="GR17" s="475">
        <f>IF(GR5,'Dalyvio prielaidos'!$G$13/12*Indeksacija!$S$10,0)</f>
        <v>0</v>
      </c>
      <c r="GS17" s="475">
        <f>IF(GS5,'Dalyvio prielaidos'!$G$13/12*Indeksacija!$S$10,0)</f>
        <v>0</v>
      </c>
      <c r="GT17" s="475">
        <f>IF(GT5,'Dalyvio prielaidos'!$G$13/12*Indeksacija!$S$10,0)</f>
        <v>0</v>
      </c>
      <c r="GU17" s="475">
        <f>IF(GU5,'Dalyvio prielaidos'!$G$13/12*Indeksacija!$S$10,0)</f>
        <v>0</v>
      </c>
      <c r="GV17" s="475">
        <f>IF(GV5,'Dalyvio prielaidos'!$G$13/12*Indeksacija!$S$10,0)</f>
        <v>0</v>
      </c>
      <c r="GW17" s="475">
        <f>IF(GW5,'Dalyvio prielaidos'!$G$13/12*Indeksacija!$S$10,0)</f>
        <v>0</v>
      </c>
      <c r="GX17" s="475">
        <f>IF(GX5,'Dalyvio prielaidos'!$G$13/12*Indeksacija!$S$10,0)</f>
        <v>0</v>
      </c>
      <c r="GY17" s="475">
        <f>IF(GY5,'Dalyvio prielaidos'!$G$13/12*Indeksacija!$S$10,0)</f>
        <v>0</v>
      </c>
      <c r="GZ17" s="475">
        <f>IF(GZ5,'Dalyvio prielaidos'!$G$13/12*Indeksacija!$S$10,0)</f>
        <v>0</v>
      </c>
      <c r="HA17" s="462">
        <f t="shared" ref="HA17:HA18" si="606">SUM(GO17:GZ17)</f>
        <v>0</v>
      </c>
      <c r="HB17" s="475">
        <f>IF(HB5,'Dalyvio prielaidos'!$G$13/12*Indeksacija!$T$10,0)</f>
        <v>0</v>
      </c>
      <c r="HC17" s="475">
        <f>IF(HC5,'Dalyvio prielaidos'!$G$13/12*Indeksacija!$T$10,0)</f>
        <v>0</v>
      </c>
      <c r="HD17" s="475">
        <f>IF(HD5,'Dalyvio prielaidos'!$G$13/12*Indeksacija!$T$10,0)</f>
        <v>0</v>
      </c>
      <c r="HE17" s="475">
        <f>IF(HE5,'Dalyvio prielaidos'!$G$13/12*Indeksacija!$T$10,0)</f>
        <v>0</v>
      </c>
      <c r="HF17" s="475">
        <f>IF(HF5,'Dalyvio prielaidos'!$G$13/12*Indeksacija!$T$10,0)</f>
        <v>0</v>
      </c>
      <c r="HG17" s="475">
        <f>IF(HG5,'Dalyvio prielaidos'!$G$13/12*Indeksacija!$T$10,0)</f>
        <v>0</v>
      </c>
      <c r="HH17" s="475">
        <f>IF(HH5,'Dalyvio prielaidos'!$G$13/12*Indeksacija!$T$10,0)</f>
        <v>0</v>
      </c>
      <c r="HI17" s="475">
        <f>IF(HI5,'Dalyvio prielaidos'!$G$13/12*Indeksacija!$T$10,0)</f>
        <v>0</v>
      </c>
      <c r="HJ17" s="475">
        <f>IF(HJ5,'Dalyvio prielaidos'!$G$13/12*Indeksacija!$T$10,0)</f>
        <v>0</v>
      </c>
      <c r="HK17" s="475">
        <f>IF(HK5,'Dalyvio prielaidos'!$G$13/12*Indeksacija!$T$10,0)</f>
        <v>0</v>
      </c>
      <c r="HL17" s="475">
        <f>IF(HL5,'Dalyvio prielaidos'!$G$13/12*Indeksacija!$T$10,0)</f>
        <v>0</v>
      </c>
      <c r="HM17" s="475">
        <f>IF(HM5,'Dalyvio prielaidos'!$G$13/12*Indeksacija!$T$10,0)</f>
        <v>0</v>
      </c>
      <c r="HN17" s="462">
        <f t="shared" ref="HN17:HN18" si="607">SUM(HB17:HM17)</f>
        <v>0</v>
      </c>
      <c r="HO17" s="475">
        <f>IF(HO5,'Dalyvio prielaidos'!$G$13/12*Indeksacija!$U$10,0)</f>
        <v>0</v>
      </c>
      <c r="HP17" s="475">
        <f>IF(HP5,'Dalyvio prielaidos'!$G$13/12*Indeksacija!$U$10,0)</f>
        <v>0</v>
      </c>
      <c r="HQ17" s="475">
        <f>IF(HQ5,'Dalyvio prielaidos'!$G$13/12*Indeksacija!$U$10,0)</f>
        <v>0</v>
      </c>
      <c r="HR17" s="475">
        <f>IF(HR5,'Dalyvio prielaidos'!$G$13/12*Indeksacija!$U$10,0)</f>
        <v>0</v>
      </c>
      <c r="HS17" s="475">
        <f>IF(HS5,'Dalyvio prielaidos'!$G$13/12*Indeksacija!$U$10,0)</f>
        <v>0</v>
      </c>
      <c r="HT17" s="475">
        <f>IF(HT5,'Dalyvio prielaidos'!$G$13/12*Indeksacija!$U$10,0)</f>
        <v>0</v>
      </c>
      <c r="HU17" s="475">
        <f>IF(HU5,'Dalyvio prielaidos'!$G$13/12*Indeksacija!$U$10,0)</f>
        <v>0</v>
      </c>
      <c r="HV17" s="475">
        <f>IF(HV5,'Dalyvio prielaidos'!$G$13/12*Indeksacija!$U$10,0)</f>
        <v>0</v>
      </c>
      <c r="HW17" s="475">
        <f>IF(HW5,'Dalyvio prielaidos'!$G$13/12*Indeksacija!$U$10,0)</f>
        <v>0</v>
      </c>
      <c r="HX17" s="475">
        <f>IF(HX5,'Dalyvio prielaidos'!$G$13/12*Indeksacija!$U$10,0)</f>
        <v>0</v>
      </c>
      <c r="HY17" s="475">
        <f>IF(HY5,'Dalyvio prielaidos'!$G$13/12*Indeksacija!$U$10,0)</f>
        <v>0</v>
      </c>
      <c r="HZ17" s="475">
        <f>IF(HZ5,'Dalyvio prielaidos'!$G$13/12*Indeksacija!$U$10,0)</f>
        <v>0</v>
      </c>
      <c r="IA17" s="462">
        <f t="shared" ref="IA17:IA18" si="608">SUM(HO17:HZ17)</f>
        <v>0</v>
      </c>
      <c r="IB17" s="475">
        <f>IF(IB5,'Dalyvio prielaidos'!$G$13/12*Indeksacija!$V$10,0)</f>
        <v>0</v>
      </c>
      <c r="IC17" s="475">
        <f>IF(IC5,'Dalyvio prielaidos'!$G$13/12*Indeksacija!$V$10,0)</f>
        <v>0</v>
      </c>
      <c r="ID17" s="475">
        <f>IF(ID5,'Dalyvio prielaidos'!$G$13/12*Indeksacija!$V$10,0)</f>
        <v>0</v>
      </c>
      <c r="IE17" s="475">
        <f>IF(IE5,'Dalyvio prielaidos'!$G$13/12*Indeksacija!$V$10,0)</f>
        <v>0</v>
      </c>
      <c r="IF17" s="475">
        <f>IF(IF5,'Dalyvio prielaidos'!$G$13/12*Indeksacija!$V$10,0)</f>
        <v>0</v>
      </c>
      <c r="IG17" s="475">
        <f>IF(IG5,'Dalyvio prielaidos'!$G$13/12*Indeksacija!$V$10,0)</f>
        <v>0</v>
      </c>
      <c r="IH17" s="475">
        <f>IF(IH5,'Dalyvio prielaidos'!$G$13/12*Indeksacija!$V$10,0)</f>
        <v>0</v>
      </c>
      <c r="II17" s="475">
        <f>IF(II5,'Dalyvio prielaidos'!$G$13/12*Indeksacija!$V$10,0)</f>
        <v>0</v>
      </c>
      <c r="IJ17" s="475">
        <f>IF(IJ5,'Dalyvio prielaidos'!$G$13/12*Indeksacija!$V$10,0)</f>
        <v>0</v>
      </c>
      <c r="IK17" s="475">
        <f>IF(IK5,'Dalyvio prielaidos'!$G$13/12*Indeksacija!$V$10,0)</f>
        <v>0</v>
      </c>
      <c r="IL17" s="475">
        <f>IF(IL5,'Dalyvio prielaidos'!$G$13/12*Indeksacija!$V$10,0)</f>
        <v>0</v>
      </c>
      <c r="IM17" s="475">
        <f>IF(IM5,'Dalyvio prielaidos'!$G$13/12*Indeksacija!$V$10,0)</f>
        <v>0</v>
      </c>
      <c r="IN17" s="462">
        <f t="shared" ref="IN17:IN18" si="609">SUM(IB17:IM17)</f>
        <v>0</v>
      </c>
      <c r="IO17" s="475">
        <f>IF(IO5,'Dalyvio prielaidos'!$G$13/12*Indeksacija!$W$10,0)</f>
        <v>0</v>
      </c>
      <c r="IP17" s="475">
        <f>IF(IP5,'Dalyvio prielaidos'!$G$13/12*Indeksacija!$W$10,0)</f>
        <v>0</v>
      </c>
      <c r="IQ17" s="475">
        <f>IF(IQ5,'Dalyvio prielaidos'!$G$13/12*Indeksacija!$W$10,0)</f>
        <v>0</v>
      </c>
      <c r="IR17" s="475">
        <f>IF(IR5,'Dalyvio prielaidos'!$G$13/12*Indeksacija!$W$10,0)</f>
        <v>0</v>
      </c>
      <c r="IS17" s="475">
        <f>IF(IS5,'Dalyvio prielaidos'!$G$13/12*Indeksacija!$W$10,0)</f>
        <v>0</v>
      </c>
      <c r="IT17" s="475">
        <f>IF(IT5,'Dalyvio prielaidos'!$G$13/12*Indeksacija!$W$10,0)</f>
        <v>0</v>
      </c>
      <c r="IU17" s="475">
        <f>IF(IU5,'Dalyvio prielaidos'!$G$13/12*Indeksacija!$W$10,0)</f>
        <v>0</v>
      </c>
      <c r="IV17" s="475">
        <f>IF(IV5,'Dalyvio prielaidos'!$G$13/12*Indeksacija!$W$10,0)</f>
        <v>0</v>
      </c>
      <c r="IW17" s="475">
        <f>IF(IW5,'Dalyvio prielaidos'!$G$13/12*Indeksacija!$W$10,0)</f>
        <v>0</v>
      </c>
      <c r="IX17" s="475">
        <f>IF(IX5,'Dalyvio prielaidos'!$G$13/12*Indeksacija!$W$10,0)</f>
        <v>0</v>
      </c>
      <c r="IY17" s="475">
        <f>IF(IY5,'Dalyvio prielaidos'!$G$13/12*Indeksacija!$W$10,0)</f>
        <v>0</v>
      </c>
      <c r="IZ17" s="475">
        <f>IF(IZ5,'Dalyvio prielaidos'!$G$13/12*Indeksacija!$W$10,0)</f>
        <v>0</v>
      </c>
      <c r="JA17" s="462">
        <f t="shared" ref="JA17:JA18" si="610">SUM(IO17:IZ17)</f>
        <v>0</v>
      </c>
      <c r="JB17" s="475">
        <f>IF(JB5,'Dalyvio prielaidos'!$G$13/12*Indeksacija!$X$10,0)</f>
        <v>0</v>
      </c>
      <c r="JC17" s="475">
        <f>IF(JC5,'Dalyvio prielaidos'!$G$13/12*Indeksacija!$X$10,0)</f>
        <v>0</v>
      </c>
      <c r="JD17" s="475">
        <f>IF(JD5,'Dalyvio prielaidos'!$G$13/12*Indeksacija!$X$10,0)</f>
        <v>0</v>
      </c>
      <c r="JE17" s="475">
        <f>IF(JE5,'Dalyvio prielaidos'!$G$13/12*Indeksacija!$X$10,0)</f>
        <v>0</v>
      </c>
      <c r="JF17" s="475">
        <f>IF(JF5,'Dalyvio prielaidos'!$G$13/12*Indeksacija!$X$10,0)</f>
        <v>0</v>
      </c>
      <c r="JG17" s="475">
        <f>IF(JG5,'Dalyvio prielaidos'!$G$13/12*Indeksacija!$X$10,0)</f>
        <v>0</v>
      </c>
      <c r="JH17" s="475">
        <f>IF(JH5,'Dalyvio prielaidos'!$G$13/12*Indeksacija!$X$10,0)</f>
        <v>0</v>
      </c>
      <c r="JI17" s="475">
        <f>IF(JI5,'Dalyvio prielaidos'!$G$13/12*Indeksacija!$X$10,0)</f>
        <v>0</v>
      </c>
      <c r="JJ17" s="475">
        <f>IF(JJ5,'Dalyvio prielaidos'!$G$13/12*Indeksacija!$X$10,0)</f>
        <v>0</v>
      </c>
      <c r="JK17" s="475">
        <f>IF(JK5,'Dalyvio prielaidos'!$G$13/12*Indeksacija!$X$10,0)</f>
        <v>0</v>
      </c>
      <c r="JL17" s="475">
        <f>IF(JL5,'Dalyvio prielaidos'!$G$13/12*Indeksacija!$X$10,0)</f>
        <v>0</v>
      </c>
      <c r="JM17" s="475">
        <f>IF(JM5,'Dalyvio prielaidos'!$G$13/12*Indeksacija!$X$10,0)</f>
        <v>0</v>
      </c>
      <c r="JN17" s="462">
        <f t="shared" ref="JN17:JN18" si="611">SUM(JB17:JM17)</f>
        <v>0</v>
      </c>
      <c r="JO17" s="475">
        <f>IF(JO5,'Dalyvio prielaidos'!$G$13/12*Indeksacija!$Y$10,0)</f>
        <v>0</v>
      </c>
      <c r="JP17" s="475">
        <f>IF(JP5,'Dalyvio prielaidos'!$G$13/12*Indeksacija!$Y$10,0)</f>
        <v>0</v>
      </c>
      <c r="JQ17" s="475">
        <f>IF(JQ5,'Dalyvio prielaidos'!$G$13/12*Indeksacija!$Y$10,0)</f>
        <v>0</v>
      </c>
      <c r="JR17" s="475">
        <f>IF(JR5,'Dalyvio prielaidos'!$G$13/12*Indeksacija!$Y$10,0)</f>
        <v>0</v>
      </c>
      <c r="JS17" s="475">
        <f>IF(JS5,'Dalyvio prielaidos'!$G$13/12*Indeksacija!$Y$10,0)</f>
        <v>0</v>
      </c>
      <c r="JT17" s="475">
        <f>IF(JT5,'Dalyvio prielaidos'!$G$13/12*Indeksacija!$Y$10,0)</f>
        <v>0</v>
      </c>
      <c r="JU17" s="475">
        <f>IF(JU5,'Dalyvio prielaidos'!$G$13/12*Indeksacija!$Y$10,0)</f>
        <v>0</v>
      </c>
      <c r="JV17" s="475">
        <f>IF(JV5,'Dalyvio prielaidos'!$G$13/12*Indeksacija!$Y$10,0)</f>
        <v>0</v>
      </c>
      <c r="JW17" s="475">
        <f>IF(JW5,'Dalyvio prielaidos'!$G$13/12*Indeksacija!$Y$10,0)</f>
        <v>0</v>
      </c>
      <c r="JX17" s="475">
        <f>IF(JX5,'Dalyvio prielaidos'!$G$13/12*Indeksacija!$Y$10,0)</f>
        <v>0</v>
      </c>
      <c r="JY17" s="475">
        <f>IF(JY5,'Dalyvio prielaidos'!$G$13/12*Indeksacija!$Y$10,0)</f>
        <v>0</v>
      </c>
      <c r="JZ17" s="475">
        <f>IF(JZ5,'Dalyvio prielaidos'!$G$13/12*Indeksacija!$Y$10,0)</f>
        <v>0</v>
      </c>
      <c r="KA17" s="462">
        <f t="shared" ref="KA17:KA18" si="612">SUM(JO17:JZ17)</f>
        <v>0</v>
      </c>
      <c r="KB17" s="475">
        <f>IF(KB5,'Dalyvio prielaidos'!$G$13/12*Indeksacija!$Z$10,0)</f>
        <v>0</v>
      </c>
      <c r="KC17" s="475">
        <f>IF(KC5,'Dalyvio prielaidos'!$G$13/12*Indeksacija!$Z$10,0)</f>
        <v>0</v>
      </c>
      <c r="KD17" s="475">
        <f>IF(KD5,'Dalyvio prielaidos'!$G$13/12*Indeksacija!$Z$10,0)</f>
        <v>0</v>
      </c>
      <c r="KE17" s="475">
        <f>IF(KE5,'Dalyvio prielaidos'!$G$13/12*Indeksacija!$Z$10,0)</f>
        <v>0</v>
      </c>
      <c r="KF17" s="475">
        <f>IF(KF5,'Dalyvio prielaidos'!$G$13/12*Indeksacija!$Z$10,0)</f>
        <v>0</v>
      </c>
      <c r="KG17" s="475">
        <f>IF(KG5,'Dalyvio prielaidos'!$G$13/12*Indeksacija!$Z$10,0)</f>
        <v>0</v>
      </c>
      <c r="KH17" s="475">
        <f>IF(KH5,'Dalyvio prielaidos'!$G$13/12*Indeksacija!$Z$10,0)</f>
        <v>0</v>
      </c>
      <c r="KI17" s="475">
        <f>IF(KI5,'Dalyvio prielaidos'!$G$13/12*Indeksacija!$Z$10,0)</f>
        <v>0</v>
      </c>
      <c r="KJ17" s="475">
        <f>IF(KJ5,'Dalyvio prielaidos'!$G$13/12*Indeksacija!$Z$10,0)</f>
        <v>0</v>
      </c>
      <c r="KK17" s="475">
        <f>IF(KK5,'Dalyvio prielaidos'!$G$13/12*Indeksacija!$Z$10,0)</f>
        <v>0</v>
      </c>
      <c r="KL17" s="475">
        <f>IF(KL5,'Dalyvio prielaidos'!$G$13/12*Indeksacija!$Z$10,0)</f>
        <v>0</v>
      </c>
      <c r="KM17" s="475">
        <f>IF(KM5,'Dalyvio prielaidos'!$G$13/12*Indeksacija!$Z$10,0)</f>
        <v>0</v>
      </c>
      <c r="KN17" s="462">
        <f t="shared" ref="KN17:KN18" si="613">SUM(KB17:KM17)</f>
        <v>0</v>
      </c>
      <c r="KO17" s="475">
        <f>IF(KO5,'Dalyvio prielaidos'!$G$13/12*Indeksacija!$AA$10,0)</f>
        <v>0</v>
      </c>
      <c r="KP17" s="475">
        <f>IF(KP5,'Dalyvio prielaidos'!$G$13/12*Indeksacija!$AA$10,0)</f>
        <v>0</v>
      </c>
      <c r="KQ17" s="475">
        <f>IF(KQ5,'Dalyvio prielaidos'!$G$13/12*Indeksacija!$AA$10,0)</f>
        <v>0</v>
      </c>
      <c r="KR17" s="475">
        <f>IF(KR5,'Dalyvio prielaidos'!$G$13/12*Indeksacija!$AA$10,0)</f>
        <v>0</v>
      </c>
      <c r="KS17" s="475">
        <f>IF(KS5,'Dalyvio prielaidos'!$G$13/12*Indeksacija!$AA$10,0)</f>
        <v>0</v>
      </c>
      <c r="KT17" s="475">
        <f>IF(KT5,'Dalyvio prielaidos'!$G$13/12*Indeksacija!$AA$10,0)</f>
        <v>0</v>
      </c>
      <c r="KU17" s="475">
        <f>IF(KU5,'Dalyvio prielaidos'!$G$13/12*Indeksacija!$AA$10,0)</f>
        <v>0</v>
      </c>
      <c r="KV17" s="475">
        <f>IF(KV5,'Dalyvio prielaidos'!$G$13/12*Indeksacija!$AA$10,0)</f>
        <v>0</v>
      </c>
      <c r="KW17" s="475">
        <f>IF(KW5,'Dalyvio prielaidos'!$G$13/12*Indeksacija!$AA$10,0)</f>
        <v>0</v>
      </c>
      <c r="KX17" s="475">
        <f>IF(KX5,'Dalyvio prielaidos'!$G$13/12*Indeksacija!$AA$10,0)</f>
        <v>0</v>
      </c>
      <c r="KY17" s="475">
        <f>IF(KY5,'Dalyvio prielaidos'!$G$13/12*Indeksacija!$AA$10,0)</f>
        <v>0</v>
      </c>
      <c r="KZ17" s="475">
        <f>IF(KZ5,'Dalyvio prielaidos'!$G$13/12*Indeksacija!$AA$10,0)</f>
        <v>0</v>
      </c>
      <c r="LA17" s="462">
        <f t="shared" ref="LA17:LA18" si="614">SUM(KO17:KZ17)</f>
        <v>0</v>
      </c>
      <c r="LB17" s="475">
        <f>IF(LB5,'Dalyvio prielaidos'!$G$13/12*Indeksacija!$AB$10,0)</f>
        <v>0</v>
      </c>
      <c r="LC17" s="475">
        <f>IF(LC5,'Dalyvio prielaidos'!$G$13/12*Indeksacija!$AB$10,0)</f>
        <v>0</v>
      </c>
      <c r="LD17" s="475">
        <f>IF(LD5,'Dalyvio prielaidos'!$G$13/12*Indeksacija!$AB$10,0)</f>
        <v>0</v>
      </c>
      <c r="LE17" s="475">
        <f>IF(LE5,'Dalyvio prielaidos'!$G$13/12*Indeksacija!$AB$10,0)</f>
        <v>0</v>
      </c>
      <c r="LF17" s="475">
        <f>IF(LF5,'Dalyvio prielaidos'!$G$13/12*Indeksacija!$AB$10,0)</f>
        <v>0</v>
      </c>
      <c r="LG17" s="475">
        <f>IF(LG5,'Dalyvio prielaidos'!$G$13/12*Indeksacija!$AB$10,0)</f>
        <v>0</v>
      </c>
      <c r="LH17" s="475">
        <f>IF(LH5,'Dalyvio prielaidos'!$G$13/12*Indeksacija!$AB$10,0)</f>
        <v>0</v>
      </c>
      <c r="LI17" s="475">
        <f>IF(LI5,'Dalyvio prielaidos'!$G$13/12*Indeksacija!$AB$10,0)</f>
        <v>0</v>
      </c>
      <c r="LJ17" s="475">
        <f>IF(LJ5,'Dalyvio prielaidos'!$G$13/12*Indeksacija!$AB$10,0)</f>
        <v>0</v>
      </c>
      <c r="LK17" s="475">
        <f>IF(LK5,'Dalyvio prielaidos'!$G$13/12*Indeksacija!$AB$10,0)</f>
        <v>0</v>
      </c>
      <c r="LL17" s="475">
        <f>IF(LL5,'Dalyvio prielaidos'!$G$13/12*Indeksacija!$AB$10,0)</f>
        <v>0</v>
      </c>
      <c r="LM17" s="475">
        <f>IF(LM5,'Dalyvio prielaidos'!$G$13/12*Indeksacija!$AB$10,0)</f>
        <v>0</v>
      </c>
      <c r="LN17" s="474">
        <f t="shared" ref="LN17:LN18" si="615">SUM(LB17:LM17)</f>
        <v>0</v>
      </c>
    </row>
    <row r="18" spans="1:326" s="461" customFormat="1" ht="15.75" thickBot="1">
      <c r="A18" s="82"/>
      <c r="B18" s="476">
        <f>IF('Dalyvio prielaidos'!$I$14&lt;=B$8,'Dalyvio prielaidos'!$G$14/12,0)</f>
        <v>0</v>
      </c>
      <c r="C18" s="476">
        <f>IF('Dalyvio prielaidos'!$I$14&lt;=C$8,'Dalyvio prielaidos'!$G$14/12,0)</f>
        <v>0</v>
      </c>
      <c r="D18" s="476">
        <f>IF('Dalyvio prielaidos'!$I$14&lt;=D$8,'Dalyvio prielaidos'!$G$14/12,0)</f>
        <v>0</v>
      </c>
      <c r="E18" s="476">
        <f>IF('Dalyvio prielaidos'!$I$14&lt;=E$8,'Dalyvio prielaidos'!$G$14/12,0)</f>
        <v>0</v>
      </c>
      <c r="F18" s="476">
        <f>IF('Dalyvio prielaidos'!$I$14&lt;=F$8,'Dalyvio prielaidos'!$G$14/12,0)</f>
        <v>0</v>
      </c>
      <c r="G18" s="476">
        <f>IF('Dalyvio prielaidos'!$I$14&lt;=G$8,'Dalyvio prielaidos'!$G$14/12,0)</f>
        <v>0</v>
      </c>
      <c r="H18" s="476">
        <f>IF('Dalyvio prielaidos'!$I$14&lt;=H$8,'Dalyvio prielaidos'!$G$14/12,0)</f>
        <v>0</v>
      </c>
      <c r="I18" s="476">
        <f>IF('Dalyvio prielaidos'!$I$14&lt;=I$8,'Dalyvio prielaidos'!$G$14/12,0)</f>
        <v>0</v>
      </c>
      <c r="J18" s="476">
        <f>IF('Dalyvio prielaidos'!$I$14&lt;=J$8,'Dalyvio prielaidos'!$G$14/12,0)</f>
        <v>0</v>
      </c>
      <c r="K18" s="476">
        <f>IF('Dalyvio prielaidos'!$I$14&lt;=K$8,'Dalyvio prielaidos'!$G$14/12,0)</f>
        <v>0</v>
      </c>
      <c r="L18" s="476">
        <f>IF('Dalyvio prielaidos'!$I$14&lt;=L$8,'Dalyvio prielaidos'!$G$14/12,0)</f>
        <v>0</v>
      </c>
      <c r="M18" s="476">
        <f>IF('Dalyvio prielaidos'!$I$14&lt;=M$8,'Dalyvio prielaidos'!$G$14/12,0)</f>
        <v>0</v>
      </c>
      <c r="N18" s="535">
        <f t="shared" si="302"/>
        <v>0</v>
      </c>
      <c r="O18" s="533">
        <f>IF('Dalyvio prielaidos'!$I$14&lt;=O$8,'Dalyvio prielaidos'!$G$14/12,0)</f>
        <v>0</v>
      </c>
      <c r="P18" s="476">
        <f>IF('Dalyvio prielaidos'!$I$14&lt;=P$8,'Dalyvio prielaidos'!$G$14/12,0)</f>
        <v>0</v>
      </c>
      <c r="Q18" s="476">
        <f>IF('Dalyvio prielaidos'!$I$14&lt;=Q$8,'Dalyvio prielaidos'!$G$14/12,0)</f>
        <v>0</v>
      </c>
      <c r="R18" s="476">
        <f>IF('Dalyvio prielaidos'!$I$14&lt;=R$8,'Dalyvio prielaidos'!$G$14/12,0)</f>
        <v>0</v>
      </c>
      <c r="S18" s="476">
        <f>IF('Dalyvio prielaidos'!$I$14&lt;=S$8,'Dalyvio prielaidos'!$G$14/12,0)</f>
        <v>0</v>
      </c>
      <c r="T18" s="476">
        <f>IF('Dalyvio prielaidos'!$I$14&lt;=T$8,'Dalyvio prielaidos'!$G$14/12,0)</f>
        <v>0</v>
      </c>
      <c r="U18" s="476">
        <f>IF('Dalyvio prielaidos'!$I$14&lt;=U$8,'Dalyvio prielaidos'!$G$14/12,0)</f>
        <v>0</v>
      </c>
      <c r="V18" s="476">
        <f>IF('Dalyvio prielaidos'!$I$14&lt;=V$8,'Dalyvio prielaidos'!$G$14/12,0)</f>
        <v>0</v>
      </c>
      <c r="W18" s="476">
        <f>IF('Dalyvio prielaidos'!$I$14&lt;=W$8,'Dalyvio prielaidos'!$G$14/12,0)</f>
        <v>0</v>
      </c>
      <c r="X18" s="476">
        <f>IF('Dalyvio prielaidos'!$I$14&lt;=X$8,'Dalyvio prielaidos'!$G$14/12,0)</f>
        <v>0</v>
      </c>
      <c r="Y18" s="476">
        <f>IF('Dalyvio prielaidos'!$I$14&lt;=Y$8,'Dalyvio prielaidos'!$G$14/12,0)</f>
        <v>0</v>
      </c>
      <c r="Z18" s="538">
        <f>IF('Dalyvio prielaidos'!$I$14&lt;=Z$8,'Dalyvio prielaidos'!$G$14/12,0)</f>
        <v>0</v>
      </c>
      <c r="AA18" s="535">
        <f t="shared" si="592"/>
        <v>0</v>
      </c>
      <c r="AB18" s="533">
        <f>'Dalyvio prielaidos'!$G$14/12*Indeksacija!$F$11</f>
        <v>0</v>
      </c>
      <c r="AC18" s="476">
        <f>'Dalyvio prielaidos'!$G$14/12*Indeksacija!$F$11</f>
        <v>0</v>
      </c>
      <c r="AD18" s="476">
        <f>'Dalyvio prielaidos'!$G$14/12*Indeksacija!$F$11</f>
        <v>0</v>
      </c>
      <c r="AE18" s="476">
        <f>'Dalyvio prielaidos'!$G$14/12*Indeksacija!$F$11</f>
        <v>0</v>
      </c>
      <c r="AF18" s="476">
        <f>'Dalyvio prielaidos'!$G$14/12*Indeksacija!$F$11</f>
        <v>0</v>
      </c>
      <c r="AG18" s="476">
        <f>'Dalyvio prielaidos'!$G$14/12*Indeksacija!$F$11</f>
        <v>0</v>
      </c>
      <c r="AH18" s="476">
        <f>'Dalyvio prielaidos'!$G$14/12*Indeksacija!$F$11</f>
        <v>0</v>
      </c>
      <c r="AI18" s="476">
        <f>'Dalyvio prielaidos'!$G$14/12*Indeksacija!$F$11</f>
        <v>0</v>
      </c>
      <c r="AJ18" s="476">
        <f>'Dalyvio prielaidos'!$G$14/12*Indeksacija!$F$11</f>
        <v>0</v>
      </c>
      <c r="AK18" s="476">
        <f>'Dalyvio prielaidos'!$G$14/12*Indeksacija!$F$11</f>
        <v>0</v>
      </c>
      <c r="AL18" s="476">
        <f>'Dalyvio prielaidos'!$G$14/12*Indeksacija!$F$11</f>
        <v>0</v>
      </c>
      <c r="AM18" s="476">
        <f>'Dalyvio prielaidos'!$G$14/12*Indeksacija!$F$11</f>
        <v>0</v>
      </c>
      <c r="AN18" s="477">
        <f t="shared" si="593"/>
        <v>0</v>
      </c>
      <c r="AO18" s="476">
        <f>'Dalyvio prielaidos'!$G$14/12*Indeksacija!$G$11</f>
        <v>0</v>
      </c>
      <c r="AP18" s="476">
        <f>'Dalyvio prielaidos'!$G$14/12*Indeksacija!$G$11</f>
        <v>0</v>
      </c>
      <c r="AQ18" s="476">
        <f>'Dalyvio prielaidos'!$G$14/12*Indeksacija!$G$11</f>
        <v>0</v>
      </c>
      <c r="AR18" s="476">
        <f>'Dalyvio prielaidos'!$G$14/12*Indeksacija!$G$11</f>
        <v>0</v>
      </c>
      <c r="AS18" s="476">
        <f>'Dalyvio prielaidos'!$G$14/12*Indeksacija!$G$11</f>
        <v>0</v>
      </c>
      <c r="AT18" s="476">
        <f>'Dalyvio prielaidos'!$G$14/12*Indeksacija!$G$11</f>
        <v>0</v>
      </c>
      <c r="AU18" s="476">
        <f>'Dalyvio prielaidos'!$G$14/12*Indeksacija!$G$11</f>
        <v>0</v>
      </c>
      <c r="AV18" s="476">
        <f>'Dalyvio prielaidos'!$G$14/12*Indeksacija!$G$11</f>
        <v>0</v>
      </c>
      <c r="AW18" s="476">
        <f>'Dalyvio prielaidos'!$G$14/12*Indeksacija!$G$11</f>
        <v>0</v>
      </c>
      <c r="AX18" s="476">
        <f>'Dalyvio prielaidos'!$G$14/12*Indeksacija!$G$11</f>
        <v>0</v>
      </c>
      <c r="AY18" s="476">
        <f>'Dalyvio prielaidos'!$G$14/12*Indeksacija!$G$11</f>
        <v>0</v>
      </c>
      <c r="AZ18" s="476">
        <f>'Dalyvio prielaidos'!$G$14/12*Indeksacija!$G$11</f>
        <v>0</v>
      </c>
      <c r="BA18" s="477">
        <f t="shared" ref="BA18" si="616">SUM(AO18:AZ18)</f>
        <v>0</v>
      </c>
      <c r="BB18" s="476">
        <f>'Dalyvio prielaidos'!$G$14/12*Indeksacija!$H$11</f>
        <v>0</v>
      </c>
      <c r="BC18" s="476">
        <f>'Dalyvio prielaidos'!$G$14/12*Indeksacija!$H$11</f>
        <v>0</v>
      </c>
      <c r="BD18" s="476">
        <f>'Dalyvio prielaidos'!$G$14/12*Indeksacija!$H$11</f>
        <v>0</v>
      </c>
      <c r="BE18" s="476">
        <f>'Dalyvio prielaidos'!$G$14/12*Indeksacija!$H$11</f>
        <v>0</v>
      </c>
      <c r="BF18" s="476">
        <f>'Dalyvio prielaidos'!$G$14/12*Indeksacija!$H$11</f>
        <v>0</v>
      </c>
      <c r="BG18" s="476">
        <f>'Dalyvio prielaidos'!$G$14/12*Indeksacija!$H$11</f>
        <v>0</v>
      </c>
      <c r="BH18" s="476">
        <f>'Dalyvio prielaidos'!$G$14/12*Indeksacija!$H$11</f>
        <v>0</v>
      </c>
      <c r="BI18" s="476">
        <f>'Dalyvio prielaidos'!$G$14/12*Indeksacija!$H$11</f>
        <v>0</v>
      </c>
      <c r="BJ18" s="476">
        <f>'Dalyvio prielaidos'!$G$14/12*Indeksacija!$H$11</f>
        <v>0</v>
      </c>
      <c r="BK18" s="476">
        <f>'Dalyvio prielaidos'!$G$14/12*Indeksacija!$H$11</f>
        <v>0</v>
      </c>
      <c r="BL18" s="476">
        <f>'Dalyvio prielaidos'!$G$14/12*Indeksacija!$H$11</f>
        <v>0</v>
      </c>
      <c r="BM18" s="476">
        <f>'Dalyvio prielaidos'!$G$14/12*Indeksacija!$H$11</f>
        <v>0</v>
      </c>
      <c r="BN18" s="477">
        <f t="shared" ref="BN18" si="617">SUM(BB18:BM18)</f>
        <v>0</v>
      </c>
      <c r="BO18" s="476">
        <f>'Dalyvio prielaidos'!$G$14/12*Indeksacija!$I$11</f>
        <v>0</v>
      </c>
      <c r="BP18" s="476">
        <f>'Dalyvio prielaidos'!$G$14/12*Indeksacija!$I$11</f>
        <v>0</v>
      </c>
      <c r="BQ18" s="476">
        <f>'Dalyvio prielaidos'!$G$14/12*Indeksacija!$I$11</f>
        <v>0</v>
      </c>
      <c r="BR18" s="476">
        <f>'Dalyvio prielaidos'!$G$14/12*Indeksacija!$I$11</f>
        <v>0</v>
      </c>
      <c r="BS18" s="476">
        <f>'Dalyvio prielaidos'!$G$14/12*Indeksacija!$I$11</f>
        <v>0</v>
      </c>
      <c r="BT18" s="476">
        <f>'Dalyvio prielaidos'!$G$14/12*Indeksacija!$I$11</f>
        <v>0</v>
      </c>
      <c r="BU18" s="476">
        <f>'Dalyvio prielaidos'!$G$14/12*Indeksacija!$I$11</f>
        <v>0</v>
      </c>
      <c r="BV18" s="476">
        <f>'Dalyvio prielaidos'!$G$14/12*Indeksacija!$I$11</f>
        <v>0</v>
      </c>
      <c r="BW18" s="476">
        <f>'Dalyvio prielaidos'!$G$14/12*Indeksacija!$I$11</f>
        <v>0</v>
      </c>
      <c r="BX18" s="476">
        <f>'Dalyvio prielaidos'!$G$14/12*Indeksacija!$I$11</f>
        <v>0</v>
      </c>
      <c r="BY18" s="476">
        <f>'Dalyvio prielaidos'!$G$14/12*Indeksacija!$I$11</f>
        <v>0</v>
      </c>
      <c r="BZ18" s="476">
        <f>'Dalyvio prielaidos'!$G$14/12*Indeksacija!$I$11</f>
        <v>0</v>
      </c>
      <c r="CA18" s="477">
        <f t="shared" ref="CA18" si="618">SUM(BO18:BZ18)</f>
        <v>0</v>
      </c>
      <c r="CB18" s="476">
        <f>'Dalyvio prielaidos'!$G$14/12*Indeksacija!$J$11</f>
        <v>0</v>
      </c>
      <c r="CC18" s="476">
        <f>'Dalyvio prielaidos'!$G$14/12*Indeksacija!$J$11</f>
        <v>0</v>
      </c>
      <c r="CD18" s="476">
        <f>'Dalyvio prielaidos'!$G$14/12*Indeksacija!$J$11</f>
        <v>0</v>
      </c>
      <c r="CE18" s="476">
        <f>'Dalyvio prielaidos'!$G$14/12*Indeksacija!$J$11</f>
        <v>0</v>
      </c>
      <c r="CF18" s="476">
        <f>'Dalyvio prielaidos'!$G$14/12*Indeksacija!$J$11</f>
        <v>0</v>
      </c>
      <c r="CG18" s="476">
        <f>'Dalyvio prielaidos'!$G$14/12*Indeksacija!$J$11</f>
        <v>0</v>
      </c>
      <c r="CH18" s="476">
        <f>'Dalyvio prielaidos'!$G$14/12*Indeksacija!$J$11</f>
        <v>0</v>
      </c>
      <c r="CI18" s="476">
        <f>'Dalyvio prielaidos'!$G$14/12*Indeksacija!$J$11</f>
        <v>0</v>
      </c>
      <c r="CJ18" s="476">
        <f>'Dalyvio prielaidos'!$G$14/12*Indeksacija!$J$11</f>
        <v>0</v>
      </c>
      <c r="CK18" s="476">
        <f>'Dalyvio prielaidos'!$G$14/12*Indeksacija!$J$11</f>
        <v>0</v>
      </c>
      <c r="CL18" s="476">
        <f>'Dalyvio prielaidos'!$G$14/12*Indeksacija!$J$11</f>
        <v>0</v>
      </c>
      <c r="CM18" s="476">
        <f>'Dalyvio prielaidos'!$G$14/12*Indeksacija!$J$11</f>
        <v>0</v>
      </c>
      <c r="CN18" s="477">
        <f t="shared" ref="CN18" si="619">SUM(CB18:CM18)</f>
        <v>0</v>
      </c>
      <c r="CO18" s="476">
        <f>'Dalyvio prielaidos'!$G$14/12*Indeksacija!$K$11</f>
        <v>0</v>
      </c>
      <c r="CP18" s="476">
        <f>'Dalyvio prielaidos'!$G$14/12*Indeksacija!$K$11</f>
        <v>0</v>
      </c>
      <c r="CQ18" s="476">
        <f>'Dalyvio prielaidos'!$G$14/12*Indeksacija!$K$11</f>
        <v>0</v>
      </c>
      <c r="CR18" s="476">
        <f>'Dalyvio prielaidos'!$G$14/12*Indeksacija!$K$11</f>
        <v>0</v>
      </c>
      <c r="CS18" s="476">
        <f>'Dalyvio prielaidos'!$G$14/12*Indeksacija!$K$11</f>
        <v>0</v>
      </c>
      <c r="CT18" s="476">
        <f>'Dalyvio prielaidos'!$G$14/12*Indeksacija!$K$11</f>
        <v>0</v>
      </c>
      <c r="CU18" s="476">
        <f>'Dalyvio prielaidos'!$G$14/12*Indeksacija!$K$11</f>
        <v>0</v>
      </c>
      <c r="CV18" s="476">
        <f>'Dalyvio prielaidos'!$G$14/12*Indeksacija!$K$11</f>
        <v>0</v>
      </c>
      <c r="CW18" s="476">
        <f>'Dalyvio prielaidos'!$G$14/12*Indeksacija!$K$11</f>
        <v>0</v>
      </c>
      <c r="CX18" s="476">
        <f>'Dalyvio prielaidos'!$G$14/12*Indeksacija!$K$11</f>
        <v>0</v>
      </c>
      <c r="CY18" s="476">
        <f>'Dalyvio prielaidos'!$G$14/12*Indeksacija!$K$11</f>
        <v>0</v>
      </c>
      <c r="CZ18" s="476">
        <f>'Dalyvio prielaidos'!$G$14/12*Indeksacija!$K$11</f>
        <v>0</v>
      </c>
      <c r="DA18" s="477">
        <f t="shared" ref="DA18" si="620">SUM(CO18:CZ18)</f>
        <v>0</v>
      </c>
      <c r="DB18" s="476">
        <f>'Dalyvio prielaidos'!$G$14/12*Indeksacija!$L$11</f>
        <v>0</v>
      </c>
      <c r="DC18" s="476">
        <f>'Dalyvio prielaidos'!$G$14/12*Indeksacija!$L$11</f>
        <v>0</v>
      </c>
      <c r="DD18" s="476">
        <f>'Dalyvio prielaidos'!$G$14/12*Indeksacija!$L$11</f>
        <v>0</v>
      </c>
      <c r="DE18" s="476">
        <f>'Dalyvio prielaidos'!$G$14/12*Indeksacija!$L$11</f>
        <v>0</v>
      </c>
      <c r="DF18" s="476">
        <f>'Dalyvio prielaidos'!$G$14/12*Indeksacija!$L$11</f>
        <v>0</v>
      </c>
      <c r="DG18" s="476">
        <f>'Dalyvio prielaidos'!$G$14/12*Indeksacija!$L$11</f>
        <v>0</v>
      </c>
      <c r="DH18" s="476">
        <f>'Dalyvio prielaidos'!$G$14/12*Indeksacija!$L$11</f>
        <v>0</v>
      </c>
      <c r="DI18" s="476">
        <f>'Dalyvio prielaidos'!$G$14/12*Indeksacija!$L$11</f>
        <v>0</v>
      </c>
      <c r="DJ18" s="476">
        <f>'Dalyvio prielaidos'!$G$14/12*Indeksacija!$L$11</f>
        <v>0</v>
      </c>
      <c r="DK18" s="476">
        <f>'Dalyvio prielaidos'!$G$14/12*Indeksacija!$L$11</f>
        <v>0</v>
      </c>
      <c r="DL18" s="476">
        <f>'Dalyvio prielaidos'!$G$14/12*Indeksacija!$L$11</f>
        <v>0</v>
      </c>
      <c r="DM18" s="476">
        <f>'Dalyvio prielaidos'!$G$14/12*Indeksacija!$L$11</f>
        <v>0</v>
      </c>
      <c r="DN18" s="477">
        <f t="shared" ref="DN18" si="621">SUM(DB18:DM18)</f>
        <v>0</v>
      </c>
      <c r="DO18" s="476">
        <f>'Dalyvio prielaidos'!$G$14/12*Indeksacija!$M$11</f>
        <v>0</v>
      </c>
      <c r="DP18" s="476">
        <f>'Dalyvio prielaidos'!$G$14/12*Indeksacija!$M$11</f>
        <v>0</v>
      </c>
      <c r="DQ18" s="476">
        <f>'Dalyvio prielaidos'!$G$14/12*Indeksacija!$M$11</f>
        <v>0</v>
      </c>
      <c r="DR18" s="476">
        <f>'Dalyvio prielaidos'!$G$14/12*Indeksacija!$M$11</f>
        <v>0</v>
      </c>
      <c r="DS18" s="476">
        <f>'Dalyvio prielaidos'!$G$14/12*Indeksacija!$M$11</f>
        <v>0</v>
      </c>
      <c r="DT18" s="476">
        <f>'Dalyvio prielaidos'!$G$14/12*Indeksacija!$M$11</f>
        <v>0</v>
      </c>
      <c r="DU18" s="476">
        <f>'Dalyvio prielaidos'!$G$14/12*Indeksacija!$M$11</f>
        <v>0</v>
      </c>
      <c r="DV18" s="476">
        <f>'Dalyvio prielaidos'!$G$14/12*Indeksacija!$M$11</f>
        <v>0</v>
      </c>
      <c r="DW18" s="476">
        <f>'Dalyvio prielaidos'!$G$14/12*Indeksacija!$M$11</f>
        <v>0</v>
      </c>
      <c r="DX18" s="476">
        <f>'Dalyvio prielaidos'!$G$14/12*Indeksacija!$M$11</f>
        <v>0</v>
      </c>
      <c r="DY18" s="476">
        <f>'Dalyvio prielaidos'!$G$14/12*Indeksacija!$M$11</f>
        <v>0</v>
      </c>
      <c r="DZ18" s="476">
        <f>'Dalyvio prielaidos'!$G$14/12*Indeksacija!$M$11</f>
        <v>0</v>
      </c>
      <c r="EA18" s="477">
        <f t="shared" ref="EA18" si="622">SUM(DO18:DZ18)</f>
        <v>0</v>
      </c>
      <c r="EB18" s="476">
        <f>'Dalyvio prielaidos'!$G$14/12*Indeksacija!$N$11</f>
        <v>0</v>
      </c>
      <c r="EC18" s="476">
        <f>'Dalyvio prielaidos'!$G$14/12*Indeksacija!$N$11</f>
        <v>0</v>
      </c>
      <c r="ED18" s="476">
        <f>'Dalyvio prielaidos'!$G$14/12*Indeksacija!$N$11</f>
        <v>0</v>
      </c>
      <c r="EE18" s="476">
        <f>'Dalyvio prielaidos'!$G$14/12*Indeksacija!$N$11</f>
        <v>0</v>
      </c>
      <c r="EF18" s="476">
        <f>'Dalyvio prielaidos'!$G$14/12*Indeksacija!$N$11</f>
        <v>0</v>
      </c>
      <c r="EG18" s="476">
        <f>'Dalyvio prielaidos'!$G$14/12*Indeksacija!$N$11</f>
        <v>0</v>
      </c>
      <c r="EH18" s="476">
        <f>'Dalyvio prielaidos'!$G$14/12*Indeksacija!$N$11</f>
        <v>0</v>
      </c>
      <c r="EI18" s="476">
        <f>'Dalyvio prielaidos'!$G$14/12*Indeksacija!$N$11</f>
        <v>0</v>
      </c>
      <c r="EJ18" s="476">
        <f>'Dalyvio prielaidos'!$G$14/12*Indeksacija!$N$11</f>
        <v>0</v>
      </c>
      <c r="EK18" s="476">
        <f>'Dalyvio prielaidos'!$G$14/12*Indeksacija!$N$11</f>
        <v>0</v>
      </c>
      <c r="EL18" s="476">
        <f>'Dalyvio prielaidos'!$G$14/12*Indeksacija!$N$11</f>
        <v>0</v>
      </c>
      <c r="EM18" s="476">
        <f>'Dalyvio prielaidos'!$G$14/12*Indeksacija!$N$11</f>
        <v>0</v>
      </c>
      <c r="EN18" s="477">
        <f t="shared" ref="EN18" si="623">SUM(EB18:EM18)</f>
        <v>0</v>
      </c>
      <c r="EO18" s="476">
        <f>'Dalyvio prielaidos'!$G$14/12*Indeksacija!$O$11</f>
        <v>0</v>
      </c>
      <c r="EP18" s="476">
        <f>'Dalyvio prielaidos'!$G$14/12*Indeksacija!$O$11</f>
        <v>0</v>
      </c>
      <c r="EQ18" s="476">
        <f>'Dalyvio prielaidos'!$G$14/12*Indeksacija!$O$11</f>
        <v>0</v>
      </c>
      <c r="ER18" s="476">
        <f>'Dalyvio prielaidos'!$G$14/12*Indeksacija!$O$11</f>
        <v>0</v>
      </c>
      <c r="ES18" s="476">
        <f>'Dalyvio prielaidos'!$G$14/12*Indeksacija!$O$11</f>
        <v>0</v>
      </c>
      <c r="ET18" s="476">
        <f>'Dalyvio prielaidos'!$G$14/12*Indeksacija!$O$11</f>
        <v>0</v>
      </c>
      <c r="EU18" s="476">
        <f>'Dalyvio prielaidos'!$G$14/12*Indeksacija!$O$11</f>
        <v>0</v>
      </c>
      <c r="EV18" s="476">
        <f>'Dalyvio prielaidos'!$G$14/12*Indeksacija!$O$11</f>
        <v>0</v>
      </c>
      <c r="EW18" s="476">
        <f>'Dalyvio prielaidos'!$G$14/12*Indeksacija!$O$11</f>
        <v>0</v>
      </c>
      <c r="EX18" s="476">
        <f>'Dalyvio prielaidos'!$G$14/12*Indeksacija!$O$11</f>
        <v>0</v>
      </c>
      <c r="EY18" s="476">
        <f>'Dalyvio prielaidos'!$G$14/12*Indeksacija!$O$11</f>
        <v>0</v>
      </c>
      <c r="EZ18" s="476">
        <f>'Dalyvio prielaidos'!$G$14/12*Indeksacija!$O$11</f>
        <v>0</v>
      </c>
      <c r="FA18" s="477">
        <f t="shared" ref="FA18" si="624">SUM(EO18:EZ18)</f>
        <v>0</v>
      </c>
      <c r="FB18" s="476">
        <f>'Dalyvio prielaidos'!$G$14/12*Indeksacija!$P$11</f>
        <v>0</v>
      </c>
      <c r="FC18" s="476">
        <f>'Dalyvio prielaidos'!$G$14/12*Indeksacija!$P$11</f>
        <v>0</v>
      </c>
      <c r="FD18" s="476">
        <f>'Dalyvio prielaidos'!$G$14/12*Indeksacija!$P$11</f>
        <v>0</v>
      </c>
      <c r="FE18" s="476">
        <f>'Dalyvio prielaidos'!$G$14/12*Indeksacija!$P$11</f>
        <v>0</v>
      </c>
      <c r="FF18" s="476">
        <f>'Dalyvio prielaidos'!$G$14/12*Indeksacija!$P$11</f>
        <v>0</v>
      </c>
      <c r="FG18" s="476">
        <f>'Dalyvio prielaidos'!$G$14/12*Indeksacija!$P$11</f>
        <v>0</v>
      </c>
      <c r="FH18" s="476">
        <f>'Dalyvio prielaidos'!$G$14/12*Indeksacija!$P$11</f>
        <v>0</v>
      </c>
      <c r="FI18" s="476">
        <f>'Dalyvio prielaidos'!$G$14/12*Indeksacija!$P$11</f>
        <v>0</v>
      </c>
      <c r="FJ18" s="476">
        <f>'Dalyvio prielaidos'!$G$14/12*Indeksacija!$P$11</f>
        <v>0</v>
      </c>
      <c r="FK18" s="476">
        <f>'Dalyvio prielaidos'!$G$14/12*Indeksacija!$P$11</f>
        <v>0</v>
      </c>
      <c r="FL18" s="476">
        <f>'Dalyvio prielaidos'!$G$14/12*Indeksacija!$P$11</f>
        <v>0</v>
      </c>
      <c r="FM18" s="476">
        <f>'Dalyvio prielaidos'!$G$14/12*Indeksacija!$P$11</f>
        <v>0</v>
      </c>
      <c r="FN18" s="477">
        <f t="shared" ref="FN18" si="625">SUM(FB18:FM18)</f>
        <v>0</v>
      </c>
      <c r="FO18" s="476">
        <f>'Dalyvio prielaidos'!$G$14/12*Indeksacija!$Q$11</f>
        <v>0</v>
      </c>
      <c r="FP18" s="476">
        <f>'Dalyvio prielaidos'!$G$14/12*Indeksacija!$Q$11</f>
        <v>0</v>
      </c>
      <c r="FQ18" s="476">
        <f>'Dalyvio prielaidos'!$G$14/12*Indeksacija!$Q$11</f>
        <v>0</v>
      </c>
      <c r="FR18" s="476">
        <f>'Dalyvio prielaidos'!$G$14/12*Indeksacija!$Q$11</f>
        <v>0</v>
      </c>
      <c r="FS18" s="476">
        <f>'Dalyvio prielaidos'!$G$14/12*Indeksacija!$Q$11</f>
        <v>0</v>
      </c>
      <c r="FT18" s="476">
        <f>'Dalyvio prielaidos'!$G$14/12*Indeksacija!$Q$11</f>
        <v>0</v>
      </c>
      <c r="FU18" s="476">
        <f>'Dalyvio prielaidos'!$G$14/12*Indeksacija!$Q$11</f>
        <v>0</v>
      </c>
      <c r="FV18" s="476">
        <f>'Dalyvio prielaidos'!$G$14/12*Indeksacija!$Q$11</f>
        <v>0</v>
      </c>
      <c r="FW18" s="476">
        <f>'Dalyvio prielaidos'!$G$14/12*Indeksacija!$Q$11</f>
        <v>0</v>
      </c>
      <c r="FX18" s="476">
        <f>'Dalyvio prielaidos'!$G$14/12*Indeksacija!$Q$11</f>
        <v>0</v>
      </c>
      <c r="FY18" s="476">
        <f>'Dalyvio prielaidos'!$G$14/12*Indeksacija!$Q$11</f>
        <v>0</v>
      </c>
      <c r="FZ18" s="476">
        <f>'Dalyvio prielaidos'!$G$14/12*Indeksacija!$Q$11</f>
        <v>0</v>
      </c>
      <c r="GA18" s="477">
        <f t="shared" ref="GA18" si="626">SUM(FO18:FZ18)</f>
        <v>0</v>
      </c>
      <c r="GB18" s="476">
        <f>'Dalyvio prielaidos'!$G$14/12*Indeksacija!$R$11</f>
        <v>0</v>
      </c>
      <c r="GC18" s="476">
        <f>'Dalyvio prielaidos'!$G$14/12*Indeksacija!$R$11</f>
        <v>0</v>
      </c>
      <c r="GD18" s="476">
        <f>'Dalyvio prielaidos'!$G$14/12*Indeksacija!$R$11</f>
        <v>0</v>
      </c>
      <c r="GE18" s="476">
        <f>'Dalyvio prielaidos'!$G$14/12*Indeksacija!$R$11</f>
        <v>0</v>
      </c>
      <c r="GF18" s="476">
        <f>'Dalyvio prielaidos'!$G$14/12*Indeksacija!$R$11</f>
        <v>0</v>
      </c>
      <c r="GG18" s="476">
        <f>'Dalyvio prielaidos'!$G$14/12*Indeksacija!$R$11</f>
        <v>0</v>
      </c>
      <c r="GH18" s="476">
        <f>'Dalyvio prielaidos'!$G$14/12*Indeksacija!$R$11</f>
        <v>0</v>
      </c>
      <c r="GI18" s="476">
        <f>'Dalyvio prielaidos'!$G$14/12*Indeksacija!$R$11</f>
        <v>0</v>
      </c>
      <c r="GJ18" s="476">
        <f>'Dalyvio prielaidos'!$G$14/12*Indeksacija!$R$11</f>
        <v>0</v>
      </c>
      <c r="GK18" s="476">
        <f>'Dalyvio prielaidos'!$G$14/12*Indeksacija!$R$11</f>
        <v>0</v>
      </c>
      <c r="GL18" s="476">
        <f>'Dalyvio prielaidos'!$G$14/12*Indeksacija!$R$11</f>
        <v>0</v>
      </c>
      <c r="GM18" s="476">
        <f>'Dalyvio prielaidos'!$G$14/12*Indeksacija!$R$11</f>
        <v>0</v>
      </c>
      <c r="GN18" s="477">
        <f t="shared" ref="GN18" si="627">SUM(GB18:GM18)</f>
        <v>0</v>
      </c>
      <c r="GO18" s="476">
        <f>'Dalyvio prielaidos'!$G$14/12*Indeksacija!$S$11</f>
        <v>0</v>
      </c>
      <c r="GP18" s="476">
        <f>'Dalyvio prielaidos'!$G$14/12*Indeksacija!$S$11</f>
        <v>0</v>
      </c>
      <c r="GQ18" s="476">
        <f>'Dalyvio prielaidos'!$G$14/12*Indeksacija!$S$11</f>
        <v>0</v>
      </c>
      <c r="GR18" s="476">
        <f>'Dalyvio prielaidos'!$G$14/12*Indeksacija!$S$11</f>
        <v>0</v>
      </c>
      <c r="GS18" s="476">
        <f>'Dalyvio prielaidos'!$G$14/12*Indeksacija!$S$11</f>
        <v>0</v>
      </c>
      <c r="GT18" s="476">
        <f>'Dalyvio prielaidos'!$G$14/12*Indeksacija!$S$11</f>
        <v>0</v>
      </c>
      <c r="GU18" s="476">
        <f>'Dalyvio prielaidos'!$G$14/12*Indeksacija!$S$11</f>
        <v>0</v>
      </c>
      <c r="GV18" s="476">
        <f>'Dalyvio prielaidos'!$G$14/12*Indeksacija!$S$11</f>
        <v>0</v>
      </c>
      <c r="GW18" s="476">
        <f>'Dalyvio prielaidos'!$G$14/12*Indeksacija!$S$11</f>
        <v>0</v>
      </c>
      <c r="GX18" s="476">
        <f>'Dalyvio prielaidos'!$G$14/12*Indeksacija!$S$11</f>
        <v>0</v>
      </c>
      <c r="GY18" s="476">
        <f>'Dalyvio prielaidos'!$G$14/12*Indeksacija!$S$11</f>
        <v>0</v>
      </c>
      <c r="GZ18" s="476">
        <f>'Dalyvio prielaidos'!$G$14/12*Indeksacija!$S$11</f>
        <v>0</v>
      </c>
      <c r="HA18" s="477">
        <f t="shared" si="606"/>
        <v>0</v>
      </c>
      <c r="HB18" s="476">
        <f>'Dalyvio prielaidos'!$G$14/12*Indeksacija!$T$11</f>
        <v>0</v>
      </c>
      <c r="HC18" s="476">
        <f>'Dalyvio prielaidos'!$G$14/12*Indeksacija!$T$11</f>
        <v>0</v>
      </c>
      <c r="HD18" s="476">
        <f>'Dalyvio prielaidos'!$G$14/12*Indeksacija!$T$11</f>
        <v>0</v>
      </c>
      <c r="HE18" s="476">
        <f>'Dalyvio prielaidos'!$G$14/12*Indeksacija!$T$11</f>
        <v>0</v>
      </c>
      <c r="HF18" s="476">
        <f>'Dalyvio prielaidos'!$G$14/12*Indeksacija!$T$11</f>
        <v>0</v>
      </c>
      <c r="HG18" s="476">
        <f>'Dalyvio prielaidos'!$G$14/12*Indeksacija!$T$11</f>
        <v>0</v>
      </c>
      <c r="HH18" s="476">
        <f>'Dalyvio prielaidos'!$G$14/12*Indeksacija!$T$11</f>
        <v>0</v>
      </c>
      <c r="HI18" s="476">
        <f>'Dalyvio prielaidos'!$G$14/12*Indeksacija!$T$11</f>
        <v>0</v>
      </c>
      <c r="HJ18" s="476">
        <f>'Dalyvio prielaidos'!$G$14/12*Indeksacija!$T$11</f>
        <v>0</v>
      </c>
      <c r="HK18" s="476">
        <f>'Dalyvio prielaidos'!$G$14/12*Indeksacija!$T$11</f>
        <v>0</v>
      </c>
      <c r="HL18" s="476">
        <f>'Dalyvio prielaidos'!$G$14/12*Indeksacija!$T$11</f>
        <v>0</v>
      </c>
      <c r="HM18" s="476">
        <f>'Dalyvio prielaidos'!$G$14/12*Indeksacija!$T$11</f>
        <v>0</v>
      </c>
      <c r="HN18" s="477">
        <f t="shared" si="607"/>
        <v>0</v>
      </c>
      <c r="HO18" s="476">
        <f>'Dalyvio prielaidos'!$G$14/12*Indeksacija!$U$11</f>
        <v>0</v>
      </c>
      <c r="HP18" s="476">
        <f>'Dalyvio prielaidos'!$G$14/12*Indeksacija!$U$11</f>
        <v>0</v>
      </c>
      <c r="HQ18" s="476">
        <f>'Dalyvio prielaidos'!$G$14/12*Indeksacija!$U$11</f>
        <v>0</v>
      </c>
      <c r="HR18" s="476">
        <f>'Dalyvio prielaidos'!$G$14/12*Indeksacija!$U$11</f>
        <v>0</v>
      </c>
      <c r="HS18" s="476">
        <f>'Dalyvio prielaidos'!$G$14/12*Indeksacija!$U$11</f>
        <v>0</v>
      </c>
      <c r="HT18" s="476">
        <f>'Dalyvio prielaidos'!$G$14/12*Indeksacija!$U$11</f>
        <v>0</v>
      </c>
      <c r="HU18" s="476">
        <f>'Dalyvio prielaidos'!$G$14/12*Indeksacija!$U$11</f>
        <v>0</v>
      </c>
      <c r="HV18" s="476">
        <f>'Dalyvio prielaidos'!$G$14/12*Indeksacija!$U$11</f>
        <v>0</v>
      </c>
      <c r="HW18" s="476">
        <f>'Dalyvio prielaidos'!$G$14/12*Indeksacija!$U$11</f>
        <v>0</v>
      </c>
      <c r="HX18" s="476">
        <f>'Dalyvio prielaidos'!$G$14/12*Indeksacija!$U$11</f>
        <v>0</v>
      </c>
      <c r="HY18" s="476">
        <f>'Dalyvio prielaidos'!$G$14/12*Indeksacija!$U$11</f>
        <v>0</v>
      </c>
      <c r="HZ18" s="476">
        <f>'Dalyvio prielaidos'!$G$14/12*Indeksacija!$U$11</f>
        <v>0</v>
      </c>
      <c r="IA18" s="477">
        <f t="shared" si="608"/>
        <v>0</v>
      </c>
      <c r="IB18" s="476">
        <f>'Dalyvio prielaidos'!$G$14/12*Indeksacija!$V$11</f>
        <v>0</v>
      </c>
      <c r="IC18" s="476">
        <f>'Dalyvio prielaidos'!$G$14/12*Indeksacija!$V$11</f>
        <v>0</v>
      </c>
      <c r="ID18" s="476">
        <f>'Dalyvio prielaidos'!$G$14/12*Indeksacija!$V$11</f>
        <v>0</v>
      </c>
      <c r="IE18" s="476">
        <f>'Dalyvio prielaidos'!$G$14/12*Indeksacija!$V$11</f>
        <v>0</v>
      </c>
      <c r="IF18" s="476">
        <f>'Dalyvio prielaidos'!$G$14/12*Indeksacija!$V$11</f>
        <v>0</v>
      </c>
      <c r="IG18" s="476">
        <f>'Dalyvio prielaidos'!$G$14/12*Indeksacija!$V$11</f>
        <v>0</v>
      </c>
      <c r="IH18" s="476">
        <f>'Dalyvio prielaidos'!$G$14/12*Indeksacija!$V$11</f>
        <v>0</v>
      </c>
      <c r="II18" s="476">
        <f>'Dalyvio prielaidos'!$G$14/12*Indeksacija!$V$11</f>
        <v>0</v>
      </c>
      <c r="IJ18" s="476">
        <f>'Dalyvio prielaidos'!$G$14/12*Indeksacija!$V$11</f>
        <v>0</v>
      </c>
      <c r="IK18" s="476">
        <f>'Dalyvio prielaidos'!$G$14/12*Indeksacija!$V$11</f>
        <v>0</v>
      </c>
      <c r="IL18" s="476">
        <f>'Dalyvio prielaidos'!$G$14/12*Indeksacija!$V$11</f>
        <v>0</v>
      </c>
      <c r="IM18" s="476">
        <f>'Dalyvio prielaidos'!$G$14/12*Indeksacija!$V$11</f>
        <v>0</v>
      </c>
      <c r="IN18" s="477">
        <f t="shared" si="609"/>
        <v>0</v>
      </c>
      <c r="IO18" s="476">
        <f>'Dalyvio prielaidos'!$G$14/12*Indeksacija!$W$11</f>
        <v>0</v>
      </c>
      <c r="IP18" s="476">
        <f>'Dalyvio prielaidos'!$G$14/12*Indeksacija!$W$11</f>
        <v>0</v>
      </c>
      <c r="IQ18" s="476">
        <f>'Dalyvio prielaidos'!$G$14/12*Indeksacija!$W$11</f>
        <v>0</v>
      </c>
      <c r="IR18" s="476">
        <f>'Dalyvio prielaidos'!$G$14/12*Indeksacija!$W$11</f>
        <v>0</v>
      </c>
      <c r="IS18" s="476">
        <f>'Dalyvio prielaidos'!$G$14/12*Indeksacija!$W$11</f>
        <v>0</v>
      </c>
      <c r="IT18" s="476">
        <f>'Dalyvio prielaidos'!$G$14/12*Indeksacija!$W$11</f>
        <v>0</v>
      </c>
      <c r="IU18" s="476">
        <f>'Dalyvio prielaidos'!$G$14/12*Indeksacija!$W$11</f>
        <v>0</v>
      </c>
      <c r="IV18" s="476">
        <f>'Dalyvio prielaidos'!$G$14/12*Indeksacija!$W$11</f>
        <v>0</v>
      </c>
      <c r="IW18" s="476">
        <f>'Dalyvio prielaidos'!$G$14/12*Indeksacija!$W$11</f>
        <v>0</v>
      </c>
      <c r="IX18" s="476">
        <f>'Dalyvio prielaidos'!$G$14/12*Indeksacija!$W$11</f>
        <v>0</v>
      </c>
      <c r="IY18" s="476">
        <f>'Dalyvio prielaidos'!$G$14/12*Indeksacija!$W$11</f>
        <v>0</v>
      </c>
      <c r="IZ18" s="476">
        <f>'Dalyvio prielaidos'!$G$14/12*Indeksacija!$W$11</f>
        <v>0</v>
      </c>
      <c r="JA18" s="477">
        <f t="shared" si="610"/>
        <v>0</v>
      </c>
      <c r="JB18" s="476">
        <f>'Dalyvio prielaidos'!$G$14/12*Indeksacija!$X$11</f>
        <v>0</v>
      </c>
      <c r="JC18" s="476">
        <f>'Dalyvio prielaidos'!$G$14/12*Indeksacija!$X$11</f>
        <v>0</v>
      </c>
      <c r="JD18" s="476">
        <f>'Dalyvio prielaidos'!$G$14/12*Indeksacija!$X$11</f>
        <v>0</v>
      </c>
      <c r="JE18" s="476">
        <f>'Dalyvio prielaidos'!$G$14/12*Indeksacija!$X$11</f>
        <v>0</v>
      </c>
      <c r="JF18" s="476">
        <f>'Dalyvio prielaidos'!$G$14/12*Indeksacija!$X$11</f>
        <v>0</v>
      </c>
      <c r="JG18" s="476">
        <f>'Dalyvio prielaidos'!$G$14/12*Indeksacija!$X$11</f>
        <v>0</v>
      </c>
      <c r="JH18" s="476">
        <f>'Dalyvio prielaidos'!$G$14/12*Indeksacija!$X$11</f>
        <v>0</v>
      </c>
      <c r="JI18" s="476">
        <f>'Dalyvio prielaidos'!$G$14/12*Indeksacija!$X$11</f>
        <v>0</v>
      </c>
      <c r="JJ18" s="476">
        <f>'Dalyvio prielaidos'!$G$14/12*Indeksacija!$X$11</f>
        <v>0</v>
      </c>
      <c r="JK18" s="476">
        <f>'Dalyvio prielaidos'!$G$14/12*Indeksacija!$X$11</f>
        <v>0</v>
      </c>
      <c r="JL18" s="476">
        <f>'Dalyvio prielaidos'!$G$14/12*Indeksacija!$X$11</f>
        <v>0</v>
      </c>
      <c r="JM18" s="476">
        <f>'Dalyvio prielaidos'!$G$14/12*Indeksacija!$X$11</f>
        <v>0</v>
      </c>
      <c r="JN18" s="477">
        <f t="shared" si="611"/>
        <v>0</v>
      </c>
      <c r="JO18" s="476">
        <f>'Dalyvio prielaidos'!$G$14/12*Indeksacija!$Y$11</f>
        <v>0</v>
      </c>
      <c r="JP18" s="476">
        <f>'Dalyvio prielaidos'!$G$14/12*Indeksacija!$Y$11</f>
        <v>0</v>
      </c>
      <c r="JQ18" s="476">
        <f>'Dalyvio prielaidos'!$G$14/12*Indeksacija!$Y$11</f>
        <v>0</v>
      </c>
      <c r="JR18" s="476">
        <f>'Dalyvio prielaidos'!$G$14/12*Indeksacija!$Y$11</f>
        <v>0</v>
      </c>
      <c r="JS18" s="476">
        <f>'Dalyvio prielaidos'!$G$14/12*Indeksacija!$Y$11</f>
        <v>0</v>
      </c>
      <c r="JT18" s="476">
        <f>'Dalyvio prielaidos'!$G$14/12*Indeksacija!$Y$11</f>
        <v>0</v>
      </c>
      <c r="JU18" s="476">
        <f>'Dalyvio prielaidos'!$G$14/12*Indeksacija!$Y$11</f>
        <v>0</v>
      </c>
      <c r="JV18" s="476">
        <f>'Dalyvio prielaidos'!$G$14/12*Indeksacija!$Y$11</f>
        <v>0</v>
      </c>
      <c r="JW18" s="476">
        <f>'Dalyvio prielaidos'!$G$14/12*Indeksacija!$Y$11</f>
        <v>0</v>
      </c>
      <c r="JX18" s="476">
        <f>'Dalyvio prielaidos'!$G$14/12*Indeksacija!$Y$11</f>
        <v>0</v>
      </c>
      <c r="JY18" s="476">
        <f>'Dalyvio prielaidos'!$G$14/12*Indeksacija!$Y$11</f>
        <v>0</v>
      </c>
      <c r="JZ18" s="476">
        <f>'Dalyvio prielaidos'!$G$14/12*Indeksacija!$Y$11</f>
        <v>0</v>
      </c>
      <c r="KA18" s="477">
        <f t="shared" si="612"/>
        <v>0</v>
      </c>
      <c r="KB18" s="476">
        <f>'Dalyvio prielaidos'!$G$14/12*Indeksacija!$Z$11</f>
        <v>0</v>
      </c>
      <c r="KC18" s="476">
        <f>'Dalyvio prielaidos'!$G$14/12*Indeksacija!$Z$11</f>
        <v>0</v>
      </c>
      <c r="KD18" s="476">
        <f>'Dalyvio prielaidos'!$G$14/12*Indeksacija!$Z$11</f>
        <v>0</v>
      </c>
      <c r="KE18" s="476">
        <f>'Dalyvio prielaidos'!$G$14/12*Indeksacija!$Z$11</f>
        <v>0</v>
      </c>
      <c r="KF18" s="476">
        <f>'Dalyvio prielaidos'!$G$14/12*Indeksacija!$Z$11</f>
        <v>0</v>
      </c>
      <c r="KG18" s="476">
        <f>'Dalyvio prielaidos'!$G$14/12*Indeksacija!$Z$11</f>
        <v>0</v>
      </c>
      <c r="KH18" s="476">
        <f>'Dalyvio prielaidos'!$G$14/12*Indeksacija!$Z$11</f>
        <v>0</v>
      </c>
      <c r="KI18" s="476">
        <f>'Dalyvio prielaidos'!$G$14/12*Indeksacija!$Z$11</f>
        <v>0</v>
      </c>
      <c r="KJ18" s="476">
        <f>'Dalyvio prielaidos'!$G$14/12*Indeksacija!$Z$11</f>
        <v>0</v>
      </c>
      <c r="KK18" s="476">
        <f>'Dalyvio prielaidos'!$G$14/12*Indeksacija!$Z$11</f>
        <v>0</v>
      </c>
      <c r="KL18" s="476">
        <f>'Dalyvio prielaidos'!$G$14/12*Indeksacija!$Z$11</f>
        <v>0</v>
      </c>
      <c r="KM18" s="476">
        <f>'Dalyvio prielaidos'!$G$14/12*Indeksacija!$Z$11</f>
        <v>0</v>
      </c>
      <c r="KN18" s="477">
        <f t="shared" si="613"/>
        <v>0</v>
      </c>
      <c r="KO18" s="476">
        <f>'Dalyvio prielaidos'!$G$14/12*Indeksacija!$AA$11</f>
        <v>0</v>
      </c>
      <c r="KP18" s="476">
        <f>'Dalyvio prielaidos'!$G$14/12*Indeksacija!$AA$11</f>
        <v>0</v>
      </c>
      <c r="KQ18" s="476">
        <f>'Dalyvio prielaidos'!$G$14/12*Indeksacija!$AA$11</f>
        <v>0</v>
      </c>
      <c r="KR18" s="476">
        <f>'Dalyvio prielaidos'!$G$14/12*Indeksacija!$AA$11</f>
        <v>0</v>
      </c>
      <c r="KS18" s="476">
        <f>'Dalyvio prielaidos'!$G$14/12*Indeksacija!$AA$11</f>
        <v>0</v>
      </c>
      <c r="KT18" s="476">
        <f>'Dalyvio prielaidos'!$G$14/12*Indeksacija!$AA$11</f>
        <v>0</v>
      </c>
      <c r="KU18" s="476">
        <f>'Dalyvio prielaidos'!$G$14/12*Indeksacija!$AA$11</f>
        <v>0</v>
      </c>
      <c r="KV18" s="476">
        <f>'Dalyvio prielaidos'!$G$14/12*Indeksacija!$AA$11</f>
        <v>0</v>
      </c>
      <c r="KW18" s="476">
        <f>'Dalyvio prielaidos'!$G$14/12*Indeksacija!$AA$11</f>
        <v>0</v>
      </c>
      <c r="KX18" s="476">
        <f>'Dalyvio prielaidos'!$G$14/12*Indeksacija!$AA$11</f>
        <v>0</v>
      </c>
      <c r="KY18" s="476">
        <f>'Dalyvio prielaidos'!$G$14/12*Indeksacija!$AA$11</f>
        <v>0</v>
      </c>
      <c r="KZ18" s="476">
        <f>'Dalyvio prielaidos'!$G$14/12*Indeksacija!$AA$11</f>
        <v>0</v>
      </c>
      <c r="LA18" s="477">
        <f t="shared" si="614"/>
        <v>0</v>
      </c>
      <c r="LB18" s="476">
        <f>'Dalyvio prielaidos'!$G$14/12*Indeksacija!$AB$11</f>
        <v>0</v>
      </c>
      <c r="LC18" s="476">
        <f>'Dalyvio prielaidos'!$G$14/12*Indeksacija!$AB$11</f>
        <v>0</v>
      </c>
      <c r="LD18" s="476">
        <f>'Dalyvio prielaidos'!$G$14/12*Indeksacija!$AB$11</f>
        <v>0</v>
      </c>
      <c r="LE18" s="476">
        <f>'Dalyvio prielaidos'!$G$14/12*Indeksacija!$AB$11</f>
        <v>0</v>
      </c>
      <c r="LF18" s="476">
        <f>'Dalyvio prielaidos'!$G$14/12*Indeksacija!$AB$11</f>
        <v>0</v>
      </c>
      <c r="LG18" s="476">
        <f>'Dalyvio prielaidos'!$G$14/12*Indeksacija!$AB$11</f>
        <v>0</v>
      </c>
      <c r="LH18" s="476">
        <f>'Dalyvio prielaidos'!$G$14/12*Indeksacija!$AB$11</f>
        <v>0</v>
      </c>
      <c r="LI18" s="476">
        <f>'Dalyvio prielaidos'!$G$14/12*Indeksacija!$AB$11</f>
        <v>0</v>
      </c>
      <c r="LJ18" s="476">
        <f>'Dalyvio prielaidos'!$G$14/12*Indeksacija!$AB$11</f>
        <v>0</v>
      </c>
      <c r="LK18" s="476">
        <f>'Dalyvio prielaidos'!$G$14/12*Indeksacija!$AB$11</f>
        <v>0</v>
      </c>
      <c r="LL18" s="476">
        <f>'Dalyvio prielaidos'!$G$14/12*Indeksacija!$AB$11</f>
        <v>0</v>
      </c>
      <c r="LM18" s="476">
        <f>'Dalyvio prielaidos'!$G$14/12*Indeksacija!$AB$11</f>
        <v>0</v>
      </c>
      <c r="LN18" s="478">
        <f t="shared" si="615"/>
        <v>0</v>
      </c>
    </row>
    <row r="19" spans="1:326" s="461" customFormat="1" ht="15.75" thickBot="1">
      <c r="A19" s="292"/>
      <c r="N19" s="479"/>
      <c r="AA19" s="479"/>
      <c r="AN19" s="479"/>
      <c r="BA19" s="479"/>
      <c r="BN19" s="479"/>
      <c r="CA19" s="479"/>
      <c r="CN19" s="479"/>
      <c r="DA19" s="479"/>
      <c r="DN19" s="479"/>
      <c r="EA19" s="479"/>
      <c r="EN19" s="479"/>
      <c r="FA19" s="479"/>
      <c r="FN19" s="479"/>
      <c r="GA19" s="479"/>
      <c r="GN19" s="479"/>
      <c r="HA19" s="479"/>
      <c r="HN19" s="479"/>
      <c r="IA19" s="479"/>
      <c r="IN19" s="479"/>
      <c r="JA19" s="479"/>
      <c r="JN19" s="479"/>
      <c r="KA19" s="479"/>
      <c r="KN19" s="479"/>
      <c r="LA19" s="479"/>
      <c r="LN19" s="479"/>
    </row>
    <row r="20" spans="1:326" s="461" customFormat="1" ht="15.75" thickBot="1">
      <c r="A20" s="501" t="s">
        <v>141</v>
      </c>
      <c r="B20" s="529">
        <f t="shared" ref="B20:O20" si="628">SUM(B21:B24,B27)</f>
        <v>0</v>
      </c>
      <c r="C20" s="529">
        <f t="shared" si="628"/>
        <v>0</v>
      </c>
      <c r="D20" s="529">
        <f t="shared" si="628"/>
        <v>0</v>
      </c>
      <c r="E20" s="529">
        <f t="shared" si="628"/>
        <v>0</v>
      </c>
      <c r="F20" s="529">
        <f t="shared" si="628"/>
        <v>0</v>
      </c>
      <c r="G20" s="529">
        <f t="shared" si="628"/>
        <v>0</v>
      </c>
      <c r="H20" s="529">
        <f t="shared" si="628"/>
        <v>0</v>
      </c>
      <c r="I20" s="529">
        <f t="shared" si="628"/>
        <v>0</v>
      </c>
      <c r="J20" s="529">
        <f t="shared" si="628"/>
        <v>0</v>
      </c>
      <c r="K20" s="529">
        <f t="shared" si="628"/>
        <v>0</v>
      </c>
      <c r="L20" s="529">
        <f t="shared" si="628"/>
        <v>0</v>
      </c>
      <c r="M20" s="529">
        <f t="shared" si="628"/>
        <v>0</v>
      </c>
      <c r="N20" s="459">
        <f>SUM(N21:N24,N27)</f>
        <v>0</v>
      </c>
      <c r="O20" s="529">
        <f t="shared" si="628"/>
        <v>0</v>
      </c>
      <c r="P20" s="529">
        <f t="shared" ref="P20" si="629">SUM(P21:P24,P27)</f>
        <v>0</v>
      </c>
      <c r="Q20" s="529">
        <f t="shared" ref="Q20" si="630">SUM(Q21:Q24,Q27)</f>
        <v>0</v>
      </c>
      <c r="R20" s="529">
        <f t="shared" ref="R20" si="631">SUM(R21:R24,R27)</f>
        <v>0</v>
      </c>
      <c r="S20" s="529">
        <f t="shared" ref="S20" si="632">SUM(S21:S24,S27)</f>
        <v>0</v>
      </c>
      <c r="T20" s="529">
        <f t="shared" ref="T20" si="633">SUM(T21:T24,T27)</f>
        <v>0</v>
      </c>
      <c r="U20" s="529">
        <f t="shared" ref="U20" si="634">SUM(U21:U24,U27)</f>
        <v>0</v>
      </c>
      <c r="V20" s="529">
        <f t="shared" ref="V20" si="635">SUM(V21:V24,V27)</f>
        <v>0</v>
      </c>
      <c r="W20" s="529">
        <f t="shared" ref="W20" si="636">SUM(W21:W24,W27)</f>
        <v>0</v>
      </c>
      <c r="X20" s="529">
        <f t="shared" ref="X20" si="637">SUM(X21:X24,X27)</f>
        <v>0</v>
      </c>
      <c r="Y20" s="529">
        <f t="shared" ref="Y20" si="638">SUM(Y21:Y24,Y27)</f>
        <v>0</v>
      </c>
      <c r="Z20" s="529">
        <f t="shared" ref="Z20" si="639">SUM(Z21:Z24,Z27)</f>
        <v>0</v>
      </c>
      <c r="AA20" s="459">
        <f>SUM(AA21:AA24,AA27)</f>
        <v>0</v>
      </c>
      <c r="AB20" s="529">
        <f t="shared" ref="AB20" si="640">SUM(AB21:AB24,AB27)</f>
        <v>54221.891580820251</v>
      </c>
      <c r="AC20" s="529">
        <f t="shared" ref="AC20" si="641">SUM(AC21:AC24,AC27)</f>
        <v>54096.387356884865</v>
      </c>
      <c r="AD20" s="529">
        <f t="shared" ref="AD20" si="642">SUM(AD21:AD24,AD27)</f>
        <v>53969.628090710125</v>
      </c>
      <c r="AE20" s="529">
        <f t="shared" ref="AE20" si="643">SUM(AE21:AE24,AE27)</f>
        <v>53841.601231873639</v>
      </c>
      <c r="AF20" s="529">
        <f t="shared" ref="AF20" si="644">SUM(AF21:AF24,AF27)</f>
        <v>53712.294104448782</v>
      </c>
      <c r="AG20" s="529">
        <f t="shared" ref="AG20" si="645">SUM(AG21:AG24,AG27)</f>
        <v>53581.693905749678</v>
      </c>
      <c r="AH20" s="529">
        <f t="shared" ref="AH20" si="646">SUM(AH21:AH24,AH27)</f>
        <v>53449.78770506358</v>
      </c>
      <c r="AI20" s="529">
        <f t="shared" ref="AI20" si="647">SUM(AI21:AI24,AI27)</f>
        <v>53316.562442370625</v>
      </c>
      <c r="AJ20" s="529">
        <f t="shared" ref="AJ20" si="648">SUM(AJ21:AJ24,AJ27)</f>
        <v>53182.004927050752</v>
      </c>
      <c r="AK20" s="529">
        <f t="shared" ref="AK20" si="649">SUM(AK21:AK24,AK27)</f>
        <v>53046.101836577662</v>
      </c>
      <c r="AL20" s="529">
        <f t="shared" ref="AL20" si="650">SUM(AL21:AL24,AL27)</f>
        <v>52908.839715199843</v>
      </c>
      <c r="AM20" s="529">
        <f t="shared" ref="AM20" si="651">SUM(AM21:AM24,AM27)</f>
        <v>52870.204972608255</v>
      </c>
      <c r="AN20" s="459">
        <f>SUM(AN21:AN24,AN27)</f>
        <v>642196.99786935828</v>
      </c>
      <c r="AO20" s="529">
        <f t="shared" ref="AO20" si="652">SUM(AO21:AO24,AO27)</f>
        <v>53206.997532590751</v>
      </c>
      <c r="AP20" s="529">
        <f t="shared" ref="AP20" si="653">SUM(AP21:AP24,AP27)</f>
        <v>53066.586231673071</v>
      </c>
      <c r="AQ20" s="529">
        <f t="shared" ref="AQ20" si="654">SUM(AQ21:AQ24,AQ27)</f>
        <v>52924.770817746212</v>
      </c>
      <c r="AR20" s="529">
        <f t="shared" ref="AR20" si="655">SUM(AR21:AR24,AR27)</f>
        <v>52781.537249680085</v>
      </c>
      <c r="AS20" s="529">
        <f t="shared" ref="AS20" si="656">SUM(AS21:AS24,AS27)</f>
        <v>52636.871345933294</v>
      </c>
      <c r="AT20" s="529">
        <f t="shared" ref="AT20" si="657">SUM(AT21:AT24,AT27)</f>
        <v>52490.758783149038</v>
      </c>
      <c r="AU20" s="529">
        <f t="shared" ref="AU20" si="658">SUM(AU21:AU24,AU27)</f>
        <v>52343.185094736931</v>
      </c>
      <c r="AV20" s="529">
        <f t="shared" ref="AV20" si="659">SUM(AV21:AV24,AV27)</f>
        <v>52194.135669440708</v>
      </c>
      <c r="AW20" s="529">
        <f t="shared" ref="AW20" si="660">SUM(AW21:AW24,AW27)</f>
        <v>52043.59574989153</v>
      </c>
      <c r="AX20" s="529">
        <f t="shared" ref="AX20" si="661">SUM(AX21:AX24,AX27)</f>
        <v>51891.550431146854</v>
      </c>
      <c r="AY20" s="529">
        <f t="shared" ref="AY20" si="662">SUM(AY21:AY24,AY27)</f>
        <v>51737.98465921473</v>
      </c>
      <c r="AZ20" s="529">
        <f t="shared" ref="AZ20" si="663">SUM(AZ21:AZ24,AZ27)</f>
        <v>56682.883229563289</v>
      </c>
      <c r="BA20" s="459">
        <f>SUM(BA21:BA24,BA27)</f>
        <v>634000.8567947665</v>
      </c>
      <c r="BB20" s="529">
        <f t="shared" ref="BB20" si="664">SUM(BB21:BB24,BB27)</f>
        <v>55386.844311615336</v>
      </c>
      <c r="BC20" s="529">
        <f t="shared" ref="BC20" si="665">SUM(BC21:BC24,BC27)</f>
        <v>51893.805131392888</v>
      </c>
      <c r="BD20" s="529">
        <f t="shared" ref="BD20" si="666">SUM(BD21:BD24,BD27)</f>
        <v>51735.361025868231</v>
      </c>
      <c r="BE20" s="529">
        <f t="shared" ref="BE20" si="667">SUM(BE21:BE24,BE27)</f>
        <v>51575.332479288321</v>
      </c>
      <c r="BF20" s="529">
        <f t="shared" ref="BF20" si="668">SUM(BF21:BF24,BF27)</f>
        <v>51413.703647242612</v>
      </c>
      <c r="BG20" s="529">
        <f t="shared" ref="BG20" si="669">SUM(BG21:BG24,BG27)</f>
        <v>51250.458526876449</v>
      </c>
      <c r="BH20" s="529">
        <f t="shared" ref="BH20" si="670">SUM(BH21:BH24,BH27)</f>
        <v>51085.580955306621</v>
      </c>
      <c r="BI20" s="529">
        <f t="shared" ref="BI20" si="671">SUM(BI21:BI24,BI27)</f>
        <v>50919.054608021099</v>
      </c>
      <c r="BJ20" s="529">
        <f t="shared" ref="BJ20" si="672">SUM(BJ21:BJ24,BJ27)</f>
        <v>50750.862997262724</v>
      </c>
      <c r="BK20" s="529">
        <f t="shared" ref="BK20" si="673">SUM(BK21:BK24,BK27)</f>
        <v>50580.989470396758</v>
      </c>
      <c r="BL20" s="529">
        <f t="shared" ref="BL20" si="674">SUM(BL21:BL24,BL27)</f>
        <v>50409.41720826213</v>
      </c>
      <c r="BM20" s="529">
        <f t="shared" ref="BM20" si="675">SUM(BM21:BM24,BM27)</f>
        <v>74336.12922350617</v>
      </c>
      <c r="BN20" s="459">
        <f>SUM(BN21:BN24,BN27)</f>
        <v>641337.53958503925</v>
      </c>
      <c r="BO20" s="529">
        <f t="shared" ref="BO20" si="676">SUM(BO21:BO24,BO27)</f>
        <v>53440.888936675146</v>
      </c>
      <c r="BP20" s="529">
        <f t="shared" ref="BP20" si="677">SUM(BP21:BP24,BP27)</f>
        <v>50518.877885702947</v>
      </c>
      <c r="BQ20" s="529">
        <f t="shared" ref="BQ20" si="678">SUM(BQ21:BQ24,BQ27)</f>
        <v>50341.636600708538</v>
      </c>
      <c r="BR20" s="529">
        <f t="shared" ref="BR20" si="679">SUM(BR21:BR24,BR27)</f>
        <v>50162.622902864183</v>
      </c>
      <c r="BS20" s="529">
        <f t="shared" ref="BS20" si="680">SUM(BS21:BS24,BS27)</f>
        <v>49981.819068041383</v>
      </c>
      <c r="BT20" s="529">
        <f t="shared" ref="BT20" si="681">SUM(BT21:BT24,BT27)</f>
        <v>49799.20719487036</v>
      </c>
      <c r="BU20" s="529">
        <f t="shared" ref="BU20" si="682">SUM(BU21:BU24,BU27)</f>
        <v>49614.769202967618</v>
      </c>
      <c r="BV20" s="529">
        <f t="shared" ref="BV20" si="683">SUM(BV21:BV24,BV27)</f>
        <v>49428.486831145856</v>
      </c>
      <c r="BW20" s="529">
        <f t="shared" ref="BW20" si="684">SUM(BW21:BW24,BW27)</f>
        <v>49240.341635605873</v>
      </c>
      <c r="BX20" s="529">
        <f t="shared" ref="BX20" si="685">SUM(BX21:BX24,BX27)</f>
        <v>49050.314988110491</v>
      </c>
      <c r="BY20" s="529">
        <f t="shared" ref="BY20" si="686">SUM(BY21:BY24,BY27)</f>
        <v>48858.388074140159</v>
      </c>
      <c r="BZ20" s="529">
        <f t="shared" ref="BZ20" si="687">SUM(BZ21:BZ24,BZ27)</f>
        <v>93764.541891030123</v>
      </c>
      <c r="CA20" s="459">
        <f>SUM(CA21:CA24,CA27)</f>
        <v>644201.89521186263</v>
      </c>
      <c r="CB20" s="529">
        <f t="shared" ref="CB20" si="688">SUM(CB21:CB24,CB27)</f>
        <v>51002.953280264323</v>
      </c>
      <c r="CC20" s="529">
        <f t="shared" ref="CC20" si="689">SUM(CC21:CC24,CC27)</f>
        <v>48912.091793140498</v>
      </c>
      <c r="CD20" s="529">
        <f t="shared" ref="CD20" si="690">SUM(CD21:CD24,CD27)</f>
        <v>48713.583302997227</v>
      </c>
      <c r="CE20" s="529">
        <f t="shared" ref="CE20" si="691">SUM(CE21:CE24,CE27)</f>
        <v>48513.089727952523</v>
      </c>
      <c r="CF20" s="529">
        <f t="shared" ref="CF20" si="692">SUM(CF21:CF24,CF27)</f>
        <v>48310.591217157373</v>
      </c>
      <c r="CG20" s="529">
        <f t="shared" ref="CG20" si="693">SUM(CG21:CG24,CG27)</f>
        <v>48106.067721254265</v>
      </c>
      <c r="CH20" s="529">
        <f t="shared" ref="CH20" si="694">SUM(CH21:CH24,CH27)</f>
        <v>47899.498990392138</v>
      </c>
      <c r="CI20" s="529">
        <f t="shared" ref="CI20" si="695">SUM(CI21:CI24,CI27)</f>
        <v>47690.864572221384</v>
      </c>
      <c r="CJ20" s="529">
        <f t="shared" ref="CJ20" si="696">SUM(CJ21:CJ24,CJ27)</f>
        <v>47480.14380986891</v>
      </c>
      <c r="CK20" s="529">
        <f t="shared" ref="CK20" si="697">SUM(CK21:CK24,CK27)</f>
        <v>47267.315839892923</v>
      </c>
      <c r="CL20" s="529">
        <f t="shared" ref="CL20" si="698">SUM(CL21:CL24,CL27)</f>
        <v>47052.35959021718</v>
      </c>
      <c r="CM20" s="529">
        <f t="shared" ref="CM20" si="699">SUM(CM21:CM24,CM27)</f>
        <v>140935.25377804469</v>
      </c>
      <c r="CN20" s="459">
        <f>SUM(CN21:CN24,CN27)</f>
        <v>671883.81362340343</v>
      </c>
      <c r="CO20" s="529">
        <f t="shared" ref="CO20" si="700">SUM(CO21:CO24,CO27)</f>
        <v>47252.509362743702</v>
      </c>
      <c r="CP20" s="529">
        <f t="shared" ref="CP20" si="701">SUM(CP21:CP24,CP27)</f>
        <v>47032.049723746532</v>
      </c>
      <c r="CQ20" s="529">
        <f t="shared" ref="CQ20" si="702">SUM(CQ21:CQ24,CQ27)</f>
        <v>46809.385488359389</v>
      </c>
      <c r="CR20" s="529">
        <f t="shared" ref="CR20" si="703">SUM(CR21:CR24,CR27)</f>
        <v>46584.494610618378</v>
      </c>
      <c r="CS20" s="529">
        <f t="shared" ref="CS20" si="704">SUM(CS21:CS24,CS27)</f>
        <v>46357.354824099952</v>
      </c>
      <c r="CT20" s="529">
        <f t="shared" ref="CT20" si="705">SUM(CT21:CT24,CT27)</f>
        <v>46127.943639716337</v>
      </c>
      <c r="CU20" s="529">
        <f t="shared" ref="CU20" si="706">SUM(CU21:CU24,CU27)</f>
        <v>45896.238343488891</v>
      </c>
      <c r="CV20" s="529">
        <f t="shared" ref="CV20" si="707">SUM(CV21:CV24,CV27)</f>
        <v>45662.215994299171</v>
      </c>
      <c r="CW20" s="529">
        <f t="shared" ref="CW20" si="708">SUM(CW21:CW24,CW27)</f>
        <v>45425.853421617561</v>
      </c>
      <c r="CX20" s="529">
        <f t="shared" ref="CX20" si="709">SUM(CX21:CX24,CX27)</f>
        <v>45187.127223209129</v>
      </c>
      <c r="CY20" s="529">
        <f t="shared" ref="CY20" si="710">SUM(CY21:CY24,CY27)</f>
        <v>44946.013762816612</v>
      </c>
      <c r="CZ20" s="529">
        <f t="shared" ref="CZ20" si="711">SUM(CZ21:CZ24,CZ27)</f>
        <v>69802.489167820167</v>
      </c>
      <c r="DA20" s="459">
        <f>SUM(DA21:DA24,DA27)</f>
        <v>577083.67556253576</v>
      </c>
      <c r="DB20" s="529">
        <f t="shared" ref="DB20" si="712">SUM(DB21:DB24,DB27)</f>
        <v>48029.797835831923</v>
      </c>
      <c r="DC20" s="529">
        <f t="shared" ref="DC20" si="713">SUM(DC21:DC24,DC27)</f>
        <v>44890.925016964087</v>
      </c>
      <c r="DD20" s="529">
        <f t="shared" ref="DD20" si="714">SUM(DD21:DD24,DD27)</f>
        <v>44641.333550222691</v>
      </c>
      <c r="DE20" s="529">
        <f t="shared" ref="DE20" si="715">SUM(DE21:DE24,DE27)</f>
        <v>44389.246168813879</v>
      </c>
      <c r="DF20" s="529">
        <f t="shared" ref="DF20" si="716">SUM(DF21:DF24,DF27)</f>
        <v>44134.637913590981</v>
      </c>
      <c r="DG20" s="529">
        <f t="shared" ref="DG20" si="717">SUM(DG21:DG24,DG27)</f>
        <v>43877.483575815852</v>
      </c>
      <c r="DH20" s="529">
        <f t="shared" ref="DH20" si="718">SUM(DH21:DH24,DH27)</f>
        <v>43617.757694662971</v>
      </c>
      <c r="DI20" s="529">
        <f t="shared" ref="DI20" si="719">SUM(DI21:DI24,DI27)</f>
        <v>43355.434554698564</v>
      </c>
      <c r="DJ20" s="529">
        <f t="shared" ref="DJ20" si="720">SUM(DJ21:DJ24,DJ27)</f>
        <v>43090.488183334499</v>
      </c>
      <c r="DK20" s="529">
        <f t="shared" ref="DK20" si="721">SUM(DK21:DK24,DK27)</f>
        <v>42822.892348256813</v>
      </c>
      <c r="DL20" s="529">
        <f t="shared" ref="DL20" si="722">SUM(DL21:DL24,DL27)</f>
        <v>42552.62055482834</v>
      </c>
      <c r="DM20" s="529">
        <f t="shared" ref="DM20" si="723">SUM(DM21:DM24,DM27)</f>
        <v>166379.64604346559</v>
      </c>
      <c r="DN20" s="459">
        <f>SUM(DN21:DN24,DN27)</f>
        <v>651782.26344048616</v>
      </c>
      <c r="DO20" s="529">
        <f t="shared" ref="DO20" si="724">SUM(DO21:DO24,DO27)</f>
        <v>42673.088168491551</v>
      </c>
      <c r="DP20" s="529">
        <f t="shared" ref="DP20" si="725">SUM(DP21:DP24,DP27)</f>
        <v>42395.636869450405</v>
      </c>
      <c r="DQ20" s="529">
        <f t="shared" ref="DQ20" si="726">SUM(DQ21:DQ24,DQ27)</f>
        <v>42115.411057418853</v>
      </c>
      <c r="DR20" s="529">
        <f t="shared" ref="DR20" si="727">SUM(DR21:DR24,DR27)</f>
        <v>41832.382987266974</v>
      </c>
      <c r="DS20" s="529">
        <f t="shared" ref="DS20" si="728">SUM(DS21:DS24,DS27)</f>
        <v>41546.524636413582</v>
      </c>
      <c r="DT20" s="529">
        <f t="shared" ref="DT20" si="729">SUM(DT21:DT24,DT27)</f>
        <v>41257.80770205165</v>
      </c>
      <c r="DU20" s="529">
        <f t="shared" ref="DU20" si="730">SUM(DU21:DU24,DU27)</f>
        <v>40966.20359834611</v>
      </c>
      <c r="DV20" s="529">
        <f t="shared" ref="DV20" si="731">SUM(DV21:DV24,DV27)</f>
        <v>40671.683453603517</v>
      </c>
      <c r="DW20" s="529">
        <f t="shared" ref="DW20" si="732">SUM(DW21:DW24,DW27)</f>
        <v>40374.218107413486</v>
      </c>
      <c r="DX20" s="529">
        <f t="shared" ref="DX20" si="733">SUM(DX21:DX24,DX27)</f>
        <v>40073.778107761565</v>
      </c>
      <c r="DY20" s="529">
        <f t="shared" ref="DY20" si="734">SUM(DY21:DY24,DY27)</f>
        <v>39770.333708113118</v>
      </c>
      <c r="DZ20" s="529">
        <f t="shared" ref="DZ20" si="735">SUM(DZ21:DZ24,DZ27)</f>
        <v>64563.85486446818</v>
      </c>
      <c r="EA20" s="459">
        <f>SUM(EA21:EA24,EA27)</f>
        <v>518240.92326079903</v>
      </c>
      <c r="EB20" s="529">
        <f t="shared" ref="EB20" si="736">SUM(EB21:EB24,EB27)</f>
        <v>43007.553393540518</v>
      </c>
      <c r="EC20" s="529">
        <f t="shared" ref="EC20" si="737">SUM(EC21:EC24,EC27)</f>
        <v>39560.54345081409</v>
      </c>
      <c r="ED20" s="529">
        <f t="shared" ref="ED20" si="738">SUM(ED21:ED24,ED27)</f>
        <v>39246.114796866692</v>
      </c>
      <c r="EE20" s="529">
        <f t="shared" ref="EE20" si="739">SUM(EE21:EE24,EE27)</f>
        <v>38928.54185637983</v>
      </c>
      <c r="EF20" s="529">
        <f t="shared" ref="EF20" si="740">SUM(EF21:EF24,EF27)</f>
        <v>38607.793186488096</v>
      </c>
      <c r="EG20" s="529">
        <f t="shared" ref="EG20" si="741">SUM(EG21:EG24,EG27)</f>
        <v>38283.837029897433</v>
      </c>
      <c r="EH20" s="529">
        <f t="shared" ref="EH20" si="742">SUM(EH21:EH24,EH27)</f>
        <v>37956.641311740874</v>
      </c>
      <c r="EI20" s="529">
        <f t="shared" ref="EI20" si="743">SUM(EI21:EI24,EI27)</f>
        <v>37626.173636402746</v>
      </c>
      <c r="EJ20" s="529">
        <f t="shared" ref="EJ20" si="744">SUM(EJ21:EJ24,EJ27)</f>
        <v>37292.401284311243</v>
      </c>
      <c r="EK20" s="529">
        <f t="shared" ref="EK20" si="745">SUM(EK21:EK24,EK27)</f>
        <v>36955.291208698822</v>
      </c>
      <c r="EL20" s="529">
        <f t="shared" ref="EL20" si="746">SUM(EL21:EL24,EL27)</f>
        <v>36614.810032330271</v>
      </c>
      <c r="EM20" s="529">
        <f t="shared" ref="EM20" si="747">SUM(EM21:EM24,EM27)</f>
        <v>130370.92404419802</v>
      </c>
      <c r="EN20" s="459">
        <f>SUM(EN21:EN24,EN27)</f>
        <v>554450.6252316687</v>
      </c>
      <c r="EO20" s="529">
        <f t="shared" ref="EO20" si="748">SUM(EO21:EO24,EO27)</f>
        <v>36960.675934642088</v>
      </c>
      <c r="EP20" s="529">
        <f t="shared" ref="EP20" si="749">SUM(EP21:EP24,EP27)</f>
        <v>36280.89089824984</v>
      </c>
      <c r="EQ20" s="529">
        <f t="shared" ref="EQ20" si="750">SUM(EQ21:EQ24,EQ27)</f>
        <v>35927.638253815458</v>
      </c>
      <c r="ER20" s="529">
        <f t="shared" ref="ER20" si="751">SUM(ER21:ER24,ER27)</f>
        <v>35570.853082936708</v>
      </c>
      <c r="ES20" s="529">
        <f t="shared" ref="ES20" si="752">SUM(ES21:ES24,ES27)</f>
        <v>35210.500060349194</v>
      </c>
      <c r="ET20" s="529">
        <f t="shared" ref="ET20" si="753">SUM(ET21:ET24,ET27)</f>
        <v>34846.543507535782</v>
      </c>
      <c r="EU20" s="529">
        <f t="shared" ref="EU20" si="754">SUM(EU21:EU24,EU27)</f>
        <v>34478.947389194247</v>
      </c>
      <c r="EV20" s="529">
        <f t="shared" ref="EV20" si="755">SUM(EV21:EV24,EV27)</f>
        <v>34107.675309669299</v>
      </c>
      <c r="EW20" s="529">
        <f t="shared" ref="EW20" si="756">SUM(EW21:EW24,EW27)</f>
        <v>33732.690509349093</v>
      </c>
      <c r="EX20" s="529">
        <f t="shared" ref="EX20" si="757">SUM(EX21:EX24,EX27)</f>
        <v>33353.955861025694</v>
      </c>
      <c r="EY20" s="529">
        <f t="shared" ref="EY20" si="758">SUM(EY21:EY24,EY27)</f>
        <v>32971.433866219057</v>
      </c>
      <c r="EZ20" s="529">
        <f t="shared" ref="EZ20" si="759">SUM(EZ21:EZ24,EZ27)</f>
        <v>97685.086651464342</v>
      </c>
      <c r="FA20" s="459">
        <f>SUM(FA21:FA24,FA27)</f>
        <v>481126.89132445096</v>
      </c>
      <c r="FB20" s="529">
        <f t="shared" ref="FB20" si="760">SUM(FB21:FB24,FB27)</f>
        <v>34560.142034234552</v>
      </c>
      <c r="FC20" s="529">
        <f t="shared" ref="FC20" si="761">SUM(FC21:FC24,FC27)</f>
        <v>32540.03643359727</v>
      </c>
      <c r="FD20" s="529">
        <f t="shared" ref="FD20" si="762">SUM(FD21:FD24,FD27)</f>
        <v>32143.166955606153</v>
      </c>
      <c r="FE20" s="529">
        <f t="shared" ref="FE20" si="763">SUM(FE21:FE24,FE27)</f>
        <v>31742.328782835117</v>
      </c>
      <c r="FF20" s="529">
        <f t="shared" ref="FF20" si="764">SUM(FF21:FF24,FF27)</f>
        <v>31337.482228336376</v>
      </c>
      <c r="FG20" s="529">
        <f t="shared" ref="FG20" si="765">SUM(FG21:FG24,FG27)</f>
        <v>30928.587208292651</v>
      </c>
      <c r="FH20" s="529">
        <f t="shared" ref="FH20" si="766">SUM(FH21:FH24,FH27)</f>
        <v>30515.603238048476</v>
      </c>
      <c r="FI20" s="529">
        <f t="shared" ref="FI20" si="767">SUM(FI21:FI24,FI27)</f>
        <v>30098.489428101864</v>
      </c>
      <c r="FJ20" s="529">
        <f t="shared" ref="FJ20" si="768">SUM(FJ21:FJ24,FJ27)</f>
        <v>29677.204480055792</v>
      </c>
      <c r="FK20" s="529">
        <f t="shared" ref="FK20" si="769">SUM(FK21:FK24,FK27)</f>
        <v>29251.706682529257</v>
      </c>
      <c r="FL20" s="529">
        <f t="shared" ref="FL20" si="770">SUM(FL21:FL24,FL27)</f>
        <v>28821.953907027455</v>
      </c>
      <c r="FM20" s="529">
        <f t="shared" ref="FM20" si="771">SUM(FM21:FM24,FM27)</f>
        <v>132487.90360377062</v>
      </c>
      <c r="FN20" s="459">
        <f>SUM(FN21:FN24,FN27)</f>
        <v>474104.60498243547</v>
      </c>
      <c r="FO20" s="529">
        <f t="shared" ref="FO20" si="772">SUM(FO21:FO24,FO27)</f>
        <v>36638.303697854892</v>
      </c>
      <c r="FP20" s="529">
        <f t="shared" ref="FP20" si="773">SUM(FP21:FP24,FP27)</f>
        <v>54775.091836613705</v>
      </c>
      <c r="FQ20" s="529">
        <f t="shared" ref="FQ20" si="774">SUM(FQ21:FQ24,FQ27)</f>
        <v>54775.091836613705</v>
      </c>
      <c r="FR20" s="529">
        <f t="shared" ref="FR20" si="775">SUM(FR21:FR24,FR27)</f>
        <v>54775.091836613705</v>
      </c>
      <c r="FS20" s="529">
        <f t="shared" ref="FS20" si="776">SUM(FS21:FS24,FS27)</f>
        <v>54775.091836613705</v>
      </c>
      <c r="FT20" s="529">
        <f t="shared" ref="FT20" si="777">SUM(FT21:FT24,FT27)</f>
        <v>54775.091836613705</v>
      </c>
      <c r="FU20" s="529">
        <f t="shared" ref="FU20" si="778">SUM(FU21:FU24,FU27)</f>
        <v>54775.091836613705</v>
      </c>
      <c r="FV20" s="529">
        <f t="shared" ref="FV20" si="779">SUM(FV21:FV24,FV27)</f>
        <v>54775.091836613705</v>
      </c>
      <c r="FW20" s="529">
        <f t="shared" ref="FW20" si="780">SUM(FW21:FW24,FW27)</f>
        <v>54775.091836613705</v>
      </c>
      <c r="FX20" s="529">
        <f t="shared" ref="FX20" si="781">SUM(FX21:FX24,FX27)</f>
        <v>54775.091836613705</v>
      </c>
      <c r="FY20" s="529">
        <f t="shared" ref="FY20" si="782">SUM(FY21:FY24,FY27)</f>
        <v>54775.091836613705</v>
      </c>
      <c r="FZ20" s="529">
        <f t="shared" ref="FZ20" si="783">SUM(FZ21:FZ24,FZ27)</f>
        <v>88775.091836613705</v>
      </c>
      <c r="GA20" s="459">
        <f>SUM(GA21:GA24,GA27)</f>
        <v>673164.31390060554</v>
      </c>
      <c r="GB20" s="529">
        <f t="shared" ref="GB20" si="784">SUM(GB21:GB24,GB27)</f>
        <v>55433.729207096738</v>
      </c>
      <c r="GC20" s="529">
        <f t="shared" ref="GC20" si="785">SUM(GC21:GC24,GC27)</f>
        <v>55433.729207096738</v>
      </c>
      <c r="GD20" s="529">
        <f t="shared" ref="GD20" si="786">SUM(GD21:GD24,GD27)</f>
        <v>55433.729207096738</v>
      </c>
      <c r="GE20" s="529">
        <f t="shared" ref="GE20" si="787">SUM(GE21:GE24,GE27)</f>
        <v>55433.729207096738</v>
      </c>
      <c r="GF20" s="529">
        <f t="shared" ref="GF20" si="788">SUM(GF21:GF24,GF27)</f>
        <v>55433.729207096738</v>
      </c>
      <c r="GG20" s="529">
        <f t="shared" ref="GG20" si="789">SUM(GG21:GG24,GG27)</f>
        <v>55433.729207096738</v>
      </c>
      <c r="GH20" s="529">
        <f t="shared" ref="GH20" si="790">SUM(GH21:GH24,GH27)</f>
        <v>55433.729207096738</v>
      </c>
      <c r="GI20" s="529">
        <f t="shared" ref="GI20" si="791">SUM(GI21:GI24,GI27)</f>
        <v>55433.729207096738</v>
      </c>
      <c r="GJ20" s="529">
        <f t="shared" ref="GJ20" si="792">SUM(GJ21:GJ24,GJ27)</f>
        <v>55433.729207096738</v>
      </c>
      <c r="GK20" s="529">
        <f t="shared" ref="GK20" si="793">SUM(GK21:GK24,GK27)</f>
        <v>55433.729207096738</v>
      </c>
      <c r="GL20" s="529">
        <f t="shared" ref="GL20" si="794">SUM(GL21:GL24,GL27)</f>
        <v>55433.729207096738</v>
      </c>
      <c r="GM20" s="529">
        <f t="shared" ref="GM20" si="795">SUM(GM21:GM24,GM27)</f>
        <v>170467.72920709671</v>
      </c>
      <c r="GN20" s="459">
        <f>SUM(GN21:GN24,GN27)</f>
        <v>780238.75048516074</v>
      </c>
      <c r="GO20" s="529">
        <f t="shared" ref="GO20" si="796">SUM(GO21:GO24,GO27)</f>
        <v>0</v>
      </c>
      <c r="GP20" s="529">
        <f t="shared" ref="GP20" si="797">SUM(GP21:GP24,GP27)</f>
        <v>0</v>
      </c>
      <c r="GQ20" s="529">
        <f t="shared" ref="GQ20" si="798">SUM(GQ21:GQ24,GQ27)</f>
        <v>0</v>
      </c>
      <c r="GR20" s="529">
        <f t="shared" ref="GR20" si="799">SUM(GR21:GR24,GR27)</f>
        <v>0</v>
      </c>
      <c r="GS20" s="529">
        <f t="shared" ref="GS20" si="800">SUM(GS21:GS24,GS27)</f>
        <v>0</v>
      </c>
      <c r="GT20" s="529">
        <f t="shared" ref="GT20" si="801">SUM(GT21:GT24,GT27)</f>
        <v>0</v>
      </c>
      <c r="GU20" s="529">
        <f t="shared" ref="GU20" si="802">SUM(GU21:GU24,GU27)</f>
        <v>0</v>
      </c>
      <c r="GV20" s="529">
        <f t="shared" ref="GV20" si="803">SUM(GV21:GV24,GV27)</f>
        <v>0</v>
      </c>
      <c r="GW20" s="529">
        <f t="shared" ref="GW20" si="804">SUM(GW21:GW24,GW27)</f>
        <v>0</v>
      </c>
      <c r="GX20" s="529">
        <f t="shared" ref="GX20" si="805">SUM(GX21:GX24,GX27)</f>
        <v>0</v>
      </c>
      <c r="GY20" s="529">
        <f t="shared" ref="GY20" si="806">SUM(GY21:GY24,GY27)</f>
        <v>0</v>
      </c>
      <c r="GZ20" s="529">
        <f t="shared" ref="GZ20" si="807">SUM(GZ21:GZ24,GZ27)</f>
        <v>0</v>
      </c>
      <c r="HA20" s="459">
        <f>SUM(HA21:HA24,HA27)</f>
        <v>0</v>
      </c>
      <c r="HB20" s="529">
        <f t="shared" ref="HB20" si="808">SUM(HB21:HB24,HB27)</f>
        <v>0</v>
      </c>
      <c r="HC20" s="529">
        <f t="shared" ref="HC20" si="809">SUM(HC21:HC24,HC27)</f>
        <v>0</v>
      </c>
      <c r="HD20" s="529">
        <f t="shared" ref="HD20" si="810">SUM(HD21:HD24,HD27)</f>
        <v>0</v>
      </c>
      <c r="HE20" s="529">
        <f t="shared" ref="HE20" si="811">SUM(HE21:HE24,HE27)</f>
        <v>0</v>
      </c>
      <c r="HF20" s="529">
        <f t="shared" ref="HF20" si="812">SUM(HF21:HF24,HF27)</f>
        <v>0</v>
      </c>
      <c r="HG20" s="529">
        <f t="shared" ref="HG20" si="813">SUM(HG21:HG24,HG27)</f>
        <v>0</v>
      </c>
      <c r="HH20" s="529">
        <f t="shared" ref="HH20" si="814">SUM(HH21:HH24,HH27)</f>
        <v>0</v>
      </c>
      <c r="HI20" s="529">
        <f t="shared" ref="HI20" si="815">SUM(HI21:HI24,HI27)</f>
        <v>0</v>
      </c>
      <c r="HJ20" s="529">
        <f t="shared" ref="HJ20" si="816">SUM(HJ21:HJ24,HJ27)</f>
        <v>0</v>
      </c>
      <c r="HK20" s="529">
        <f t="shared" ref="HK20" si="817">SUM(HK21:HK24,HK27)</f>
        <v>0</v>
      </c>
      <c r="HL20" s="529">
        <f t="shared" ref="HL20" si="818">SUM(HL21:HL24,HL27)</f>
        <v>0</v>
      </c>
      <c r="HM20" s="529">
        <f t="shared" ref="HM20" si="819">SUM(HM21:HM24,HM27)</f>
        <v>0</v>
      </c>
      <c r="HN20" s="459">
        <f>SUM(HN21:HN24,HN27)</f>
        <v>0</v>
      </c>
      <c r="HO20" s="529">
        <f t="shared" ref="HO20" si="820">SUM(HO21:HO24,HO27)</f>
        <v>0</v>
      </c>
      <c r="HP20" s="529">
        <f t="shared" ref="HP20" si="821">SUM(HP21:HP24,HP27)</f>
        <v>0</v>
      </c>
      <c r="HQ20" s="529">
        <f t="shared" ref="HQ20" si="822">SUM(HQ21:HQ24,HQ27)</f>
        <v>0</v>
      </c>
      <c r="HR20" s="529">
        <f t="shared" ref="HR20" si="823">SUM(HR21:HR24,HR27)</f>
        <v>0</v>
      </c>
      <c r="HS20" s="529">
        <f t="shared" ref="HS20" si="824">SUM(HS21:HS24,HS27)</f>
        <v>0</v>
      </c>
      <c r="HT20" s="529">
        <f t="shared" ref="HT20" si="825">SUM(HT21:HT24,HT27)</f>
        <v>0</v>
      </c>
      <c r="HU20" s="529">
        <f t="shared" ref="HU20" si="826">SUM(HU21:HU24,HU27)</f>
        <v>0</v>
      </c>
      <c r="HV20" s="529">
        <f t="shared" ref="HV20" si="827">SUM(HV21:HV24,HV27)</f>
        <v>0</v>
      </c>
      <c r="HW20" s="529">
        <f t="shared" ref="HW20" si="828">SUM(HW21:HW24,HW27)</f>
        <v>0</v>
      </c>
      <c r="HX20" s="529">
        <f t="shared" ref="HX20" si="829">SUM(HX21:HX24,HX27)</f>
        <v>0</v>
      </c>
      <c r="HY20" s="529">
        <f t="shared" ref="HY20" si="830">SUM(HY21:HY24,HY27)</f>
        <v>0</v>
      </c>
      <c r="HZ20" s="529">
        <f t="shared" ref="HZ20" si="831">SUM(HZ21:HZ24,HZ27)</f>
        <v>0</v>
      </c>
      <c r="IA20" s="459">
        <f>SUM(IA21:IA24,IA27)</f>
        <v>0</v>
      </c>
      <c r="IB20" s="529">
        <f t="shared" ref="IB20" si="832">SUM(IB21:IB24,IB27)</f>
        <v>0</v>
      </c>
      <c r="IC20" s="529">
        <f t="shared" ref="IC20" si="833">SUM(IC21:IC24,IC27)</f>
        <v>0</v>
      </c>
      <c r="ID20" s="529">
        <f t="shared" ref="ID20" si="834">SUM(ID21:ID24,ID27)</f>
        <v>0</v>
      </c>
      <c r="IE20" s="529">
        <f t="shared" ref="IE20" si="835">SUM(IE21:IE24,IE27)</f>
        <v>0</v>
      </c>
      <c r="IF20" s="529">
        <f t="shared" ref="IF20" si="836">SUM(IF21:IF24,IF27)</f>
        <v>0</v>
      </c>
      <c r="IG20" s="529">
        <f t="shared" ref="IG20" si="837">SUM(IG21:IG24,IG27)</f>
        <v>0</v>
      </c>
      <c r="IH20" s="529">
        <f t="shared" ref="IH20" si="838">SUM(IH21:IH24,IH27)</f>
        <v>0</v>
      </c>
      <c r="II20" s="529">
        <f t="shared" ref="II20" si="839">SUM(II21:II24,II27)</f>
        <v>0</v>
      </c>
      <c r="IJ20" s="529">
        <f t="shared" ref="IJ20" si="840">SUM(IJ21:IJ24,IJ27)</f>
        <v>0</v>
      </c>
      <c r="IK20" s="529">
        <f t="shared" ref="IK20" si="841">SUM(IK21:IK24,IK27)</f>
        <v>0</v>
      </c>
      <c r="IL20" s="529">
        <f t="shared" ref="IL20" si="842">SUM(IL21:IL24,IL27)</f>
        <v>0</v>
      </c>
      <c r="IM20" s="529">
        <f t="shared" ref="IM20" si="843">SUM(IM21:IM24,IM27)</f>
        <v>0</v>
      </c>
      <c r="IN20" s="459">
        <f>SUM(IN21:IN24,IN27)</f>
        <v>0</v>
      </c>
      <c r="IO20" s="529">
        <f t="shared" ref="IO20" si="844">SUM(IO21:IO24,IO27)</f>
        <v>0</v>
      </c>
      <c r="IP20" s="529">
        <f t="shared" ref="IP20" si="845">SUM(IP21:IP24,IP27)</f>
        <v>0</v>
      </c>
      <c r="IQ20" s="529">
        <f t="shared" ref="IQ20" si="846">SUM(IQ21:IQ24,IQ27)</f>
        <v>0</v>
      </c>
      <c r="IR20" s="529">
        <f t="shared" ref="IR20" si="847">SUM(IR21:IR24,IR27)</f>
        <v>0</v>
      </c>
      <c r="IS20" s="529">
        <f t="shared" ref="IS20" si="848">SUM(IS21:IS24,IS27)</f>
        <v>0</v>
      </c>
      <c r="IT20" s="529">
        <f t="shared" ref="IT20" si="849">SUM(IT21:IT24,IT27)</f>
        <v>0</v>
      </c>
      <c r="IU20" s="529">
        <f t="shared" ref="IU20" si="850">SUM(IU21:IU24,IU27)</f>
        <v>0</v>
      </c>
      <c r="IV20" s="529">
        <f t="shared" ref="IV20" si="851">SUM(IV21:IV24,IV27)</f>
        <v>0</v>
      </c>
      <c r="IW20" s="529">
        <f t="shared" ref="IW20" si="852">SUM(IW21:IW24,IW27)</f>
        <v>0</v>
      </c>
      <c r="IX20" s="529">
        <f t="shared" ref="IX20" si="853">SUM(IX21:IX24,IX27)</f>
        <v>0</v>
      </c>
      <c r="IY20" s="529">
        <f t="shared" ref="IY20" si="854">SUM(IY21:IY24,IY27)</f>
        <v>0</v>
      </c>
      <c r="IZ20" s="529">
        <f t="shared" ref="IZ20" si="855">SUM(IZ21:IZ24,IZ27)</f>
        <v>0</v>
      </c>
      <c r="JA20" s="459">
        <f>SUM(JA21:JA24,JA27)</f>
        <v>0</v>
      </c>
      <c r="JB20" s="529">
        <f t="shared" ref="JB20" si="856">SUM(JB21:JB24,JB27)</f>
        <v>0</v>
      </c>
      <c r="JC20" s="529">
        <f t="shared" ref="JC20" si="857">SUM(JC21:JC24,JC27)</f>
        <v>0</v>
      </c>
      <c r="JD20" s="529">
        <f t="shared" ref="JD20" si="858">SUM(JD21:JD24,JD27)</f>
        <v>0</v>
      </c>
      <c r="JE20" s="529">
        <f t="shared" ref="JE20" si="859">SUM(JE21:JE24,JE27)</f>
        <v>0</v>
      </c>
      <c r="JF20" s="529">
        <f t="shared" ref="JF20" si="860">SUM(JF21:JF24,JF27)</f>
        <v>0</v>
      </c>
      <c r="JG20" s="529">
        <f t="shared" ref="JG20" si="861">SUM(JG21:JG24,JG27)</f>
        <v>0</v>
      </c>
      <c r="JH20" s="529">
        <f t="shared" ref="JH20" si="862">SUM(JH21:JH24,JH27)</f>
        <v>0</v>
      </c>
      <c r="JI20" s="529">
        <f t="shared" ref="JI20" si="863">SUM(JI21:JI24,JI27)</f>
        <v>0</v>
      </c>
      <c r="JJ20" s="529">
        <f t="shared" ref="JJ20" si="864">SUM(JJ21:JJ24,JJ27)</f>
        <v>0</v>
      </c>
      <c r="JK20" s="529">
        <f t="shared" ref="JK20" si="865">SUM(JK21:JK24,JK27)</f>
        <v>0</v>
      </c>
      <c r="JL20" s="529">
        <f t="shared" ref="JL20" si="866">SUM(JL21:JL24,JL27)</f>
        <v>0</v>
      </c>
      <c r="JM20" s="529">
        <f t="shared" ref="JM20" si="867">SUM(JM21:JM24,JM27)</f>
        <v>0</v>
      </c>
      <c r="JN20" s="459">
        <f>SUM(JN21:JN24,JN27)</f>
        <v>0</v>
      </c>
      <c r="JO20" s="529">
        <f t="shared" ref="JO20" si="868">SUM(JO21:JO24,JO27)</f>
        <v>0</v>
      </c>
      <c r="JP20" s="529">
        <f t="shared" ref="JP20" si="869">SUM(JP21:JP24,JP27)</f>
        <v>0</v>
      </c>
      <c r="JQ20" s="529">
        <f t="shared" ref="JQ20" si="870">SUM(JQ21:JQ24,JQ27)</f>
        <v>0</v>
      </c>
      <c r="JR20" s="529">
        <f t="shared" ref="JR20" si="871">SUM(JR21:JR24,JR27)</f>
        <v>0</v>
      </c>
      <c r="JS20" s="529">
        <f t="shared" ref="JS20" si="872">SUM(JS21:JS24,JS27)</f>
        <v>0</v>
      </c>
      <c r="JT20" s="529">
        <f t="shared" ref="JT20" si="873">SUM(JT21:JT24,JT27)</f>
        <v>0</v>
      </c>
      <c r="JU20" s="529">
        <f t="shared" ref="JU20" si="874">SUM(JU21:JU24,JU27)</f>
        <v>0</v>
      </c>
      <c r="JV20" s="529">
        <f t="shared" ref="JV20" si="875">SUM(JV21:JV24,JV27)</f>
        <v>0</v>
      </c>
      <c r="JW20" s="529">
        <f t="shared" ref="JW20" si="876">SUM(JW21:JW24,JW27)</f>
        <v>0</v>
      </c>
      <c r="JX20" s="529">
        <f t="shared" ref="JX20" si="877">SUM(JX21:JX24,JX27)</f>
        <v>0</v>
      </c>
      <c r="JY20" s="529">
        <f t="shared" ref="JY20" si="878">SUM(JY21:JY24,JY27)</f>
        <v>0</v>
      </c>
      <c r="JZ20" s="529">
        <f t="shared" ref="JZ20" si="879">SUM(JZ21:JZ24,JZ27)</f>
        <v>0</v>
      </c>
      <c r="KA20" s="459">
        <f>SUM(KA21:KA24,KA27)</f>
        <v>0</v>
      </c>
      <c r="KB20" s="529">
        <f t="shared" ref="KB20" si="880">SUM(KB21:KB24,KB27)</f>
        <v>0</v>
      </c>
      <c r="KC20" s="529">
        <f t="shared" ref="KC20" si="881">SUM(KC21:KC24,KC27)</f>
        <v>0</v>
      </c>
      <c r="KD20" s="529">
        <f t="shared" ref="KD20" si="882">SUM(KD21:KD24,KD27)</f>
        <v>0</v>
      </c>
      <c r="KE20" s="529">
        <f t="shared" ref="KE20" si="883">SUM(KE21:KE24,KE27)</f>
        <v>0</v>
      </c>
      <c r="KF20" s="529">
        <f t="shared" ref="KF20" si="884">SUM(KF21:KF24,KF27)</f>
        <v>0</v>
      </c>
      <c r="KG20" s="529">
        <f t="shared" ref="KG20" si="885">SUM(KG21:KG24,KG27)</f>
        <v>0</v>
      </c>
      <c r="KH20" s="529">
        <f t="shared" ref="KH20" si="886">SUM(KH21:KH24,KH27)</f>
        <v>0</v>
      </c>
      <c r="KI20" s="529">
        <f t="shared" ref="KI20" si="887">SUM(KI21:KI24,KI27)</f>
        <v>0</v>
      </c>
      <c r="KJ20" s="529">
        <f t="shared" ref="KJ20" si="888">SUM(KJ21:KJ24,KJ27)</f>
        <v>0</v>
      </c>
      <c r="KK20" s="529">
        <f t="shared" ref="KK20" si="889">SUM(KK21:KK24,KK27)</f>
        <v>0</v>
      </c>
      <c r="KL20" s="529">
        <f t="shared" ref="KL20" si="890">SUM(KL21:KL24,KL27)</f>
        <v>0</v>
      </c>
      <c r="KM20" s="529">
        <f t="shared" ref="KM20" si="891">SUM(KM21:KM24,KM27)</f>
        <v>0</v>
      </c>
      <c r="KN20" s="459">
        <f>SUM(KN21:KN24,KN27)</f>
        <v>0</v>
      </c>
      <c r="KO20" s="529">
        <f t="shared" ref="KO20" si="892">SUM(KO21:KO24,KO27)</f>
        <v>0</v>
      </c>
      <c r="KP20" s="529">
        <f t="shared" ref="KP20" si="893">SUM(KP21:KP24,KP27)</f>
        <v>0</v>
      </c>
      <c r="KQ20" s="529">
        <f t="shared" ref="KQ20" si="894">SUM(KQ21:KQ24,KQ27)</f>
        <v>0</v>
      </c>
      <c r="KR20" s="529">
        <f t="shared" ref="KR20" si="895">SUM(KR21:KR24,KR27)</f>
        <v>0</v>
      </c>
      <c r="KS20" s="529">
        <f t="shared" ref="KS20" si="896">SUM(KS21:KS24,KS27)</f>
        <v>0</v>
      </c>
      <c r="KT20" s="529">
        <f t="shared" ref="KT20" si="897">SUM(KT21:KT24,KT27)</f>
        <v>0</v>
      </c>
      <c r="KU20" s="529">
        <f t="shared" ref="KU20" si="898">SUM(KU21:KU24,KU27)</f>
        <v>0</v>
      </c>
      <c r="KV20" s="529">
        <f t="shared" ref="KV20" si="899">SUM(KV21:KV24,KV27)</f>
        <v>0</v>
      </c>
      <c r="KW20" s="529">
        <f t="shared" ref="KW20" si="900">SUM(KW21:KW24,KW27)</f>
        <v>0</v>
      </c>
      <c r="KX20" s="529">
        <f t="shared" ref="KX20" si="901">SUM(KX21:KX24,KX27)</f>
        <v>0</v>
      </c>
      <c r="KY20" s="529">
        <f t="shared" ref="KY20" si="902">SUM(KY21:KY24,KY27)</f>
        <v>0</v>
      </c>
      <c r="KZ20" s="529">
        <f t="shared" ref="KZ20" si="903">SUM(KZ21:KZ24,KZ27)</f>
        <v>0</v>
      </c>
      <c r="LA20" s="459">
        <f>SUM(LA21:LA24,LA27)</f>
        <v>0</v>
      </c>
      <c r="LB20" s="529">
        <f t="shared" ref="LB20" si="904">SUM(LB21:LB24,LB27)</f>
        <v>0</v>
      </c>
      <c r="LC20" s="529">
        <f t="shared" ref="LC20" si="905">SUM(LC21:LC24,LC27)</f>
        <v>0</v>
      </c>
      <c r="LD20" s="529">
        <f t="shared" ref="LD20" si="906">SUM(LD21:LD24,LD27)</f>
        <v>0</v>
      </c>
      <c r="LE20" s="529">
        <f t="shared" ref="LE20" si="907">SUM(LE21:LE24,LE27)</f>
        <v>0</v>
      </c>
      <c r="LF20" s="529">
        <f t="shared" ref="LF20" si="908">SUM(LF21:LF24,LF27)</f>
        <v>0</v>
      </c>
      <c r="LG20" s="529">
        <f t="shared" ref="LG20" si="909">SUM(LG21:LG24,LG27)</f>
        <v>0</v>
      </c>
      <c r="LH20" s="529">
        <f t="shared" ref="LH20" si="910">SUM(LH21:LH24,LH27)</f>
        <v>0</v>
      </c>
      <c r="LI20" s="529">
        <f t="shared" ref="LI20" si="911">SUM(LI21:LI24,LI27)</f>
        <v>0</v>
      </c>
      <c r="LJ20" s="529">
        <f t="shared" ref="LJ20" si="912">SUM(LJ21:LJ24,LJ27)</f>
        <v>0</v>
      </c>
      <c r="LK20" s="529">
        <f t="shared" ref="LK20" si="913">SUM(LK21:LK24,LK27)</f>
        <v>0</v>
      </c>
      <c r="LL20" s="529">
        <f t="shared" ref="LL20" si="914">SUM(LL21:LL24,LL27)</f>
        <v>0</v>
      </c>
      <c r="LM20" s="529">
        <f t="shared" ref="LM20" si="915">SUM(LM21:LM24,LM27)</f>
        <v>0</v>
      </c>
      <c r="LN20" s="459">
        <f>SUM(LN21:LN24,LN27)</f>
        <v>0</v>
      </c>
    </row>
    <row r="21" spans="1:326" s="461" customFormat="1">
      <c r="A21" s="498" t="s">
        <v>138</v>
      </c>
      <c r="B21" s="651"/>
      <c r="C21" s="651"/>
      <c r="D21" s="651"/>
      <c r="E21" s="651"/>
      <c r="F21" s="651"/>
      <c r="G21" s="651"/>
      <c r="H21" s="651"/>
      <c r="I21" s="651"/>
      <c r="J21" s="651"/>
      <c r="K21" s="651"/>
      <c r="L21" s="651"/>
      <c r="M21" s="651"/>
      <c r="N21" s="662">
        <f>SUM(B21:M21)</f>
        <v>0</v>
      </c>
      <c r="O21" s="651"/>
      <c r="P21" s="651"/>
      <c r="Q21" s="651"/>
      <c r="R21" s="651"/>
      <c r="S21" s="651"/>
      <c r="T21" s="651"/>
      <c r="U21" s="651"/>
      <c r="V21" s="651"/>
      <c r="W21" s="651"/>
      <c r="X21" s="651"/>
      <c r="Y21" s="651"/>
      <c r="Z21" s="651"/>
      <c r="AA21" s="655">
        <f>SUM(O21:Z21)</f>
        <v>0</v>
      </c>
      <c r="AB21" s="657"/>
      <c r="AC21" s="657"/>
      <c r="AD21" s="657"/>
      <c r="AE21" s="657"/>
      <c r="AF21" s="657"/>
      <c r="AG21" s="657"/>
      <c r="AH21" s="657"/>
      <c r="AI21" s="657"/>
      <c r="AJ21" s="657"/>
      <c r="AK21" s="657"/>
      <c r="AL21" s="657"/>
      <c r="AM21" s="657"/>
      <c r="AN21" s="655">
        <f>SUM(AB21:AM21)</f>
        <v>0</v>
      </c>
      <c r="AO21" s="657"/>
      <c r="AP21" s="657"/>
      <c r="AQ21" s="657"/>
      <c r="AR21" s="657"/>
      <c r="AS21" s="657"/>
      <c r="AT21" s="657"/>
      <c r="AU21" s="657"/>
      <c r="AV21" s="657"/>
      <c r="AW21" s="657"/>
      <c r="AX21" s="657"/>
      <c r="AY21" s="657"/>
      <c r="AZ21" s="657"/>
      <c r="BA21" s="655">
        <f>SUM(AO21:AZ21)</f>
        <v>0</v>
      </c>
      <c r="BB21" s="651"/>
      <c r="BC21" s="651"/>
      <c r="BD21" s="651"/>
      <c r="BE21" s="651"/>
      <c r="BF21" s="651"/>
      <c r="BG21" s="651"/>
      <c r="BH21" s="651"/>
      <c r="BI21" s="651"/>
      <c r="BJ21" s="651"/>
      <c r="BK21" s="651"/>
      <c r="BL21" s="651"/>
      <c r="BM21" s="651"/>
      <c r="BN21" s="655">
        <f>SUM(BB21:BM21)</f>
        <v>0</v>
      </c>
      <c r="BO21" s="651"/>
      <c r="BP21" s="651"/>
      <c r="BQ21" s="651"/>
      <c r="BR21" s="651"/>
      <c r="BS21" s="651"/>
      <c r="BT21" s="651"/>
      <c r="BU21" s="651"/>
      <c r="BV21" s="651"/>
      <c r="BW21" s="651"/>
      <c r="BX21" s="651"/>
      <c r="BY21" s="651"/>
      <c r="BZ21" s="651"/>
      <c r="CA21" s="655">
        <f>SUM(BO21:BZ21)</f>
        <v>0</v>
      </c>
      <c r="CB21" s="651"/>
      <c r="CC21" s="651"/>
      <c r="CD21" s="651"/>
      <c r="CE21" s="651"/>
      <c r="CF21" s="651"/>
      <c r="CG21" s="651"/>
      <c r="CH21" s="651"/>
      <c r="CI21" s="651"/>
      <c r="CJ21" s="651"/>
      <c r="CK21" s="651"/>
      <c r="CL21" s="651"/>
      <c r="CM21" s="651"/>
      <c r="CN21" s="655">
        <f>SUM(CB21:CM21)</f>
        <v>0</v>
      </c>
      <c r="CO21" s="651"/>
      <c r="CP21" s="651"/>
      <c r="CQ21" s="651"/>
      <c r="CR21" s="651"/>
      <c r="CS21" s="651"/>
      <c r="CT21" s="651"/>
      <c r="CU21" s="651"/>
      <c r="CV21" s="651"/>
      <c r="CW21" s="651"/>
      <c r="CX21" s="651"/>
      <c r="CY21" s="651"/>
      <c r="CZ21" s="651"/>
      <c r="DA21" s="655">
        <f>SUM(CO21:CZ21)</f>
        <v>0</v>
      </c>
      <c r="DB21" s="651"/>
      <c r="DC21" s="651"/>
      <c r="DD21" s="651"/>
      <c r="DE21" s="651"/>
      <c r="DF21" s="651"/>
      <c r="DG21" s="651"/>
      <c r="DH21" s="651"/>
      <c r="DI21" s="651"/>
      <c r="DJ21" s="651"/>
      <c r="DK21" s="651"/>
      <c r="DL21" s="651"/>
      <c r="DM21" s="651"/>
      <c r="DN21" s="655">
        <f>SUM(DB21:DM21)</f>
        <v>0</v>
      </c>
      <c r="DO21" s="651"/>
      <c r="DP21" s="651"/>
      <c r="DQ21" s="651"/>
      <c r="DR21" s="651"/>
      <c r="DS21" s="651"/>
      <c r="DT21" s="651"/>
      <c r="DU21" s="651"/>
      <c r="DV21" s="651"/>
      <c r="DW21" s="651"/>
      <c r="DX21" s="651"/>
      <c r="DY21" s="651"/>
      <c r="DZ21" s="651"/>
      <c r="EA21" s="655">
        <f>SUM(DO21:DZ21)</f>
        <v>0</v>
      </c>
      <c r="EB21" s="651"/>
      <c r="EC21" s="651"/>
      <c r="ED21" s="651"/>
      <c r="EE21" s="651"/>
      <c r="EF21" s="651"/>
      <c r="EG21" s="651"/>
      <c r="EH21" s="651"/>
      <c r="EI21" s="651"/>
      <c r="EJ21" s="651"/>
      <c r="EK21" s="651"/>
      <c r="EL21" s="651"/>
      <c r="EM21" s="651"/>
      <c r="EN21" s="655">
        <f>SUM(EB21:EM21)</f>
        <v>0</v>
      </c>
      <c r="EO21" s="651"/>
      <c r="EP21" s="651"/>
      <c r="EQ21" s="651"/>
      <c r="ER21" s="651"/>
      <c r="ES21" s="651"/>
      <c r="ET21" s="651"/>
      <c r="EU21" s="651"/>
      <c r="EV21" s="651"/>
      <c r="EW21" s="651"/>
      <c r="EX21" s="651"/>
      <c r="EY21" s="651"/>
      <c r="EZ21" s="651"/>
      <c r="FA21" s="655">
        <f>SUM(EO21:EZ21)</f>
        <v>0</v>
      </c>
      <c r="FB21" s="651"/>
      <c r="FC21" s="651"/>
      <c r="FD21" s="651"/>
      <c r="FE21" s="651"/>
      <c r="FF21" s="651"/>
      <c r="FG21" s="651"/>
      <c r="FH21" s="651"/>
      <c r="FI21" s="651"/>
      <c r="FJ21" s="651"/>
      <c r="FK21" s="651"/>
      <c r="FL21" s="651"/>
      <c r="FM21" s="651"/>
      <c r="FN21" s="655">
        <f>SUM(FB21:FM21)</f>
        <v>0</v>
      </c>
      <c r="FO21" s="651"/>
      <c r="FP21" s="651"/>
      <c r="FQ21" s="651"/>
      <c r="FR21" s="651"/>
      <c r="FS21" s="651"/>
      <c r="FT21" s="651"/>
      <c r="FU21" s="651"/>
      <c r="FV21" s="651"/>
      <c r="FW21" s="651"/>
      <c r="FX21" s="651"/>
      <c r="FY21" s="651"/>
      <c r="FZ21" s="651"/>
      <c r="GA21" s="655">
        <f>SUM(FO21:FZ21)</f>
        <v>0</v>
      </c>
      <c r="GB21" s="651"/>
      <c r="GC21" s="651"/>
      <c r="GD21" s="651"/>
      <c r="GE21" s="651"/>
      <c r="GF21" s="651"/>
      <c r="GG21" s="651"/>
      <c r="GH21" s="651"/>
      <c r="GI21" s="651"/>
      <c r="GJ21" s="651"/>
      <c r="GK21" s="651"/>
      <c r="GL21" s="651"/>
      <c r="GM21" s="651"/>
      <c r="GN21" s="655">
        <f>SUM(GB21:GM21)</f>
        <v>0</v>
      </c>
      <c r="GO21" s="651"/>
      <c r="GP21" s="651"/>
      <c r="GQ21" s="651"/>
      <c r="GR21" s="651"/>
      <c r="GS21" s="651"/>
      <c r="GT21" s="651"/>
      <c r="GU21" s="651"/>
      <c r="GV21" s="651"/>
      <c r="GW21" s="651"/>
      <c r="GX21" s="651"/>
      <c r="GY21" s="651"/>
      <c r="GZ21" s="651"/>
      <c r="HA21" s="655">
        <f>SUM(GO21:GZ21)</f>
        <v>0</v>
      </c>
      <c r="HB21" s="651"/>
      <c r="HC21" s="651"/>
      <c r="HD21" s="651"/>
      <c r="HE21" s="651"/>
      <c r="HF21" s="651"/>
      <c r="HG21" s="651"/>
      <c r="HH21" s="651"/>
      <c r="HI21" s="651"/>
      <c r="HJ21" s="651"/>
      <c r="HK21" s="651"/>
      <c r="HL21" s="651"/>
      <c r="HM21" s="651"/>
      <c r="HN21" s="655">
        <f>SUM(HB21:HM21)</f>
        <v>0</v>
      </c>
      <c r="HO21" s="651"/>
      <c r="HP21" s="651"/>
      <c r="HQ21" s="651"/>
      <c r="HR21" s="651"/>
      <c r="HS21" s="651"/>
      <c r="HT21" s="651"/>
      <c r="HU21" s="651"/>
      <c r="HV21" s="651"/>
      <c r="HW21" s="651"/>
      <c r="HX21" s="651"/>
      <c r="HY21" s="651"/>
      <c r="HZ21" s="651"/>
      <c r="IA21" s="655">
        <f>SUM(HO21:HZ21)</f>
        <v>0</v>
      </c>
      <c r="IB21" s="651"/>
      <c r="IC21" s="651"/>
      <c r="ID21" s="651"/>
      <c r="IE21" s="651"/>
      <c r="IF21" s="651"/>
      <c r="IG21" s="651"/>
      <c r="IH21" s="651"/>
      <c r="II21" s="651"/>
      <c r="IJ21" s="651"/>
      <c r="IK21" s="651"/>
      <c r="IL21" s="651"/>
      <c r="IM21" s="651"/>
      <c r="IN21" s="655">
        <f>SUM(IB21:IM21)</f>
        <v>0</v>
      </c>
      <c r="IO21" s="651"/>
      <c r="IP21" s="651"/>
      <c r="IQ21" s="651"/>
      <c r="IR21" s="651"/>
      <c r="IS21" s="651"/>
      <c r="IT21" s="651"/>
      <c r="IU21" s="651"/>
      <c r="IV21" s="651"/>
      <c r="IW21" s="651"/>
      <c r="IX21" s="651"/>
      <c r="IY21" s="651"/>
      <c r="IZ21" s="651"/>
      <c r="JA21" s="655">
        <f>SUM(IO21:IZ21)</f>
        <v>0</v>
      </c>
      <c r="JB21" s="651"/>
      <c r="JC21" s="651"/>
      <c r="JD21" s="651"/>
      <c r="JE21" s="651"/>
      <c r="JF21" s="651"/>
      <c r="JG21" s="651"/>
      <c r="JH21" s="651"/>
      <c r="JI21" s="651"/>
      <c r="JJ21" s="651"/>
      <c r="JK21" s="651"/>
      <c r="JL21" s="651"/>
      <c r="JM21" s="651"/>
      <c r="JN21" s="655">
        <f>SUM(JB21:JM21)</f>
        <v>0</v>
      </c>
      <c r="JO21" s="651"/>
      <c r="JP21" s="651"/>
      <c r="JQ21" s="651"/>
      <c r="JR21" s="651"/>
      <c r="JS21" s="651"/>
      <c r="JT21" s="651"/>
      <c r="JU21" s="651"/>
      <c r="JV21" s="651"/>
      <c r="JW21" s="651"/>
      <c r="JX21" s="651"/>
      <c r="JY21" s="651"/>
      <c r="JZ21" s="651"/>
      <c r="KA21" s="655">
        <f>SUM(JO21:JZ21)</f>
        <v>0</v>
      </c>
      <c r="KB21" s="651"/>
      <c r="KC21" s="651"/>
      <c r="KD21" s="651"/>
      <c r="KE21" s="651"/>
      <c r="KF21" s="651"/>
      <c r="KG21" s="651"/>
      <c r="KH21" s="651"/>
      <c r="KI21" s="651"/>
      <c r="KJ21" s="651"/>
      <c r="KK21" s="651"/>
      <c r="KL21" s="651"/>
      <c r="KM21" s="651"/>
      <c r="KN21" s="655">
        <f>SUM(KB21:KM21)</f>
        <v>0</v>
      </c>
      <c r="KO21" s="651"/>
      <c r="KP21" s="651"/>
      <c r="KQ21" s="651"/>
      <c r="KR21" s="651"/>
      <c r="KS21" s="651"/>
      <c r="KT21" s="651"/>
      <c r="KU21" s="651"/>
      <c r="KV21" s="651"/>
      <c r="KW21" s="651"/>
      <c r="KX21" s="651"/>
      <c r="KY21" s="651"/>
      <c r="KZ21" s="651"/>
      <c r="LA21" s="655">
        <f>SUM(KO21:KZ21)</f>
        <v>0</v>
      </c>
      <c r="LB21" s="651"/>
      <c r="LC21" s="651"/>
      <c r="LD21" s="651"/>
      <c r="LE21" s="651"/>
      <c r="LF21" s="651"/>
      <c r="LG21" s="651"/>
      <c r="LH21" s="651"/>
      <c r="LI21" s="651"/>
      <c r="LJ21" s="651"/>
      <c r="LK21" s="651"/>
      <c r="LL21" s="651"/>
      <c r="LM21" s="651"/>
      <c r="LN21" s="653">
        <f>SUM(LB21:LM21)</f>
        <v>0</v>
      </c>
    </row>
    <row r="22" spans="1:326" s="461" customFormat="1">
      <c r="A22" s="499" t="s">
        <v>139</v>
      </c>
      <c r="B22" s="652"/>
      <c r="C22" s="652"/>
      <c r="D22" s="652"/>
      <c r="E22" s="652"/>
      <c r="F22" s="652"/>
      <c r="G22" s="652"/>
      <c r="H22" s="652"/>
      <c r="I22" s="652"/>
      <c r="J22" s="652"/>
      <c r="K22" s="652"/>
      <c r="L22" s="652"/>
      <c r="M22" s="652"/>
      <c r="N22" s="663">
        <f>SUM(B22:M22)</f>
        <v>0</v>
      </c>
      <c r="O22" s="652"/>
      <c r="P22" s="652"/>
      <c r="Q22" s="652"/>
      <c r="R22" s="652"/>
      <c r="S22" s="652"/>
      <c r="T22" s="652"/>
      <c r="U22" s="652"/>
      <c r="V22" s="652"/>
      <c r="W22" s="652"/>
      <c r="X22" s="652"/>
      <c r="Y22" s="652"/>
      <c r="Z22" s="652"/>
      <c r="AA22" s="656">
        <f>SUM(O22:Z22)</f>
        <v>0</v>
      </c>
      <c r="AB22" s="644"/>
      <c r="AC22" s="644"/>
      <c r="AD22" s="644"/>
      <c r="AE22" s="644"/>
      <c r="AF22" s="644"/>
      <c r="AG22" s="644"/>
      <c r="AH22" s="644"/>
      <c r="AI22" s="644"/>
      <c r="AJ22" s="644"/>
      <c r="AK22" s="644"/>
      <c r="AL22" s="644"/>
      <c r="AM22" s="644"/>
      <c r="AN22" s="656"/>
      <c r="AO22" s="644"/>
      <c r="AP22" s="644"/>
      <c r="AQ22" s="644"/>
      <c r="AR22" s="644"/>
      <c r="AS22" s="644"/>
      <c r="AT22" s="644"/>
      <c r="AU22" s="644"/>
      <c r="AV22" s="644"/>
      <c r="AW22" s="644"/>
      <c r="AX22" s="644"/>
      <c r="AY22" s="644"/>
      <c r="AZ22" s="644"/>
      <c r="BA22" s="656"/>
      <c r="BB22" s="652"/>
      <c r="BC22" s="652"/>
      <c r="BD22" s="652"/>
      <c r="BE22" s="652"/>
      <c r="BF22" s="652"/>
      <c r="BG22" s="652"/>
      <c r="BH22" s="652"/>
      <c r="BI22" s="652"/>
      <c r="BJ22" s="652"/>
      <c r="BK22" s="652"/>
      <c r="BL22" s="652"/>
      <c r="BM22" s="652"/>
      <c r="BN22" s="656">
        <f>SUM(BB22:BM22)</f>
        <v>0</v>
      </c>
      <c r="BO22" s="652"/>
      <c r="BP22" s="652"/>
      <c r="BQ22" s="652"/>
      <c r="BR22" s="652"/>
      <c r="BS22" s="652"/>
      <c r="BT22" s="652"/>
      <c r="BU22" s="652"/>
      <c r="BV22" s="652"/>
      <c r="BW22" s="652"/>
      <c r="BX22" s="652"/>
      <c r="BY22" s="652"/>
      <c r="BZ22" s="652"/>
      <c r="CA22" s="656">
        <f>SUM(BO22:BZ22)</f>
        <v>0</v>
      </c>
      <c r="CB22" s="652"/>
      <c r="CC22" s="652"/>
      <c r="CD22" s="652"/>
      <c r="CE22" s="652"/>
      <c r="CF22" s="652"/>
      <c r="CG22" s="652"/>
      <c r="CH22" s="652"/>
      <c r="CI22" s="652"/>
      <c r="CJ22" s="652"/>
      <c r="CK22" s="652"/>
      <c r="CL22" s="652"/>
      <c r="CM22" s="652"/>
      <c r="CN22" s="656">
        <f>SUM(CB22:CM22)</f>
        <v>0</v>
      </c>
      <c r="CO22" s="652"/>
      <c r="CP22" s="652"/>
      <c r="CQ22" s="652"/>
      <c r="CR22" s="652"/>
      <c r="CS22" s="652"/>
      <c r="CT22" s="652"/>
      <c r="CU22" s="652"/>
      <c r="CV22" s="652"/>
      <c r="CW22" s="652"/>
      <c r="CX22" s="652"/>
      <c r="CY22" s="652"/>
      <c r="CZ22" s="652"/>
      <c r="DA22" s="656">
        <f>SUM(CO22:CZ22)</f>
        <v>0</v>
      </c>
      <c r="DB22" s="652"/>
      <c r="DC22" s="652"/>
      <c r="DD22" s="652"/>
      <c r="DE22" s="652"/>
      <c r="DF22" s="652"/>
      <c r="DG22" s="652"/>
      <c r="DH22" s="652"/>
      <c r="DI22" s="652"/>
      <c r="DJ22" s="652"/>
      <c r="DK22" s="652"/>
      <c r="DL22" s="652"/>
      <c r="DM22" s="652"/>
      <c r="DN22" s="656">
        <f>SUM(DB22:DM22)</f>
        <v>0</v>
      </c>
      <c r="DO22" s="652"/>
      <c r="DP22" s="652"/>
      <c r="DQ22" s="652"/>
      <c r="DR22" s="652"/>
      <c r="DS22" s="652"/>
      <c r="DT22" s="652"/>
      <c r="DU22" s="652"/>
      <c r="DV22" s="652"/>
      <c r="DW22" s="652"/>
      <c r="DX22" s="652"/>
      <c r="DY22" s="652"/>
      <c r="DZ22" s="652"/>
      <c r="EA22" s="656">
        <f>SUM(DO22:DZ22)</f>
        <v>0</v>
      </c>
      <c r="EB22" s="652"/>
      <c r="EC22" s="652"/>
      <c r="ED22" s="652"/>
      <c r="EE22" s="652"/>
      <c r="EF22" s="652"/>
      <c r="EG22" s="652"/>
      <c r="EH22" s="652"/>
      <c r="EI22" s="652"/>
      <c r="EJ22" s="652"/>
      <c r="EK22" s="652"/>
      <c r="EL22" s="652"/>
      <c r="EM22" s="652"/>
      <c r="EN22" s="656">
        <f>SUM(EB22:EM22)</f>
        <v>0</v>
      </c>
      <c r="EO22" s="652"/>
      <c r="EP22" s="652"/>
      <c r="EQ22" s="652"/>
      <c r="ER22" s="652"/>
      <c r="ES22" s="652"/>
      <c r="ET22" s="652"/>
      <c r="EU22" s="652"/>
      <c r="EV22" s="652"/>
      <c r="EW22" s="652"/>
      <c r="EX22" s="652"/>
      <c r="EY22" s="652"/>
      <c r="EZ22" s="652"/>
      <c r="FA22" s="656">
        <f>SUM(EO22:EZ22)</f>
        <v>0</v>
      </c>
      <c r="FB22" s="652"/>
      <c r="FC22" s="652"/>
      <c r="FD22" s="652"/>
      <c r="FE22" s="652"/>
      <c r="FF22" s="652"/>
      <c r="FG22" s="652"/>
      <c r="FH22" s="652"/>
      <c r="FI22" s="652"/>
      <c r="FJ22" s="652"/>
      <c r="FK22" s="652"/>
      <c r="FL22" s="652"/>
      <c r="FM22" s="652"/>
      <c r="FN22" s="656">
        <f>SUM(FB22:FM22)</f>
        <v>0</v>
      </c>
      <c r="FO22" s="652"/>
      <c r="FP22" s="652"/>
      <c r="FQ22" s="652"/>
      <c r="FR22" s="652"/>
      <c r="FS22" s="652"/>
      <c r="FT22" s="652"/>
      <c r="FU22" s="652"/>
      <c r="FV22" s="652"/>
      <c r="FW22" s="652"/>
      <c r="FX22" s="652"/>
      <c r="FY22" s="652"/>
      <c r="FZ22" s="652"/>
      <c r="GA22" s="656">
        <f>SUM(FO22:FZ22)</f>
        <v>0</v>
      </c>
      <c r="GB22" s="652"/>
      <c r="GC22" s="652"/>
      <c r="GD22" s="652"/>
      <c r="GE22" s="652"/>
      <c r="GF22" s="652"/>
      <c r="GG22" s="652"/>
      <c r="GH22" s="652"/>
      <c r="GI22" s="652"/>
      <c r="GJ22" s="652"/>
      <c r="GK22" s="652"/>
      <c r="GL22" s="652"/>
      <c r="GM22" s="652"/>
      <c r="GN22" s="656">
        <f>SUM(GB22:GM22)</f>
        <v>0</v>
      </c>
      <c r="GO22" s="652"/>
      <c r="GP22" s="652"/>
      <c r="GQ22" s="652"/>
      <c r="GR22" s="652"/>
      <c r="GS22" s="652"/>
      <c r="GT22" s="652"/>
      <c r="GU22" s="652"/>
      <c r="GV22" s="652"/>
      <c r="GW22" s="652"/>
      <c r="GX22" s="652"/>
      <c r="GY22" s="652"/>
      <c r="GZ22" s="652"/>
      <c r="HA22" s="656">
        <f>SUM(GO22:GZ22)</f>
        <v>0</v>
      </c>
      <c r="HB22" s="652"/>
      <c r="HC22" s="652"/>
      <c r="HD22" s="652"/>
      <c r="HE22" s="652"/>
      <c r="HF22" s="652"/>
      <c r="HG22" s="652"/>
      <c r="HH22" s="652"/>
      <c r="HI22" s="652"/>
      <c r="HJ22" s="652"/>
      <c r="HK22" s="652"/>
      <c r="HL22" s="652"/>
      <c r="HM22" s="652"/>
      <c r="HN22" s="656">
        <f>SUM(HB22:HM22)</f>
        <v>0</v>
      </c>
      <c r="HO22" s="652"/>
      <c r="HP22" s="652"/>
      <c r="HQ22" s="652"/>
      <c r="HR22" s="652"/>
      <c r="HS22" s="652"/>
      <c r="HT22" s="652"/>
      <c r="HU22" s="652"/>
      <c r="HV22" s="652"/>
      <c r="HW22" s="652"/>
      <c r="HX22" s="652"/>
      <c r="HY22" s="652"/>
      <c r="HZ22" s="652"/>
      <c r="IA22" s="656">
        <f>SUM(HO22:HZ22)</f>
        <v>0</v>
      </c>
      <c r="IB22" s="652"/>
      <c r="IC22" s="652"/>
      <c r="ID22" s="652"/>
      <c r="IE22" s="652"/>
      <c r="IF22" s="652"/>
      <c r="IG22" s="652"/>
      <c r="IH22" s="652"/>
      <c r="II22" s="652"/>
      <c r="IJ22" s="652"/>
      <c r="IK22" s="652"/>
      <c r="IL22" s="652"/>
      <c r="IM22" s="652"/>
      <c r="IN22" s="656">
        <f>SUM(IB22:IM22)</f>
        <v>0</v>
      </c>
      <c r="IO22" s="652"/>
      <c r="IP22" s="652"/>
      <c r="IQ22" s="652"/>
      <c r="IR22" s="652"/>
      <c r="IS22" s="652"/>
      <c r="IT22" s="652"/>
      <c r="IU22" s="652"/>
      <c r="IV22" s="652"/>
      <c r="IW22" s="652"/>
      <c r="IX22" s="652"/>
      <c r="IY22" s="652"/>
      <c r="IZ22" s="652"/>
      <c r="JA22" s="656">
        <f>SUM(IO22:IZ22)</f>
        <v>0</v>
      </c>
      <c r="JB22" s="652"/>
      <c r="JC22" s="652"/>
      <c r="JD22" s="652"/>
      <c r="JE22" s="652"/>
      <c r="JF22" s="652"/>
      <c r="JG22" s="652"/>
      <c r="JH22" s="652"/>
      <c r="JI22" s="652"/>
      <c r="JJ22" s="652"/>
      <c r="JK22" s="652"/>
      <c r="JL22" s="652"/>
      <c r="JM22" s="652"/>
      <c r="JN22" s="656">
        <f>SUM(JB22:JM22)</f>
        <v>0</v>
      </c>
      <c r="JO22" s="652"/>
      <c r="JP22" s="652"/>
      <c r="JQ22" s="652"/>
      <c r="JR22" s="652"/>
      <c r="JS22" s="652"/>
      <c r="JT22" s="652"/>
      <c r="JU22" s="652"/>
      <c r="JV22" s="652"/>
      <c r="JW22" s="652"/>
      <c r="JX22" s="652"/>
      <c r="JY22" s="652"/>
      <c r="JZ22" s="652"/>
      <c r="KA22" s="656">
        <f>SUM(JO22:JZ22)</f>
        <v>0</v>
      </c>
      <c r="KB22" s="652"/>
      <c r="KC22" s="652"/>
      <c r="KD22" s="652"/>
      <c r="KE22" s="652"/>
      <c r="KF22" s="652"/>
      <c r="KG22" s="652"/>
      <c r="KH22" s="652"/>
      <c r="KI22" s="652"/>
      <c r="KJ22" s="652"/>
      <c r="KK22" s="652"/>
      <c r="KL22" s="652"/>
      <c r="KM22" s="652"/>
      <c r="KN22" s="656">
        <f>SUM(KB22:KM22)</f>
        <v>0</v>
      </c>
      <c r="KO22" s="652"/>
      <c r="KP22" s="652"/>
      <c r="KQ22" s="652"/>
      <c r="KR22" s="652"/>
      <c r="KS22" s="652"/>
      <c r="KT22" s="652"/>
      <c r="KU22" s="652"/>
      <c r="KV22" s="652"/>
      <c r="KW22" s="652"/>
      <c r="KX22" s="652"/>
      <c r="KY22" s="652"/>
      <c r="KZ22" s="652"/>
      <c r="LA22" s="656">
        <f>SUM(KO22:KZ22)</f>
        <v>0</v>
      </c>
      <c r="LB22" s="652"/>
      <c r="LC22" s="652"/>
      <c r="LD22" s="652"/>
      <c r="LE22" s="652"/>
      <c r="LF22" s="652"/>
      <c r="LG22" s="652"/>
      <c r="LH22" s="652"/>
      <c r="LI22" s="652"/>
      <c r="LJ22" s="652"/>
      <c r="LK22" s="652"/>
      <c r="LL22" s="652"/>
      <c r="LM22" s="652"/>
      <c r="LN22" s="654">
        <f>SUM(LB22:LM22)</f>
        <v>0</v>
      </c>
    </row>
    <row r="23" spans="1:326" s="461" customFormat="1" ht="30">
      <c r="A23" s="500" t="s">
        <v>258</v>
      </c>
      <c r="B23" s="472">
        <f t="shared" ref="B23:L23" si="916">+B13</f>
        <v>0</v>
      </c>
      <c r="C23" s="472">
        <f t="shared" si="916"/>
        <v>0</v>
      </c>
      <c r="D23" s="472">
        <f t="shared" si="916"/>
        <v>0</v>
      </c>
      <c r="E23" s="472">
        <f t="shared" si="916"/>
        <v>0</v>
      </c>
      <c r="F23" s="472">
        <f t="shared" si="916"/>
        <v>0</v>
      </c>
      <c r="G23" s="472">
        <f t="shared" si="916"/>
        <v>0</v>
      </c>
      <c r="H23" s="472">
        <f t="shared" si="916"/>
        <v>0</v>
      </c>
      <c r="I23" s="472">
        <f t="shared" si="916"/>
        <v>0</v>
      </c>
      <c r="J23" s="472">
        <f t="shared" si="916"/>
        <v>0</v>
      </c>
      <c r="K23" s="472">
        <f t="shared" si="916"/>
        <v>0</v>
      </c>
      <c r="L23" s="472">
        <f t="shared" si="916"/>
        <v>0</v>
      </c>
      <c r="M23" s="472">
        <f>+M13</f>
        <v>0</v>
      </c>
      <c r="N23" s="462">
        <f t="shared" ref="N23" si="917">SUM(B23:M23)</f>
        <v>0</v>
      </c>
      <c r="O23" s="472">
        <f>+O13</f>
        <v>0</v>
      </c>
      <c r="P23" s="472">
        <f t="shared" ref="P23:Z23" si="918">+P13</f>
        <v>0</v>
      </c>
      <c r="Q23" s="472">
        <f t="shared" si="918"/>
        <v>0</v>
      </c>
      <c r="R23" s="472">
        <f t="shared" si="918"/>
        <v>0</v>
      </c>
      <c r="S23" s="472">
        <f t="shared" si="918"/>
        <v>0</v>
      </c>
      <c r="T23" s="472">
        <f t="shared" si="918"/>
        <v>0</v>
      </c>
      <c r="U23" s="472">
        <f t="shared" si="918"/>
        <v>0</v>
      </c>
      <c r="V23" s="472">
        <f t="shared" si="918"/>
        <v>0</v>
      </c>
      <c r="W23" s="472">
        <f t="shared" si="918"/>
        <v>0</v>
      </c>
      <c r="X23" s="472">
        <f t="shared" si="918"/>
        <v>0</v>
      </c>
      <c r="Y23" s="472">
        <f t="shared" si="918"/>
        <v>0</v>
      </c>
      <c r="Z23" s="472">
        <f t="shared" si="918"/>
        <v>0</v>
      </c>
      <c r="AA23" s="462">
        <f t="shared" ref="AA23:AA24" si="919">SUM(O23:Z23)</f>
        <v>0</v>
      </c>
      <c r="AB23" s="472">
        <f>+AB13</f>
        <v>38361.436580820256</v>
      </c>
      <c r="AC23" s="472">
        <f t="shared" ref="AC23:AM23" si="920">+AC13</f>
        <v>38235.93235688487</v>
      </c>
      <c r="AD23" s="472">
        <f t="shared" si="920"/>
        <v>38109.17309071013</v>
      </c>
      <c r="AE23" s="472">
        <f t="shared" si="920"/>
        <v>37981.146231873645</v>
      </c>
      <c r="AF23" s="472">
        <f t="shared" si="920"/>
        <v>37851.839104448787</v>
      </c>
      <c r="AG23" s="472">
        <f t="shared" si="920"/>
        <v>37721.238905749684</v>
      </c>
      <c r="AH23" s="472">
        <f t="shared" si="920"/>
        <v>37589.332705063585</v>
      </c>
      <c r="AI23" s="472">
        <f t="shared" si="920"/>
        <v>37456.10744237063</v>
      </c>
      <c r="AJ23" s="472">
        <f t="shared" si="920"/>
        <v>37321.549927050757</v>
      </c>
      <c r="AK23" s="472">
        <f t="shared" si="920"/>
        <v>37185.646836577667</v>
      </c>
      <c r="AL23" s="472">
        <f t="shared" si="920"/>
        <v>37048.384715199849</v>
      </c>
      <c r="AM23" s="472">
        <f t="shared" si="920"/>
        <v>37009.749972608261</v>
      </c>
      <c r="AN23" s="462">
        <f t="shared" ref="AN23:AN28" si="921">SUM(AB23:AM23)</f>
        <v>451871.5378693582</v>
      </c>
      <c r="AO23" s="472">
        <f>+AO13</f>
        <v>36870.728882590753</v>
      </c>
      <c r="AP23" s="472">
        <f t="shared" ref="AP23:AZ23" si="922">+AP13</f>
        <v>36730.317581673073</v>
      </c>
      <c r="AQ23" s="472">
        <f t="shared" si="922"/>
        <v>36588.502167746214</v>
      </c>
      <c r="AR23" s="472">
        <f t="shared" si="922"/>
        <v>36445.268599680086</v>
      </c>
      <c r="AS23" s="472">
        <f t="shared" si="922"/>
        <v>36300.602695933296</v>
      </c>
      <c r="AT23" s="472">
        <f t="shared" si="922"/>
        <v>36154.49013314904</v>
      </c>
      <c r="AU23" s="472">
        <f t="shared" si="922"/>
        <v>36006.916444736933</v>
      </c>
      <c r="AV23" s="472">
        <f t="shared" si="922"/>
        <v>35857.86701944071</v>
      </c>
      <c r="AW23" s="472">
        <f t="shared" si="922"/>
        <v>35707.327099891532</v>
      </c>
      <c r="AX23" s="472">
        <f t="shared" si="922"/>
        <v>35555.281781146856</v>
      </c>
      <c r="AY23" s="472">
        <f t="shared" si="922"/>
        <v>35401.716009214731</v>
      </c>
      <c r="AZ23" s="472">
        <f t="shared" si="922"/>
        <v>35346.614579563291</v>
      </c>
      <c r="BA23" s="462">
        <f t="shared" ref="BA23:BA24" si="923">SUM(AO23:AZ23)</f>
        <v>432965.63299476646</v>
      </c>
      <c r="BB23" s="472">
        <f>+BB13</f>
        <v>38560.48760211534</v>
      </c>
      <c r="BC23" s="472">
        <f t="shared" ref="BC23:BM23" si="924">+BC13</f>
        <v>35067.448421892892</v>
      </c>
      <c r="BD23" s="472">
        <f t="shared" si="924"/>
        <v>34909.004316368235</v>
      </c>
      <c r="BE23" s="472">
        <f t="shared" si="924"/>
        <v>34748.975769788325</v>
      </c>
      <c r="BF23" s="472">
        <f t="shared" si="924"/>
        <v>34587.346937742615</v>
      </c>
      <c r="BG23" s="472">
        <f t="shared" si="924"/>
        <v>34424.101817376453</v>
      </c>
      <c r="BH23" s="472">
        <f t="shared" si="924"/>
        <v>34259.224245806625</v>
      </c>
      <c r="BI23" s="472">
        <f t="shared" si="924"/>
        <v>34092.697898521103</v>
      </c>
      <c r="BJ23" s="472">
        <f t="shared" si="924"/>
        <v>33924.506287762728</v>
      </c>
      <c r="BK23" s="472">
        <f t="shared" si="924"/>
        <v>33754.632760896762</v>
      </c>
      <c r="BL23" s="472">
        <f t="shared" si="924"/>
        <v>33583.060498762134</v>
      </c>
      <c r="BM23" s="472">
        <f t="shared" si="924"/>
        <v>33509.772514006167</v>
      </c>
      <c r="BN23" s="462">
        <f t="shared" ref="BN23:BN24" si="925">SUM(BB23:BM23)</f>
        <v>415421.25907103933</v>
      </c>
      <c r="BO23" s="472">
        <f>+BO13</f>
        <v>36109.741525890146</v>
      </c>
      <c r="BP23" s="472">
        <f t="shared" ref="BP23:BZ23" si="926">+BP13</f>
        <v>33187.730474917946</v>
      </c>
      <c r="BQ23" s="472">
        <f t="shared" si="926"/>
        <v>33010.489189923537</v>
      </c>
      <c r="BR23" s="472">
        <f t="shared" si="926"/>
        <v>32831.475492079182</v>
      </c>
      <c r="BS23" s="472">
        <f t="shared" si="926"/>
        <v>32650.671657256386</v>
      </c>
      <c r="BT23" s="472">
        <f t="shared" si="926"/>
        <v>32468.059784085359</v>
      </c>
      <c r="BU23" s="472">
        <f t="shared" si="926"/>
        <v>32283.621792182621</v>
      </c>
      <c r="BV23" s="472">
        <f t="shared" si="926"/>
        <v>32097.339420360855</v>
      </c>
      <c r="BW23" s="472">
        <f t="shared" si="926"/>
        <v>31909.194224820876</v>
      </c>
      <c r="BX23" s="472">
        <f t="shared" si="926"/>
        <v>31719.16757732549</v>
      </c>
      <c r="BY23" s="472">
        <f t="shared" si="926"/>
        <v>31527.240663355158</v>
      </c>
      <c r="BZ23" s="472">
        <f t="shared" si="926"/>
        <v>31433.394480245115</v>
      </c>
      <c r="CA23" s="462">
        <f t="shared" ref="CA23:CA24" si="927">SUM(BO23:BZ23)</f>
        <v>391228.12628244265</v>
      </c>
      <c r="CB23" s="472">
        <f>+CB13</f>
        <v>33151.871447155769</v>
      </c>
      <c r="CC23" s="472">
        <f t="shared" ref="CC23:CM23" si="928">+CC13</f>
        <v>31061.009960031948</v>
      </c>
      <c r="CD23" s="472">
        <f t="shared" si="928"/>
        <v>30862.501469888673</v>
      </c>
      <c r="CE23" s="472">
        <f t="shared" si="928"/>
        <v>30662.00789484397</v>
      </c>
      <c r="CF23" s="472">
        <f t="shared" si="928"/>
        <v>30459.509384048819</v>
      </c>
      <c r="CG23" s="472">
        <f t="shared" si="928"/>
        <v>30254.985888145718</v>
      </c>
      <c r="CH23" s="472">
        <f t="shared" si="928"/>
        <v>30048.417157283584</v>
      </c>
      <c r="CI23" s="472">
        <f t="shared" si="928"/>
        <v>29839.78273911283</v>
      </c>
      <c r="CJ23" s="472">
        <f t="shared" si="928"/>
        <v>29629.061976760364</v>
      </c>
      <c r="CK23" s="472">
        <f t="shared" si="928"/>
        <v>29416.234006784376</v>
      </c>
      <c r="CL23" s="472">
        <f t="shared" si="928"/>
        <v>29201.277757108634</v>
      </c>
      <c r="CM23" s="472">
        <f t="shared" si="928"/>
        <v>29084.171944936126</v>
      </c>
      <c r="CN23" s="462">
        <f t="shared" ref="CN23:CN24" si="929">SUM(CB23:CM23)</f>
        <v>363670.83162610081</v>
      </c>
      <c r="CO23" s="472">
        <f>+CO13</f>
        <v>28865.8950746419</v>
      </c>
      <c r="CP23" s="472">
        <f t="shared" ref="CP23:CZ23" si="930">+CP13</f>
        <v>28645.435435644729</v>
      </c>
      <c r="CQ23" s="472">
        <f t="shared" si="930"/>
        <v>28422.771200257586</v>
      </c>
      <c r="CR23" s="472">
        <f t="shared" si="930"/>
        <v>28197.880322516568</v>
      </c>
      <c r="CS23" s="472">
        <f t="shared" si="930"/>
        <v>27970.740535998142</v>
      </c>
      <c r="CT23" s="472">
        <f t="shared" si="930"/>
        <v>27741.329351614535</v>
      </c>
      <c r="CU23" s="472">
        <f t="shared" si="930"/>
        <v>27509.624055387088</v>
      </c>
      <c r="CV23" s="472">
        <f t="shared" si="930"/>
        <v>27275.601706197369</v>
      </c>
      <c r="CW23" s="472">
        <f t="shared" si="930"/>
        <v>27039.239133515752</v>
      </c>
      <c r="CX23" s="472">
        <f t="shared" si="930"/>
        <v>26800.512935107319</v>
      </c>
      <c r="CY23" s="472">
        <f t="shared" si="930"/>
        <v>26559.399474714803</v>
      </c>
      <c r="CZ23" s="472">
        <f t="shared" si="930"/>
        <v>26415.874879718358</v>
      </c>
      <c r="DA23" s="462">
        <f t="shared" ref="DA23:DA24" si="931">SUM(CO23:CZ23)</f>
        <v>331444.30410531419</v>
      </c>
      <c r="DB23" s="472">
        <f>+DB13</f>
        <v>29091.585119087064</v>
      </c>
      <c r="DC23" s="472">
        <f t="shared" ref="DC23:DM23" si="932">+DC13</f>
        <v>25952.712300219231</v>
      </c>
      <c r="DD23" s="472">
        <f t="shared" si="932"/>
        <v>25703.120833477835</v>
      </c>
      <c r="DE23" s="472">
        <f t="shared" si="932"/>
        <v>25451.033452069023</v>
      </c>
      <c r="DF23" s="472">
        <f t="shared" si="932"/>
        <v>25196.425196846125</v>
      </c>
      <c r="DG23" s="472">
        <f t="shared" si="932"/>
        <v>24939.270859070995</v>
      </c>
      <c r="DH23" s="472">
        <f t="shared" si="932"/>
        <v>24679.544977918114</v>
      </c>
      <c r="DI23" s="472">
        <f t="shared" si="932"/>
        <v>24417.221837953708</v>
      </c>
      <c r="DJ23" s="472">
        <f t="shared" si="932"/>
        <v>24152.275466589643</v>
      </c>
      <c r="DK23" s="472">
        <f t="shared" si="932"/>
        <v>23884.679631511957</v>
      </c>
      <c r="DL23" s="472">
        <f t="shared" si="932"/>
        <v>23614.407838083484</v>
      </c>
      <c r="DM23" s="472">
        <f t="shared" si="932"/>
        <v>23441.433326720733</v>
      </c>
      <c r="DN23" s="462">
        <f t="shared" ref="DN23:DN24" si="933">SUM(DB23:DM23)</f>
        <v>300523.71083954792</v>
      </c>
      <c r="DO23" s="472">
        <f>+DO13</f>
        <v>23166.72907024435</v>
      </c>
      <c r="DP23" s="472">
        <f t="shared" ref="DP23:DZ23" si="934">+DP13</f>
        <v>22889.277771203197</v>
      </c>
      <c r="DQ23" s="472">
        <f t="shared" si="934"/>
        <v>22609.051959171644</v>
      </c>
      <c r="DR23" s="472">
        <f t="shared" si="934"/>
        <v>22326.023889019772</v>
      </c>
      <c r="DS23" s="472">
        <f t="shared" si="934"/>
        <v>22040.16553816638</v>
      </c>
      <c r="DT23" s="472">
        <f t="shared" si="934"/>
        <v>21751.448603804449</v>
      </c>
      <c r="DU23" s="472">
        <f t="shared" si="934"/>
        <v>21459.844500098909</v>
      </c>
      <c r="DV23" s="472">
        <f t="shared" si="934"/>
        <v>21165.324355356308</v>
      </c>
      <c r="DW23" s="472">
        <f t="shared" si="934"/>
        <v>20867.859009166285</v>
      </c>
      <c r="DX23" s="472">
        <f t="shared" si="934"/>
        <v>20567.419009514357</v>
      </c>
      <c r="DY23" s="472">
        <f t="shared" si="934"/>
        <v>20263.974609865909</v>
      </c>
      <c r="DZ23" s="472">
        <f t="shared" si="934"/>
        <v>20057.495766220978</v>
      </c>
      <c r="EA23" s="462">
        <f t="shared" ref="EA23:EA24" si="935">SUM(DO23:DZ23)</f>
        <v>259164.61408183252</v>
      </c>
      <c r="EB23" s="472">
        <f>+EB13</f>
        <v>22916.003522345898</v>
      </c>
      <c r="EC23" s="472">
        <f t="shared" ref="EC23:EM23" si="936">+EC13</f>
        <v>19468.99357961947</v>
      </c>
      <c r="ED23" s="472">
        <f t="shared" si="936"/>
        <v>19154.564925672072</v>
      </c>
      <c r="EE23" s="472">
        <f t="shared" si="936"/>
        <v>18836.99198518521</v>
      </c>
      <c r="EF23" s="472">
        <f t="shared" si="936"/>
        <v>18516.243315293475</v>
      </c>
      <c r="EG23" s="472">
        <f t="shared" si="936"/>
        <v>18192.287158702813</v>
      </c>
      <c r="EH23" s="472">
        <f t="shared" si="936"/>
        <v>17865.091440546254</v>
      </c>
      <c r="EI23" s="472">
        <f t="shared" si="936"/>
        <v>17534.623765208125</v>
      </c>
      <c r="EJ23" s="472">
        <f t="shared" si="936"/>
        <v>17200.851413116623</v>
      </c>
      <c r="EK23" s="472">
        <f t="shared" si="936"/>
        <v>16863.741337504202</v>
      </c>
      <c r="EL23" s="472">
        <f t="shared" si="936"/>
        <v>16523.260161135651</v>
      </c>
      <c r="EM23" s="472">
        <f t="shared" si="936"/>
        <v>16279.374173003416</v>
      </c>
      <c r="EN23" s="462">
        <f t="shared" ref="EN23:EN24" si="937">SUM(EB23:EM23)</f>
        <v>219352.02677733323</v>
      </c>
      <c r="EO23" s="472">
        <f>+EO13</f>
        <v>16266.379567311633</v>
      </c>
      <c r="EP23" s="472">
        <f t="shared" ref="EP23:EZ23" si="938">+EP13</f>
        <v>15586.594530919385</v>
      </c>
      <c r="EQ23" s="472">
        <f t="shared" si="938"/>
        <v>15233.341886484995</v>
      </c>
      <c r="ER23" s="472">
        <f t="shared" si="938"/>
        <v>14876.556715606253</v>
      </c>
      <c r="ES23" s="472">
        <f t="shared" si="938"/>
        <v>14516.203693018731</v>
      </c>
      <c r="ET23" s="472">
        <f t="shared" si="938"/>
        <v>14152.247140205327</v>
      </c>
      <c r="EU23" s="472">
        <f t="shared" si="938"/>
        <v>13784.651021863792</v>
      </c>
      <c r="EV23" s="472">
        <f t="shared" si="938"/>
        <v>13413.378942338837</v>
      </c>
      <c r="EW23" s="472">
        <f t="shared" si="938"/>
        <v>13038.394142018638</v>
      </c>
      <c r="EX23" s="472">
        <f t="shared" si="938"/>
        <v>12659.659493695239</v>
      </c>
      <c r="EY23" s="472">
        <f t="shared" si="938"/>
        <v>12277.137498888602</v>
      </c>
      <c r="EZ23" s="472">
        <f t="shared" si="938"/>
        <v>11990.790284133895</v>
      </c>
      <c r="FA23" s="462">
        <f t="shared" ref="FA23:FA24" si="939">SUM(EO23:EZ23)</f>
        <v>167795.33491648533</v>
      </c>
      <c r="FB23" s="472">
        <f>+FB13</f>
        <v>13245.016775884178</v>
      </c>
      <c r="FC23" s="472">
        <f t="shared" ref="FC23:FM23" si="940">+FC13</f>
        <v>11224.911175246896</v>
      </c>
      <c r="FD23" s="472">
        <f t="shared" si="940"/>
        <v>10828.04169725578</v>
      </c>
      <c r="FE23" s="472">
        <f t="shared" si="940"/>
        <v>10427.203524484743</v>
      </c>
      <c r="FF23" s="472">
        <f t="shared" si="940"/>
        <v>10022.356969986002</v>
      </c>
      <c r="FG23" s="472">
        <f t="shared" si="940"/>
        <v>9613.461949942277</v>
      </c>
      <c r="FH23" s="472">
        <f t="shared" si="940"/>
        <v>9200.477979698102</v>
      </c>
      <c r="FI23" s="472">
        <f t="shared" si="940"/>
        <v>8783.3641697514904</v>
      </c>
      <c r="FJ23" s="472">
        <f t="shared" si="940"/>
        <v>8362.0792217054186</v>
      </c>
      <c r="FK23" s="472">
        <f t="shared" si="940"/>
        <v>7936.581424178883</v>
      </c>
      <c r="FL23" s="472">
        <f t="shared" si="940"/>
        <v>7506.8286486770812</v>
      </c>
      <c r="FM23" s="472">
        <f t="shared" si="940"/>
        <v>7172.7783454202654</v>
      </c>
      <c r="FN23" s="462">
        <f t="shared" ref="FN23:FN24" si="941">SUM(FB23:FM23)</f>
        <v>114323.1018822311</v>
      </c>
      <c r="FO23" s="472">
        <f>+FO13</f>
        <v>14683.724681754007</v>
      </c>
      <c r="FP23" s="472">
        <f t="shared" ref="FP23:FZ23" si="942">+FP13</f>
        <v>32820.51282051282</v>
      </c>
      <c r="FQ23" s="472">
        <f t="shared" si="942"/>
        <v>32820.51282051282</v>
      </c>
      <c r="FR23" s="472">
        <f t="shared" si="942"/>
        <v>32820.51282051282</v>
      </c>
      <c r="FS23" s="472">
        <f t="shared" si="942"/>
        <v>32820.51282051282</v>
      </c>
      <c r="FT23" s="472">
        <f t="shared" si="942"/>
        <v>32820.51282051282</v>
      </c>
      <c r="FU23" s="472">
        <f t="shared" si="942"/>
        <v>32820.51282051282</v>
      </c>
      <c r="FV23" s="472">
        <f t="shared" si="942"/>
        <v>32820.51282051282</v>
      </c>
      <c r="FW23" s="472">
        <f t="shared" si="942"/>
        <v>32820.51282051282</v>
      </c>
      <c r="FX23" s="472">
        <f t="shared" si="942"/>
        <v>32820.51282051282</v>
      </c>
      <c r="FY23" s="472">
        <f t="shared" si="942"/>
        <v>32820.51282051282</v>
      </c>
      <c r="FZ23" s="472">
        <f t="shared" si="942"/>
        <v>22820.51282051282</v>
      </c>
      <c r="GA23" s="462">
        <f t="shared" ref="GA23:GA24" si="943">SUM(FO23:FZ23)</f>
        <v>365709.36570739496</v>
      </c>
      <c r="GB23" s="472">
        <f>+GB13</f>
        <v>32820.51282051282</v>
      </c>
      <c r="GC23" s="472">
        <f t="shared" ref="GC23:GM23" si="944">+GC13</f>
        <v>32820.51282051282</v>
      </c>
      <c r="GD23" s="472">
        <f t="shared" si="944"/>
        <v>32820.51282051282</v>
      </c>
      <c r="GE23" s="472">
        <f t="shared" si="944"/>
        <v>32820.51282051282</v>
      </c>
      <c r="GF23" s="472">
        <f t="shared" si="944"/>
        <v>32820.51282051282</v>
      </c>
      <c r="GG23" s="472">
        <f t="shared" si="944"/>
        <v>32820.51282051282</v>
      </c>
      <c r="GH23" s="472">
        <f t="shared" si="944"/>
        <v>32820.51282051282</v>
      </c>
      <c r="GI23" s="472">
        <f t="shared" si="944"/>
        <v>32820.51282051282</v>
      </c>
      <c r="GJ23" s="472">
        <f t="shared" si="944"/>
        <v>32820.51282051282</v>
      </c>
      <c r="GK23" s="472">
        <f t="shared" si="944"/>
        <v>32820.51282051282</v>
      </c>
      <c r="GL23" s="472">
        <f t="shared" si="944"/>
        <v>32820.51282051282</v>
      </c>
      <c r="GM23" s="472">
        <f t="shared" si="944"/>
        <v>23354.51282051282</v>
      </c>
      <c r="GN23" s="462">
        <f t="shared" ref="GN23:GN24" si="945">SUM(GB23:GM23)</f>
        <v>384380.15384615381</v>
      </c>
      <c r="GO23" s="472">
        <f>+GO13</f>
        <v>0</v>
      </c>
      <c r="GP23" s="472">
        <f t="shared" ref="GP23:GZ23" si="946">+GP13</f>
        <v>0</v>
      </c>
      <c r="GQ23" s="472">
        <f t="shared" si="946"/>
        <v>0</v>
      </c>
      <c r="GR23" s="472">
        <f t="shared" si="946"/>
        <v>0</v>
      </c>
      <c r="GS23" s="472">
        <f t="shared" si="946"/>
        <v>0</v>
      </c>
      <c r="GT23" s="472">
        <f t="shared" si="946"/>
        <v>0</v>
      </c>
      <c r="GU23" s="472">
        <f t="shared" si="946"/>
        <v>0</v>
      </c>
      <c r="GV23" s="472">
        <f t="shared" si="946"/>
        <v>0</v>
      </c>
      <c r="GW23" s="472">
        <f t="shared" si="946"/>
        <v>0</v>
      </c>
      <c r="GX23" s="472">
        <f t="shared" si="946"/>
        <v>0</v>
      </c>
      <c r="GY23" s="472">
        <f t="shared" si="946"/>
        <v>0</v>
      </c>
      <c r="GZ23" s="472">
        <f t="shared" si="946"/>
        <v>0</v>
      </c>
      <c r="HA23" s="462">
        <f t="shared" ref="HA23:HA24" si="947">SUM(GO23:GZ23)</f>
        <v>0</v>
      </c>
      <c r="HB23" s="472">
        <f>+HB13</f>
        <v>0</v>
      </c>
      <c r="HC23" s="472">
        <f t="shared" ref="HC23:HM23" si="948">+HC13</f>
        <v>0</v>
      </c>
      <c r="HD23" s="472">
        <f t="shared" si="948"/>
        <v>0</v>
      </c>
      <c r="HE23" s="472">
        <f t="shared" si="948"/>
        <v>0</v>
      </c>
      <c r="HF23" s="472">
        <f t="shared" si="948"/>
        <v>0</v>
      </c>
      <c r="HG23" s="472">
        <f t="shared" si="948"/>
        <v>0</v>
      </c>
      <c r="HH23" s="472">
        <f t="shared" si="948"/>
        <v>0</v>
      </c>
      <c r="HI23" s="472">
        <f t="shared" si="948"/>
        <v>0</v>
      </c>
      <c r="HJ23" s="472">
        <f t="shared" si="948"/>
        <v>0</v>
      </c>
      <c r="HK23" s="472">
        <f t="shared" si="948"/>
        <v>0</v>
      </c>
      <c r="HL23" s="472">
        <f t="shared" si="948"/>
        <v>0</v>
      </c>
      <c r="HM23" s="472">
        <f t="shared" si="948"/>
        <v>0</v>
      </c>
      <c r="HN23" s="462">
        <f t="shared" ref="HN23:HN24" si="949">SUM(HB23:HM23)</f>
        <v>0</v>
      </c>
      <c r="HO23" s="472">
        <f>+HO13</f>
        <v>0</v>
      </c>
      <c r="HP23" s="472">
        <f t="shared" ref="HP23:HZ23" si="950">+HP13</f>
        <v>0</v>
      </c>
      <c r="HQ23" s="472">
        <f t="shared" si="950"/>
        <v>0</v>
      </c>
      <c r="HR23" s="472">
        <f t="shared" si="950"/>
        <v>0</v>
      </c>
      <c r="HS23" s="472">
        <f t="shared" si="950"/>
        <v>0</v>
      </c>
      <c r="HT23" s="472">
        <f t="shared" si="950"/>
        <v>0</v>
      </c>
      <c r="HU23" s="472">
        <f t="shared" si="950"/>
        <v>0</v>
      </c>
      <c r="HV23" s="472">
        <f t="shared" si="950"/>
        <v>0</v>
      </c>
      <c r="HW23" s="472">
        <f t="shared" si="950"/>
        <v>0</v>
      </c>
      <c r="HX23" s="472">
        <f t="shared" si="950"/>
        <v>0</v>
      </c>
      <c r="HY23" s="472">
        <f t="shared" si="950"/>
        <v>0</v>
      </c>
      <c r="HZ23" s="472">
        <f t="shared" si="950"/>
        <v>0</v>
      </c>
      <c r="IA23" s="462">
        <f t="shared" ref="IA23:IA24" si="951">SUM(HO23:HZ23)</f>
        <v>0</v>
      </c>
      <c r="IB23" s="472">
        <f>+IB13</f>
        <v>0</v>
      </c>
      <c r="IC23" s="472">
        <f t="shared" ref="IC23:IM23" si="952">+IC13</f>
        <v>0</v>
      </c>
      <c r="ID23" s="472">
        <f t="shared" si="952"/>
        <v>0</v>
      </c>
      <c r="IE23" s="472">
        <f t="shared" si="952"/>
        <v>0</v>
      </c>
      <c r="IF23" s="472">
        <f t="shared" si="952"/>
        <v>0</v>
      </c>
      <c r="IG23" s="472">
        <f t="shared" si="952"/>
        <v>0</v>
      </c>
      <c r="IH23" s="472">
        <f t="shared" si="952"/>
        <v>0</v>
      </c>
      <c r="II23" s="472">
        <f t="shared" si="952"/>
        <v>0</v>
      </c>
      <c r="IJ23" s="472">
        <f t="shared" si="952"/>
        <v>0</v>
      </c>
      <c r="IK23" s="472">
        <f t="shared" si="952"/>
        <v>0</v>
      </c>
      <c r="IL23" s="472">
        <f t="shared" si="952"/>
        <v>0</v>
      </c>
      <c r="IM23" s="472">
        <f t="shared" si="952"/>
        <v>0</v>
      </c>
      <c r="IN23" s="462">
        <f t="shared" ref="IN23:IN24" si="953">SUM(IB23:IM23)</f>
        <v>0</v>
      </c>
      <c r="IO23" s="472">
        <f>+IO13</f>
        <v>0</v>
      </c>
      <c r="IP23" s="472">
        <f t="shared" ref="IP23:IZ23" si="954">+IP13</f>
        <v>0</v>
      </c>
      <c r="IQ23" s="472">
        <f t="shared" si="954"/>
        <v>0</v>
      </c>
      <c r="IR23" s="472">
        <f t="shared" si="954"/>
        <v>0</v>
      </c>
      <c r="IS23" s="472">
        <f t="shared" si="954"/>
        <v>0</v>
      </c>
      <c r="IT23" s="472">
        <f t="shared" si="954"/>
        <v>0</v>
      </c>
      <c r="IU23" s="472">
        <f t="shared" si="954"/>
        <v>0</v>
      </c>
      <c r="IV23" s="472">
        <f t="shared" si="954"/>
        <v>0</v>
      </c>
      <c r="IW23" s="472">
        <f t="shared" si="954"/>
        <v>0</v>
      </c>
      <c r="IX23" s="472">
        <f t="shared" si="954"/>
        <v>0</v>
      </c>
      <c r="IY23" s="472">
        <f t="shared" si="954"/>
        <v>0</v>
      </c>
      <c r="IZ23" s="472">
        <f t="shared" si="954"/>
        <v>0</v>
      </c>
      <c r="JA23" s="462">
        <f t="shared" ref="JA23:JA24" si="955">SUM(IO23:IZ23)</f>
        <v>0</v>
      </c>
      <c r="JB23" s="472">
        <f>+JB13</f>
        <v>0</v>
      </c>
      <c r="JC23" s="472">
        <f t="shared" ref="JC23:JM23" si="956">+JC13</f>
        <v>0</v>
      </c>
      <c r="JD23" s="472">
        <f t="shared" si="956"/>
        <v>0</v>
      </c>
      <c r="JE23" s="472">
        <f t="shared" si="956"/>
        <v>0</v>
      </c>
      <c r="JF23" s="472">
        <f t="shared" si="956"/>
        <v>0</v>
      </c>
      <c r="JG23" s="472">
        <f t="shared" si="956"/>
        <v>0</v>
      </c>
      <c r="JH23" s="472">
        <f t="shared" si="956"/>
        <v>0</v>
      </c>
      <c r="JI23" s="472">
        <f t="shared" si="956"/>
        <v>0</v>
      </c>
      <c r="JJ23" s="472">
        <f t="shared" si="956"/>
        <v>0</v>
      </c>
      <c r="JK23" s="472">
        <f t="shared" si="956"/>
        <v>0</v>
      </c>
      <c r="JL23" s="472">
        <f t="shared" si="956"/>
        <v>0</v>
      </c>
      <c r="JM23" s="472">
        <f t="shared" si="956"/>
        <v>0</v>
      </c>
      <c r="JN23" s="462">
        <f t="shared" ref="JN23:JN24" si="957">SUM(JB23:JM23)</f>
        <v>0</v>
      </c>
      <c r="JO23" s="472">
        <f>+JO13</f>
        <v>0</v>
      </c>
      <c r="JP23" s="472">
        <f t="shared" ref="JP23:JZ23" si="958">+JP13</f>
        <v>0</v>
      </c>
      <c r="JQ23" s="472">
        <f t="shared" si="958"/>
        <v>0</v>
      </c>
      <c r="JR23" s="472">
        <f t="shared" si="958"/>
        <v>0</v>
      </c>
      <c r="JS23" s="472">
        <f t="shared" si="958"/>
        <v>0</v>
      </c>
      <c r="JT23" s="472">
        <f t="shared" si="958"/>
        <v>0</v>
      </c>
      <c r="JU23" s="472">
        <f t="shared" si="958"/>
        <v>0</v>
      </c>
      <c r="JV23" s="472">
        <f t="shared" si="958"/>
        <v>0</v>
      </c>
      <c r="JW23" s="472">
        <f t="shared" si="958"/>
        <v>0</v>
      </c>
      <c r="JX23" s="472">
        <f t="shared" si="958"/>
        <v>0</v>
      </c>
      <c r="JY23" s="472">
        <f t="shared" si="958"/>
        <v>0</v>
      </c>
      <c r="JZ23" s="472">
        <f t="shared" si="958"/>
        <v>0</v>
      </c>
      <c r="KA23" s="462">
        <f t="shared" ref="KA23:KA24" si="959">SUM(JO23:JZ23)</f>
        <v>0</v>
      </c>
      <c r="KB23" s="472">
        <f>+KB13</f>
        <v>0</v>
      </c>
      <c r="KC23" s="472">
        <f t="shared" ref="KC23:KM23" si="960">+KC13</f>
        <v>0</v>
      </c>
      <c r="KD23" s="472">
        <f t="shared" si="960"/>
        <v>0</v>
      </c>
      <c r="KE23" s="472">
        <f t="shared" si="960"/>
        <v>0</v>
      </c>
      <c r="KF23" s="472">
        <f t="shared" si="960"/>
        <v>0</v>
      </c>
      <c r="KG23" s="472">
        <f t="shared" si="960"/>
        <v>0</v>
      </c>
      <c r="KH23" s="472">
        <f t="shared" si="960"/>
        <v>0</v>
      </c>
      <c r="KI23" s="472">
        <f t="shared" si="960"/>
        <v>0</v>
      </c>
      <c r="KJ23" s="472">
        <f t="shared" si="960"/>
        <v>0</v>
      </c>
      <c r="KK23" s="472">
        <f t="shared" si="960"/>
        <v>0</v>
      </c>
      <c r="KL23" s="472">
        <f t="shared" si="960"/>
        <v>0</v>
      </c>
      <c r="KM23" s="472">
        <f t="shared" si="960"/>
        <v>0</v>
      </c>
      <c r="KN23" s="462">
        <f t="shared" ref="KN23:KN24" si="961">SUM(KB23:KM23)</f>
        <v>0</v>
      </c>
      <c r="KO23" s="472">
        <f>+KO13</f>
        <v>0</v>
      </c>
      <c r="KP23" s="472">
        <f t="shared" ref="KP23:KZ23" si="962">+KP13</f>
        <v>0</v>
      </c>
      <c r="KQ23" s="472">
        <f t="shared" si="962"/>
        <v>0</v>
      </c>
      <c r="KR23" s="472">
        <f t="shared" si="962"/>
        <v>0</v>
      </c>
      <c r="KS23" s="472">
        <f t="shared" si="962"/>
        <v>0</v>
      </c>
      <c r="KT23" s="472">
        <f t="shared" si="962"/>
        <v>0</v>
      </c>
      <c r="KU23" s="472">
        <f t="shared" si="962"/>
        <v>0</v>
      </c>
      <c r="KV23" s="472">
        <f t="shared" si="962"/>
        <v>0</v>
      </c>
      <c r="KW23" s="472">
        <f t="shared" si="962"/>
        <v>0</v>
      </c>
      <c r="KX23" s="472">
        <f t="shared" si="962"/>
        <v>0</v>
      </c>
      <c r="KY23" s="472">
        <f t="shared" si="962"/>
        <v>0</v>
      </c>
      <c r="KZ23" s="472">
        <f t="shared" si="962"/>
        <v>0</v>
      </c>
      <c r="LA23" s="462">
        <f t="shared" ref="LA23:LA24" si="963">SUM(KO23:KZ23)</f>
        <v>0</v>
      </c>
      <c r="LB23" s="472">
        <f>+LB13</f>
        <v>0</v>
      </c>
      <c r="LC23" s="472">
        <f t="shared" ref="LC23:LM23" si="964">+LC13</f>
        <v>0</v>
      </c>
      <c r="LD23" s="472">
        <f t="shared" si="964"/>
        <v>0</v>
      </c>
      <c r="LE23" s="472">
        <f t="shared" si="964"/>
        <v>0</v>
      </c>
      <c r="LF23" s="472">
        <f t="shared" si="964"/>
        <v>0</v>
      </c>
      <c r="LG23" s="472">
        <f t="shared" si="964"/>
        <v>0</v>
      </c>
      <c r="LH23" s="472">
        <f t="shared" si="964"/>
        <v>0</v>
      </c>
      <c r="LI23" s="472">
        <f t="shared" si="964"/>
        <v>0</v>
      </c>
      <c r="LJ23" s="472">
        <f t="shared" si="964"/>
        <v>0</v>
      </c>
      <c r="LK23" s="472">
        <f t="shared" si="964"/>
        <v>0</v>
      </c>
      <c r="LL23" s="472">
        <f t="shared" si="964"/>
        <v>0</v>
      </c>
      <c r="LM23" s="472">
        <f t="shared" si="964"/>
        <v>0</v>
      </c>
      <c r="LN23" s="474">
        <f t="shared" ref="LN23:LN28" si="965">SUM(LB23:LM23)</f>
        <v>0</v>
      </c>
    </row>
    <row r="24" spans="1:326" s="461" customFormat="1">
      <c r="A24" s="499" t="s">
        <v>372</v>
      </c>
      <c r="B24" s="472">
        <f>SUM(B25:B26)</f>
        <v>0</v>
      </c>
      <c r="C24" s="472">
        <f t="shared" ref="C24:O24" si="966">SUM(C25:C26)</f>
        <v>0</v>
      </c>
      <c r="D24" s="472">
        <f t="shared" si="966"/>
        <v>0</v>
      </c>
      <c r="E24" s="472">
        <f t="shared" si="966"/>
        <v>0</v>
      </c>
      <c r="F24" s="472">
        <f t="shared" si="966"/>
        <v>0</v>
      </c>
      <c r="G24" s="472">
        <f t="shared" si="966"/>
        <v>0</v>
      </c>
      <c r="H24" s="472">
        <f t="shared" si="966"/>
        <v>0</v>
      </c>
      <c r="I24" s="472">
        <f t="shared" si="966"/>
        <v>0</v>
      </c>
      <c r="J24" s="472">
        <f t="shared" si="966"/>
        <v>0</v>
      </c>
      <c r="K24" s="472">
        <f t="shared" si="966"/>
        <v>0</v>
      </c>
      <c r="L24" s="472">
        <f t="shared" si="966"/>
        <v>0</v>
      </c>
      <c r="M24" s="472">
        <f t="shared" si="966"/>
        <v>0</v>
      </c>
      <c r="N24" s="473">
        <f t="shared" ref="N24:N28" si="967">SUM(B24:M24)</f>
        <v>0</v>
      </c>
      <c r="O24" s="472">
        <f t="shared" si="966"/>
        <v>0</v>
      </c>
      <c r="P24" s="472">
        <f t="shared" ref="P24" si="968">SUM(P25:P26)</f>
        <v>0</v>
      </c>
      <c r="Q24" s="472">
        <f t="shared" ref="Q24" si="969">SUM(Q25:Q26)</f>
        <v>0</v>
      </c>
      <c r="R24" s="472">
        <f t="shared" ref="R24" si="970">SUM(R25:R26)</f>
        <v>0</v>
      </c>
      <c r="S24" s="472">
        <f t="shared" ref="S24" si="971">SUM(S25:S26)</f>
        <v>0</v>
      </c>
      <c r="T24" s="472">
        <f t="shared" ref="T24" si="972">SUM(T25:T26)</f>
        <v>0</v>
      </c>
      <c r="U24" s="472">
        <f t="shared" ref="U24" si="973">SUM(U25:U26)</f>
        <v>0</v>
      </c>
      <c r="V24" s="472">
        <f t="shared" ref="V24" si="974">SUM(V25:V26)</f>
        <v>0</v>
      </c>
      <c r="W24" s="472">
        <f t="shared" ref="W24" si="975">SUM(W25:W26)</f>
        <v>0</v>
      </c>
      <c r="X24" s="472">
        <f t="shared" ref="X24" si="976">SUM(X25:X26)</f>
        <v>0</v>
      </c>
      <c r="Y24" s="472">
        <f t="shared" ref="Y24" si="977">SUM(Y25:Y26)</f>
        <v>0</v>
      </c>
      <c r="Z24" s="472">
        <f t="shared" ref="Z24" si="978">SUM(Z25:Z26)</f>
        <v>0</v>
      </c>
      <c r="AA24" s="473">
        <f t="shared" si="919"/>
        <v>0</v>
      </c>
      <c r="AB24" s="472">
        <f t="shared" ref="AB24" si="979">SUM(AB25:AB26)</f>
        <v>3182.7</v>
      </c>
      <c r="AC24" s="472">
        <f t="shared" ref="AC24" si="980">SUM(AC25:AC26)</f>
        <v>3182.7</v>
      </c>
      <c r="AD24" s="472">
        <f t="shared" ref="AD24" si="981">SUM(AD25:AD26)</f>
        <v>3182.7</v>
      </c>
      <c r="AE24" s="472">
        <f t="shared" ref="AE24" si="982">SUM(AE25:AE26)</f>
        <v>3182.7</v>
      </c>
      <c r="AF24" s="472">
        <f t="shared" ref="AF24" si="983">SUM(AF25:AF26)</f>
        <v>3182.7</v>
      </c>
      <c r="AG24" s="472">
        <f t="shared" ref="AG24" si="984">SUM(AG25:AG26)</f>
        <v>3182.7</v>
      </c>
      <c r="AH24" s="472">
        <f t="shared" ref="AH24" si="985">SUM(AH25:AH26)</f>
        <v>3182.7</v>
      </c>
      <c r="AI24" s="472">
        <f t="shared" ref="AI24" si="986">SUM(AI25:AI26)</f>
        <v>3182.7</v>
      </c>
      <c r="AJ24" s="472">
        <f t="shared" ref="AJ24" si="987">SUM(AJ25:AJ26)</f>
        <v>3182.7</v>
      </c>
      <c r="AK24" s="472">
        <f t="shared" ref="AK24" si="988">SUM(AK25:AK26)</f>
        <v>3182.7</v>
      </c>
      <c r="AL24" s="472">
        <f t="shared" ref="AL24" si="989">SUM(AL25:AL26)</f>
        <v>3182.7</v>
      </c>
      <c r="AM24" s="472">
        <f t="shared" ref="AM24" si="990">SUM(AM25:AM26)</f>
        <v>3182.7</v>
      </c>
      <c r="AN24" s="473">
        <f t="shared" si="921"/>
        <v>38192.400000000001</v>
      </c>
      <c r="AO24" s="472">
        <f t="shared" ref="AO24" si="991">SUM(AO25:AO26)</f>
        <v>3278.181</v>
      </c>
      <c r="AP24" s="472">
        <f t="shared" ref="AP24" si="992">SUM(AP25:AP26)</f>
        <v>3278.181</v>
      </c>
      <c r="AQ24" s="472">
        <f t="shared" ref="AQ24" si="993">SUM(AQ25:AQ26)</f>
        <v>3278.181</v>
      </c>
      <c r="AR24" s="472">
        <f t="shared" ref="AR24" si="994">SUM(AR25:AR26)</f>
        <v>3278.181</v>
      </c>
      <c r="AS24" s="472">
        <f t="shared" ref="AS24" si="995">SUM(AS25:AS26)</f>
        <v>3278.181</v>
      </c>
      <c r="AT24" s="472">
        <f t="shared" ref="AT24" si="996">SUM(AT25:AT26)</f>
        <v>3278.181</v>
      </c>
      <c r="AU24" s="472">
        <f t="shared" ref="AU24" si="997">SUM(AU25:AU26)</f>
        <v>3278.181</v>
      </c>
      <c r="AV24" s="472">
        <f t="shared" ref="AV24" si="998">SUM(AV25:AV26)</f>
        <v>3278.181</v>
      </c>
      <c r="AW24" s="472">
        <f t="shared" ref="AW24" si="999">SUM(AW25:AW26)</f>
        <v>3278.181</v>
      </c>
      <c r="AX24" s="472">
        <f t="shared" ref="AX24" si="1000">SUM(AX25:AX26)</f>
        <v>3278.181</v>
      </c>
      <c r="AY24" s="472">
        <f t="shared" ref="AY24" si="1001">SUM(AY25:AY26)</f>
        <v>3278.181</v>
      </c>
      <c r="AZ24" s="472">
        <f t="shared" ref="AZ24" si="1002">SUM(AZ25:AZ26)</f>
        <v>8278.1810000000005</v>
      </c>
      <c r="BA24" s="473">
        <f t="shared" si="923"/>
        <v>44338.171999999991</v>
      </c>
      <c r="BB24" s="472">
        <f t="shared" ref="BB24" si="1003">SUM(BB25:BB26)</f>
        <v>3376.5264299999999</v>
      </c>
      <c r="BC24" s="472">
        <f t="shared" ref="BC24" si="1004">SUM(BC25:BC26)</f>
        <v>3376.5264299999999</v>
      </c>
      <c r="BD24" s="472">
        <f t="shared" ref="BD24" si="1005">SUM(BD25:BD26)</f>
        <v>3376.5264299999999</v>
      </c>
      <c r="BE24" s="472">
        <f t="shared" ref="BE24" si="1006">SUM(BE25:BE26)</f>
        <v>3376.5264299999999</v>
      </c>
      <c r="BF24" s="472">
        <f t="shared" ref="BF24" si="1007">SUM(BF25:BF26)</f>
        <v>3376.5264299999999</v>
      </c>
      <c r="BG24" s="472">
        <f t="shared" ref="BG24" si="1008">SUM(BG25:BG26)</f>
        <v>3376.5264299999999</v>
      </c>
      <c r="BH24" s="472">
        <f t="shared" ref="BH24" si="1009">SUM(BH25:BH26)</f>
        <v>3376.5264299999999</v>
      </c>
      <c r="BI24" s="472">
        <f t="shared" ref="BI24" si="1010">SUM(BI25:BI26)</f>
        <v>3376.5264299999999</v>
      </c>
      <c r="BJ24" s="472">
        <f t="shared" ref="BJ24" si="1011">SUM(BJ25:BJ26)</f>
        <v>3376.5264299999999</v>
      </c>
      <c r="BK24" s="472">
        <f t="shared" ref="BK24" si="1012">SUM(BK25:BK26)</f>
        <v>3376.5264299999999</v>
      </c>
      <c r="BL24" s="472">
        <f t="shared" ref="BL24" si="1013">SUM(BL25:BL26)</f>
        <v>3376.5264299999999</v>
      </c>
      <c r="BM24" s="472">
        <f t="shared" ref="BM24" si="1014">SUM(BM25:BM26)</f>
        <v>27376.526429999998</v>
      </c>
      <c r="BN24" s="473">
        <f t="shared" si="925"/>
        <v>64518.317159999984</v>
      </c>
      <c r="BO24" s="472">
        <f t="shared" ref="BO24" si="1015">SUM(BO25:BO26)</f>
        <v>3477.8222228999994</v>
      </c>
      <c r="BP24" s="472">
        <f t="shared" ref="BP24" si="1016">SUM(BP25:BP26)</f>
        <v>3477.8222228999994</v>
      </c>
      <c r="BQ24" s="472">
        <f t="shared" ref="BQ24" si="1017">SUM(BQ25:BQ26)</f>
        <v>3477.8222228999994</v>
      </c>
      <c r="BR24" s="472">
        <f t="shared" ref="BR24" si="1018">SUM(BR25:BR26)</f>
        <v>3477.8222228999994</v>
      </c>
      <c r="BS24" s="472">
        <f t="shared" ref="BS24" si="1019">SUM(BS25:BS26)</f>
        <v>3477.8222228999994</v>
      </c>
      <c r="BT24" s="472">
        <f t="shared" ref="BT24" si="1020">SUM(BT25:BT26)</f>
        <v>3477.8222228999994</v>
      </c>
      <c r="BU24" s="472">
        <f t="shared" ref="BU24" si="1021">SUM(BU25:BU26)</f>
        <v>3477.8222228999994</v>
      </c>
      <c r="BV24" s="472">
        <f t="shared" ref="BV24" si="1022">SUM(BV25:BV26)</f>
        <v>3477.8222228999994</v>
      </c>
      <c r="BW24" s="472">
        <f t="shared" ref="BW24" si="1023">SUM(BW25:BW26)</f>
        <v>3477.8222228999994</v>
      </c>
      <c r="BX24" s="472">
        <f t="shared" ref="BX24" si="1024">SUM(BX25:BX26)</f>
        <v>3477.8222228999994</v>
      </c>
      <c r="BY24" s="472">
        <f t="shared" ref="BY24" si="1025">SUM(BY25:BY26)</f>
        <v>3477.8222228999994</v>
      </c>
      <c r="BZ24" s="472">
        <f t="shared" ref="BZ24" si="1026">SUM(BZ25:BZ26)</f>
        <v>48477.822222900002</v>
      </c>
      <c r="CA24" s="473">
        <f t="shared" si="927"/>
        <v>86733.866674799996</v>
      </c>
      <c r="CB24" s="472">
        <f t="shared" ref="CB24" si="1027">SUM(CB25:CB26)</f>
        <v>3582.1568895869996</v>
      </c>
      <c r="CC24" s="472">
        <f t="shared" ref="CC24" si="1028">SUM(CC25:CC26)</f>
        <v>3582.1568895869996</v>
      </c>
      <c r="CD24" s="472">
        <f t="shared" ref="CD24" si="1029">SUM(CD25:CD26)</f>
        <v>3582.1568895869996</v>
      </c>
      <c r="CE24" s="472">
        <f t="shared" ref="CE24" si="1030">SUM(CE25:CE26)</f>
        <v>3582.1568895869996</v>
      </c>
      <c r="CF24" s="472">
        <f t="shared" ref="CF24" si="1031">SUM(CF25:CF26)</f>
        <v>3582.1568895869996</v>
      </c>
      <c r="CG24" s="472">
        <f t="shared" ref="CG24" si="1032">SUM(CG25:CG26)</f>
        <v>3582.1568895869996</v>
      </c>
      <c r="CH24" s="472">
        <f t="shared" ref="CH24" si="1033">SUM(CH25:CH26)</f>
        <v>3582.1568895869996</v>
      </c>
      <c r="CI24" s="472">
        <f t="shared" ref="CI24" si="1034">SUM(CI25:CI26)</f>
        <v>3582.1568895869996</v>
      </c>
      <c r="CJ24" s="472">
        <f t="shared" ref="CJ24" si="1035">SUM(CJ25:CJ26)</f>
        <v>3582.1568895869996</v>
      </c>
      <c r="CK24" s="472">
        <f t="shared" ref="CK24" si="1036">SUM(CK25:CK26)</f>
        <v>3582.1568895869996</v>
      </c>
      <c r="CL24" s="472">
        <f t="shared" ref="CL24" si="1037">SUM(CL25:CL26)</f>
        <v>3582.1568895869996</v>
      </c>
      <c r="CM24" s="472">
        <f t="shared" ref="CM24" si="1038">SUM(CM25:CM26)</f>
        <v>97582.156889587</v>
      </c>
      <c r="CN24" s="473">
        <f t="shared" si="929"/>
        <v>136985.88267504401</v>
      </c>
      <c r="CO24" s="472">
        <f t="shared" ref="CO24" si="1039">SUM(CO25:CO26)</f>
        <v>3689.6215962746101</v>
      </c>
      <c r="CP24" s="472">
        <f t="shared" ref="CP24" si="1040">SUM(CP25:CP26)</f>
        <v>3689.6215962746101</v>
      </c>
      <c r="CQ24" s="472">
        <f t="shared" ref="CQ24" si="1041">SUM(CQ25:CQ26)</f>
        <v>3689.6215962746101</v>
      </c>
      <c r="CR24" s="472">
        <f t="shared" ref="CR24" si="1042">SUM(CR25:CR26)</f>
        <v>3689.6215962746101</v>
      </c>
      <c r="CS24" s="472">
        <f t="shared" ref="CS24" si="1043">SUM(CS25:CS26)</f>
        <v>3689.6215962746101</v>
      </c>
      <c r="CT24" s="472">
        <f t="shared" ref="CT24" si="1044">SUM(CT25:CT26)</f>
        <v>3689.6215962746101</v>
      </c>
      <c r="CU24" s="472">
        <f t="shared" ref="CU24" si="1045">SUM(CU25:CU26)</f>
        <v>3689.6215962746101</v>
      </c>
      <c r="CV24" s="472">
        <f t="shared" ref="CV24" si="1046">SUM(CV25:CV26)</f>
        <v>3689.6215962746101</v>
      </c>
      <c r="CW24" s="472">
        <f t="shared" ref="CW24" si="1047">SUM(CW25:CW26)</f>
        <v>3689.6215962746101</v>
      </c>
      <c r="CX24" s="472">
        <f t="shared" ref="CX24" si="1048">SUM(CX25:CX26)</f>
        <v>3689.6215962746101</v>
      </c>
      <c r="CY24" s="472">
        <f t="shared" ref="CY24" si="1049">SUM(CY25:CY26)</f>
        <v>3689.6215962746101</v>
      </c>
      <c r="CZ24" s="472">
        <f t="shared" ref="CZ24" si="1050">SUM(CZ25:CZ26)</f>
        <v>28689.62159627461</v>
      </c>
      <c r="DA24" s="473">
        <f t="shared" si="931"/>
        <v>69275.459155295306</v>
      </c>
      <c r="DB24" s="472">
        <f t="shared" ref="DB24" si="1051">SUM(DB25:DB26)</f>
        <v>3800.310244162848</v>
      </c>
      <c r="DC24" s="472">
        <f t="shared" ref="DC24" si="1052">SUM(DC25:DC26)</f>
        <v>3800.310244162848</v>
      </c>
      <c r="DD24" s="472">
        <f t="shared" ref="DD24" si="1053">SUM(DD25:DD26)</f>
        <v>3800.310244162848</v>
      </c>
      <c r="DE24" s="472">
        <f t="shared" ref="DE24" si="1054">SUM(DE25:DE26)</f>
        <v>3800.310244162848</v>
      </c>
      <c r="DF24" s="472">
        <f t="shared" ref="DF24" si="1055">SUM(DF25:DF26)</f>
        <v>3800.310244162848</v>
      </c>
      <c r="DG24" s="472">
        <f t="shared" ref="DG24" si="1056">SUM(DG25:DG26)</f>
        <v>3800.310244162848</v>
      </c>
      <c r="DH24" s="472">
        <f t="shared" ref="DH24" si="1057">SUM(DH25:DH26)</f>
        <v>3800.310244162848</v>
      </c>
      <c r="DI24" s="472">
        <f t="shared" ref="DI24" si="1058">SUM(DI25:DI26)</f>
        <v>3800.310244162848</v>
      </c>
      <c r="DJ24" s="472">
        <f t="shared" ref="DJ24" si="1059">SUM(DJ25:DJ26)</f>
        <v>3800.310244162848</v>
      </c>
      <c r="DK24" s="472">
        <f t="shared" ref="DK24" si="1060">SUM(DK25:DK26)</f>
        <v>3800.310244162848</v>
      </c>
      <c r="DL24" s="472">
        <f t="shared" ref="DL24" si="1061">SUM(DL25:DL26)</f>
        <v>3800.310244162848</v>
      </c>
      <c r="DM24" s="472">
        <f t="shared" ref="DM24" si="1062">SUM(DM25:DM26)</f>
        <v>127800.31024416284</v>
      </c>
      <c r="DN24" s="473">
        <f t="shared" si="933"/>
        <v>169603.72292995418</v>
      </c>
      <c r="DO24" s="472">
        <f t="shared" ref="DO24" si="1063">SUM(DO25:DO26)</f>
        <v>3914.3195514877334</v>
      </c>
      <c r="DP24" s="472">
        <f t="shared" ref="DP24" si="1064">SUM(DP25:DP26)</f>
        <v>3914.3195514877334</v>
      </c>
      <c r="DQ24" s="472">
        <f t="shared" ref="DQ24" si="1065">SUM(DQ25:DQ26)</f>
        <v>3914.3195514877334</v>
      </c>
      <c r="DR24" s="472">
        <f t="shared" ref="DR24" si="1066">SUM(DR25:DR26)</f>
        <v>3914.3195514877334</v>
      </c>
      <c r="DS24" s="472">
        <f t="shared" ref="DS24" si="1067">SUM(DS25:DS26)</f>
        <v>3914.3195514877334</v>
      </c>
      <c r="DT24" s="472">
        <f t="shared" ref="DT24" si="1068">SUM(DT25:DT26)</f>
        <v>3914.3195514877334</v>
      </c>
      <c r="DU24" s="472">
        <f t="shared" ref="DU24" si="1069">SUM(DU25:DU26)</f>
        <v>3914.3195514877334</v>
      </c>
      <c r="DV24" s="472">
        <f t="shared" ref="DV24" si="1070">SUM(DV25:DV26)</f>
        <v>3914.3195514877334</v>
      </c>
      <c r="DW24" s="472">
        <f t="shared" ref="DW24" si="1071">SUM(DW25:DW26)</f>
        <v>3914.3195514877334</v>
      </c>
      <c r="DX24" s="472">
        <f t="shared" ref="DX24" si="1072">SUM(DX25:DX26)</f>
        <v>3914.3195514877334</v>
      </c>
      <c r="DY24" s="472">
        <f t="shared" ref="DY24" si="1073">SUM(DY25:DY26)</f>
        <v>3914.3195514877334</v>
      </c>
      <c r="DZ24" s="472">
        <f t="shared" ref="DZ24" si="1074">SUM(DZ25:DZ26)</f>
        <v>28914.319551487733</v>
      </c>
      <c r="EA24" s="473">
        <f t="shared" si="935"/>
        <v>71971.834617852786</v>
      </c>
      <c r="EB24" s="472">
        <f t="shared" ref="EB24" si="1075">SUM(EB25:EB26)</f>
        <v>4031.7491380323654</v>
      </c>
      <c r="EC24" s="472">
        <f t="shared" ref="EC24" si="1076">SUM(EC25:EC26)</f>
        <v>4031.7491380323654</v>
      </c>
      <c r="ED24" s="472">
        <f t="shared" ref="ED24" si="1077">SUM(ED25:ED26)</f>
        <v>4031.7491380323654</v>
      </c>
      <c r="EE24" s="472">
        <f t="shared" ref="EE24" si="1078">SUM(EE25:EE26)</f>
        <v>4031.7491380323654</v>
      </c>
      <c r="EF24" s="472">
        <f t="shared" ref="EF24" si="1079">SUM(EF25:EF26)</f>
        <v>4031.7491380323654</v>
      </c>
      <c r="EG24" s="472">
        <f t="shared" ref="EG24" si="1080">SUM(EG25:EG26)</f>
        <v>4031.7491380323654</v>
      </c>
      <c r="EH24" s="472">
        <f t="shared" ref="EH24" si="1081">SUM(EH25:EH26)</f>
        <v>4031.7491380323654</v>
      </c>
      <c r="EI24" s="472">
        <f t="shared" ref="EI24" si="1082">SUM(EI25:EI26)</f>
        <v>4031.7491380323654</v>
      </c>
      <c r="EJ24" s="472">
        <f t="shared" ref="EJ24" si="1083">SUM(EJ25:EJ26)</f>
        <v>4031.7491380323654</v>
      </c>
      <c r="EK24" s="472">
        <f t="shared" ref="EK24" si="1084">SUM(EK25:EK26)</f>
        <v>4031.7491380323654</v>
      </c>
      <c r="EL24" s="472">
        <f t="shared" ref="EL24" si="1085">SUM(EL25:EL26)</f>
        <v>4031.7491380323654</v>
      </c>
      <c r="EM24" s="472">
        <f t="shared" ref="EM24" si="1086">SUM(EM25:EM26)</f>
        <v>98031.749138032363</v>
      </c>
      <c r="EN24" s="473">
        <f t="shared" si="937"/>
        <v>142380.98965638838</v>
      </c>
      <c r="EO24" s="472">
        <f t="shared" ref="EO24" si="1087">SUM(EO25:EO26)</f>
        <v>4152.7016121733368</v>
      </c>
      <c r="EP24" s="472">
        <f t="shared" ref="EP24" si="1088">SUM(EP25:EP26)</f>
        <v>4152.7016121733368</v>
      </c>
      <c r="EQ24" s="472">
        <f t="shared" ref="EQ24" si="1089">SUM(EQ25:EQ26)</f>
        <v>4152.7016121733368</v>
      </c>
      <c r="ER24" s="472">
        <f t="shared" ref="ER24" si="1090">SUM(ER25:ER26)</f>
        <v>4152.7016121733368</v>
      </c>
      <c r="ES24" s="472">
        <f t="shared" ref="ES24" si="1091">SUM(ES25:ES26)</f>
        <v>4152.7016121733368</v>
      </c>
      <c r="ET24" s="472">
        <f t="shared" ref="ET24" si="1092">SUM(ET25:ET26)</f>
        <v>4152.7016121733368</v>
      </c>
      <c r="EU24" s="472">
        <f t="shared" ref="EU24" si="1093">SUM(EU25:EU26)</f>
        <v>4152.7016121733368</v>
      </c>
      <c r="EV24" s="472">
        <f t="shared" ref="EV24" si="1094">SUM(EV25:EV26)</f>
        <v>4152.7016121733368</v>
      </c>
      <c r="EW24" s="472">
        <f t="shared" ref="EW24" si="1095">SUM(EW25:EW26)</f>
        <v>4152.7016121733368</v>
      </c>
      <c r="EX24" s="472">
        <f t="shared" ref="EX24" si="1096">SUM(EX25:EX26)</f>
        <v>4152.7016121733368</v>
      </c>
      <c r="EY24" s="472">
        <f t="shared" ref="EY24" si="1097">SUM(EY25:EY26)</f>
        <v>4152.7016121733368</v>
      </c>
      <c r="EZ24" s="472">
        <f t="shared" ref="EZ24" si="1098">SUM(EZ25:EZ26)</f>
        <v>69152.701612173332</v>
      </c>
      <c r="FA24" s="473">
        <f t="shared" si="939"/>
        <v>114832.41934608005</v>
      </c>
      <c r="FB24" s="472">
        <f t="shared" ref="FB24" si="1099">SUM(FB25:FB26)</f>
        <v>4277.2826605385362</v>
      </c>
      <c r="FC24" s="472">
        <f t="shared" ref="FC24" si="1100">SUM(FC25:FC26)</f>
        <v>4277.2826605385362</v>
      </c>
      <c r="FD24" s="472">
        <f t="shared" ref="FD24" si="1101">SUM(FD25:FD26)</f>
        <v>4277.2826605385362</v>
      </c>
      <c r="FE24" s="472">
        <f t="shared" ref="FE24" si="1102">SUM(FE25:FE26)</f>
        <v>4277.2826605385362</v>
      </c>
      <c r="FF24" s="472">
        <f t="shared" ref="FF24" si="1103">SUM(FF25:FF26)</f>
        <v>4277.2826605385362</v>
      </c>
      <c r="FG24" s="472">
        <f t="shared" ref="FG24" si="1104">SUM(FG25:FG26)</f>
        <v>4277.2826605385362</v>
      </c>
      <c r="FH24" s="472">
        <f t="shared" ref="FH24" si="1105">SUM(FH25:FH26)</f>
        <v>4277.2826605385362</v>
      </c>
      <c r="FI24" s="472">
        <f t="shared" ref="FI24" si="1106">SUM(FI25:FI26)</f>
        <v>4277.2826605385362</v>
      </c>
      <c r="FJ24" s="472">
        <f t="shared" ref="FJ24" si="1107">SUM(FJ25:FJ26)</f>
        <v>4277.2826605385362</v>
      </c>
      <c r="FK24" s="472">
        <f t="shared" ref="FK24" si="1108">SUM(FK25:FK26)</f>
        <v>4277.2826605385362</v>
      </c>
      <c r="FL24" s="472">
        <f t="shared" ref="FL24" si="1109">SUM(FL25:FL26)</f>
        <v>4277.2826605385362</v>
      </c>
      <c r="FM24" s="472">
        <f t="shared" ref="FM24" si="1110">SUM(FM25:FM26)</f>
        <v>108277.28266053853</v>
      </c>
      <c r="FN24" s="473">
        <f t="shared" si="941"/>
        <v>155327.39192646241</v>
      </c>
      <c r="FO24" s="472">
        <f t="shared" ref="FO24" si="1111">SUM(FO25:FO26)</f>
        <v>4405.6011403546918</v>
      </c>
      <c r="FP24" s="472">
        <f t="shared" ref="FP24" si="1112">SUM(FP25:FP26)</f>
        <v>4405.6011403546918</v>
      </c>
      <c r="FQ24" s="472">
        <f t="shared" ref="FQ24" si="1113">SUM(FQ25:FQ26)</f>
        <v>4405.6011403546918</v>
      </c>
      <c r="FR24" s="472">
        <f t="shared" ref="FR24" si="1114">SUM(FR25:FR26)</f>
        <v>4405.6011403546918</v>
      </c>
      <c r="FS24" s="472">
        <f t="shared" ref="FS24" si="1115">SUM(FS25:FS26)</f>
        <v>4405.6011403546918</v>
      </c>
      <c r="FT24" s="472">
        <f t="shared" ref="FT24" si="1116">SUM(FT25:FT26)</f>
        <v>4405.6011403546918</v>
      </c>
      <c r="FU24" s="472">
        <f t="shared" ref="FU24" si="1117">SUM(FU25:FU26)</f>
        <v>4405.6011403546918</v>
      </c>
      <c r="FV24" s="472">
        <f t="shared" ref="FV24" si="1118">SUM(FV25:FV26)</f>
        <v>4405.6011403546918</v>
      </c>
      <c r="FW24" s="472">
        <f t="shared" ref="FW24" si="1119">SUM(FW25:FW26)</f>
        <v>4405.6011403546918</v>
      </c>
      <c r="FX24" s="472">
        <f t="shared" ref="FX24" si="1120">SUM(FX25:FX26)</f>
        <v>4405.6011403546918</v>
      </c>
      <c r="FY24" s="472">
        <f t="shared" ref="FY24" si="1121">SUM(FY25:FY26)</f>
        <v>4405.6011403546918</v>
      </c>
      <c r="FZ24" s="472">
        <f t="shared" ref="FZ24" si="1122">SUM(FZ25:FZ26)</f>
        <v>48405.601140354695</v>
      </c>
      <c r="GA24" s="473">
        <f t="shared" si="943"/>
        <v>96867.213684256305</v>
      </c>
      <c r="GB24" s="472">
        <f t="shared" ref="GB24" si="1123">SUM(GB25:GB26)</f>
        <v>4537.7691745653328</v>
      </c>
      <c r="GC24" s="472">
        <f t="shared" ref="GC24" si="1124">SUM(GC25:GC26)</f>
        <v>4537.7691745653328</v>
      </c>
      <c r="GD24" s="472">
        <f t="shared" ref="GD24" si="1125">SUM(GD25:GD26)</f>
        <v>4537.7691745653328</v>
      </c>
      <c r="GE24" s="472">
        <f t="shared" ref="GE24" si="1126">SUM(GE25:GE26)</f>
        <v>4537.7691745653328</v>
      </c>
      <c r="GF24" s="472">
        <f t="shared" ref="GF24" si="1127">SUM(GF25:GF26)</f>
        <v>4537.7691745653328</v>
      </c>
      <c r="GG24" s="472">
        <f t="shared" ref="GG24" si="1128">SUM(GG25:GG26)</f>
        <v>4537.7691745653328</v>
      </c>
      <c r="GH24" s="472">
        <f t="shared" ref="GH24" si="1129">SUM(GH25:GH26)</f>
        <v>4537.7691745653328</v>
      </c>
      <c r="GI24" s="472">
        <f t="shared" ref="GI24" si="1130">SUM(GI25:GI26)</f>
        <v>4537.7691745653328</v>
      </c>
      <c r="GJ24" s="472">
        <f t="shared" ref="GJ24" si="1131">SUM(GJ25:GJ26)</f>
        <v>4537.7691745653328</v>
      </c>
      <c r="GK24" s="472">
        <f t="shared" ref="GK24" si="1132">SUM(GK25:GK26)</f>
        <v>4537.7691745653328</v>
      </c>
      <c r="GL24" s="472">
        <f t="shared" ref="GL24" si="1133">SUM(GL25:GL26)</f>
        <v>4537.7691745653328</v>
      </c>
      <c r="GM24" s="472">
        <f t="shared" ref="GM24" si="1134">SUM(GM25:GM26)</f>
        <v>129037.76917456533</v>
      </c>
      <c r="GN24" s="473">
        <f t="shared" si="945"/>
        <v>178953.230094784</v>
      </c>
      <c r="GO24" s="472">
        <f t="shared" ref="GO24" si="1135">SUM(GO25:GO26)</f>
        <v>0</v>
      </c>
      <c r="GP24" s="472">
        <f t="shared" ref="GP24" si="1136">SUM(GP25:GP26)</f>
        <v>0</v>
      </c>
      <c r="GQ24" s="472">
        <f t="shared" ref="GQ24" si="1137">SUM(GQ25:GQ26)</f>
        <v>0</v>
      </c>
      <c r="GR24" s="472">
        <f t="shared" ref="GR24" si="1138">SUM(GR25:GR26)</f>
        <v>0</v>
      </c>
      <c r="GS24" s="472">
        <f t="shared" ref="GS24" si="1139">SUM(GS25:GS26)</f>
        <v>0</v>
      </c>
      <c r="GT24" s="472">
        <f t="shared" ref="GT24" si="1140">SUM(GT25:GT26)</f>
        <v>0</v>
      </c>
      <c r="GU24" s="472">
        <f t="shared" ref="GU24" si="1141">SUM(GU25:GU26)</f>
        <v>0</v>
      </c>
      <c r="GV24" s="472">
        <f t="shared" ref="GV24" si="1142">SUM(GV25:GV26)</f>
        <v>0</v>
      </c>
      <c r="GW24" s="472">
        <f t="shared" ref="GW24" si="1143">SUM(GW25:GW26)</f>
        <v>0</v>
      </c>
      <c r="GX24" s="472">
        <f t="shared" ref="GX24" si="1144">SUM(GX25:GX26)</f>
        <v>0</v>
      </c>
      <c r="GY24" s="472">
        <f t="shared" ref="GY24" si="1145">SUM(GY25:GY26)</f>
        <v>0</v>
      </c>
      <c r="GZ24" s="472">
        <f t="shared" ref="GZ24" si="1146">SUM(GZ25:GZ26)</f>
        <v>0</v>
      </c>
      <c r="HA24" s="473">
        <f t="shared" si="947"/>
        <v>0</v>
      </c>
      <c r="HB24" s="472">
        <f t="shared" ref="HB24" si="1147">SUM(HB25:HB26)</f>
        <v>0</v>
      </c>
      <c r="HC24" s="472">
        <f t="shared" ref="HC24" si="1148">SUM(HC25:HC26)</f>
        <v>0</v>
      </c>
      <c r="HD24" s="472">
        <f t="shared" ref="HD24" si="1149">SUM(HD25:HD26)</f>
        <v>0</v>
      </c>
      <c r="HE24" s="472">
        <f t="shared" ref="HE24" si="1150">SUM(HE25:HE26)</f>
        <v>0</v>
      </c>
      <c r="HF24" s="472">
        <f t="shared" ref="HF24" si="1151">SUM(HF25:HF26)</f>
        <v>0</v>
      </c>
      <c r="HG24" s="472">
        <f t="shared" ref="HG24" si="1152">SUM(HG25:HG26)</f>
        <v>0</v>
      </c>
      <c r="HH24" s="472">
        <f t="shared" ref="HH24" si="1153">SUM(HH25:HH26)</f>
        <v>0</v>
      </c>
      <c r="HI24" s="472">
        <f t="shared" ref="HI24" si="1154">SUM(HI25:HI26)</f>
        <v>0</v>
      </c>
      <c r="HJ24" s="472">
        <f t="shared" ref="HJ24" si="1155">SUM(HJ25:HJ26)</f>
        <v>0</v>
      </c>
      <c r="HK24" s="472">
        <f t="shared" ref="HK24" si="1156">SUM(HK25:HK26)</f>
        <v>0</v>
      </c>
      <c r="HL24" s="472">
        <f t="shared" ref="HL24" si="1157">SUM(HL25:HL26)</f>
        <v>0</v>
      </c>
      <c r="HM24" s="472">
        <f t="shared" ref="HM24" si="1158">SUM(HM25:HM26)</f>
        <v>0</v>
      </c>
      <c r="HN24" s="473">
        <f t="shared" si="949"/>
        <v>0</v>
      </c>
      <c r="HO24" s="472">
        <f t="shared" ref="HO24" si="1159">SUM(HO25:HO26)</f>
        <v>0</v>
      </c>
      <c r="HP24" s="472">
        <f t="shared" ref="HP24" si="1160">SUM(HP25:HP26)</f>
        <v>0</v>
      </c>
      <c r="HQ24" s="472">
        <f t="shared" ref="HQ24" si="1161">SUM(HQ25:HQ26)</f>
        <v>0</v>
      </c>
      <c r="HR24" s="472">
        <f t="shared" ref="HR24" si="1162">SUM(HR25:HR26)</f>
        <v>0</v>
      </c>
      <c r="HS24" s="472">
        <f t="shared" ref="HS24" si="1163">SUM(HS25:HS26)</f>
        <v>0</v>
      </c>
      <c r="HT24" s="472">
        <f t="shared" ref="HT24" si="1164">SUM(HT25:HT26)</f>
        <v>0</v>
      </c>
      <c r="HU24" s="472">
        <f t="shared" ref="HU24" si="1165">SUM(HU25:HU26)</f>
        <v>0</v>
      </c>
      <c r="HV24" s="472">
        <f t="shared" ref="HV24" si="1166">SUM(HV25:HV26)</f>
        <v>0</v>
      </c>
      <c r="HW24" s="472">
        <f t="shared" ref="HW24" si="1167">SUM(HW25:HW26)</f>
        <v>0</v>
      </c>
      <c r="HX24" s="472">
        <f t="shared" ref="HX24" si="1168">SUM(HX25:HX26)</f>
        <v>0</v>
      </c>
      <c r="HY24" s="472">
        <f t="shared" ref="HY24" si="1169">SUM(HY25:HY26)</f>
        <v>0</v>
      </c>
      <c r="HZ24" s="472">
        <f t="shared" ref="HZ24" si="1170">SUM(HZ25:HZ26)</f>
        <v>0</v>
      </c>
      <c r="IA24" s="473">
        <f t="shared" si="951"/>
        <v>0</v>
      </c>
      <c r="IB24" s="472">
        <f t="shared" ref="IB24" si="1171">SUM(IB25:IB26)</f>
        <v>0</v>
      </c>
      <c r="IC24" s="472">
        <f t="shared" ref="IC24" si="1172">SUM(IC25:IC26)</f>
        <v>0</v>
      </c>
      <c r="ID24" s="472">
        <f t="shared" ref="ID24" si="1173">SUM(ID25:ID26)</f>
        <v>0</v>
      </c>
      <c r="IE24" s="472">
        <f t="shared" ref="IE24" si="1174">SUM(IE25:IE26)</f>
        <v>0</v>
      </c>
      <c r="IF24" s="472">
        <f t="shared" ref="IF24" si="1175">SUM(IF25:IF26)</f>
        <v>0</v>
      </c>
      <c r="IG24" s="472">
        <f t="shared" ref="IG24" si="1176">SUM(IG25:IG26)</f>
        <v>0</v>
      </c>
      <c r="IH24" s="472">
        <f t="shared" ref="IH24" si="1177">SUM(IH25:IH26)</f>
        <v>0</v>
      </c>
      <c r="II24" s="472">
        <f t="shared" ref="II24" si="1178">SUM(II25:II26)</f>
        <v>0</v>
      </c>
      <c r="IJ24" s="472">
        <f t="shared" ref="IJ24" si="1179">SUM(IJ25:IJ26)</f>
        <v>0</v>
      </c>
      <c r="IK24" s="472">
        <f t="shared" ref="IK24" si="1180">SUM(IK25:IK26)</f>
        <v>0</v>
      </c>
      <c r="IL24" s="472">
        <f t="shared" ref="IL24" si="1181">SUM(IL25:IL26)</f>
        <v>0</v>
      </c>
      <c r="IM24" s="472">
        <f t="shared" ref="IM24" si="1182">SUM(IM25:IM26)</f>
        <v>0</v>
      </c>
      <c r="IN24" s="473">
        <f t="shared" si="953"/>
        <v>0</v>
      </c>
      <c r="IO24" s="472">
        <f t="shared" ref="IO24" si="1183">SUM(IO25:IO26)</f>
        <v>0</v>
      </c>
      <c r="IP24" s="472">
        <f t="shared" ref="IP24" si="1184">SUM(IP25:IP26)</f>
        <v>0</v>
      </c>
      <c r="IQ24" s="472">
        <f t="shared" ref="IQ24" si="1185">SUM(IQ25:IQ26)</f>
        <v>0</v>
      </c>
      <c r="IR24" s="472">
        <f t="shared" ref="IR24" si="1186">SUM(IR25:IR26)</f>
        <v>0</v>
      </c>
      <c r="IS24" s="472">
        <f t="shared" ref="IS24" si="1187">SUM(IS25:IS26)</f>
        <v>0</v>
      </c>
      <c r="IT24" s="472">
        <f t="shared" ref="IT24" si="1188">SUM(IT25:IT26)</f>
        <v>0</v>
      </c>
      <c r="IU24" s="472">
        <f t="shared" ref="IU24" si="1189">SUM(IU25:IU26)</f>
        <v>0</v>
      </c>
      <c r="IV24" s="472">
        <f t="shared" ref="IV24" si="1190">SUM(IV25:IV26)</f>
        <v>0</v>
      </c>
      <c r="IW24" s="472">
        <f t="shared" ref="IW24" si="1191">SUM(IW25:IW26)</f>
        <v>0</v>
      </c>
      <c r="IX24" s="472">
        <f t="shared" ref="IX24" si="1192">SUM(IX25:IX26)</f>
        <v>0</v>
      </c>
      <c r="IY24" s="472">
        <f t="shared" ref="IY24" si="1193">SUM(IY25:IY26)</f>
        <v>0</v>
      </c>
      <c r="IZ24" s="472">
        <f t="shared" ref="IZ24" si="1194">SUM(IZ25:IZ26)</f>
        <v>0</v>
      </c>
      <c r="JA24" s="473">
        <f t="shared" si="955"/>
        <v>0</v>
      </c>
      <c r="JB24" s="472">
        <f t="shared" ref="JB24" si="1195">SUM(JB25:JB26)</f>
        <v>0</v>
      </c>
      <c r="JC24" s="472">
        <f t="shared" ref="JC24" si="1196">SUM(JC25:JC26)</f>
        <v>0</v>
      </c>
      <c r="JD24" s="472">
        <f t="shared" ref="JD24" si="1197">SUM(JD25:JD26)</f>
        <v>0</v>
      </c>
      <c r="JE24" s="472">
        <f t="shared" ref="JE24" si="1198">SUM(JE25:JE26)</f>
        <v>0</v>
      </c>
      <c r="JF24" s="472">
        <f t="shared" ref="JF24" si="1199">SUM(JF25:JF26)</f>
        <v>0</v>
      </c>
      <c r="JG24" s="472">
        <f t="shared" ref="JG24" si="1200">SUM(JG25:JG26)</f>
        <v>0</v>
      </c>
      <c r="JH24" s="472">
        <f t="shared" ref="JH24" si="1201">SUM(JH25:JH26)</f>
        <v>0</v>
      </c>
      <c r="JI24" s="472">
        <f t="shared" ref="JI24" si="1202">SUM(JI25:JI26)</f>
        <v>0</v>
      </c>
      <c r="JJ24" s="472">
        <f t="shared" ref="JJ24" si="1203">SUM(JJ25:JJ26)</f>
        <v>0</v>
      </c>
      <c r="JK24" s="472">
        <f t="shared" ref="JK24" si="1204">SUM(JK25:JK26)</f>
        <v>0</v>
      </c>
      <c r="JL24" s="472">
        <f t="shared" ref="JL24" si="1205">SUM(JL25:JL26)</f>
        <v>0</v>
      </c>
      <c r="JM24" s="472">
        <f t="shared" ref="JM24" si="1206">SUM(JM25:JM26)</f>
        <v>0</v>
      </c>
      <c r="JN24" s="473">
        <f t="shared" si="957"/>
        <v>0</v>
      </c>
      <c r="JO24" s="472">
        <f t="shared" ref="JO24" si="1207">SUM(JO25:JO26)</f>
        <v>0</v>
      </c>
      <c r="JP24" s="472">
        <f t="shared" ref="JP24" si="1208">SUM(JP25:JP26)</f>
        <v>0</v>
      </c>
      <c r="JQ24" s="472">
        <f t="shared" ref="JQ24" si="1209">SUM(JQ25:JQ26)</f>
        <v>0</v>
      </c>
      <c r="JR24" s="472">
        <f t="shared" ref="JR24" si="1210">SUM(JR25:JR26)</f>
        <v>0</v>
      </c>
      <c r="JS24" s="472">
        <f t="shared" ref="JS24" si="1211">SUM(JS25:JS26)</f>
        <v>0</v>
      </c>
      <c r="JT24" s="472">
        <f t="shared" ref="JT24" si="1212">SUM(JT25:JT26)</f>
        <v>0</v>
      </c>
      <c r="JU24" s="472">
        <f t="shared" ref="JU24" si="1213">SUM(JU25:JU26)</f>
        <v>0</v>
      </c>
      <c r="JV24" s="472">
        <f t="shared" ref="JV24" si="1214">SUM(JV25:JV26)</f>
        <v>0</v>
      </c>
      <c r="JW24" s="472">
        <f t="shared" ref="JW24" si="1215">SUM(JW25:JW26)</f>
        <v>0</v>
      </c>
      <c r="JX24" s="472">
        <f t="shared" ref="JX24" si="1216">SUM(JX25:JX26)</f>
        <v>0</v>
      </c>
      <c r="JY24" s="472">
        <f t="shared" ref="JY24" si="1217">SUM(JY25:JY26)</f>
        <v>0</v>
      </c>
      <c r="JZ24" s="472">
        <f t="shared" ref="JZ24" si="1218">SUM(JZ25:JZ26)</f>
        <v>0</v>
      </c>
      <c r="KA24" s="473">
        <f t="shared" si="959"/>
        <v>0</v>
      </c>
      <c r="KB24" s="472">
        <f t="shared" ref="KB24" si="1219">SUM(KB25:KB26)</f>
        <v>0</v>
      </c>
      <c r="KC24" s="472">
        <f t="shared" ref="KC24" si="1220">SUM(KC25:KC26)</f>
        <v>0</v>
      </c>
      <c r="KD24" s="472">
        <f t="shared" ref="KD24" si="1221">SUM(KD25:KD26)</f>
        <v>0</v>
      </c>
      <c r="KE24" s="472">
        <f t="shared" ref="KE24" si="1222">SUM(KE25:KE26)</f>
        <v>0</v>
      </c>
      <c r="KF24" s="472">
        <f t="shared" ref="KF24" si="1223">SUM(KF25:KF26)</f>
        <v>0</v>
      </c>
      <c r="KG24" s="472">
        <f t="shared" ref="KG24" si="1224">SUM(KG25:KG26)</f>
        <v>0</v>
      </c>
      <c r="KH24" s="472">
        <f t="shared" ref="KH24" si="1225">SUM(KH25:KH26)</f>
        <v>0</v>
      </c>
      <c r="KI24" s="472">
        <f t="shared" ref="KI24" si="1226">SUM(KI25:KI26)</f>
        <v>0</v>
      </c>
      <c r="KJ24" s="472">
        <f t="shared" ref="KJ24" si="1227">SUM(KJ25:KJ26)</f>
        <v>0</v>
      </c>
      <c r="KK24" s="472">
        <f t="shared" ref="KK24" si="1228">SUM(KK25:KK26)</f>
        <v>0</v>
      </c>
      <c r="KL24" s="472">
        <f t="shared" ref="KL24" si="1229">SUM(KL25:KL26)</f>
        <v>0</v>
      </c>
      <c r="KM24" s="472">
        <f t="shared" ref="KM24" si="1230">SUM(KM25:KM26)</f>
        <v>0</v>
      </c>
      <c r="KN24" s="473">
        <f t="shared" si="961"/>
        <v>0</v>
      </c>
      <c r="KO24" s="472">
        <f t="shared" ref="KO24" si="1231">SUM(KO25:KO26)</f>
        <v>0</v>
      </c>
      <c r="KP24" s="472">
        <f t="shared" ref="KP24" si="1232">SUM(KP25:KP26)</f>
        <v>0</v>
      </c>
      <c r="KQ24" s="472">
        <f t="shared" ref="KQ24" si="1233">SUM(KQ25:KQ26)</f>
        <v>0</v>
      </c>
      <c r="KR24" s="472">
        <f t="shared" ref="KR24" si="1234">SUM(KR25:KR26)</f>
        <v>0</v>
      </c>
      <c r="KS24" s="472">
        <f t="shared" ref="KS24" si="1235">SUM(KS25:KS26)</f>
        <v>0</v>
      </c>
      <c r="KT24" s="472">
        <f t="shared" ref="KT24" si="1236">SUM(KT25:KT26)</f>
        <v>0</v>
      </c>
      <c r="KU24" s="472">
        <f t="shared" ref="KU24" si="1237">SUM(KU25:KU26)</f>
        <v>0</v>
      </c>
      <c r="KV24" s="472">
        <f t="shared" ref="KV24" si="1238">SUM(KV25:KV26)</f>
        <v>0</v>
      </c>
      <c r="KW24" s="472">
        <f t="shared" ref="KW24" si="1239">SUM(KW25:KW26)</f>
        <v>0</v>
      </c>
      <c r="KX24" s="472">
        <f t="shared" ref="KX24" si="1240">SUM(KX25:KX26)</f>
        <v>0</v>
      </c>
      <c r="KY24" s="472">
        <f t="shared" ref="KY24" si="1241">SUM(KY25:KY26)</f>
        <v>0</v>
      </c>
      <c r="KZ24" s="472">
        <f t="shared" ref="KZ24" si="1242">SUM(KZ25:KZ26)</f>
        <v>0</v>
      </c>
      <c r="LA24" s="473">
        <f t="shared" si="963"/>
        <v>0</v>
      </c>
      <c r="LB24" s="472">
        <f t="shared" ref="LB24" si="1243">SUM(LB25:LB26)</f>
        <v>0</v>
      </c>
      <c r="LC24" s="472">
        <f t="shared" ref="LC24" si="1244">SUM(LC25:LC26)</f>
        <v>0</v>
      </c>
      <c r="LD24" s="472">
        <f t="shared" ref="LD24" si="1245">SUM(LD25:LD26)</f>
        <v>0</v>
      </c>
      <c r="LE24" s="472">
        <f t="shared" ref="LE24" si="1246">SUM(LE25:LE26)</f>
        <v>0</v>
      </c>
      <c r="LF24" s="472">
        <f t="shared" ref="LF24" si="1247">SUM(LF25:LF26)</f>
        <v>0</v>
      </c>
      <c r="LG24" s="472">
        <f t="shared" ref="LG24" si="1248">SUM(LG25:LG26)</f>
        <v>0</v>
      </c>
      <c r="LH24" s="472">
        <f t="shared" ref="LH24" si="1249">SUM(LH25:LH26)</f>
        <v>0</v>
      </c>
      <c r="LI24" s="472">
        <f t="shared" ref="LI24" si="1250">SUM(LI25:LI26)</f>
        <v>0</v>
      </c>
      <c r="LJ24" s="472">
        <f t="shared" ref="LJ24" si="1251">SUM(LJ25:LJ26)</f>
        <v>0</v>
      </c>
      <c r="LK24" s="472">
        <f t="shared" ref="LK24" si="1252">SUM(LK25:LK26)</f>
        <v>0</v>
      </c>
      <c r="LL24" s="472">
        <f t="shared" ref="LL24" si="1253">SUM(LL25:LL26)</f>
        <v>0</v>
      </c>
      <c r="LM24" s="472">
        <f t="shared" ref="LM24" si="1254">SUM(LM25:LM26)</f>
        <v>0</v>
      </c>
      <c r="LN24" s="473">
        <f t="shared" si="965"/>
        <v>0</v>
      </c>
    </row>
    <row r="25" spans="1:326" s="461" customFormat="1">
      <c r="A25" s="499" t="s">
        <v>380</v>
      </c>
      <c r="B25" s="472">
        <f>IF(B5,'Dalyvio prielaidos'!$F$11/12*Indeksacija!$D$9,0)</f>
        <v>0</v>
      </c>
      <c r="C25" s="472">
        <f>IF(C5,'Dalyvio prielaidos'!$F$11/12*Indeksacija!$D$9,0)</f>
        <v>0</v>
      </c>
      <c r="D25" s="472">
        <f>IF(D5,'Dalyvio prielaidos'!$F$11/12*Indeksacija!$D$9,0)</f>
        <v>0</v>
      </c>
      <c r="E25" s="472">
        <f>IF(E5,'Dalyvio prielaidos'!$F$11/12*Indeksacija!$D$9,0)</f>
        <v>0</v>
      </c>
      <c r="F25" s="472">
        <f>IF(F5,'Dalyvio prielaidos'!$F$11/12*Indeksacija!$D$9,0)</f>
        <v>0</v>
      </c>
      <c r="G25" s="472">
        <f>IF(G5,'Dalyvio prielaidos'!$F$11/12*Indeksacija!$D$9,0)</f>
        <v>0</v>
      </c>
      <c r="H25" s="472">
        <f>IF(H5,'Dalyvio prielaidos'!$F$11/12*Indeksacija!$D$9,0)</f>
        <v>0</v>
      </c>
      <c r="I25" s="472">
        <f>IF(I5,'Dalyvio prielaidos'!$F$11/12*Indeksacija!$D$9,0)</f>
        <v>0</v>
      </c>
      <c r="J25" s="472">
        <f>IF(J5,'Dalyvio prielaidos'!$F$11/12*Indeksacija!$D$9,0)</f>
        <v>0</v>
      </c>
      <c r="K25" s="472">
        <f>IF(K5,'Dalyvio prielaidos'!$F$11/12*Indeksacija!$D$9,0)</f>
        <v>0</v>
      </c>
      <c r="L25" s="472">
        <f>IF(L5,'Dalyvio prielaidos'!$F$11/12*Indeksacija!$D$9,0)</f>
        <v>0</v>
      </c>
      <c r="M25" s="472">
        <f>IF(M5,'Dalyvio prielaidos'!$F$11/12*Indeksacija!$D$9,0)</f>
        <v>0</v>
      </c>
      <c r="N25" s="473">
        <f t="shared" ref="N25" si="1255">SUM(B25:M25)</f>
        <v>0</v>
      </c>
      <c r="O25" s="472">
        <f>IF(O5,'Dalyvio prielaidos'!$F$11/12*Indeksacija!$E$9,0)</f>
        <v>0</v>
      </c>
      <c r="P25" s="472">
        <f>IF(P5,'Dalyvio prielaidos'!$F$11/12*Indeksacija!$E$9,0)</f>
        <v>0</v>
      </c>
      <c r="Q25" s="472">
        <f>IF(Q5,'Dalyvio prielaidos'!$F$11/12*Indeksacija!$E$9,0)</f>
        <v>0</v>
      </c>
      <c r="R25" s="472">
        <f>IF(R5,'Dalyvio prielaidos'!$F$11/12*Indeksacija!$E$9,0)</f>
        <v>0</v>
      </c>
      <c r="S25" s="472">
        <f>IF(S5,'Dalyvio prielaidos'!$F$11/12*Indeksacija!$E$9,0)</f>
        <v>0</v>
      </c>
      <c r="T25" s="472">
        <f>IF(T5,'Dalyvio prielaidos'!$F$11/12*Indeksacija!$E$9,0)</f>
        <v>0</v>
      </c>
      <c r="U25" s="472">
        <f>IF(U5,'Dalyvio prielaidos'!$F$11/12*Indeksacija!$E$9,0)</f>
        <v>0</v>
      </c>
      <c r="V25" s="472">
        <f>IF(V5,'Dalyvio prielaidos'!$F$11/12*Indeksacija!$E$9,0)</f>
        <v>0</v>
      </c>
      <c r="W25" s="472">
        <f>IF(W5,'Dalyvio prielaidos'!$F$11/12*Indeksacija!$E$9,0)</f>
        <v>0</v>
      </c>
      <c r="X25" s="472">
        <f>IF(X5,'Dalyvio prielaidos'!$F$11/12*Indeksacija!$E$9,0)</f>
        <v>0</v>
      </c>
      <c r="Y25" s="472">
        <f>IF(Y5,'Dalyvio prielaidos'!$F$11/12*Indeksacija!$E$9,0)</f>
        <v>0</v>
      </c>
      <c r="Z25" s="472">
        <f>IF(Z5,'Dalyvio prielaidos'!$F$11/12*Indeksacija!$E$9,0)</f>
        <v>0</v>
      </c>
      <c r="AA25" s="462">
        <f t="shared" ref="AA25" si="1256">SUM(O25:Z25)</f>
        <v>0</v>
      </c>
      <c r="AB25" s="472">
        <f>IF(AB5,'Dalyvio prielaidos'!$F$11/12*Indeksacija!$F$9,0)</f>
        <v>3182.7</v>
      </c>
      <c r="AC25" s="472">
        <f>IF(AC5,'Dalyvio prielaidos'!$F$11/12*Indeksacija!$F$9,0)</f>
        <v>3182.7</v>
      </c>
      <c r="AD25" s="472">
        <f>IF(AD5,'Dalyvio prielaidos'!$F$11/12*Indeksacija!$F$9,0)</f>
        <v>3182.7</v>
      </c>
      <c r="AE25" s="472">
        <f>IF(AE5,'Dalyvio prielaidos'!$F$11/12*Indeksacija!$F$9,0)</f>
        <v>3182.7</v>
      </c>
      <c r="AF25" s="472">
        <f>IF(AF5,'Dalyvio prielaidos'!$F$11/12*Indeksacija!$F$9,0)</f>
        <v>3182.7</v>
      </c>
      <c r="AG25" s="472">
        <f>IF(AG5,'Dalyvio prielaidos'!$F$11/12*Indeksacija!$F$9,0)</f>
        <v>3182.7</v>
      </c>
      <c r="AH25" s="472">
        <f>IF(AH5,'Dalyvio prielaidos'!$F$11/12*Indeksacija!$F$9,0)</f>
        <v>3182.7</v>
      </c>
      <c r="AI25" s="472">
        <f>IF(AI5,'Dalyvio prielaidos'!$F$11/12*Indeksacija!$F$9,0)</f>
        <v>3182.7</v>
      </c>
      <c r="AJ25" s="472">
        <f>IF(AJ5,'Dalyvio prielaidos'!$F$11/12*Indeksacija!$F$9,0)</f>
        <v>3182.7</v>
      </c>
      <c r="AK25" s="472">
        <f>IF(AK5,'Dalyvio prielaidos'!$F$11/12*Indeksacija!$F$9,0)</f>
        <v>3182.7</v>
      </c>
      <c r="AL25" s="472">
        <f>IF(AL5,'Dalyvio prielaidos'!$F$11/12*Indeksacija!$F$9,0)</f>
        <v>3182.7</v>
      </c>
      <c r="AM25" s="472">
        <f>IF(AM5,'Dalyvio prielaidos'!$F$11/12*Indeksacija!$F$9,0)</f>
        <v>3182.7</v>
      </c>
      <c r="AN25" s="462">
        <f t="shared" ref="AN25" si="1257">SUM(AB25:AM25)</f>
        <v>38192.400000000001</v>
      </c>
      <c r="AO25" s="472">
        <f>IF(AO5,'Dalyvio prielaidos'!$F$11/12*Indeksacija!$G$9,0)</f>
        <v>3278.181</v>
      </c>
      <c r="AP25" s="472">
        <f>IF(AP5,'Dalyvio prielaidos'!$F$11/12*Indeksacija!$G$9,0)</f>
        <v>3278.181</v>
      </c>
      <c r="AQ25" s="472">
        <f>IF(AQ5,'Dalyvio prielaidos'!$F$11/12*Indeksacija!$G$9,0)</f>
        <v>3278.181</v>
      </c>
      <c r="AR25" s="472">
        <f>IF(AR5,'Dalyvio prielaidos'!$F$11/12*Indeksacija!$G$9,0)</f>
        <v>3278.181</v>
      </c>
      <c r="AS25" s="472">
        <f>IF(AS5,'Dalyvio prielaidos'!$F$11/12*Indeksacija!$G$9,0)</f>
        <v>3278.181</v>
      </c>
      <c r="AT25" s="472">
        <f>IF(AT5,'Dalyvio prielaidos'!$F$11/12*Indeksacija!$G$9,0)</f>
        <v>3278.181</v>
      </c>
      <c r="AU25" s="472">
        <f>IF(AU5,'Dalyvio prielaidos'!$F$11/12*Indeksacija!$G$9,0)</f>
        <v>3278.181</v>
      </c>
      <c r="AV25" s="472">
        <f>IF(AV5,'Dalyvio prielaidos'!$F$11/12*Indeksacija!$G$9,0)</f>
        <v>3278.181</v>
      </c>
      <c r="AW25" s="472">
        <f>IF(AW5,'Dalyvio prielaidos'!$F$11/12*Indeksacija!$G$9,0)</f>
        <v>3278.181</v>
      </c>
      <c r="AX25" s="472">
        <f>IF(AX5,'Dalyvio prielaidos'!$F$11/12*Indeksacija!$G$9,0)</f>
        <v>3278.181</v>
      </c>
      <c r="AY25" s="472">
        <f>IF(AY5,'Dalyvio prielaidos'!$F$11/12*Indeksacija!$G$9,0)</f>
        <v>3278.181</v>
      </c>
      <c r="AZ25" s="472">
        <f>IF(AZ5,'Dalyvio prielaidos'!$F$11/12*Indeksacija!$G$9,0)</f>
        <v>3278.181</v>
      </c>
      <c r="BA25" s="462">
        <f t="shared" ref="BA25" si="1258">SUM(AO25:AZ25)</f>
        <v>39338.171999999991</v>
      </c>
      <c r="BB25" s="472">
        <f>IF(BB5,'Dalyvio prielaidos'!$F$11/12*Indeksacija!$H$9,0)</f>
        <v>3376.5264299999999</v>
      </c>
      <c r="BC25" s="472">
        <f>IF(BC5,'Dalyvio prielaidos'!$F$11/12*Indeksacija!$H$9,0)</f>
        <v>3376.5264299999999</v>
      </c>
      <c r="BD25" s="472">
        <f>IF(BD5,'Dalyvio prielaidos'!$F$11/12*Indeksacija!$H$9,0)</f>
        <v>3376.5264299999999</v>
      </c>
      <c r="BE25" s="472">
        <f>IF(BE5,'Dalyvio prielaidos'!$F$11/12*Indeksacija!$H$9,0)</f>
        <v>3376.5264299999999</v>
      </c>
      <c r="BF25" s="472">
        <f>IF(BF5,'Dalyvio prielaidos'!$F$11/12*Indeksacija!$H$9,0)</f>
        <v>3376.5264299999999</v>
      </c>
      <c r="BG25" s="472">
        <f>IF(BG5,'Dalyvio prielaidos'!$F$11/12*Indeksacija!$H$9,0)</f>
        <v>3376.5264299999999</v>
      </c>
      <c r="BH25" s="472">
        <f>IF(BH5,'Dalyvio prielaidos'!$F$11/12*Indeksacija!$H$9,0)</f>
        <v>3376.5264299999999</v>
      </c>
      <c r="BI25" s="472">
        <f>IF(BI5,'Dalyvio prielaidos'!$F$11/12*Indeksacija!$H$9,0)</f>
        <v>3376.5264299999999</v>
      </c>
      <c r="BJ25" s="472">
        <f>IF(BJ5,'Dalyvio prielaidos'!$F$11/12*Indeksacija!$H$9,0)</f>
        <v>3376.5264299999999</v>
      </c>
      <c r="BK25" s="472">
        <f>IF(BK5,'Dalyvio prielaidos'!$F$11/12*Indeksacija!$H$9,0)</f>
        <v>3376.5264299999999</v>
      </c>
      <c r="BL25" s="472">
        <f>IF(BL5,'Dalyvio prielaidos'!$F$11/12*Indeksacija!$H$9,0)</f>
        <v>3376.5264299999999</v>
      </c>
      <c r="BM25" s="472">
        <f>IF(BM5,'Dalyvio prielaidos'!$F$11/12*Indeksacija!$H$9,0)</f>
        <v>3376.5264299999999</v>
      </c>
      <c r="BN25" s="462">
        <f t="shared" ref="BN25" si="1259">SUM(BB25:BM25)</f>
        <v>40518.317159999984</v>
      </c>
      <c r="BO25" s="472">
        <f>IF(BO5,'Dalyvio prielaidos'!$F$11/12*Indeksacija!$I$9,0)</f>
        <v>3477.8222228999994</v>
      </c>
      <c r="BP25" s="472">
        <f>IF(BP5,'Dalyvio prielaidos'!$F$11/12*Indeksacija!$I$9,0)</f>
        <v>3477.8222228999994</v>
      </c>
      <c r="BQ25" s="472">
        <f>IF(BQ5,'Dalyvio prielaidos'!$F$11/12*Indeksacija!$I$9,0)</f>
        <v>3477.8222228999994</v>
      </c>
      <c r="BR25" s="472">
        <f>IF(BR5,'Dalyvio prielaidos'!$F$11/12*Indeksacija!$I$9,0)</f>
        <v>3477.8222228999994</v>
      </c>
      <c r="BS25" s="472">
        <f>IF(BS5,'Dalyvio prielaidos'!$F$11/12*Indeksacija!$I$9,0)</f>
        <v>3477.8222228999994</v>
      </c>
      <c r="BT25" s="472">
        <f>IF(BT5,'Dalyvio prielaidos'!$F$11/12*Indeksacija!$I$9,0)</f>
        <v>3477.8222228999994</v>
      </c>
      <c r="BU25" s="472">
        <f>IF(BU5,'Dalyvio prielaidos'!$F$11/12*Indeksacija!$I$9,0)</f>
        <v>3477.8222228999994</v>
      </c>
      <c r="BV25" s="472">
        <f>IF(BV5,'Dalyvio prielaidos'!$F$11/12*Indeksacija!$I$9,0)</f>
        <v>3477.8222228999994</v>
      </c>
      <c r="BW25" s="472">
        <f>IF(BW5,'Dalyvio prielaidos'!$F$11/12*Indeksacija!$I$9,0)</f>
        <v>3477.8222228999994</v>
      </c>
      <c r="BX25" s="472">
        <f>IF(BX5,'Dalyvio prielaidos'!$F$11/12*Indeksacija!$I$9,0)</f>
        <v>3477.8222228999994</v>
      </c>
      <c r="BY25" s="472">
        <f>IF(BY5,'Dalyvio prielaidos'!$F$11/12*Indeksacija!$I$9,0)</f>
        <v>3477.8222228999994</v>
      </c>
      <c r="BZ25" s="472">
        <f>IF(BZ5,'Dalyvio prielaidos'!$F$11/12*Indeksacija!$I$9,0)</f>
        <v>3477.8222228999994</v>
      </c>
      <c r="CA25" s="462">
        <f t="shared" ref="CA25" si="1260">SUM(BO25:BZ25)</f>
        <v>41733.866674799996</v>
      </c>
      <c r="CB25" s="472">
        <f>IF(CB5,'Dalyvio prielaidos'!$F$11/12*Indeksacija!$J$9,0)</f>
        <v>3582.1568895869996</v>
      </c>
      <c r="CC25" s="472">
        <f>IF(CC5,'Dalyvio prielaidos'!$F$11/12*Indeksacija!$J$9,0)</f>
        <v>3582.1568895869996</v>
      </c>
      <c r="CD25" s="472">
        <f>IF(CD5,'Dalyvio prielaidos'!$F$11/12*Indeksacija!$J$9,0)</f>
        <v>3582.1568895869996</v>
      </c>
      <c r="CE25" s="472">
        <f>IF(CE5,'Dalyvio prielaidos'!$F$11/12*Indeksacija!$J$9,0)</f>
        <v>3582.1568895869996</v>
      </c>
      <c r="CF25" s="472">
        <f>IF(CF5,'Dalyvio prielaidos'!$F$11/12*Indeksacija!$J$9,0)</f>
        <v>3582.1568895869996</v>
      </c>
      <c r="CG25" s="472">
        <f>IF(CG5,'Dalyvio prielaidos'!$F$11/12*Indeksacija!$J$9,0)</f>
        <v>3582.1568895869996</v>
      </c>
      <c r="CH25" s="472">
        <f>IF(CH5,'Dalyvio prielaidos'!$F$11/12*Indeksacija!$J$9,0)</f>
        <v>3582.1568895869996</v>
      </c>
      <c r="CI25" s="472">
        <f>IF(CI5,'Dalyvio prielaidos'!$F$11/12*Indeksacija!$J$9,0)</f>
        <v>3582.1568895869996</v>
      </c>
      <c r="CJ25" s="472">
        <f>IF(CJ5,'Dalyvio prielaidos'!$F$11/12*Indeksacija!$J$9,0)</f>
        <v>3582.1568895869996</v>
      </c>
      <c r="CK25" s="472">
        <f>IF(CK5,'Dalyvio prielaidos'!$F$11/12*Indeksacija!$J$9,0)</f>
        <v>3582.1568895869996</v>
      </c>
      <c r="CL25" s="472">
        <f>IF(CL5,'Dalyvio prielaidos'!$F$11/12*Indeksacija!$J$9,0)</f>
        <v>3582.1568895869996</v>
      </c>
      <c r="CM25" s="472">
        <f>IF(CM5,'Dalyvio prielaidos'!$F$11/12*Indeksacija!$J$9,0)</f>
        <v>3582.1568895869996</v>
      </c>
      <c r="CN25" s="462">
        <f t="shared" ref="CN25" si="1261">SUM(CB25:CM25)</f>
        <v>42985.882675043998</v>
      </c>
      <c r="CO25" s="472">
        <f>IF(CO5,'Dalyvio prielaidos'!$F$11/12*Indeksacija!$K$9,0)</f>
        <v>3689.6215962746101</v>
      </c>
      <c r="CP25" s="472">
        <f>IF(CP5,'Dalyvio prielaidos'!$F$11/12*Indeksacija!$K$9,0)</f>
        <v>3689.6215962746101</v>
      </c>
      <c r="CQ25" s="472">
        <f>IF(CQ5,'Dalyvio prielaidos'!$F$11/12*Indeksacija!$K$9,0)</f>
        <v>3689.6215962746101</v>
      </c>
      <c r="CR25" s="472">
        <f>IF(CR5,'Dalyvio prielaidos'!$F$11/12*Indeksacija!$K$9,0)</f>
        <v>3689.6215962746101</v>
      </c>
      <c r="CS25" s="472">
        <f>IF(CS5,'Dalyvio prielaidos'!$F$11/12*Indeksacija!$K$9,0)</f>
        <v>3689.6215962746101</v>
      </c>
      <c r="CT25" s="472">
        <f>IF(CT5,'Dalyvio prielaidos'!$F$11/12*Indeksacija!$K$9,0)</f>
        <v>3689.6215962746101</v>
      </c>
      <c r="CU25" s="472">
        <f>IF(CU5,'Dalyvio prielaidos'!$F$11/12*Indeksacija!$K$9,0)</f>
        <v>3689.6215962746101</v>
      </c>
      <c r="CV25" s="472">
        <f>IF(CV5,'Dalyvio prielaidos'!$F$11/12*Indeksacija!$K$9,0)</f>
        <v>3689.6215962746101</v>
      </c>
      <c r="CW25" s="472">
        <f>IF(CW5,'Dalyvio prielaidos'!$F$11/12*Indeksacija!$K$9,0)</f>
        <v>3689.6215962746101</v>
      </c>
      <c r="CX25" s="472">
        <f>IF(CX5,'Dalyvio prielaidos'!$F$11/12*Indeksacija!$K$9,0)</f>
        <v>3689.6215962746101</v>
      </c>
      <c r="CY25" s="472">
        <f>IF(CY5,'Dalyvio prielaidos'!$F$11/12*Indeksacija!$K$9,0)</f>
        <v>3689.6215962746101</v>
      </c>
      <c r="CZ25" s="472">
        <f>IF(CZ5,'Dalyvio prielaidos'!$F$11/12*Indeksacija!$K$9,0)</f>
        <v>3689.6215962746101</v>
      </c>
      <c r="DA25" s="462">
        <f t="shared" ref="DA25" si="1262">SUM(CO25:CZ25)</f>
        <v>44275.459155295306</v>
      </c>
      <c r="DB25" s="472">
        <f>IF(DB5,'Dalyvio prielaidos'!$F$11/12*Indeksacija!$L$9,0)</f>
        <v>3800.310244162848</v>
      </c>
      <c r="DC25" s="472">
        <f>IF(DC5,'Dalyvio prielaidos'!$F$11/12*Indeksacija!$L$9,0)</f>
        <v>3800.310244162848</v>
      </c>
      <c r="DD25" s="472">
        <f>IF(DD5,'Dalyvio prielaidos'!$F$11/12*Indeksacija!$L$9,0)</f>
        <v>3800.310244162848</v>
      </c>
      <c r="DE25" s="472">
        <f>IF(DE5,'Dalyvio prielaidos'!$F$11/12*Indeksacija!$L$9,0)</f>
        <v>3800.310244162848</v>
      </c>
      <c r="DF25" s="472">
        <f>IF(DF5,'Dalyvio prielaidos'!$F$11/12*Indeksacija!$L$9,0)</f>
        <v>3800.310244162848</v>
      </c>
      <c r="DG25" s="472">
        <f>IF(DG5,'Dalyvio prielaidos'!$F$11/12*Indeksacija!$L$9,0)</f>
        <v>3800.310244162848</v>
      </c>
      <c r="DH25" s="472">
        <f>IF(DH5,'Dalyvio prielaidos'!$F$11/12*Indeksacija!$L$9,0)</f>
        <v>3800.310244162848</v>
      </c>
      <c r="DI25" s="472">
        <f>IF(DI5,'Dalyvio prielaidos'!$F$11/12*Indeksacija!$L$9,0)</f>
        <v>3800.310244162848</v>
      </c>
      <c r="DJ25" s="472">
        <f>IF(DJ5,'Dalyvio prielaidos'!$F$11/12*Indeksacija!$L$9,0)</f>
        <v>3800.310244162848</v>
      </c>
      <c r="DK25" s="472">
        <f>IF(DK5,'Dalyvio prielaidos'!$F$11/12*Indeksacija!$L$9,0)</f>
        <v>3800.310244162848</v>
      </c>
      <c r="DL25" s="472">
        <f>IF(DL5,'Dalyvio prielaidos'!$F$11/12*Indeksacija!$L$9,0)</f>
        <v>3800.310244162848</v>
      </c>
      <c r="DM25" s="472">
        <f>IF(DM5,'Dalyvio prielaidos'!$F$11/12*Indeksacija!$L$9,0)</f>
        <v>3800.310244162848</v>
      </c>
      <c r="DN25" s="462">
        <f t="shared" ref="DN25" si="1263">SUM(DB25:DM25)</f>
        <v>45603.72292995418</v>
      </c>
      <c r="DO25" s="472">
        <f>IF(DO5,'Dalyvio prielaidos'!$F$11/12*Indeksacija!$M$9,0)</f>
        <v>3914.3195514877334</v>
      </c>
      <c r="DP25" s="472">
        <f>IF(DP5,'Dalyvio prielaidos'!$F$11/12*Indeksacija!$M$9,0)</f>
        <v>3914.3195514877334</v>
      </c>
      <c r="DQ25" s="472">
        <f>IF(DQ5,'Dalyvio prielaidos'!$F$11/12*Indeksacija!$M$9,0)</f>
        <v>3914.3195514877334</v>
      </c>
      <c r="DR25" s="472">
        <f>IF(DR5,'Dalyvio prielaidos'!$F$11/12*Indeksacija!$M$9,0)</f>
        <v>3914.3195514877334</v>
      </c>
      <c r="DS25" s="472">
        <f>IF(DS5,'Dalyvio prielaidos'!$F$11/12*Indeksacija!$M$9,0)</f>
        <v>3914.3195514877334</v>
      </c>
      <c r="DT25" s="472">
        <f>IF(DT5,'Dalyvio prielaidos'!$F$11/12*Indeksacija!$M$9,0)</f>
        <v>3914.3195514877334</v>
      </c>
      <c r="DU25" s="472">
        <f>IF(DU5,'Dalyvio prielaidos'!$F$11/12*Indeksacija!$M$9,0)</f>
        <v>3914.3195514877334</v>
      </c>
      <c r="DV25" s="472">
        <f>IF(DV5,'Dalyvio prielaidos'!$F$11/12*Indeksacija!$M$9,0)</f>
        <v>3914.3195514877334</v>
      </c>
      <c r="DW25" s="472">
        <f>IF(DW5,'Dalyvio prielaidos'!$F$11/12*Indeksacija!$M$9,0)</f>
        <v>3914.3195514877334</v>
      </c>
      <c r="DX25" s="472">
        <f>IF(DX5,'Dalyvio prielaidos'!$F$11/12*Indeksacija!$M$9,0)</f>
        <v>3914.3195514877334</v>
      </c>
      <c r="DY25" s="472">
        <f>IF(DY5,'Dalyvio prielaidos'!$F$11/12*Indeksacija!$M$9,0)</f>
        <v>3914.3195514877334</v>
      </c>
      <c r="DZ25" s="472">
        <f>IF(DZ5,'Dalyvio prielaidos'!$F$11/12*Indeksacija!$M$9,0)</f>
        <v>3914.3195514877334</v>
      </c>
      <c r="EA25" s="462">
        <f t="shared" ref="EA25" si="1264">SUM(DO25:DZ25)</f>
        <v>46971.834617852786</v>
      </c>
      <c r="EB25" s="472">
        <f>IF(EB5,'Dalyvio prielaidos'!$F$11/12*Indeksacija!$N$9,0)</f>
        <v>4031.7491380323654</v>
      </c>
      <c r="EC25" s="472">
        <f>IF(EC5,'Dalyvio prielaidos'!$F$11/12*Indeksacija!$N$9,0)</f>
        <v>4031.7491380323654</v>
      </c>
      <c r="ED25" s="472">
        <f>IF(ED5,'Dalyvio prielaidos'!$F$11/12*Indeksacija!$N$9,0)</f>
        <v>4031.7491380323654</v>
      </c>
      <c r="EE25" s="472">
        <f>IF(EE5,'Dalyvio prielaidos'!$F$11/12*Indeksacija!$N$9,0)</f>
        <v>4031.7491380323654</v>
      </c>
      <c r="EF25" s="472">
        <f>IF(EF5,'Dalyvio prielaidos'!$F$11/12*Indeksacija!$N$9,0)</f>
        <v>4031.7491380323654</v>
      </c>
      <c r="EG25" s="472">
        <f>IF(EG5,'Dalyvio prielaidos'!$F$11/12*Indeksacija!$N$9,0)</f>
        <v>4031.7491380323654</v>
      </c>
      <c r="EH25" s="472">
        <f>IF(EH5,'Dalyvio prielaidos'!$F$11/12*Indeksacija!$N$9,0)</f>
        <v>4031.7491380323654</v>
      </c>
      <c r="EI25" s="472">
        <f>IF(EI5,'Dalyvio prielaidos'!$F$11/12*Indeksacija!$N$9,0)</f>
        <v>4031.7491380323654</v>
      </c>
      <c r="EJ25" s="472">
        <f>IF(EJ5,'Dalyvio prielaidos'!$F$11/12*Indeksacija!$N$9,0)</f>
        <v>4031.7491380323654</v>
      </c>
      <c r="EK25" s="472">
        <f>IF(EK5,'Dalyvio prielaidos'!$F$11/12*Indeksacija!$N$9,0)</f>
        <v>4031.7491380323654</v>
      </c>
      <c r="EL25" s="472">
        <f>IF(EL5,'Dalyvio prielaidos'!$F$11/12*Indeksacija!$N$9,0)</f>
        <v>4031.7491380323654</v>
      </c>
      <c r="EM25" s="472">
        <f>IF(EM5,'Dalyvio prielaidos'!$F$11/12*Indeksacija!$N$9,0)</f>
        <v>4031.7491380323654</v>
      </c>
      <c r="EN25" s="462">
        <f t="shared" ref="EN25" si="1265">SUM(EB25:EM25)</f>
        <v>48380.989656388381</v>
      </c>
      <c r="EO25" s="472">
        <f>IF(EO5,'Dalyvio prielaidos'!$F$11/12*Indeksacija!$O$9,0)</f>
        <v>4152.7016121733368</v>
      </c>
      <c r="EP25" s="472">
        <f>IF(EP5,'Dalyvio prielaidos'!$F$11/12*Indeksacija!$O$9,0)</f>
        <v>4152.7016121733368</v>
      </c>
      <c r="EQ25" s="472">
        <f>IF(EQ5,'Dalyvio prielaidos'!$F$11/12*Indeksacija!$O$9,0)</f>
        <v>4152.7016121733368</v>
      </c>
      <c r="ER25" s="472">
        <f>IF(ER5,'Dalyvio prielaidos'!$F$11/12*Indeksacija!$O$9,0)</f>
        <v>4152.7016121733368</v>
      </c>
      <c r="ES25" s="472">
        <f>IF(ES5,'Dalyvio prielaidos'!$F$11/12*Indeksacija!$O$9,0)</f>
        <v>4152.7016121733368</v>
      </c>
      <c r="ET25" s="472">
        <f>IF(ET5,'Dalyvio prielaidos'!$F$11/12*Indeksacija!$O$9,0)</f>
        <v>4152.7016121733368</v>
      </c>
      <c r="EU25" s="472">
        <f>IF(EU5,'Dalyvio prielaidos'!$F$11/12*Indeksacija!$O$9,0)</f>
        <v>4152.7016121733368</v>
      </c>
      <c r="EV25" s="472">
        <f>IF(EV5,'Dalyvio prielaidos'!$F$11/12*Indeksacija!$O$9,0)</f>
        <v>4152.7016121733368</v>
      </c>
      <c r="EW25" s="472">
        <f>IF(EW5,'Dalyvio prielaidos'!$F$11/12*Indeksacija!$O$9,0)</f>
        <v>4152.7016121733368</v>
      </c>
      <c r="EX25" s="472">
        <f>IF(EX5,'Dalyvio prielaidos'!$F$11/12*Indeksacija!$O$9,0)</f>
        <v>4152.7016121733368</v>
      </c>
      <c r="EY25" s="472">
        <f>IF(EY5,'Dalyvio prielaidos'!$F$11/12*Indeksacija!$O$9,0)</f>
        <v>4152.7016121733368</v>
      </c>
      <c r="EZ25" s="472">
        <f>IF(EZ5,'Dalyvio prielaidos'!$F$11/12*Indeksacija!$O$9,0)</f>
        <v>4152.7016121733368</v>
      </c>
      <c r="FA25" s="462">
        <f t="shared" ref="FA25" si="1266">SUM(EO25:EZ25)</f>
        <v>49832.419346080052</v>
      </c>
      <c r="FB25" s="472">
        <f>IF(FB5,'Dalyvio prielaidos'!$F$11/12*Indeksacija!$P$9,0)</f>
        <v>4277.2826605385362</v>
      </c>
      <c r="FC25" s="472">
        <f>IF(FC5,'Dalyvio prielaidos'!$F$11/12*Indeksacija!$P$9,0)</f>
        <v>4277.2826605385362</v>
      </c>
      <c r="FD25" s="472">
        <f>IF(FD5,'Dalyvio prielaidos'!$F$11/12*Indeksacija!$P$9,0)</f>
        <v>4277.2826605385362</v>
      </c>
      <c r="FE25" s="472">
        <f>IF(FE5,'Dalyvio prielaidos'!$F$11/12*Indeksacija!$P$9,0)</f>
        <v>4277.2826605385362</v>
      </c>
      <c r="FF25" s="472">
        <f>IF(FF5,'Dalyvio prielaidos'!$F$11/12*Indeksacija!$P$9,0)</f>
        <v>4277.2826605385362</v>
      </c>
      <c r="FG25" s="472">
        <f>IF(FG5,'Dalyvio prielaidos'!$F$11/12*Indeksacija!$P$9,0)</f>
        <v>4277.2826605385362</v>
      </c>
      <c r="FH25" s="472">
        <f>IF(FH5,'Dalyvio prielaidos'!$F$11/12*Indeksacija!$P$9,0)</f>
        <v>4277.2826605385362</v>
      </c>
      <c r="FI25" s="472">
        <f>IF(FI5,'Dalyvio prielaidos'!$F$11/12*Indeksacija!$P$9,0)</f>
        <v>4277.2826605385362</v>
      </c>
      <c r="FJ25" s="472">
        <f>IF(FJ5,'Dalyvio prielaidos'!$F$11/12*Indeksacija!$P$9,0)</f>
        <v>4277.2826605385362</v>
      </c>
      <c r="FK25" s="472">
        <f>IF(FK5,'Dalyvio prielaidos'!$F$11/12*Indeksacija!$P$9,0)</f>
        <v>4277.2826605385362</v>
      </c>
      <c r="FL25" s="472">
        <f>IF(FL5,'Dalyvio prielaidos'!$F$11/12*Indeksacija!$P$9,0)</f>
        <v>4277.2826605385362</v>
      </c>
      <c r="FM25" s="472">
        <f>IF(FM5,'Dalyvio prielaidos'!$F$11/12*Indeksacija!$P$9,0)</f>
        <v>4277.2826605385362</v>
      </c>
      <c r="FN25" s="462">
        <f t="shared" ref="FN25" si="1267">SUM(FB25:FM25)</f>
        <v>51327.39192646242</v>
      </c>
      <c r="FO25" s="472">
        <f>IF(FO5,'Dalyvio prielaidos'!$F$11/12*Indeksacija!$Q$9,0)</f>
        <v>4405.6011403546918</v>
      </c>
      <c r="FP25" s="472">
        <f>IF(FP5,'Dalyvio prielaidos'!$F$11/12*Indeksacija!$Q$9,0)</f>
        <v>4405.6011403546918</v>
      </c>
      <c r="FQ25" s="472">
        <f>IF(FQ5,'Dalyvio prielaidos'!$F$11/12*Indeksacija!$Q$9,0)</f>
        <v>4405.6011403546918</v>
      </c>
      <c r="FR25" s="472">
        <f>IF(FR5,'Dalyvio prielaidos'!$F$11/12*Indeksacija!$Q$9,0)</f>
        <v>4405.6011403546918</v>
      </c>
      <c r="FS25" s="472">
        <f>IF(FS5,'Dalyvio prielaidos'!$F$11/12*Indeksacija!$Q$9,0)</f>
        <v>4405.6011403546918</v>
      </c>
      <c r="FT25" s="472">
        <f>IF(FT5,'Dalyvio prielaidos'!$F$11/12*Indeksacija!$Q$9,0)</f>
        <v>4405.6011403546918</v>
      </c>
      <c r="FU25" s="472">
        <f>IF(FU5,'Dalyvio prielaidos'!$F$11/12*Indeksacija!$Q$9,0)</f>
        <v>4405.6011403546918</v>
      </c>
      <c r="FV25" s="472">
        <f>IF(FV5,'Dalyvio prielaidos'!$F$11/12*Indeksacija!$Q$9,0)</f>
        <v>4405.6011403546918</v>
      </c>
      <c r="FW25" s="472">
        <f>IF(FW5,'Dalyvio prielaidos'!$F$11/12*Indeksacija!$Q$9,0)</f>
        <v>4405.6011403546918</v>
      </c>
      <c r="FX25" s="472">
        <f>IF(FX5,'Dalyvio prielaidos'!$F$11/12*Indeksacija!$Q$9,0)</f>
        <v>4405.6011403546918</v>
      </c>
      <c r="FY25" s="472">
        <f>IF(FY5,'Dalyvio prielaidos'!$F$11/12*Indeksacija!$Q$9,0)</f>
        <v>4405.6011403546918</v>
      </c>
      <c r="FZ25" s="472">
        <f>IF(FZ5,'Dalyvio prielaidos'!$F$11/12*Indeksacija!$Q$9,0)</f>
        <v>4405.6011403546918</v>
      </c>
      <c r="GA25" s="462">
        <f t="shared" ref="GA25" si="1268">SUM(FO25:FZ25)</f>
        <v>52867.213684256312</v>
      </c>
      <c r="GB25" s="472">
        <f>IF(GB5,'Dalyvio prielaidos'!$F$11/12*Indeksacija!$R$9,0)</f>
        <v>4537.7691745653328</v>
      </c>
      <c r="GC25" s="472">
        <f>IF(GC5,'Dalyvio prielaidos'!$F$11/12*Indeksacija!$R$9,0)</f>
        <v>4537.7691745653328</v>
      </c>
      <c r="GD25" s="472">
        <f>IF(GD5,'Dalyvio prielaidos'!$F$11/12*Indeksacija!$R$9,0)</f>
        <v>4537.7691745653328</v>
      </c>
      <c r="GE25" s="472">
        <f>IF(GE5,'Dalyvio prielaidos'!$F$11/12*Indeksacija!$R$9,0)</f>
        <v>4537.7691745653328</v>
      </c>
      <c r="GF25" s="472">
        <f>IF(GF5,'Dalyvio prielaidos'!$F$11/12*Indeksacija!$R$9,0)</f>
        <v>4537.7691745653328</v>
      </c>
      <c r="GG25" s="472">
        <f>IF(GG5,'Dalyvio prielaidos'!$F$11/12*Indeksacija!$R$9,0)</f>
        <v>4537.7691745653328</v>
      </c>
      <c r="GH25" s="472">
        <f>IF(GH5,'Dalyvio prielaidos'!$F$11/12*Indeksacija!$R$9,0)</f>
        <v>4537.7691745653328</v>
      </c>
      <c r="GI25" s="472">
        <f>IF(GI5,'Dalyvio prielaidos'!$F$11/12*Indeksacija!$R$9,0)</f>
        <v>4537.7691745653328</v>
      </c>
      <c r="GJ25" s="472">
        <f>IF(GJ5,'Dalyvio prielaidos'!$F$11/12*Indeksacija!$R$9,0)</f>
        <v>4537.7691745653328</v>
      </c>
      <c r="GK25" s="472">
        <f>IF(GK5,'Dalyvio prielaidos'!$F$11/12*Indeksacija!$R$9,0)</f>
        <v>4537.7691745653328</v>
      </c>
      <c r="GL25" s="472">
        <f>IF(GL5,'Dalyvio prielaidos'!$F$11/12*Indeksacija!$R$9,0)</f>
        <v>4537.7691745653328</v>
      </c>
      <c r="GM25" s="472">
        <f>IF(GM5,'Dalyvio prielaidos'!$F$11/12*Indeksacija!$R$9,0)</f>
        <v>4537.7691745653328</v>
      </c>
      <c r="GN25" s="462">
        <f t="shared" ref="GN25" si="1269">SUM(GB25:GM25)</f>
        <v>54453.230094784005</v>
      </c>
      <c r="GO25" s="472">
        <f>IF(GO5,'Dalyvio prielaidos'!$F$11/12*Indeksacija!$S$9,0)</f>
        <v>0</v>
      </c>
      <c r="GP25" s="472">
        <f>IF(GP5,'Dalyvio prielaidos'!$F$11/12*Indeksacija!$S$9,0)</f>
        <v>0</v>
      </c>
      <c r="GQ25" s="472">
        <f>IF(GQ5,'Dalyvio prielaidos'!$F$11/12*Indeksacija!$S$9,0)</f>
        <v>0</v>
      </c>
      <c r="GR25" s="472">
        <f>IF(GR5,'Dalyvio prielaidos'!$F$11/12*Indeksacija!$S$9,0)</f>
        <v>0</v>
      </c>
      <c r="GS25" s="472">
        <f>IF(GS5,'Dalyvio prielaidos'!$F$11/12*Indeksacija!$S$9,0)</f>
        <v>0</v>
      </c>
      <c r="GT25" s="472">
        <f>IF(GT5,'Dalyvio prielaidos'!$F$11/12*Indeksacija!$S$9,0)</f>
        <v>0</v>
      </c>
      <c r="GU25" s="472">
        <f>IF(GU5,'Dalyvio prielaidos'!$F$11/12*Indeksacija!$S$9,0)</f>
        <v>0</v>
      </c>
      <c r="GV25" s="472">
        <f>IF(GV5,'Dalyvio prielaidos'!$F$11/12*Indeksacija!$S$9,0)</f>
        <v>0</v>
      </c>
      <c r="GW25" s="472">
        <f>IF(GW5,'Dalyvio prielaidos'!$F$11/12*Indeksacija!$S$9,0)</f>
        <v>0</v>
      </c>
      <c r="GX25" s="472">
        <f>IF(GX5,'Dalyvio prielaidos'!$F$11/12*Indeksacija!$S$9,0)</f>
        <v>0</v>
      </c>
      <c r="GY25" s="472">
        <f>IF(GY5,'Dalyvio prielaidos'!$F$11/12*Indeksacija!$S$9,0)</f>
        <v>0</v>
      </c>
      <c r="GZ25" s="472">
        <f>IF(GZ5,'Dalyvio prielaidos'!$F$11/12*Indeksacija!$S$9,0)</f>
        <v>0</v>
      </c>
      <c r="HA25" s="462">
        <f t="shared" ref="HA25" si="1270">SUM(GO25:GZ25)</f>
        <v>0</v>
      </c>
      <c r="HB25" s="472">
        <f>IF(HB5,'Dalyvio prielaidos'!$F$11/12*Indeksacija!$T$9,0)</f>
        <v>0</v>
      </c>
      <c r="HC25" s="472">
        <f>IF(HC5,'Dalyvio prielaidos'!$F$11/12*Indeksacija!$T$9,0)</f>
        <v>0</v>
      </c>
      <c r="HD25" s="472">
        <f>IF(HD5,'Dalyvio prielaidos'!$F$11/12*Indeksacija!$T$9,0)</f>
        <v>0</v>
      </c>
      <c r="HE25" s="472">
        <f>IF(HE5,'Dalyvio prielaidos'!$F$11/12*Indeksacija!$T$9,0)</f>
        <v>0</v>
      </c>
      <c r="HF25" s="472">
        <f>IF(HF5,'Dalyvio prielaidos'!$F$11/12*Indeksacija!$T$9,0)</f>
        <v>0</v>
      </c>
      <c r="HG25" s="472">
        <f>IF(HG5,'Dalyvio prielaidos'!$F$11/12*Indeksacija!$T$9,0)</f>
        <v>0</v>
      </c>
      <c r="HH25" s="472">
        <f>IF(HH5,'Dalyvio prielaidos'!$F$11/12*Indeksacija!$T$9,0)</f>
        <v>0</v>
      </c>
      <c r="HI25" s="472">
        <f>IF(HI5,'Dalyvio prielaidos'!$F$11/12*Indeksacija!$T$9,0)</f>
        <v>0</v>
      </c>
      <c r="HJ25" s="472">
        <f>IF(HJ5,'Dalyvio prielaidos'!$F$11/12*Indeksacija!$T$9,0)</f>
        <v>0</v>
      </c>
      <c r="HK25" s="472">
        <f>IF(HK5,'Dalyvio prielaidos'!$F$11/12*Indeksacija!$T$9,0)</f>
        <v>0</v>
      </c>
      <c r="HL25" s="472">
        <f>IF(HL5,'Dalyvio prielaidos'!$F$11/12*Indeksacija!$T$9,0)</f>
        <v>0</v>
      </c>
      <c r="HM25" s="472">
        <f>IF(HM5,'Dalyvio prielaidos'!$F$11/12*Indeksacija!$T$9,0)</f>
        <v>0</v>
      </c>
      <c r="HN25" s="462">
        <f t="shared" ref="HN25" si="1271">SUM(HB25:HM25)</f>
        <v>0</v>
      </c>
      <c r="HO25" s="472">
        <f>IF(HO5,'Dalyvio prielaidos'!$F$11/12*Indeksacija!$U$9,0)</f>
        <v>0</v>
      </c>
      <c r="HP25" s="472">
        <f>IF(HP5,'Dalyvio prielaidos'!$F$11/12*Indeksacija!$U$9,0)</f>
        <v>0</v>
      </c>
      <c r="HQ25" s="472">
        <f>IF(HQ5,'Dalyvio prielaidos'!$F$11/12*Indeksacija!$U$9,0)</f>
        <v>0</v>
      </c>
      <c r="HR25" s="472">
        <f>IF(HR5,'Dalyvio prielaidos'!$F$11/12*Indeksacija!$U$9,0)</f>
        <v>0</v>
      </c>
      <c r="HS25" s="472">
        <f>IF(HS5,'Dalyvio prielaidos'!$F$11/12*Indeksacija!$U$9,0)</f>
        <v>0</v>
      </c>
      <c r="HT25" s="472">
        <f>IF(HT5,'Dalyvio prielaidos'!$F$11/12*Indeksacija!$U$9,0)</f>
        <v>0</v>
      </c>
      <c r="HU25" s="472">
        <f>IF(HU5,'Dalyvio prielaidos'!$F$11/12*Indeksacija!$U$9,0)</f>
        <v>0</v>
      </c>
      <c r="HV25" s="472">
        <f>IF(HV5,'Dalyvio prielaidos'!$F$11/12*Indeksacija!$U$9,0)</f>
        <v>0</v>
      </c>
      <c r="HW25" s="472">
        <f>IF(HW5,'Dalyvio prielaidos'!$F$11/12*Indeksacija!$U$9,0)</f>
        <v>0</v>
      </c>
      <c r="HX25" s="472">
        <f>IF(HX5,'Dalyvio prielaidos'!$F$11/12*Indeksacija!$U$9,0)</f>
        <v>0</v>
      </c>
      <c r="HY25" s="472">
        <f>IF(HY5,'Dalyvio prielaidos'!$F$11/12*Indeksacija!$U$9,0)</f>
        <v>0</v>
      </c>
      <c r="HZ25" s="472">
        <f>IF(HZ5,'Dalyvio prielaidos'!$F$11/12*Indeksacija!$U$9,0)</f>
        <v>0</v>
      </c>
      <c r="IA25" s="462">
        <f t="shared" ref="IA25" si="1272">SUM(HO25:HZ25)</f>
        <v>0</v>
      </c>
      <c r="IB25" s="472">
        <f>IF(IB5,'Dalyvio prielaidos'!$F$11/12*Indeksacija!$V$9,0)</f>
        <v>0</v>
      </c>
      <c r="IC25" s="472">
        <f>IF(IC5,'Dalyvio prielaidos'!$F$11/12*Indeksacija!$V$9,0)</f>
        <v>0</v>
      </c>
      <c r="ID25" s="472">
        <f>IF(ID5,'Dalyvio prielaidos'!$F$11/12*Indeksacija!$V$9,0)</f>
        <v>0</v>
      </c>
      <c r="IE25" s="472">
        <f>IF(IE5,'Dalyvio prielaidos'!$F$11/12*Indeksacija!$V$9,0)</f>
        <v>0</v>
      </c>
      <c r="IF25" s="472">
        <f>IF(IF5,'Dalyvio prielaidos'!$F$11/12*Indeksacija!$V$9,0)</f>
        <v>0</v>
      </c>
      <c r="IG25" s="472">
        <f>IF(IG5,'Dalyvio prielaidos'!$F$11/12*Indeksacija!$V$9,0)</f>
        <v>0</v>
      </c>
      <c r="IH25" s="472">
        <f>IF(IH5,'Dalyvio prielaidos'!$F$11/12*Indeksacija!$V$9,0)</f>
        <v>0</v>
      </c>
      <c r="II25" s="472">
        <f>IF(II5,'Dalyvio prielaidos'!$F$11/12*Indeksacija!$V$9,0)</f>
        <v>0</v>
      </c>
      <c r="IJ25" s="472">
        <f>IF(IJ5,'Dalyvio prielaidos'!$F$11/12*Indeksacija!$V$9,0)</f>
        <v>0</v>
      </c>
      <c r="IK25" s="472">
        <f>IF(IK5,'Dalyvio prielaidos'!$F$11/12*Indeksacija!$V$9,0)</f>
        <v>0</v>
      </c>
      <c r="IL25" s="472">
        <f>IF(IL5,'Dalyvio prielaidos'!$F$11/12*Indeksacija!$V$9,0)</f>
        <v>0</v>
      </c>
      <c r="IM25" s="472">
        <f>IF(IM5,'Dalyvio prielaidos'!$F$11/12*Indeksacija!$V$9,0)</f>
        <v>0</v>
      </c>
      <c r="IN25" s="462">
        <f t="shared" ref="IN25" si="1273">SUM(IB25:IM25)</f>
        <v>0</v>
      </c>
      <c r="IO25" s="472">
        <f>IF(IO5,'Dalyvio prielaidos'!$F$11/12*Indeksacija!$W$9,0)</f>
        <v>0</v>
      </c>
      <c r="IP25" s="472">
        <f>IF(IP5,'Dalyvio prielaidos'!$F$11/12*Indeksacija!$W$9,0)</f>
        <v>0</v>
      </c>
      <c r="IQ25" s="472">
        <f>IF(IQ5,'Dalyvio prielaidos'!$F$11/12*Indeksacija!$W$9,0)</f>
        <v>0</v>
      </c>
      <c r="IR25" s="472">
        <f>IF(IR5,'Dalyvio prielaidos'!$F$11/12*Indeksacija!$W$9,0)</f>
        <v>0</v>
      </c>
      <c r="IS25" s="472">
        <f>IF(IS5,'Dalyvio prielaidos'!$F$11/12*Indeksacija!$W$9,0)</f>
        <v>0</v>
      </c>
      <c r="IT25" s="472">
        <f>IF(IT5,'Dalyvio prielaidos'!$F$11/12*Indeksacija!$W$9,0)</f>
        <v>0</v>
      </c>
      <c r="IU25" s="472">
        <f>IF(IU5,'Dalyvio prielaidos'!$F$11/12*Indeksacija!$W$9,0)</f>
        <v>0</v>
      </c>
      <c r="IV25" s="472">
        <f>IF(IV5,'Dalyvio prielaidos'!$F$11/12*Indeksacija!$W$9,0)</f>
        <v>0</v>
      </c>
      <c r="IW25" s="472">
        <f>IF(IW5,'Dalyvio prielaidos'!$F$11/12*Indeksacija!$W$9,0)</f>
        <v>0</v>
      </c>
      <c r="IX25" s="472">
        <f>IF(IX5,'Dalyvio prielaidos'!$F$11/12*Indeksacija!$W$9,0)</f>
        <v>0</v>
      </c>
      <c r="IY25" s="472">
        <f>IF(IY5,'Dalyvio prielaidos'!$F$11/12*Indeksacija!$W$9,0)</f>
        <v>0</v>
      </c>
      <c r="IZ25" s="472">
        <f>IF(IZ5,'Dalyvio prielaidos'!$F$11/12*Indeksacija!$W$9,0)</f>
        <v>0</v>
      </c>
      <c r="JA25" s="462">
        <f t="shared" ref="JA25" si="1274">SUM(IO25:IZ25)</f>
        <v>0</v>
      </c>
      <c r="JB25" s="472">
        <f>IF(JB5,'Dalyvio prielaidos'!$F$11/12*Indeksacija!$X$9,0)</f>
        <v>0</v>
      </c>
      <c r="JC25" s="472">
        <f>IF(JC5,'Dalyvio prielaidos'!$F$11/12*Indeksacija!$X$9,0)</f>
        <v>0</v>
      </c>
      <c r="JD25" s="472">
        <f>IF(JD5,'Dalyvio prielaidos'!$F$11/12*Indeksacija!$X$9,0)</f>
        <v>0</v>
      </c>
      <c r="JE25" s="472">
        <f>IF(JE5,'Dalyvio prielaidos'!$F$11/12*Indeksacija!$X$9,0)</f>
        <v>0</v>
      </c>
      <c r="JF25" s="472">
        <f>IF(JF5,'Dalyvio prielaidos'!$F$11/12*Indeksacija!$X$9,0)</f>
        <v>0</v>
      </c>
      <c r="JG25" s="472">
        <f>IF(JG5,'Dalyvio prielaidos'!$F$11/12*Indeksacija!$X$9,0)</f>
        <v>0</v>
      </c>
      <c r="JH25" s="472">
        <f>IF(JH5,'Dalyvio prielaidos'!$F$11/12*Indeksacija!$X$9,0)</f>
        <v>0</v>
      </c>
      <c r="JI25" s="472">
        <f>IF(JI5,'Dalyvio prielaidos'!$F$11/12*Indeksacija!$X$9,0)</f>
        <v>0</v>
      </c>
      <c r="JJ25" s="472">
        <f>IF(JJ5,'Dalyvio prielaidos'!$F$11/12*Indeksacija!$X$9,0)</f>
        <v>0</v>
      </c>
      <c r="JK25" s="472">
        <f>IF(JK5,'Dalyvio prielaidos'!$F$11/12*Indeksacija!$X$9,0)</f>
        <v>0</v>
      </c>
      <c r="JL25" s="472">
        <f>IF(JL5,'Dalyvio prielaidos'!$F$11/12*Indeksacija!$X$9,0)</f>
        <v>0</v>
      </c>
      <c r="JM25" s="472">
        <f>IF(JM5,'Dalyvio prielaidos'!$F$11/12*Indeksacija!$X$9,0)</f>
        <v>0</v>
      </c>
      <c r="JN25" s="462">
        <f t="shared" ref="JN25" si="1275">SUM(JB25:JM25)</f>
        <v>0</v>
      </c>
      <c r="JO25" s="472">
        <f>IF(JO5,'Dalyvio prielaidos'!$F$11/12*Indeksacija!$Y$9,0)</f>
        <v>0</v>
      </c>
      <c r="JP25" s="472">
        <f>IF(JP5,'Dalyvio prielaidos'!$F$11/12*Indeksacija!$Y$9,0)</f>
        <v>0</v>
      </c>
      <c r="JQ25" s="472">
        <f>IF(JQ5,'Dalyvio prielaidos'!$F$11/12*Indeksacija!$Y$9,0)</f>
        <v>0</v>
      </c>
      <c r="JR25" s="472">
        <f>IF(JR5,'Dalyvio prielaidos'!$F$11/12*Indeksacija!$Y$9,0)</f>
        <v>0</v>
      </c>
      <c r="JS25" s="472">
        <f>IF(JS5,'Dalyvio prielaidos'!$F$11/12*Indeksacija!$Y$9,0)</f>
        <v>0</v>
      </c>
      <c r="JT25" s="472">
        <f>IF(JT5,'Dalyvio prielaidos'!$F$11/12*Indeksacija!$Y$9,0)</f>
        <v>0</v>
      </c>
      <c r="JU25" s="472">
        <f>IF(JU5,'Dalyvio prielaidos'!$F$11/12*Indeksacija!$Y$9,0)</f>
        <v>0</v>
      </c>
      <c r="JV25" s="472">
        <f>IF(JV5,'Dalyvio prielaidos'!$F$11/12*Indeksacija!$Y$9,0)</f>
        <v>0</v>
      </c>
      <c r="JW25" s="472">
        <f>IF(JW5,'Dalyvio prielaidos'!$F$11/12*Indeksacija!$Y$9,0)</f>
        <v>0</v>
      </c>
      <c r="JX25" s="472">
        <f>IF(JX5,'Dalyvio prielaidos'!$F$11/12*Indeksacija!$Y$9,0)</f>
        <v>0</v>
      </c>
      <c r="JY25" s="472">
        <f>IF(JY5,'Dalyvio prielaidos'!$F$11/12*Indeksacija!$Y$9,0)</f>
        <v>0</v>
      </c>
      <c r="JZ25" s="472">
        <f>IF(JZ5,'Dalyvio prielaidos'!$F$11/12*Indeksacija!$Y$9,0)</f>
        <v>0</v>
      </c>
      <c r="KA25" s="462">
        <f t="shared" ref="KA25" si="1276">SUM(JO25:JZ25)</f>
        <v>0</v>
      </c>
      <c r="KB25" s="472">
        <f>IF(KB5,'Dalyvio prielaidos'!$F$11/12*Indeksacija!$Z$9,0)</f>
        <v>0</v>
      </c>
      <c r="KC25" s="472">
        <f>IF(KC5,'Dalyvio prielaidos'!$F$11/12*Indeksacija!$Z$9,0)</f>
        <v>0</v>
      </c>
      <c r="KD25" s="472">
        <f>IF(KD5,'Dalyvio prielaidos'!$F$11/12*Indeksacija!$Z$9,0)</f>
        <v>0</v>
      </c>
      <c r="KE25" s="472">
        <f>IF(KE5,'Dalyvio prielaidos'!$F$11/12*Indeksacija!$Z$9,0)</f>
        <v>0</v>
      </c>
      <c r="KF25" s="472">
        <f>IF(KF5,'Dalyvio prielaidos'!$F$11/12*Indeksacija!$Z$9,0)</f>
        <v>0</v>
      </c>
      <c r="KG25" s="472">
        <f>IF(KG5,'Dalyvio prielaidos'!$F$11/12*Indeksacija!$Z$9,0)</f>
        <v>0</v>
      </c>
      <c r="KH25" s="472">
        <f>IF(KH5,'Dalyvio prielaidos'!$F$11/12*Indeksacija!$Z$9,0)</f>
        <v>0</v>
      </c>
      <c r="KI25" s="472">
        <f>IF(KI5,'Dalyvio prielaidos'!$F$11/12*Indeksacija!$Z$9,0)</f>
        <v>0</v>
      </c>
      <c r="KJ25" s="472">
        <f>IF(KJ5,'Dalyvio prielaidos'!$F$11/12*Indeksacija!$Z$9,0)</f>
        <v>0</v>
      </c>
      <c r="KK25" s="472">
        <f>IF(KK5,'Dalyvio prielaidos'!$F$11/12*Indeksacija!$Z$9,0)</f>
        <v>0</v>
      </c>
      <c r="KL25" s="472">
        <f>IF(KL5,'Dalyvio prielaidos'!$F$11/12*Indeksacija!$Z$9,0)</f>
        <v>0</v>
      </c>
      <c r="KM25" s="472">
        <f>IF(KM5,'Dalyvio prielaidos'!$F$11/12*Indeksacija!$Z$9,0)</f>
        <v>0</v>
      </c>
      <c r="KN25" s="462">
        <f t="shared" ref="KN25" si="1277">SUM(KB25:KM25)</f>
        <v>0</v>
      </c>
      <c r="KO25" s="472">
        <f>IF(KO5,'Dalyvio prielaidos'!$F$11/12*Indeksacija!$AA$9,0)</f>
        <v>0</v>
      </c>
      <c r="KP25" s="472">
        <f>IF(KP5,'Dalyvio prielaidos'!$F$11/12*Indeksacija!$AA$9,0)</f>
        <v>0</v>
      </c>
      <c r="KQ25" s="472">
        <f>IF(KQ5,'Dalyvio prielaidos'!$F$11/12*Indeksacija!$AA$9,0)</f>
        <v>0</v>
      </c>
      <c r="KR25" s="472">
        <f>IF(KR5,'Dalyvio prielaidos'!$F$11/12*Indeksacija!$AA$9,0)</f>
        <v>0</v>
      </c>
      <c r="KS25" s="472">
        <f>IF(KS5,'Dalyvio prielaidos'!$F$11/12*Indeksacija!$AA$9,0)</f>
        <v>0</v>
      </c>
      <c r="KT25" s="472">
        <f>IF(KT5,'Dalyvio prielaidos'!$F$11/12*Indeksacija!$AA$9,0)</f>
        <v>0</v>
      </c>
      <c r="KU25" s="472">
        <f>IF(KU5,'Dalyvio prielaidos'!$F$11/12*Indeksacija!$AA$9,0)</f>
        <v>0</v>
      </c>
      <c r="KV25" s="472">
        <f>IF(KV5,'Dalyvio prielaidos'!$F$11/12*Indeksacija!$AA$9,0)</f>
        <v>0</v>
      </c>
      <c r="KW25" s="472">
        <f>IF(KW5,'Dalyvio prielaidos'!$F$11/12*Indeksacija!$AA$9,0)</f>
        <v>0</v>
      </c>
      <c r="KX25" s="472">
        <f>IF(KX5,'Dalyvio prielaidos'!$F$11/12*Indeksacija!$AA$9,0)</f>
        <v>0</v>
      </c>
      <c r="KY25" s="472">
        <f>IF(KY5,'Dalyvio prielaidos'!$F$11/12*Indeksacija!$AA$9,0)</f>
        <v>0</v>
      </c>
      <c r="KZ25" s="472">
        <f>IF(KZ5,'Dalyvio prielaidos'!$F$11/12*Indeksacija!$AA$9,0)</f>
        <v>0</v>
      </c>
      <c r="LA25" s="462">
        <f t="shared" ref="LA25" si="1278">SUM(KO25:KZ25)</f>
        <v>0</v>
      </c>
      <c r="LB25" s="472">
        <f>IF(LB5,'Dalyvio prielaidos'!$F$11/12*Indeksacija!$AB$9,0)</f>
        <v>0</v>
      </c>
      <c r="LC25" s="472">
        <f>IF(LC5,'Dalyvio prielaidos'!$F$11/12*Indeksacija!$AB$9,0)</f>
        <v>0</v>
      </c>
      <c r="LD25" s="472">
        <f>IF(LD5,'Dalyvio prielaidos'!$F$11/12*Indeksacija!$AB$9,0)</f>
        <v>0</v>
      </c>
      <c r="LE25" s="472">
        <f>IF(LE5,'Dalyvio prielaidos'!$F$11/12*Indeksacija!$AB$9,0)</f>
        <v>0</v>
      </c>
      <c r="LF25" s="472">
        <f>IF(LF5,'Dalyvio prielaidos'!$F$11/12*Indeksacija!$AB$9,0)</f>
        <v>0</v>
      </c>
      <c r="LG25" s="472">
        <f>IF(LG5,'Dalyvio prielaidos'!$F$11/12*Indeksacija!$AB$9,0)</f>
        <v>0</v>
      </c>
      <c r="LH25" s="472">
        <f>IF(LH5,'Dalyvio prielaidos'!$F$11/12*Indeksacija!$AB$9,0)</f>
        <v>0</v>
      </c>
      <c r="LI25" s="472">
        <f>IF(LI5,'Dalyvio prielaidos'!$F$11/12*Indeksacija!$AB$9,0)</f>
        <v>0</v>
      </c>
      <c r="LJ25" s="472">
        <f>IF(LJ5,'Dalyvio prielaidos'!$F$11/12*Indeksacija!$AB$9,0)</f>
        <v>0</v>
      </c>
      <c r="LK25" s="472">
        <f>IF(LK5,'Dalyvio prielaidos'!$F$11/12*Indeksacija!$AB$9,0)</f>
        <v>0</v>
      </c>
      <c r="LL25" s="472">
        <f>IF(LL5,'Dalyvio prielaidos'!$F$11/12*Indeksacija!$AB$9,0)</f>
        <v>0</v>
      </c>
      <c r="LM25" s="472">
        <f>IF(LM5,'Dalyvio prielaidos'!$F$11/12*Indeksacija!$AB$9,0)</f>
        <v>0</v>
      </c>
      <c r="LN25" s="474">
        <f t="shared" ref="LN25" si="1279">SUM(LB25:LM25)</f>
        <v>0</v>
      </c>
    </row>
    <row r="26" spans="1:326" s="461" customFormat="1">
      <c r="A26" s="499" t="s">
        <v>382</v>
      </c>
      <c r="B26" s="472"/>
      <c r="C26" s="472"/>
      <c r="D26" s="472"/>
      <c r="E26" s="472"/>
      <c r="F26" s="472"/>
      <c r="G26" s="472"/>
      <c r="H26" s="472"/>
      <c r="I26" s="472"/>
      <c r="J26" s="472"/>
      <c r="K26" s="472"/>
      <c r="L26" s="472"/>
      <c r="M26" s="472">
        <f>N26</f>
        <v>0</v>
      </c>
      <c r="N26" s="462">
        <f>'Dalyvio prielaidos'!I103</f>
        <v>0</v>
      </c>
      <c r="O26" s="472"/>
      <c r="P26" s="472"/>
      <c r="Q26" s="472"/>
      <c r="R26" s="472"/>
      <c r="S26" s="472"/>
      <c r="T26" s="472"/>
      <c r="U26" s="472"/>
      <c r="V26" s="472"/>
      <c r="W26" s="472"/>
      <c r="X26" s="472"/>
      <c r="Y26" s="472"/>
      <c r="Z26" s="472">
        <f>AA26</f>
        <v>0</v>
      </c>
      <c r="AA26" s="462">
        <f>'Dalyvio prielaidos'!J103</f>
        <v>0</v>
      </c>
      <c r="AB26" s="472"/>
      <c r="AC26" s="472"/>
      <c r="AD26" s="472"/>
      <c r="AE26" s="472"/>
      <c r="AF26" s="472"/>
      <c r="AG26" s="472"/>
      <c r="AH26" s="472"/>
      <c r="AI26" s="472"/>
      <c r="AJ26" s="472"/>
      <c r="AK26" s="472"/>
      <c r="AL26" s="472"/>
      <c r="AM26" s="472">
        <f>AN26</f>
        <v>0</v>
      </c>
      <c r="AN26" s="462">
        <f>'Dalyvio prielaidos'!K103</f>
        <v>0</v>
      </c>
      <c r="AO26" s="472"/>
      <c r="AP26" s="472"/>
      <c r="AQ26" s="472"/>
      <c r="AR26" s="472"/>
      <c r="AS26" s="472"/>
      <c r="AT26" s="472"/>
      <c r="AU26" s="472"/>
      <c r="AV26" s="472"/>
      <c r="AW26" s="472"/>
      <c r="AX26" s="472"/>
      <c r="AY26" s="472"/>
      <c r="AZ26" s="472">
        <f>BA26</f>
        <v>5000</v>
      </c>
      <c r="BA26" s="462">
        <f>'Dalyvio prielaidos'!L103</f>
        <v>5000</v>
      </c>
      <c r="BB26" s="472"/>
      <c r="BC26" s="472"/>
      <c r="BD26" s="472"/>
      <c r="BE26" s="472"/>
      <c r="BF26" s="472"/>
      <c r="BG26" s="472"/>
      <c r="BH26" s="472"/>
      <c r="BI26" s="472"/>
      <c r="BJ26" s="472"/>
      <c r="BK26" s="472"/>
      <c r="BL26" s="472"/>
      <c r="BM26" s="472">
        <f>BN26</f>
        <v>24000</v>
      </c>
      <c r="BN26" s="462">
        <f>'Dalyvio prielaidos'!M103</f>
        <v>24000</v>
      </c>
      <c r="BO26" s="472"/>
      <c r="BP26" s="472"/>
      <c r="BQ26" s="472"/>
      <c r="BR26" s="472"/>
      <c r="BS26" s="472"/>
      <c r="BT26" s="472"/>
      <c r="BU26" s="472"/>
      <c r="BV26" s="472"/>
      <c r="BW26" s="472"/>
      <c r="BX26" s="472"/>
      <c r="BY26" s="472"/>
      <c r="BZ26" s="472">
        <f>CA26</f>
        <v>45000</v>
      </c>
      <c r="CA26" s="462">
        <f>'Dalyvio prielaidos'!N103</f>
        <v>45000</v>
      </c>
      <c r="CB26" s="472"/>
      <c r="CC26" s="472"/>
      <c r="CD26" s="472"/>
      <c r="CE26" s="472"/>
      <c r="CF26" s="472"/>
      <c r="CG26" s="472"/>
      <c r="CH26" s="472"/>
      <c r="CI26" s="472"/>
      <c r="CJ26" s="472"/>
      <c r="CK26" s="472"/>
      <c r="CL26" s="472"/>
      <c r="CM26" s="472">
        <f>CN26</f>
        <v>94000</v>
      </c>
      <c r="CN26" s="462">
        <f>'Dalyvio prielaidos'!O103</f>
        <v>94000</v>
      </c>
      <c r="CO26" s="472"/>
      <c r="CP26" s="472"/>
      <c r="CQ26" s="472"/>
      <c r="CR26" s="472"/>
      <c r="CS26" s="472"/>
      <c r="CT26" s="472"/>
      <c r="CU26" s="472"/>
      <c r="CV26" s="472"/>
      <c r="CW26" s="472"/>
      <c r="CX26" s="472"/>
      <c r="CY26" s="472"/>
      <c r="CZ26" s="472">
        <f>DA26</f>
        <v>25000</v>
      </c>
      <c r="DA26" s="462">
        <f>'Dalyvio prielaidos'!P103</f>
        <v>25000</v>
      </c>
      <c r="DB26" s="472"/>
      <c r="DC26" s="472"/>
      <c r="DD26" s="472"/>
      <c r="DE26" s="472"/>
      <c r="DF26" s="472"/>
      <c r="DG26" s="472"/>
      <c r="DH26" s="472"/>
      <c r="DI26" s="472"/>
      <c r="DJ26" s="472"/>
      <c r="DK26" s="472"/>
      <c r="DL26" s="472"/>
      <c r="DM26" s="472">
        <f>DN26</f>
        <v>124000</v>
      </c>
      <c r="DN26" s="462">
        <f>'Dalyvio prielaidos'!Q103</f>
        <v>124000</v>
      </c>
      <c r="DO26" s="472"/>
      <c r="DP26" s="472"/>
      <c r="DQ26" s="472"/>
      <c r="DR26" s="472"/>
      <c r="DS26" s="472"/>
      <c r="DT26" s="472"/>
      <c r="DU26" s="472"/>
      <c r="DV26" s="472"/>
      <c r="DW26" s="472"/>
      <c r="DX26" s="472"/>
      <c r="DY26" s="472"/>
      <c r="DZ26" s="472">
        <f>EA26</f>
        <v>25000</v>
      </c>
      <c r="EA26" s="462">
        <f>'Dalyvio prielaidos'!R103</f>
        <v>25000</v>
      </c>
      <c r="EB26" s="472"/>
      <c r="EC26" s="472"/>
      <c r="ED26" s="472"/>
      <c r="EE26" s="472"/>
      <c r="EF26" s="472"/>
      <c r="EG26" s="472"/>
      <c r="EH26" s="472"/>
      <c r="EI26" s="472"/>
      <c r="EJ26" s="472"/>
      <c r="EK26" s="472"/>
      <c r="EL26" s="472"/>
      <c r="EM26" s="472">
        <f>EN26</f>
        <v>94000</v>
      </c>
      <c r="EN26" s="462">
        <f>'Dalyvio prielaidos'!S103</f>
        <v>94000</v>
      </c>
      <c r="EO26" s="472"/>
      <c r="EP26" s="472"/>
      <c r="EQ26" s="472"/>
      <c r="ER26" s="472"/>
      <c r="ES26" s="472"/>
      <c r="ET26" s="472"/>
      <c r="EU26" s="472"/>
      <c r="EV26" s="472"/>
      <c r="EW26" s="472"/>
      <c r="EX26" s="472"/>
      <c r="EY26" s="472"/>
      <c r="EZ26" s="472">
        <f>FA26</f>
        <v>65000</v>
      </c>
      <c r="FA26" s="462">
        <f>'Dalyvio prielaidos'!T103</f>
        <v>65000</v>
      </c>
      <c r="FB26" s="472"/>
      <c r="FC26" s="472"/>
      <c r="FD26" s="472"/>
      <c r="FE26" s="472"/>
      <c r="FF26" s="472"/>
      <c r="FG26" s="472"/>
      <c r="FH26" s="472"/>
      <c r="FI26" s="472"/>
      <c r="FJ26" s="472"/>
      <c r="FK26" s="472"/>
      <c r="FL26" s="472"/>
      <c r="FM26" s="472">
        <f>FN26</f>
        <v>104000</v>
      </c>
      <c r="FN26" s="462">
        <f>'Dalyvio prielaidos'!U103</f>
        <v>104000</v>
      </c>
      <c r="FO26" s="472"/>
      <c r="FP26" s="472"/>
      <c r="FQ26" s="472"/>
      <c r="FR26" s="472"/>
      <c r="FS26" s="472"/>
      <c r="FT26" s="472"/>
      <c r="FU26" s="472"/>
      <c r="FV26" s="472"/>
      <c r="FW26" s="472"/>
      <c r="FX26" s="472"/>
      <c r="FY26" s="472"/>
      <c r="FZ26" s="472">
        <f>GA26</f>
        <v>44000</v>
      </c>
      <c r="GA26" s="462">
        <f>'Dalyvio prielaidos'!V103</f>
        <v>44000</v>
      </c>
      <c r="GB26" s="472"/>
      <c r="GC26" s="472"/>
      <c r="GD26" s="472"/>
      <c r="GE26" s="472"/>
      <c r="GF26" s="472"/>
      <c r="GG26" s="472"/>
      <c r="GH26" s="472"/>
      <c r="GI26" s="472"/>
      <c r="GJ26" s="472"/>
      <c r="GK26" s="472"/>
      <c r="GL26" s="472"/>
      <c r="GM26" s="472">
        <f>GN26</f>
        <v>124500</v>
      </c>
      <c r="GN26" s="462">
        <f>'Dalyvio prielaidos'!W103</f>
        <v>124500</v>
      </c>
      <c r="GO26" s="472"/>
      <c r="GP26" s="472"/>
      <c r="GQ26" s="472"/>
      <c r="GR26" s="472"/>
      <c r="GS26" s="472"/>
      <c r="GT26" s="472"/>
      <c r="GU26" s="472"/>
      <c r="GV26" s="472"/>
      <c r="GW26" s="472"/>
      <c r="GX26" s="472"/>
      <c r="GY26" s="472"/>
      <c r="GZ26" s="472">
        <f>HA26</f>
        <v>0</v>
      </c>
      <c r="HA26" s="462">
        <f>'Dalyvio prielaidos'!X103</f>
        <v>0</v>
      </c>
      <c r="HB26" s="472"/>
      <c r="HC26" s="472"/>
      <c r="HD26" s="472"/>
      <c r="HE26" s="472"/>
      <c r="HF26" s="472"/>
      <c r="HG26" s="472"/>
      <c r="HH26" s="472"/>
      <c r="HI26" s="472"/>
      <c r="HJ26" s="472"/>
      <c r="HK26" s="472"/>
      <c r="HL26" s="472"/>
      <c r="HM26" s="472">
        <f>HN26</f>
        <v>0</v>
      </c>
      <c r="HN26" s="462">
        <f>'Dalyvio prielaidos'!Y103</f>
        <v>0</v>
      </c>
      <c r="HO26" s="472"/>
      <c r="HP26" s="472"/>
      <c r="HQ26" s="472"/>
      <c r="HR26" s="472"/>
      <c r="HS26" s="472"/>
      <c r="HT26" s="472"/>
      <c r="HU26" s="472"/>
      <c r="HV26" s="472"/>
      <c r="HW26" s="472"/>
      <c r="HX26" s="472"/>
      <c r="HY26" s="472"/>
      <c r="HZ26" s="472">
        <f>IA26</f>
        <v>0</v>
      </c>
      <c r="IA26" s="462">
        <f>'Dalyvio prielaidos'!Z103</f>
        <v>0</v>
      </c>
      <c r="IB26" s="472"/>
      <c r="IC26" s="472"/>
      <c r="ID26" s="472"/>
      <c r="IE26" s="472"/>
      <c r="IF26" s="472"/>
      <c r="IG26" s="472"/>
      <c r="IH26" s="472"/>
      <c r="II26" s="472"/>
      <c r="IJ26" s="472"/>
      <c r="IK26" s="472"/>
      <c r="IL26" s="472"/>
      <c r="IM26" s="472">
        <f>IN26</f>
        <v>0</v>
      </c>
      <c r="IN26" s="462">
        <f>'Dalyvio prielaidos'!AA103</f>
        <v>0</v>
      </c>
      <c r="IO26" s="472"/>
      <c r="IP26" s="472"/>
      <c r="IQ26" s="472"/>
      <c r="IR26" s="472"/>
      <c r="IS26" s="472"/>
      <c r="IT26" s="472"/>
      <c r="IU26" s="472"/>
      <c r="IV26" s="472"/>
      <c r="IW26" s="472"/>
      <c r="IX26" s="472"/>
      <c r="IY26" s="472"/>
      <c r="IZ26" s="472">
        <f>JA26</f>
        <v>0</v>
      </c>
      <c r="JA26" s="462">
        <f>'Dalyvio prielaidos'!AB103</f>
        <v>0</v>
      </c>
      <c r="JB26" s="472"/>
      <c r="JC26" s="472"/>
      <c r="JD26" s="472"/>
      <c r="JE26" s="472"/>
      <c r="JF26" s="472"/>
      <c r="JG26" s="472"/>
      <c r="JH26" s="472"/>
      <c r="JI26" s="472"/>
      <c r="JJ26" s="472"/>
      <c r="JK26" s="472"/>
      <c r="JL26" s="472"/>
      <c r="JM26" s="472">
        <f>JN26</f>
        <v>0</v>
      </c>
      <c r="JN26" s="462">
        <f>'Dalyvio prielaidos'!AC103</f>
        <v>0</v>
      </c>
      <c r="JO26" s="472"/>
      <c r="JP26" s="472"/>
      <c r="JQ26" s="472"/>
      <c r="JR26" s="472"/>
      <c r="JS26" s="472"/>
      <c r="JT26" s="472"/>
      <c r="JU26" s="472"/>
      <c r="JV26" s="472"/>
      <c r="JW26" s="472"/>
      <c r="JX26" s="472"/>
      <c r="JY26" s="472"/>
      <c r="JZ26" s="472">
        <f>KA26</f>
        <v>0</v>
      </c>
      <c r="KA26" s="462">
        <f>'Dalyvio prielaidos'!AD103</f>
        <v>0</v>
      </c>
      <c r="KB26" s="472"/>
      <c r="KC26" s="472"/>
      <c r="KD26" s="472"/>
      <c r="KE26" s="472"/>
      <c r="KF26" s="472"/>
      <c r="KG26" s="472"/>
      <c r="KH26" s="472"/>
      <c r="KI26" s="472"/>
      <c r="KJ26" s="472"/>
      <c r="KK26" s="472"/>
      <c r="KL26" s="472"/>
      <c r="KM26" s="472">
        <f>KN26</f>
        <v>0</v>
      </c>
      <c r="KN26" s="462">
        <f>'Dalyvio prielaidos'!AE103</f>
        <v>0</v>
      </c>
      <c r="KO26" s="472"/>
      <c r="KP26" s="472"/>
      <c r="KQ26" s="472"/>
      <c r="KR26" s="472"/>
      <c r="KS26" s="472"/>
      <c r="KT26" s="472"/>
      <c r="KU26" s="472"/>
      <c r="KV26" s="472"/>
      <c r="KW26" s="472"/>
      <c r="KX26" s="472"/>
      <c r="KY26" s="472"/>
      <c r="KZ26" s="472">
        <f>LA26</f>
        <v>0</v>
      </c>
      <c r="LA26" s="462">
        <f>'Dalyvio prielaidos'!AF103</f>
        <v>0</v>
      </c>
      <c r="LB26" s="472"/>
      <c r="LC26" s="472"/>
      <c r="LD26" s="472"/>
      <c r="LE26" s="472"/>
      <c r="LF26" s="472"/>
      <c r="LG26" s="472"/>
      <c r="LH26" s="472"/>
      <c r="LI26" s="472"/>
      <c r="LJ26" s="472"/>
      <c r="LK26" s="472"/>
      <c r="LL26" s="472"/>
      <c r="LM26" s="472">
        <f>LN26</f>
        <v>0</v>
      </c>
      <c r="LN26" s="474">
        <f>'Dalyvio prielaidos'!AG103</f>
        <v>0</v>
      </c>
    </row>
    <row r="27" spans="1:326" s="461" customFormat="1" ht="30">
      <c r="A27" s="500" t="s">
        <v>381</v>
      </c>
      <c r="B27" s="472">
        <f>IF(B5,'Dalyvio prielaidos'!$F$13/12*Indeksacija!$D$10,0)</f>
        <v>0</v>
      </c>
      <c r="C27" s="472">
        <f>IF(C5,'Dalyvio prielaidos'!$F$13/12*Indeksacija!$D$10,0)</f>
        <v>0</v>
      </c>
      <c r="D27" s="472">
        <f>IF(D5,'Dalyvio prielaidos'!$F$13/12*Indeksacija!$D$10,0)</f>
        <v>0</v>
      </c>
      <c r="E27" s="472">
        <f>IF(E5,'Dalyvio prielaidos'!$F$13/12*Indeksacija!$D$10,0)</f>
        <v>0</v>
      </c>
      <c r="F27" s="472">
        <f>IF(F5,'Dalyvio prielaidos'!$F$13/12*Indeksacija!$D$10,0)</f>
        <v>0</v>
      </c>
      <c r="G27" s="472">
        <f>IF(G5,'Dalyvio prielaidos'!$F$13/12*Indeksacija!$D$10,0)</f>
        <v>0</v>
      </c>
      <c r="H27" s="472">
        <f>IF(H5,'Dalyvio prielaidos'!$F$13/12*Indeksacija!$D$10,0)</f>
        <v>0</v>
      </c>
      <c r="I27" s="472">
        <f>IF(I5,'Dalyvio prielaidos'!$F$13/12*Indeksacija!$D$10,0)</f>
        <v>0</v>
      </c>
      <c r="J27" s="472">
        <f>IF(J5,'Dalyvio prielaidos'!$F$13/12*Indeksacija!$D$10,0)</f>
        <v>0</v>
      </c>
      <c r="K27" s="472">
        <f>IF(K5,'Dalyvio prielaidos'!$F$13/12*Indeksacija!$D$10,0)</f>
        <v>0</v>
      </c>
      <c r="L27" s="472">
        <f>IF(L5,'Dalyvio prielaidos'!$F$13/12*Indeksacija!$D$10,0)</f>
        <v>0</v>
      </c>
      <c r="M27" s="472">
        <f>IF(M5,'Dalyvio prielaidos'!$F$13/12*Indeksacija!$D$10,0)</f>
        <v>0</v>
      </c>
      <c r="N27" s="473">
        <f t="shared" si="967"/>
        <v>0</v>
      </c>
      <c r="O27" s="472">
        <f>IF(O5,'Dalyvio prielaidos'!$F$13/12*Indeksacija!$E$10,0)</f>
        <v>0</v>
      </c>
      <c r="P27" s="472">
        <f>IF(P5,'Dalyvio prielaidos'!$F$13/12*Indeksacija!$E$10,0)</f>
        <v>0</v>
      </c>
      <c r="Q27" s="472">
        <f>IF(Q5,'Dalyvio prielaidos'!$F$13/12*Indeksacija!$E$10,0)</f>
        <v>0</v>
      </c>
      <c r="R27" s="472">
        <f>IF(R5,'Dalyvio prielaidos'!$F$13/12*Indeksacija!$E$10,0)</f>
        <v>0</v>
      </c>
      <c r="S27" s="472">
        <f>IF(S5,'Dalyvio prielaidos'!$F$13/12*Indeksacija!$E$10,0)</f>
        <v>0</v>
      </c>
      <c r="T27" s="472">
        <f>IF(T5,'Dalyvio prielaidos'!$F$13/12*Indeksacija!$E$10,0)</f>
        <v>0</v>
      </c>
      <c r="U27" s="472">
        <f>IF(U5,'Dalyvio prielaidos'!$F$13/12*Indeksacija!$E$10,0)</f>
        <v>0</v>
      </c>
      <c r="V27" s="472">
        <f>IF(V5,'Dalyvio prielaidos'!$F$13/12*Indeksacija!$E$10,0)</f>
        <v>0</v>
      </c>
      <c r="W27" s="472">
        <f>IF(W5,'Dalyvio prielaidos'!$F$13/12*Indeksacija!$E$10,0)</f>
        <v>0</v>
      </c>
      <c r="X27" s="472">
        <f>IF(X5,'Dalyvio prielaidos'!$F$13/12*Indeksacija!$E$10,0)</f>
        <v>0</v>
      </c>
      <c r="Y27" s="472">
        <f>IF(Y5,'Dalyvio prielaidos'!$F$13/12*Indeksacija!$E$10,0)</f>
        <v>0</v>
      </c>
      <c r="Z27" s="472">
        <f>IF(Z5,'Dalyvio prielaidos'!$F$13/12*Indeksacija!$E$10,0)</f>
        <v>0</v>
      </c>
      <c r="AA27" s="462">
        <f t="shared" ref="AA27:AA28" si="1280">SUM(O27:Z27)</f>
        <v>0</v>
      </c>
      <c r="AB27" s="472">
        <f>IF(AB5,'Dalyvio prielaidos'!$F$13/12*Indeksacija!$F$10,0)</f>
        <v>12677.754999999999</v>
      </c>
      <c r="AC27" s="472">
        <f>IF(AC5,'Dalyvio prielaidos'!$F$13/12*Indeksacija!$F$10,0)</f>
        <v>12677.754999999999</v>
      </c>
      <c r="AD27" s="472">
        <f>IF(AD5,'Dalyvio prielaidos'!$F$13/12*Indeksacija!$F$10,0)</f>
        <v>12677.754999999999</v>
      </c>
      <c r="AE27" s="472">
        <f>IF(AE5,'Dalyvio prielaidos'!$F$13/12*Indeksacija!$F$10,0)</f>
        <v>12677.754999999999</v>
      </c>
      <c r="AF27" s="472">
        <f>IF(AF5,'Dalyvio prielaidos'!$F$13/12*Indeksacija!$F$10,0)</f>
        <v>12677.754999999999</v>
      </c>
      <c r="AG27" s="472">
        <f>IF(AG5,'Dalyvio prielaidos'!$F$13/12*Indeksacija!$F$10,0)</f>
        <v>12677.754999999999</v>
      </c>
      <c r="AH27" s="472">
        <f>IF(AH5,'Dalyvio prielaidos'!$F$13/12*Indeksacija!$F$10,0)</f>
        <v>12677.754999999999</v>
      </c>
      <c r="AI27" s="472">
        <f>IF(AI5,'Dalyvio prielaidos'!$F$13/12*Indeksacija!$F$10,0)</f>
        <v>12677.754999999999</v>
      </c>
      <c r="AJ27" s="472">
        <f>IF(AJ5,'Dalyvio prielaidos'!$F$13/12*Indeksacija!$F$10,0)</f>
        <v>12677.754999999999</v>
      </c>
      <c r="AK27" s="472">
        <f>IF(AK5,'Dalyvio prielaidos'!$F$13/12*Indeksacija!$F$10,0)</f>
        <v>12677.754999999999</v>
      </c>
      <c r="AL27" s="472">
        <f>IF(AL5,'Dalyvio prielaidos'!$F$13/12*Indeksacija!$F$10,0)</f>
        <v>12677.754999999999</v>
      </c>
      <c r="AM27" s="472">
        <f>IF(AM5,'Dalyvio prielaidos'!$F$13/12*Indeksacija!$F$10,0)</f>
        <v>12677.754999999999</v>
      </c>
      <c r="AN27" s="462">
        <f t="shared" si="921"/>
        <v>152133.06000000003</v>
      </c>
      <c r="AO27" s="472">
        <f>IF(AO5,'Dalyvio prielaidos'!$F$13/12*Indeksacija!$G$10,0)</f>
        <v>13058.087649999999</v>
      </c>
      <c r="AP27" s="472">
        <f>IF(AP5,'Dalyvio prielaidos'!$F$13/12*Indeksacija!$G$10,0)</f>
        <v>13058.087649999999</v>
      </c>
      <c r="AQ27" s="472">
        <f>IF(AQ5,'Dalyvio prielaidos'!$F$13/12*Indeksacija!$G$10,0)</f>
        <v>13058.087649999999</v>
      </c>
      <c r="AR27" s="472">
        <f>IF(AR5,'Dalyvio prielaidos'!$F$13/12*Indeksacija!$G$10,0)</f>
        <v>13058.087649999999</v>
      </c>
      <c r="AS27" s="472">
        <f>IF(AS5,'Dalyvio prielaidos'!$F$13/12*Indeksacija!$G$10,0)</f>
        <v>13058.087649999999</v>
      </c>
      <c r="AT27" s="472">
        <f>IF(AT5,'Dalyvio prielaidos'!$F$13/12*Indeksacija!$G$10,0)</f>
        <v>13058.087649999999</v>
      </c>
      <c r="AU27" s="472">
        <f>IF(AU5,'Dalyvio prielaidos'!$F$13/12*Indeksacija!$G$10,0)</f>
        <v>13058.087649999999</v>
      </c>
      <c r="AV27" s="472">
        <f>IF(AV5,'Dalyvio prielaidos'!$F$13/12*Indeksacija!$G$10,0)</f>
        <v>13058.087649999999</v>
      </c>
      <c r="AW27" s="472">
        <f>IF(AW5,'Dalyvio prielaidos'!$F$13/12*Indeksacija!$G$10,0)</f>
        <v>13058.087649999999</v>
      </c>
      <c r="AX27" s="472">
        <f>IF(AX5,'Dalyvio prielaidos'!$F$13/12*Indeksacija!$G$10,0)</f>
        <v>13058.087649999999</v>
      </c>
      <c r="AY27" s="472">
        <f>IF(AY5,'Dalyvio prielaidos'!$F$13/12*Indeksacija!$G$10,0)</f>
        <v>13058.087649999999</v>
      </c>
      <c r="AZ27" s="472">
        <f>IF(AZ5,'Dalyvio prielaidos'!$F$13/12*Indeksacija!$G$10,0)</f>
        <v>13058.087649999999</v>
      </c>
      <c r="BA27" s="462">
        <f t="shared" ref="BA27:BA28" si="1281">SUM(AO27:AZ27)</f>
        <v>156697.05179999999</v>
      </c>
      <c r="BB27" s="472">
        <f>IF(BB5,'Dalyvio prielaidos'!$F$13/12*Indeksacija!$H$10,0)</f>
        <v>13449.830279499998</v>
      </c>
      <c r="BC27" s="472">
        <f>IF(BC5,'Dalyvio prielaidos'!$F$13/12*Indeksacija!$H$10,0)</f>
        <v>13449.830279499998</v>
      </c>
      <c r="BD27" s="472">
        <f>IF(BD5,'Dalyvio prielaidos'!$F$13/12*Indeksacija!$H$10,0)</f>
        <v>13449.830279499998</v>
      </c>
      <c r="BE27" s="472">
        <f>IF(BE5,'Dalyvio prielaidos'!$F$13/12*Indeksacija!$H$10,0)</f>
        <v>13449.830279499998</v>
      </c>
      <c r="BF27" s="472">
        <f>IF(BF5,'Dalyvio prielaidos'!$F$13/12*Indeksacija!$H$10,0)</f>
        <v>13449.830279499998</v>
      </c>
      <c r="BG27" s="472">
        <f>IF(BG5,'Dalyvio prielaidos'!$F$13/12*Indeksacija!$H$10,0)</f>
        <v>13449.830279499998</v>
      </c>
      <c r="BH27" s="472">
        <f>IF(BH5,'Dalyvio prielaidos'!$F$13/12*Indeksacija!$H$10,0)</f>
        <v>13449.830279499998</v>
      </c>
      <c r="BI27" s="472">
        <f>IF(BI5,'Dalyvio prielaidos'!$F$13/12*Indeksacija!$H$10,0)</f>
        <v>13449.830279499998</v>
      </c>
      <c r="BJ27" s="472">
        <f>IF(BJ5,'Dalyvio prielaidos'!$F$13/12*Indeksacija!$H$10,0)</f>
        <v>13449.830279499998</v>
      </c>
      <c r="BK27" s="472">
        <f>IF(BK5,'Dalyvio prielaidos'!$F$13/12*Indeksacija!$H$10,0)</f>
        <v>13449.830279499998</v>
      </c>
      <c r="BL27" s="472">
        <f>IF(BL5,'Dalyvio prielaidos'!$F$13/12*Indeksacija!$H$10,0)</f>
        <v>13449.830279499998</v>
      </c>
      <c r="BM27" s="472">
        <f>IF(BM5,'Dalyvio prielaidos'!$F$13/12*Indeksacija!$H$10,0)</f>
        <v>13449.830279499998</v>
      </c>
      <c r="BN27" s="462">
        <f t="shared" ref="BN27:BN28" si="1282">SUM(BB27:BM27)</f>
        <v>161397.96335399992</v>
      </c>
      <c r="BO27" s="472">
        <f>IF(BO5,'Dalyvio prielaidos'!$F$13/12*Indeksacija!$I$10,0)</f>
        <v>13853.325187884999</v>
      </c>
      <c r="BP27" s="472">
        <f>IF(BP5,'Dalyvio prielaidos'!$F$13/12*Indeksacija!$I$10,0)</f>
        <v>13853.325187884999</v>
      </c>
      <c r="BQ27" s="472">
        <f>IF(BQ5,'Dalyvio prielaidos'!$F$13/12*Indeksacija!$I$10,0)</f>
        <v>13853.325187884999</v>
      </c>
      <c r="BR27" s="472">
        <f>IF(BR5,'Dalyvio prielaidos'!$F$13/12*Indeksacija!$I$10,0)</f>
        <v>13853.325187884999</v>
      </c>
      <c r="BS27" s="472">
        <f>IF(BS5,'Dalyvio prielaidos'!$F$13/12*Indeksacija!$I$10,0)</f>
        <v>13853.325187884999</v>
      </c>
      <c r="BT27" s="472">
        <f>IF(BT5,'Dalyvio prielaidos'!$F$13/12*Indeksacija!$I$10,0)</f>
        <v>13853.325187884999</v>
      </c>
      <c r="BU27" s="472">
        <f>IF(BU5,'Dalyvio prielaidos'!$F$13/12*Indeksacija!$I$10,0)</f>
        <v>13853.325187884999</v>
      </c>
      <c r="BV27" s="472">
        <f>IF(BV5,'Dalyvio prielaidos'!$F$13/12*Indeksacija!$I$10,0)</f>
        <v>13853.325187884999</v>
      </c>
      <c r="BW27" s="472">
        <f>IF(BW5,'Dalyvio prielaidos'!$F$13/12*Indeksacija!$I$10,0)</f>
        <v>13853.325187884999</v>
      </c>
      <c r="BX27" s="472">
        <f>IF(BX5,'Dalyvio prielaidos'!$F$13/12*Indeksacija!$I$10,0)</f>
        <v>13853.325187884999</v>
      </c>
      <c r="BY27" s="472">
        <f>IF(BY5,'Dalyvio prielaidos'!$F$13/12*Indeksacija!$I$10,0)</f>
        <v>13853.325187884999</v>
      </c>
      <c r="BZ27" s="472">
        <f>IF(BZ5,'Dalyvio prielaidos'!$F$13/12*Indeksacija!$I$10,0)</f>
        <v>13853.325187884999</v>
      </c>
      <c r="CA27" s="462">
        <f t="shared" ref="CA27:CA28" si="1283">SUM(BO27:BZ27)</f>
        <v>166239.90225461998</v>
      </c>
      <c r="CB27" s="472">
        <f>IF(CB5,'Dalyvio prielaidos'!$F$13/12*Indeksacija!$J$10,0)</f>
        <v>14268.92494352155</v>
      </c>
      <c r="CC27" s="472">
        <f>IF(CC5,'Dalyvio prielaidos'!$F$13/12*Indeksacija!$J$10,0)</f>
        <v>14268.92494352155</v>
      </c>
      <c r="CD27" s="472">
        <f>IF(CD5,'Dalyvio prielaidos'!$F$13/12*Indeksacija!$J$10,0)</f>
        <v>14268.92494352155</v>
      </c>
      <c r="CE27" s="472">
        <f>IF(CE5,'Dalyvio prielaidos'!$F$13/12*Indeksacija!$J$10,0)</f>
        <v>14268.92494352155</v>
      </c>
      <c r="CF27" s="472">
        <f>IF(CF5,'Dalyvio prielaidos'!$F$13/12*Indeksacija!$J$10,0)</f>
        <v>14268.92494352155</v>
      </c>
      <c r="CG27" s="472">
        <f>IF(CG5,'Dalyvio prielaidos'!$F$13/12*Indeksacija!$J$10,0)</f>
        <v>14268.92494352155</v>
      </c>
      <c r="CH27" s="472">
        <f>IF(CH5,'Dalyvio prielaidos'!$F$13/12*Indeksacija!$J$10,0)</f>
        <v>14268.92494352155</v>
      </c>
      <c r="CI27" s="472">
        <f>IF(CI5,'Dalyvio prielaidos'!$F$13/12*Indeksacija!$J$10,0)</f>
        <v>14268.92494352155</v>
      </c>
      <c r="CJ27" s="472">
        <f>IF(CJ5,'Dalyvio prielaidos'!$F$13/12*Indeksacija!$J$10,0)</f>
        <v>14268.92494352155</v>
      </c>
      <c r="CK27" s="472">
        <f>IF(CK5,'Dalyvio prielaidos'!$F$13/12*Indeksacija!$J$10,0)</f>
        <v>14268.92494352155</v>
      </c>
      <c r="CL27" s="472">
        <f>IF(CL5,'Dalyvio prielaidos'!$F$13/12*Indeksacija!$J$10,0)</f>
        <v>14268.92494352155</v>
      </c>
      <c r="CM27" s="472">
        <f>IF(CM5,'Dalyvio prielaidos'!$F$13/12*Indeksacija!$J$10,0)</f>
        <v>14268.92494352155</v>
      </c>
      <c r="CN27" s="462">
        <f t="shared" ref="CN27:CN28" si="1284">SUM(CB27:CM27)</f>
        <v>171227.09932225861</v>
      </c>
      <c r="CO27" s="472">
        <f>IF(CO5,'Dalyvio prielaidos'!$F$13/12*Indeksacija!$K$10,0)</f>
        <v>14696.992691827196</v>
      </c>
      <c r="CP27" s="472">
        <f>IF(CP5,'Dalyvio prielaidos'!$F$13/12*Indeksacija!$K$10,0)</f>
        <v>14696.992691827196</v>
      </c>
      <c r="CQ27" s="472">
        <f>IF(CQ5,'Dalyvio prielaidos'!$F$13/12*Indeksacija!$K$10,0)</f>
        <v>14696.992691827196</v>
      </c>
      <c r="CR27" s="472">
        <f>IF(CR5,'Dalyvio prielaidos'!$F$13/12*Indeksacija!$K$10,0)</f>
        <v>14696.992691827196</v>
      </c>
      <c r="CS27" s="472">
        <f>IF(CS5,'Dalyvio prielaidos'!$F$13/12*Indeksacija!$K$10,0)</f>
        <v>14696.992691827196</v>
      </c>
      <c r="CT27" s="472">
        <f>IF(CT5,'Dalyvio prielaidos'!$F$13/12*Indeksacija!$K$10,0)</f>
        <v>14696.992691827196</v>
      </c>
      <c r="CU27" s="472">
        <f>IF(CU5,'Dalyvio prielaidos'!$F$13/12*Indeksacija!$K$10,0)</f>
        <v>14696.992691827196</v>
      </c>
      <c r="CV27" s="472">
        <f>IF(CV5,'Dalyvio prielaidos'!$F$13/12*Indeksacija!$K$10,0)</f>
        <v>14696.992691827196</v>
      </c>
      <c r="CW27" s="472">
        <f>IF(CW5,'Dalyvio prielaidos'!$F$13/12*Indeksacija!$K$10,0)</f>
        <v>14696.992691827196</v>
      </c>
      <c r="CX27" s="472">
        <f>IF(CX5,'Dalyvio prielaidos'!$F$13/12*Indeksacija!$K$10,0)</f>
        <v>14696.992691827196</v>
      </c>
      <c r="CY27" s="472">
        <f>IF(CY5,'Dalyvio prielaidos'!$F$13/12*Indeksacija!$K$10,0)</f>
        <v>14696.992691827196</v>
      </c>
      <c r="CZ27" s="472">
        <f>IF(CZ5,'Dalyvio prielaidos'!$F$13/12*Indeksacija!$K$10,0)</f>
        <v>14696.992691827196</v>
      </c>
      <c r="DA27" s="462">
        <f t="shared" ref="DA27:DA28" si="1285">SUM(CO27:CZ27)</f>
        <v>176363.91230192629</v>
      </c>
      <c r="DB27" s="472">
        <f>IF(DB5,'Dalyvio prielaidos'!$F$13/12*Indeksacija!$L$10,0)</f>
        <v>15137.902472582011</v>
      </c>
      <c r="DC27" s="472">
        <f>IF(DC5,'Dalyvio prielaidos'!$F$13/12*Indeksacija!$L$10,0)</f>
        <v>15137.902472582011</v>
      </c>
      <c r="DD27" s="472">
        <f>IF(DD5,'Dalyvio prielaidos'!$F$13/12*Indeksacija!$L$10,0)</f>
        <v>15137.902472582011</v>
      </c>
      <c r="DE27" s="472">
        <f>IF(DE5,'Dalyvio prielaidos'!$F$13/12*Indeksacija!$L$10,0)</f>
        <v>15137.902472582011</v>
      </c>
      <c r="DF27" s="472">
        <f>IF(DF5,'Dalyvio prielaidos'!$F$13/12*Indeksacija!$L$10,0)</f>
        <v>15137.902472582011</v>
      </c>
      <c r="DG27" s="472">
        <f>IF(DG5,'Dalyvio prielaidos'!$F$13/12*Indeksacija!$L$10,0)</f>
        <v>15137.902472582011</v>
      </c>
      <c r="DH27" s="472">
        <f>IF(DH5,'Dalyvio prielaidos'!$F$13/12*Indeksacija!$L$10,0)</f>
        <v>15137.902472582011</v>
      </c>
      <c r="DI27" s="472">
        <f>IF(DI5,'Dalyvio prielaidos'!$F$13/12*Indeksacija!$L$10,0)</f>
        <v>15137.902472582011</v>
      </c>
      <c r="DJ27" s="472">
        <f>IF(DJ5,'Dalyvio prielaidos'!$F$13/12*Indeksacija!$L$10,0)</f>
        <v>15137.902472582011</v>
      </c>
      <c r="DK27" s="472">
        <f>IF(DK5,'Dalyvio prielaidos'!$F$13/12*Indeksacija!$L$10,0)</f>
        <v>15137.902472582011</v>
      </c>
      <c r="DL27" s="472">
        <f>IF(DL5,'Dalyvio prielaidos'!$F$13/12*Indeksacija!$L$10,0)</f>
        <v>15137.902472582011</v>
      </c>
      <c r="DM27" s="472">
        <f>IF(DM5,'Dalyvio prielaidos'!$F$13/12*Indeksacija!$L$10,0)</f>
        <v>15137.902472582011</v>
      </c>
      <c r="DN27" s="462">
        <f t="shared" ref="DN27:DN28" si="1286">SUM(DB27:DM27)</f>
        <v>181654.82967098409</v>
      </c>
      <c r="DO27" s="472">
        <f>IF(DO5,'Dalyvio prielaidos'!$F$13/12*Indeksacija!$M$10,0)</f>
        <v>15592.039546759472</v>
      </c>
      <c r="DP27" s="472">
        <f>IF(DP5,'Dalyvio prielaidos'!$F$13/12*Indeksacija!$M$10,0)</f>
        <v>15592.039546759472</v>
      </c>
      <c r="DQ27" s="472">
        <f>IF(DQ5,'Dalyvio prielaidos'!$F$13/12*Indeksacija!$M$10,0)</f>
        <v>15592.039546759472</v>
      </c>
      <c r="DR27" s="472">
        <f>IF(DR5,'Dalyvio prielaidos'!$F$13/12*Indeksacija!$M$10,0)</f>
        <v>15592.039546759472</v>
      </c>
      <c r="DS27" s="472">
        <f>IF(DS5,'Dalyvio prielaidos'!$F$13/12*Indeksacija!$M$10,0)</f>
        <v>15592.039546759472</v>
      </c>
      <c r="DT27" s="472">
        <f>IF(DT5,'Dalyvio prielaidos'!$F$13/12*Indeksacija!$M$10,0)</f>
        <v>15592.039546759472</v>
      </c>
      <c r="DU27" s="472">
        <f>IF(DU5,'Dalyvio prielaidos'!$F$13/12*Indeksacija!$M$10,0)</f>
        <v>15592.039546759472</v>
      </c>
      <c r="DV27" s="472">
        <f>IF(DV5,'Dalyvio prielaidos'!$F$13/12*Indeksacija!$M$10,0)</f>
        <v>15592.039546759472</v>
      </c>
      <c r="DW27" s="472">
        <f>IF(DW5,'Dalyvio prielaidos'!$F$13/12*Indeksacija!$M$10,0)</f>
        <v>15592.039546759472</v>
      </c>
      <c r="DX27" s="472">
        <f>IF(DX5,'Dalyvio prielaidos'!$F$13/12*Indeksacija!$M$10,0)</f>
        <v>15592.039546759472</v>
      </c>
      <c r="DY27" s="472">
        <f>IF(DY5,'Dalyvio prielaidos'!$F$13/12*Indeksacija!$M$10,0)</f>
        <v>15592.039546759472</v>
      </c>
      <c r="DZ27" s="472">
        <f>IF(DZ5,'Dalyvio prielaidos'!$F$13/12*Indeksacija!$M$10,0)</f>
        <v>15592.039546759472</v>
      </c>
      <c r="EA27" s="462">
        <f t="shared" ref="EA27:EA28" si="1287">SUM(DO27:DZ27)</f>
        <v>187104.47456111372</v>
      </c>
      <c r="EB27" s="472">
        <f>IF(EB5,'Dalyvio prielaidos'!$F$13/12*Indeksacija!$N$10,0)</f>
        <v>16059.800733162256</v>
      </c>
      <c r="EC27" s="472">
        <f>IF(EC5,'Dalyvio prielaidos'!$F$13/12*Indeksacija!$N$10,0)</f>
        <v>16059.800733162256</v>
      </c>
      <c r="ED27" s="472">
        <f>IF(ED5,'Dalyvio prielaidos'!$F$13/12*Indeksacija!$N$10,0)</f>
        <v>16059.800733162256</v>
      </c>
      <c r="EE27" s="472">
        <f>IF(EE5,'Dalyvio prielaidos'!$F$13/12*Indeksacija!$N$10,0)</f>
        <v>16059.800733162256</v>
      </c>
      <c r="EF27" s="472">
        <f>IF(EF5,'Dalyvio prielaidos'!$F$13/12*Indeksacija!$N$10,0)</f>
        <v>16059.800733162256</v>
      </c>
      <c r="EG27" s="472">
        <f>IF(EG5,'Dalyvio prielaidos'!$F$13/12*Indeksacija!$N$10,0)</f>
        <v>16059.800733162256</v>
      </c>
      <c r="EH27" s="472">
        <f>IF(EH5,'Dalyvio prielaidos'!$F$13/12*Indeksacija!$N$10,0)</f>
        <v>16059.800733162256</v>
      </c>
      <c r="EI27" s="472">
        <f>IF(EI5,'Dalyvio prielaidos'!$F$13/12*Indeksacija!$N$10,0)</f>
        <v>16059.800733162256</v>
      </c>
      <c r="EJ27" s="472">
        <f>IF(EJ5,'Dalyvio prielaidos'!$F$13/12*Indeksacija!$N$10,0)</f>
        <v>16059.800733162256</v>
      </c>
      <c r="EK27" s="472">
        <f>IF(EK5,'Dalyvio prielaidos'!$F$13/12*Indeksacija!$N$10,0)</f>
        <v>16059.800733162256</v>
      </c>
      <c r="EL27" s="472">
        <f>IF(EL5,'Dalyvio prielaidos'!$F$13/12*Indeksacija!$N$10,0)</f>
        <v>16059.800733162256</v>
      </c>
      <c r="EM27" s="472">
        <f>IF(EM5,'Dalyvio prielaidos'!$F$13/12*Indeksacija!$N$10,0)</f>
        <v>16059.800733162256</v>
      </c>
      <c r="EN27" s="462">
        <f t="shared" ref="EN27:EN28" si="1288">SUM(EB27:EM27)</f>
        <v>192717.60879794709</v>
      </c>
      <c r="EO27" s="472">
        <f>IF(EO5,'Dalyvio prielaidos'!$F$13/12*Indeksacija!$O$10,0)</f>
        <v>16541.594755157123</v>
      </c>
      <c r="EP27" s="472">
        <f>IF(EP5,'Dalyvio prielaidos'!$F$13/12*Indeksacija!$O$10,0)</f>
        <v>16541.594755157123</v>
      </c>
      <c r="EQ27" s="472">
        <f>IF(EQ5,'Dalyvio prielaidos'!$F$13/12*Indeksacija!$O$10,0)</f>
        <v>16541.594755157123</v>
      </c>
      <c r="ER27" s="472">
        <f>IF(ER5,'Dalyvio prielaidos'!$F$13/12*Indeksacija!$O$10,0)</f>
        <v>16541.594755157123</v>
      </c>
      <c r="ES27" s="472">
        <f>IF(ES5,'Dalyvio prielaidos'!$F$13/12*Indeksacija!$O$10,0)</f>
        <v>16541.594755157123</v>
      </c>
      <c r="ET27" s="472">
        <f>IF(ET5,'Dalyvio prielaidos'!$F$13/12*Indeksacija!$O$10,0)</f>
        <v>16541.594755157123</v>
      </c>
      <c r="EU27" s="472">
        <f>IF(EU5,'Dalyvio prielaidos'!$F$13/12*Indeksacija!$O$10,0)</f>
        <v>16541.594755157123</v>
      </c>
      <c r="EV27" s="472">
        <f>IF(EV5,'Dalyvio prielaidos'!$F$13/12*Indeksacija!$O$10,0)</f>
        <v>16541.594755157123</v>
      </c>
      <c r="EW27" s="472">
        <f>IF(EW5,'Dalyvio prielaidos'!$F$13/12*Indeksacija!$O$10,0)</f>
        <v>16541.594755157123</v>
      </c>
      <c r="EX27" s="472">
        <f>IF(EX5,'Dalyvio prielaidos'!$F$13/12*Indeksacija!$O$10,0)</f>
        <v>16541.594755157123</v>
      </c>
      <c r="EY27" s="472">
        <f>IF(EY5,'Dalyvio prielaidos'!$F$13/12*Indeksacija!$O$10,0)</f>
        <v>16541.594755157123</v>
      </c>
      <c r="EZ27" s="472">
        <f>IF(EZ5,'Dalyvio prielaidos'!$F$13/12*Indeksacija!$O$10,0)</f>
        <v>16541.594755157123</v>
      </c>
      <c r="FA27" s="462">
        <f t="shared" ref="FA27:FA28" si="1289">SUM(EO27:EZ27)</f>
        <v>198499.13706188553</v>
      </c>
      <c r="FB27" s="472">
        <f>IF(FB5,'Dalyvio prielaidos'!$F$13/12*Indeksacija!$P$10,0)</f>
        <v>17037.842597811836</v>
      </c>
      <c r="FC27" s="472">
        <f>IF(FC5,'Dalyvio prielaidos'!$F$13/12*Indeksacija!$P$10,0)</f>
        <v>17037.842597811836</v>
      </c>
      <c r="FD27" s="472">
        <f>IF(FD5,'Dalyvio prielaidos'!$F$13/12*Indeksacija!$P$10,0)</f>
        <v>17037.842597811836</v>
      </c>
      <c r="FE27" s="472">
        <f>IF(FE5,'Dalyvio prielaidos'!$F$13/12*Indeksacija!$P$10,0)</f>
        <v>17037.842597811836</v>
      </c>
      <c r="FF27" s="472">
        <f>IF(FF5,'Dalyvio prielaidos'!$F$13/12*Indeksacija!$P$10,0)</f>
        <v>17037.842597811836</v>
      </c>
      <c r="FG27" s="472">
        <f>IF(FG5,'Dalyvio prielaidos'!$F$13/12*Indeksacija!$P$10,0)</f>
        <v>17037.842597811836</v>
      </c>
      <c r="FH27" s="472">
        <f>IF(FH5,'Dalyvio prielaidos'!$F$13/12*Indeksacija!$P$10,0)</f>
        <v>17037.842597811836</v>
      </c>
      <c r="FI27" s="472">
        <f>IF(FI5,'Dalyvio prielaidos'!$F$13/12*Indeksacija!$P$10,0)</f>
        <v>17037.842597811836</v>
      </c>
      <c r="FJ27" s="472">
        <f>IF(FJ5,'Dalyvio prielaidos'!$F$13/12*Indeksacija!$P$10,0)</f>
        <v>17037.842597811836</v>
      </c>
      <c r="FK27" s="472">
        <f>IF(FK5,'Dalyvio prielaidos'!$F$13/12*Indeksacija!$P$10,0)</f>
        <v>17037.842597811836</v>
      </c>
      <c r="FL27" s="472">
        <f>IF(FL5,'Dalyvio prielaidos'!$F$13/12*Indeksacija!$P$10,0)</f>
        <v>17037.842597811836</v>
      </c>
      <c r="FM27" s="472">
        <f>IF(FM5,'Dalyvio prielaidos'!$F$13/12*Indeksacija!$P$10,0)</f>
        <v>17037.842597811836</v>
      </c>
      <c r="FN27" s="462">
        <f t="shared" ref="FN27:FN28" si="1290">SUM(FB27:FM27)</f>
        <v>204454.11117374201</v>
      </c>
      <c r="FO27" s="472">
        <f>IF(FO5,'Dalyvio prielaidos'!$F$13/12*Indeksacija!$Q$10,0)</f>
        <v>17548.97787574619</v>
      </c>
      <c r="FP27" s="472">
        <f>IF(FP5,'Dalyvio prielaidos'!$F$13/12*Indeksacija!$Q$10,0)</f>
        <v>17548.97787574619</v>
      </c>
      <c r="FQ27" s="472">
        <f>IF(FQ5,'Dalyvio prielaidos'!$F$13/12*Indeksacija!$Q$10,0)</f>
        <v>17548.97787574619</v>
      </c>
      <c r="FR27" s="472">
        <f>IF(FR5,'Dalyvio prielaidos'!$F$13/12*Indeksacija!$Q$10,0)</f>
        <v>17548.97787574619</v>
      </c>
      <c r="FS27" s="472">
        <f>IF(FS5,'Dalyvio prielaidos'!$F$13/12*Indeksacija!$Q$10,0)</f>
        <v>17548.97787574619</v>
      </c>
      <c r="FT27" s="472">
        <f>IF(FT5,'Dalyvio prielaidos'!$F$13/12*Indeksacija!$Q$10,0)</f>
        <v>17548.97787574619</v>
      </c>
      <c r="FU27" s="472">
        <f>IF(FU5,'Dalyvio prielaidos'!$F$13/12*Indeksacija!$Q$10,0)</f>
        <v>17548.97787574619</v>
      </c>
      <c r="FV27" s="472">
        <f>IF(FV5,'Dalyvio prielaidos'!$F$13/12*Indeksacija!$Q$10,0)</f>
        <v>17548.97787574619</v>
      </c>
      <c r="FW27" s="472">
        <f>IF(FW5,'Dalyvio prielaidos'!$F$13/12*Indeksacija!$Q$10,0)</f>
        <v>17548.97787574619</v>
      </c>
      <c r="FX27" s="472">
        <f>IF(FX5,'Dalyvio prielaidos'!$F$13/12*Indeksacija!$Q$10,0)</f>
        <v>17548.97787574619</v>
      </c>
      <c r="FY27" s="472">
        <f>IF(FY5,'Dalyvio prielaidos'!$F$13/12*Indeksacija!$Q$10,0)</f>
        <v>17548.97787574619</v>
      </c>
      <c r="FZ27" s="472">
        <f>IF(FZ5,'Dalyvio prielaidos'!$F$13/12*Indeksacija!$Q$10,0)</f>
        <v>17548.97787574619</v>
      </c>
      <c r="GA27" s="462">
        <f t="shared" ref="GA27:GA28" si="1291">SUM(FO27:FZ27)</f>
        <v>210587.73450895434</v>
      </c>
      <c r="GB27" s="472">
        <f>IF(GB5,'Dalyvio prielaidos'!$F$13/12*Indeksacija!$R$10,0)</f>
        <v>18075.447212018578</v>
      </c>
      <c r="GC27" s="472">
        <f>IF(GC5,'Dalyvio prielaidos'!$F$13/12*Indeksacija!$R$10,0)</f>
        <v>18075.447212018578</v>
      </c>
      <c r="GD27" s="472">
        <f>IF(GD5,'Dalyvio prielaidos'!$F$13/12*Indeksacija!$R$10,0)</f>
        <v>18075.447212018578</v>
      </c>
      <c r="GE27" s="472">
        <f>IF(GE5,'Dalyvio prielaidos'!$F$13/12*Indeksacija!$R$10,0)</f>
        <v>18075.447212018578</v>
      </c>
      <c r="GF27" s="472">
        <f>IF(GF5,'Dalyvio prielaidos'!$F$13/12*Indeksacija!$R$10,0)</f>
        <v>18075.447212018578</v>
      </c>
      <c r="GG27" s="472">
        <f>IF(GG5,'Dalyvio prielaidos'!$F$13/12*Indeksacija!$R$10,0)</f>
        <v>18075.447212018578</v>
      </c>
      <c r="GH27" s="472">
        <f>IF(GH5,'Dalyvio prielaidos'!$F$13/12*Indeksacija!$R$10,0)</f>
        <v>18075.447212018578</v>
      </c>
      <c r="GI27" s="472">
        <f>IF(GI5,'Dalyvio prielaidos'!$F$13/12*Indeksacija!$R$10,0)</f>
        <v>18075.447212018578</v>
      </c>
      <c r="GJ27" s="472">
        <f>IF(GJ5,'Dalyvio prielaidos'!$F$13/12*Indeksacija!$R$10,0)</f>
        <v>18075.447212018578</v>
      </c>
      <c r="GK27" s="472">
        <f>IF(GK5,'Dalyvio prielaidos'!$F$13/12*Indeksacija!$R$10,0)</f>
        <v>18075.447212018578</v>
      </c>
      <c r="GL27" s="472">
        <f>IF(GL5,'Dalyvio prielaidos'!$F$13/12*Indeksacija!$R$10,0)</f>
        <v>18075.447212018578</v>
      </c>
      <c r="GM27" s="472">
        <f>IF(GM5,'Dalyvio prielaidos'!$F$13/12*Indeksacija!$R$10,0)</f>
        <v>18075.447212018578</v>
      </c>
      <c r="GN27" s="462">
        <f t="shared" ref="GN27:GN28" si="1292">SUM(GB27:GM27)</f>
        <v>216905.3665442229</v>
      </c>
      <c r="GO27" s="472">
        <f>IF(GO5,'Dalyvio prielaidos'!$F$13/12*Indeksacija!$S$10,0)</f>
        <v>0</v>
      </c>
      <c r="GP27" s="472">
        <f>IF(GP5,'Dalyvio prielaidos'!$F$13/12*Indeksacija!$S$10,0)</f>
        <v>0</v>
      </c>
      <c r="GQ27" s="472">
        <f>IF(GQ5,'Dalyvio prielaidos'!$F$13/12*Indeksacija!$S$10,0)</f>
        <v>0</v>
      </c>
      <c r="GR27" s="472">
        <f>IF(GR5,'Dalyvio prielaidos'!$F$13/12*Indeksacija!$S$10,0)</f>
        <v>0</v>
      </c>
      <c r="GS27" s="472">
        <f>IF(GS5,'Dalyvio prielaidos'!$F$13/12*Indeksacija!$S$10,0)</f>
        <v>0</v>
      </c>
      <c r="GT27" s="472">
        <f>IF(GT5,'Dalyvio prielaidos'!$F$13/12*Indeksacija!$S$10,0)</f>
        <v>0</v>
      </c>
      <c r="GU27" s="472">
        <f>IF(GU5,'Dalyvio prielaidos'!$F$13/12*Indeksacija!$S$10,0)</f>
        <v>0</v>
      </c>
      <c r="GV27" s="472">
        <f>IF(GV5,'Dalyvio prielaidos'!$F$13/12*Indeksacija!$S$10,0)</f>
        <v>0</v>
      </c>
      <c r="GW27" s="472">
        <f>IF(GW5,'Dalyvio prielaidos'!$F$13/12*Indeksacija!$S$10,0)</f>
        <v>0</v>
      </c>
      <c r="GX27" s="472">
        <f>IF(GX5,'Dalyvio prielaidos'!$F$13/12*Indeksacija!$S$10,0)</f>
        <v>0</v>
      </c>
      <c r="GY27" s="472">
        <f>IF(GY5,'Dalyvio prielaidos'!$F$13/12*Indeksacija!$S$10,0)</f>
        <v>0</v>
      </c>
      <c r="GZ27" s="472">
        <f>IF(GZ5,'Dalyvio prielaidos'!$F$13/12*Indeksacija!$S$10,0)</f>
        <v>0</v>
      </c>
      <c r="HA27" s="462">
        <f t="shared" ref="HA27:HA28" si="1293">SUM(GO27:GZ27)</f>
        <v>0</v>
      </c>
      <c r="HB27" s="472">
        <f>IF(HB5,'Dalyvio prielaidos'!$F$13/12*Indeksacija!$T$10,0)</f>
        <v>0</v>
      </c>
      <c r="HC27" s="472">
        <f>IF(HC5,'Dalyvio prielaidos'!$F$13/12*Indeksacija!$T$10,0)</f>
        <v>0</v>
      </c>
      <c r="HD27" s="472">
        <f>IF(HD5,'Dalyvio prielaidos'!$F$13/12*Indeksacija!$T$10,0)</f>
        <v>0</v>
      </c>
      <c r="HE27" s="472">
        <f>IF(HE5,'Dalyvio prielaidos'!$F$13/12*Indeksacija!$T$10,0)</f>
        <v>0</v>
      </c>
      <c r="HF27" s="472">
        <f>IF(HF5,'Dalyvio prielaidos'!$F$13/12*Indeksacija!$T$10,0)</f>
        <v>0</v>
      </c>
      <c r="HG27" s="472">
        <f>IF(HG5,'Dalyvio prielaidos'!$F$13/12*Indeksacija!$T$10,0)</f>
        <v>0</v>
      </c>
      <c r="HH27" s="472">
        <f>IF(HH5,'Dalyvio prielaidos'!$F$13/12*Indeksacija!$T$10,0)</f>
        <v>0</v>
      </c>
      <c r="HI27" s="472">
        <f>IF(HI5,'Dalyvio prielaidos'!$F$13/12*Indeksacija!$T$10,0)</f>
        <v>0</v>
      </c>
      <c r="HJ27" s="472">
        <f>IF(HJ5,'Dalyvio prielaidos'!$F$13/12*Indeksacija!$T$10,0)</f>
        <v>0</v>
      </c>
      <c r="HK27" s="472">
        <f>IF(HK5,'Dalyvio prielaidos'!$F$13/12*Indeksacija!$T$10,0)</f>
        <v>0</v>
      </c>
      <c r="HL27" s="472">
        <f>IF(HL5,'Dalyvio prielaidos'!$F$13/12*Indeksacija!$T$10,0)</f>
        <v>0</v>
      </c>
      <c r="HM27" s="472">
        <f>IF(HM5,'Dalyvio prielaidos'!$F$13/12*Indeksacija!$T$10,0)</f>
        <v>0</v>
      </c>
      <c r="HN27" s="462">
        <f t="shared" ref="HN27:HN28" si="1294">SUM(HB27:HM27)</f>
        <v>0</v>
      </c>
      <c r="HO27" s="472">
        <f>IF(HO5,'Dalyvio prielaidos'!$F$13/12*Indeksacija!$U$10,0)</f>
        <v>0</v>
      </c>
      <c r="HP27" s="472">
        <f>IF(HP5,'Dalyvio prielaidos'!$F$13/12*Indeksacija!$U$10,0)</f>
        <v>0</v>
      </c>
      <c r="HQ27" s="472">
        <f>IF(HQ5,'Dalyvio prielaidos'!$F$13/12*Indeksacija!$U$10,0)</f>
        <v>0</v>
      </c>
      <c r="HR27" s="472">
        <f>IF(HR5,'Dalyvio prielaidos'!$F$13/12*Indeksacija!$U$10,0)</f>
        <v>0</v>
      </c>
      <c r="HS27" s="472">
        <f>IF(HS5,'Dalyvio prielaidos'!$F$13/12*Indeksacija!$U$10,0)</f>
        <v>0</v>
      </c>
      <c r="HT27" s="472">
        <f>IF(HT5,'Dalyvio prielaidos'!$F$13/12*Indeksacija!$U$10,0)</f>
        <v>0</v>
      </c>
      <c r="HU27" s="472">
        <f>IF(HU5,'Dalyvio prielaidos'!$F$13/12*Indeksacija!$U$10,0)</f>
        <v>0</v>
      </c>
      <c r="HV27" s="472">
        <f>IF(HV5,'Dalyvio prielaidos'!$F$13/12*Indeksacija!$U$10,0)</f>
        <v>0</v>
      </c>
      <c r="HW27" s="472">
        <f>IF(HW5,'Dalyvio prielaidos'!$F$13/12*Indeksacija!$U$10,0)</f>
        <v>0</v>
      </c>
      <c r="HX27" s="472">
        <f>IF(HX5,'Dalyvio prielaidos'!$F$13/12*Indeksacija!$U$10,0)</f>
        <v>0</v>
      </c>
      <c r="HY27" s="472">
        <f>IF(HY5,'Dalyvio prielaidos'!$F$13/12*Indeksacija!$U$10,0)</f>
        <v>0</v>
      </c>
      <c r="HZ27" s="472">
        <f>IF(HZ5,'Dalyvio prielaidos'!$F$13/12*Indeksacija!$U$10,0)</f>
        <v>0</v>
      </c>
      <c r="IA27" s="462">
        <f t="shared" ref="IA27:IA28" si="1295">SUM(HO27:HZ27)</f>
        <v>0</v>
      </c>
      <c r="IB27" s="472">
        <f>IF(IB5,'Dalyvio prielaidos'!$F$13/12*Indeksacija!$V$10,0)</f>
        <v>0</v>
      </c>
      <c r="IC27" s="472">
        <f>IF(IC5,'Dalyvio prielaidos'!$F$13/12*Indeksacija!$V$10,0)</f>
        <v>0</v>
      </c>
      <c r="ID27" s="472">
        <f>IF(ID5,'Dalyvio prielaidos'!$F$13/12*Indeksacija!$V$10,0)</f>
        <v>0</v>
      </c>
      <c r="IE27" s="472">
        <f>IF(IE5,'Dalyvio prielaidos'!$F$13/12*Indeksacija!$V$10,0)</f>
        <v>0</v>
      </c>
      <c r="IF27" s="472">
        <f>IF(IF5,'Dalyvio prielaidos'!$F$13/12*Indeksacija!$V$10,0)</f>
        <v>0</v>
      </c>
      <c r="IG27" s="472">
        <f>IF(IG5,'Dalyvio prielaidos'!$F$13/12*Indeksacija!$V$10,0)</f>
        <v>0</v>
      </c>
      <c r="IH27" s="472">
        <f>IF(IH5,'Dalyvio prielaidos'!$F$13/12*Indeksacija!$V$10,0)</f>
        <v>0</v>
      </c>
      <c r="II27" s="472">
        <f>IF(II5,'Dalyvio prielaidos'!$F$13/12*Indeksacija!$V$10,0)</f>
        <v>0</v>
      </c>
      <c r="IJ27" s="472">
        <f>IF(IJ5,'Dalyvio prielaidos'!$F$13/12*Indeksacija!$V$10,0)</f>
        <v>0</v>
      </c>
      <c r="IK27" s="472">
        <f>IF(IK5,'Dalyvio prielaidos'!$F$13/12*Indeksacija!$V$10,0)</f>
        <v>0</v>
      </c>
      <c r="IL27" s="472">
        <f>IF(IL5,'Dalyvio prielaidos'!$F$13/12*Indeksacija!$V$10,0)</f>
        <v>0</v>
      </c>
      <c r="IM27" s="472">
        <f>IF(IM5,'Dalyvio prielaidos'!$F$13/12*Indeksacija!$V$10,0)</f>
        <v>0</v>
      </c>
      <c r="IN27" s="462">
        <f t="shared" ref="IN27:IN28" si="1296">SUM(IB27:IM27)</f>
        <v>0</v>
      </c>
      <c r="IO27" s="472">
        <f>IF(IO5,'Dalyvio prielaidos'!$F$13/12*Indeksacija!$W$10,0)</f>
        <v>0</v>
      </c>
      <c r="IP27" s="472">
        <f>IF(IP5,'Dalyvio prielaidos'!$F$13/12*Indeksacija!$W$10,0)</f>
        <v>0</v>
      </c>
      <c r="IQ27" s="472">
        <f>IF(IQ5,'Dalyvio prielaidos'!$F$13/12*Indeksacija!$W$10,0)</f>
        <v>0</v>
      </c>
      <c r="IR27" s="472">
        <f>IF(IR5,'Dalyvio prielaidos'!$F$13/12*Indeksacija!$W$10,0)</f>
        <v>0</v>
      </c>
      <c r="IS27" s="472">
        <f>IF(IS5,'Dalyvio prielaidos'!$F$13/12*Indeksacija!$W$10,0)</f>
        <v>0</v>
      </c>
      <c r="IT27" s="472">
        <f>IF(IT5,'Dalyvio prielaidos'!$F$13/12*Indeksacija!$W$10,0)</f>
        <v>0</v>
      </c>
      <c r="IU27" s="472">
        <f>IF(IU5,'Dalyvio prielaidos'!$F$13/12*Indeksacija!$W$10,0)</f>
        <v>0</v>
      </c>
      <c r="IV27" s="472">
        <f>IF(IV5,'Dalyvio prielaidos'!$F$13/12*Indeksacija!$W$10,0)</f>
        <v>0</v>
      </c>
      <c r="IW27" s="472">
        <f>IF(IW5,'Dalyvio prielaidos'!$F$13/12*Indeksacija!$W$10,0)</f>
        <v>0</v>
      </c>
      <c r="IX27" s="472">
        <f>IF(IX5,'Dalyvio prielaidos'!$F$13/12*Indeksacija!$W$10,0)</f>
        <v>0</v>
      </c>
      <c r="IY27" s="472">
        <f>IF(IY5,'Dalyvio prielaidos'!$F$13/12*Indeksacija!$W$10,0)</f>
        <v>0</v>
      </c>
      <c r="IZ27" s="472">
        <f>IF(IZ5,'Dalyvio prielaidos'!$F$13/12*Indeksacija!$W$10,0)</f>
        <v>0</v>
      </c>
      <c r="JA27" s="462">
        <f t="shared" ref="JA27:JA28" si="1297">SUM(IO27:IZ27)</f>
        <v>0</v>
      </c>
      <c r="JB27" s="472">
        <f>IF(JB5,'Dalyvio prielaidos'!$F$13/12*Indeksacija!$X$10,0)</f>
        <v>0</v>
      </c>
      <c r="JC27" s="472">
        <f>IF(JC5,'Dalyvio prielaidos'!$F$13/12*Indeksacija!$X$10,0)</f>
        <v>0</v>
      </c>
      <c r="JD27" s="472">
        <f>IF(JD5,'Dalyvio prielaidos'!$F$13/12*Indeksacija!$X$10,0)</f>
        <v>0</v>
      </c>
      <c r="JE27" s="472">
        <f>IF(JE5,'Dalyvio prielaidos'!$F$13/12*Indeksacija!$X$10,0)</f>
        <v>0</v>
      </c>
      <c r="JF27" s="472">
        <f>IF(JF5,'Dalyvio prielaidos'!$F$13/12*Indeksacija!$X$10,0)</f>
        <v>0</v>
      </c>
      <c r="JG27" s="472">
        <f>IF(JG5,'Dalyvio prielaidos'!$F$13/12*Indeksacija!$X$10,0)</f>
        <v>0</v>
      </c>
      <c r="JH27" s="472">
        <f>IF(JH5,'Dalyvio prielaidos'!$F$13/12*Indeksacija!$X$10,0)</f>
        <v>0</v>
      </c>
      <c r="JI27" s="472">
        <f>IF(JI5,'Dalyvio prielaidos'!$F$13/12*Indeksacija!$X$10,0)</f>
        <v>0</v>
      </c>
      <c r="JJ27" s="472">
        <f>IF(JJ5,'Dalyvio prielaidos'!$F$13/12*Indeksacija!$X$10,0)</f>
        <v>0</v>
      </c>
      <c r="JK27" s="472">
        <f>IF(JK5,'Dalyvio prielaidos'!$F$13/12*Indeksacija!$X$10,0)</f>
        <v>0</v>
      </c>
      <c r="JL27" s="472">
        <f>IF(JL5,'Dalyvio prielaidos'!$F$13/12*Indeksacija!$X$10,0)</f>
        <v>0</v>
      </c>
      <c r="JM27" s="472">
        <f>IF(JM5,'Dalyvio prielaidos'!$F$13/12*Indeksacija!$X$10,0)</f>
        <v>0</v>
      </c>
      <c r="JN27" s="462">
        <f t="shared" ref="JN27:JN28" si="1298">SUM(JB27:JM27)</f>
        <v>0</v>
      </c>
      <c r="JO27" s="472">
        <f>IF(JO5,'Dalyvio prielaidos'!$F$13/12*Indeksacija!$Y$10,0)</f>
        <v>0</v>
      </c>
      <c r="JP27" s="472">
        <f>IF(JP5,'Dalyvio prielaidos'!$F$13/12*Indeksacija!$Y$10,0)</f>
        <v>0</v>
      </c>
      <c r="JQ27" s="472">
        <f>IF(JQ5,'Dalyvio prielaidos'!$F$13/12*Indeksacija!$Y$10,0)</f>
        <v>0</v>
      </c>
      <c r="JR27" s="472">
        <f>IF(JR5,'Dalyvio prielaidos'!$F$13/12*Indeksacija!$Y$10,0)</f>
        <v>0</v>
      </c>
      <c r="JS27" s="472">
        <f>IF(JS5,'Dalyvio prielaidos'!$F$13/12*Indeksacija!$Y$10,0)</f>
        <v>0</v>
      </c>
      <c r="JT27" s="472">
        <f>IF(JT5,'Dalyvio prielaidos'!$F$13/12*Indeksacija!$Y$10,0)</f>
        <v>0</v>
      </c>
      <c r="JU27" s="472">
        <f>IF(JU5,'Dalyvio prielaidos'!$F$13/12*Indeksacija!$Y$10,0)</f>
        <v>0</v>
      </c>
      <c r="JV27" s="472">
        <f>IF(JV5,'Dalyvio prielaidos'!$F$13/12*Indeksacija!$Y$10,0)</f>
        <v>0</v>
      </c>
      <c r="JW27" s="472">
        <f>IF(JW5,'Dalyvio prielaidos'!$F$13/12*Indeksacija!$Y$10,0)</f>
        <v>0</v>
      </c>
      <c r="JX27" s="472">
        <f>IF(JX5,'Dalyvio prielaidos'!$F$13/12*Indeksacija!$Y$10,0)</f>
        <v>0</v>
      </c>
      <c r="JY27" s="472">
        <f>IF(JY5,'Dalyvio prielaidos'!$F$13/12*Indeksacija!$Y$10,0)</f>
        <v>0</v>
      </c>
      <c r="JZ27" s="472">
        <f>IF(JZ5,'Dalyvio prielaidos'!$F$13/12*Indeksacija!$Y$10,0)</f>
        <v>0</v>
      </c>
      <c r="KA27" s="462">
        <f t="shared" ref="KA27:KA28" si="1299">SUM(JO27:JZ27)</f>
        <v>0</v>
      </c>
      <c r="KB27" s="472">
        <f>IF(KB5,'Dalyvio prielaidos'!$F$13/12*Indeksacija!$Z$10,0)</f>
        <v>0</v>
      </c>
      <c r="KC27" s="472">
        <f>IF(KC5,'Dalyvio prielaidos'!$F$13/12*Indeksacija!$Z$10,0)</f>
        <v>0</v>
      </c>
      <c r="KD27" s="472">
        <f>IF(KD5,'Dalyvio prielaidos'!$F$13/12*Indeksacija!$Z$10,0)</f>
        <v>0</v>
      </c>
      <c r="KE27" s="472">
        <f>IF(KE5,'Dalyvio prielaidos'!$F$13/12*Indeksacija!$Z$10,0)</f>
        <v>0</v>
      </c>
      <c r="KF27" s="472">
        <f>IF(KF5,'Dalyvio prielaidos'!$F$13/12*Indeksacija!$Z$10,0)</f>
        <v>0</v>
      </c>
      <c r="KG27" s="472">
        <f>IF(KG5,'Dalyvio prielaidos'!$F$13/12*Indeksacija!$Z$10,0)</f>
        <v>0</v>
      </c>
      <c r="KH27" s="472">
        <f>IF(KH5,'Dalyvio prielaidos'!$F$13/12*Indeksacija!$Z$10,0)</f>
        <v>0</v>
      </c>
      <c r="KI27" s="472">
        <f>IF(KI5,'Dalyvio prielaidos'!$F$13/12*Indeksacija!$Z$10,0)</f>
        <v>0</v>
      </c>
      <c r="KJ27" s="472">
        <f>IF(KJ5,'Dalyvio prielaidos'!$F$13/12*Indeksacija!$Z$10,0)</f>
        <v>0</v>
      </c>
      <c r="KK27" s="472">
        <f>IF(KK5,'Dalyvio prielaidos'!$F$13/12*Indeksacija!$Z$10,0)</f>
        <v>0</v>
      </c>
      <c r="KL27" s="472">
        <f>IF(KL5,'Dalyvio prielaidos'!$F$13/12*Indeksacija!$Z$10,0)</f>
        <v>0</v>
      </c>
      <c r="KM27" s="472">
        <f>IF(KM5,'Dalyvio prielaidos'!$F$13/12*Indeksacija!$Z$10,0)</f>
        <v>0</v>
      </c>
      <c r="KN27" s="462">
        <f t="shared" ref="KN27:KN28" si="1300">SUM(KB27:KM27)</f>
        <v>0</v>
      </c>
      <c r="KO27" s="472">
        <f>IF(KO5,'Dalyvio prielaidos'!$F$13/12*Indeksacija!$AA$10,0)</f>
        <v>0</v>
      </c>
      <c r="KP27" s="472">
        <f>IF(KP5,'Dalyvio prielaidos'!$F$13/12*Indeksacija!$AA$10,0)</f>
        <v>0</v>
      </c>
      <c r="KQ27" s="472">
        <f>IF(KQ5,'Dalyvio prielaidos'!$F$13/12*Indeksacija!$AA$10,0)</f>
        <v>0</v>
      </c>
      <c r="KR27" s="472">
        <f>IF(KR5,'Dalyvio prielaidos'!$F$13/12*Indeksacija!$AA$10,0)</f>
        <v>0</v>
      </c>
      <c r="KS27" s="472">
        <f>IF(KS5,'Dalyvio prielaidos'!$F$13/12*Indeksacija!$AA$10,0)</f>
        <v>0</v>
      </c>
      <c r="KT27" s="472">
        <f>IF(KT5,'Dalyvio prielaidos'!$F$13/12*Indeksacija!$AA$10,0)</f>
        <v>0</v>
      </c>
      <c r="KU27" s="472">
        <f>IF(KU5,'Dalyvio prielaidos'!$F$13/12*Indeksacija!$AA$10,0)</f>
        <v>0</v>
      </c>
      <c r="KV27" s="472">
        <f>IF(KV5,'Dalyvio prielaidos'!$F$13/12*Indeksacija!$AA$10,0)</f>
        <v>0</v>
      </c>
      <c r="KW27" s="472">
        <f>IF(KW5,'Dalyvio prielaidos'!$F$13/12*Indeksacija!$AA$10,0)</f>
        <v>0</v>
      </c>
      <c r="KX27" s="472">
        <f>IF(KX5,'Dalyvio prielaidos'!$F$13/12*Indeksacija!$AA$10,0)</f>
        <v>0</v>
      </c>
      <c r="KY27" s="472">
        <f>IF(KY5,'Dalyvio prielaidos'!$F$13/12*Indeksacija!$AA$10,0)</f>
        <v>0</v>
      </c>
      <c r="KZ27" s="472">
        <f>IF(KZ5,'Dalyvio prielaidos'!$F$13/12*Indeksacija!$AA$10,0)</f>
        <v>0</v>
      </c>
      <c r="LA27" s="462">
        <f t="shared" ref="LA27:LA28" si="1301">SUM(KO27:KZ27)</f>
        <v>0</v>
      </c>
      <c r="LB27" s="472">
        <f>IF(LB5,'Dalyvio prielaidos'!$F$13/12*Indeksacija!$AB$10,0)</f>
        <v>0</v>
      </c>
      <c r="LC27" s="472">
        <f>IF(LC5,'Dalyvio prielaidos'!$F$13/12*Indeksacija!$AB$10,0)</f>
        <v>0</v>
      </c>
      <c r="LD27" s="472">
        <f>IF(LD5,'Dalyvio prielaidos'!$F$13/12*Indeksacija!$AB$10,0)</f>
        <v>0</v>
      </c>
      <c r="LE27" s="472">
        <f>IF(LE5,'Dalyvio prielaidos'!$F$13/12*Indeksacija!$AB$10,0)</f>
        <v>0</v>
      </c>
      <c r="LF27" s="472">
        <f>IF(LF5,'Dalyvio prielaidos'!$F$13/12*Indeksacija!$AB$10,0)</f>
        <v>0</v>
      </c>
      <c r="LG27" s="472">
        <f>IF(LG5,'Dalyvio prielaidos'!$F$13/12*Indeksacija!$AB$10,0)</f>
        <v>0</v>
      </c>
      <c r="LH27" s="472">
        <f>IF(LH5,'Dalyvio prielaidos'!$F$13/12*Indeksacija!$AB$10,0)</f>
        <v>0</v>
      </c>
      <c r="LI27" s="472">
        <f>IF(LI5,'Dalyvio prielaidos'!$F$13/12*Indeksacija!$AB$10,0)</f>
        <v>0</v>
      </c>
      <c r="LJ27" s="472">
        <f>IF(LJ5,'Dalyvio prielaidos'!$F$13/12*Indeksacija!$AB$10,0)</f>
        <v>0</v>
      </c>
      <c r="LK27" s="472">
        <f>IF(LK5,'Dalyvio prielaidos'!$F$13/12*Indeksacija!$AB$10,0)</f>
        <v>0</v>
      </c>
      <c r="LL27" s="472">
        <f>IF(LL5,'Dalyvio prielaidos'!$F$13/12*Indeksacija!$AB$10,0)</f>
        <v>0</v>
      </c>
      <c r="LM27" s="472">
        <f>IF(LM5,'Dalyvio prielaidos'!$F$13/12*Indeksacija!$AB$10,0)</f>
        <v>0</v>
      </c>
      <c r="LN27" s="474">
        <f t="shared" si="965"/>
        <v>0</v>
      </c>
    </row>
    <row r="28" spans="1:326" ht="15.75" hidden="1" thickBot="1">
      <c r="A28" s="82"/>
      <c r="B28" s="85">
        <f>IF('Dalyvio prielaidos'!$I$14&lt;=B$8,'Dalyvio prielaidos'!$F$14/12,0)</f>
        <v>0</v>
      </c>
      <c r="C28" s="85">
        <f>IF('Dalyvio prielaidos'!$I$14&lt;=C$8,'Dalyvio prielaidos'!$F$14/12,0)</f>
        <v>0</v>
      </c>
      <c r="D28" s="85">
        <f>IF('Dalyvio prielaidos'!$I$14&lt;=D$8,'Dalyvio prielaidos'!$F$14/12,0)</f>
        <v>0</v>
      </c>
      <c r="E28" s="85">
        <f>IF('Dalyvio prielaidos'!$I$14&lt;=E$8,'Dalyvio prielaidos'!$F$14/12,0)</f>
        <v>0</v>
      </c>
      <c r="F28" s="85">
        <f>IF('Dalyvio prielaidos'!$I$14&lt;=F$8,'Dalyvio prielaidos'!$F$14/12,0)</f>
        <v>0</v>
      </c>
      <c r="G28" s="85">
        <f>IF('Dalyvio prielaidos'!$I$14&lt;=G$8,'Dalyvio prielaidos'!$F$14/12,0)</f>
        <v>0</v>
      </c>
      <c r="H28" s="85">
        <f>IF('Dalyvio prielaidos'!$I$14&lt;=H$8,'Dalyvio prielaidos'!$F$14/12,0)</f>
        <v>0</v>
      </c>
      <c r="I28" s="85">
        <f>IF('Dalyvio prielaidos'!$I$14&lt;=I$8,'Dalyvio prielaidos'!$F$14/12,0)</f>
        <v>0</v>
      </c>
      <c r="J28" s="85">
        <f>IF('Dalyvio prielaidos'!$I$14&lt;=J$8,'Dalyvio prielaidos'!$F$14/12,0)</f>
        <v>0</v>
      </c>
      <c r="K28" s="85">
        <f>IF('Dalyvio prielaidos'!$I$14&lt;=K$8,'Dalyvio prielaidos'!$F$14/12,0)</f>
        <v>0</v>
      </c>
      <c r="L28" s="85">
        <f>IF('Dalyvio prielaidos'!$I$14&lt;=L$8,'Dalyvio prielaidos'!$F$14/12,0)</f>
        <v>0</v>
      </c>
      <c r="M28" s="85">
        <f>IF('Dalyvio prielaidos'!$I$14&lt;=M$8,'Dalyvio prielaidos'!$F$14/12,0)</f>
        <v>0</v>
      </c>
      <c r="N28" s="86">
        <f t="shared" si="967"/>
        <v>0</v>
      </c>
      <c r="O28" s="85">
        <f>IF('Dalyvio prielaidos'!$I$14&lt;=O$8,'Dalyvio prielaidos'!$F$14/12,0)</f>
        <v>0</v>
      </c>
      <c r="P28" s="85">
        <f>IF('Dalyvio prielaidos'!$I$14&lt;=P$8,'Dalyvio prielaidos'!$F$14/12,0)</f>
        <v>0</v>
      </c>
      <c r="Q28" s="85">
        <f>IF('Dalyvio prielaidos'!$I$14&lt;=Q$8,'Dalyvio prielaidos'!$F$14/12,0)</f>
        <v>0</v>
      </c>
      <c r="R28" s="85">
        <f>IF('Dalyvio prielaidos'!$I$14&lt;=R$8,'Dalyvio prielaidos'!$F$14/12,0)</f>
        <v>0</v>
      </c>
      <c r="S28" s="85">
        <f>IF('Dalyvio prielaidos'!$I$14&lt;=S$8,'Dalyvio prielaidos'!$F$14/12,0)</f>
        <v>0</v>
      </c>
      <c r="T28" s="85">
        <f>IF('Dalyvio prielaidos'!$I$14&lt;=T$8,'Dalyvio prielaidos'!$F$14/12,0)</f>
        <v>0</v>
      </c>
      <c r="U28" s="85">
        <f>IF('Dalyvio prielaidos'!$I$14&lt;=U$8,'Dalyvio prielaidos'!$F$14/12,0)</f>
        <v>0</v>
      </c>
      <c r="V28" s="85">
        <f>IF('Dalyvio prielaidos'!$I$14&lt;=V$8,'Dalyvio prielaidos'!$F$14/12,0)</f>
        <v>0</v>
      </c>
      <c r="W28" s="85">
        <f>IF('Dalyvio prielaidos'!$I$14&lt;=W$8,'Dalyvio prielaidos'!$F$14/12,0)</f>
        <v>0</v>
      </c>
      <c r="X28" s="85">
        <f>IF('Dalyvio prielaidos'!$I$14&lt;=X$8,'Dalyvio prielaidos'!$F$14/12,0)</f>
        <v>0</v>
      </c>
      <c r="Y28" s="85">
        <f>IF('Dalyvio prielaidos'!$I$14&lt;=Y$8,'Dalyvio prielaidos'!$F$14/12,0)</f>
        <v>0</v>
      </c>
      <c r="Z28" s="85">
        <f>IF('Dalyvio prielaidos'!$I$14&lt;=Z$8,'Dalyvio prielaidos'!$F$14/12,0)</f>
        <v>0</v>
      </c>
      <c r="AA28" s="462">
        <f t="shared" si="1280"/>
        <v>0</v>
      </c>
      <c r="AB28" s="85">
        <f>'Dalyvio prielaidos'!$F$14/12*Indeksacija!$F$11</f>
        <v>0</v>
      </c>
      <c r="AC28" s="85">
        <f>'Dalyvio prielaidos'!$F$14/12*Indeksacija!$F$11</f>
        <v>0</v>
      </c>
      <c r="AD28" s="85">
        <f>'Dalyvio prielaidos'!$F$14/12*Indeksacija!$F$11</f>
        <v>0</v>
      </c>
      <c r="AE28" s="85">
        <f>'Dalyvio prielaidos'!$F$14/12*Indeksacija!$F$11</f>
        <v>0</v>
      </c>
      <c r="AF28" s="85">
        <f>'Dalyvio prielaidos'!$F$14/12*Indeksacija!$F$11</f>
        <v>0</v>
      </c>
      <c r="AG28" s="85">
        <f>'Dalyvio prielaidos'!$F$14/12*Indeksacija!$F$11</f>
        <v>0</v>
      </c>
      <c r="AH28" s="85">
        <f>'Dalyvio prielaidos'!$F$14/12*Indeksacija!$F$11</f>
        <v>0</v>
      </c>
      <c r="AI28" s="85">
        <f>'Dalyvio prielaidos'!$F$14/12*Indeksacija!$F$11</f>
        <v>0</v>
      </c>
      <c r="AJ28" s="85">
        <f>'Dalyvio prielaidos'!$F$14/12*Indeksacija!$F$11</f>
        <v>0</v>
      </c>
      <c r="AK28" s="85">
        <f>'Dalyvio prielaidos'!$F$14/12*Indeksacija!$F$11</f>
        <v>0</v>
      </c>
      <c r="AL28" s="85">
        <f>'Dalyvio prielaidos'!$F$14/12*Indeksacija!$F$11</f>
        <v>0</v>
      </c>
      <c r="AM28" s="85">
        <f>'Dalyvio prielaidos'!$F$14/12*Indeksacija!$F$11</f>
        <v>0</v>
      </c>
      <c r="AN28" s="24">
        <f t="shared" si="921"/>
        <v>0</v>
      </c>
      <c r="AO28" s="85">
        <f>'Dalyvio prielaidos'!$F$14/12*Indeksacija!$G$11</f>
        <v>0</v>
      </c>
      <c r="AP28" s="85">
        <f>'Dalyvio prielaidos'!$F$14/12*Indeksacija!$G$11</f>
        <v>0</v>
      </c>
      <c r="AQ28" s="85">
        <f>'Dalyvio prielaidos'!$F$14/12*Indeksacija!$G$11</f>
        <v>0</v>
      </c>
      <c r="AR28" s="85">
        <f>'Dalyvio prielaidos'!$F$14/12*Indeksacija!$G$11</f>
        <v>0</v>
      </c>
      <c r="AS28" s="85">
        <f>'Dalyvio prielaidos'!$F$14/12*Indeksacija!$G$11</f>
        <v>0</v>
      </c>
      <c r="AT28" s="85">
        <f>'Dalyvio prielaidos'!$F$14/12*Indeksacija!$G$11</f>
        <v>0</v>
      </c>
      <c r="AU28" s="85">
        <f>'Dalyvio prielaidos'!$F$14/12*Indeksacija!$G$11</f>
        <v>0</v>
      </c>
      <c r="AV28" s="85">
        <f>'Dalyvio prielaidos'!$F$14/12*Indeksacija!$G$11</f>
        <v>0</v>
      </c>
      <c r="AW28" s="85">
        <f>'Dalyvio prielaidos'!$F$14/12*Indeksacija!$G$11</f>
        <v>0</v>
      </c>
      <c r="AX28" s="85">
        <f>'Dalyvio prielaidos'!$F$14/12*Indeksacija!$G$11</f>
        <v>0</v>
      </c>
      <c r="AY28" s="85">
        <f>'Dalyvio prielaidos'!$F$14/12*Indeksacija!$G$11</f>
        <v>0</v>
      </c>
      <c r="AZ28" s="85">
        <f>'Dalyvio prielaidos'!$F$14/12*Indeksacija!$G$11</f>
        <v>0</v>
      </c>
      <c r="BA28" s="24">
        <f t="shared" si="1281"/>
        <v>0</v>
      </c>
      <c r="BB28" s="85">
        <f>'Dalyvio prielaidos'!$F$14/12*Indeksacija!$H$11</f>
        <v>0</v>
      </c>
      <c r="BC28" s="85">
        <f>'Dalyvio prielaidos'!$F$14/12*Indeksacija!$H$11</f>
        <v>0</v>
      </c>
      <c r="BD28" s="85">
        <f>'Dalyvio prielaidos'!$F$14/12*Indeksacija!$H$11</f>
        <v>0</v>
      </c>
      <c r="BE28" s="85">
        <f>'Dalyvio prielaidos'!$F$14/12*Indeksacija!$H$11</f>
        <v>0</v>
      </c>
      <c r="BF28" s="85">
        <f>'Dalyvio prielaidos'!$F$14/12*Indeksacija!$H$11</f>
        <v>0</v>
      </c>
      <c r="BG28" s="85">
        <f>'Dalyvio prielaidos'!$F$14/12*Indeksacija!$H$11</f>
        <v>0</v>
      </c>
      <c r="BH28" s="85">
        <f>'Dalyvio prielaidos'!$F$14/12*Indeksacija!$H$11</f>
        <v>0</v>
      </c>
      <c r="BI28" s="85">
        <f>'Dalyvio prielaidos'!$F$14/12*Indeksacija!$H$11</f>
        <v>0</v>
      </c>
      <c r="BJ28" s="85">
        <f>'Dalyvio prielaidos'!$F$14/12*Indeksacija!$H$11</f>
        <v>0</v>
      </c>
      <c r="BK28" s="85">
        <f>'Dalyvio prielaidos'!$F$14/12*Indeksacija!$H$11</f>
        <v>0</v>
      </c>
      <c r="BL28" s="85">
        <f>'Dalyvio prielaidos'!$F$14/12*Indeksacija!$H$11</f>
        <v>0</v>
      </c>
      <c r="BM28" s="85">
        <f>'Dalyvio prielaidos'!$F$14/12*Indeksacija!$H$11</f>
        <v>0</v>
      </c>
      <c r="BN28" s="24">
        <f t="shared" si="1282"/>
        <v>0</v>
      </c>
      <c r="BO28" s="85">
        <f>'Dalyvio prielaidos'!$F$14/12*Indeksacija!$I$11</f>
        <v>0</v>
      </c>
      <c r="BP28" s="85">
        <f>'Dalyvio prielaidos'!$F$14/12*Indeksacija!$I$11</f>
        <v>0</v>
      </c>
      <c r="BQ28" s="85">
        <f>'Dalyvio prielaidos'!$F$14/12*Indeksacija!$I$11</f>
        <v>0</v>
      </c>
      <c r="BR28" s="85">
        <f>'Dalyvio prielaidos'!$F$14/12*Indeksacija!$I$11</f>
        <v>0</v>
      </c>
      <c r="BS28" s="85">
        <f>'Dalyvio prielaidos'!$F$14/12*Indeksacija!$I$11</f>
        <v>0</v>
      </c>
      <c r="BT28" s="85">
        <f>'Dalyvio prielaidos'!$F$14/12*Indeksacija!$I$11</f>
        <v>0</v>
      </c>
      <c r="BU28" s="85">
        <f>'Dalyvio prielaidos'!$F$14/12*Indeksacija!$I$11</f>
        <v>0</v>
      </c>
      <c r="BV28" s="85">
        <f>'Dalyvio prielaidos'!$F$14/12*Indeksacija!$I$11</f>
        <v>0</v>
      </c>
      <c r="BW28" s="85">
        <f>'Dalyvio prielaidos'!$F$14/12*Indeksacija!$I$11</f>
        <v>0</v>
      </c>
      <c r="BX28" s="85">
        <f>'Dalyvio prielaidos'!$F$14/12*Indeksacija!$I$11</f>
        <v>0</v>
      </c>
      <c r="BY28" s="85">
        <f>'Dalyvio prielaidos'!$F$14/12*Indeksacija!$I$11</f>
        <v>0</v>
      </c>
      <c r="BZ28" s="85">
        <f>'Dalyvio prielaidos'!$F$14/12*Indeksacija!$I$11</f>
        <v>0</v>
      </c>
      <c r="CA28" s="24">
        <f t="shared" si="1283"/>
        <v>0</v>
      </c>
      <c r="CB28" s="85">
        <f>'Dalyvio prielaidos'!$F$14/12*Indeksacija!$J$11</f>
        <v>0</v>
      </c>
      <c r="CC28" s="85">
        <f>'Dalyvio prielaidos'!$F$14/12*Indeksacija!$J$11</f>
        <v>0</v>
      </c>
      <c r="CD28" s="85">
        <f>'Dalyvio prielaidos'!$F$14/12*Indeksacija!$J$11</f>
        <v>0</v>
      </c>
      <c r="CE28" s="85">
        <f>'Dalyvio prielaidos'!$F$14/12*Indeksacija!$J$11</f>
        <v>0</v>
      </c>
      <c r="CF28" s="85">
        <f>'Dalyvio prielaidos'!$F$14/12*Indeksacija!$J$11</f>
        <v>0</v>
      </c>
      <c r="CG28" s="85">
        <f>'Dalyvio prielaidos'!$F$14/12*Indeksacija!$J$11</f>
        <v>0</v>
      </c>
      <c r="CH28" s="85">
        <f>'Dalyvio prielaidos'!$F$14/12*Indeksacija!$J$11</f>
        <v>0</v>
      </c>
      <c r="CI28" s="85">
        <f>'Dalyvio prielaidos'!$F$14/12*Indeksacija!$J$11</f>
        <v>0</v>
      </c>
      <c r="CJ28" s="85">
        <f>'Dalyvio prielaidos'!$F$14/12*Indeksacija!$J$11</f>
        <v>0</v>
      </c>
      <c r="CK28" s="85">
        <f>'Dalyvio prielaidos'!$F$14/12*Indeksacija!$J$11</f>
        <v>0</v>
      </c>
      <c r="CL28" s="85">
        <f>'Dalyvio prielaidos'!$F$14/12*Indeksacija!$J$11</f>
        <v>0</v>
      </c>
      <c r="CM28" s="85">
        <f>'Dalyvio prielaidos'!$F$14/12*Indeksacija!$J$11</f>
        <v>0</v>
      </c>
      <c r="CN28" s="24">
        <f t="shared" si="1284"/>
        <v>0</v>
      </c>
      <c r="CO28" s="85">
        <f>'Dalyvio prielaidos'!$F$14/12*Indeksacija!$K$11</f>
        <v>0</v>
      </c>
      <c r="CP28" s="85">
        <f>'Dalyvio prielaidos'!$F$14/12*Indeksacija!$K$11</f>
        <v>0</v>
      </c>
      <c r="CQ28" s="85">
        <f>'Dalyvio prielaidos'!$F$14/12*Indeksacija!$K$11</f>
        <v>0</v>
      </c>
      <c r="CR28" s="85">
        <f>'Dalyvio prielaidos'!$F$14/12*Indeksacija!$K$11</f>
        <v>0</v>
      </c>
      <c r="CS28" s="85">
        <f>'Dalyvio prielaidos'!$F$14/12*Indeksacija!$K$11</f>
        <v>0</v>
      </c>
      <c r="CT28" s="85">
        <f>'Dalyvio prielaidos'!$F$14/12*Indeksacija!$K$11</f>
        <v>0</v>
      </c>
      <c r="CU28" s="85">
        <f>'Dalyvio prielaidos'!$F$14/12*Indeksacija!$K$11</f>
        <v>0</v>
      </c>
      <c r="CV28" s="85">
        <f>'Dalyvio prielaidos'!$F$14/12*Indeksacija!$K$11</f>
        <v>0</v>
      </c>
      <c r="CW28" s="85">
        <f>'Dalyvio prielaidos'!$F$14/12*Indeksacija!$K$11</f>
        <v>0</v>
      </c>
      <c r="CX28" s="85">
        <f>'Dalyvio prielaidos'!$F$14/12*Indeksacija!$K$11</f>
        <v>0</v>
      </c>
      <c r="CY28" s="85">
        <f>'Dalyvio prielaidos'!$F$14/12*Indeksacija!$K$11</f>
        <v>0</v>
      </c>
      <c r="CZ28" s="85">
        <f>'Dalyvio prielaidos'!$F$14/12*Indeksacija!$K$11</f>
        <v>0</v>
      </c>
      <c r="DA28" s="24">
        <f t="shared" si="1285"/>
        <v>0</v>
      </c>
      <c r="DB28" s="85">
        <f>'Dalyvio prielaidos'!$F$14/12*Indeksacija!$L$11</f>
        <v>0</v>
      </c>
      <c r="DC28" s="85">
        <f>'Dalyvio prielaidos'!$F$14/12*Indeksacija!$L$11</f>
        <v>0</v>
      </c>
      <c r="DD28" s="85">
        <f>'Dalyvio prielaidos'!$F$14/12*Indeksacija!$L$11</f>
        <v>0</v>
      </c>
      <c r="DE28" s="85">
        <f>'Dalyvio prielaidos'!$F$14/12*Indeksacija!$L$11</f>
        <v>0</v>
      </c>
      <c r="DF28" s="85">
        <f>'Dalyvio prielaidos'!$F$14/12*Indeksacija!$L$11</f>
        <v>0</v>
      </c>
      <c r="DG28" s="85">
        <f>'Dalyvio prielaidos'!$F$14/12*Indeksacija!$L$11</f>
        <v>0</v>
      </c>
      <c r="DH28" s="85">
        <f>'Dalyvio prielaidos'!$F$14/12*Indeksacija!$L$11</f>
        <v>0</v>
      </c>
      <c r="DI28" s="85">
        <f>'Dalyvio prielaidos'!$F$14/12*Indeksacija!$L$11</f>
        <v>0</v>
      </c>
      <c r="DJ28" s="85">
        <f>'Dalyvio prielaidos'!$F$14/12*Indeksacija!$L$11</f>
        <v>0</v>
      </c>
      <c r="DK28" s="85">
        <f>'Dalyvio prielaidos'!$F$14/12*Indeksacija!$L$11</f>
        <v>0</v>
      </c>
      <c r="DL28" s="85">
        <f>'Dalyvio prielaidos'!$F$14/12*Indeksacija!$L$11</f>
        <v>0</v>
      </c>
      <c r="DM28" s="85">
        <f>'Dalyvio prielaidos'!$F$14/12*Indeksacija!$L$11</f>
        <v>0</v>
      </c>
      <c r="DN28" s="24">
        <f t="shared" si="1286"/>
        <v>0</v>
      </c>
      <c r="DO28" s="85">
        <f>'Dalyvio prielaidos'!$F$14/12*Indeksacija!$M$11</f>
        <v>0</v>
      </c>
      <c r="DP28" s="85">
        <f>'Dalyvio prielaidos'!$F$14/12*Indeksacija!$M$11</f>
        <v>0</v>
      </c>
      <c r="DQ28" s="85">
        <f>'Dalyvio prielaidos'!$F$14/12*Indeksacija!$M$11</f>
        <v>0</v>
      </c>
      <c r="DR28" s="85">
        <f>'Dalyvio prielaidos'!$F$14/12*Indeksacija!$M$11</f>
        <v>0</v>
      </c>
      <c r="DS28" s="85">
        <f>'Dalyvio prielaidos'!$F$14/12*Indeksacija!$M$11</f>
        <v>0</v>
      </c>
      <c r="DT28" s="85">
        <f>'Dalyvio prielaidos'!$F$14/12*Indeksacija!$M$11</f>
        <v>0</v>
      </c>
      <c r="DU28" s="85">
        <f>'Dalyvio prielaidos'!$F$14/12*Indeksacija!$M$11</f>
        <v>0</v>
      </c>
      <c r="DV28" s="85">
        <f>'Dalyvio prielaidos'!$F$14/12*Indeksacija!$M$11</f>
        <v>0</v>
      </c>
      <c r="DW28" s="85">
        <f>'Dalyvio prielaidos'!$F$14/12*Indeksacija!$M$11</f>
        <v>0</v>
      </c>
      <c r="DX28" s="85">
        <f>'Dalyvio prielaidos'!$F$14/12*Indeksacija!$M$11</f>
        <v>0</v>
      </c>
      <c r="DY28" s="85">
        <f>'Dalyvio prielaidos'!$F$14/12*Indeksacija!$M$11</f>
        <v>0</v>
      </c>
      <c r="DZ28" s="85">
        <f>'Dalyvio prielaidos'!$F$14/12*Indeksacija!$M$11</f>
        <v>0</v>
      </c>
      <c r="EA28" s="24">
        <f t="shared" si="1287"/>
        <v>0</v>
      </c>
      <c r="EB28" s="85">
        <f>'Dalyvio prielaidos'!$F$14/12*Indeksacija!$N$11</f>
        <v>0</v>
      </c>
      <c r="EC28" s="85">
        <f>'Dalyvio prielaidos'!$F$14/12*Indeksacija!$N$11</f>
        <v>0</v>
      </c>
      <c r="ED28" s="85">
        <f>'Dalyvio prielaidos'!$F$14/12*Indeksacija!$N$11</f>
        <v>0</v>
      </c>
      <c r="EE28" s="85">
        <f>'Dalyvio prielaidos'!$F$14/12*Indeksacija!$N$11</f>
        <v>0</v>
      </c>
      <c r="EF28" s="85">
        <f>'Dalyvio prielaidos'!$F$14/12*Indeksacija!$N$11</f>
        <v>0</v>
      </c>
      <c r="EG28" s="85">
        <f>'Dalyvio prielaidos'!$F$14/12*Indeksacija!$N$11</f>
        <v>0</v>
      </c>
      <c r="EH28" s="85">
        <f>'Dalyvio prielaidos'!$F$14/12*Indeksacija!$N$11</f>
        <v>0</v>
      </c>
      <c r="EI28" s="85">
        <f>'Dalyvio prielaidos'!$F$14/12*Indeksacija!$N$11</f>
        <v>0</v>
      </c>
      <c r="EJ28" s="85">
        <f>'Dalyvio prielaidos'!$F$14/12*Indeksacija!$N$11</f>
        <v>0</v>
      </c>
      <c r="EK28" s="85">
        <f>'Dalyvio prielaidos'!$F$14/12*Indeksacija!$N$11</f>
        <v>0</v>
      </c>
      <c r="EL28" s="85">
        <f>'Dalyvio prielaidos'!$F$14/12*Indeksacija!$N$11</f>
        <v>0</v>
      </c>
      <c r="EM28" s="85">
        <f>'Dalyvio prielaidos'!$F$14/12*Indeksacija!$N$11</f>
        <v>0</v>
      </c>
      <c r="EN28" s="24">
        <f t="shared" si="1288"/>
        <v>0</v>
      </c>
      <c r="EO28" s="85">
        <f>'Dalyvio prielaidos'!$F$14/12*Indeksacija!$O$11</f>
        <v>0</v>
      </c>
      <c r="EP28" s="85">
        <f>'Dalyvio prielaidos'!$F$14/12*Indeksacija!$O$11</f>
        <v>0</v>
      </c>
      <c r="EQ28" s="85">
        <f>'Dalyvio prielaidos'!$F$14/12*Indeksacija!$O$11</f>
        <v>0</v>
      </c>
      <c r="ER28" s="85">
        <f>'Dalyvio prielaidos'!$F$14/12*Indeksacija!$O$11</f>
        <v>0</v>
      </c>
      <c r="ES28" s="85">
        <f>'Dalyvio prielaidos'!$F$14/12*Indeksacija!$O$11</f>
        <v>0</v>
      </c>
      <c r="ET28" s="85">
        <f>'Dalyvio prielaidos'!$F$14/12*Indeksacija!$O$11</f>
        <v>0</v>
      </c>
      <c r="EU28" s="85">
        <f>'Dalyvio prielaidos'!$F$14/12*Indeksacija!$O$11</f>
        <v>0</v>
      </c>
      <c r="EV28" s="85">
        <f>'Dalyvio prielaidos'!$F$14/12*Indeksacija!$O$11</f>
        <v>0</v>
      </c>
      <c r="EW28" s="85">
        <f>'Dalyvio prielaidos'!$F$14/12*Indeksacija!$O$11</f>
        <v>0</v>
      </c>
      <c r="EX28" s="85">
        <f>'Dalyvio prielaidos'!$F$14/12*Indeksacija!$O$11</f>
        <v>0</v>
      </c>
      <c r="EY28" s="85">
        <f>'Dalyvio prielaidos'!$F$14/12*Indeksacija!$O$11</f>
        <v>0</v>
      </c>
      <c r="EZ28" s="85">
        <f>'Dalyvio prielaidos'!$F$14/12*Indeksacija!$O$11</f>
        <v>0</v>
      </c>
      <c r="FA28" s="24">
        <f t="shared" si="1289"/>
        <v>0</v>
      </c>
      <c r="FB28" s="85">
        <f>'Dalyvio prielaidos'!$F$14/12*Indeksacija!$P$11</f>
        <v>0</v>
      </c>
      <c r="FC28" s="85">
        <f>'Dalyvio prielaidos'!$F$14/12*Indeksacija!$P$11</f>
        <v>0</v>
      </c>
      <c r="FD28" s="85">
        <f>'Dalyvio prielaidos'!$F$14/12*Indeksacija!$P$11</f>
        <v>0</v>
      </c>
      <c r="FE28" s="85">
        <f>'Dalyvio prielaidos'!$F$14/12*Indeksacija!$P$11</f>
        <v>0</v>
      </c>
      <c r="FF28" s="85">
        <f>'Dalyvio prielaidos'!$F$14/12*Indeksacija!$P$11</f>
        <v>0</v>
      </c>
      <c r="FG28" s="85">
        <f>'Dalyvio prielaidos'!$F$14/12*Indeksacija!$P$11</f>
        <v>0</v>
      </c>
      <c r="FH28" s="85">
        <f>'Dalyvio prielaidos'!$F$14/12*Indeksacija!$P$11</f>
        <v>0</v>
      </c>
      <c r="FI28" s="85">
        <f>'Dalyvio prielaidos'!$F$14/12*Indeksacija!$P$11</f>
        <v>0</v>
      </c>
      <c r="FJ28" s="85">
        <f>'Dalyvio prielaidos'!$F$14/12*Indeksacija!$P$11</f>
        <v>0</v>
      </c>
      <c r="FK28" s="85">
        <f>'Dalyvio prielaidos'!$F$14/12*Indeksacija!$P$11</f>
        <v>0</v>
      </c>
      <c r="FL28" s="85">
        <f>'Dalyvio prielaidos'!$F$14/12*Indeksacija!$P$11</f>
        <v>0</v>
      </c>
      <c r="FM28" s="85">
        <f>'Dalyvio prielaidos'!$F$14/12*Indeksacija!$P$11</f>
        <v>0</v>
      </c>
      <c r="FN28" s="24">
        <f t="shared" si="1290"/>
        <v>0</v>
      </c>
      <c r="FO28" s="85">
        <f>'Dalyvio prielaidos'!$F$14/12*Indeksacija!$Q$11</f>
        <v>0</v>
      </c>
      <c r="FP28" s="85">
        <f>'Dalyvio prielaidos'!$F$14/12*Indeksacija!$Q$11</f>
        <v>0</v>
      </c>
      <c r="FQ28" s="85">
        <f>'Dalyvio prielaidos'!$F$14/12*Indeksacija!$Q$11</f>
        <v>0</v>
      </c>
      <c r="FR28" s="85">
        <f>'Dalyvio prielaidos'!$F$14/12*Indeksacija!$Q$11</f>
        <v>0</v>
      </c>
      <c r="FS28" s="85">
        <f>'Dalyvio prielaidos'!$F$14/12*Indeksacija!$Q$11</f>
        <v>0</v>
      </c>
      <c r="FT28" s="85">
        <f>'Dalyvio prielaidos'!$F$14/12*Indeksacija!$Q$11</f>
        <v>0</v>
      </c>
      <c r="FU28" s="85">
        <f>'Dalyvio prielaidos'!$F$14/12*Indeksacija!$Q$11</f>
        <v>0</v>
      </c>
      <c r="FV28" s="85">
        <f>'Dalyvio prielaidos'!$F$14/12*Indeksacija!$Q$11</f>
        <v>0</v>
      </c>
      <c r="FW28" s="85">
        <f>'Dalyvio prielaidos'!$F$14/12*Indeksacija!$Q$11</f>
        <v>0</v>
      </c>
      <c r="FX28" s="85">
        <f>'Dalyvio prielaidos'!$F$14/12*Indeksacija!$Q$11</f>
        <v>0</v>
      </c>
      <c r="FY28" s="85">
        <f>'Dalyvio prielaidos'!$F$14/12*Indeksacija!$Q$11</f>
        <v>0</v>
      </c>
      <c r="FZ28" s="85">
        <f>'Dalyvio prielaidos'!$F$14/12*Indeksacija!$Q$11</f>
        <v>0</v>
      </c>
      <c r="GA28" s="24">
        <f t="shared" si="1291"/>
        <v>0</v>
      </c>
      <c r="GB28" s="85">
        <f>'Dalyvio prielaidos'!$F$14/12*Indeksacija!$R$11</f>
        <v>0</v>
      </c>
      <c r="GC28" s="85">
        <f>'Dalyvio prielaidos'!$F$14/12*Indeksacija!$R$11</f>
        <v>0</v>
      </c>
      <c r="GD28" s="85">
        <f>'Dalyvio prielaidos'!$F$14/12*Indeksacija!$R$11</f>
        <v>0</v>
      </c>
      <c r="GE28" s="85">
        <f>'Dalyvio prielaidos'!$F$14/12*Indeksacija!$R$11</f>
        <v>0</v>
      </c>
      <c r="GF28" s="85">
        <f>'Dalyvio prielaidos'!$F$14/12*Indeksacija!$R$11</f>
        <v>0</v>
      </c>
      <c r="GG28" s="85">
        <f>'Dalyvio prielaidos'!$F$14/12*Indeksacija!$R$11</f>
        <v>0</v>
      </c>
      <c r="GH28" s="85">
        <f>'Dalyvio prielaidos'!$F$14/12*Indeksacija!$R$11</f>
        <v>0</v>
      </c>
      <c r="GI28" s="85">
        <f>'Dalyvio prielaidos'!$F$14/12*Indeksacija!$R$11</f>
        <v>0</v>
      </c>
      <c r="GJ28" s="85">
        <f>'Dalyvio prielaidos'!$F$14/12*Indeksacija!$R$11</f>
        <v>0</v>
      </c>
      <c r="GK28" s="85">
        <f>'Dalyvio prielaidos'!$F$14/12*Indeksacija!$R$11</f>
        <v>0</v>
      </c>
      <c r="GL28" s="85">
        <f>'Dalyvio prielaidos'!$F$14/12*Indeksacija!$R$11</f>
        <v>0</v>
      </c>
      <c r="GM28" s="85">
        <f>'Dalyvio prielaidos'!$F$14/12*Indeksacija!$R$11</f>
        <v>0</v>
      </c>
      <c r="GN28" s="24">
        <f t="shared" si="1292"/>
        <v>0</v>
      </c>
      <c r="GO28" s="85">
        <f>'Dalyvio prielaidos'!$F$14/12*Indeksacija!$S$11</f>
        <v>0</v>
      </c>
      <c r="GP28" s="85">
        <f>'Dalyvio prielaidos'!$F$14/12*Indeksacija!$S$11</f>
        <v>0</v>
      </c>
      <c r="GQ28" s="85">
        <f>'Dalyvio prielaidos'!$F$14/12*Indeksacija!$S$11</f>
        <v>0</v>
      </c>
      <c r="GR28" s="85">
        <f>'Dalyvio prielaidos'!$F$14/12*Indeksacija!$S$11</f>
        <v>0</v>
      </c>
      <c r="GS28" s="85">
        <f>'Dalyvio prielaidos'!$F$14/12*Indeksacija!$S$11</f>
        <v>0</v>
      </c>
      <c r="GT28" s="85">
        <f>'Dalyvio prielaidos'!$F$14/12*Indeksacija!$S$11</f>
        <v>0</v>
      </c>
      <c r="GU28" s="85">
        <f>'Dalyvio prielaidos'!$F$14/12*Indeksacija!$S$11</f>
        <v>0</v>
      </c>
      <c r="GV28" s="85">
        <f>'Dalyvio prielaidos'!$F$14/12*Indeksacija!$S$11</f>
        <v>0</v>
      </c>
      <c r="GW28" s="85">
        <f>'Dalyvio prielaidos'!$F$14/12*Indeksacija!$S$11</f>
        <v>0</v>
      </c>
      <c r="GX28" s="85">
        <f>'Dalyvio prielaidos'!$F$14/12*Indeksacija!$S$11</f>
        <v>0</v>
      </c>
      <c r="GY28" s="85">
        <f>'Dalyvio prielaidos'!$F$14/12*Indeksacija!$S$11</f>
        <v>0</v>
      </c>
      <c r="GZ28" s="85">
        <f>'Dalyvio prielaidos'!$F$14/12*Indeksacija!$S$11</f>
        <v>0</v>
      </c>
      <c r="HA28" s="24">
        <f t="shared" si="1293"/>
        <v>0</v>
      </c>
      <c r="HB28" s="85">
        <f>'Dalyvio prielaidos'!$F$14/12*Indeksacija!$T$11</f>
        <v>0</v>
      </c>
      <c r="HC28" s="85">
        <f>'Dalyvio prielaidos'!$F$14/12*Indeksacija!$T$11</f>
        <v>0</v>
      </c>
      <c r="HD28" s="85">
        <f>'Dalyvio prielaidos'!$F$14/12*Indeksacija!$T$11</f>
        <v>0</v>
      </c>
      <c r="HE28" s="85">
        <f>'Dalyvio prielaidos'!$F$14/12*Indeksacija!$T$11</f>
        <v>0</v>
      </c>
      <c r="HF28" s="85">
        <f>'Dalyvio prielaidos'!$F$14/12*Indeksacija!$T$11</f>
        <v>0</v>
      </c>
      <c r="HG28" s="85">
        <f>'Dalyvio prielaidos'!$F$14/12*Indeksacija!$T$11</f>
        <v>0</v>
      </c>
      <c r="HH28" s="85">
        <f>'Dalyvio prielaidos'!$F$14/12*Indeksacija!$T$11</f>
        <v>0</v>
      </c>
      <c r="HI28" s="85">
        <f>'Dalyvio prielaidos'!$F$14/12*Indeksacija!$T$11</f>
        <v>0</v>
      </c>
      <c r="HJ28" s="85">
        <f>'Dalyvio prielaidos'!$F$14/12*Indeksacija!$T$11</f>
        <v>0</v>
      </c>
      <c r="HK28" s="85">
        <f>'Dalyvio prielaidos'!$F$14/12*Indeksacija!$T$11</f>
        <v>0</v>
      </c>
      <c r="HL28" s="85">
        <f>'Dalyvio prielaidos'!$F$14/12*Indeksacija!$T$11</f>
        <v>0</v>
      </c>
      <c r="HM28" s="85">
        <f>'Dalyvio prielaidos'!$F$14/12*Indeksacija!$T$11</f>
        <v>0</v>
      </c>
      <c r="HN28" s="24">
        <f t="shared" si="1294"/>
        <v>0</v>
      </c>
      <c r="HO28" s="85">
        <f>'Dalyvio prielaidos'!$F$14/12*Indeksacija!$U$11</f>
        <v>0</v>
      </c>
      <c r="HP28" s="85">
        <f>'Dalyvio prielaidos'!$F$14/12*Indeksacija!$U$11</f>
        <v>0</v>
      </c>
      <c r="HQ28" s="85">
        <f>'Dalyvio prielaidos'!$F$14/12*Indeksacija!$U$11</f>
        <v>0</v>
      </c>
      <c r="HR28" s="85">
        <f>'Dalyvio prielaidos'!$F$14/12*Indeksacija!$U$11</f>
        <v>0</v>
      </c>
      <c r="HS28" s="85">
        <f>'Dalyvio prielaidos'!$F$14/12*Indeksacija!$U$11</f>
        <v>0</v>
      </c>
      <c r="HT28" s="85">
        <f>'Dalyvio prielaidos'!$F$14/12*Indeksacija!$U$11</f>
        <v>0</v>
      </c>
      <c r="HU28" s="85">
        <f>'Dalyvio prielaidos'!$F$14/12*Indeksacija!$U$11</f>
        <v>0</v>
      </c>
      <c r="HV28" s="85">
        <f>'Dalyvio prielaidos'!$F$14/12*Indeksacija!$U$11</f>
        <v>0</v>
      </c>
      <c r="HW28" s="85">
        <f>'Dalyvio prielaidos'!$F$14/12*Indeksacija!$U$11</f>
        <v>0</v>
      </c>
      <c r="HX28" s="85">
        <f>'Dalyvio prielaidos'!$F$14/12*Indeksacija!$U$11</f>
        <v>0</v>
      </c>
      <c r="HY28" s="85">
        <f>'Dalyvio prielaidos'!$F$14/12*Indeksacija!$U$11</f>
        <v>0</v>
      </c>
      <c r="HZ28" s="85">
        <f>'Dalyvio prielaidos'!$F$14/12*Indeksacija!$U$11</f>
        <v>0</v>
      </c>
      <c r="IA28" s="24">
        <f t="shared" si="1295"/>
        <v>0</v>
      </c>
      <c r="IB28" s="85">
        <f>'Dalyvio prielaidos'!$F$14/12*Indeksacija!$V$11</f>
        <v>0</v>
      </c>
      <c r="IC28" s="85">
        <f>'Dalyvio prielaidos'!$F$14/12*Indeksacija!$V$11</f>
        <v>0</v>
      </c>
      <c r="ID28" s="85">
        <f>'Dalyvio prielaidos'!$F$14/12*Indeksacija!$V$11</f>
        <v>0</v>
      </c>
      <c r="IE28" s="85">
        <f>'Dalyvio prielaidos'!$F$14/12*Indeksacija!$V$11</f>
        <v>0</v>
      </c>
      <c r="IF28" s="85">
        <f>'Dalyvio prielaidos'!$F$14/12*Indeksacija!$V$11</f>
        <v>0</v>
      </c>
      <c r="IG28" s="85">
        <f>'Dalyvio prielaidos'!$F$14/12*Indeksacija!$V$11</f>
        <v>0</v>
      </c>
      <c r="IH28" s="85">
        <f>'Dalyvio prielaidos'!$F$14/12*Indeksacija!$V$11</f>
        <v>0</v>
      </c>
      <c r="II28" s="85">
        <f>'Dalyvio prielaidos'!$F$14/12*Indeksacija!$V$11</f>
        <v>0</v>
      </c>
      <c r="IJ28" s="85">
        <f>'Dalyvio prielaidos'!$F$14/12*Indeksacija!$V$11</f>
        <v>0</v>
      </c>
      <c r="IK28" s="85">
        <f>'Dalyvio prielaidos'!$F$14/12*Indeksacija!$V$11</f>
        <v>0</v>
      </c>
      <c r="IL28" s="85">
        <f>'Dalyvio prielaidos'!$F$14/12*Indeksacija!$V$11</f>
        <v>0</v>
      </c>
      <c r="IM28" s="85">
        <f>'Dalyvio prielaidos'!$F$14/12*Indeksacija!$V$11</f>
        <v>0</v>
      </c>
      <c r="IN28" s="24">
        <f t="shared" si="1296"/>
        <v>0</v>
      </c>
      <c r="IO28" s="85">
        <f>'Dalyvio prielaidos'!$F$14/12*Indeksacija!$W$11</f>
        <v>0</v>
      </c>
      <c r="IP28" s="85">
        <f>'Dalyvio prielaidos'!$F$14/12*Indeksacija!$W$11</f>
        <v>0</v>
      </c>
      <c r="IQ28" s="85">
        <f>'Dalyvio prielaidos'!$F$14/12*Indeksacija!$W$11</f>
        <v>0</v>
      </c>
      <c r="IR28" s="85">
        <f>'Dalyvio prielaidos'!$F$14/12*Indeksacija!$W$11</f>
        <v>0</v>
      </c>
      <c r="IS28" s="85">
        <f>'Dalyvio prielaidos'!$F$14/12*Indeksacija!$W$11</f>
        <v>0</v>
      </c>
      <c r="IT28" s="85">
        <f>'Dalyvio prielaidos'!$F$14/12*Indeksacija!$W$11</f>
        <v>0</v>
      </c>
      <c r="IU28" s="85">
        <f>'Dalyvio prielaidos'!$F$14/12*Indeksacija!$W$11</f>
        <v>0</v>
      </c>
      <c r="IV28" s="85">
        <f>'Dalyvio prielaidos'!$F$14/12*Indeksacija!$W$11</f>
        <v>0</v>
      </c>
      <c r="IW28" s="85">
        <f>'Dalyvio prielaidos'!$F$14/12*Indeksacija!$W$11</f>
        <v>0</v>
      </c>
      <c r="IX28" s="85">
        <f>'Dalyvio prielaidos'!$F$14/12*Indeksacija!$W$11</f>
        <v>0</v>
      </c>
      <c r="IY28" s="85">
        <f>'Dalyvio prielaidos'!$F$14/12*Indeksacija!$W$11</f>
        <v>0</v>
      </c>
      <c r="IZ28" s="85">
        <f>'Dalyvio prielaidos'!$F$14/12*Indeksacija!$W$11</f>
        <v>0</v>
      </c>
      <c r="JA28" s="462">
        <f t="shared" si="1297"/>
        <v>0</v>
      </c>
      <c r="JB28" s="85">
        <f>'Dalyvio prielaidos'!$F$14/12*Indeksacija!$X$11</f>
        <v>0</v>
      </c>
      <c r="JC28" s="85">
        <f>'Dalyvio prielaidos'!$F$14/12*Indeksacija!$X$11</f>
        <v>0</v>
      </c>
      <c r="JD28" s="85">
        <f>'Dalyvio prielaidos'!$F$14/12*Indeksacija!$X$11</f>
        <v>0</v>
      </c>
      <c r="JE28" s="85">
        <f>'Dalyvio prielaidos'!$F$14/12*Indeksacija!$X$11</f>
        <v>0</v>
      </c>
      <c r="JF28" s="85">
        <f>'Dalyvio prielaidos'!$F$14/12*Indeksacija!$X$11</f>
        <v>0</v>
      </c>
      <c r="JG28" s="85">
        <f>'Dalyvio prielaidos'!$F$14/12*Indeksacija!$X$11</f>
        <v>0</v>
      </c>
      <c r="JH28" s="85">
        <f>'Dalyvio prielaidos'!$F$14/12*Indeksacija!$X$11</f>
        <v>0</v>
      </c>
      <c r="JI28" s="85">
        <f>'Dalyvio prielaidos'!$F$14/12*Indeksacija!$X$11</f>
        <v>0</v>
      </c>
      <c r="JJ28" s="85">
        <f>'Dalyvio prielaidos'!$F$14/12*Indeksacija!$X$11</f>
        <v>0</v>
      </c>
      <c r="JK28" s="85">
        <f>'Dalyvio prielaidos'!$F$14/12*Indeksacija!$X$11</f>
        <v>0</v>
      </c>
      <c r="JL28" s="85">
        <f>'Dalyvio prielaidos'!$F$14/12*Indeksacija!$X$11</f>
        <v>0</v>
      </c>
      <c r="JM28" s="85">
        <f>'Dalyvio prielaidos'!$F$14/12*Indeksacija!$X$11</f>
        <v>0</v>
      </c>
      <c r="JN28" s="24">
        <f t="shared" si="1298"/>
        <v>0</v>
      </c>
      <c r="JO28" s="85">
        <f>'Dalyvio prielaidos'!$F$14/12*Indeksacija!$Y$11</f>
        <v>0</v>
      </c>
      <c r="JP28" s="85">
        <f>'Dalyvio prielaidos'!$F$14/12*Indeksacija!$Y$11</f>
        <v>0</v>
      </c>
      <c r="JQ28" s="85">
        <f>'Dalyvio prielaidos'!$F$14/12*Indeksacija!$Y$11</f>
        <v>0</v>
      </c>
      <c r="JR28" s="85">
        <f>'Dalyvio prielaidos'!$F$14/12*Indeksacija!$Y$11</f>
        <v>0</v>
      </c>
      <c r="JS28" s="85">
        <f>'Dalyvio prielaidos'!$F$14/12*Indeksacija!$Y$11</f>
        <v>0</v>
      </c>
      <c r="JT28" s="85">
        <f>'Dalyvio prielaidos'!$F$14/12*Indeksacija!$Y$11</f>
        <v>0</v>
      </c>
      <c r="JU28" s="85">
        <f>'Dalyvio prielaidos'!$F$14/12*Indeksacija!$Y$11</f>
        <v>0</v>
      </c>
      <c r="JV28" s="85">
        <f>'Dalyvio prielaidos'!$F$14/12*Indeksacija!$Y$11</f>
        <v>0</v>
      </c>
      <c r="JW28" s="85">
        <f>'Dalyvio prielaidos'!$F$14/12*Indeksacija!$Y$11</f>
        <v>0</v>
      </c>
      <c r="JX28" s="85">
        <f>'Dalyvio prielaidos'!$F$14/12*Indeksacija!$Y$11</f>
        <v>0</v>
      </c>
      <c r="JY28" s="85">
        <f>'Dalyvio prielaidos'!$F$14/12*Indeksacija!$Y$11</f>
        <v>0</v>
      </c>
      <c r="JZ28" s="85">
        <f>'Dalyvio prielaidos'!$F$14/12*Indeksacija!$Y$11</f>
        <v>0</v>
      </c>
      <c r="KA28" s="24">
        <f t="shared" si="1299"/>
        <v>0</v>
      </c>
      <c r="KB28" s="85">
        <f>'Dalyvio prielaidos'!$F$14/12*Indeksacija!$Z$11</f>
        <v>0</v>
      </c>
      <c r="KC28" s="85">
        <f>'Dalyvio prielaidos'!$F$14/12*Indeksacija!$Z$11</f>
        <v>0</v>
      </c>
      <c r="KD28" s="85">
        <f>'Dalyvio prielaidos'!$F$14/12*Indeksacija!$Z$11</f>
        <v>0</v>
      </c>
      <c r="KE28" s="85">
        <f>'Dalyvio prielaidos'!$F$14/12*Indeksacija!$Z$11</f>
        <v>0</v>
      </c>
      <c r="KF28" s="85">
        <f>'Dalyvio prielaidos'!$F$14/12*Indeksacija!$Z$11</f>
        <v>0</v>
      </c>
      <c r="KG28" s="85">
        <f>'Dalyvio prielaidos'!$F$14/12*Indeksacija!$Z$11</f>
        <v>0</v>
      </c>
      <c r="KH28" s="85">
        <f>'Dalyvio prielaidos'!$F$14/12*Indeksacija!$Z$11</f>
        <v>0</v>
      </c>
      <c r="KI28" s="85">
        <f>'Dalyvio prielaidos'!$F$14/12*Indeksacija!$Z$11</f>
        <v>0</v>
      </c>
      <c r="KJ28" s="85">
        <f>'Dalyvio prielaidos'!$F$14/12*Indeksacija!$Z$11</f>
        <v>0</v>
      </c>
      <c r="KK28" s="85">
        <f>'Dalyvio prielaidos'!$F$14/12*Indeksacija!$Z$11</f>
        <v>0</v>
      </c>
      <c r="KL28" s="85">
        <f>'Dalyvio prielaidos'!$F$14/12*Indeksacija!$Z$11</f>
        <v>0</v>
      </c>
      <c r="KM28" s="85">
        <f>'Dalyvio prielaidos'!$F$14/12*Indeksacija!$Z$11</f>
        <v>0</v>
      </c>
      <c r="KN28" s="24">
        <f t="shared" si="1300"/>
        <v>0</v>
      </c>
      <c r="KO28" s="85">
        <f>'Dalyvio prielaidos'!$F$14/12*Indeksacija!$AA$11</f>
        <v>0</v>
      </c>
      <c r="KP28" s="85">
        <f>'Dalyvio prielaidos'!$F$14/12*Indeksacija!$AA$11</f>
        <v>0</v>
      </c>
      <c r="KQ28" s="85">
        <f>'Dalyvio prielaidos'!$F$14/12*Indeksacija!$AA$11</f>
        <v>0</v>
      </c>
      <c r="KR28" s="85">
        <f>'Dalyvio prielaidos'!$F$14/12*Indeksacija!$AA$11</f>
        <v>0</v>
      </c>
      <c r="KS28" s="85">
        <f>'Dalyvio prielaidos'!$F$14/12*Indeksacija!$AA$11</f>
        <v>0</v>
      </c>
      <c r="KT28" s="85">
        <f>'Dalyvio prielaidos'!$F$14/12*Indeksacija!$AA$11</f>
        <v>0</v>
      </c>
      <c r="KU28" s="85">
        <f>'Dalyvio prielaidos'!$F$14/12*Indeksacija!$AA$11</f>
        <v>0</v>
      </c>
      <c r="KV28" s="85">
        <f>'Dalyvio prielaidos'!$F$14/12*Indeksacija!$AA$11</f>
        <v>0</v>
      </c>
      <c r="KW28" s="85">
        <f>'Dalyvio prielaidos'!$F$14/12*Indeksacija!$AA$11</f>
        <v>0</v>
      </c>
      <c r="KX28" s="85">
        <f>'Dalyvio prielaidos'!$F$14/12*Indeksacija!$AA$11</f>
        <v>0</v>
      </c>
      <c r="KY28" s="85">
        <f>'Dalyvio prielaidos'!$F$14/12*Indeksacija!$AA$11</f>
        <v>0</v>
      </c>
      <c r="KZ28" s="85">
        <f>'Dalyvio prielaidos'!$F$14/12*Indeksacija!$AA$11</f>
        <v>0</v>
      </c>
      <c r="LA28" s="24">
        <f t="shared" si="1301"/>
        <v>0</v>
      </c>
      <c r="LB28" s="85">
        <f>'Dalyvio prielaidos'!$F$14/12*Indeksacija!$AB$11</f>
        <v>0</v>
      </c>
      <c r="LC28" s="85">
        <f>'Dalyvio prielaidos'!$F$14/12*Indeksacija!$AB$11</f>
        <v>0</v>
      </c>
      <c r="LD28" s="85">
        <f>'Dalyvio prielaidos'!$F$14/12*Indeksacija!$AB$11</f>
        <v>0</v>
      </c>
      <c r="LE28" s="85">
        <f>'Dalyvio prielaidos'!$F$14/12*Indeksacija!$AB$11</f>
        <v>0</v>
      </c>
      <c r="LF28" s="85">
        <f>'Dalyvio prielaidos'!$F$14/12*Indeksacija!$AB$11</f>
        <v>0</v>
      </c>
      <c r="LG28" s="85">
        <f>'Dalyvio prielaidos'!$F$14/12*Indeksacija!$AB$11</f>
        <v>0</v>
      </c>
      <c r="LH28" s="85">
        <f>'Dalyvio prielaidos'!$F$14/12*Indeksacija!$AB$11</f>
        <v>0</v>
      </c>
      <c r="LI28" s="85">
        <f>'Dalyvio prielaidos'!$F$14/12*Indeksacija!$AB$11</f>
        <v>0</v>
      </c>
      <c r="LJ28" s="85">
        <f>'Dalyvio prielaidos'!$F$14/12*Indeksacija!$AB$11</f>
        <v>0</v>
      </c>
      <c r="LK28" s="85">
        <f>'Dalyvio prielaidos'!$F$14/12*Indeksacija!$AB$11</f>
        <v>0</v>
      </c>
      <c r="LL28" s="85">
        <f>'Dalyvio prielaidos'!$F$14/12*Indeksacija!$AB$11</f>
        <v>0</v>
      </c>
      <c r="LM28" s="85">
        <f>'Dalyvio prielaidos'!$F$14/12*Indeksacija!$AB$11</f>
        <v>0</v>
      </c>
      <c r="LN28" s="25">
        <f t="shared" si="965"/>
        <v>0</v>
      </c>
    </row>
    <row r="29" spans="1:326">
      <c r="AN29" s="51"/>
    </row>
    <row r="30" spans="1:326" s="369" customFormat="1" ht="11.25">
      <c r="A30" s="463" t="s">
        <v>373</v>
      </c>
      <c r="B30" s="370">
        <f t="shared" ref="B30:AM30" si="1302">B13+B14+B17-B23-B24-B27</f>
        <v>0</v>
      </c>
      <c r="C30" s="370">
        <f t="shared" si="1302"/>
        <v>0</v>
      </c>
      <c r="D30" s="370">
        <f t="shared" si="1302"/>
        <v>0</v>
      </c>
      <c r="E30" s="370">
        <f t="shared" si="1302"/>
        <v>0</v>
      </c>
      <c r="F30" s="370">
        <f t="shared" si="1302"/>
        <v>0</v>
      </c>
      <c r="G30" s="370">
        <f t="shared" si="1302"/>
        <v>0</v>
      </c>
      <c r="H30" s="370">
        <f t="shared" si="1302"/>
        <v>0</v>
      </c>
      <c r="I30" s="370">
        <f t="shared" si="1302"/>
        <v>0</v>
      </c>
      <c r="J30" s="370">
        <f t="shared" si="1302"/>
        <v>0</v>
      </c>
      <c r="K30" s="370">
        <f t="shared" si="1302"/>
        <v>0</v>
      </c>
      <c r="L30" s="370">
        <f t="shared" si="1302"/>
        <v>0</v>
      </c>
      <c r="M30" s="370">
        <f t="shared" si="1302"/>
        <v>0</v>
      </c>
      <c r="N30" s="370">
        <f t="shared" si="1302"/>
        <v>0</v>
      </c>
      <c r="O30" s="370">
        <f t="shared" si="1302"/>
        <v>0</v>
      </c>
      <c r="P30" s="370">
        <f t="shared" si="1302"/>
        <v>0</v>
      </c>
      <c r="Q30" s="370">
        <f t="shared" si="1302"/>
        <v>0</v>
      </c>
      <c r="R30" s="370">
        <f t="shared" si="1302"/>
        <v>0</v>
      </c>
      <c r="S30" s="370">
        <f t="shared" si="1302"/>
        <v>0</v>
      </c>
      <c r="T30" s="370">
        <f t="shared" si="1302"/>
        <v>0</v>
      </c>
      <c r="U30" s="370">
        <f t="shared" si="1302"/>
        <v>0</v>
      </c>
      <c r="V30" s="370">
        <f t="shared" si="1302"/>
        <v>0</v>
      </c>
      <c r="W30" s="370">
        <f t="shared" si="1302"/>
        <v>0</v>
      </c>
      <c r="X30" s="370">
        <f t="shared" si="1302"/>
        <v>0</v>
      </c>
      <c r="Y30" s="370">
        <f t="shared" si="1302"/>
        <v>0</v>
      </c>
      <c r="Z30" s="370">
        <f t="shared" si="1302"/>
        <v>0</v>
      </c>
      <c r="AA30" s="370">
        <f t="shared" si="1302"/>
        <v>0</v>
      </c>
      <c r="AB30" s="370">
        <f t="shared" si="1302"/>
        <v>6462.6491666666643</v>
      </c>
      <c r="AC30" s="370">
        <f t="shared" si="1302"/>
        <v>6462.6491666666643</v>
      </c>
      <c r="AD30" s="370">
        <f t="shared" si="1302"/>
        <v>6462.6491666666643</v>
      </c>
      <c r="AE30" s="370">
        <f t="shared" si="1302"/>
        <v>6462.6491666666643</v>
      </c>
      <c r="AF30" s="370">
        <f t="shared" si="1302"/>
        <v>6462.6491666666643</v>
      </c>
      <c r="AG30" s="370">
        <f t="shared" si="1302"/>
        <v>6462.6491666666643</v>
      </c>
      <c r="AH30" s="370">
        <f t="shared" si="1302"/>
        <v>6462.6491666666643</v>
      </c>
      <c r="AI30" s="370">
        <f t="shared" si="1302"/>
        <v>6462.6491666666643</v>
      </c>
      <c r="AJ30" s="370">
        <f t="shared" si="1302"/>
        <v>6462.6491666666643</v>
      </c>
      <c r="AK30" s="370">
        <f t="shared" si="1302"/>
        <v>6462.6491666666643</v>
      </c>
      <c r="AL30" s="370">
        <f t="shared" si="1302"/>
        <v>6462.6491666666643</v>
      </c>
      <c r="AM30" s="370">
        <f t="shared" si="1302"/>
        <v>6462.6491666666643</v>
      </c>
      <c r="AN30" s="370">
        <f>AN13+AN14+AN17-AN23-AN24-AN27</f>
        <v>77551.789999999863</v>
      </c>
      <c r="AO30" s="370">
        <f>AO13+AO14+AO17-AO23-AO24-AO27</f>
        <v>6656.5286416666695</v>
      </c>
      <c r="AP30" s="370">
        <f t="shared" ref="AP30:CZ30" si="1303">AP13+AP14+AP17-AP23-AP24-AP27</f>
        <v>6656.5286416666695</v>
      </c>
      <c r="AQ30" s="370">
        <f t="shared" si="1303"/>
        <v>6656.5286416666695</v>
      </c>
      <c r="AR30" s="370">
        <f t="shared" si="1303"/>
        <v>6656.5286416666622</v>
      </c>
      <c r="AS30" s="370">
        <f t="shared" si="1303"/>
        <v>6656.5286416666622</v>
      </c>
      <c r="AT30" s="370">
        <f t="shared" si="1303"/>
        <v>6656.5286416666622</v>
      </c>
      <c r="AU30" s="370">
        <f t="shared" si="1303"/>
        <v>6656.5286416666695</v>
      </c>
      <c r="AV30" s="370">
        <f t="shared" si="1303"/>
        <v>6656.5286416666695</v>
      </c>
      <c r="AW30" s="370">
        <f t="shared" si="1303"/>
        <v>6656.5286416666695</v>
      </c>
      <c r="AX30" s="370">
        <f t="shared" si="1303"/>
        <v>6656.5286416666622</v>
      </c>
      <c r="AY30" s="370">
        <f t="shared" si="1303"/>
        <v>6656.5286416666695</v>
      </c>
      <c r="AZ30" s="370">
        <f t="shared" si="1303"/>
        <v>1656.5286416666622</v>
      </c>
      <c r="BA30" s="370">
        <f t="shared" si="1303"/>
        <v>74878.343700000027</v>
      </c>
      <c r="BB30" s="370">
        <f t="shared" si="1303"/>
        <v>6856.2245009166727</v>
      </c>
      <c r="BC30" s="370">
        <f t="shared" si="1303"/>
        <v>6856.2245009166727</v>
      </c>
      <c r="BD30" s="370">
        <f t="shared" si="1303"/>
        <v>6856.2245009166727</v>
      </c>
      <c r="BE30" s="370">
        <f t="shared" si="1303"/>
        <v>6856.2245009166727</v>
      </c>
      <c r="BF30" s="370">
        <f t="shared" si="1303"/>
        <v>6856.2245009166727</v>
      </c>
      <c r="BG30" s="370">
        <f t="shared" si="1303"/>
        <v>6856.2245009166727</v>
      </c>
      <c r="BH30" s="370">
        <f t="shared" si="1303"/>
        <v>6856.2245009166727</v>
      </c>
      <c r="BI30" s="370">
        <f t="shared" si="1303"/>
        <v>6856.2245009166727</v>
      </c>
      <c r="BJ30" s="370">
        <f t="shared" si="1303"/>
        <v>6856.2245009166727</v>
      </c>
      <c r="BK30" s="370">
        <f t="shared" si="1303"/>
        <v>6856.2245009166727</v>
      </c>
      <c r="BL30" s="370">
        <f t="shared" si="1303"/>
        <v>6856.2245009166727</v>
      </c>
      <c r="BM30" s="370">
        <f t="shared" si="1303"/>
        <v>-17143.775499083327</v>
      </c>
      <c r="BN30" s="370">
        <f t="shared" si="1303"/>
        <v>58274.694011000014</v>
      </c>
      <c r="BO30" s="370">
        <f t="shared" si="1303"/>
        <v>7061.9112359441679</v>
      </c>
      <c r="BP30" s="370">
        <f t="shared" si="1303"/>
        <v>7061.9112359441679</v>
      </c>
      <c r="BQ30" s="370">
        <f t="shared" si="1303"/>
        <v>7061.9112359441679</v>
      </c>
      <c r="BR30" s="370">
        <f t="shared" si="1303"/>
        <v>7061.9112359441679</v>
      </c>
      <c r="BS30" s="370">
        <f t="shared" si="1303"/>
        <v>7061.9112359441642</v>
      </c>
      <c r="BT30" s="370">
        <f t="shared" si="1303"/>
        <v>7061.9112359441679</v>
      </c>
      <c r="BU30" s="370">
        <f t="shared" si="1303"/>
        <v>7061.9112359441715</v>
      </c>
      <c r="BV30" s="370">
        <f t="shared" si="1303"/>
        <v>7061.9112359441679</v>
      </c>
      <c r="BW30" s="370">
        <f t="shared" si="1303"/>
        <v>7061.9112359441642</v>
      </c>
      <c r="BX30" s="370">
        <f t="shared" si="1303"/>
        <v>7061.9112359441679</v>
      </c>
      <c r="BY30" s="370">
        <f t="shared" si="1303"/>
        <v>7061.9112359441679</v>
      </c>
      <c r="BZ30" s="370">
        <f t="shared" si="1303"/>
        <v>-37938.088764055836</v>
      </c>
      <c r="CA30" s="370">
        <f t="shared" si="1303"/>
        <v>39742.934831330087</v>
      </c>
      <c r="CB30" s="370">
        <f t="shared" si="1303"/>
        <v>7273.7685730224948</v>
      </c>
      <c r="CC30" s="370">
        <f t="shared" si="1303"/>
        <v>7273.7685730224912</v>
      </c>
      <c r="CD30" s="370">
        <f t="shared" si="1303"/>
        <v>7273.7685730224948</v>
      </c>
      <c r="CE30" s="370">
        <f t="shared" si="1303"/>
        <v>7273.7685730224948</v>
      </c>
      <c r="CF30" s="370">
        <f t="shared" si="1303"/>
        <v>7273.7685730224948</v>
      </c>
      <c r="CG30" s="370">
        <f t="shared" si="1303"/>
        <v>7273.7685730224875</v>
      </c>
      <c r="CH30" s="370">
        <f t="shared" si="1303"/>
        <v>7273.7685730224948</v>
      </c>
      <c r="CI30" s="370">
        <f t="shared" si="1303"/>
        <v>7273.7685730224948</v>
      </c>
      <c r="CJ30" s="370">
        <f t="shared" si="1303"/>
        <v>7273.7685730224875</v>
      </c>
      <c r="CK30" s="370">
        <f t="shared" si="1303"/>
        <v>7273.7685730224875</v>
      </c>
      <c r="CL30" s="370">
        <f t="shared" si="1303"/>
        <v>7273.7685730224875</v>
      </c>
      <c r="CM30" s="370">
        <f t="shared" si="1303"/>
        <v>-86726.231426977509</v>
      </c>
      <c r="CN30" s="370">
        <f t="shared" si="1303"/>
        <v>-6714.777123730164</v>
      </c>
      <c r="CO30" s="370">
        <f t="shared" si="1303"/>
        <v>7491.9816302131694</v>
      </c>
      <c r="CP30" s="370">
        <f t="shared" si="1303"/>
        <v>7491.9816302131694</v>
      </c>
      <c r="CQ30" s="370">
        <f t="shared" si="1303"/>
        <v>7491.9816302131694</v>
      </c>
      <c r="CR30" s="370">
        <f t="shared" si="1303"/>
        <v>7491.9816302131621</v>
      </c>
      <c r="CS30" s="370">
        <f t="shared" si="1303"/>
        <v>7491.9816302131621</v>
      </c>
      <c r="CT30" s="370">
        <f t="shared" si="1303"/>
        <v>7491.9816302131694</v>
      </c>
      <c r="CU30" s="370">
        <f t="shared" si="1303"/>
        <v>7491.9816302131694</v>
      </c>
      <c r="CV30" s="370">
        <f t="shared" si="1303"/>
        <v>7491.9816302131694</v>
      </c>
      <c r="CW30" s="370">
        <f t="shared" si="1303"/>
        <v>7491.9816302131621</v>
      </c>
      <c r="CX30" s="370">
        <f t="shared" si="1303"/>
        <v>7491.9816302131621</v>
      </c>
      <c r="CY30" s="370">
        <f t="shared" si="1303"/>
        <v>7491.9816302131621</v>
      </c>
      <c r="CZ30" s="370">
        <f t="shared" si="1303"/>
        <v>-17508.018369786838</v>
      </c>
      <c r="DA30" s="370">
        <f t="shared" ref="DA30:FL30" si="1304">DA13+DA14+DA17-DA23-DA24-DA27</f>
        <v>64903.779562558135</v>
      </c>
      <c r="DB30" s="370">
        <f t="shared" si="1304"/>
        <v>7716.7410791195598</v>
      </c>
      <c r="DC30" s="370">
        <f t="shared" si="1304"/>
        <v>7716.7410791195562</v>
      </c>
      <c r="DD30" s="370">
        <f t="shared" si="1304"/>
        <v>7716.7410791195634</v>
      </c>
      <c r="DE30" s="370">
        <f t="shared" si="1304"/>
        <v>7716.7410791195634</v>
      </c>
      <c r="DF30" s="370">
        <f t="shared" si="1304"/>
        <v>7716.7410791195562</v>
      </c>
      <c r="DG30" s="370">
        <f t="shared" si="1304"/>
        <v>7716.7410791195634</v>
      </c>
      <c r="DH30" s="370">
        <f t="shared" si="1304"/>
        <v>7716.7410791195562</v>
      </c>
      <c r="DI30" s="370">
        <f t="shared" si="1304"/>
        <v>7716.7410791195634</v>
      </c>
      <c r="DJ30" s="370">
        <f t="shared" si="1304"/>
        <v>7716.7410791195562</v>
      </c>
      <c r="DK30" s="370">
        <f t="shared" si="1304"/>
        <v>7716.7410791195634</v>
      </c>
      <c r="DL30" s="370">
        <f t="shared" si="1304"/>
        <v>7716.7410791195634</v>
      </c>
      <c r="DM30" s="370">
        <f t="shared" si="1304"/>
        <v>-116283.25892088044</v>
      </c>
      <c r="DN30" s="370">
        <f t="shared" si="1304"/>
        <v>-31399.107050565217</v>
      </c>
      <c r="DO30" s="370">
        <f t="shared" si="1304"/>
        <v>7948.2433114931446</v>
      </c>
      <c r="DP30" s="370">
        <f t="shared" si="1304"/>
        <v>7948.2433114931446</v>
      </c>
      <c r="DQ30" s="370">
        <f t="shared" si="1304"/>
        <v>7948.2433114931446</v>
      </c>
      <c r="DR30" s="370">
        <f t="shared" si="1304"/>
        <v>7948.2433114931446</v>
      </c>
      <c r="DS30" s="370">
        <f t="shared" si="1304"/>
        <v>7948.2433114931446</v>
      </c>
      <c r="DT30" s="370">
        <f t="shared" si="1304"/>
        <v>7948.2433114931446</v>
      </c>
      <c r="DU30" s="370">
        <f t="shared" si="1304"/>
        <v>7948.2433114931446</v>
      </c>
      <c r="DV30" s="370">
        <f t="shared" si="1304"/>
        <v>7948.2433114931446</v>
      </c>
      <c r="DW30" s="370">
        <f t="shared" si="1304"/>
        <v>7948.2433114931446</v>
      </c>
      <c r="DX30" s="370">
        <f t="shared" si="1304"/>
        <v>7948.2433114931446</v>
      </c>
      <c r="DY30" s="370">
        <f t="shared" si="1304"/>
        <v>7948.2433114931446</v>
      </c>
      <c r="DZ30" s="370">
        <f t="shared" si="1304"/>
        <v>-17051.756688506855</v>
      </c>
      <c r="EA30" s="370">
        <f t="shared" si="1304"/>
        <v>70378.91973791772</v>
      </c>
      <c r="EB30" s="370">
        <f t="shared" si="1304"/>
        <v>8186.6906108379389</v>
      </c>
      <c r="EC30" s="370">
        <f t="shared" si="1304"/>
        <v>8186.6906108379462</v>
      </c>
      <c r="ED30" s="370">
        <f t="shared" si="1304"/>
        <v>8186.6906108379462</v>
      </c>
      <c r="EE30" s="370">
        <f t="shared" si="1304"/>
        <v>8186.6906108379462</v>
      </c>
      <c r="EF30" s="370">
        <f t="shared" si="1304"/>
        <v>8186.6906108379462</v>
      </c>
      <c r="EG30" s="370">
        <f t="shared" si="1304"/>
        <v>8186.6906108379462</v>
      </c>
      <c r="EH30" s="370">
        <f t="shared" si="1304"/>
        <v>8186.6906108379389</v>
      </c>
      <c r="EI30" s="370">
        <f t="shared" si="1304"/>
        <v>8186.6906108379462</v>
      </c>
      <c r="EJ30" s="370">
        <f t="shared" si="1304"/>
        <v>8186.6906108379462</v>
      </c>
      <c r="EK30" s="370">
        <f t="shared" si="1304"/>
        <v>8186.6906108379462</v>
      </c>
      <c r="EL30" s="370">
        <f t="shared" si="1304"/>
        <v>8186.6906108379389</v>
      </c>
      <c r="EM30" s="370">
        <f t="shared" si="1304"/>
        <v>-85813.309389162037</v>
      </c>
      <c r="EN30" s="370">
        <f t="shared" si="1304"/>
        <v>4240.2873300552601</v>
      </c>
      <c r="EO30" s="370">
        <f t="shared" si="1304"/>
        <v>8432.2913291630794</v>
      </c>
      <c r="EP30" s="370">
        <f t="shared" si="1304"/>
        <v>8432.2913291630794</v>
      </c>
      <c r="EQ30" s="370">
        <f t="shared" si="1304"/>
        <v>8432.2913291630866</v>
      </c>
      <c r="ER30" s="370">
        <f t="shared" si="1304"/>
        <v>8432.2913291630794</v>
      </c>
      <c r="ES30" s="370">
        <f t="shared" si="1304"/>
        <v>8432.2913291630866</v>
      </c>
      <c r="ET30" s="370">
        <f t="shared" si="1304"/>
        <v>8432.2913291630794</v>
      </c>
      <c r="EU30" s="370">
        <f t="shared" si="1304"/>
        <v>8432.2913291630794</v>
      </c>
      <c r="EV30" s="370">
        <f t="shared" si="1304"/>
        <v>8432.2913291630866</v>
      </c>
      <c r="EW30" s="370">
        <f t="shared" si="1304"/>
        <v>8432.2913291630794</v>
      </c>
      <c r="EX30" s="370">
        <f t="shared" si="1304"/>
        <v>8432.2913291630794</v>
      </c>
      <c r="EY30" s="370">
        <f t="shared" si="1304"/>
        <v>8432.2913291630794</v>
      </c>
      <c r="EZ30" s="370">
        <f t="shared" si="1304"/>
        <v>-56567.70867083691</v>
      </c>
      <c r="FA30" s="370">
        <f t="shared" si="1304"/>
        <v>36187.49594995685</v>
      </c>
      <c r="FB30" s="370">
        <f t="shared" si="1304"/>
        <v>8685.2600690379732</v>
      </c>
      <c r="FC30" s="370">
        <f t="shared" si="1304"/>
        <v>8685.2600690379732</v>
      </c>
      <c r="FD30" s="370">
        <f t="shared" si="1304"/>
        <v>8685.2600690379732</v>
      </c>
      <c r="FE30" s="370">
        <f t="shared" si="1304"/>
        <v>8685.2600690379732</v>
      </c>
      <c r="FF30" s="370">
        <f t="shared" si="1304"/>
        <v>8685.2600690379732</v>
      </c>
      <c r="FG30" s="370">
        <f t="shared" si="1304"/>
        <v>8685.2600690379732</v>
      </c>
      <c r="FH30" s="370">
        <f t="shared" si="1304"/>
        <v>8685.2600690379732</v>
      </c>
      <c r="FI30" s="370">
        <f t="shared" si="1304"/>
        <v>8685.2600690379732</v>
      </c>
      <c r="FJ30" s="370">
        <f t="shared" si="1304"/>
        <v>8685.2600690379732</v>
      </c>
      <c r="FK30" s="370">
        <f t="shared" si="1304"/>
        <v>8685.2600690379732</v>
      </c>
      <c r="FL30" s="370">
        <f t="shared" si="1304"/>
        <v>8685.2600690379732</v>
      </c>
      <c r="FM30" s="370">
        <f t="shared" ref="FM30:GZ30" si="1305">FM13+FM14+FM17-FM23-FM24-FM27</f>
        <v>-95314.739930962023</v>
      </c>
      <c r="FN30" s="370">
        <f t="shared" si="1305"/>
        <v>223.1208284557506</v>
      </c>
      <c r="FO30" s="370">
        <f t="shared" si="1305"/>
        <v>8945.8178711091059</v>
      </c>
      <c r="FP30" s="370">
        <f t="shared" si="1305"/>
        <v>8945.8178711091059</v>
      </c>
      <c r="FQ30" s="370">
        <f t="shared" si="1305"/>
        <v>8945.8178711091059</v>
      </c>
      <c r="FR30" s="370">
        <f t="shared" si="1305"/>
        <v>8945.8178711091059</v>
      </c>
      <c r="FS30" s="370">
        <f t="shared" si="1305"/>
        <v>8945.8178711091059</v>
      </c>
      <c r="FT30" s="370">
        <f t="shared" si="1305"/>
        <v>8945.8178711091059</v>
      </c>
      <c r="FU30" s="370">
        <f t="shared" si="1305"/>
        <v>8945.8178711091059</v>
      </c>
      <c r="FV30" s="370">
        <f t="shared" si="1305"/>
        <v>8945.8178711091059</v>
      </c>
      <c r="FW30" s="370">
        <f t="shared" si="1305"/>
        <v>8945.8178711091059</v>
      </c>
      <c r="FX30" s="370">
        <f t="shared" si="1305"/>
        <v>8945.8178711091059</v>
      </c>
      <c r="FY30" s="370">
        <f t="shared" si="1305"/>
        <v>8945.8178711091059</v>
      </c>
      <c r="FZ30" s="370">
        <f t="shared" si="1305"/>
        <v>-35054.182128890898</v>
      </c>
      <c r="GA30" s="370">
        <f t="shared" si="1305"/>
        <v>63349.814453309227</v>
      </c>
      <c r="GB30" s="370">
        <f t="shared" si="1305"/>
        <v>9214.192407242379</v>
      </c>
      <c r="GC30" s="370">
        <f t="shared" si="1305"/>
        <v>9214.192407242379</v>
      </c>
      <c r="GD30" s="370">
        <f t="shared" si="1305"/>
        <v>9214.192407242379</v>
      </c>
      <c r="GE30" s="370">
        <f t="shared" si="1305"/>
        <v>9214.192407242379</v>
      </c>
      <c r="GF30" s="370">
        <f t="shared" si="1305"/>
        <v>9214.192407242379</v>
      </c>
      <c r="GG30" s="370">
        <f t="shared" si="1305"/>
        <v>9214.192407242379</v>
      </c>
      <c r="GH30" s="370">
        <f t="shared" si="1305"/>
        <v>9214.192407242379</v>
      </c>
      <c r="GI30" s="370">
        <f t="shared" si="1305"/>
        <v>9214.192407242379</v>
      </c>
      <c r="GJ30" s="370">
        <f t="shared" si="1305"/>
        <v>9214.192407242379</v>
      </c>
      <c r="GK30" s="370">
        <f t="shared" si="1305"/>
        <v>9214.192407242379</v>
      </c>
      <c r="GL30" s="370">
        <f t="shared" si="1305"/>
        <v>9214.192407242379</v>
      </c>
      <c r="GM30" s="370">
        <f t="shared" si="1305"/>
        <v>-115285.80759275761</v>
      </c>
      <c r="GN30" s="370">
        <f t="shared" si="1305"/>
        <v>-13929.691113091278</v>
      </c>
      <c r="GO30" s="370">
        <f t="shared" si="1305"/>
        <v>0</v>
      </c>
      <c r="GP30" s="370">
        <f t="shared" si="1305"/>
        <v>0</v>
      </c>
      <c r="GQ30" s="370">
        <f t="shared" si="1305"/>
        <v>0</v>
      </c>
      <c r="GR30" s="370">
        <f t="shared" si="1305"/>
        <v>0</v>
      </c>
      <c r="GS30" s="370">
        <f t="shared" si="1305"/>
        <v>0</v>
      </c>
      <c r="GT30" s="370">
        <f t="shared" si="1305"/>
        <v>0</v>
      </c>
      <c r="GU30" s="370">
        <f t="shared" si="1305"/>
        <v>0</v>
      </c>
      <c r="GV30" s="370">
        <f t="shared" si="1305"/>
        <v>0</v>
      </c>
      <c r="GW30" s="370">
        <f t="shared" si="1305"/>
        <v>0</v>
      </c>
      <c r="GX30" s="370">
        <f t="shared" si="1305"/>
        <v>0</v>
      </c>
      <c r="GY30" s="370">
        <f t="shared" si="1305"/>
        <v>0</v>
      </c>
      <c r="GZ30" s="370">
        <f t="shared" si="1305"/>
        <v>0</v>
      </c>
      <c r="HA30" s="370">
        <f t="shared" ref="HA30:JL30" si="1306">HA13+HA14+HA17-HA23-HA24-HA27</f>
        <v>0</v>
      </c>
      <c r="HB30" s="370">
        <f t="shared" si="1306"/>
        <v>0</v>
      </c>
      <c r="HC30" s="370">
        <f t="shared" si="1306"/>
        <v>0</v>
      </c>
      <c r="HD30" s="370">
        <f t="shared" si="1306"/>
        <v>0</v>
      </c>
      <c r="HE30" s="370">
        <f t="shared" si="1306"/>
        <v>0</v>
      </c>
      <c r="HF30" s="370">
        <f t="shared" si="1306"/>
        <v>0</v>
      </c>
      <c r="HG30" s="370">
        <f t="shared" si="1306"/>
        <v>0</v>
      </c>
      <c r="HH30" s="370">
        <f t="shared" si="1306"/>
        <v>0</v>
      </c>
      <c r="HI30" s="370">
        <f t="shared" si="1306"/>
        <v>0</v>
      </c>
      <c r="HJ30" s="370">
        <f t="shared" si="1306"/>
        <v>0</v>
      </c>
      <c r="HK30" s="370">
        <f t="shared" si="1306"/>
        <v>0</v>
      </c>
      <c r="HL30" s="370">
        <f t="shared" si="1306"/>
        <v>0</v>
      </c>
      <c r="HM30" s="370">
        <f t="shared" si="1306"/>
        <v>0</v>
      </c>
      <c r="HN30" s="370">
        <f t="shared" si="1306"/>
        <v>0</v>
      </c>
      <c r="HO30" s="370">
        <f t="shared" si="1306"/>
        <v>0</v>
      </c>
      <c r="HP30" s="370">
        <f t="shared" si="1306"/>
        <v>0</v>
      </c>
      <c r="HQ30" s="370">
        <f t="shared" si="1306"/>
        <v>0</v>
      </c>
      <c r="HR30" s="370">
        <f t="shared" si="1306"/>
        <v>0</v>
      </c>
      <c r="HS30" s="370">
        <f t="shared" si="1306"/>
        <v>0</v>
      </c>
      <c r="HT30" s="370">
        <f t="shared" si="1306"/>
        <v>0</v>
      </c>
      <c r="HU30" s="370">
        <f t="shared" si="1306"/>
        <v>0</v>
      </c>
      <c r="HV30" s="370">
        <f t="shared" si="1306"/>
        <v>0</v>
      </c>
      <c r="HW30" s="370">
        <f t="shared" si="1306"/>
        <v>0</v>
      </c>
      <c r="HX30" s="370">
        <f t="shared" si="1306"/>
        <v>0</v>
      </c>
      <c r="HY30" s="370">
        <f t="shared" si="1306"/>
        <v>0</v>
      </c>
      <c r="HZ30" s="370">
        <f t="shared" si="1306"/>
        <v>0</v>
      </c>
      <c r="IA30" s="370">
        <f t="shared" si="1306"/>
        <v>0</v>
      </c>
      <c r="IB30" s="370">
        <f t="shared" si="1306"/>
        <v>0</v>
      </c>
      <c r="IC30" s="370">
        <f t="shared" si="1306"/>
        <v>0</v>
      </c>
      <c r="ID30" s="370">
        <f t="shared" si="1306"/>
        <v>0</v>
      </c>
      <c r="IE30" s="370">
        <f t="shared" si="1306"/>
        <v>0</v>
      </c>
      <c r="IF30" s="370">
        <f t="shared" si="1306"/>
        <v>0</v>
      </c>
      <c r="IG30" s="370">
        <f t="shared" si="1306"/>
        <v>0</v>
      </c>
      <c r="IH30" s="370">
        <f t="shared" si="1306"/>
        <v>0</v>
      </c>
      <c r="II30" s="370">
        <f t="shared" si="1306"/>
        <v>0</v>
      </c>
      <c r="IJ30" s="370">
        <f t="shared" si="1306"/>
        <v>0</v>
      </c>
      <c r="IK30" s="370">
        <f t="shared" si="1306"/>
        <v>0</v>
      </c>
      <c r="IL30" s="370">
        <f t="shared" si="1306"/>
        <v>0</v>
      </c>
      <c r="IM30" s="370">
        <f t="shared" si="1306"/>
        <v>0</v>
      </c>
      <c r="IN30" s="370">
        <f t="shared" si="1306"/>
        <v>0</v>
      </c>
      <c r="IO30" s="370">
        <f t="shared" si="1306"/>
        <v>0</v>
      </c>
      <c r="IP30" s="370">
        <f t="shared" si="1306"/>
        <v>0</v>
      </c>
      <c r="IQ30" s="370">
        <f t="shared" si="1306"/>
        <v>0</v>
      </c>
      <c r="IR30" s="370">
        <f t="shared" si="1306"/>
        <v>0</v>
      </c>
      <c r="IS30" s="370">
        <f t="shared" si="1306"/>
        <v>0</v>
      </c>
      <c r="IT30" s="370">
        <f t="shared" si="1306"/>
        <v>0</v>
      </c>
      <c r="IU30" s="370">
        <f t="shared" si="1306"/>
        <v>0</v>
      </c>
      <c r="IV30" s="370">
        <f t="shared" si="1306"/>
        <v>0</v>
      </c>
      <c r="IW30" s="370">
        <f t="shared" si="1306"/>
        <v>0</v>
      </c>
      <c r="IX30" s="370">
        <f t="shared" si="1306"/>
        <v>0</v>
      </c>
      <c r="IY30" s="370">
        <f t="shared" si="1306"/>
        <v>0</v>
      </c>
      <c r="IZ30" s="370">
        <f t="shared" si="1306"/>
        <v>0</v>
      </c>
      <c r="JA30" s="370">
        <f t="shared" si="1306"/>
        <v>0</v>
      </c>
      <c r="JB30" s="370">
        <f t="shared" si="1306"/>
        <v>0</v>
      </c>
      <c r="JC30" s="370">
        <f t="shared" si="1306"/>
        <v>0</v>
      </c>
      <c r="JD30" s="370">
        <f t="shared" si="1306"/>
        <v>0</v>
      </c>
      <c r="JE30" s="370">
        <f t="shared" si="1306"/>
        <v>0</v>
      </c>
      <c r="JF30" s="370">
        <f t="shared" si="1306"/>
        <v>0</v>
      </c>
      <c r="JG30" s="370">
        <f t="shared" si="1306"/>
        <v>0</v>
      </c>
      <c r="JH30" s="370">
        <f t="shared" si="1306"/>
        <v>0</v>
      </c>
      <c r="JI30" s="370">
        <f t="shared" si="1306"/>
        <v>0</v>
      </c>
      <c r="JJ30" s="370">
        <f t="shared" si="1306"/>
        <v>0</v>
      </c>
      <c r="JK30" s="370">
        <f t="shared" si="1306"/>
        <v>0</v>
      </c>
      <c r="JL30" s="370">
        <f t="shared" si="1306"/>
        <v>0</v>
      </c>
      <c r="JM30" s="370">
        <f t="shared" ref="JM30:LN30" si="1307">JM13+JM14+JM17-JM23-JM24-JM27</f>
        <v>0</v>
      </c>
      <c r="JN30" s="370">
        <f t="shared" si="1307"/>
        <v>0</v>
      </c>
      <c r="JO30" s="370">
        <f t="shared" si="1307"/>
        <v>0</v>
      </c>
      <c r="JP30" s="370">
        <f t="shared" si="1307"/>
        <v>0</v>
      </c>
      <c r="JQ30" s="370">
        <f t="shared" si="1307"/>
        <v>0</v>
      </c>
      <c r="JR30" s="370">
        <f t="shared" si="1307"/>
        <v>0</v>
      </c>
      <c r="JS30" s="370">
        <f t="shared" si="1307"/>
        <v>0</v>
      </c>
      <c r="JT30" s="370">
        <f t="shared" si="1307"/>
        <v>0</v>
      </c>
      <c r="JU30" s="370">
        <f t="shared" si="1307"/>
        <v>0</v>
      </c>
      <c r="JV30" s="370">
        <f t="shared" si="1307"/>
        <v>0</v>
      </c>
      <c r="JW30" s="370">
        <f t="shared" si="1307"/>
        <v>0</v>
      </c>
      <c r="JX30" s="370">
        <f t="shared" si="1307"/>
        <v>0</v>
      </c>
      <c r="JY30" s="370">
        <f t="shared" si="1307"/>
        <v>0</v>
      </c>
      <c r="JZ30" s="370">
        <f t="shared" si="1307"/>
        <v>0</v>
      </c>
      <c r="KA30" s="370">
        <f t="shared" si="1307"/>
        <v>0</v>
      </c>
      <c r="KB30" s="370">
        <f t="shared" si="1307"/>
        <v>0</v>
      </c>
      <c r="KC30" s="370">
        <f t="shared" si="1307"/>
        <v>0</v>
      </c>
      <c r="KD30" s="370">
        <f t="shared" si="1307"/>
        <v>0</v>
      </c>
      <c r="KE30" s="370">
        <f t="shared" si="1307"/>
        <v>0</v>
      </c>
      <c r="KF30" s="370">
        <f t="shared" si="1307"/>
        <v>0</v>
      </c>
      <c r="KG30" s="370">
        <f t="shared" si="1307"/>
        <v>0</v>
      </c>
      <c r="KH30" s="370">
        <f t="shared" si="1307"/>
        <v>0</v>
      </c>
      <c r="KI30" s="370">
        <f t="shared" si="1307"/>
        <v>0</v>
      </c>
      <c r="KJ30" s="370">
        <f t="shared" si="1307"/>
        <v>0</v>
      </c>
      <c r="KK30" s="370">
        <f t="shared" si="1307"/>
        <v>0</v>
      </c>
      <c r="KL30" s="370">
        <f t="shared" si="1307"/>
        <v>0</v>
      </c>
      <c r="KM30" s="370">
        <f t="shared" si="1307"/>
        <v>0</v>
      </c>
      <c r="KN30" s="370">
        <f t="shared" si="1307"/>
        <v>0</v>
      </c>
      <c r="KO30" s="370">
        <f t="shared" si="1307"/>
        <v>0</v>
      </c>
      <c r="KP30" s="370">
        <f t="shared" si="1307"/>
        <v>0</v>
      </c>
      <c r="KQ30" s="370">
        <f t="shared" si="1307"/>
        <v>0</v>
      </c>
      <c r="KR30" s="370">
        <f t="shared" si="1307"/>
        <v>0</v>
      </c>
      <c r="KS30" s="370">
        <f t="shared" si="1307"/>
        <v>0</v>
      </c>
      <c r="KT30" s="370">
        <f t="shared" si="1307"/>
        <v>0</v>
      </c>
      <c r="KU30" s="370">
        <f t="shared" si="1307"/>
        <v>0</v>
      </c>
      <c r="KV30" s="370">
        <f t="shared" si="1307"/>
        <v>0</v>
      </c>
      <c r="KW30" s="370">
        <f t="shared" si="1307"/>
        <v>0</v>
      </c>
      <c r="KX30" s="370">
        <f t="shared" si="1307"/>
        <v>0</v>
      </c>
      <c r="KY30" s="370">
        <f t="shared" si="1307"/>
        <v>0</v>
      </c>
      <c r="KZ30" s="370">
        <f t="shared" si="1307"/>
        <v>0</v>
      </c>
      <c r="LA30" s="370">
        <f t="shared" si="1307"/>
        <v>0</v>
      </c>
      <c r="LB30" s="370">
        <f t="shared" si="1307"/>
        <v>0</v>
      </c>
      <c r="LC30" s="370">
        <f t="shared" si="1307"/>
        <v>0</v>
      </c>
      <c r="LD30" s="370">
        <f t="shared" si="1307"/>
        <v>0</v>
      </c>
      <c r="LE30" s="370">
        <f t="shared" si="1307"/>
        <v>0</v>
      </c>
      <c r="LF30" s="370">
        <f t="shared" si="1307"/>
        <v>0</v>
      </c>
      <c r="LG30" s="370">
        <f t="shared" si="1307"/>
        <v>0</v>
      </c>
      <c r="LH30" s="370">
        <f t="shared" si="1307"/>
        <v>0</v>
      </c>
      <c r="LI30" s="370">
        <f t="shared" si="1307"/>
        <v>0</v>
      </c>
      <c r="LJ30" s="370">
        <f t="shared" si="1307"/>
        <v>0</v>
      </c>
      <c r="LK30" s="370">
        <f t="shared" si="1307"/>
        <v>0</v>
      </c>
      <c r="LL30" s="370">
        <f t="shared" si="1307"/>
        <v>0</v>
      </c>
      <c r="LM30" s="370">
        <f t="shared" si="1307"/>
        <v>0</v>
      </c>
      <c r="LN30" s="370">
        <f t="shared" si="1307"/>
        <v>0</v>
      </c>
    </row>
    <row r="31" spans="1:326" s="369" customFormat="1" ht="11.25">
      <c r="A31" s="463" t="s">
        <v>373</v>
      </c>
      <c r="B31" s="370">
        <f t="shared" ref="B31:AM31" si="1308">+B10-SUM(B11:B18)</f>
        <v>0</v>
      </c>
      <c r="C31" s="370">
        <f t="shared" si="1308"/>
        <v>0</v>
      </c>
      <c r="D31" s="370">
        <f t="shared" si="1308"/>
        <v>0</v>
      </c>
      <c r="E31" s="370">
        <f t="shared" si="1308"/>
        <v>0</v>
      </c>
      <c r="F31" s="370">
        <f t="shared" si="1308"/>
        <v>0</v>
      </c>
      <c r="G31" s="370">
        <f t="shared" si="1308"/>
        <v>0</v>
      </c>
      <c r="H31" s="370">
        <f t="shared" si="1308"/>
        <v>0</v>
      </c>
      <c r="I31" s="370">
        <f t="shared" si="1308"/>
        <v>0</v>
      </c>
      <c r="J31" s="370">
        <f t="shared" si="1308"/>
        <v>0</v>
      </c>
      <c r="K31" s="370">
        <f t="shared" si="1308"/>
        <v>0</v>
      </c>
      <c r="L31" s="370">
        <f t="shared" si="1308"/>
        <v>0</v>
      </c>
      <c r="M31" s="370">
        <f t="shared" si="1308"/>
        <v>0</v>
      </c>
      <c r="N31" s="370">
        <f t="shared" si="1308"/>
        <v>0</v>
      </c>
      <c r="O31" s="370">
        <f t="shared" si="1308"/>
        <v>0</v>
      </c>
      <c r="P31" s="370">
        <f t="shared" si="1308"/>
        <v>0</v>
      </c>
      <c r="Q31" s="370">
        <f t="shared" si="1308"/>
        <v>0</v>
      </c>
      <c r="R31" s="370">
        <f t="shared" si="1308"/>
        <v>0</v>
      </c>
      <c r="S31" s="370">
        <f t="shared" si="1308"/>
        <v>0</v>
      </c>
      <c r="T31" s="370">
        <f t="shared" si="1308"/>
        <v>0</v>
      </c>
      <c r="U31" s="370">
        <f t="shared" si="1308"/>
        <v>0</v>
      </c>
      <c r="V31" s="370">
        <f t="shared" si="1308"/>
        <v>0</v>
      </c>
      <c r="W31" s="370">
        <f t="shared" si="1308"/>
        <v>0</v>
      </c>
      <c r="X31" s="370">
        <f t="shared" si="1308"/>
        <v>0</v>
      </c>
      <c r="Y31" s="370">
        <f t="shared" si="1308"/>
        <v>0</v>
      </c>
      <c r="Z31" s="370">
        <f t="shared" si="1308"/>
        <v>0</v>
      </c>
      <c r="AA31" s="370">
        <f t="shared" si="1308"/>
        <v>0</v>
      </c>
      <c r="AB31" s="370">
        <f t="shared" si="1308"/>
        <v>-8973.4458333333314</v>
      </c>
      <c r="AC31" s="370">
        <f t="shared" si="1308"/>
        <v>-8973.4458333333314</v>
      </c>
      <c r="AD31" s="370">
        <f t="shared" si="1308"/>
        <v>-8973.4458333333314</v>
      </c>
      <c r="AE31" s="370">
        <f t="shared" si="1308"/>
        <v>-8973.4458333333314</v>
      </c>
      <c r="AF31" s="370">
        <f t="shared" si="1308"/>
        <v>-8973.4458333333314</v>
      </c>
      <c r="AG31" s="370">
        <f t="shared" si="1308"/>
        <v>-8973.4458333333314</v>
      </c>
      <c r="AH31" s="370">
        <f t="shared" si="1308"/>
        <v>-8973.4458333333314</v>
      </c>
      <c r="AI31" s="370">
        <f t="shared" si="1308"/>
        <v>-8973.4458333333314</v>
      </c>
      <c r="AJ31" s="370">
        <f t="shared" si="1308"/>
        <v>-8973.4458333333314</v>
      </c>
      <c r="AK31" s="370">
        <f t="shared" si="1308"/>
        <v>-8973.4458333333314</v>
      </c>
      <c r="AL31" s="370">
        <f t="shared" si="1308"/>
        <v>-8973.4458333333314</v>
      </c>
      <c r="AM31" s="370">
        <f t="shared" si="1308"/>
        <v>-8973.4458333333314</v>
      </c>
      <c r="AN31" s="370">
        <f>+AN10-SUM(AN11:AN18)</f>
        <v>-107681.34999999998</v>
      </c>
      <c r="AO31" s="370">
        <f t="shared" ref="AO31:CZ31" si="1309">+AO10-SUM(AO11:AO18)</f>
        <v>-9242.6492083333433</v>
      </c>
      <c r="AP31" s="370">
        <f t="shared" si="1309"/>
        <v>-9242.6492083333433</v>
      </c>
      <c r="AQ31" s="370">
        <f t="shared" si="1309"/>
        <v>-9242.6492083333433</v>
      </c>
      <c r="AR31" s="370">
        <f t="shared" si="1309"/>
        <v>-9242.6492083333433</v>
      </c>
      <c r="AS31" s="370">
        <f t="shared" si="1309"/>
        <v>-9242.6492083333433</v>
      </c>
      <c r="AT31" s="370">
        <f t="shared" si="1309"/>
        <v>-9242.6492083333433</v>
      </c>
      <c r="AU31" s="370">
        <f t="shared" si="1309"/>
        <v>-9242.6492083333433</v>
      </c>
      <c r="AV31" s="370">
        <f t="shared" si="1309"/>
        <v>-9242.6492083333433</v>
      </c>
      <c r="AW31" s="370">
        <f t="shared" si="1309"/>
        <v>-9242.6492083333433</v>
      </c>
      <c r="AX31" s="370">
        <f t="shared" si="1309"/>
        <v>-9242.6492083333433</v>
      </c>
      <c r="AY31" s="370">
        <f t="shared" si="1309"/>
        <v>-9242.6492083333433</v>
      </c>
      <c r="AZ31" s="370">
        <f t="shared" si="1309"/>
        <v>-9242.6492083333433</v>
      </c>
      <c r="BA31" s="370">
        <f t="shared" si="1309"/>
        <v>-110911.7905</v>
      </c>
      <c r="BB31" s="370">
        <f t="shared" si="1309"/>
        <v>-9519.9286845833267</v>
      </c>
      <c r="BC31" s="370">
        <f t="shared" si="1309"/>
        <v>-9519.9286845833267</v>
      </c>
      <c r="BD31" s="370">
        <f t="shared" si="1309"/>
        <v>-9519.9286845833267</v>
      </c>
      <c r="BE31" s="370">
        <f t="shared" si="1309"/>
        <v>-9519.9286845833267</v>
      </c>
      <c r="BF31" s="370">
        <f t="shared" si="1309"/>
        <v>-9519.9286845833267</v>
      </c>
      <c r="BG31" s="370">
        <f t="shared" si="1309"/>
        <v>-9519.9286845833267</v>
      </c>
      <c r="BH31" s="370">
        <f t="shared" si="1309"/>
        <v>-9519.9286845833267</v>
      </c>
      <c r="BI31" s="370">
        <f t="shared" si="1309"/>
        <v>-9519.9286845833267</v>
      </c>
      <c r="BJ31" s="370">
        <f t="shared" si="1309"/>
        <v>-9519.9286845833267</v>
      </c>
      <c r="BK31" s="370">
        <f t="shared" si="1309"/>
        <v>-9519.9286845833267</v>
      </c>
      <c r="BL31" s="370">
        <f t="shared" si="1309"/>
        <v>-9519.9286845833267</v>
      </c>
      <c r="BM31" s="370">
        <f t="shared" si="1309"/>
        <v>-9519.9286845833267</v>
      </c>
      <c r="BN31" s="370">
        <f t="shared" si="1309"/>
        <v>-114239.14421499986</v>
      </c>
      <c r="BO31" s="370">
        <f t="shared" si="1309"/>
        <v>-9805.5265451208397</v>
      </c>
      <c r="BP31" s="370">
        <f t="shared" si="1309"/>
        <v>-9805.5265451208397</v>
      </c>
      <c r="BQ31" s="370">
        <f t="shared" si="1309"/>
        <v>-9805.5265451208397</v>
      </c>
      <c r="BR31" s="370">
        <f t="shared" si="1309"/>
        <v>-9805.5265451208397</v>
      </c>
      <c r="BS31" s="370">
        <f t="shared" si="1309"/>
        <v>-9805.5265451208397</v>
      </c>
      <c r="BT31" s="370">
        <f t="shared" si="1309"/>
        <v>-9805.5265451208397</v>
      </c>
      <c r="BU31" s="370">
        <f t="shared" si="1309"/>
        <v>-9805.5265451208397</v>
      </c>
      <c r="BV31" s="370">
        <f t="shared" si="1309"/>
        <v>-9805.5265451208397</v>
      </c>
      <c r="BW31" s="370">
        <f t="shared" si="1309"/>
        <v>-9805.5265451208397</v>
      </c>
      <c r="BX31" s="370">
        <f t="shared" si="1309"/>
        <v>-9805.5265451208397</v>
      </c>
      <c r="BY31" s="370">
        <f t="shared" si="1309"/>
        <v>-9805.5265451208397</v>
      </c>
      <c r="BZ31" s="370">
        <f t="shared" si="1309"/>
        <v>-9805.5265451208397</v>
      </c>
      <c r="CA31" s="370">
        <f t="shared" si="1309"/>
        <v>-117666.31854145008</v>
      </c>
      <c r="CB31" s="370">
        <f t="shared" si="1309"/>
        <v>-10099.692341474452</v>
      </c>
      <c r="CC31" s="370">
        <f t="shared" si="1309"/>
        <v>-10099.692341474452</v>
      </c>
      <c r="CD31" s="370">
        <f t="shared" si="1309"/>
        <v>-10099.692341474452</v>
      </c>
      <c r="CE31" s="370">
        <f t="shared" si="1309"/>
        <v>-10099.692341474452</v>
      </c>
      <c r="CF31" s="370">
        <f t="shared" si="1309"/>
        <v>-10099.692341474452</v>
      </c>
      <c r="CG31" s="370">
        <f t="shared" si="1309"/>
        <v>-10099.692341474452</v>
      </c>
      <c r="CH31" s="370">
        <f t="shared" si="1309"/>
        <v>-10099.692341474452</v>
      </c>
      <c r="CI31" s="370">
        <f t="shared" si="1309"/>
        <v>-10099.692341474452</v>
      </c>
      <c r="CJ31" s="370">
        <f t="shared" si="1309"/>
        <v>-10099.692341474452</v>
      </c>
      <c r="CK31" s="370">
        <f t="shared" si="1309"/>
        <v>-10099.692341474452</v>
      </c>
      <c r="CL31" s="370">
        <f t="shared" si="1309"/>
        <v>-10099.692341474452</v>
      </c>
      <c r="CM31" s="370">
        <f t="shared" si="1309"/>
        <v>-10099.692341474452</v>
      </c>
      <c r="CN31" s="370">
        <f t="shared" si="1309"/>
        <v>-121196.30809769349</v>
      </c>
      <c r="CO31" s="370">
        <f t="shared" si="1309"/>
        <v>-10402.683111718696</v>
      </c>
      <c r="CP31" s="370">
        <f t="shared" si="1309"/>
        <v>-10402.683111718696</v>
      </c>
      <c r="CQ31" s="370">
        <f t="shared" si="1309"/>
        <v>-10402.683111718696</v>
      </c>
      <c r="CR31" s="370">
        <f t="shared" si="1309"/>
        <v>-10402.683111718696</v>
      </c>
      <c r="CS31" s="370">
        <f t="shared" si="1309"/>
        <v>-10402.683111718696</v>
      </c>
      <c r="CT31" s="370">
        <f t="shared" si="1309"/>
        <v>-10402.683111718696</v>
      </c>
      <c r="CU31" s="370">
        <f t="shared" si="1309"/>
        <v>-10402.683111718696</v>
      </c>
      <c r="CV31" s="370">
        <f t="shared" si="1309"/>
        <v>-10402.683111718696</v>
      </c>
      <c r="CW31" s="370">
        <f t="shared" si="1309"/>
        <v>-10402.683111718696</v>
      </c>
      <c r="CX31" s="370">
        <f t="shared" si="1309"/>
        <v>-10402.683111718696</v>
      </c>
      <c r="CY31" s="370">
        <f t="shared" si="1309"/>
        <v>-10402.683111718696</v>
      </c>
      <c r="CZ31" s="370">
        <f t="shared" si="1309"/>
        <v>-10402.683111718696</v>
      </c>
      <c r="DA31" s="370">
        <f t="shared" ref="DA31:FL31" si="1310">+DA10-SUM(DA11:DA18)</f>
        <v>-124832.19734062417</v>
      </c>
      <c r="DB31" s="370">
        <f t="shared" si="1310"/>
        <v>-10714.763605070257</v>
      </c>
      <c r="DC31" s="370">
        <f t="shared" si="1310"/>
        <v>-10714.763605070257</v>
      </c>
      <c r="DD31" s="370">
        <f t="shared" si="1310"/>
        <v>-10714.763605070257</v>
      </c>
      <c r="DE31" s="370">
        <f t="shared" si="1310"/>
        <v>-10714.763605070257</v>
      </c>
      <c r="DF31" s="370">
        <f t="shared" si="1310"/>
        <v>-10714.763605070257</v>
      </c>
      <c r="DG31" s="370">
        <f t="shared" si="1310"/>
        <v>-10714.763605070257</v>
      </c>
      <c r="DH31" s="370">
        <f t="shared" si="1310"/>
        <v>-10714.763605070257</v>
      </c>
      <c r="DI31" s="370">
        <f t="shared" si="1310"/>
        <v>-10714.763605070257</v>
      </c>
      <c r="DJ31" s="370">
        <f t="shared" si="1310"/>
        <v>-10714.763605070257</v>
      </c>
      <c r="DK31" s="370">
        <f t="shared" si="1310"/>
        <v>-10714.763605070257</v>
      </c>
      <c r="DL31" s="370">
        <f t="shared" si="1310"/>
        <v>-10714.763605070257</v>
      </c>
      <c r="DM31" s="370">
        <f t="shared" si="1310"/>
        <v>-10714.763605070257</v>
      </c>
      <c r="DN31" s="370">
        <f t="shared" si="1310"/>
        <v>-128577.16326084291</v>
      </c>
      <c r="DO31" s="370">
        <f t="shared" si="1310"/>
        <v>-11036.206513222351</v>
      </c>
      <c r="DP31" s="370">
        <f t="shared" si="1310"/>
        <v>-11036.206513222351</v>
      </c>
      <c r="DQ31" s="370">
        <f t="shared" si="1310"/>
        <v>-11036.206513222351</v>
      </c>
      <c r="DR31" s="370">
        <f t="shared" si="1310"/>
        <v>-11036.206513222351</v>
      </c>
      <c r="DS31" s="370">
        <f t="shared" si="1310"/>
        <v>-11036.206513222351</v>
      </c>
      <c r="DT31" s="370">
        <f t="shared" si="1310"/>
        <v>-11036.206513222351</v>
      </c>
      <c r="DU31" s="370">
        <f t="shared" si="1310"/>
        <v>-11036.206513222351</v>
      </c>
      <c r="DV31" s="370">
        <f t="shared" si="1310"/>
        <v>-11036.206513222351</v>
      </c>
      <c r="DW31" s="370">
        <f t="shared" si="1310"/>
        <v>-11036.206513222351</v>
      </c>
      <c r="DX31" s="370">
        <f t="shared" si="1310"/>
        <v>-11036.206513222351</v>
      </c>
      <c r="DY31" s="370">
        <f t="shared" si="1310"/>
        <v>-11036.206513222351</v>
      </c>
      <c r="DZ31" s="370">
        <f t="shared" si="1310"/>
        <v>-11036.206513222351</v>
      </c>
      <c r="EA31" s="370">
        <f t="shared" si="1310"/>
        <v>-132434.47815866815</v>
      </c>
      <c r="EB31" s="370">
        <f t="shared" si="1310"/>
        <v>-11367.292708619032</v>
      </c>
      <c r="EC31" s="370">
        <f t="shared" si="1310"/>
        <v>-11367.292708619032</v>
      </c>
      <c r="ED31" s="370">
        <f t="shared" si="1310"/>
        <v>-11367.292708619032</v>
      </c>
      <c r="EE31" s="370">
        <f t="shared" si="1310"/>
        <v>-11367.292708619032</v>
      </c>
      <c r="EF31" s="370">
        <f t="shared" si="1310"/>
        <v>-11367.292708619032</v>
      </c>
      <c r="EG31" s="370">
        <f t="shared" si="1310"/>
        <v>-11367.292708619032</v>
      </c>
      <c r="EH31" s="370">
        <f t="shared" si="1310"/>
        <v>-11367.292708619032</v>
      </c>
      <c r="EI31" s="370">
        <f t="shared" si="1310"/>
        <v>-11367.292708619032</v>
      </c>
      <c r="EJ31" s="370">
        <f t="shared" si="1310"/>
        <v>-11367.292708619032</v>
      </c>
      <c r="EK31" s="370">
        <f t="shared" si="1310"/>
        <v>-11367.292708619032</v>
      </c>
      <c r="EL31" s="370">
        <f t="shared" si="1310"/>
        <v>-11367.292708619032</v>
      </c>
      <c r="EM31" s="370">
        <f t="shared" si="1310"/>
        <v>-11367.292708619032</v>
      </c>
      <c r="EN31" s="370">
        <f t="shared" si="1310"/>
        <v>-136407.51250342838</v>
      </c>
      <c r="EO31" s="370">
        <f t="shared" si="1310"/>
        <v>-11708.311489877611</v>
      </c>
      <c r="EP31" s="370">
        <f t="shared" si="1310"/>
        <v>-11708.311489877611</v>
      </c>
      <c r="EQ31" s="370">
        <f t="shared" si="1310"/>
        <v>-11708.311489877611</v>
      </c>
      <c r="ER31" s="370">
        <f t="shared" si="1310"/>
        <v>-11708.311489877611</v>
      </c>
      <c r="ES31" s="370">
        <f t="shared" si="1310"/>
        <v>-11708.311489877611</v>
      </c>
      <c r="ET31" s="370">
        <f t="shared" si="1310"/>
        <v>-11708.311489877611</v>
      </c>
      <c r="EU31" s="370">
        <f t="shared" si="1310"/>
        <v>-11708.311489877611</v>
      </c>
      <c r="EV31" s="370">
        <f t="shared" si="1310"/>
        <v>-11708.311489877611</v>
      </c>
      <c r="EW31" s="370">
        <f t="shared" si="1310"/>
        <v>-11708.311489877611</v>
      </c>
      <c r="EX31" s="370">
        <f t="shared" si="1310"/>
        <v>-11708.311489877611</v>
      </c>
      <c r="EY31" s="370">
        <f t="shared" si="1310"/>
        <v>-11708.311489877611</v>
      </c>
      <c r="EZ31" s="370">
        <f t="shared" si="1310"/>
        <v>-11708.311489877611</v>
      </c>
      <c r="FA31" s="370">
        <f t="shared" si="1310"/>
        <v>-140499.73787853122</v>
      </c>
      <c r="FB31" s="370">
        <f t="shared" si="1310"/>
        <v>-12059.560834573917</v>
      </c>
      <c r="FC31" s="370">
        <f t="shared" si="1310"/>
        <v>-12059.560834573917</v>
      </c>
      <c r="FD31" s="370">
        <f t="shared" si="1310"/>
        <v>-12059.560834573917</v>
      </c>
      <c r="FE31" s="370">
        <f t="shared" si="1310"/>
        <v>-12059.560834573917</v>
      </c>
      <c r="FF31" s="370">
        <f t="shared" si="1310"/>
        <v>-12059.560834573917</v>
      </c>
      <c r="FG31" s="370">
        <f t="shared" si="1310"/>
        <v>-12059.560834573917</v>
      </c>
      <c r="FH31" s="370">
        <f t="shared" si="1310"/>
        <v>-12059.560834573917</v>
      </c>
      <c r="FI31" s="370">
        <f t="shared" si="1310"/>
        <v>-12059.560834573917</v>
      </c>
      <c r="FJ31" s="370">
        <f t="shared" si="1310"/>
        <v>-12059.560834573917</v>
      </c>
      <c r="FK31" s="370">
        <f t="shared" si="1310"/>
        <v>-12059.560834573917</v>
      </c>
      <c r="FL31" s="370">
        <f t="shared" si="1310"/>
        <v>-12059.560834573917</v>
      </c>
      <c r="FM31" s="370">
        <f t="shared" ref="FM31:GZ31" si="1311">+FM10-SUM(FM11:FM18)</f>
        <v>-12059.560834573917</v>
      </c>
      <c r="FN31" s="370">
        <f t="shared" si="1311"/>
        <v>-144714.73001488694</v>
      </c>
      <c r="FO31" s="370">
        <f t="shared" si="1311"/>
        <v>-12421.347659611143</v>
      </c>
      <c r="FP31" s="370">
        <f t="shared" si="1311"/>
        <v>-12421.347659611143</v>
      </c>
      <c r="FQ31" s="370">
        <f t="shared" si="1311"/>
        <v>-12421.347659611143</v>
      </c>
      <c r="FR31" s="370">
        <f t="shared" si="1311"/>
        <v>-12421.347659611143</v>
      </c>
      <c r="FS31" s="370">
        <f t="shared" si="1311"/>
        <v>-12421.347659611143</v>
      </c>
      <c r="FT31" s="370">
        <f t="shared" si="1311"/>
        <v>-12421.347659611143</v>
      </c>
      <c r="FU31" s="370">
        <f t="shared" si="1311"/>
        <v>-12421.347659611143</v>
      </c>
      <c r="FV31" s="370">
        <f t="shared" si="1311"/>
        <v>-12421.347659611143</v>
      </c>
      <c r="FW31" s="370">
        <f t="shared" si="1311"/>
        <v>-12421.347659611143</v>
      </c>
      <c r="FX31" s="370">
        <f t="shared" si="1311"/>
        <v>-12421.347659611143</v>
      </c>
      <c r="FY31" s="370">
        <f t="shared" si="1311"/>
        <v>-12421.347659611143</v>
      </c>
      <c r="FZ31" s="370">
        <f t="shared" si="1311"/>
        <v>-12421.347659611143</v>
      </c>
      <c r="GA31" s="370">
        <f t="shared" si="1311"/>
        <v>-149056.17191533372</v>
      </c>
      <c r="GB31" s="370">
        <f t="shared" si="1311"/>
        <v>-12793.988089399485</v>
      </c>
      <c r="GC31" s="370">
        <f t="shared" si="1311"/>
        <v>-12793.988089399485</v>
      </c>
      <c r="GD31" s="370">
        <f t="shared" si="1311"/>
        <v>-12793.988089399485</v>
      </c>
      <c r="GE31" s="370">
        <f t="shared" si="1311"/>
        <v>-12793.988089399485</v>
      </c>
      <c r="GF31" s="370">
        <f t="shared" si="1311"/>
        <v>-12793.988089399485</v>
      </c>
      <c r="GG31" s="370">
        <f t="shared" si="1311"/>
        <v>-12793.988089399485</v>
      </c>
      <c r="GH31" s="370">
        <f t="shared" si="1311"/>
        <v>-12793.988089399485</v>
      </c>
      <c r="GI31" s="370">
        <f t="shared" si="1311"/>
        <v>-12793.988089399485</v>
      </c>
      <c r="GJ31" s="370">
        <f t="shared" si="1311"/>
        <v>-12793.988089399485</v>
      </c>
      <c r="GK31" s="370">
        <f t="shared" si="1311"/>
        <v>-12793.988089399485</v>
      </c>
      <c r="GL31" s="370">
        <f t="shared" si="1311"/>
        <v>-12793.988089399485</v>
      </c>
      <c r="GM31" s="370">
        <f t="shared" si="1311"/>
        <v>-12793.988089399485</v>
      </c>
      <c r="GN31" s="370">
        <f t="shared" si="1311"/>
        <v>-153527.85707279388</v>
      </c>
      <c r="GO31" s="370">
        <f t="shared" si="1311"/>
        <v>0</v>
      </c>
      <c r="GP31" s="370">
        <f t="shared" si="1311"/>
        <v>0</v>
      </c>
      <c r="GQ31" s="370">
        <f t="shared" si="1311"/>
        <v>0</v>
      </c>
      <c r="GR31" s="370">
        <f t="shared" si="1311"/>
        <v>0</v>
      </c>
      <c r="GS31" s="370">
        <f t="shared" si="1311"/>
        <v>0</v>
      </c>
      <c r="GT31" s="370">
        <f t="shared" si="1311"/>
        <v>0</v>
      </c>
      <c r="GU31" s="370">
        <f t="shared" si="1311"/>
        <v>0</v>
      </c>
      <c r="GV31" s="370">
        <f t="shared" si="1311"/>
        <v>0</v>
      </c>
      <c r="GW31" s="370">
        <f t="shared" si="1311"/>
        <v>0</v>
      </c>
      <c r="GX31" s="370">
        <f t="shared" si="1311"/>
        <v>0</v>
      </c>
      <c r="GY31" s="370">
        <f t="shared" si="1311"/>
        <v>0</v>
      </c>
      <c r="GZ31" s="370">
        <f t="shared" si="1311"/>
        <v>0</v>
      </c>
      <c r="HA31" s="370">
        <f t="shared" ref="HA31:JL31" si="1312">+HA10-SUM(HA11:HA18)</f>
        <v>0</v>
      </c>
      <c r="HB31" s="370">
        <f t="shared" si="1312"/>
        <v>0</v>
      </c>
      <c r="HC31" s="370">
        <f t="shared" si="1312"/>
        <v>0</v>
      </c>
      <c r="HD31" s="370">
        <f t="shared" si="1312"/>
        <v>0</v>
      </c>
      <c r="HE31" s="370">
        <f t="shared" si="1312"/>
        <v>0</v>
      </c>
      <c r="HF31" s="370">
        <f t="shared" si="1312"/>
        <v>0</v>
      </c>
      <c r="HG31" s="370">
        <f t="shared" si="1312"/>
        <v>0</v>
      </c>
      <c r="HH31" s="370">
        <f t="shared" si="1312"/>
        <v>0</v>
      </c>
      <c r="HI31" s="370">
        <f t="shared" si="1312"/>
        <v>0</v>
      </c>
      <c r="HJ31" s="370">
        <f t="shared" si="1312"/>
        <v>0</v>
      </c>
      <c r="HK31" s="370">
        <f t="shared" si="1312"/>
        <v>0</v>
      </c>
      <c r="HL31" s="370">
        <f t="shared" si="1312"/>
        <v>0</v>
      </c>
      <c r="HM31" s="370">
        <f t="shared" si="1312"/>
        <v>0</v>
      </c>
      <c r="HN31" s="370">
        <f t="shared" si="1312"/>
        <v>0</v>
      </c>
      <c r="HO31" s="370">
        <f t="shared" si="1312"/>
        <v>0</v>
      </c>
      <c r="HP31" s="370">
        <f t="shared" si="1312"/>
        <v>0</v>
      </c>
      <c r="HQ31" s="370">
        <f t="shared" si="1312"/>
        <v>0</v>
      </c>
      <c r="HR31" s="370">
        <f t="shared" si="1312"/>
        <v>0</v>
      </c>
      <c r="HS31" s="370">
        <f t="shared" si="1312"/>
        <v>0</v>
      </c>
      <c r="HT31" s="370">
        <f t="shared" si="1312"/>
        <v>0</v>
      </c>
      <c r="HU31" s="370">
        <f t="shared" si="1312"/>
        <v>0</v>
      </c>
      <c r="HV31" s="370">
        <f t="shared" si="1312"/>
        <v>0</v>
      </c>
      <c r="HW31" s="370">
        <f t="shared" si="1312"/>
        <v>0</v>
      </c>
      <c r="HX31" s="370">
        <f t="shared" si="1312"/>
        <v>0</v>
      </c>
      <c r="HY31" s="370">
        <f t="shared" si="1312"/>
        <v>0</v>
      </c>
      <c r="HZ31" s="370">
        <f t="shared" si="1312"/>
        <v>0</v>
      </c>
      <c r="IA31" s="370">
        <f t="shared" si="1312"/>
        <v>0</v>
      </c>
      <c r="IB31" s="370">
        <f t="shared" si="1312"/>
        <v>0</v>
      </c>
      <c r="IC31" s="370">
        <f t="shared" si="1312"/>
        <v>0</v>
      </c>
      <c r="ID31" s="370">
        <f t="shared" si="1312"/>
        <v>0</v>
      </c>
      <c r="IE31" s="370">
        <f t="shared" si="1312"/>
        <v>0</v>
      </c>
      <c r="IF31" s="370">
        <f t="shared" si="1312"/>
        <v>0</v>
      </c>
      <c r="IG31" s="370">
        <f t="shared" si="1312"/>
        <v>0</v>
      </c>
      <c r="IH31" s="370">
        <f t="shared" si="1312"/>
        <v>0</v>
      </c>
      <c r="II31" s="370">
        <f t="shared" si="1312"/>
        <v>0</v>
      </c>
      <c r="IJ31" s="370">
        <f t="shared" si="1312"/>
        <v>0</v>
      </c>
      <c r="IK31" s="370">
        <f t="shared" si="1312"/>
        <v>0</v>
      </c>
      <c r="IL31" s="370">
        <f t="shared" si="1312"/>
        <v>0</v>
      </c>
      <c r="IM31" s="370">
        <f t="shared" si="1312"/>
        <v>0</v>
      </c>
      <c r="IN31" s="370">
        <f t="shared" si="1312"/>
        <v>0</v>
      </c>
      <c r="IO31" s="370">
        <f t="shared" si="1312"/>
        <v>0</v>
      </c>
      <c r="IP31" s="370">
        <f t="shared" si="1312"/>
        <v>0</v>
      </c>
      <c r="IQ31" s="370">
        <f t="shared" si="1312"/>
        <v>0</v>
      </c>
      <c r="IR31" s="370">
        <f t="shared" si="1312"/>
        <v>0</v>
      </c>
      <c r="IS31" s="370">
        <f t="shared" si="1312"/>
        <v>0</v>
      </c>
      <c r="IT31" s="370">
        <f t="shared" si="1312"/>
        <v>0</v>
      </c>
      <c r="IU31" s="370">
        <f t="shared" si="1312"/>
        <v>0</v>
      </c>
      <c r="IV31" s="370">
        <f t="shared" si="1312"/>
        <v>0</v>
      </c>
      <c r="IW31" s="370">
        <f t="shared" si="1312"/>
        <v>0</v>
      </c>
      <c r="IX31" s="370">
        <f t="shared" si="1312"/>
        <v>0</v>
      </c>
      <c r="IY31" s="370">
        <f t="shared" si="1312"/>
        <v>0</v>
      </c>
      <c r="IZ31" s="370">
        <f t="shared" si="1312"/>
        <v>0</v>
      </c>
      <c r="JA31" s="370">
        <f t="shared" si="1312"/>
        <v>0</v>
      </c>
      <c r="JB31" s="370">
        <f t="shared" si="1312"/>
        <v>0</v>
      </c>
      <c r="JC31" s="370">
        <f t="shared" si="1312"/>
        <v>0</v>
      </c>
      <c r="JD31" s="370">
        <f t="shared" si="1312"/>
        <v>0</v>
      </c>
      <c r="JE31" s="370">
        <f t="shared" si="1312"/>
        <v>0</v>
      </c>
      <c r="JF31" s="370">
        <f t="shared" si="1312"/>
        <v>0</v>
      </c>
      <c r="JG31" s="370">
        <f t="shared" si="1312"/>
        <v>0</v>
      </c>
      <c r="JH31" s="370">
        <f t="shared" si="1312"/>
        <v>0</v>
      </c>
      <c r="JI31" s="370">
        <f t="shared" si="1312"/>
        <v>0</v>
      </c>
      <c r="JJ31" s="370">
        <f t="shared" si="1312"/>
        <v>0</v>
      </c>
      <c r="JK31" s="370">
        <f t="shared" si="1312"/>
        <v>0</v>
      </c>
      <c r="JL31" s="370">
        <f t="shared" si="1312"/>
        <v>0</v>
      </c>
      <c r="JM31" s="370">
        <f t="shared" ref="JM31:LN31" si="1313">+JM10-SUM(JM11:JM18)</f>
        <v>0</v>
      </c>
      <c r="JN31" s="370">
        <f t="shared" si="1313"/>
        <v>0</v>
      </c>
      <c r="JO31" s="370">
        <f t="shared" si="1313"/>
        <v>0</v>
      </c>
      <c r="JP31" s="370">
        <f t="shared" si="1313"/>
        <v>0</v>
      </c>
      <c r="JQ31" s="370">
        <f t="shared" si="1313"/>
        <v>0</v>
      </c>
      <c r="JR31" s="370">
        <f t="shared" si="1313"/>
        <v>0</v>
      </c>
      <c r="JS31" s="370">
        <f t="shared" si="1313"/>
        <v>0</v>
      </c>
      <c r="JT31" s="370">
        <f t="shared" si="1313"/>
        <v>0</v>
      </c>
      <c r="JU31" s="370">
        <f t="shared" si="1313"/>
        <v>0</v>
      </c>
      <c r="JV31" s="370">
        <f t="shared" si="1313"/>
        <v>0</v>
      </c>
      <c r="JW31" s="370">
        <f t="shared" si="1313"/>
        <v>0</v>
      </c>
      <c r="JX31" s="370">
        <f t="shared" si="1313"/>
        <v>0</v>
      </c>
      <c r="JY31" s="370">
        <f t="shared" si="1313"/>
        <v>0</v>
      </c>
      <c r="JZ31" s="370">
        <f t="shared" si="1313"/>
        <v>0</v>
      </c>
      <c r="KA31" s="370">
        <f t="shared" si="1313"/>
        <v>0</v>
      </c>
      <c r="KB31" s="370">
        <f t="shared" si="1313"/>
        <v>0</v>
      </c>
      <c r="KC31" s="370">
        <f t="shared" si="1313"/>
        <v>0</v>
      </c>
      <c r="KD31" s="370">
        <f t="shared" si="1313"/>
        <v>0</v>
      </c>
      <c r="KE31" s="370">
        <f t="shared" si="1313"/>
        <v>0</v>
      </c>
      <c r="KF31" s="370">
        <f t="shared" si="1313"/>
        <v>0</v>
      </c>
      <c r="KG31" s="370">
        <f t="shared" si="1313"/>
        <v>0</v>
      </c>
      <c r="KH31" s="370">
        <f t="shared" si="1313"/>
        <v>0</v>
      </c>
      <c r="KI31" s="370">
        <f t="shared" si="1313"/>
        <v>0</v>
      </c>
      <c r="KJ31" s="370">
        <f t="shared" si="1313"/>
        <v>0</v>
      </c>
      <c r="KK31" s="370">
        <f t="shared" si="1313"/>
        <v>0</v>
      </c>
      <c r="KL31" s="370">
        <f t="shared" si="1313"/>
        <v>0</v>
      </c>
      <c r="KM31" s="370">
        <f t="shared" si="1313"/>
        <v>0</v>
      </c>
      <c r="KN31" s="370">
        <f t="shared" si="1313"/>
        <v>0</v>
      </c>
      <c r="KO31" s="370">
        <f t="shared" si="1313"/>
        <v>0</v>
      </c>
      <c r="KP31" s="370">
        <f t="shared" si="1313"/>
        <v>0</v>
      </c>
      <c r="KQ31" s="370">
        <f t="shared" si="1313"/>
        <v>0</v>
      </c>
      <c r="KR31" s="370">
        <f t="shared" si="1313"/>
        <v>0</v>
      </c>
      <c r="KS31" s="370">
        <f t="shared" si="1313"/>
        <v>0</v>
      </c>
      <c r="KT31" s="370">
        <f t="shared" si="1313"/>
        <v>0</v>
      </c>
      <c r="KU31" s="370">
        <f t="shared" si="1313"/>
        <v>0</v>
      </c>
      <c r="KV31" s="370">
        <f t="shared" si="1313"/>
        <v>0</v>
      </c>
      <c r="KW31" s="370">
        <f t="shared" si="1313"/>
        <v>0</v>
      </c>
      <c r="KX31" s="370">
        <f t="shared" si="1313"/>
        <v>0</v>
      </c>
      <c r="KY31" s="370">
        <f t="shared" si="1313"/>
        <v>0</v>
      </c>
      <c r="KZ31" s="370">
        <f t="shared" si="1313"/>
        <v>0</v>
      </c>
      <c r="LA31" s="370">
        <f t="shared" si="1313"/>
        <v>0</v>
      </c>
      <c r="LB31" s="370">
        <f t="shared" si="1313"/>
        <v>0</v>
      </c>
      <c r="LC31" s="370">
        <f t="shared" si="1313"/>
        <v>0</v>
      </c>
      <c r="LD31" s="370">
        <f t="shared" si="1313"/>
        <v>0</v>
      </c>
      <c r="LE31" s="370">
        <f t="shared" si="1313"/>
        <v>0</v>
      </c>
      <c r="LF31" s="370">
        <f t="shared" si="1313"/>
        <v>0</v>
      </c>
      <c r="LG31" s="370">
        <f t="shared" si="1313"/>
        <v>0</v>
      </c>
      <c r="LH31" s="370">
        <f t="shared" si="1313"/>
        <v>0</v>
      </c>
      <c r="LI31" s="370">
        <f t="shared" si="1313"/>
        <v>0</v>
      </c>
      <c r="LJ31" s="370">
        <f t="shared" si="1313"/>
        <v>0</v>
      </c>
      <c r="LK31" s="370">
        <f t="shared" si="1313"/>
        <v>0</v>
      </c>
      <c r="LL31" s="370">
        <f t="shared" si="1313"/>
        <v>0</v>
      </c>
      <c r="LM31" s="370">
        <f t="shared" si="1313"/>
        <v>0</v>
      </c>
      <c r="LN31" s="370">
        <f t="shared" si="1313"/>
        <v>0</v>
      </c>
    </row>
    <row r="33" spans="1:183" s="9" customFormat="1">
      <c r="A33" s="9" t="s">
        <v>366</v>
      </c>
      <c r="AN33" s="50">
        <f>SUM(AN10,BA10,BN10,CA10,CN10,DA10,DN10,EA10,EN10,FA10,FN10,FO10:FT10)</f>
        <v>12126319.469540598</v>
      </c>
      <c r="BA33" s="50">
        <f>SUM(BA10,BN10,CA10,CN10,DA10,DN10,EA10,EN10,FA10,FN10,FO10:FT10)</f>
        <v>11118442.219540598</v>
      </c>
      <c r="BN33" s="50">
        <f>SUM(BN10,CA10,CN10,DA10,DN10,EA10,EN10,FA10,FN10,FO10:FT10)</f>
        <v>10102528.652040597</v>
      </c>
      <c r="CA33" s="50">
        <f>SUM(CA10,CN10,DA10,DN10,EA10,EN10,FA10,FN10,FO10:FT10)</f>
        <v>9078337.6775155962</v>
      </c>
      <c r="CN33" s="50">
        <f>SUM(CN10,DA10,DN10,EA10,EN10,FA10,FN10,FO10:FT10)</f>
        <v>8045620.9737548409</v>
      </c>
      <c r="DA33" s="50">
        <f>SUM(DA10,DN10,EA10,EN10,FA10,FN10,FO10:FT10)</f>
        <v>7004122.7688812679</v>
      </c>
      <c r="DN33" s="50">
        <f>SUM(DN10,EA10,EN10,FA10,FN10,FO10:FT10)</f>
        <v>5953579.6178614888</v>
      </c>
      <c r="EA33" s="50">
        <f>SUM(EA10,EN10,FA10,FN10,FO10:FT10)</f>
        <v>4893720.172311116</v>
      </c>
      <c r="EN33" s="50">
        <f>SUM(EN10,FA10,FN10,FO10:FT10)</f>
        <v>3824264.9433942344</v>
      </c>
      <c r="FA33" s="50">
        <f>SUM(FA10,FN10,FO10:FT10)</f>
        <v>2744926.0576098431</v>
      </c>
      <c r="FN33" s="50">
        <f>SUM(FN10,FO10:FT10)</f>
        <v>1655407.0052519205</v>
      </c>
      <c r="FO33" s="50"/>
      <c r="GA33" s="50">
        <f>SUM(FO10:FT10)</f>
        <v>555402.38132325991</v>
      </c>
    </row>
  </sheetData>
  <mergeCells count="650">
    <mergeCell ref="U21:U22"/>
    <mergeCell ref="V21:V22"/>
    <mergeCell ref="W21:W22"/>
    <mergeCell ref="X21:X22"/>
    <mergeCell ref="Y21:Y22"/>
    <mergeCell ref="Z21:Z22"/>
    <mergeCell ref="U11:U12"/>
    <mergeCell ref="V11:V12"/>
    <mergeCell ref="W11:W12"/>
    <mergeCell ref="X11:X12"/>
    <mergeCell ref="Y11:Y12"/>
    <mergeCell ref="Z11:Z12"/>
    <mergeCell ref="B21:B22"/>
    <mergeCell ref="C21:C22"/>
    <mergeCell ref="D21:D22"/>
    <mergeCell ref="E21:E22"/>
    <mergeCell ref="F21:F22"/>
    <mergeCell ref="G21:G22"/>
    <mergeCell ref="H21:H22"/>
    <mergeCell ref="I21:I22"/>
    <mergeCell ref="J21:J22"/>
    <mergeCell ref="K21:K22"/>
    <mergeCell ref="L21:L22"/>
    <mergeCell ref="M21:M22"/>
    <mergeCell ref="O21:O22"/>
    <mergeCell ref="P21:P22"/>
    <mergeCell ref="Q21:Q22"/>
    <mergeCell ref="R21:R22"/>
    <mergeCell ref="S21:S22"/>
    <mergeCell ref="T21:T22"/>
    <mergeCell ref="K11:K12"/>
    <mergeCell ref="L11:L12"/>
    <mergeCell ref="M11:M12"/>
    <mergeCell ref="O11:O12"/>
    <mergeCell ref="P11:P12"/>
    <mergeCell ref="Q11:Q12"/>
    <mergeCell ref="R11:R12"/>
    <mergeCell ref="S11:S12"/>
    <mergeCell ref="T11:T12"/>
    <mergeCell ref="B11:B12"/>
    <mergeCell ref="C11:C12"/>
    <mergeCell ref="D11:D12"/>
    <mergeCell ref="E11:E12"/>
    <mergeCell ref="F11:F12"/>
    <mergeCell ref="G11:G12"/>
    <mergeCell ref="H11:H12"/>
    <mergeCell ref="I11:I12"/>
    <mergeCell ref="J11:J12"/>
    <mergeCell ref="AB11:AB12"/>
    <mergeCell ref="AC11:AC12"/>
    <mergeCell ref="AD11:AD12"/>
    <mergeCell ref="AE11:AE12"/>
    <mergeCell ref="AF11:AF12"/>
    <mergeCell ref="AG11:AG12"/>
    <mergeCell ref="AT11:AT12"/>
    <mergeCell ref="AU11:AU12"/>
    <mergeCell ref="AV11:AV12"/>
    <mergeCell ref="AN11:AN12"/>
    <mergeCell ref="AO11:AO12"/>
    <mergeCell ref="AP11:AP12"/>
    <mergeCell ref="AH11:AH12"/>
    <mergeCell ref="AI11:AI12"/>
    <mergeCell ref="AJ11:AJ12"/>
    <mergeCell ref="AK11:AK12"/>
    <mergeCell ref="AL11:AL12"/>
    <mergeCell ref="AM11:AM12"/>
    <mergeCell ref="AQ11:AQ12"/>
    <mergeCell ref="AR11:AR12"/>
    <mergeCell ref="AS11:AS12"/>
    <mergeCell ref="BT11:BT12"/>
    <mergeCell ref="BU11:BU12"/>
    <mergeCell ref="BV11:BV12"/>
    <mergeCell ref="BW11:BW12"/>
    <mergeCell ref="BX11:BX12"/>
    <mergeCell ref="BY11:BY12"/>
    <mergeCell ref="AW11:AW12"/>
    <mergeCell ref="AX11:AX12"/>
    <mergeCell ref="AY11:AY12"/>
    <mergeCell ref="BM11:BM12"/>
    <mergeCell ref="BO11:BO12"/>
    <mergeCell ref="BP11:BP12"/>
    <mergeCell ref="BG11:BG12"/>
    <mergeCell ref="BH11:BH12"/>
    <mergeCell ref="BI11:BI12"/>
    <mergeCell ref="BJ11:BJ12"/>
    <mergeCell ref="BK11:BK12"/>
    <mergeCell ref="BL11:BL12"/>
    <mergeCell ref="AZ11:AZ12"/>
    <mergeCell ref="BB11:BB12"/>
    <mergeCell ref="BC11:BC12"/>
    <mergeCell ref="BD11:BD12"/>
    <mergeCell ref="BE11:BE12"/>
    <mergeCell ref="BF11:BF12"/>
    <mergeCell ref="CZ11:CZ12"/>
    <mergeCell ref="DB11:DB12"/>
    <mergeCell ref="DC11:DC12"/>
    <mergeCell ref="DD11:DD12"/>
    <mergeCell ref="DE11:DE12"/>
    <mergeCell ref="DF11:DF12"/>
    <mergeCell ref="BQ11:BQ12"/>
    <mergeCell ref="BR11:BR12"/>
    <mergeCell ref="BS11:BS12"/>
    <mergeCell ref="CT11:CT12"/>
    <mergeCell ref="CU11:CU12"/>
    <mergeCell ref="CV11:CV12"/>
    <mergeCell ref="CG11:CG12"/>
    <mergeCell ref="CH11:CH12"/>
    <mergeCell ref="CI11:CI12"/>
    <mergeCell ref="CJ11:CJ12"/>
    <mergeCell ref="CK11:CK12"/>
    <mergeCell ref="CL11:CL12"/>
    <mergeCell ref="BZ11:BZ12"/>
    <mergeCell ref="CB11:CB12"/>
    <mergeCell ref="CC11:CC12"/>
    <mergeCell ref="CD11:CD12"/>
    <mergeCell ref="CE11:CE12"/>
    <mergeCell ref="CF11:CF12"/>
    <mergeCell ref="CW11:CW12"/>
    <mergeCell ref="CX11:CX12"/>
    <mergeCell ref="CY11:CY12"/>
    <mergeCell ref="CM11:CM12"/>
    <mergeCell ref="CO11:CO12"/>
    <mergeCell ref="CP11:CP12"/>
    <mergeCell ref="CQ11:CQ12"/>
    <mergeCell ref="CR11:CR12"/>
    <mergeCell ref="CS11:CS12"/>
    <mergeCell ref="DG11:DG12"/>
    <mergeCell ref="DH11:DH12"/>
    <mergeCell ref="DI11:DI12"/>
    <mergeCell ref="EG11:EG12"/>
    <mergeCell ref="EH11:EH12"/>
    <mergeCell ref="EI11:EI12"/>
    <mergeCell ref="DT11:DT12"/>
    <mergeCell ref="DU11:DU12"/>
    <mergeCell ref="DV11:DV12"/>
    <mergeCell ref="DW11:DW12"/>
    <mergeCell ref="DX11:DX12"/>
    <mergeCell ref="DY11:DY12"/>
    <mergeCell ref="DJ11:DJ12"/>
    <mergeCell ref="DK11:DK12"/>
    <mergeCell ref="DL11:DL12"/>
    <mergeCell ref="EO11:EO12"/>
    <mergeCell ref="EP11:EP12"/>
    <mergeCell ref="EQ11:EQ12"/>
    <mergeCell ref="ER11:ER12"/>
    <mergeCell ref="ES11:ES12"/>
    <mergeCell ref="EZ11:EZ12"/>
    <mergeCell ref="DM11:DM12"/>
    <mergeCell ref="DO11:DO12"/>
    <mergeCell ref="DP11:DP12"/>
    <mergeCell ref="DQ11:DQ12"/>
    <mergeCell ref="DR11:DR12"/>
    <mergeCell ref="DS11:DS12"/>
    <mergeCell ref="EJ11:EJ12"/>
    <mergeCell ref="EK11:EK12"/>
    <mergeCell ref="EL11:EL12"/>
    <mergeCell ref="EN11:EN12"/>
    <mergeCell ref="DZ11:DZ12"/>
    <mergeCell ref="EB11:EB12"/>
    <mergeCell ref="EC11:EC12"/>
    <mergeCell ref="ED11:ED12"/>
    <mergeCell ref="EE11:EE12"/>
    <mergeCell ref="EF11:EF12"/>
    <mergeCell ref="EM11:EM12"/>
    <mergeCell ref="FB11:FB12"/>
    <mergeCell ref="FC11:FC12"/>
    <mergeCell ref="FD11:FD12"/>
    <mergeCell ref="FE11:FE12"/>
    <mergeCell ref="FF11:FF12"/>
    <mergeCell ref="ET11:ET12"/>
    <mergeCell ref="EU11:EU12"/>
    <mergeCell ref="EV11:EV12"/>
    <mergeCell ref="GI11:GI12"/>
    <mergeCell ref="FT11:FT12"/>
    <mergeCell ref="FU11:FU12"/>
    <mergeCell ref="FV11:FV12"/>
    <mergeCell ref="FW11:FW12"/>
    <mergeCell ref="FG11:FG12"/>
    <mergeCell ref="FH11:FH12"/>
    <mergeCell ref="FI11:FI12"/>
    <mergeCell ref="FJ11:FJ12"/>
    <mergeCell ref="FK11:FK12"/>
    <mergeCell ref="FL11:FL12"/>
    <mergeCell ref="EW11:EW12"/>
    <mergeCell ref="EX11:EX12"/>
    <mergeCell ref="EY11:EY12"/>
    <mergeCell ref="FA11:FA12"/>
    <mergeCell ref="GJ11:GJ12"/>
    <mergeCell ref="GK11:GK12"/>
    <mergeCell ref="GL11:GL12"/>
    <mergeCell ref="FX11:FX12"/>
    <mergeCell ref="FY11:FY12"/>
    <mergeCell ref="FM11:FM12"/>
    <mergeCell ref="FO11:FO12"/>
    <mergeCell ref="FP11:FP12"/>
    <mergeCell ref="FQ11:FQ12"/>
    <mergeCell ref="FR11:FR12"/>
    <mergeCell ref="FS11:FS12"/>
    <mergeCell ref="FN11:FN12"/>
    <mergeCell ref="FZ11:FZ12"/>
    <mergeCell ref="GB11:GB12"/>
    <mergeCell ref="GC11:GC12"/>
    <mergeCell ref="GD11:GD12"/>
    <mergeCell ref="GE11:GE12"/>
    <mergeCell ref="GF11:GF12"/>
    <mergeCell ref="GA11:GA12"/>
    <mergeCell ref="GG11:GG12"/>
    <mergeCell ref="GH11:GH12"/>
    <mergeCell ref="HG11:HG12"/>
    <mergeCell ref="HH11:HH12"/>
    <mergeCell ref="GT11:GT12"/>
    <mergeCell ref="GU11:GU12"/>
    <mergeCell ref="GV11:GV12"/>
    <mergeCell ref="GW11:GW12"/>
    <mergeCell ref="GX11:GX12"/>
    <mergeCell ref="GY11:GY12"/>
    <mergeCell ref="GM11:GM12"/>
    <mergeCell ref="GO11:GO12"/>
    <mergeCell ref="GP11:GP12"/>
    <mergeCell ref="GQ11:GQ12"/>
    <mergeCell ref="GR11:GR12"/>
    <mergeCell ref="GS11:GS12"/>
    <mergeCell ref="GN11:GN12"/>
    <mergeCell ref="HV11:HV12"/>
    <mergeCell ref="HW11:HW12"/>
    <mergeCell ref="HX11:HX12"/>
    <mergeCell ref="HY11:HY12"/>
    <mergeCell ref="HI11:HI12"/>
    <mergeCell ref="HJ11:HJ12"/>
    <mergeCell ref="HK11:HK12"/>
    <mergeCell ref="HL11:HL12"/>
    <mergeCell ref="GZ11:GZ12"/>
    <mergeCell ref="HB11:HB12"/>
    <mergeCell ref="HC11:HC12"/>
    <mergeCell ref="HD11:HD12"/>
    <mergeCell ref="HE11:HE12"/>
    <mergeCell ref="HF11:HF12"/>
    <mergeCell ref="HA11:HA12"/>
    <mergeCell ref="HM11:HM12"/>
    <mergeCell ref="HO11:HO12"/>
    <mergeCell ref="HP11:HP12"/>
    <mergeCell ref="HQ11:HQ12"/>
    <mergeCell ref="HR11:HR12"/>
    <mergeCell ref="HS11:HS12"/>
    <mergeCell ref="HN11:HN12"/>
    <mergeCell ref="HT11:HT12"/>
    <mergeCell ref="HU11:HU12"/>
    <mergeCell ref="II11:II12"/>
    <mergeCell ref="IJ11:IJ12"/>
    <mergeCell ref="IK11:IK12"/>
    <mergeCell ref="IL11:IL12"/>
    <mergeCell ref="HZ11:HZ12"/>
    <mergeCell ref="IB11:IB12"/>
    <mergeCell ref="IC11:IC12"/>
    <mergeCell ref="ID11:ID12"/>
    <mergeCell ref="IE11:IE12"/>
    <mergeCell ref="IF11:IF12"/>
    <mergeCell ref="IA11:IA12"/>
    <mergeCell ref="IH11:IH12"/>
    <mergeCell ref="KG11:KG12"/>
    <mergeCell ref="KH11:KH12"/>
    <mergeCell ref="JT11:JT12"/>
    <mergeCell ref="JU11:JU12"/>
    <mergeCell ref="JV11:JV12"/>
    <mergeCell ref="JW11:JW12"/>
    <mergeCell ref="JX11:JX12"/>
    <mergeCell ref="JY11:JY12"/>
    <mergeCell ref="JM11:JM12"/>
    <mergeCell ref="JO11:JO12"/>
    <mergeCell ref="JP11:JP12"/>
    <mergeCell ref="JQ11:JQ12"/>
    <mergeCell ref="JR11:JR12"/>
    <mergeCell ref="JS11:JS12"/>
    <mergeCell ref="JN11:JN12"/>
    <mergeCell ref="KD11:KD12"/>
    <mergeCell ref="KE11:KE12"/>
    <mergeCell ref="KF11:KF12"/>
    <mergeCell ref="KA11:KA12"/>
    <mergeCell ref="JZ11:JZ12"/>
    <mergeCell ref="KB11:KB12"/>
    <mergeCell ref="KC11:KC12"/>
    <mergeCell ref="LJ11:LJ12"/>
    <mergeCell ref="LK11:LK12"/>
    <mergeCell ref="LL11:LL12"/>
    <mergeCell ref="KZ11:KZ12"/>
    <mergeCell ref="LB11:LB12"/>
    <mergeCell ref="LC11:LC12"/>
    <mergeCell ref="LD11:LD12"/>
    <mergeCell ref="LE11:LE12"/>
    <mergeCell ref="LF11:LF12"/>
    <mergeCell ref="LA11:LA12"/>
    <mergeCell ref="AG21:AG22"/>
    <mergeCell ref="AH21:AH22"/>
    <mergeCell ref="AI21:AI22"/>
    <mergeCell ref="AJ21:AJ22"/>
    <mergeCell ref="AK21:AK22"/>
    <mergeCell ref="AL21:AL22"/>
    <mergeCell ref="LG11:LG12"/>
    <mergeCell ref="LH11:LH12"/>
    <mergeCell ref="LI11:LI12"/>
    <mergeCell ref="KV11:KV12"/>
    <mergeCell ref="KW11:KW12"/>
    <mergeCell ref="KX11:KX12"/>
    <mergeCell ref="KY11:KY12"/>
    <mergeCell ref="KM11:KM12"/>
    <mergeCell ref="KO11:KO12"/>
    <mergeCell ref="KP11:KP12"/>
    <mergeCell ref="KQ11:KQ12"/>
    <mergeCell ref="KR11:KR12"/>
    <mergeCell ref="KS11:KS12"/>
    <mergeCell ref="KN11:KN12"/>
    <mergeCell ref="KI11:KI12"/>
    <mergeCell ref="KJ11:KJ12"/>
    <mergeCell ref="KK11:KK12"/>
    <mergeCell ref="KL11:KL12"/>
    <mergeCell ref="IZ11:IZ12"/>
    <mergeCell ref="JB11:JB12"/>
    <mergeCell ref="JC11:JC12"/>
    <mergeCell ref="JD11:JD12"/>
    <mergeCell ref="JE11:JE12"/>
    <mergeCell ref="JF11:JF12"/>
    <mergeCell ref="JA11:JA12"/>
    <mergeCell ref="JG11:JG12"/>
    <mergeCell ref="JH11:JH12"/>
    <mergeCell ref="JI11:JI12"/>
    <mergeCell ref="JJ11:JJ12"/>
    <mergeCell ref="JK11:JK12"/>
    <mergeCell ref="JL11:JL12"/>
    <mergeCell ref="AM21:AM22"/>
    <mergeCell ref="AN21:AN22"/>
    <mergeCell ref="AO21:AO22"/>
    <mergeCell ref="AP21:AP22"/>
    <mergeCell ref="AQ21:AQ22"/>
    <mergeCell ref="AR21:AR22"/>
    <mergeCell ref="IV11:IV12"/>
    <mergeCell ref="IW11:IW12"/>
    <mergeCell ref="IX11:IX12"/>
    <mergeCell ref="IY11:IY12"/>
    <mergeCell ref="IM11:IM12"/>
    <mergeCell ref="IO11:IO12"/>
    <mergeCell ref="IP11:IP12"/>
    <mergeCell ref="IQ11:IQ12"/>
    <mergeCell ref="IR11:IR12"/>
    <mergeCell ref="IS11:IS12"/>
    <mergeCell ref="IN11:IN12"/>
    <mergeCell ref="IT11:IT12"/>
    <mergeCell ref="IU11:IU12"/>
    <mergeCell ref="IG11:IG12"/>
    <mergeCell ref="LN11:LN12"/>
    <mergeCell ref="AA11:AA12"/>
    <mergeCell ref="N11:N12"/>
    <mergeCell ref="N21:N22"/>
    <mergeCell ref="AA21:AA22"/>
    <mergeCell ref="AB21:AB22"/>
    <mergeCell ref="AC21:AC22"/>
    <mergeCell ref="AD21:AD22"/>
    <mergeCell ref="AE21:AE22"/>
    <mergeCell ref="AF21:AF22"/>
    <mergeCell ref="LM11:LM12"/>
    <mergeCell ref="BA11:BA12"/>
    <mergeCell ref="BN11:BN12"/>
    <mergeCell ref="CA11:CA12"/>
    <mergeCell ref="CN11:CN12"/>
    <mergeCell ref="DA11:DA12"/>
    <mergeCell ref="DN11:DN12"/>
    <mergeCell ref="EA11:EA12"/>
    <mergeCell ref="KT11:KT12"/>
    <mergeCell ref="KU11:KU12"/>
    <mergeCell ref="BE21:BE22"/>
    <mergeCell ref="BF21:BF22"/>
    <mergeCell ref="BG21:BG22"/>
    <mergeCell ref="BH21:BH22"/>
    <mergeCell ref="BL21:BL22"/>
    <mergeCell ref="BM21:BM22"/>
    <mergeCell ref="BN21:BN22"/>
    <mergeCell ref="BO21:BO22"/>
    <mergeCell ref="BP21:BP22"/>
    <mergeCell ref="AS21:AS22"/>
    <mergeCell ref="AT21:AT22"/>
    <mergeCell ref="AU21:AU22"/>
    <mergeCell ref="AV21:AV22"/>
    <mergeCell ref="AW21:AW22"/>
    <mergeCell ref="AX21:AX22"/>
    <mergeCell ref="BI21:BI22"/>
    <mergeCell ref="BJ21:BJ22"/>
    <mergeCell ref="AY21:AY22"/>
    <mergeCell ref="AZ21:AZ22"/>
    <mergeCell ref="BA21:BA22"/>
    <mergeCell ref="BB21:BB22"/>
    <mergeCell ref="BC21:BC22"/>
    <mergeCell ref="BD21:BD22"/>
    <mergeCell ref="BK21:BK22"/>
    <mergeCell ref="BQ21:BQ22"/>
    <mergeCell ref="BR21:BR22"/>
    <mergeCell ref="BS21:BS22"/>
    <mergeCell ref="CO21:CO22"/>
    <mergeCell ref="CP21:CP22"/>
    <mergeCell ref="CQ21:CQ22"/>
    <mergeCell ref="CC21:CC22"/>
    <mergeCell ref="CD21:CD22"/>
    <mergeCell ref="CE21:CE22"/>
    <mergeCell ref="CF21:CF22"/>
    <mergeCell ref="CG21:CG22"/>
    <mergeCell ref="CH21:CH22"/>
    <mergeCell ref="BT21:BT22"/>
    <mergeCell ref="BU21:BU22"/>
    <mergeCell ref="BV21:BV22"/>
    <mergeCell ref="CU21:CU22"/>
    <mergeCell ref="CV21:CV22"/>
    <mergeCell ref="CW21:CW22"/>
    <mergeCell ref="CX21:CX22"/>
    <mergeCell ref="CY21:CY22"/>
    <mergeCell ref="CZ21:CZ22"/>
    <mergeCell ref="BW21:BW22"/>
    <mergeCell ref="BX21:BX22"/>
    <mergeCell ref="BY21:BY22"/>
    <mergeCell ref="BZ21:BZ22"/>
    <mergeCell ref="CA21:CA22"/>
    <mergeCell ref="CB21:CB22"/>
    <mergeCell ref="CR21:CR22"/>
    <mergeCell ref="CS21:CS22"/>
    <mergeCell ref="CT21:CT22"/>
    <mergeCell ref="CI21:CI22"/>
    <mergeCell ref="CJ21:CJ22"/>
    <mergeCell ref="CK21:CK22"/>
    <mergeCell ref="CL21:CL22"/>
    <mergeCell ref="CM21:CM22"/>
    <mergeCell ref="CN21:CN22"/>
    <mergeCell ref="DA21:DA22"/>
    <mergeCell ref="DB21:DB22"/>
    <mergeCell ref="DC21:DC22"/>
    <mergeCell ref="DY21:DY22"/>
    <mergeCell ref="DZ21:DZ22"/>
    <mergeCell ref="EA21:EA22"/>
    <mergeCell ref="DM21:DM22"/>
    <mergeCell ref="DN21:DN22"/>
    <mergeCell ref="DO21:DO22"/>
    <mergeCell ref="DP21:DP22"/>
    <mergeCell ref="DQ21:DQ22"/>
    <mergeCell ref="DR21:DR22"/>
    <mergeCell ref="DD21:DD22"/>
    <mergeCell ref="DE21:DE22"/>
    <mergeCell ref="DF21:DF22"/>
    <mergeCell ref="EE21:EE22"/>
    <mergeCell ref="EF21:EF22"/>
    <mergeCell ref="EG21:EG22"/>
    <mergeCell ref="EH21:EH22"/>
    <mergeCell ref="EI21:EI22"/>
    <mergeCell ref="EJ21:EJ22"/>
    <mergeCell ref="DG21:DG22"/>
    <mergeCell ref="DH21:DH22"/>
    <mergeCell ref="DI21:DI22"/>
    <mergeCell ref="DJ21:DJ22"/>
    <mergeCell ref="DK21:DK22"/>
    <mergeCell ref="DL21:DL22"/>
    <mergeCell ref="EB21:EB22"/>
    <mergeCell ref="EC21:EC22"/>
    <mergeCell ref="ED21:ED22"/>
    <mergeCell ref="DS21:DS22"/>
    <mergeCell ref="DT21:DT22"/>
    <mergeCell ref="DU21:DU22"/>
    <mergeCell ref="DV21:DV22"/>
    <mergeCell ref="DW21:DW22"/>
    <mergeCell ref="DX21:DX22"/>
    <mergeCell ref="EK21:EK22"/>
    <mergeCell ref="EL21:EL22"/>
    <mergeCell ref="EM21:EM22"/>
    <mergeCell ref="FI21:FI22"/>
    <mergeCell ref="FJ21:FJ22"/>
    <mergeCell ref="FK21:FK22"/>
    <mergeCell ref="EW21:EW22"/>
    <mergeCell ref="EX21:EX22"/>
    <mergeCell ref="EY21:EY22"/>
    <mergeCell ref="EZ21:EZ22"/>
    <mergeCell ref="FA21:FA22"/>
    <mergeCell ref="FB21:FB22"/>
    <mergeCell ref="EN21:EN22"/>
    <mergeCell ref="EO21:EO22"/>
    <mergeCell ref="EP21:EP22"/>
    <mergeCell ref="FO21:FO22"/>
    <mergeCell ref="FP21:FP22"/>
    <mergeCell ref="FQ21:FQ22"/>
    <mergeCell ref="FR21:FR22"/>
    <mergeCell ref="FS21:FS22"/>
    <mergeCell ref="FT21:FT22"/>
    <mergeCell ref="EQ21:EQ22"/>
    <mergeCell ref="ER21:ER22"/>
    <mergeCell ref="ES21:ES22"/>
    <mergeCell ref="ET21:ET22"/>
    <mergeCell ref="EU21:EU22"/>
    <mergeCell ref="EV21:EV22"/>
    <mergeCell ref="FL21:FL22"/>
    <mergeCell ref="FM21:FM22"/>
    <mergeCell ref="FN21:FN22"/>
    <mergeCell ref="FC21:FC22"/>
    <mergeCell ref="FD21:FD22"/>
    <mergeCell ref="FE21:FE22"/>
    <mergeCell ref="FF21:FF22"/>
    <mergeCell ref="FG21:FG22"/>
    <mergeCell ref="FH21:FH22"/>
    <mergeCell ref="FU21:FU22"/>
    <mergeCell ref="FV21:FV22"/>
    <mergeCell ref="FW21:FW22"/>
    <mergeCell ref="GS21:GS22"/>
    <mergeCell ref="GT21:GT22"/>
    <mergeCell ref="GU21:GU22"/>
    <mergeCell ref="GG21:GG22"/>
    <mergeCell ref="GH21:GH22"/>
    <mergeCell ref="GI21:GI22"/>
    <mergeCell ref="GJ21:GJ22"/>
    <mergeCell ref="GK21:GK22"/>
    <mergeCell ref="GL21:GL22"/>
    <mergeCell ref="FX21:FX22"/>
    <mergeCell ref="FY21:FY22"/>
    <mergeCell ref="FZ21:FZ22"/>
    <mergeCell ref="GY21:GY22"/>
    <mergeCell ref="GZ21:GZ22"/>
    <mergeCell ref="HA21:HA22"/>
    <mergeCell ref="HB21:HB22"/>
    <mergeCell ref="HC21:HC22"/>
    <mergeCell ref="HD21:HD22"/>
    <mergeCell ref="GA21:GA22"/>
    <mergeCell ref="GB21:GB22"/>
    <mergeCell ref="GC21:GC22"/>
    <mergeCell ref="GD21:GD22"/>
    <mergeCell ref="GE21:GE22"/>
    <mergeCell ref="GF21:GF22"/>
    <mergeCell ref="GV21:GV22"/>
    <mergeCell ref="GW21:GW22"/>
    <mergeCell ref="GX21:GX22"/>
    <mergeCell ref="GM21:GM22"/>
    <mergeCell ref="GN21:GN22"/>
    <mergeCell ref="GO21:GO22"/>
    <mergeCell ref="GP21:GP22"/>
    <mergeCell ref="GQ21:GQ22"/>
    <mergeCell ref="GR21:GR22"/>
    <mergeCell ref="HE21:HE22"/>
    <mergeCell ref="HF21:HF22"/>
    <mergeCell ref="HG21:HG22"/>
    <mergeCell ref="IC21:IC22"/>
    <mergeCell ref="ID21:ID22"/>
    <mergeCell ref="IE21:IE22"/>
    <mergeCell ref="HQ21:HQ22"/>
    <mergeCell ref="HR21:HR22"/>
    <mergeCell ref="HS21:HS22"/>
    <mergeCell ref="HT21:HT22"/>
    <mergeCell ref="HU21:HU22"/>
    <mergeCell ref="HV21:HV22"/>
    <mergeCell ref="HH21:HH22"/>
    <mergeCell ref="HI21:HI22"/>
    <mergeCell ref="HJ21:HJ22"/>
    <mergeCell ref="II21:II22"/>
    <mergeCell ref="IJ21:IJ22"/>
    <mergeCell ref="IK21:IK22"/>
    <mergeCell ref="IL21:IL22"/>
    <mergeCell ref="IM21:IM22"/>
    <mergeCell ref="IN21:IN22"/>
    <mergeCell ref="HK21:HK22"/>
    <mergeCell ref="HL21:HL22"/>
    <mergeCell ref="HM21:HM22"/>
    <mergeCell ref="HN21:HN22"/>
    <mergeCell ref="HO21:HO22"/>
    <mergeCell ref="HP21:HP22"/>
    <mergeCell ref="IF21:IF22"/>
    <mergeCell ref="IG21:IG22"/>
    <mergeCell ref="IH21:IH22"/>
    <mergeCell ref="HW21:HW22"/>
    <mergeCell ref="HX21:HX22"/>
    <mergeCell ref="HY21:HY22"/>
    <mergeCell ref="HZ21:HZ22"/>
    <mergeCell ref="IA21:IA22"/>
    <mergeCell ref="IB21:IB22"/>
    <mergeCell ref="IO21:IO22"/>
    <mergeCell ref="IP21:IP22"/>
    <mergeCell ref="IQ21:IQ22"/>
    <mergeCell ref="JM21:JM22"/>
    <mergeCell ref="JN21:JN22"/>
    <mergeCell ref="JO21:JO22"/>
    <mergeCell ref="JA21:JA22"/>
    <mergeCell ref="JB21:JB22"/>
    <mergeCell ref="JC21:JC22"/>
    <mergeCell ref="JD21:JD22"/>
    <mergeCell ref="JE21:JE22"/>
    <mergeCell ref="JF21:JF22"/>
    <mergeCell ref="IR21:IR22"/>
    <mergeCell ref="IS21:IS22"/>
    <mergeCell ref="IT21:IT22"/>
    <mergeCell ref="IU21:IU22"/>
    <mergeCell ref="IV21:IV22"/>
    <mergeCell ref="IW21:IW22"/>
    <mergeCell ref="IX21:IX22"/>
    <mergeCell ref="IY21:IY22"/>
    <mergeCell ref="IZ21:IZ22"/>
    <mergeCell ref="JP21:JP22"/>
    <mergeCell ref="JQ21:JQ22"/>
    <mergeCell ref="JR21:JR22"/>
    <mergeCell ref="JG21:JG22"/>
    <mergeCell ref="JH21:JH22"/>
    <mergeCell ref="JI21:JI22"/>
    <mergeCell ref="JJ21:JJ22"/>
    <mergeCell ref="JK21:JK22"/>
    <mergeCell ref="JL21:JL22"/>
    <mergeCell ref="KK21:KK22"/>
    <mergeCell ref="KL21:KL22"/>
    <mergeCell ref="KM21:KM22"/>
    <mergeCell ref="KN21:KN22"/>
    <mergeCell ref="KO21:KO22"/>
    <mergeCell ref="KP21:KP22"/>
    <mergeCell ref="JU21:JU22"/>
    <mergeCell ref="JV21:JV22"/>
    <mergeCell ref="JW21:JW22"/>
    <mergeCell ref="JX21:JX22"/>
    <mergeCell ref="JS21:JS22"/>
    <mergeCell ref="JT21:JT22"/>
    <mergeCell ref="KE21:KE22"/>
    <mergeCell ref="KF21:KF22"/>
    <mergeCell ref="KG21:KG22"/>
    <mergeCell ref="KH21:KH22"/>
    <mergeCell ref="KI21:KI22"/>
    <mergeCell ref="KJ21:KJ22"/>
    <mergeCell ref="JY21:JY22"/>
    <mergeCell ref="JZ21:JZ22"/>
    <mergeCell ref="KA21:KA22"/>
    <mergeCell ref="KB21:KB22"/>
    <mergeCell ref="KC21:KC22"/>
    <mergeCell ref="KD21:KD22"/>
    <mergeCell ref="KW21:KW22"/>
    <mergeCell ref="KX21:KX22"/>
    <mergeCell ref="KY21:KY22"/>
    <mergeCell ref="KZ21:KZ22"/>
    <mergeCell ref="LA21:LA22"/>
    <mergeCell ref="LB21:LB22"/>
    <mergeCell ref="KQ21:KQ22"/>
    <mergeCell ref="KR21:KR22"/>
    <mergeCell ref="KS21:KS22"/>
    <mergeCell ref="KT21:KT22"/>
    <mergeCell ref="KU21:KU22"/>
    <mergeCell ref="KV21:KV22"/>
    <mergeCell ref="LI21:LI22"/>
    <mergeCell ref="LJ21:LJ22"/>
    <mergeCell ref="LK21:LK22"/>
    <mergeCell ref="LL21:LL22"/>
    <mergeCell ref="LM21:LM22"/>
    <mergeCell ref="LN21:LN22"/>
    <mergeCell ref="LC21:LC22"/>
    <mergeCell ref="LD21:LD22"/>
    <mergeCell ref="LH21:LH22"/>
    <mergeCell ref="LE21:LE22"/>
    <mergeCell ref="LF21:LF22"/>
    <mergeCell ref="LG21:LG22"/>
  </mergeCells>
  <hyperlinks>
    <hyperlink ref="A1" location="'Valdymo darbalaukis'!A1" display="Atgal į valdymo darbalaukį" xr:uid="{00000000-0004-0000-0600-000000000000}"/>
  </hyperlinks>
  <pageMargins left="0.7" right="0.7" top="0.75" bottom="0.75" header="0.3" footer="0.3"/>
  <pageSetup orientation="portrait" horizontalDpi="1200" verticalDpi="1200" r:id="rId1"/>
  <ignoredErrors>
    <ignoredError sqref="N28:LN29 N14 N24 N21:LN23 N17:LN19 N13:LN13 N7:LN7 N27:LN27 N5:LN6 N8:LN12 N20:LN20 N25:LN26 O24:LN24 O14:LN14" 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N81"/>
  <sheetViews>
    <sheetView zoomScale="55" zoomScaleNormal="55" workbookViewId="0">
      <selection activeCell="FN85" sqref="FN85"/>
    </sheetView>
  </sheetViews>
  <sheetFormatPr defaultRowHeight="15" outlineLevelRow="1" outlineLevelCol="1"/>
  <cols>
    <col min="1" max="1" width="74.85546875" bestFit="1" customWidth="1"/>
    <col min="2" max="13" width="9" hidden="1" customWidth="1" outlineLevel="1"/>
    <col min="14" max="14" width="10.140625" bestFit="1" customWidth="1" collapsed="1"/>
    <col min="15" max="16" width="9" hidden="1" customWidth="1" outlineLevel="1"/>
    <col min="17" max="26" width="9.140625" hidden="1" customWidth="1" outlineLevel="1"/>
    <col min="27" max="27" width="9.42578125" bestFit="1" customWidth="1" collapsed="1"/>
    <col min="28" max="33" width="9.140625" hidden="1" customWidth="1" outlineLevel="1"/>
    <col min="34" max="34" width="10.140625" hidden="1" customWidth="1" outlineLevel="1"/>
    <col min="35" max="39" width="9.140625" hidden="1" customWidth="1" outlineLevel="1"/>
    <col min="40" max="40" width="11.42578125" bestFit="1" customWidth="1" collapsed="1"/>
    <col min="41" max="41" width="9.5703125" hidden="1" customWidth="1" outlineLevel="1"/>
    <col min="42" max="52" width="9.140625" hidden="1" customWidth="1" outlineLevel="1"/>
    <col min="53" max="53" width="12.85546875" bestFit="1" customWidth="1" collapsed="1"/>
    <col min="54" max="58" width="9.140625" hidden="1" customWidth="1" outlineLevel="1"/>
    <col min="59" max="65" width="9.85546875" hidden="1" customWidth="1" outlineLevel="1"/>
    <col min="66" max="66" width="10.140625" bestFit="1" customWidth="1" collapsed="1"/>
    <col min="67" max="78" width="9.85546875" hidden="1" customWidth="1" outlineLevel="1"/>
    <col min="79" max="79" width="10.140625" bestFit="1" customWidth="1" collapsed="1"/>
    <col min="80" max="91" width="9.85546875" hidden="1" customWidth="1" outlineLevel="1"/>
    <col min="92" max="92" width="10.140625" bestFit="1" customWidth="1" collapsed="1"/>
    <col min="93" max="104" width="9.85546875" hidden="1" customWidth="1" outlineLevel="1"/>
    <col min="105" max="105" width="10.140625" bestFit="1" customWidth="1" collapsed="1"/>
    <col min="106" max="111" width="9.85546875" hidden="1" customWidth="1" outlineLevel="1"/>
    <col min="112" max="117" width="10.85546875" hidden="1" customWidth="1" outlineLevel="1"/>
    <col min="118" max="118" width="10.85546875" bestFit="1" customWidth="1" collapsed="1"/>
    <col min="119" max="130" width="10.85546875" hidden="1" customWidth="1" outlineLevel="1"/>
    <col min="131" max="131" width="10.85546875" bestFit="1" customWidth="1" collapsed="1"/>
    <col min="132" max="143" width="10.85546875" hidden="1" customWidth="1" outlineLevel="1"/>
    <col min="144" max="144" width="10.85546875" bestFit="1" customWidth="1" collapsed="1"/>
    <col min="145" max="156" width="10.85546875" hidden="1" customWidth="1" outlineLevel="1"/>
    <col min="157" max="157" width="10.85546875" bestFit="1" customWidth="1" collapsed="1"/>
    <col min="158" max="169" width="10.85546875" hidden="1" customWidth="1" outlineLevel="1"/>
    <col min="170" max="170" width="10.85546875" bestFit="1" customWidth="1" collapsed="1"/>
    <col min="171" max="182" width="10.85546875" hidden="1" customWidth="1" outlineLevel="1"/>
    <col min="183" max="183" width="10.85546875" bestFit="1" customWidth="1" collapsed="1"/>
    <col min="184" max="195" width="10.85546875" hidden="1" customWidth="1" outlineLevel="1"/>
    <col min="196" max="196" width="10.85546875" bestFit="1" customWidth="1" collapsed="1"/>
    <col min="197" max="204" width="15.42578125" hidden="1" customWidth="1" outlineLevel="1"/>
    <col min="205" max="208" width="9.140625" hidden="1" customWidth="1" outlineLevel="1"/>
    <col min="209" max="209" width="9.140625" customWidth="1" collapsed="1"/>
    <col min="210" max="221" width="9.140625" hidden="1" customWidth="1" outlineLevel="1"/>
    <col min="222" max="222" width="9.85546875" bestFit="1" customWidth="1" collapsed="1"/>
    <col min="223" max="234" width="9.140625" hidden="1" customWidth="1" outlineLevel="1"/>
    <col min="235" max="235" width="9.140625" bestFit="1" customWidth="1" collapsed="1"/>
    <col min="236" max="247" width="9.140625" hidden="1" customWidth="1" outlineLevel="1"/>
    <col min="248" max="248" width="9.140625" bestFit="1" customWidth="1" collapsed="1"/>
    <col min="249" max="260" width="9.140625" hidden="1" customWidth="1" outlineLevel="1"/>
    <col min="261" max="261" width="9.140625" bestFit="1" customWidth="1" collapsed="1"/>
    <col min="262" max="272" width="9.140625" hidden="1" customWidth="1" outlineLevel="1"/>
    <col min="273" max="273" width="3.140625" hidden="1" customWidth="1" outlineLevel="1"/>
    <col min="274" max="274" width="9.140625" bestFit="1" customWidth="1" collapsed="1"/>
    <col min="275" max="286" width="9.140625" hidden="1" customWidth="1" outlineLevel="1"/>
    <col min="287" max="287" width="9.140625" bestFit="1" customWidth="1" collapsed="1"/>
    <col min="288" max="299" width="9.140625" hidden="1" customWidth="1" outlineLevel="1"/>
    <col min="300" max="300" width="9.140625" bestFit="1" customWidth="1" collapsed="1"/>
    <col min="301" max="312" width="9.140625" hidden="1" customWidth="1" outlineLevel="1"/>
    <col min="313" max="313" width="9.140625" bestFit="1" customWidth="1" collapsed="1"/>
    <col min="314" max="325" width="9.140625" hidden="1" customWidth="1" outlineLevel="1"/>
    <col min="326" max="326" width="9.140625" bestFit="1" customWidth="1" collapsed="1"/>
  </cols>
  <sheetData>
    <row r="1" spans="1:326">
      <c r="A1" s="1" t="s">
        <v>0</v>
      </c>
    </row>
    <row r="3" spans="1:326" ht="18.75">
      <c r="A3" s="506" t="s">
        <v>353</v>
      </c>
    </row>
    <row r="5" spans="1:326" outlineLevel="1">
      <c r="A5" s="517" t="s">
        <v>344</v>
      </c>
    </row>
    <row r="6" spans="1:326" outlineLevel="1">
      <c r="A6" s="518">
        <f>ROUND(SUM(B66:GN66),1)</f>
        <v>0</v>
      </c>
    </row>
    <row r="7" spans="1:326" outlineLevel="1">
      <c r="A7" s="507">
        <f>SUM(B71:GN71)</f>
        <v>1.4551915228366852E-10</v>
      </c>
    </row>
    <row r="8" spans="1:326" ht="15.75" thickBot="1"/>
    <row r="9" spans="1:326" ht="15.75" thickBot="1">
      <c r="A9" s="14" t="s">
        <v>8</v>
      </c>
      <c r="B9" s="12">
        <f>+'Metinis atlyginimas'!B7</f>
        <v>45322</v>
      </c>
      <c r="C9" s="12">
        <f>+'Metinis atlyginimas'!C7</f>
        <v>45351</v>
      </c>
      <c r="D9" s="12">
        <f>+'Metinis atlyginimas'!D7</f>
        <v>45382</v>
      </c>
      <c r="E9" s="12">
        <f>+'Metinis atlyginimas'!E7</f>
        <v>45412</v>
      </c>
      <c r="F9" s="12">
        <f>+'Metinis atlyginimas'!F7</f>
        <v>45443</v>
      </c>
      <c r="G9" s="12">
        <f>+'Metinis atlyginimas'!G7</f>
        <v>45473</v>
      </c>
      <c r="H9" s="12">
        <f>+'Metinis atlyginimas'!H7</f>
        <v>45504</v>
      </c>
      <c r="I9" s="12">
        <f>+'Metinis atlyginimas'!I7</f>
        <v>45535</v>
      </c>
      <c r="J9" s="12">
        <f>+'Metinis atlyginimas'!J7</f>
        <v>45565</v>
      </c>
      <c r="K9" s="12">
        <f>+'Metinis atlyginimas'!K7</f>
        <v>45596</v>
      </c>
      <c r="L9" s="12">
        <f>+'Metinis atlyginimas'!L7</f>
        <v>45626</v>
      </c>
      <c r="M9" s="12">
        <f>+'Metinis atlyginimas'!M7</f>
        <v>45657</v>
      </c>
      <c r="N9" s="17">
        <f>+'Metinis atlyginimas'!N7</f>
        <v>2024</v>
      </c>
      <c r="O9" s="12">
        <f>+'Metinis atlyginimas'!O7</f>
        <v>45688</v>
      </c>
      <c r="P9" s="12">
        <f>+'Metinis atlyginimas'!P7</f>
        <v>45716</v>
      </c>
      <c r="Q9" s="12">
        <f>+'Metinis atlyginimas'!Q7</f>
        <v>45747</v>
      </c>
      <c r="R9" s="12">
        <f>+'Metinis atlyginimas'!R7</f>
        <v>45777</v>
      </c>
      <c r="S9" s="12">
        <f>+'Metinis atlyginimas'!S7</f>
        <v>45808</v>
      </c>
      <c r="T9" s="12">
        <f>+'Metinis atlyginimas'!T7</f>
        <v>45838</v>
      </c>
      <c r="U9" s="12">
        <f>+'Metinis atlyginimas'!U7</f>
        <v>45869</v>
      </c>
      <c r="V9" s="12">
        <f>+'Metinis atlyginimas'!V7</f>
        <v>45900</v>
      </c>
      <c r="W9" s="12">
        <f>+'Metinis atlyginimas'!W7</f>
        <v>45930</v>
      </c>
      <c r="X9" s="12">
        <f>+'Metinis atlyginimas'!X7</f>
        <v>45961</v>
      </c>
      <c r="Y9" s="12">
        <f>+'Metinis atlyginimas'!Y7</f>
        <v>45991</v>
      </c>
      <c r="Z9" s="12">
        <f>+'Metinis atlyginimas'!Z7</f>
        <v>46022</v>
      </c>
      <c r="AA9" s="17">
        <f>+'Metinis atlyginimas'!AA7</f>
        <v>2025</v>
      </c>
      <c r="AB9" s="12">
        <f>+'Metinis atlyginimas'!AB7</f>
        <v>46053</v>
      </c>
      <c r="AC9" s="12">
        <f>+'Metinis atlyginimas'!AC7</f>
        <v>46081</v>
      </c>
      <c r="AD9" s="12">
        <f>+'Metinis atlyginimas'!AD7</f>
        <v>46112</v>
      </c>
      <c r="AE9" s="12">
        <f>+'Metinis atlyginimas'!AE7</f>
        <v>46142</v>
      </c>
      <c r="AF9" s="12">
        <f>+'Metinis atlyginimas'!AF7</f>
        <v>46173</v>
      </c>
      <c r="AG9" s="12">
        <f>+'Metinis atlyginimas'!AG7</f>
        <v>46203</v>
      </c>
      <c r="AH9" s="12">
        <f>+'Metinis atlyginimas'!AH7</f>
        <v>46234</v>
      </c>
      <c r="AI9" s="12">
        <f>+'Metinis atlyginimas'!AI7</f>
        <v>46265</v>
      </c>
      <c r="AJ9" s="12">
        <f>+'Metinis atlyginimas'!AJ7</f>
        <v>46295</v>
      </c>
      <c r="AK9" s="12">
        <f>+'Metinis atlyginimas'!AK7</f>
        <v>46326</v>
      </c>
      <c r="AL9" s="12">
        <f>+'Metinis atlyginimas'!AL7</f>
        <v>46356</v>
      </c>
      <c r="AM9" s="12">
        <f>+'Metinis atlyginimas'!AM7</f>
        <v>46387</v>
      </c>
      <c r="AN9" s="17">
        <f>+'Metinis atlyginimas'!AN7</f>
        <v>2026</v>
      </c>
      <c r="AO9" s="12">
        <f>+'Metinis atlyginimas'!AO7</f>
        <v>46418</v>
      </c>
      <c r="AP9" s="12">
        <f>+'Metinis atlyginimas'!AP7</f>
        <v>46446</v>
      </c>
      <c r="AQ9" s="12">
        <f>+'Metinis atlyginimas'!AQ7</f>
        <v>46477</v>
      </c>
      <c r="AR9" s="12">
        <f>+'Metinis atlyginimas'!AR7</f>
        <v>46507</v>
      </c>
      <c r="AS9" s="12">
        <f>+'Metinis atlyginimas'!AS7</f>
        <v>46538</v>
      </c>
      <c r="AT9" s="12">
        <f>+'Metinis atlyginimas'!AT7</f>
        <v>46568</v>
      </c>
      <c r="AU9" s="12">
        <f>+'Metinis atlyginimas'!AU7</f>
        <v>46599</v>
      </c>
      <c r="AV9" s="12">
        <f>+'Metinis atlyginimas'!AV7</f>
        <v>46630</v>
      </c>
      <c r="AW9" s="12">
        <f>+'Metinis atlyginimas'!AW7</f>
        <v>46660</v>
      </c>
      <c r="AX9" s="12">
        <f>+'Metinis atlyginimas'!AX7</f>
        <v>46691</v>
      </c>
      <c r="AY9" s="12">
        <f>+'Metinis atlyginimas'!AY7</f>
        <v>46721</v>
      </c>
      <c r="AZ9" s="12">
        <f>+'Metinis atlyginimas'!AZ7</f>
        <v>46752</v>
      </c>
      <c r="BA9" s="17">
        <f>+'Metinis atlyginimas'!BA7</f>
        <v>2027</v>
      </c>
      <c r="BB9" s="12">
        <f>+'Metinis atlyginimas'!BB7</f>
        <v>46783</v>
      </c>
      <c r="BC9" s="12">
        <f>+'Metinis atlyginimas'!BC7</f>
        <v>46812</v>
      </c>
      <c r="BD9" s="12">
        <f>+'Metinis atlyginimas'!BD7</f>
        <v>46843</v>
      </c>
      <c r="BE9" s="12">
        <f>+'Metinis atlyginimas'!BE7</f>
        <v>46873</v>
      </c>
      <c r="BF9" s="12">
        <f>+'Metinis atlyginimas'!BF7</f>
        <v>46904</v>
      </c>
      <c r="BG9" s="12">
        <f>+'Metinis atlyginimas'!BG7</f>
        <v>46934</v>
      </c>
      <c r="BH9" s="12">
        <f>+'Metinis atlyginimas'!BH7</f>
        <v>46965</v>
      </c>
      <c r="BI9" s="12">
        <f>+'Metinis atlyginimas'!BI7</f>
        <v>46996</v>
      </c>
      <c r="BJ9" s="12">
        <f>+'Metinis atlyginimas'!BJ7</f>
        <v>47026</v>
      </c>
      <c r="BK9" s="12">
        <f>+'Metinis atlyginimas'!BK7</f>
        <v>47057</v>
      </c>
      <c r="BL9" s="12">
        <f>+'Metinis atlyginimas'!BL7</f>
        <v>47087</v>
      </c>
      <c r="BM9" s="12">
        <f>+'Metinis atlyginimas'!BM7</f>
        <v>47118</v>
      </c>
      <c r="BN9" s="17">
        <f>+'Metinis atlyginimas'!BN7</f>
        <v>2028</v>
      </c>
      <c r="BO9" s="12">
        <f>+'Metinis atlyginimas'!BO7</f>
        <v>47149</v>
      </c>
      <c r="BP9" s="12">
        <f>+'Metinis atlyginimas'!BP7</f>
        <v>47177</v>
      </c>
      <c r="BQ9" s="12">
        <f>+'Metinis atlyginimas'!BQ7</f>
        <v>47208</v>
      </c>
      <c r="BR9" s="12">
        <f>+'Metinis atlyginimas'!BR7</f>
        <v>47238</v>
      </c>
      <c r="BS9" s="12">
        <f>+'Metinis atlyginimas'!BS7</f>
        <v>47269</v>
      </c>
      <c r="BT9" s="12">
        <f>+'Metinis atlyginimas'!BT7</f>
        <v>47299</v>
      </c>
      <c r="BU9" s="12">
        <f>+'Metinis atlyginimas'!BU7</f>
        <v>47330</v>
      </c>
      <c r="BV9" s="12">
        <f>+'Metinis atlyginimas'!BV7</f>
        <v>47361</v>
      </c>
      <c r="BW9" s="12">
        <f>+'Metinis atlyginimas'!BW7</f>
        <v>47391</v>
      </c>
      <c r="BX9" s="12">
        <f>+'Metinis atlyginimas'!BX7</f>
        <v>47422</v>
      </c>
      <c r="BY9" s="12">
        <f>+'Metinis atlyginimas'!BY7</f>
        <v>47452</v>
      </c>
      <c r="BZ9" s="12">
        <f>+'Metinis atlyginimas'!BZ7</f>
        <v>47483</v>
      </c>
      <c r="CA9" s="17">
        <f>+'Metinis atlyginimas'!CA7</f>
        <v>2029</v>
      </c>
      <c r="CB9" s="12">
        <f>+'Metinis atlyginimas'!CB7</f>
        <v>47514</v>
      </c>
      <c r="CC9" s="12">
        <f>+'Metinis atlyginimas'!CC7</f>
        <v>47542</v>
      </c>
      <c r="CD9" s="12">
        <f>+'Metinis atlyginimas'!CD7</f>
        <v>47573</v>
      </c>
      <c r="CE9" s="12">
        <f>+'Metinis atlyginimas'!CE7</f>
        <v>47603</v>
      </c>
      <c r="CF9" s="12">
        <f>+'Metinis atlyginimas'!CF7</f>
        <v>47634</v>
      </c>
      <c r="CG9" s="12">
        <f>+'Metinis atlyginimas'!CG7</f>
        <v>47664</v>
      </c>
      <c r="CH9" s="12">
        <f>+'Metinis atlyginimas'!CH7</f>
        <v>47695</v>
      </c>
      <c r="CI9" s="12">
        <f>+'Metinis atlyginimas'!CI7</f>
        <v>47726</v>
      </c>
      <c r="CJ9" s="12">
        <f>+'Metinis atlyginimas'!CJ7</f>
        <v>47756</v>
      </c>
      <c r="CK9" s="12">
        <f>+'Metinis atlyginimas'!CK7</f>
        <v>47787</v>
      </c>
      <c r="CL9" s="12">
        <f>+'Metinis atlyginimas'!CL7</f>
        <v>47817</v>
      </c>
      <c r="CM9" s="12">
        <f>+'Metinis atlyginimas'!CM7</f>
        <v>47848</v>
      </c>
      <c r="CN9" s="17">
        <f>+'Metinis atlyginimas'!CN7</f>
        <v>2030</v>
      </c>
      <c r="CO9" s="12">
        <f>+'Metinis atlyginimas'!CO7</f>
        <v>47879</v>
      </c>
      <c r="CP9" s="12">
        <f>+'Metinis atlyginimas'!CP7</f>
        <v>47907</v>
      </c>
      <c r="CQ9" s="12">
        <f>+'Metinis atlyginimas'!CQ7</f>
        <v>47938</v>
      </c>
      <c r="CR9" s="12">
        <f>+'Metinis atlyginimas'!CR7</f>
        <v>47968</v>
      </c>
      <c r="CS9" s="12">
        <f>+'Metinis atlyginimas'!CS7</f>
        <v>47999</v>
      </c>
      <c r="CT9" s="12">
        <f>+'Metinis atlyginimas'!CT7</f>
        <v>48029</v>
      </c>
      <c r="CU9" s="12">
        <f>+'Metinis atlyginimas'!CU7</f>
        <v>48060</v>
      </c>
      <c r="CV9" s="12">
        <f>+'Metinis atlyginimas'!CV7</f>
        <v>48091</v>
      </c>
      <c r="CW9" s="12">
        <f>+'Metinis atlyginimas'!CW7</f>
        <v>48121</v>
      </c>
      <c r="CX9" s="12">
        <f>+'Metinis atlyginimas'!CX7</f>
        <v>48152</v>
      </c>
      <c r="CY9" s="12">
        <f>+'Metinis atlyginimas'!CY7</f>
        <v>48182</v>
      </c>
      <c r="CZ9" s="12">
        <f>+'Metinis atlyginimas'!CZ7</f>
        <v>48213</v>
      </c>
      <c r="DA9" s="17">
        <f>+'Metinis atlyginimas'!DA7</f>
        <v>2031</v>
      </c>
      <c r="DB9" s="12">
        <f>+'Metinis atlyginimas'!DB7</f>
        <v>48244</v>
      </c>
      <c r="DC9" s="12">
        <f>+'Metinis atlyginimas'!DC7</f>
        <v>48273</v>
      </c>
      <c r="DD9" s="12">
        <f>+'Metinis atlyginimas'!DD7</f>
        <v>48304</v>
      </c>
      <c r="DE9" s="12">
        <f>+'Metinis atlyginimas'!DE7</f>
        <v>48334</v>
      </c>
      <c r="DF9" s="12">
        <f>+'Metinis atlyginimas'!DF7</f>
        <v>48365</v>
      </c>
      <c r="DG9" s="12">
        <f>+'Metinis atlyginimas'!DG7</f>
        <v>48395</v>
      </c>
      <c r="DH9" s="12">
        <f>+'Metinis atlyginimas'!DH7</f>
        <v>48426</v>
      </c>
      <c r="DI9" s="12">
        <f>+'Metinis atlyginimas'!DI7</f>
        <v>48457</v>
      </c>
      <c r="DJ9" s="12">
        <f>+'Metinis atlyginimas'!DJ7</f>
        <v>48487</v>
      </c>
      <c r="DK9" s="12">
        <f>+'Metinis atlyginimas'!DK7</f>
        <v>48518</v>
      </c>
      <c r="DL9" s="12">
        <f>+'Metinis atlyginimas'!DL7</f>
        <v>48548</v>
      </c>
      <c r="DM9" s="12">
        <f>+'Metinis atlyginimas'!DM7</f>
        <v>48579</v>
      </c>
      <c r="DN9" s="17">
        <f>+'Metinis atlyginimas'!DN7</f>
        <v>2032</v>
      </c>
      <c r="DO9" s="12">
        <f>+'Metinis atlyginimas'!DO7</f>
        <v>48610</v>
      </c>
      <c r="DP9" s="12">
        <f>+'Metinis atlyginimas'!DP7</f>
        <v>48638</v>
      </c>
      <c r="DQ9" s="12">
        <f>+'Metinis atlyginimas'!DQ7</f>
        <v>48669</v>
      </c>
      <c r="DR9" s="12">
        <f>+'Metinis atlyginimas'!DR7</f>
        <v>48699</v>
      </c>
      <c r="DS9" s="12">
        <f>+'Metinis atlyginimas'!DS7</f>
        <v>48730</v>
      </c>
      <c r="DT9" s="12">
        <f>+'Metinis atlyginimas'!DT7</f>
        <v>48760</v>
      </c>
      <c r="DU9" s="12">
        <f>+'Metinis atlyginimas'!DU7</f>
        <v>48791</v>
      </c>
      <c r="DV9" s="12">
        <f>+'Metinis atlyginimas'!DV7</f>
        <v>48822</v>
      </c>
      <c r="DW9" s="12">
        <f>+'Metinis atlyginimas'!DW7</f>
        <v>48852</v>
      </c>
      <c r="DX9" s="12">
        <f>+'Metinis atlyginimas'!DX7</f>
        <v>48883</v>
      </c>
      <c r="DY9" s="12">
        <f>+'Metinis atlyginimas'!DY7</f>
        <v>48913</v>
      </c>
      <c r="DZ9" s="12">
        <f>+'Metinis atlyginimas'!DZ7</f>
        <v>48944</v>
      </c>
      <c r="EA9" s="17">
        <f>+'Metinis atlyginimas'!EA7</f>
        <v>2033</v>
      </c>
      <c r="EB9" s="12">
        <f>+'Metinis atlyginimas'!EB7</f>
        <v>48975</v>
      </c>
      <c r="EC9" s="12">
        <f>+'Metinis atlyginimas'!EC7</f>
        <v>49003</v>
      </c>
      <c r="ED9" s="12">
        <f>+'Metinis atlyginimas'!ED7</f>
        <v>49034</v>
      </c>
      <c r="EE9" s="12">
        <f>+'Metinis atlyginimas'!EE7</f>
        <v>49064</v>
      </c>
      <c r="EF9" s="12">
        <f>+'Metinis atlyginimas'!EF7</f>
        <v>49095</v>
      </c>
      <c r="EG9" s="12">
        <f>+'Metinis atlyginimas'!EG7</f>
        <v>49125</v>
      </c>
      <c r="EH9" s="12">
        <f>+'Metinis atlyginimas'!EH7</f>
        <v>49156</v>
      </c>
      <c r="EI9" s="12">
        <f>+'Metinis atlyginimas'!EI7</f>
        <v>49187</v>
      </c>
      <c r="EJ9" s="12">
        <f>+'Metinis atlyginimas'!EJ7</f>
        <v>49217</v>
      </c>
      <c r="EK9" s="12">
        <f>+'Metinis atlyginimas'!EK7</f>
        <v>49248</v>
      </c>
      <c r="EL9" s="12">
        <f>+'Metinis atlyginimas'!EL7</f>
        <v>49278</v>
      </c>
      <c r="EM9" s="12">
        <f>+'Metinis atlyginimas'!EM7</f>
        <v>49309</v>
      </c>
      <c r="EN9" s="17">
        <f>+'Metinis atlyginimas'!EN7</f>
        <v>2034</v>
      </c>
      <c r="EO9" s="12">
        <f>+'Metinis atlyginimas'!EO7</f>
        <v>49340</v>
      </c>
      <c r="EP9" s="12">
        <f>+'Metinis atlyginimas'!EP7</f>
        <v>49368</v>
      </c>
      <c r="EQ9" s="12">
        <f>+'Metinis atlyginimas'!EQ7</f>
        <v>49399</v>
      </c>
      <c r="ER9" s="12">
        <f>+'Metinis atlyginimas'!ER7</f>
        <v>49429</v>
      </c>
      <c r="ES9" s="12">
        <f>+'Metinis atlyginimas'!ES7</f>
        <v>49460</v>
      </c>
      <c r="ET9" s="12">
        <f>+'Metinis atlyginimas'!ET7</f>
        <v>49490</v>
      </c>
      <c r="EU9" s="12">
        <f>+'Metinis atlyginimas'!EU7</f>
        <v>49521</v>
      </c>
      <c r="EV9" s="12">
        <f>+'Metinis atlyginimas'!EV7</f>
        <v>49552</v>
      </c>
      <c r="EW9" s="12">
        <f>+'Metinis atlyginimas'!EW7</f>
        <v>49582</v>
      </c>
      <c r="EX9" s="12">
        <f>+'Metinis atlyginimas'!EX7</f>
        <v>49613</v>
      </c>
      <c r="EY9" s="12">
        <f>+'Metinis atlyginimas'!EY7</f>
        <v>49643</v>
      </c>
      <c r="EZ9" s="12">
        <f>+'Metinis atlyginimas'!EZ7</f>
        <v>49674</v>
      </c>
      <c r="FA9" s="17">
        <f>+'Metinis atlyginimas'!FA7</f>
        <v>2035</v>
      </c>
      <c r="FB9" s="12">
        <f>+'Metinis atlyginimas'!FB7</f>
        <v>49705</v>
      </c>
      <c r="FC9" s="12">
        <f>+'Metinis atlyginimas'!FC7</f>
        <v>49734</v>
      </c>
      <c r="FD9" s="12">
        <f>+'Metinis atlyginimas'!FD7</f>
        <v>49765</v>
      </c>
      <c r="FE9" s="12">
        <f>+'Metinis atlyginimas'!FE7</f>
        <v>49795</v>
      </c>
      <c r="FF9" s="12">
        <f>+'Metinis atlyginimas'!FF7</f>
        <v>49826</v>
      </c>
      <c r="FG9" s="12">
        <f>+'Metinis atlyginimas'!FG7</f>
        <v>49856</v>
      </c>
      <c r="FH9" s="12">
        <f>+'Metinis atlyginimas'!FH7</f>
        <v>49887</v>
      </c>
      <c r="FI9" s="12">
        <f>+'Metinis atlyginimas'!FI7</f>
        <v>49918</v>
      </c>
      <c r="FJ9" s="12">
        <f>+'Metinis atlyginimas'!FJ7</f>
        <v>49948</v>
      </c>
      <c r="FK9" s="12">
        <f>+'Metinis atlyginimas'!FK7</f>
        <v>49979</v>
      </c>
      <c r="FL9" s="12">
        <f>+'Metinis atlyginimas'!FL7</f>
        <v>50009</v>
      </c>
      <c r="FM9" s="12">
        <f>+'Metinis atlyginimas'!FM7</f>
        <v>50040</v>
      </c>
      <c r="FN9" s="17">
        <f>+'Metinis atlyginimas'!FN7</f>
        <v>2036</v>
      </c>
      <c r="FO9" s="12">
        <f>+'Metinis atlyginimas'!FO7</f>
        <v>50071</v>
      </c>
      <c r="FP9" s="12">
        <f>+'Metinis atlyginimas'!FP7</f>
        <v>50099</v>
      </c>
      <c r="FQ9" s="12">
        <f>+'Metinis atlyginimas'!FQ7</f>
        <v>50130</v>
      </c>
      <c r="FR9" s="12">
        <f>+'Metinis atlyginimas'!FR7</f>
        <v>50160</v>
      </c>
      <c r="FS9" s="12">
        <f>+'Metinis atlyginimas'!FS7</f>
        <v>50191</v>
      </c>
      <c r="FT9" s="12">
        <f>+'Metinis atlyginimas'!FT7</f>
        <v>50221</v>
      </c>
      <c r="FU9" s="12">
        <f>+'Metinis atlyginimas'!FU7</f>
        <v>50252</v>
      </c>
      <c r="FV9" s="12">
        <f>+'Metinis atlyginimas'!FV7</f>
        <v>50283</v>
      </c>
      <c r="FW9" s="12">
        <f>+'Metinis atlyginimas'!FW7</f>
        <v>50313</v>
      </c>
      <c r="FX9" s="12">
        <f>+'Metinis atlyginimas'!FX7</f>
        <v>50344</v>
      </c>
      <c r="FY9" s="12">
        <f>+'Metinis atlyginimas'!FY7</f>
        <v>50374</v>
      </c>
      <c r="FZ9" s="12">
        <f>+'Metinis atlyginimas'!FZ7</f>
        <v>50405</v>
      </c>
      <c r="GA9" s="17">
        <f>+'Metinis atlyginimas'!GA7</f>
        <v>2037</v>
      </c>
      <c r="GB9" s="12">
        <f>+'Metinis atlyginimas'!GB7</f>
        <v>50436</v>
      </c>
      <c r="GC9" s="12">
        <f>+'Metinis atlyginimas'!GC7</f>
        <v>50464</v>
      </c>
      <c r="GD9" s="12">
        <f>+'Metinis atlyginimas'!GD7</f>
        <v>50495</v>
      </c>
      <c r="GE9" s="12">
        <f>+'Metinis atlyginimas'!GE7</f>
        <v>50525</v>
      </c>
      <c r="GF9" s="12">
        <f>+'Metinis atlyginimas'!GF7</f>
        <v>50556</v>
      </c>
      <c r="GG9" s="12">
        <f>+'Metinis atlyginimas'!GG7</f>
        <v>50586</v>
      </c>
      <c r="GH9" s="12">
        <f>+'Metinis atlyginimas'!GH7</f>
        <v>50617</v>
      </c>
      <c r="GI9" s="12">
        <f>+'Metinis atlyginimas'!GI7</f>
        <v>50648</v>
      </c>
      <c r="GJ9" s="12">
        <f>+'Metinis atlyginimas'!GJ7</f>
        <v>50678</v>
      </c>
      <c r="GK9" s="12">
        <f>+'Metinis atlyginimas'!GK7</f>
        <v>50709</v>
      </c>
      <c r="GL9" s="12">
        <f>+'Metinis atlyginimas'!GL7</f>
        <v>50739</v>
      </c>
      <c r="GM9" s="12">
        <f>+'Metinis atlyginimas'!GM7</f>
        <v>50770</v>
      </c>
      <c r="GN9" s="17">
        <f>+'Metinis atlyginimas'!GN7</f>
        <v>2038</v>
      </c>
      <c r="GO9" s="12">
        <f>+'Metinis atlyginimas'!GO7</f>
        <v>50801</v>
      </c>
      <c r="GP9" s="12">
        <f>+'Metinis atlyginimas'!GP7</f>
        <v>50829</v>
      </c>
      <c r="GQ9" s="12">
        <f>+'Metinis atlyginimas'!GQ7</f>
        <v>50860</v>
      </c>
      <c r="GR9" s="12">
        <f>+'Metinis atlyginimas'!GR7</f>
        <v>50890</v>
      </c>
      <c r="GS9" s="12">
        <f>+'Metinis atlyginimas'!GS7</f>
        <v>50921</v>
      </c>
      <c r="GT9" s="12">
        <f>+'Metinis atlyginimas'!GT7</f>
        <v>50951</v>
      </c>
      <c r="GU9" s="12">
        <f>+'Metinis atlyginimas'!GU7</f>
        <v>50982</v>
      </c>
      <c r="GV9" s="12">
        <f>+'Metinis atlyginimas'!GV7</f>
        <v>51013</v>
      </c>
      <c r="GW9" s="12">
        <f>+'Metinis atlyginimas'!GW7</f>
        <v>51043</v>
      </c>
      <c r="GX9" s="12">
        <f>+'Metinis atlyginimas'!GX7</f>
        <v>51074</v>
      </c>
      <c r="GY9" s="12">
        <f>+'Metinis atlyginimas'!GY7</f>
        <v>51104</v>
      </c>
      <c r="GZ9" s="12">
        <f>+'Metinis atlyginimas'!GZ7</f>
        <v>51135</v>
      </c>
      <c r="HA9" s="17">
        <f>+'Metinis atlyginimas'!HA7</f>
        <v>2039</v>
      </c>
      <c r="HB9" s="12">
        <f>+'Metinis atlyginimas'!HB7</f>
        <v>51166</v>
      </c>
      <c r="HC9" s="12">
        <f>+'Metinis atlyginimas'!HC7</f>
        <v>51195</v>
      </c>
      <c r="HD9" s="12">
        <f>+'Metinis atlyginimas'!HD7</f>
        <v>51226</v>
      </c>
      <c r="HE9" s="12">
        <f>+'Metinis atlyginimas'!HE7</f>
        <v>51256</v>
      </c>
      <c r="HF9" s="12">
        <f>+'Metinis atlyginimas'!HF7</f>
        <v>51287</v>
      </c>
      <c r="HG9" s="12">
        <f>+'Metinis atlyginimas'!HG7</f>
        <v>51317</v>
      </c>
      <c r="HH9" s="12">
        <f>+'Metinis atlyginimas'!HH7</f>
        <v>51348</v>
      </c>
      <c r="HI9" s="12">
        <f>+'Metinis atlyginimas'!HI7</f>
        <v>51379</v>
      </c>
      <c r="HJ9" s="12">
        <f>+'Metinis atlyginimas'!HJ7</f>
        <v>51409</v>
      </c>
      <c r="HK9" s="12">
        <f>+'Metinis atlyginimas'!HK7</f>
        <v>51440</v>
      </c>
      <c r="HL9" s="12">
        <f>+'Metinis atlyginimas'!HL7</f>
        <v>51470</v>
      </c>
      <c r="HM9" s="12">
        <f>+'Metinis atlyginimas'!HM7</f>
        <v>51501</v>
      </c>
      <c r="HN9" s="17">
        <f>+'Metinis atlyginimas'!HN7</f>
        <v>2040</v>
      </c>
      <c r="HO9" s="12">
        <f>+'Metinis atlyginimas'!HO7</f>
        <v>51532</v>
      </c>
      <c r="HP9" s="12">
        <f>+'Metinis atlyginimas'!HP7</f>
        <v>51560</v>
      </c>
      <c r="HQ9" s="12">
        <f>+'Metinis atlyginimas'!HQ7</f>
        <v>51591</v>
      </c>
      <c r="HR9" s="12">
        <f>+'Metinis atlyginimas'!HR7</f>
        <v>51621</v>
      </c>
      <c r="HS9" s="12">
        <f>+'Metinis atlyginimas'!HS7</f>
        <v>51652</v>
      </c>
      <c r="HT9" s="12">
        <f>+'Metinis atlyginimas'!HT7</f>
        <v>51682</v>
      </c>
      <c r="HU9" s="12">
        <f>+'Metinis atlyginimas'!HU7</f>
        <v>51713</v>
      </c>
      <c r="HV9" s="12">
        <f>+'Metinis atlyginimas'!HV7</f>
        <v>51744</v>
      </c>
      <c r="HW9" s="12">
        <f>+'Metinis atlyginimas'!HW7</f>
        <v>51774</v>
      </c>
      <c r="HX9" s="12">
        <f>+'Metinis atlyginimas'!HX7</f>
        <v>51805</v>
      </c>
      <c r="HY9" s="12">
        <f>+'Metinis atlyginimas'!HY7</f>
        <v>51835</v>
      </c>
      <c r="HZ9" s="12">
        <f>+'Metinis atlyginimas'!HZ7</f>
        <v>51866</v>
      </c>
      <c r="IA9" s="17">
        <f>+'Metinis atlyginimas'!IA7</f>
        <v>2041</v>
      </c>
      <c r="IB9" s="12">
        <f>+'Metinis atlyginimas'!IB7</f>
        <v>51897</v>
      </c>
      <c r="IC9" s="12">
        <f>+'Metinis atlyginimas'!IC7</f>
        <v>51925</v>
      </c>
      <c r="ID9" s="12">
        <f>+'Metinis atlyginimas'!ID7</f>
        <v>51956</v>
      </c>
      <c r="IE9" s="12">
        <f>+'Metinis atlyginimas'!IE7</f>
        <v>51986</v>
      </c>
      <c r="IF9" s="12">
        <f>+'Metinis atlyginimas'!IF7</f>
        <v>52017</v>
      </c>
      <c r="IG9" s="12">
        <f>+'Metinis atlyginimas'!IG7</f>
        <v>52047</v>
      </c>
      <c r="IH9" s="12">
        <f>+'Metinis atlyginimas'!IH7</f>
        <v>52078</v>
      </c>
      <c r="II9" s="12">
        <f>+'Metinis atlyginimas'!II7</f>
        <v>52109</v>
      </c>
      <c r="IJ9" s="12">
        <f>+'Metinis atlyginimas'!IJ7</f>
        <v>52139</v>
      </c>
      <c r="IK9" s="12">
        <f>+'Metinis atlyginimas'!IK7</f>
        <v>52170</v>
      </c>
      <c r="IL9" s="12">
        <f>+'Metinis atlyginimas'!IL7</f>
        <v>52200</v>
      </c>
      <c r="IM9" s="12">
        <f>+'Metinis atlyginimas'!IM7</f>
        <v>52231</v>
      </c>
      <c r="IN9" s="17">
        <f>+'Metinis atlyginimas'!IN7</f>
        <v>2042</v>
      </c>
      <c r="IO9" s="12">
        <f>+'Metinis atlyginimas'!IO7</f>
        <v>52262</v>
      </c>
      <c r="IP9" s="12">
        <f>+'Metinis atlyginimas'!IP7</f>
        <v>52290</v>
      </c>
      <c r="IQ9" s="12">
        <f>+'Metinis atlyginimas'!IQ7</f>
        <v>52321</v>
      </c>
      <c r="IR9" s="12">
        <f>+'Metinis atlyginimas'!IR7</f>
        <v>52351</v>
      </c>
      <c r="IS9" s="12">
        <f>+'Metinis atlyginimas'!IS7</f>
        <v>52382</v>
      </c>
      <c r="IT9" s="12">
        <f>+'Metinis atlyginimas'!IT7</f>
        <v>52412</v>
      </c>
      <c r="IU9" s="12">
        <f>+'Metinis atlyginimas'!IU7</f>
        <v>52443</v>
      </c>
      <c r="IV9" s="12">
        <f>+'Metinis atlyginimas'!IV7</f>
        <v>52474</v>
      </c>
      <c r="IW9" s="12">
        <f>+'Metinis atlyginimas'!IW7</f>
        <v>52504</v>
      </c>
      <c r="IX9" s="12">
        <f>+'Metinis atlyginimas'!IX7</f>
        <v>52535</v>
      </c>
      <c r="IY9" s="12">
        <f>+'Metinis atlyginimas'!IY7</f>
        <v>52565</v>
      </c>
      <c r="IZ9" s="12">
        <f>+'Metinis atlyginimas'!IZ7</f>
        <v>52596</v>
      </c>
      <c r="JA9" s="17">
        <f>+'Metinis atlyginimas'!JA7</f>
        <v>2043</v>
      </c>
      <c r="JB9" s="12">
        <f>+'Metinis atlyginimas'!JB7</f>
        <v>52627</v>
      </c>
      <c r="JC9" s="12">
        <f>+'Metinis atlyginimas'!JC7</f>
        <v>52656</v>
      </c>
      <c r="JD9" s="12">
        <f>+'Metinis atlyginimas'!JD7</f>
        <v>52687</v>
      </c>
      <c r="JE9" s="12">
        <f>+'Metinis atlyginimas'!JE7</f>
        <v>52717</v>
      </c>
      <c r="JF9" s="12">
        <f>+'Metinis atlyginimas'!JF7</f>
        <v>52748</v>
      </c>
      <c r="JG9" s="12">
        <f>+'Metinis atlyginimas'!JG7</f>
        <v>52778</v>
      </c>
      <c r="JH9" s="12">
        <f>+'Metinis atlyginimas'!JH7</f>
        <v>52809</v>
      </c>
      <c r="JI9" s="12">
        <f>+'Metinis atlyginimas'!JI7</f>
        <v>52840</v>
      </c>
      <c r="JJ9" s="12">
        <f>+'Metinis atlyginimas'!JJ7</f>
        <v>52870</v>
      </c>
      <c r="JK9" s="12">
        <f>+'Metinis atlyginimas'!JK7</f>
        <v>52901</v>
      </c>
      <c r="JL9" s="12">
        <f>+'Metinis atlyginimas'!JL7</f>
        <v>52931</v>
      </c>
      <c r="JM9" s="12">
        <f>+'Metinis atlyginimas'!JM7</f>
        <v>52962</v>
      </c>
      <c r="JN9" s="17">
        <f>+'Metinis atlyginimas'!JN7</f>
        <v>2044</v>
      </c>
      <c r="JO9" s="12">
        <f>+'Metinis atlyginimas'!JO7</f>
        <v>52993</v>
      </c>
      <c r="JP9" s="12">
        <f>+'Metinis atlyginimas'!JP7</f>
        <v>53021</v>
      </c>
      <c r="JQ9" s="12">
        <f>+'Metinis atlyginimas'!JQ7</f>
        <v>53052</v>
      </c>
      <c r="JR9" s="12">
        <f>+'Metinis atlyginimas'!JR7</f>
        <v>53082</v>
      </c>
      <c r="JS9" s="12">
        <f>+'Metinis atlyginimas'!JS7</f>
        <v>53113</v>
      </c>
      <c r="JT9" s="12">
        <f>+'Metinis atlyginimas'!JT7</f>
        <v>53143</v>
      </c>
      <c r="JU9" s="12">
        <f>+'Metinis atlyginimas'!JU7</f>
        <v>53174</v>
      </c>
      <c r="JV9" s="12">
        <f>+'Metinis atlyginimas'!JV7</f>
        <v>53205</v>
      </c>
      <c r="JW9" s="12">
        <f>+'Metinis atlyginimas'!JW7</f>
        <v>53235</v>
      </c>
      <c r="JX9" s="12">
        <f>+'Metinis atlyginimas'!JX7</f>
        <v>53266</v>
      </c>
      <c r="JY9" s="12">
        <f>+'Metinis atlyginimas'!JY7</f>
        <v>53296</v>
      </c>
      <c r="JZ9" s="12">
        <f>+'Metinis atlyginimas'!JZ7</f>
        <v>53327</v>
      </c>
      <c r="KA9" s="17">
        <f>+'Metinis atlyginimas'!KA7</f>
        <v>2045</v>
      </c>
      <c r="KB9" s="12">
        <f>+'Metinis atlyginimas'!KB7</f>
        <v>53358</v>
      </c>
      <c r="KC9" s="12">
        <f>+'Metinis atlyginimas'!KC7</f>
        <v>53386</v>
      </c>
      <c r="KD9" s="12">
        <f>+'Metinis atlyginimas'!KD7</f>
        <v>53417</v>
      </c>
      <c r="KE9" s="12">
        <f>+'Metinis atlyginimas'!KE7</f>
        <v>53447</v>
      </c>
      <c r="KF9" s="12">
        <f>+'Metinis atlyginimas'!KF7</f>
        <v>53478</v>
      </c>
      <c r="KG9" s="12">
        <f>+'Metinis atlyginimas'!KG7</f>
        <v>53508</v>
      </c>
      <c r="KH9" s="12">
        <f>+'Metinis atlyginimas'!KH7</f>
        <v>53539</v>
      </c>
      <c r="KI9" s="12">
        <f>+'Metinis atlyginimas'!KI7</f>
        <v>53570</v>
      </c>
      <c r="KJ9" s="12">
        <f>+'Metinis atlyginimas'!KJ7</f>
        <v>53600</v>
      </c>
      <c r="KK9" s="12">
        <f>+'Metinis atlyginimas'!KK7</f>
        <v>53631</v>
      </c>
      <c r="KL9" s="12">
        <f>+'Metinis atlyginimas'!KL7</f>
        <v>53661</v>
      </c>
      <c r="KM9" s="12">
        <f>+'Metinis atlyginimas'!KM7</f>
        <v>53692</v>
      </c>
      <c r="KN9" s="17">
        <f>+'Metinis atlyginimas'!KN7</f>
        <v>2046</v>
      </c>
      <c r="KO9" s="12">
        <f>+'Metinis atlyginimas'!KO7</f>
        <v>53723</v>
      </c>
      <c r="KP9" s="12">
        <f>+'Metinis atlyginimas'!KP7</f>
        <v>53751</v>
      </c>
      <c r="KQ9" s="12">
        <f>+'Metinis atlyginimas'!KQ7</f>
        <v>53782</v>
      </c>
      <c r="KR9" s="12">
        <f>+'Metinis atlyginimas'!KR7</f>
        <v>53812</v>
      </c>
      <c r="KS9" s="12">
        <f>+'Metinis atlyginimas'!KS7</f>
        <v>53843</v>
      </c>
      <c r="KT9" s="12">
        <f>+'Metinis atlyginimas'!KT7</f>
        <v>53873</v>
      </c>
      <c r="KU9" s="12">
        <f>+'Metinis atlyginimas'!KU7</f>
        <v>53904</v>
      </c>
      <c r="KV9" s="12">
        <f>+'Metinis atlyginimas'!KV7</f>
        <v>53935</v>
      </c>
      <c r="KW9" s="12">
        <f>+'Metinis atlyginimas'!KW7</f>
        <v>53965</v>
      </c>
      <c r="KX9" s="12">
        <f>+'Metinis atlyginimas'!KX7</f>
        <v>53996</v>
      </c>
      <c r="KY9" s="12">
        <f>+'Metinis atlyginimas'!KY7</f>
        <v>54026</v>
      </c>
      <c r="KZ9" s="12">
        <f>+'Metinis atlyginimas'!KZ7</f>
        <v>54057</v>
      </c>
      <c r="LA9" s="17">
        <f>+'Metinis atlyginimas'!LA7</f>
        <v>2047</v>
      </c>
      <c r="LB9" s="12">
        <f>+'Metinis atlyginimas'!LB7</f>
        <v>54088</v>
      </c>
      <c r="LC9" s="12">
        <f>+'Metinis atlyginimas'!LC7</f>
        <v>54117</v>
      </c>
      <c r="LD9" s="12">
        <f>+'Metinis atlyginimas'!LD7</f>
        <v>54148</v>
      </c>
      <c r="LE9" s="12">
        <f>+'Metinis atlyginimas'!LE7</f>
        <v>54178</v>
      </c>
      <c r="LF9" s="12">
        <f>+'Metinis atlyginimas'!LF7</f>
        <v>54209</v>
      </c>
      <c r="LG9" s="12">
        <f>+'Metinis atlyginimas'!LG7</f>
        <v>54239</v>
      </c>
      <c r="LH9" s="12">
        <f>+'Metinis atlyginimas'!LH7</f>
        <v>54270</v>
      </c>
      <c r="LI9" s="12">
        <f>+'Metinis atlyginimas'!LI7</f>
        <v>54301</v>
      </c>
      <c r="LJ9" s="12">
        <f>+'Metinis atlyginimas'!LJ7</f>
        <v>54331</v>
      </c>
      <c r="LK9" s="12">
        <f>+'Metinis atlyginimas'!LK7</f>
        <v>54362</v>
      </c>
      <c r="LL9" s="12">
        <f>+'Metinis atlyginimas'!LL7</f>
        <v>54392</v>
      </c>
      <c r="LM9" s="12">
        <f>+'Metinis atlyginimas'!LM7</f>
        <v>54423</v>
      </c>
      <c r="LN9" s="19">
        <f>+'Metinis atlyginimas'!LN7</f>
        <v>2048</v>
      </c>
    </row>
    <row r="10" spans="1:326" ht="15.75" thickBot="1">
      <c r="A10" s="15" t="s">
        <v>10</v>
      </c>
      <c r="B10" s="13">
        <v>1</v>
      </c>
      <c r="C10" s="11">
        <v>2</v>
      </c>
      <c r="D10" s="11">
        <v>3</v>
      </c>
      <c r="E10" s="11">
        <v>4</v>
      </c>
      <c r="F10" s="11">
        <v>5</v>
      </c>
      <c r="G10" s="11">
        <v>6</v>
      </c>
      <c r="H10" s="11">
        <v>7</v>
      </c>
      <c r="I10" s="11">
        <v>8</v>
      </c>
      <c r="J10" s="11">
        <v>9</v>
      </c>
      <c r="K10" s="11">
        <v>10</v>
      </c>
      <c r="L10" s="11">
        <v>11</v>
      </c>
      <c r="M10" s="11">
        <v>12</v>
      </c>
      <c r="N10" s="308">
        <v>1</v>
      </c>
      <c r="O10" s="309">
        <f>M10+1</f>
        <v>13</v>
      </c>
      <c r="P10" s="309">
        <f>O10+1</f>
        <v>14</v>
      </c>
      <c r="Q10" s="309">
        <f t="shared" ref="Q10:Z10" si="0">P10+1</f>
        <v>15</v>
      </c>
      <c r="R10" s="309">
        <f t="shared" si="0"/>
        <v>16</v>
      </c>
      <c r="S10" s="309">
        <f t="shared" si="0"/>
        <v>17</v>
      </c>
      <c r="T10" s="309">
        <f t="shared" si="0"/>
        <v>18</v>
      </c>
      <c r="U10" s="309">
        <f t="shared" si="0"/>
        <v>19</v>
      </c>
      <c r="V10" s="309">
        <f t="shared" si="0"/>
        <v>20</v>
      </c>
      <c r="W10" s="309">
        <f t="shared" si="0"/>
        <v>21</v>
      </c>
      <c r="X10" s="309">
        <f t="shared" si="0"/>
        <v>22</v>
      </c>
      <c r="Y10" s="309">
        <f t="shared" si="0"/>
        <v>23</v>
      </c>
      <c r="Z10" s="309">
        <f t="shared" si="0"/>
        <v>24</v>
      </c>
      <c r="AA10" s="308">
        <f>N10+1</f>
        <v>2</v>
      </c>
      <c r="AB10" s="309">
        <f>Z10+1</f>
        <v>25</v>
      </c>
      <c r="AC10" s="309">
        <f>AB10+1</f>
        <v>26</v>
      </c>
      <c r="AD10" s="309">
        <f t="shared" ref="AD10:AM10" si="1">AC10+1</f>
        <v>27</v>
      </c>
      <c r="AE10" s="309">
        <f t="shared" si="1"/>
        <v>28</v>
      </c>
      <c r="AF10" s="309">
        <f t="shared" si="1"/>
        <v>29</v>
      </c>
      <c r="AG10" s="309">
        <f t="shared" si="1"/>
        <v>30</v>
      </c>
      <c r="AH10" s="309">
        <f t="shared" si="1"/>
        <v>31</v>
      </c>
      <c r="AI10" s="309">
        <f t="shared" si="1"/>
        <v>32</v>
      </c>
      <c r="AJ10" s="309">
        <f t="shared" si="1"/>
        <v>33</v>
      </c>
      <c r="AK10" s="309">
        <f t="shared" si="1"/>
        <v>34</v>
      </c>
      <c r="AL10" s="309">
        <f t="shared" si="1"/>
        <v>35</v>
      </c>
      <c r="AM10" s="309">
        <f t="shared" si="1"/>
        <v>36</v>
      </c>
      <c r="AN10" s="308">
        <f>AA10+1</f>
        <v>3</v>
      </c>
      <c r="AO10" s="309">
        <f>AM10+1</f>
        <v>37</v>
      </c>
      <c r="AP10" s="309">
        <f>AO10+1</f>
        <v>38</v>
      </c>
      <c r="AQ10" s="309">
        <f t="shared" ref="AQ10:AZ10" si="2">AP10+1</f>
        <v>39</v>
      </c>
      <c r="AR10" s="309">
        <f t="shared" si="2"/>
        <v>40</v>
      </c>
      <c r="AS10" s="309">
        <f t="shared" si="2"/>
        <v>41</v>
      </c>
      <c r="AT10" s="309">
        <f t="shared" si="2"/>
        <v>42</v>
      </c>
      <c r="AU10" s="309">
        <f t="shared" si="2"/>
        <v>43</v>
      </c>
      <c r="AV10" s="309">
        <f t="shared" si="2"/>
        <v>44</v>
      </c>
      <c r="AW10" s="309">
        <f t="shared" si="2"/>
        <v>45</v>
      </c>
      <c r="AX10" s="309">
        <f t="shared" si="2"/>
        <v>46</v>
      </c>
      <c r="AY10" s="309">
        <f t="shared" si="2"/>
        <v>47</v>
      </c>
      <c r="AZ10" s="309">
        <f t="shared" si="2"/>
        <v>48</v>
      </c>
      <c r="BA10" s="308">
        <f>AN10+1</f>
        <v>4</v>
      </c>
      <c r="BB10" s="309">
        <f>AZ10+1</f>
        <v>49</v>
      </c>
      <c r="BC10" s="309">
        <f>BB10+1</f>
        <v>50</v>
      </c>
      <c r="BD10" s="309">
        <f t="shared" ref="BD10:BM10" si="3">BC10+1</f>
        <v>51</v>
      </c>
      <c r="BE10" s="309">
        <f t="shared" si="3"/>
        <v>52</v>
      </c>
      <c r="BF10" s="309">
        <f t="shared" si="3"/>
        <v>53</v>
      </c>
      <c r="BG10" s="309">
        <f t="shared" si="3"/>
        <v>54</v>
      </c>
      <c r="BH10" s="309">
        <f t="shared" si="3"/>
        <v>55</v>
      </c>
      <c r="BI10" s="309">
        <f t="shared" si="3"/>
        <v>56</v>
      </c>
      <c r="BJ10" s="309">
        <f t="shared" si="3"/>
        <v>57</v>
      </c>
      <c r="BK10" s="309">
        <f t="shared" si="3"/>
        <v>58</v>
      </c>
      <c r="BL10" s="309">
        <f t="shared" si="3"/>
        <v>59</v>
      </c>
      <c r="BM10" s="309">
        <f t="shared" si="3"/>
        <v>60</v>
      </c>
      <c r="BN10" s="308">
        <f>BA10+1</f>
        <v>5</v>
      </c>
      <c r="BO10" s="309">
        <f>BM10+1</f>
        <v>61</v>
      </c>
      <c r="BP10" s="309">
        <f>BO10+1</f>
        <v>62</v>
      </c>
      <c r="BQ10" s="309">
        <f t="shared" ref="BQ10:BZ10" si="4">BP10+1</f>
        <v>63</v>
      </c>
      <c r="BR10" s="309">
        <f t="shared" si="4"/>
        <v>64</v>
      </c>
      <c r="BS10" s="309">
        <f t="shared" si="4"/>
        <v>65</v>
      </c>
      <c r="BT10" s="309">
        <f t="shared" si="4"/>
        <v>66</v>
      </c>
      <c r="BU10" s="309">
        <f t="shared" si="4"/>
        <v>67</v>
      </c>
      <c r="BV10" s="309">
        <f t="shared" si="4"/>
        <v>68</v>
      </c>
      <c r="BW10" s="309">
        <f t="shared" si="4"/>
        <v>69</v>
      </c>
      <c r="BX10" s="309">
        <f t="shared" si="4"/>
        <v>70</v>
      </c>
      <c r="BY10" s="309">
        <f t="shared" si="4"/>
        <v>71</v>
      </c>
      <c r="BZ10" s="309">
        <f t="shared" si="4"/>
        <v>72</v>
      </c>
      <c r="CA10" s="308">
        <f>BN10+1</f>
        <v>6</v>
      </c>
      <c r="CB10" s="309">
        <f>BZ10+1</f>
        <v>73</v>
      </c>
      <c r="CC10" s="309">
        <f>CB10+1</f>
        <v>74</v>
      </c>
      <c r="CD10" s="309">
        <f t="shared" ref="CD10:CM10" si="5">CC10+1</f>
        <v>75</v>
      </c>
      <c r="CE10" s="309">
        <f t="shared" si="5"/>
        <v>76</v>
      </c>
      <c r="CF10" s="309">
        <f t="shared" si="5"/>
        <v>77</v>
      </c>
      <c r="CG10" s="309">
        <f t="shared" si="5"/>
        <v>78</v>
      </c>
      <c r="CH10" s="309">
        <f t="shared" si="5"/>
        <v>79</v>
      </c>
      <c r="CI10" s="309">
        <f t="shared" si="5"/>
        <v>80</v>
      </c>
      <c r="CJ10" s="309">
        <f t="shared" si="5"/>
        <v>81</v>
      </c>
      <c r="CK10" s="309">
        <f t="shared" si="5"/>
        <v>82</v>
      </c>
      <c r="CL10" s="309">
        <f t="shared" si="5"/>
        <v>83</v>
      </c>
      <c r="CM10" s="309">
        <f t="shared" si="5"/>
        <v>84</v>
      </c>
      <c r="CN10" s="308">
        <f>CA10+1</f>
        <v>7</v>
      </c>
      <c r="CO10" s="309">
        <f>CM10+1</f>
        <v>85</v>
      </c>
      <c r="CP10" s="309">
        <f>CO10+1</f>
        <v>86</v>
      </c>
      <c r="CQ10" s="309">
        <f t="shared" ref="CQ10:CZ10" si="6">CP10+1</f>
        <v>87</v>
      </c>
      <c r="CR10" s="309">
        <f t="shared" si="6"/>
        <v>88</v>
      </c>
      <c r="CS10" s="309">
        <f t="shared" si="6"/>
        <v>89</v>
      </c>
      <c r="CT10" s="309">
        <f t="shared" si="6"/>
        <v>90</v>
      </c>
      <c r="CU10" s="309">
        <f t="shared" si="6"/>
        <v>91</v>
      </c>
      <c r="CV10" s="309">
        <f t="shared" si="6"/>
        <v>92</v>
      </c>
      <c r="CW10" s="309">
        <f t="shared" si="6"/>
        <v>93</v>
      </c>
      <c r="CX10" s="309">
        <f t="shared" si="6"/>
        <v>94</v>
      </c>
      <c r="CY10" s="309">
        <f t="shared" si="6"/>
        <v>95</v>
      </c>
      <c r="CZ10" s="309">
        <f t="shared" si="6"/>
        <v>96</v>
      </c>
      <c r="DA10" s="308">
        <f>CN10+1</f>
        <v>8</v>
      </c>
      <c r="DB10" s="309">
        <f>CZ10+1</f>
        <v>97</v>
      </c>
      <c r="DC10" s="309">
        <f>DB10+1</f>
        <v>98</v>
      </c>
      <c r="DD10" s="309">
        <f t="shared" ref="DD10:DM10" si="7">DC10+1</f>
        <v>99</v>
      </c>
      <c r="DE10" s="309">
        <f t="shared" si="7"/>
        <v>100</v>
      </c>
      <c r="DF10" s="309">
        <f t="shared" si="7"/>
        <v>101</v>
      </c>
      <c r="DG10" s="309">
        <f t="shared" si="7"/>
        <v>102</v>
      </c>
      <c r="DH10" s="309">
        <f t="shared" si="7"/>
        <v>103</v>
      </c>
      <c r="DI10" s="309">
        <f t="shared" si="7"/>
        <v>104</v>
      </c>
      <c r="DJ10" s="309">
        <f t="shared" si="7"/>
        <v>105</v>
      </c>
      <c r="DK10" s="309">
        <f t="shared" si="7"/>
        <v>106</v>
      </c>
      <c r="DL10" s="309">
        <f t="shared" si="7"/>
        <v>107</v>
      </c>
      <c r="DM10" s="309">
        <f t="shared" si="7"/>
        <v>108</v>
      </c>
      <c r="DN10" s="308">
        <f>DA10+1</f>
        <v>9</v>
      </c>
      <c r="DO10" s="309">
        <f>DM10+1</f>
        <v>109</v>
      </c>
      <c r="DP10" s="309">
        <f>DO10+1</f>
        <v>110</v>
      </c>
      <c r="DQ10" s="309">
        <f t="shared" ref="DQ10:DZ10" si="8">DP10+1</f>
        <v>111</v>
      </c>
      <c r="DR10" s="309">
        <f t="shared" si="8"/>
        <v>112</v>
      </c>
      <c r="DS10" s="309">
        <f t="shared" si="8"/>
        <v>113</v>
      </c>
      <c r="DT10" s="309">
        <f t="shared" si="8"/>
        <v>114</v>
      </c>
      <c r="DU10" s="309">
        <f t="shared" si="8"/>
        <v>115</v>
      </c>
      <c r="DV10" s="309">
        <f t="shared" si="8"/>
        <v>116</v>
      </c>
      <c r="DW10" s="309">
        <f t="shared" si="8"/>
        <v>117</v>
      </c>
      <c r="DX10" s="309">
        <f t="shared" si="8"/>
        <v>118</v>
      </c>
      <c r="DY10" s="309">
        <f t="shared" si="8"/>
        <v>119</v>
      </c>
      <c r="DZ10" s="309">
        <f t="shared" si="8"/>
        <v>120</v>
      </c>
      <c r="EA10" s="308">
        <f>DN10+1</f>
        <v>10</v>
      </c>
      <c r="EB10" s="309">
        <f>DZ10+1</f>
        <v>121</v>
      </c>
      <c r="EC10" s="309">
        <f>EB10+1</f>
        <v>122</v>
      </c>
      <c r="ED10" s="309">
        <f t="shared" ref="ED10:EM10" si="9">EC10+1</f>
        <v>123</v>
      </c>
      <c r="EE10" s="309">
        <f t="shared" si="9"/>
        <v>124</v>
      </c>
      <c r="EF10" s="309">
        <f t="shared" si="9"/>
        <v>125</v>
      </c>
      <c r="EG10" s="309">
        <f t="shared" si="9"/>
        <v>126</v>
      </c>
      <c r="EH10" s="309">
        <f t="shared" si="9"/>
        <v>127</v>
      </c>
      <c r="EI10" s="309">
        <f t="shared" si="9"/>
        <v>128</v>
      </c>
      <c r="EJ10" s="309">
        <f t="shared" si="9"/>
        <v>129</v>
      </c>
      <c r="EK10" s="309">
        <f t="shared" si="9"/>
        <v>130</v>
      </c>
      <c r="EL10" s="309">
        <f t="shared" si="9"/>
        <v>131</v>
      </c>
      <c r="EM10" s="309">
        <f t="shared" si="9"/>
        <v>132</v>
      </c>
      <c r="EN10" s="308">
        <f>EA10+1</f>
        <v>11</v>
      </c>
      <c r="EO10" s="309">
        <f>EM10+1</f>
        <v>133</v>
      </c>
      <c r="EP10" s="309">
        <f>EO10+1</f>
        <v>134</v>
      </c>
      <c r="EQ10" s="309">
        <f t="shared" ref="EQ10:EZ10" si="10">EP10+1</f>
        <v>135</v>
      </c>
      <c r="ER10" s="309">
        <f t="shared" si="10"/>
        <v>136</v>
      </c>
      <c r="ES10" s="309">
        <f t="shared" si="10"/>
        <v>137</v>
      </c>
      <c r="ET10" s="309">
        <f t="shared" si="10"/>
        <v>138</v>
      </c>
      <c r="EU10" s="309">
        <f t="shared" si="10"/>
        <v>139</v>
      </c>
      <c r="EV10" s="309">
        <f t="shared" si="10"/>
        <v>140</v>
      </c>
      <c r="EW10" s="309">
        <f t="shared" si="10"/>
        <v>141</v>
      </c>
      <c r="EX10" s="309">
        <f t="shared" si="10"/>
        <v>142</v>
      </c>
      <c r="EY10" s="309">
        <f t="shared" si="10"/>
        <v>143</v>
      </c>
      <c r="EZ10" s="309">
        <f t="shared" si="10"/>
        <v>144</v>
      </c>
      <c r="FA10" s="308">
        <f>EN10+1</f>
        <v>12</v>
      </c>
      <c r="FB10" s="11">
        <f>EZ10+1</f>
        <v>145</v>
      </c>
      <c r="FC10" s="11">
        <f>FB10+1</f>
        <v>146</v>
      </c>
      <c r="FD10" s="11">
        <f t="shared" ref="FD10:FM10" si="11">FC10+1</f>
        <v>147</v>
      </c>
      <c r="FE10" s="11">
        <f t="shared" si="11"/>
        <v>148</v>
      </c>
      <c r="FF10" s="11">
        <f t="shared" si="11"/>
        <v>149</v>
      </c>
      <c r="FG10" s="11">
        <f t="shared" si="11"/>
        <v>150</v>
      </c>
      <c r="FH10" s="11">
        <f t="shared" si="11"/>
        <v>151</v>
      </c>
      <c r="FI10" s="11">
        <f t="shared" si="11"/>
        <v>152</v>
      </c>
      <c r="FJ10" s="11">
        <f t="shared" si="11"/>
        <v>153</v>
      </c>
      <c r="FK10" s="11">
        <f t="shared" si="11"/>
        <v>154</v>
      </c>
      <c r="FL10" s="11">
        <f t="shared" si="11"/>
        <v>155</v>
      </c>
      <c r="FM10" s="11">
        <f t="shared" si="11"/>
        <v>156</v>
      </c>
      <c r="FN10" s="18">
        <f>FA10+1</f>
        <v>13</v>
      </c>
      <c r="FO10" s="11">
        <f>FM10+1</f>
        <v>157</v>
      </c>
      <c r="FP10" s="11">
        <f>FO10+1</f>
        <v>158</v>
      </c>
      <c r="FQ10" s="11">
        <f t="shared" ref="FQ10:FZ10" si="12">FP10+1</f>
        <v>159</v>
      </c>
      <c r="FR10" s="11">
        <f t="shared" si="12"/>
        <v>160</v>
      </c>
      <c r="FS10" s="11">
        <f t="shared" si="12"/>
        <v>161</v>
      </c>
      <c r="FT10" s="11">
        <f t="shared" si="12"/>
        <v>162</v>
      </c>
      <c r="FU10" s="11">
        <f t="shared" si="12"/>
        <v>163</v>
      </c>
      <c r="FV10" s="11">
        <f t="shared" si="12"/>
        <v>164</v>
      </c>
      <c r="FW10" s="11">
        <f t="shared" si="12"/>
        <v>165</v>
      </c>
      <c r="FX10" s="11">
        <f t="shared" si="12"/>
        <v>166</v>
      </c>
      <c r="FY10" s="11">
        <f t="shared" si="12"/>
        <v>167</v>
      </c>
      <c r="FZ10" s="11">
        <f t="shared" si="12"/>
        <v>168</v>
      </c>
      <c r="GA10" s="18">
        <f>FN10+1</f>
        <v>14</v>
      </c>
      <c r="GB10" s="11">
        <f>FZ10+1</f>
        <v>169</v>
      </c>
      <c r="GC10" s="11">
        <f>GB10+1</f>
        <v>170</v>
      </c>
      <c r="GD10" s="11">
        <f t="shared" ref="GD10:GM10" si="13">GC10+1</f>
        <v>171</v>
      </c>
      <c r="GE10" s="11">
        <f t="shared" si="13"/>
        <v>172</v>
      </c>
      <c r="GF10" s="11">
        <f t="shared" si="13"/>
        <v>173</v>
      </c>
      <c r="GG10" s="11">
        <f t="shared" si="13"/>
        <v>174</v>
      </c>
      <c r="GH10" s="11">
        <f t="shared" si="13"/>
        <v>175</v>
      </c>
      <c r="GI10" s="11">
        <f t="shared" si="13"/>
        <v>176</v>
      </c>
      <c r="GJ10" s="11">
        <f t="shared" si="13"/>
        <v>177</v>
      </c>
      <c r="GK10" s="11">
        <f t="shared" si="13"/>
        <v>178</v>
      </c>
      <c r="GL10" s="11">
        <f t="shared" si="13"/>
        <v>179</v>
      </c>
      <c r="GM10" s="11">
        <f t="shared" si="13"/>
        <v>180</v>
      </c>
      <c r="GN10" s="18">
        <f>GA10+1</f>
        <v>15</v>
      </c>
      <c r="GO10" s="11">
        <f>GM10+1</f>
        <v>181</v>
      </c>
      <c r="GP10" s="11">
        <f>GO10+1</f>
        <v>182</v>
      </c>
      <c r="GQ10" s="11">
        <f t="shared" ref="GQ10:GZ10" si="14">GP10+1</f>
        <v>183</v>
      </c>
      <c r="GR10" s="11">
        <f t="shared" si="14"/>
        <v>184</v>
      </c>
      <c r="GS10" s="11">
        <f t="shared" si="14"/>
        <v>185</v>
      </c>
      <c r="GT10" s="11">
        <f t="shared" si="14"/>
        <v>186</v>
      </c>
      <c r="GU10" s="11">
        <f t="shared" si="14"/>
        <v>187</v>
      </c>
      <c r="GV10" s="11">
        <f t="shared" si="14"/>
        <v>188</v>
      </c>
      <c r="GW10" s="11">
        <f t="shared" si="14"/>
        <v>189</v>
      </c>
      <c r="GX10" s="11">
        <f t="shared" si="14"/>
        <v>190</v>
      </c>
      <c r="GY10" s="11">
        <f t="shared" si="14"/>
        <v>191</v>
      </c>
      <c r="GZ10" s="11">
        <f t="shared" si="14"/>
        <v>192</v>
      </c>
      <c r="HA10" s="18">
        <f>GN10+1</f>
        <v>16</v>
      </c>
      <c r="HB10" s="11">
        <f>GZ10+1</f>
        <v>193</v>
      </c>
      <c r="HC10" s="11">
        <f>HB10+1</f>
        <v>194</v>
      </c>
      <c r="HD10" s="11">
        <f t="shared" ref="HD10:HM10" si="15">HC10+1</f>
        <v>195</v>
      </c>
      <c r="HE10" s="11">
        <f t="shared" si="15"/>
        <v>196</v>
      </c>
      <c r="HF10" s="11">
        <f t="shared" si="15"/>
        <v>197</v>
      </c>
      <c r="HG10" s="11">
        <f t="shared" si="15"/>
        <v>198</v>
      </c>
      <c r="HH10" s="11">
        <f t="shared" si="15"/>
        <v>199</v>
      </c>
      <c r="HI10" s="11">
        <f t="shared" si="15"/>
        <v>200</v>
      </c>
      <c r="HJ10" s="11">
        <f t="shared" si="15"/>
        <v>201</v>
      </c>
      <c r="HK10" s="11">
        <f t="shared" si="15"/>
        <v>202</v>
      </c>
      <c r="HL10" s="11">
        <f t="shared" si="15"/>
        <v>203</v>
      </c>
      <c r="HM10" s="11">
        <f t="shared" si="15"/>
        <v>204</v>
      </c>
      <c r="HN10" s="18">
        <f>HA10+1</f>
        <v>17</v>
      </c>
      <c r="HO10" s="11">
        <f>HM10+1</f>
        <v>205</v>
      </c>
      <c r="HP10" s="11">
        <f>HO10+1</f>
        <v>206</v>
      </c>
      <c r="HQ10" s="11">
        <f t="shared" ref="HQ10:HZ10" si="16">HP10+1</f>
        <v>207</v>
      </c>
      <c r="HR10" s="11">
        <f t="shared" si="16"/>
        <v>208</v>
      </c>
      <c r="HS10" s="11">
        <f t="shared" si="16"/>
        <v>209</v>
      </c>
      <c r="HT10" s="11">
        <f t="shared" si="16"/>
        <v>210</v>
      </c>
      <c r="HU10" s="11">
        <f t="shared" si="16"/>
        <v>211</v>
      </c>
      <c r="HV10" s="11">
        <f t="shared" si="16"/>
        <v>212</v>
      </c>
      <c r="HW10" s="11">
        <f t="shared" si="16"/>
        <v>213</v>
      </c>
      <c r="HX10" s="11">
        <f t="shared" si="16"/>
        <v>214</v>
      </c>
      <c r="HY10" s="11">
        <f t="shared" si="16"/>
        <v>215</v>
      </c>
      <c r="HZ10" s="11">
        <f t="shared" si="16"/>
        <v>216</v>
      </c>
      <c r="IA10" s="18">
        <f>HN10+1</f>
        <v>18</v>
      </c>
      <c r="IB10" s="11">
        <f>HZ10+1</f>
        <v>217</v>
      </c>
      <c r="IC10" s="11">
        <f>IB10+1</f>
        <v>218</v>
      </c>
      <c r="ID10" s="11">
        <f t="shared" ref="ID10:IM10" si="17">IC10+1</f>
        <v>219</v>
      </c>
      <c r="IE10" s="11">
        <f t="shared" si="17"/>
        <v>220</v>
      </c>
      <c r="IF10" s="11">
        <f t="shared" si="17"/>
        <v>221</v>
      </c>
      <c r="IG10" s="11">
        <f t="shared" si="17"/>
        <v>222</v>
      </c>
      <c r="IH10" s="11">
        <f t="shared" si="17"/>
        <v>223</v>
      </c>
      <c r="II10" s="11">
        <f t="shared" si="17"/>
        <v>224</v>
      </c>
      <c r="IJ10" s="11">
        <f t="shared" si="17"/>
        <v>225</v>
      </c>
      <c r="IK10" s="11">
        <f t="shared" si="17"/>
        <v>226</v>
      </c>
      <c r="IL10" s="11">
        <f t="shared" si="17"/>
        <v>227</v>
      </c>
      <c r="IM10" s="11">
        <f t="shared" si="17"/>
        <v>228</v>
      </c>
      <c r="IN10" s="18">
        <f>IA10+1</f>
        <v>19</v>
      </c>
      <c r="IO10" s="11">
        <f>IM10+1</f>
        <v>229</v>
      </c>
      <c r="IP10" s="11">
        <f>IO10+1</f>
        <v>230</v>
      </c>
      <c r="IQ10" s="11">
        <f t="shared" ref="IQ10:IZ10" si="18">IP10+1</f>
        <v>231</v>
      </c>
      <c r="IR10" s="11">
        <f t="shared" si="18"/>
        <v>232</v>
      </c>
      <c r="IS10" s="11">
        <f t="shared" si="18"/>
        <v>233</v>
      </c>
      <c r="IT10" s="11">
        <f t="shared" si="18"/>
        <v>234</v>
      </c>
      <c r="IU10" s="11">
        <f t="shared" si="18"/>
        <v>235</v>
      </c>
      <c r="IV10" s="11">
        <f t="shared" si="18"/>
        <v>236</v>
      </c>
      <c r="IW10" s="11">
        <f t="shared" si="18"/>
        <v>237</v>
      </c>
      <c r="IX10" s="11">
        <f t="shared" si="18"/>
        <v>238</v>
      </c>
      <c r="IY10" s="11">
        <f t="shared" si="18"/>
        <v>239</v>
      </c>
      <c r="IZ10" s="11">
        <f t="shared" si="18"/>
        <v>240</v>
      </c>
      <c r="JA10" s="18">
        <f>IN10+1</f>
        <v>20</v>
      </c>
      <c r="JB10" s="11">
        <f>IZ10+1</f>
        <v>241</v>
      </c>
      <c r="JC10" s="11">
        <f>JB10+1</f>
        <v>242</v>
      </c>
      <c r="JD10" s="11">
        <f t="shared" ref="JD10:JM10" si="19">JC10+1</f>
        <v>243</v>
      </c>
      <c r="JE10" s="11">
        <f t="shared" si="19"/>
        <v>244</v>
      </c>
      <c r="JF10" s="11">
        <f t="shared" si="19"/>
        <v>245</v>
      </c>
      <c r="JG10" s="11">
        <f t="shared" si="19"/>
        <v>246</v>
      </c>
      <c r="JH10" s="11">
        <f t="shared" si="19"/>
        <v>247</v>
      </c>
      <c r="JI10" s="11">
        <f t="shared" si="19"/>
        <v>248</v>
      </c>
      <c r="JJ10" s="11">
        <f t="shared" si="19"/>
        <v>249</v>
      </c>
      <c r="JK10" s="11">
        <f t="shared" si="19"/>
        <v>250</v>
      </c>
      <c r="JL10" s="11">
        <f t="shared" si="19"/>
        <v>251</v>
      </c>
      <c r="JM10" s="11">
        <f t="shared" si="19"/>
        <v>252</v>
      </c>
      <c r="JN10" s="18">
        <f>JA10+1</f>
        <v>21</v>
      </c>
      <c r="JO10" s="11">
        <f>JM10+1</f>
        <v>253</v>
      </c>
      <c r="JP10" s="11">
        <f>JO10+1</f>
        <v>254</v>
      </c>
      <c r="JQ10" s="11">
        <f t="shared" ref="JQ10:JZ10" si="20">JP10+1</f>
        <v>255</v>
      </c>
      <c r="JR10" s="11">
        <f t="shared" si="20"/>
        <v>256</v>
      </c>
      <c r="JS10" s="11">
        <f t="shared" si="20"/>
        <v>257</v>
      </c>
      <c r="JT10" s="11">
        <f t="shared" si="20"/>
        <v>258</v>
      </c>
      <c r="JU10" s="11">
        <f t="shared" si="20"/>
        <v>259</v>
      </c>
      <c r="JV10" s="11">
        <f t="shared" si="20"/>
        <v>260</v>
      </c>
      <c r="JW10" s="11">
        <f t="shared" si="20"/>
        <v>261</v>
      </c>
      <c r="JX10" s="11">
        <f t="shared" si="20"/>
        <v>262</v>
      </c>
      <c r="JY10" s="11">
        <f t="shared" si="20"/>
        <v>263</v>
      </c>
      <c r="JZ10" s="11">
        <f t="shared" si="20"/>
        <v>264</v>
      </c>
      <c r="KA10" s="18">
        <f>JN10+1</f>
        <v>22</v>
      </c>
      <c r="KB10" s="11">
        <f>JZ10+1</f>
        <v>265</v>
      </c>
      <c r="KC10" s="11">
        <f>KB10+1</f>
        <v>266</v>
      </c>
      <c r="KD10" s="11">
        <f t="shared" ref="KD10:KM10" si="21">KC10+1</f>
        <v>267</v>
      </c>
      <c r="KE10" s="11">
        <f t="shared" si="21"/>
        <v>268</v>
      </c>
      <c r="KF10" s="11">
        <f t="shared" si="21"/>
        <v>269</v>
      </c>
      <c r="KG10" s="11">
        <f t="shared" si="21"/>
        <v>270</v>
      </c>
      <c r="KH10" s="11">
        <f t="shared" si="21"/>
        <v>271</v>
      </c>
      <c r="KI10" s="11">
        <f t="shared" si="21"/>
        <v>272</v>
      </c>
      <c r="KJ10" s="11">
        <f t="shared" si="21"/>
        <v>273</v>
      </c>
      <c r="KK10" s="11">
        <f t="shared" si="21"/>
        <v>274</v>
      </c>
      <c r="KL10" s="11">
        <f t="shared" si="21"/>
        <v>275</v>
      </c>
      <c r="KM10" s="11">
        <f t="shared" si="21"/>
        <v>276</v>
      </c>
      <c r="KN10" s="18">
        <f>KA10+1</f>
        <v>23</v>
      </c>
      <c r="KO10" s="11">
        <f>KM10+1</f>
        <v>277</v>
      </c>
      <c r="KP10" s="11">
        <f>KO10+1</f>
        <v>278</v>
      </c>
      <c r="KQ10" s="11">
        <f t="shared" ref="KQ10:KZ10" si="22">KP10+1</f>
        <v>279</v>
      </c>
      <c r="KR10" s="11">
        <f t="shared" si="22"/>
        <v>280</v>
      </c>
      <c r="KS10" s="11">
        <f t="shared" si="22"/>
        <v>281</v>
      </c>
      <c r="KT10" s="11">
        <f t="shared" si="22"/>
        <v>282</v>
      </c>
      <c r="KU10" s="11">
        <f t="shared" si="22"/>
        <v>283</v>
      </c>
      <c r="KV10" s="11">
        <f t="shared" si="22"/>
        <v>284</v>
      </c>
      <c r="KW10" s="11">
        <f t="shared" si="22"/>
        <v>285</v>
      </c>
      <c r="KX10" s="11">
        <f t="shared" si="22"/>
        <v>286</v>
      </c>
      <c r="KY10" s="11">
        <f t="shared" si="22"/>
        <v>287</v>
      </c>
      <c r="KZ10" s="11">
        <f t="shared" si="22"/>
        <v>288</v>
      </c>
      <c r="LA10" s="18">
        <f>KN10+1</f>
        <v>24</v>
      </c>
      <c r="LB10" s="11">
        <f>KZ10+1</f>
        <v>289</v>
      </c>
      <c r="LC10" s="11">
        <f>LB10+1</f>
        <v>290</v>
      </c>
      <c r="LD10" s="11">
        <f t="shared" ref="LD10:LM10" si="23">LC10+1</f>
        <v>291</v>
      </c>
      <c r="LE10" s="11">
        <f t="shared" si="23"/>
        <v>292</v>
      </c>
      <c r="LF10" s="11">
        <f t="shared" si="23"/>
        <v>293</v>
      </c>
      <c r="LG10" s="11">
        <f t="shared" si="23"/>
        <v>294</v>
      </c>
      <c r="LH10" s="11">
        <f t="shared" si="23"/>
        <v>295</v>
      </c>
      <c r="LI10" s="11">
        <f t="shared" si="23"/>
        <v>296</v>
      </c>
      <c r="LJ10" s="11">
        <f t="shared" si="23"/>
        <v>297</v>
      </c>
      <c r="LK10" s="11">
        <f t="shared" si="23"/>
        <v>298</v>
      </c>
      <c r="LL10" s="11">
        <f t="shared" si="23"/>
        <v>299</v>
      </c>
      <c r="LM10" s="11">
        <f t="shared" si="23"/>
        <v>300</v>
      </c>
      <c r="LN10" s="20">
        <f>LA10+1</f>
        <v>25</v>
      </c>
    </row>
    <row r="11" spans="1:326">
      <c r="B11" s="80"/>
      <c r="C11" s="80"/>
      <c r="D11" s="80"/>
      <c r="E11" s="80"/>
      <c r="F11" s="80"/>
      <c r="G11" s="80"/>
      <c r="H11" s="80"/>
      <c r="I11" s="80"/>
      <c r="J11" s="80"/>
      <c r="K11" s="80"/>
      <c r="L11" s="80"/>
      <c r="M11" s="80"/>
      <c r="N11" s="502"/>
      <c r="O11" s="503"/>
      <c r="P11" s="503"/>
      <c r="Q11" s="503"/>
      <c r="R11" s="503"/>
      <c r="S11" s="503"/>
      <c r="T11" s="503"/>
      <c r="U11" s="503"/>
      <c r="V11" s="503"/>
      <c r="W11" s="503"/>
      <c r="X11" s="503"/>
      <c r="Y11" s="503"/>
      <c r="Z11" s="503"/>
      <c r="AA11" s="502"/>
      <c r="AB11" s="503"/>
      <c r="AC11" s="503"/>
      <c r="AD11" s="503"/>
      <c r="AE11" s="503"/>
      <c r="AF11" s="503"/>
      <c r="AG11" s="503"/>
      <c r="AH11" s="503"/>
      <c r="AI11" s="503"/>
      <c r="AJ11" s="503"/>
      <c r="AK11" s="503"/>
      <c r="AL11" s="503"/>
      <c r="AM11" s="503"/>
      <c r="AN11" s="502"/>
      <c r="AO11" s="503"/>
      <c r="AP11" s="503"/>
      <c r="AQ11" s="503"/>
      <c r="AR11" s="503"/>
      <c r="AS11" s="503"/>
      <c r="AT11" s="503"/>
      <c r="AU11" s="503"/>
      <c r="AV11" s="503"/>
      <c r="AW11" s="503"/>
      <c r="AX11" s="503"/>
      <c r="AY11" s="503"/>
      <c r="AZ11" s="503"/>
      <c r="BA11" s="502"/>
      <c r="BB11" s="503"/>
      <c r="BC11" s="503"/>
      <c r="BD11" s="503"/>
      <c r="BE11" s="503"/>
      <c r="BF11" s="503"/>
      <c r="BG11" s="503"/>
      <c r="BH11" s="503"/>
      <c r="BI11" s="503"/>
      <c r="BJ11" s="503"/>
      <c r="BK11" s="503"/>
      <c r="BL11" s="503"/>
      <c r="BM11" s="503"/>
      <c r="BN11" s="502"/>
      <c r="BO11" s="503"/>
      <c r="BP11" s="503"/>
      <c r="BQ11" s="503"/>
      <c r="BR11" s="503"/>
      <c r="BS11" s="503"/>
      <c r="BT11" s="503"/>
      <c r="BU11" s="503"/>
      <c r="BV11" s="503"/>
      <c r="BW11" s="503"/>
      <c r="BX11" s="503"/>
      <c r="BY11" s="503"/>
      <c r="BZ11" s="503"/>
      <c r="CA11" s="502"/>
      <c r="CB11" s="503"/>
      <c r="CC11" s="503"/>
      <c r="CD11" s="503"/>
      <c r="CE11" s="503"/>
      <c r="CF11" s="503"/>
      <c r="CG11" s="503"/>
      <c r="CH11" s="503"/>
      <c r="CI11" s="503"/>
      <c r="CJ11" s="503"/>
      <c r="CK11" s="503"/>
      <c r="CL11" s="503"/>
      <c r="CM11" s="503"/>
      <c r="CN11" s="502"/>
      <c r="CO11" s="503"/>
      <c r="CP11" s="503"/>
      <c r="CQ11" s="503"/>
      <c r="CR11" s="503"/>
      <c r="CS11" s="503"/>
      <c r="CT11" s="503"/>
      <c r="CU11" s="503"/>
      <c r="CV11" s="503"/>
      <c r="CW11" s="503"/>
      <c r="CX11" s="503"/>
      <c r="CY11" s="503"/>
      <c r="CZ11" s="503"/>
      <c r="DA11" s="502"/>
      <c r="DB11" s="503"/>
      <c r="DC11" s="503"/>
      <c r="DD11" s="503"/>
      <c r="DE11" s="503"/>
      <c r="DF11" s="503"/>
      <c r="DG11" s="503"/>
      <c r="DH11" s="503"/>
      <c r="DI11" s="503"/>
      <c r="DJ11" s="503"/>
      <c r="DK11" s="503"/>
      <c r="DL11" s="503"/>
      <c r="DM11" s="503"/>
      <c r="DN11" s="502"/>
      <c r="DO11" s="503"/>
      <c r="DP11" s="503"/>
      <c r="DQ11" s="503"/>
      <c r="DR11" s="503"/>
      <c r="DS11" s="503"/>
      <c r="DT11" s="503"/>
      <c r="DU11" s="503"/>
      <c r="DV11" s="503"/>
      <c r="DW11" s="503"/>
      <c r="DX11" s="503"/>
      <c r="DY11" s="503"/>
      <c r="DZ11" s="503"/>
      <c r="EA11" s="502"/>
      <c r="EB11" s="503"/>
      <c r="EC11" s="503"/>
      <c r="ED11" s="503"/>
      <c r="EE11" s="503"/>
      <c r="EF11" s="503"/>
      <c r="EG11" s="503"/>
      <c r="EH11" s="503"/>
      <c r="EI11" s="503"/>
      <c r="EJ11" s="503"/>
      <c r="EK11" s="503"/>
      <c r="EL11" s="503"/>
      <c r="EM11" s="503"/>
      <c r="EN11" s="502"/>
      <c r="EO11" s="503"/>
      <c r="EP11" s="503"/>
      <c r="EQ11" s="503"/>
      <c r="ER11" s="503"/>
      <c r="ES11" s="503"/>
      <c r="ET11" s="503"/>
      <c r="EU11" s="503"/>
      <c r="EV11" s="503"/>
      <c r="EW11" s="503"/>
      <c r="EX11" s="503"/>
      <c r="EY11" s="503"/>
      <c r="EZ11" s="503"/>
      <c r="FA11" s="502"/>
      <c r="FB11" s="80"/>
      <c r="FC11" s="80"/>
      <c r="FD11" s="80"/>
      <c r="FE11" s="80"/>
      <c r="FF11" s="80"/>
      <c r="FG11" s="80"/>
      <c r="FH11" s="80"/>
      <c r="FI11" s="80"/>
      <c r="FJ11" s="80"/>
      <c r="FK11" s="80"/>
      <c r="FL11" s="80"/>
      <c r="FM11" s="80"/>
      <c r="FN11" s="81"/>
      <c r="FO11" s="80"/>
      <c r="FP11" s="80"/>
      <c r="FQ11" s="80"/>
      <c r="FR11" s="80"/>
      <c r="FS11" s="80"/>
      <c r="FT11" s="80"/>
      <c r="FU11" s="80"/>
      <c r="FV11" s="80"/>
      <c r="FW11" s="80"/>
      <c r="FX11" s="80"/>
      <c r="FY11" s="80"/>
      <c r="FZ11" s="80"/>
      <c r="GA11" s="81"/>
      <c r="GB11" s="80"/>
      <c r="GC11" s="80"/>
      <c r="GD11" s="80"/>
      <c r="GE11" s="80"/>
      <c r="GF11" s="80"/>
      <c r="GG11" s="80"/>
      <c r="GH11" s="80"/>
      <c r="GI11" s="80"/>
      <c r="GJ11" s="80"/>
      <c r="GK11" s="80"/>
      <c r="GL11" s="80"/>
      <c r="GM11" s="80"/>
      <c r="GN11" s="81"/>
      <c r="GO11" s="80"/>
      <c r="GP11" s="80"/>
      <c r="GQ11" s="80"/>
      <c r="GR11" s="80"/>
      <c r="GS11" s="80"/>
      <c r="GT11" s="80"/>
      <c r="GU11" s="80"/>
      <c r="GV11" s="80"/>
      <c r="GW11" s="80"/>
      <c r="GX11" s="80"/>
      <c r="GY11" s="80"/>
      <c r="GZ11" s="80"/>
      <c r="HA11" s="81"/>
      <c r="HB11" s="80"/>
      <c r="HC11" s="80"/>
      <c r="HD11" s="80"/>
      <c r="HE11" s="80"/>
      <c r="HF11" s="80"/>
      <c r="HG11" s="80"/>
      <c r="HH11" s="80"/>
      <c r="HI11" s="80"/>
      <c r="HJ11" s="80"/>
      <c r="HK11" s="80"/>
      <c r="HL11" s="80"/>
      <c r="HM11" s="80"/>
      <c r="HN11" s="81"/>
      <c r="HO11" s="80"/>
      <c r="HP11" s="80"/>
      <c r="HQ11" s="80"/>
      <c r="HR11" s="80"/>
      <c r="HS11" s="80"/>
      <c r="HT11" s="80"/>
      <c r="HU11" s="80"/>
      <c r="HV11" s="80"/>
      <c r="HW11" s="80"/>
      <c r="HX11" s="80"/>
      <c r="HY11" s="80"/>
      <c r="HZ11" s="80"/>
      <c r="IA11" s="81"/>
      <c r="IB11" s="80"/>
      <c r="IC11" s="80"/>
      <c r="ID11" s="80"/>
      <c r="IE11" s="80"/>
      <c r="IF11" s="80"/>
      <c r="IG11" s="80"/>
      <c r="IH11" s="80"/>
      <c r="II11" s="80"/>
      <c r="IJ11" s="80"/>
      <c r="IK11" s="80"/>
      <c r="IL11" s="80"/>
      <c r="IM11" s="80"/>
      <c r="IN11" s="81"/>
      <c r="IO11" s="80"/>
      <c r="IP11" s="80"/>
      <c r="IQ11" s="80"/>
      <c r="IR11" s="80"/>
      <c r="IS11" s="80"/>
      <c r="IT11" s="80"/>
      <c r="IU11" s="80"/>
      <c r="IV11" s="80"/>
      <c r="IW11" s="80"/>
      <c r="IX11" s="80"/>
      <c r="IY11" s="80"/>
      <c r="IZ11" s="80"/>
      <c r="JA11" s="81"/>
      <c r="JB11" s="80"/>
      <c r="JC11" s="80"/>
      <c r="JD11" s="80"/>
      <c r="JE11" s="80"/>
      <c r="JF11" s="80"/>
      <c r="JG11" s="80"/>
      <c r="JH11" s="80"/>
      <c r="JI11" s="80"/>
      <c r="JJ11" s="80"/>
      <c r="JK11" s="80"/>
      <c r="JL11" s="80"/>
      <c r="JM11" s="80"/>
      <c r="JN11" s="81"/>
      <c r="JO11" s="80"/>
      <c r="JP11" s="80"/>
      <c r="JQ11" s="80"/>
      <c r="JR11" s="80"/>
      <c r="JS11" s="80"/>
      <c r="JT11" s="80"/>
      <c r="JU11" s="80"/>
      <c r="JV11" s="80"/>
      <c r="JW11" s="80"/>
      <c r="JX11" s="80"/>
      <c r="JY11" s="80"/>
      <c r="JZ11" s="80"/>
      <c r="KA11" s="81"/>
      <c r="KB11" s="80"/>
      <c r="KC11" s="80"/>
      <c r="KD11" s="80"/>
      <c r="KE11" s="80"/>
      <c r="KF11" s="80"/>
      <c r="KG11" s="80"/>
      <c r="KH11" s="80"/>
      <c r="KI11" s="80"/>
      <c r="KJ11" s="80"/>
      <c r="KK11" s="80"/>
      <c r="KL11" s="80"/>
      <c r="KM11" s="80"/>
      <c r="KN11" s="81"/>
      <c r="KO11" s="80"/>
      <c r="KP11" s="80"/>
      <c r="KQ11" s="80"/>
      <c r="KR11" s="80"/>
      <c r="KS11" s="80"/>
      <c r="KT11" s="80"/>
      <c r="KU11" s="80"/>
      <c r="KV11" s="80"/>
      <c r="KW11" s="80"/>
      <c r="KX11" s="80"/>
      <c r="KY11" s="80"/>
      <c r="KZ11" s="80"/>
      <c r="LA11" s="81"/>
      <c r="LB11" s="80"/>
      <c r="LC11" s="80"/>
      <c r="LD11" s="80"/>
      <c r="LE11" s="80"/>
      <c r="LF11" s="80"/>
      <c r="LG11" s="80"/>
      <c r="LH11" s="80"/>
      <c r="LI11" s="80"/>
      <c r="LJ11" s="80"/>
      <c r="LK11" s="80"/>
      <c r="LL11" s="80"/>
      <c r="LM11" s="80"/>
      <c r="LN11" s="81"/>
    </row>
    <row r="12" spans="1:326" outlineLevel="1">
      <c r="A12" s="3" t="s">
        <v>342</v>
      </c>
      <c r="B12" s="3" t="b">
        <f>AND(B10&gt;0,B10&lt;='Bazinės prielaidos'!$E$11+'Bazinės prielaidos'!$E$15)</f>
        <v>1</v>
      </c>
      <c r="C12" s="3" t="b">
        <f>AND(C10&gt;0,C10&lt;='Bazinės prielaidos'!$E$11+'Bazinės prielaidos'!$E$15)</f>
        <v>1</v>
      </c>
      <c r="D12" s="3" t="b">
        <f>AND(D10&gt;0,D10&lt;='Bazinės prielaidos'!$E$11+'Bazinės prielaidos'!$E$15)</f>
        <v>1</v>
      </c>
      <c r="E12" s="3" t="b">
        <f>AND(E10&gt;0,E10&lt;='Bazinės prielaidos'!$E$11+'Bazinės prielaidos'!$E$15)</f>
        <v>1</v>
      </c>
      <c r="F12" s="3" t="b">
        <f>AND(F10&gt;0,F10&lt;='Bazinės prielaidos'!$E$11+'Bazinės prielaidos'!$E$15)</f>
        <v>1</v>
      </c>
      <c r="G12" s="3" t="b">
        <f>AND(G10&gt;0,G10&lt;='Bazinės prielaidos'!$E$11+'Bazinės prielaidos'!$E$15)</f>
        <v>1</v>
      </c>
      <c r="H12" s="3" t="b">
        <f>AND(H10&gt;0,H10&lt;='Bazinės prielaidos'!$E$11+'Bazinės prielaidos'!$E$15)</f>
        <v>1</v>
      </c>
      <c r="I12" s="3" t="b">
        <f>AND(I10&gt;0,I10&lt;='Bazinės prielaidos'!$E$11+'Bazinės prielaidos'!$E$15)</f>
        <v>1</v>
      </c>
      <c r="J12" s="3" t="b">
        <f>AND(J10&gt;0,J10&lt;='Bazinės prielaidos'!$E$11+'Bazinės prielaidos'!$E$15)</f>
        <v>1</v>
      </c>
      <c r="K12" s="3" t="b">
        <f>AND(K10&gt;0,K10&lt;='Bazinės prielaidos'!$E$11+'Bazinės prielaidos'!$E$15)</f>
        <v>1</v>
      </c>
      <c r="L12" s="3" t="b">
        <f>AND(L10&gt;0,L10&lt;='Bazinės prielaidos'!$E$11+'Bazinės prielaidos'!$E$15)</f>
        <v>1</v>
      </c>
      <c r="M12" s="3" t="b">
        <f>AND(M10&gt;0,M10&lt;='Bazinės prielaidos'!$E$11+'Bazinės prielaidos'!$E$15)</f>
        <v>1</v>
      </c>
      <c r="N12" s="38"/>
      <c r="O12" s="3" t="b">
        <f>AND(O10&gt;0,O10&lt;='Bazinės prielaidos'!$E$11+'Bazinės prielaidos'!$E$15)</f>
        <v>1</v>
      </c>
      <c r="P12" s="3" t="b">
        <f>AND(P10&gt;0,P10&lt;='Bazinės prielaidos'!$E$11+'Bazinės prielaidos'!$E$15)</f>
        <v>1</v>
      </c>
      <c r="Q12" s="3" t="b">
        <f>AND(Q10&gt;0,Q10&lt;='Bazinės prielaidos'!$E$11+'Bazinės prielaidos'!$E$15)</f>
        <v>1</v>
      </c>
      <c r="R12" s="3" t="b">
        <f>AND(R10&gt;0,R10&lt;='Bazinės prielaidos'!$E$11+'Bazinės prielaidos'!$E$15)</f>
        <v>1</v>
      </c>
      <c r="S12" s="3" t="b">
        <f>AND(S10&gt;0,S10&lt;='Bazinės prielaidos'!$E$11+'Bazinės prielaidos'!$E$15)</f>
        <v>1</v>
      </c>
      <c r="T12" s="3" t="b">
        <f>AND(T10&gt;0,T10&lt;='Bazinės prielaidos'!$E$11+'Bazinės prielaidos'!$E$15)</f>
        <v>1</v>
      </c>
      <c r="U12" s="3" t="b">
        <f>AND(U10&gt;0,U10&lt;='Bazinės prielaidos'!$E$11+'Bazinės prielaidos'!$E$15)</f>
        <v>1</v>
      </c>
      <c r="V12" s="3" t="b">
        <f>AND(V10&gt;0,V10&lt;='Bazinės prielaidos'!$E$11+'Bazinės prielaidos'!$E$15)</f>
        <v>1</v>
      </c>
      <c r="W12" s="3" t="b">
        <f>AND(W10&gt;0,W10&lt;='Bazinės prielaidos'!$E$11+'Bazinės prielaidos'!$E$15)</f>
        <v>1</v>
      </c>
      <c r="X12" s="3" t="b">
        <f>AND(X10&gt;0,X10&lt;='Bazinės prielaidos'!$E$11+'Bazinės prielaidos'!$E$15)</f>
        <v>1</v>
      </c>
      <c r="Y12" s="3" t="b">
        <f>AND(Y10&gt;0,Y10&lt;='Bazinės prielaidos'!$E$11+'Bazinės prielaidos'!$E$15)</f>
        <v>1</v>
      </c>
      <c r="Z12" s="3" t="b">
        <f>AND(Z10&gt;0,Z10&lt;='Bazinės prielaidos'!$E$11+'Bazinės prielaidos'!$E$15)</f>
        <v>1</v>
      </c>
      <c r="AA12" s="38"/>
      <c r="AB12" s="3" t="b">
        <f>AND(AB10&gt;0,AB10&lt;='Bazinės prielaidos'!$E$11+'Bazinės prielaidos'!$E$15)</f>
        <v>1</v>
      </c>
      <c r="AC12" s="3" t="b">
        <f>AND(AC10&gt;0,AC10&lt;='Bazinės prielaidos'!$E$11+'Bazinės prielaidos'!$E$15)</f>
        <v>1</v>
      </c>
      <c r="AD12" s="3" t="b">
        <f>AND(AD10&gt;0,AD10&lt;='Bazinės prielaidos'!$E$11+'Bazinės prielaidos'!$E$15)</f>
        <v>1</v>
      </c>
      <c r="AE12" s="3" t="b">
        <f>AND(AE10&gt;0,AE10&lt;='Bazinės prielaidos'!$E$11+'Bazinės prielaidos'!$E$15)</f>
        <v>1</v>
      </c>
      <c r="AF12" s="3" t="b">
        <f>AND(AF10&gt;0,AF10&lt;='Bazinės prielaidos'!$E$11+'Bazinės prielaidos'!$E$15)</f>
        <v>1</v>
      </c>
      <c r="AG12" s="3" t="b">
        <f>AND(AG10&gt;0,AG10&lt;='Bazinės prielaidos'!$E$11+'Bazinės prielaidos'!$E$15)</f>
        <v>1</v>
      </c>
      <c r="AH12" s="3" t="b">
        <f>AND(AH10&gt;0,AH10&lt;='Bazinės prielaidos'!$E$11+'Bazinės prielaidos'!$E$15)</f>
        <v>1</v>
      </c>
      <c r="AI12" s="3" t="b">
        <f>AND(AI10&gt;0,AI10&lt;='Bazinės prielaidos'!$E$11+'Bazinės prielaidos'!$E$15)</f>
        <v>1</v>
      </c>
      <c r="AJ12" s="3" t="b">
        <f>AND(AJ10&gt;0,AJ10&lt;='Bazinės prielaidos'!$E$11+'Bazinės prielaidos'!$E$15)</f>
        <v>1</v>
      </c>
      <c r="AK12" s="3" t="b">
        <f>AND(AK10&gt;0,AK10&lt;='Bazinės prielaidos'!$E$11+'Bazinės prielaidos'!$E$15)</f>
        <v>1</v>
      </c>
      <c r="AL12" s="3" t="b">
        <f>AND(AL10&gt;0,AL10&lt;='Bazinės prielaidos'!$E$11+'Bazinės prielaidos'!$E$15)</f>
        <v>1</v>
      </c>
      <c r="AM12" s="3" t="b">
        <f>AND(AM10&gt;0,AM10&lt;='Bazinės prielaidos'!$E$11+'Bazinės prielaidos'!$E$15)</f>
        <v>1</v>
      </c>
      <c r="AN12" s="38"/>
      <c r="AO12" s="3" t="b">
        <f>AND(AO10&gt;0,AO10&lt;='Bazinės prielaidos'!$E$11+'Bazinės prielaidos'!$E$15)</f>
        <v>1</v>
      </c>
      <c r="AP12" s="3" t="b">
        <f>AND(AP10&gt;0,AP10&lt;='Bazinės prielaidos'!$E$11+'Bazinės prielaidos'!$E$15)</f>
        <v>1</v>
      </c>
      <c r="AQ12" s="3" t="b">
        <f>AND(AQ10&gt;0,AQ10&lt;='Bazinės prielaidos'!$E$11+'Bazinės prielaidos'!$E$15)</f>
        <v>1</v>
      </c>
      <c r="AR12" s="3" t="b">
        <f>AND(AR10&gt;0,AR10&lt;='Bazinės prielaidos'!$E$11+'Bazinės prielaidos'!$E$15)</f>
        <v>1</v>
      </c>
      <c r="AS12" s="3" t="b">
        <f>AND(AS10&gt;0,AS10&lt;='Bazinės prielaidos'!$E$11+'Bazinės prielaidos'!$E$15)</f>
        <v>1</v>
      </c>
      <c r="AT12" s="3" t="b">
        <f>AND(AT10&gt;0,AT10&lt;='Bazinės prielaidos'!$E$11+'Bazinės prielaidos'!$E$15)</f>
        <v>1</v>
      </c>
      <c r="AU12" s="3" t="b">
        <f>AND(AU10&gt;0,AU10&lt;='Bazinės prielaidos'!$E$11+'Bazinės prielaidos'!$E$15)</f>
        <v>1</v>
      </c>
      <c r="AV12" s="3" t="b">
        <f>AND(AV10&gt;0,AV10&lt;='Bazinės prielaidos'!$E$11+'Bazinės prielaidos'!$E$15)</f>
        <v>1</v>
      </c>
      <c r="AW12" s="3" t="b">
        <f>AND(AW10&gt;0,AW10&lt;='Bazinės prielaidos'!$E$11+'Bazinės prielaidos'!$E$15)</f>
        <v>1</v>
      </c>
      <c r="AX12" s="3" t="b">
        <f>AND(AX10&gt;0,AX10&lt;='Bazinės prielaidos'!$E$11+'Bazinės prielaidos'!$E$15)</f>
        <v>1</v>
      </c>
      <c r="AY12" s="3" t="b">
        <f>AND(AY10&gt;0,AY10&lt;='Bazinės prielaidos'!$E$11+'Bazinės prielaidos'!$E$15)</f>
        <v>1</v>
      </c>
      <c r="AZ12" s="3" t="b">
        <f>AND(AZ10&gt;0,AZ10&lt;='Bazinės prielaidos'!$E$11+'Bazinės prielaidos'!$E$15)</f>
        <v>1</v>
      </c>
      <c r="BA12" s="38"/>
      <c r="BB12" s="3" t="b">
        <f>AND(BB10&gt;0,BB10&lt;='Bazinės prielaidos'!$E$11+'Bazinės prielaidos'!$E$15)</f>
        <v>1</v>
      </c>
      <c r="BC12" s="3" t="b">
        <f>AND(BC10&gt;0,BC10&lt;='Bazinės prielaidos'!$E$11+'Bazinės prielaidos'!$E$15)</f>
        <v>1</v>
      </c>
      <c r="BD12" s="3" t="b">
        <f>AND(BD10&gt;0,BD10&lt;='Bazinės prielaidos'!$E$11+'Bazinės prielaidos'!$E$15)</f>
        <v>1</v>
      </c>
      <c r="BE12" s="3" t="b">
        <f>AND(BE10&gt;0,BE10&lt;='Bazinės prielaidos'!$E$11+'Bazinės prielaidos'!$E$15)</f>
        <v>1</v>
      </c>
      <c r="BF12" s="3" t="b">
        <f>AND(BF10&gt;0,BF10&lt;='Bazinės prielaidos'!$E$11+'Bazinės prielaidos'!$E$15)</f>
        <v>1</v>
      </c>
      <c r="BG12" s="3" t="b">
        <f>AND(BG10&gt;0,BG10&lt;='Bazinės prielaidos'!$E$11+'Bazinės prielaidos'!$E$15)</f>
        <v>1</v>
      </c>
      <c r="BH12" s="3" t="b">
        <f>AND(BH10&gt;0,BH10&lt;='Bazinės prielaidos'!$E$11+'Bazinės prielaidos'!$E$15)</f>
        <v>1</v>
      </c>
      <c r="BI12" s="3" t="b">
        <f>AND(BI10&gt;0,BI10&lt;='Bazinės prielaidos'!$E$11+'Bazinės prielaidos'!$E$15)</f>
        <v>1</v>
      </c>
      <c r="BJ12" s="3" t="b">
        <f>AND(BJ10&gt;0,BJ10&lt;='Bazinės prielaidos'!$E$11+'Bazinės prielaidos'!$E$15)</f>
        <v>1</v>
      </c>
      <c r="BK12" s="3" t="b">
        <f>AND(BK10&gt;0,BK10&lt;='Bazinės prielaidos'!$E$11+'Bazinės prielaidos'!$E$15)</f>
        <v>1</v>
      </c>
      <c r="BL12" s="3" t="b">
        <f>AND(BL10&gt;0,BL10&lt;='Bazinės prielaidos'!$E$11+'Bazinės prielaidos'!$E$15)</f>
        <v>1</v>
      </c>
      <c r="BM12" s="3" t="b">
        <f>AND(BM10&gt;0,BM10&lt;='Bazinės prielaidos'!$E$11+'Bazinės prielaidos'!$E$15)</f>
        <v>1</v>
      </c>
      <c r="BN12" s="38"/>
      <c r="BO12" s="3" t="b">
        <f>AND(BO10&gt;0,BO10&lt;='Bazinės prielaidos'!$E$11+'Bazinės prielaidos'!$E$15)</f>
        <v>1</v>
      </c>
      <c r="BP12" s="3" t="b">
        <f>AND(BP10&gt;0,BP10&lt;='Bazinės prielaidos'!$E$11+'Bazinės prielaidos'!$E$15)</f>
        <v>1</v>
      </c>
      <c r="BQ12" s="3" t="b">
        <f>AND(BQ10&gt;0,BQ10&lt;='Bazinės prielaidos'!$E$11+'Bazinės prielaidos'!$E$15)</f>
        <v>1</v>
      </c>
      <c r="BR12" s="3" t="b">
        <f>AND(BR10&gt;0,BR10&lt;='Bazinės prielaidos'!$E$11+'Bazinės prielaidos'!$E$15)</f>
        <v>1</v>
      </c>
      <c r="BS12" s="3" t="b">
        <f>AND(BS10&gt;0,BS10&lt;='Bazinės prielaidos'!$E$11+'Bazinės prielaidos'!$E$15)</f>
        <v>1</v>
      </c>
      <c r="BT12" s="3" t="b">
        <f>AND(BT10&gt;0,BT10&lt;='Bazinės prielaidos'!$E$11+'Bazinės prielaidos'!$E$15)</f>
        <v>1</v>
      </c>
      <c r="BU12" s="3" t="b">
        <f>AND(BU10&gt;0,BU10&lt;='Bazinės prielaidos'!$E$11+'Bazinės prielaidos'!$E$15)</f>
        <v>1</v>
      </c>
      <c r="BV12" s="3" t="b">
        <f>AND(BV10&gt;0,BV10&lt;='Bazinės prielaidos'!$E$11+'Bazinės prielaidos'!$E$15)</f>
        <v>1</v>
      </c>
      <c r="BW12" s="3" t="b">
        <f>AND(BW10&gt;0,BW10&lt;='Bazinės prielaidos'!$E$11+'Bazinės prielaidos'!$E$15)</f>
        <v>1</v>
      </c>
      <c r="BX12" s="3" t="b">
        <f>AND(BX10&gt;0,BX10&lt;='Bazinės prielaidos'!$E$11+'Bazinės prielaidos'!$E$15)</f>
        <v>1</v>
      </c>
      <c r="BY12" s="3" t="b">
        <f>AND(BY10&gt;0,BY10&lt;='Bazinės prielaidos'!$E$11+'Bazinės prielaidos'!$E$15)</f>
        <v>1</v>
      </c>
      <c r="BZ12" s="3" t="b">
        <f>AND(BZ10&gt;0,BZ10&lt;='Bazinės prielaidos'!$E$11+'Bazinės prielaidos'!$E$15)</f>
        <v>1</v>
      </c>
      <c r="CA12" s="38"/>
      <c r="CB12" s="3" t="b">
        <f>AND(CB10&gt;0,CB10&lt;='Bazinės prielaidos'!$E$11+'Bazinės prielaidos'!$E$15)</f>
        <v>1</v>
      </c>
      <c r="CC12" s="3" t="b">
        <f>AND(CC10&gt;0,CC10&lt;='Bazinės prielaidos'!$E$11+'Bazinės prielaidos'!$E$15)</f>
        <v>1</v>
      </c>
      <c r="CD12" s="3" t="b">
        <f>AND(CD10&gt;0,CD10&lt;='Bazinės prielaidos'!$E$11+'Bazinės prielaidos'!$E$15)</f>
        <v>1</v>
      </c>
      <c r="CE12" s="3" t="b">
        <f>AND(CE10&gt;0,CE10&lt;='Bazinės prielaidos'!$E$11+'Bazinės prielaidos'!$E$15)</f>
        <v>1</v>
      </c>
      <c r="CF12" s="3" t="b">
        <f>AND(CF10&gt;0,CF10&lt;='Bazinės prielaidos'!$E$11+'Bazinės prielaidos'!$E$15)</f>
        <v>1</v>
      </c>
      <c r="CG12" s="3" t="b">
        <f>AND(CG10&gt;0,CG10&lt;='Bazinės prielaidos'!$E$11+'Bazinės prielaidos'!$E$15)</f>
        <v>1</v>
      </c>
      <c r="CH12" s="3" t="b">
        <f>AND(CH10&gt;0,CH10&lt;='Bazinės prielaidos'!$E$11+'Bazinės prielaidos'!$E$15)</f>
        <v>1</v>
      </c>
      <c r="CI12" s="3" t="b">
        <f>AND(CI10&gt;0,CI10&lt;='Bazinės prielaidos'!$E$11+'Bazinės prielaidos'!$E$15)</f>
        <v>1</v>
      </c>
      <c r="CJ12" s="3" t="b">
        <f>AND(CJ10&gt;0,CJ10&lt;='Bazinės prielaidos'!$E$11+'Bazinės prielaidos'!$E$15)</f>
        <v>1</v>
      </c>
      <c r="CK12" s="3" t="b">
        <f>AND(CK10&gt;0,CK10&lt;='Bazinės prielaidos'!$E$11+'Bazinės prielaidos'!$E$15)</f>
        <v>1</v>
      </c>
      <c r="CL12" s="3" t="b">
        <f>AND(CL10&gt;0,CL10&lt;='Bazinės prielaidos'!$E$11+'Bazinės prielaidos'!$E$15)</f>
        <v>1</v>
      </c>
      <c r="CM12" s="3" t="b">
        <f>AND(CM10&gt;0,CM10&lt;='Bazinės prielaidos'!$E$11+'Bazinės prielaidos'!$E$15)</f>
        <v>1</v>
      </c>
      <c r="CN12" s="38"/>
      <c r="CO12" s="3" t="b">
        <f>AND(CO10&gt;0,CO10&lt;='Bazinės prielaidos'!$E$11+'Bazinės prielaidos'!$E$15)</f>
        <v>1</v>
      </c>
      <c r="CP12" s="3" t="b">
        <f>AND(CP10&gt;0,CP10&lt;='Bazinės prielaidos'!$E$11+'Bazinės prielaidos'!$E$15)</f>
        <v>1</v>
      </c>
      <c r="CQ12" s="3" t="b">
        <f>AND(CQ10&gt;0,CQ10&lt;='Bazinės prielaidos'!$E$11+'Bazinės prielaidos'!$E$15)</f>
        <v>1</v>
      </c>
      <c r="CR12" s="3" t="b">
        <f>AND(CR10&gt;0,CR10&lt;='Bazinės prielaidos'!$E$11+'Bazinės prielaidos'!$E$15)</f>
        <v>1</v>
      </c>
      <c r="CS12" s="3" t="b">
        <f>AND(CS10&gt;0,CS10&lt;='Bazinės prielaidos'!$E$11+'Bazinės prielaidos'!$E$15)</f>
        <v>1</v>
      </c>
      <c r="CT12" s="3" t="b">
        <f>AND(CT10&gt;0,CT10&lt;='Bazinės prielaidos'!$E$11+'Bazinės prielaidos'!$E$15)</f>
        <v>1</v>
      </c>
      <c r="CU12" s="3" t="b">
        <f>AND(CU10&gt;0,CU10&lt;='Bazinės prielaidos'!$E$11+'Bazinės prielaidos'!$E$15)</f>
        <v>1</v>
      </c>
      <c r="CV12" s="3" t="b">
        <f>AND(CV10&gt;0,CV10&lt;='Bazinės prielaidos'!$E$11+'Bazinės prielaidos'!$E$15)</f>
        <v>1</v>
      </c>
      <c r="CW12" s="3" t="b">
        <f>AND(CW10&gt;0,CW10&lt;='Bazinės prielaidos'!$E$11+'Bazinės prielaidos'!$E$15)</f>
        <v>1</v>
      </c>
      <c r="CX12" s="3" t="b">
        <f>AND(CX10&gt;0,CX10&lt;='Bazinės prielaidos'!$E$11+'Bazinės prielaidos'!$E$15)</f>
        <v>1</v>
      </c>
      <c r="CY12" s="3" t="b">
        <f>AND(CY10&gt;0,CY10&lt;='Bazinės prielaidos'!$E$11+'Bazinės prielaidos'!$E$15)</f>
        <v>1</v>
      </c>
      <c r="CZ12" s="3" t="b">
        <f>AND(CZ10&gt;0,CZ10&lt;='Bazinės prielaidos'!$E$11+'Bazinės prielaidos'!$E$15)</f>
        <v>1</v>
      </c>
      <c r="DA12" s="38"/>
      <c r="DB12" s="3" t="b">
        <f>AND(DB10&gt;0,DB10&lt;='Bazinės prielaidos'!$E$11+'Bazinės prielaidos'!$E$15)</f>
        <v>1</v>
      </c>
      <c r="DC12" s="3" t="b">
        <f>AND(DC10&gt;0,DC10&lt;='Bazinės prielaidos'!$E$11+'Bazinės prielaidos'!$E$15)</f>
        <v>1</v>
      </c>
      <c r="DD12" s="3" t="b">
        <f>AND(DD10&gt;0,DD10&lt;='Bazinės prielaidos'!$E$11+'Bazinės prielaidos'!$E$15)</f>
        <v>1</v>
      </c>
      <c r="DE12" s="3" t="b">
        <f>AND(DE10&gt;0,DE10&lt;='Bazinės prielaidos'!$E$11+'Bazinės prielaidos'!$E$15)</f>
        <v>1</v>
      </c>
      <c r="DF12" s="3" t="b">
        <f>AND(DF10&gt;0,DF10&lt;='Bazinės prielaidos'!$E$11+'Bazinės prielaidos'!$E$15)</f>
        <v>1</v>
      </c>
      <c r="DG12" s="3" t="b">
        <f>AND(DG10&gt;0,DG10&lt;='Bazinės prielaidos'!$E$11+'Bazinės prielaidos'!$E$15)</f>
        <v>1</v>
      </c>
      <c r="DH12" s="3" t="b">
        <f>AND(DH10&gt;0,DH10&lt;='Bazinės prielaidos'!$E$11+'Bazinės prielaidos'!$E$15)</f>
        <v>1</v>
      </c>
      <c r="DI12" s="3" t="b">
        <f>AND(DI10&gt;0,DI10&lt;='Bazinės prielaidos'!$E$11+'Bazinės prielaidos'!$E$15)</f>
        <v>1</v>
      </c>
      <c r="DJ12" s="3" t="b">
        <f>AND(DJ10&gt;0,DJ10&lt;='Bazinės prielaidos'!$E$11+'Bazinės prielaidos'!$E$15)</f>
        <v>1</v>
      </c>
      <c r="DK12" s="3" t="b">
        <f>AND(DK10&gt;0,DK10&lt;='Bazinės prielaidos'!$E$11+'Bazinės prielaidos'!$E$15)</f>
        <v>1</v>
      </c>
      <c r="DL12" s="3" t="b">
        <f>AND(DL10&gt;0,DL10&lt;='Bazinės prielaidos'!$E$11+'Bazinės prielaidos'!$E$15)</f>
        <v>1</v>
      </c>
      <c r="DM12" s="3" t="b">
        <f>AND(DM10&gt;0,DM10&lt;='Bazinės prielaidos'!$E$11+'Bazinės prielaidos'!$E$15)</f>
        <v>1</v>
      </c>
      <c r="DN12" s="38"/>
      <c r="DO12" s="3" t="b">
        <f>AND(DO10&gt;0,DO10&lt;='Bazinės prielaidos'!$E$11+'Bazinės prielaidos'!$E$15)</f>
        <v>1</v>
      </c>
      <c r="DP12" s="3" t="b">
        <f>AND(DP10&gt;0,DP10&lt;='Bazinės prielaidos'!$E$11+'Bazinės prielaidos'!$E$15)</f>
        <v>1</v>
      </c>
      <c r="DQ12" s="3" t="b">
        <f>AND(DQ10&gt;0,DQ10&lt;='Bazinės prielaidos'!$E$11+'Bazinės prielaidos'!$E$15)</f>
        <v>1</v>
      </c>
      <c r="DR12" s="3" t="b">
        <f>AND(DR10&gt;0,DR10&lt;='Bazinės prielaidos'!$E$11+'Bazinės prielaidos'!$E$15)</f>
        <v>1</v>
      </c>
      <c r="DS12" s="3" t="b">
        <f>AND(DS10&gt;0,DS10&lt;='Bazinės prielaidos'!$E$11+'Bazinės prielaidos'!$E$15)</f>
        <v>1</v>
      </c>
      <c r="DT12" s="3" t="b">
        <f>AND(DT10&gt;0,DT10&lt;='Bazinės prielaidos'!$E$11+'Bazinės prielaidos'!$E$15)</f>
        <v>1</v>
      </c>
      <c r="DU12" s="3" t="b">
        <f>AND(DU10&gt;0,DU10&lt;='Bazinės prielaidos'!$E$11+'Bazinės prielaidos'!$E$15)</f>
        <v>1</v>
      </c>
      <c r="DV12" s="3" t="b">
        <f>AND(DV10&gt;0,DV10&lt;='Bazinės prielaidos'!$E$11+'Bazinės prielaidos'!$E$15)</f>
        <v>1</v>
      </c>
      <c r="DW12" s="3" t="b">
        <f>AND(DW10&gt;0,DW10&lt;='Bazinės prielaidos'!$E$11+'Bazinės prielaidos'!$E$15)</f>
        <v>1</v>
      </c>
      <c r="DX12" s="3" t="b">
        <f>AND(DX10&gt;0,DX10&lt;='Bazinės prielaidos'!$E$11+'Bazinės prielaidos'!$E$15)</f>
        <v>1</v>
      </c>
      <c r="DY12" s="3" t="b">
        <f>AND(DY10&gt;0,DY10&lt;='Bazinės prielaidos'!$E$11+'Bazinės prielaidos'!$E$15)</f>
        <v>1</v>
      </c>
      <c r="DZ12" s="3" t="b">
        <f>AND(DZ10&gt;0,DZ10&lt;='Bazinės prielaidos'!$E$11+'Bazinės prielaidos'!$E$15)</f>
        <v>1</v>
      </c>
      <c r="EA12" s="38"/>
      <c r="EB12" s="3" t="b">
        <f>AND(EB10&gt;0,EB10&lt;='Bazinės prielaidos'!$E$11+'Bazinės prielaidos'!$E$15)</f>
        <v>1</v>
      </c>
      <c r="EC12" s="3" t="b">
        <f>AND(EC10&gt;0,EC10&lt;='Bazinės prielaidos'!$E$11+'Bazinės prielaidos'!$E$15)</f>
        <v>1</v>
      </c>
      <c r="ED12" s="3" t="b">
        <f>AND(ED10&gt;0,ED10&lt;='Bazinės prielaidos'!$E$11+'Bazinės prielaidos'!$E$15)</f>
        <v>1</v>
      </c>
      <c r="EE12" s="3" t="b">
        <f>AND(EE10&gt;0,EE10&lt;='Bazinės prielaidos'!$E$11+'Bazinės prielaidos'!$E$15)</f>
        <v>1</v>
      </c>
      <c r="EF12" s="3" t="b">
        <f>AND(EF10&gt;0,EF10&lt;='Bazinės prielaidos'!$E$11+'Bazinės prielaidos'!$E$15)</f>
        <v>1</v>
      </c>
      <c r="EG12" s="3" t="b">
        <f>AND(EG10&gt;0,EG10&lt;='Bazinės prielaidos'!$E$11+'Bazinės prielaidos'!$E$15)</f>
        <v>1</v>
      </c>
      <c r="EH12" s="3" t="b">
        <f>AND(EH10&gt;0,EH10&lt;='Bazinės prielaidos'!$E$11+'Bazinės prielaidos'!$E$15)</f>
        <v>1</v>
      </c>
      <c r="EI12" s="3" t="b">
        <f>AND(EI10&gt;0,EI10&lt;='Bazinės prielaidos'!$E$11+'Bazinės prielaidos'!$E$15)</f>
        <v>1</v>
      </c>
      <c r="EJ12" s="3" t="b">
        <f>AND(EJ10&gt;0,EJ10&lt;='Bazinės prielaidos'!$E$11+'Bazinės prielaidos'!$E$15)</f>
        <v>1</v>
      </c>
      <c r="EK12" s="3" t="b">
        <f>AND(EK10&gt;0,EK10&lt;='Bazinės prielaidos'!$E$11+'Bazinės prielaidos'!$E$15)</f>
        <v>1</v>
      </c>
      <c r="EL12" s="3" t="b">
        <f>AND(EL10&gt;0,EL10&lt;='Bazinės prielaidos'!$E$11+'Bazinės prielaidos'!$E$15)</f>
        <v>1</v>
      </c>
      <c r="EM12" s="3" t="b">
        <f>AND(EM10&gt;0,EM10&lt;='Bazinės prielaidos'!$E$11+'Bazinės prielaidos'!$E$15)</f>
        <v>1</v>
      </c>
      <c r="EN12" s="38"/>
      <c r="EO12" s="3" t="b">
        <f>AND(EO10&gt;0,EO10&lt;='Bazinės prielaidos'!$E$11+'Bazinės prielaidos'!$E$15)</f>
        <v>1</v>
      </c>
      <c r="EP12" s="3" t="b">
        <f>AND(EP10&gt;0,EP10&lt;='Bazinės prielaidos'!$E$11+'Bazinės prielaidos'!$E$15)</f>
        <v>1</v>
      </c>
      <c r="EQ12" s="3" t="b">
        <f>AND(EQ10&gt;0,EQ10&lt;='Bazinės prielaidos'!$E$11+'Bazinės prielaidos'!$E$15)</f>
        <v>1</v>
      </c>
      <c r="ER12" s="3" t="b">
        <f>AND(ER10&gt;0,ER10&lt;='Bazinės prielaidos'!$E$11+'Bazinės prielaidos'!$E$15)</f>
        <v>1</v>
      </c>
      <c r="ES12" s="3" t="b">
        <f>AND(ES10&gt;0,ES10&lt;='Bazinės prielaidos'!$E$11+'Bazinės prielaidos'!$E$15)</f>
        <v>1</v>
      </c>
      <c r="ET12" s="3" t="b">
        <f>AND(ET10&gt;0,ET10&lt;='Bazinės prielaidos'!$E$11+'Bazinės prielaidos'!$E$15)</f>
        <v>1</v>
      </c>
      <c r="EU12" s="3" t="b">
        <f>AND(EU10&gt;0,EU10&lt;='Bazinės prielaidos'!$E$11+'Bazinės prielaidos'!$E$15)</f>
        <v>1</v>
      </c>
      <c r="EV12" s="3" t="b">
        <f>AND(EV10&gt;0,EV10&lt;='Bazinės prielaidos'!$E$11+'Bazinės prielaidos'!$E$15)</f>
        <v>1</v>
      </c>
      <c r="EW12" s="3" t="b">
        <f>AND(EW10&gt;0,EW10&lt;='Bazinės prielaidos'!$E$11+'Bazinės prielaidos'!$E$15)</f>
        <v>1</v>
      </c>
      <c r="EX12" s="3" t="b">
        <f>AND(EX10&gt;0,EX10&lt;='Bazinės prielaidos'!$E$11+'Bazinės prielaidos'!$E$15)</f>
        <v>1</v>
      </c>
      <c r="EY12" s="3" t="b">
        <f>AND(EY10&gt;0,EY10&lt;='Bazinės prielaidos'!$E$11+'Bazinės prielaidos'!$E$15)</f>
        <v>1</v>
      </c>
      <c r="EZ12" s="3" t="b">
        <f>AND(EZ10&gt;0,EZ10&lt;='Bazinės prielaidos'!$E$11+'Bazinės prielaidos'!$E$15)</f>
        <v>1</v>
      </c>
      <c r="FA12" s="38"/>
      <c r="FB12" s="3" t="b">
        <f>AND(FB10&gt;0,FB10&lt;='Bazinės prielaidos'!$E$11+'Bazinės prielaidos'!$E$15)</f>
        <v>1</v>
      </c>
      <c r="FC12" s="3" t="b">
        <f>AND(FC10&gt;0,FC10&lt;='Bazinės prielaidos'!$E$11+'Bazinės prielaidos'!$E$15)</f>
        <v>1</v>
      </c>
      <c r="FD12" s="3" t="b">
        <f>AND(FD10&gt;0,FD10&lt;='Bazinės prielaidos'!$E$11+'Bazinės prielaidos'!$E$15)</f>
        <v>1</v>
      </c>
      <c r="FE12" s="3" t="b">
        <f>AND(FE10&gt;0,FE10&lt;='Bazinės prielaidos'!$E$11+'Bazinės prielaidos'!$E$15)</f>
        <v>1</v>
      </c>
      <c r="FF12" s="3" t="b">
        <f>AND(FF10&gt;0,FF10&lt;='Bazinės prielaidos'!$E$11+'Bazinės prielaidos'!$E$15)</f>
        <v>1</v>
      </c>
      <c r="FG12" s="3" t="b">
        <f>AND(FG10&gt;0,FG10&lt;='Bazinės prielaidos'!$E$11+'Bazinės prielaidos'!$E$15)</f>
        <v>1</v>
      </c>
      <c r="FH12" s="3" t="b">
        <f>AND(FH10&gt;0,FH10&lt;='Bazinės prielaidos'!$E$11+'Bazinės prielaidos'!$E$15)</f>
        <v>1</v>
      </c>
      <c r="FI12" s="3" t="b">
        <f>AND(FI10&gt;0,FI10&lt;='Bazinės prielaidos'!$E$11+'Bazinės prielaidos'!$E$15)</f>
        <v>1</v>
      </c>
      <c r="FJ12" s="3" t="b">
        <f>AND(FJ10&gt;0,FJ10&lt;='Bazinės prielaidos'!$E$11+'Bazinės prielaidos'!$E$15)</f>
        <v>1</v>
      </c>
      <c r="FK12" s="3" t="b">
        <f>AND(FK10&gt;0,FK10&lt;='Bazinės prielaidos'!$E$11+'Bazinės prielaidos'!$E$15)</f>
        <v>1</v>
      </c>
      <c r="FL12" s="3" t="b">
        <f>AND(FL10&gt;0,FL10&lt;='Bazinės prielaidos'!$E$11+'Bazinės prielaidos'!$E$15)</f>
        <v>1</v>
      </c>
      <c r="FM12" s="3" t="b">
        <f>AND(FM10&gt;0,FM10&lt;='Bazinės prielaidos'!$E$11+'Bazinės prielaidos'!$E$15)</f>
        <v>1</v>
      </c>
      <c r="FN12" s="38"/>
      <c r="FO12" s="3" t="b">
        <f>AND(FO10&gt;0,FO10&lt;='Bazinės prielaidos'!$E$11+'Bazinės prielaidos'!$E$15)</f>
        <v>1</v>
      </c>
      <c r="FP12" s="3" t="b">
        <f>AND(FP10&gt;0,FP10&lt;='Bazinės prielaidos'!$E$11+'Bazinės prielaidos'!$E$15)</f>
        <v>1</v>
      </c>
      <c r="FQ12" s="3" t="b">
        <f>AND(FQ10&gt;0,FQ10&lt;='Bazinės prielaidos'!$E$11+'Bazinės prielaidos'!$E$15)</f>
        <v>1</v>
      </c>
      <c r="FR12" s="3" t="b">
        <f>AND(FR10&gt;0,FR10&lt;='Bazinės prielaidos'!$E$11+'Bazinės prielaidos'!$E$15)</f>
        <v>1</v>
      </c>
      <c r="FS12" s="3" t="b">
        <f>AND(FS10&gt;0,FS10&lt;='Bazinės prielaidos'!$E$11+'Bazinės prielaidos'!$E$15)</f>
        <v>1</v>
      </c>
      <c r="FT12" s="3" t="b">
        <f>AND(FT10&gt;0,FT10&lt;='Bazinės prielaidos'!$E$11+'Bazinės prielaidos'!$E$15)</f>
        <v>1</v>
      </c>
      <c r="FU12" s="3" t="b">
        <f>AND(FU10&gt;0,FU10&lt;='Bazinės prielaidos'!$E$11+'Bazinės prielaidos'!$E$15)</f>
        <v>1</v>
      </c>
      <c r="FV12" s="3" t="b">
        <f>AND(FV10&gt;0,FV10&lt;='Bazinės prielaidos'!$E$11+'Bazinės prielaidos'!$E$15)</f>
        <v>1</v>
      </c>
      <c r="FW12" s="3" t="b">
        <f>AND(FW10&gt;0,FW10&lt;='Bazinės prielaidos'!$E$11+'Bazinės prielaidos'!$E$15)</f>
        <v>1</v>
      </c>
      <c r="FX12" s="3" t="b">
        <f>AND(FX10&gt;0,FX10&lt;='Bazinės prielaidos'!$E$11+'Bazinės prielaidos'!$E$15)</f>
        <v>1</v>
      </c>
      <c r="FY12" s="3" t="b">
        <f>AND(FY10&gt;0,FY10&lt;='Bazinės prielaidos'!$E$11+'Bazinės prielaidos'!$E$15)</f>
        <v>1</v>
      </c>
      <c r="FZ12" s="3" t="b">
        <f>AND(FZ10&gt;0,FZ10&lt;='Bazinės prielaidos'!$E$11+'Bazinės prielaidos'!$E$15)</f>
        <v>1</v>
      </c>
      <c r="GA12" s="38"/>
      <c r="GB12" s="3" t="b">
        <f>AND(GB10&gt;0,GB10&lt;='Bazinės prielaidos'!$E$11+'Bazinės prielaidos'!$E$15)</f>
        <v>1</v>
      </c>
      <c r="GC12" s="3" t="b">
        <f>AND(GC10&gt;0,GC10&lt;='Bazinės prielaidos'!$E$11+'Bazinės prielaidos'!$E$15)</f>
        <v>1</v>
      </c>
      <c r="GD12" s="3" t="b">
        <f>AND(GD10&gt;0,GD10&lt;='Bazinės prielaidos'!$E$11+'Bazinės prielaidos'!$E$15)</f>
        <v>1</v>
      </c>
      <c r="GE12" s="3" t="b">
        <f>AND(GE10&gt;0,GE10&lt;='Bazinės prielaidos'!$E$11+'Bazinės prielaidos'!$E$15)</f>
        <v>1</v>
      </c>
      <c r="GF12" s="3" t="b">
        <f>AND(GF10&gt;0,GF10&lt;='Bazinės prielaidos'!$E$11+'Bazinės prielaidos'!$E$15)</f>
        <v>1</v>
      </c>
      <c r="GG12" s="3" t="b">
        <f>AND(GG10&gt;0,GG10&lt;='Bazinės prielaidos'!$E$11+'Bazinės prielaidos'!$E$15)</f>
        <v>1</v>
      </c>
      <c r="GH12" s="3" t="b">
        <f>AND(GH10&gt;0,GH10&lt;='Bazinės prielaidos'!$E$11+'Bazinės prielaidos'!$E$15)</f>
        <v>1</v>
      </c>
      <c r="GI12" s="3" t="b">
        <f>AND(GI10&gt;0,GI10&lt;='Bazinės prielaidos'!$E$11+'Bazinės prielaidos'!$E$15)</f>
        <v>1</v>
      </c>
      <c r="GJ12" s="3" t="b">
        <f>AND(GJ10&gt;0,GJ10&lt;='Bazinės prielaidos'!$E$11+'Bazinės prielaidos'!$E$15)</f>
        <v>1</v>
      </c>
      <c r="GK12" s="3" t="b">
        <f>AND(GK10&gt;0,GK10&lt;='Bazinės prielaidos'!$E$11+'Bazinės prielaidos'!$E$15)</f>
        <v>1</v>
      </c>
      <c r="GL12" s="3" t="b">
        <f>AND(GL10&gt;0,GL10&lt;='Bazinės prielaidos'!$E$11+'Bazinės prielaidos'!$E$15)</f>
        <v>1</v>
      </c>
      <c r="GM12" s="3" t="b">
        <f>AND(GM10&gt;0,GM10&lt;='Bazinės prielaidos'!$E$11+'Bazinės prielaidos'!$E$15)</f>
        <v>1</v>
      </c>
      <c r="GN12" s="38"/>
      <c r="GO12" s="3" t="b">
        <f>AND(GO10&gt;0,GO10&lt;='Bazinės prielaidos'!$E$11+'Bazinės prielaidos'!$E$15)</f>
        <v>0</v>
      </c>
      <c r="GP12" s="3" t="b">
        <f>AND(GP10&gt;0,GP10&lt;='Bazinės prielaidos'!$E$11+'Bazinės prielaidos'!$E$15)</f>
        <v>0</v>
      </c>
      <c r="GQ12" s="3" t="b">
        <f>AND(GQ10&gt;0,GQ10&lt;='Bazinės prielaidos'!$E$11+'Bazinės prielaidos'!$E$15)</f>
        <v>0</v>
      </c>
      <c r="GR12" s="3" t="b">
        <f>AND(GR10&gt;0,GR10&lt;='Bazinės prielaidos'!$E$11+'Bazinės prielaidos'!$E$15)</f>
        <v>0</v>
      </c>
      <c r="GS12" s="3" t="b">
        <f>AND(GS10&gt;0,GS10&lt;='Bazinės prielaidos'!$E$11+'Bazinės prielaidos'!$E$15)</f>
        <v>0</v>
      </c>
      <c r="GT12" s="3" t="b">
        <f>AND(GT10&gt;0,GT10&lt;='Bazinės prielaidos'!$E$11+'Bazinės prielaidos'!$E$15)</f>
        <v>0</v>
      </c>
      <c r="GU12" s="3" t="b">
        <f>AND(GU10&gt;0,GU10&lt;='Bazinės prielaidos'!$E$11+'Bazinės prielaidos'!$E$15)</f>
        <v>0</v>
      </c>
      <c r="GV12" s="3" t="b">
        <f>AND(GV10&gt;0,GV10&lt;='Bazinės prielaidos'!$E$11+'Bazinės prielaidos'!$E$15)</f>
        <v>0</v>
      </c>
      <c r="GW12" s="3" t="b">
        <f>AND(GW10&gt;0,GW10&lt;='Bazinės prielaidos'!$E$11+'Bazinės prielaidos'!$E$15)</f>
        <v>0</v>
      </c>
      <c r="GX12" s="3" t="b">
        <f>AND(GX10&gt;0,GX10&lt;='Bazinės prielaidos'!$E$11+'Bazinės prielaidos'!$E$15)</f>
        <v>0</v>
      </c>
      <c r="GY12" s="3" t="b">
        <f>AND(GY10&gt;0,GY10&lt;='Bazinės prielaidos'!$E$11+'Bazinės prielaidos'!$E$15)</f>
        <v>0</v>
      </c>
      <c r="GZ12" s="3" t="b">
        <f>AND(GZ10&gt;0,GZ10&lt;='Bazinės prielaidos'!$E$11+'Bazinės prielaidos'!$E$15)</f>
        <v>0</v>
      </c>
      <c r="HA12" s="38"/>
      <c r="HB12" s="3" t="b">
        <f>AND(HB10&gt;0,HB10&lt;='Bazinės prielaidos'!$E$11+'Bazinės prielaidos'!$E$15)</f>
        <v>0</v>
      </c>
      <c r="HC12" s="3" t="b">
        <f>AND(HC10&gt;0,HC10&lt;='Bazinės prielaidos'!$E$11+'Bazinės prielaidos'!$E$15)</f>
        <v>0</v>
      </c>
      <c r="HD12" s="3" t="b">
        <f>AND(HD10&gt;0,HD10&lt;='Bazinės prielaidos'!$E$11+'Bazinės prielaidos'!$E$15)</f>
        <v>0</v>
      </c>
      <c r="HE12" s="3" t="b">
        <f>AND(HE10&gt;0,HE10&lt;='Bazinės prielaidos'!$E$11+'Bazinės prielaidos'!$E$15)</f>
        <v>0</v>
      </c>
      <c r="HF12" s="3" t="b">
        <f>AND(HF10&gt;0,HF10&lt;='Bazinės prielaidos'!$E$11+'Bazinės prielaidos'!$E$15)</f>
        <v>0</v>
      </c>
      <c r="HG12" s="3" t="b">
        <f>AND(HG10&gt;0,HG10&lt;='Bazinės prielaidos'!$E$11+'Bazinės prielaidos'!$E$15)</f>
        <v>0</v>
      </c>
      <c r="HH12" s="3" t="b">
        <f>AND(HH10&gt;0,HH10&lt;='Bazinės prielaidos'!$E$11+'Bazinės prielaidos'!$E$15)</f>
        <v>0</v>
      </c>
      <c r="HI12" s="3" t="b">
        <f>AND(HI10&gt;0,HI10&lt;='Bazinės prielaidos'!$E$11+'Bazinės prielaidos'!$E$15)</f>
        <v>0</v>
      </c>
      <c r="HJ12" s="3" t="b">
        <f>AND(HJ10&gt;0,HJ10&lt;='Bazinės prielaidos'!$E$11+'Bazinės prielaidos'!$E$15)</f>
        <v>0</v>
      </c>
      <c r="HK12" s="3" t="b">
        <f>AND(HK10&gt;0,HK10&lt;='Bazinės prielaidos'!$E$11+'Bazinės prielaidos'!$E$15)</f>
        <v>0</v>
      </c>
      <c r="HL12" s="3" t="b">
        <f>AND(HL10&gt;0,HL10&lt;='Bazinės prielaidos'!$E$11+'Bazinės prielaidos'!$E$15)</f>
        <v>0</v>
      </c>
      <c r="HM12" s="3" t="b">
        <f>AND(HM10&gt;0,HM10&lt;='Bazinės prielaidos'!$E$11+'Bazinės prielaidos'!$E$15)</f>
        <v>0</v>
      </c>
      <c r="HN12" s="38"/>
      <c r="HO12" s="3" t="b">
        <f>AND(HO10&gt;0,HO10&lt;='Bazinės prielaidos'!$E$11+'Bazinės prielaidos'!$E$15)</f>
        <v>0</v>
      </c>
      <c r="HP12" s="3" t="b">
        <f>AND(HP10&gt;0,HP10&lt;='Bazinės prielaidos'!$E$11+'Bazinės prielaidos'!$E$15)</f>
        <v>0</v>
      </c>
      <c r="HQ12" s="3" t="b">
        <f>AND(HQ10&gt;0,HQ10&lt;='Bazinės prielaidos'!$E$11+'Bazinės prielaidos'!$E$15)</f>
        <v>0</v>
      </c>
      <c r="HR12" s="3" t="b">
        <f>AND(HR10&gt;0,HR10&lt;='Bazinės prielaidos'!$E$11+'Bazinės prielaidos'!$E$15)</f>
        <v>0</v>
      </c>
      <c r="HS12" s="3" t="b">
        <f>AND(HS10&gt;0,HS10&lt;='Bazinės prielaidos'!$E$11+'Bazinės prielaidos'!$E$15)</f>
        <v>0</v>
      </c>
      <c r="HT12" s="3" t="b">
        <f>AND(HT10&gt;0,HT10&lt;='Bazinės prielaidos'!$E$11+'Bazinės prielaidos'!$E$15)</f>
        <v>0</v>
      </c>
      <c r="HU12" s="3" t="b">
        <f>AND(HU10&gt;0,HU10&lt;='Bazinės prielaidos'!$E$11+'Bazinės prielaidos'!$E$15)</f>
        <v>0</v>
      </c>
      <c r="HV12" s="3" t="b">
        <f>AND(HV10&gt;0,HV10&lt;='Bazinės prielaidos'!$E$11+'Bazinės prielaidos'!$E$15)</f>
        <v>0</v>
      </c>
      <c r="HW12" s="3" t="b">
        <f>AND(HW10&gt;0,HW10&lt;='Bazinės prielaidos'!$E$11+'Bazinės prielaidos'!$E$15)</f>
        <v>0</v>
      </c>
      <c r="HX12" s="3" t="b">
        <f>AND(HX10&gt;0,HX10&lt;='Bazinės prielaidos'!$E$11+'Bazinės prielaidos'!$E$15)</f>
        <v>0</v>
      </c>
      <c r="HY12" s="3" t="b">
        <f>AND(HY10&gt;0,HY10&lt;='Bazinės prielaidos'!$E$11+'Bazinės prielaidos'!$E$15)</f>
        <v>0</v>
      </c>
      <c r="HZ12" s="3" t="b">
        <f>AND(HZ10&gt;0,HZ10&lt;='Bazinės prielaidos'!$E$11+'Bazinės prielaidos'!$E$15)</f>
        <v>0</v>
      </c>
      <c r="IA12" s="38"/>
      <c r="IB12" s="3" t="b">
        <f>AND(IB10&gt;0,IB10&lt;='Bazinės prielaidos'!$E$11+'Bazinės prielaidos'!$E$15)</f>
        <v>0</v>
      </c>
      <c r="IC12" s="3" t="b">
        <f>AND(IC10&gt;0,IC10&lt;='Bazinės prielaidos'!$E$11+'Bazinės prielaidos'!$E$15)</f>
        <v>0</v>
      </c>
      <c r="ID12" s="3" t="b">
        <f>AND(ID10&gt;0,ID10&lt;='Bazinės prielaidos'!$E$11+'Bazinės prielaidos'!$E$15)</f>
        <v>0</v>
      </c>
      <c r="IE12" s="3" t="b">
        <f>AND(IE10&gt;0,IE10&lt;='Bazinės prielaidos'!$E$11+'Bazinės prielaidos'!$E$15)</f>
        <v>0</v>
      </c>
      <c r="IF12" s="3" t="b">
        <f>AND(IF10&gt;0,IF10&lt;='Bazinės prielaidos'!$E$11+'Bazinės prielaidos'!$E$15)</f>
        <v>0</v>
      </c>
      <c r="IG12" s="3" t="b">
        <f>AND(IG10&gt;0,IG10&lt;='Bazinės prielaidos'!$E$11+'Bazinės prielaidos'!$E$15)</f>
        <v>0</v>
      </c>
      <c r="IH12" s="3" t="b">
        <f>AND(IH10&gt;0,IH10&lt;='Bazinės prielaidos'!$E$11+'Bazinės prielaidos'!$E$15)</f>
        <v>0</v>
      </c>
      <c r="II12" s="3" t="b">
        <f>AND(II10&gt;0,II10&lt;='Bazinės prielaidos'!$E$11+'Bazinės prielaidos'!$E$15)</f>
        <v>0</v>
      </c>
      <c r="IJ12" s="3" t="b">
        <f>AND(IJ10&gt;0,IJ10&lt;='Bazinės prielaidos'!$E$11+'Bazinės prielaidos'!$E$15)</f>
        <v>0</v>
      </c>
      <c r="IK12" s="3" t="b">
        <f>AND(IK10&gt;0,IK10&lt;='Bazinės prielaidos'!$E$11+'Bazinės prielaidos'!$E$15)</f>
        <v>0</v>
      </c>
      <c r="IL12" s="3" t="b">
        <f>AND(IL10&gt;0,IL10&lt;='Bazinės prielaidos'!$E$11+'Bazinės prielaidos'!$E$15)</f>
        <v>0</v>
      </c>
      <c r="IM12" s="3" t="b">
        <f>AND(IM10&gt;0,IM10&lt;='Bazinės prielaidos'!$E$11+'Bazinės prielaidos'!$E$15)</f>
        <v>0</v>
      </c>
      <c r="IN12" s="38"/>
      <c r="IO12" s="3" t="b">
        <f>AND(IO10&gt;0,IO10&lt;='Bazinės prielaidos'!$E$11+'Bazinės prielaidos'!$E$15)</f>
        <v>0</v>
      </c>
      <c r="IP12" s="3" t="b">
        <f>AND(IP10&gt;0,IP10&lt;='Bazinės prielaidos'!$E$11+'Bazinės prielaidos'!$E$15)</f>
        <v>0</v>
      </c>
      <c r="IQ12" s="3" t="b">
        <f>AND(IQ10&gt;0,IQ10&lt;='Bazinės prielaidos'!$E$11+'Bazinės prielaidos'!$E$15)</f>
        <v>0</v>
      </c>
      <c r="IR12" s="3" t="b">
        <f>AND(IR10&gt;0,IR10&lt;='Bazinės prielaidos'!$E$11+'Bazinės prielaidos'!$E$15)</f>
        <v>0</v>
      </c>
      <c r="IS12" s="3" t="b">
        <f>AND(IS10&gt;0,IS10&lt;='Bazinės prielaidos'!$E$11+'Bazinės prielaidos'!$E$15)</f>
        <v>0</v>
      </c>
      <c r="IT12" s="3" t="b">
        <f>AND(IT10&gt;0,IT10&lt;='Bazinės prielaidos'!$E$11+'Bazinės prielaidos'!$E$15)</f>
        <v>0</v>
      </c>
      <c r="IU12" s="3" t="b">
        <f>AND(IU10&gt;0,IU10&lt;='Bazinės prielaidos'!$E$11+'Bazinės prielaidos'!$E$15)</f>
        <v>0</v>
      </c>
      <c r="IV12" s="3" t="b">
        <f>AND(IV10&gt;0,IV10&lt;='Bazinės prielaidos'!$E$11+'Bazinės prielaidos'!$E$15)</f>
        <v>0</v>
      </c>
      <c r="IW12" s="3" t="b">
        <f>AND(IW10&gt;0,IW10&lt;='Bazinės prielaidos'!$E$11+'Bazinės prielaidos'!$E$15)</f>
        <v>0</v>
      </c>
      <c r="IX12" s="3" t="b">
        <f>AND(IX10&gt;0,IX10&lt;='Bazinės prielaidos'!$E$11+'Bazinės prielaidos'!$E$15)</f>
        <v>0</v>
      </c>
      <c r="IY12" s="3" t="b">
        <f>AND(IY10&gt;0,IY10&lt;='Bazinės prielaidos'!$E$11+'Bazinės prielaidos'!$E$15)</f>
        <v>0</v>
      </c>
      <c r="IZ12" s="3" t="b">
        <f>AND(IZ10&gt;0,IZ10&lt;='Bazinės prielaidos'!$E$11+'Bazinės prielaidos'!$E$15)</f>
        <v>0</v>
      </c>
      <c r="JA12" s="38"/>
      <c r="JB12" s="3" t="b">
        <f>AND(JB10&gt;0,JB10&lt;='Bazinės prielaidos'!$E$11+'Bazinės prielaidos'!$E$15)</f>
        <v>0</v>
      </c>
      <c r="JC12" s="3" t="b">
        <f>AND(JC10&gt;0,JC10&lt;='Bazinės prielaidos'!$E$11+'Bazinės prielaidos'!$E$15)</f>
        <v>0</v>
      </c>
      <c r="JD12" s="3" t="b">
        <f>AND(JD10&gt;0,JD10&lt;='Bazinės prielaidos'!$E$11+'Bazinės prielaidos'!$E$15)</f>
        <v>0</v>
      </c>
      <c r="JE12" s="3" t="b">
        <f>AND(JE10&gt;0,JE10&lt;='Bazinės prielaidos'!$E$11+'Bazinės prielaidos'!$E$15)</f>
        <v>0</v>
      </c>
      <c r="JF12" s="3" t="b">
        <f>AND(JF10&gt;0,JF10&lt;='Bazinės prielaidos'!$E$11+'Bazinės prielaidos'!$E$15)</f>
        <v>0</v>
      </c>
      <c r="JG12" s="3" t="b">
        <f>AND(JG10&gt;0,JG10&lt;='Bazinės prielaidos'!$E$11+'Bazinės prielaidos'!$E$15)</f>
        <v>0</v>
      </c>
      <c r="JH12" s="3" t="b">
        <f>AND(JH10&gt;0,JH10&lt;='Bazinės prielaidos'!$E$11+'Bazinės prielaidos'!$E$15)</f>
        <v>0</v>
      </c>
      <c r="JI12" s="3" t="b">
        <f>AND(JI10&gt;0,JI10&lt;='Bazinės prielaidos'!$E$11+'Bazinės prielaidos'!$E$15)</f>
        <v>0</v>
      </c>
      <c r="JJ12" s="3" t="b">
        <f>AND(JJ10&gt;0,JJ10&lt;='Bazinės prielaidos'!$E$11+'Bazinės prielaidos'!$E$15)</f>
        <v>0</v>
      </c>
      <c r="JK12" s="3" t="b">
        <f>AND(JK10&gt;0,JK10&lt;='Bazinės prielaidos'!$E$11+'Bazinės prielaidos'!$E$15)</f>
        <v>0</v>
      </c>
      <c r="JL12" s="3" t="b">
        <f>AND(JL10&gt;0,JL10&lt;='Bazinės prielaidos'!$E$11+'Bazinės prielaidos'!$E$15)</f>
        <v>0</v>
      </c>
      <c r="JM12" s="3" t="b">
        <f>AND(JM10&gt;0,JM10&lt;='Bazinės prielaidos'!$E$11+'Bazinės prielaidos'!$E$15)</f>
        <v>0</v>
      </c>
      <c r="JN12" s="38"/>
      <c r="JO12" s="3" t="b">
        <f>AND(JO10&gt;0,JO10&lt;='Bazinės prielaidos'!$E$11+'Bazinės prielaidos'!$E$15)</f>
        <v>0</v>
      </c>
      <c r="JP12" s="3" t="b">
        <f>AND(JP10&gt;0,JP10&lt;='Bazinės prielaidos'!$E$11+'Bazinės prielaidos'!$E$15)</f>
        <v>0</v>
      </c>
      <c r="JQ12" s="3" t="b">
        <f>AND(JQ10&gt;0,JQ10&lt;='Bazinės prielaidos'!$E$11+'Bazinės prielaidos'!$E$15)</f>
        <v>0</v>
      </c>
      <c r="JR12" s="3" t="b">
        <f>AND(JR10&gt;0,JR10&lt;='Bazinės prielaidos'!$E$11+'Bazinės prielaidos'!$E$15)</f>
        <v>0</v>
      </c>
      <c r="JS12" s="3" t="b">
        <f>AND(JS10&gt;0,JS10&lt;='Bazinės prielaidos'!$E$11+'Bazinės prielaidos'!$E$15)</f>
        <v>0</v>
      </c>
      <c r="JT12" s="3" t="b">
        <f>AND(JT10&gt;0,JT10&lt;='Bazinės prielaidos'!$E$11+'Bazinės prielaidos'!$E$15)</f>
        <v>0</v>
      </c>
      <c r="JU12" s="3" t="b">
        <f>AND(JU10&gt;0,JU10&lt;='Bazinės prielaidos'!$E$11+'Bazinės prielaidos'!$E$15)</f>
        <v>0</v>
      </c>
      <c r="JV12" s="3" t="b">
        <f>AND(JV10&gt;0,JV10&lt;='Bazinės prielaidos'!$E$11+'Bazinės prielaidos'!$E$15)</f>
        <v>0</v>
      </c>
      <c r="JW12" s="3" t="b">
        <f>AND(JW10&gt;0,JW10&lt;='Bazinės prielaidos'!$E$11+'Bazinės prielaidos'!$E$15)</f>
        <v>0</v>
      </c>
      <c r="JX12" s="3" t="b">
        <f>AND(JX10&gt;0,JX10&lt;='Bazinės prielaidos'!$E$11+'Bazinės prielaidos'!$E$15)</f>
        <v>0</v>
      </c>
      <c r="JY12" s="3" t="b">
        <f>AND(JY10&gt;0,JY10&lt;='Bazinės prielaidos'!$E$11+'Bazinės prielaidos'!$E$15)</f>
        <v>0</v>
      </c>
      <c r="JZ12" s="3" t="b">
        <f>AND(JZ10&gt;0,JZ10&lt;='Bazinės prielaidos'!$E$11+'Bazinės prielaidos'!$E$15)</f>
        <v>0</v>
      </c>
      <c r="KA12" s="38"/>
      <c r="KB12" s="3" t="b">
        <f>AND(KB10&gt;0,KB10&lt;='Bazinės prielaidos'!$E$11+'Bazinės prielaidos'!$E$15)</f>
        <v>0</v>
      </c>
      <c r="KC12" s="3" t="b">
        <f>AND(KC10&gt;0,KC10&lt;='Bazinės prielaidos'!$E$11+'Bazinės prielaidos'!$E$15)</f>
        <v>0</v>
      </c>
      <c r="KD12" s="3" t="b">
        <f>AND(KD10&gt;0,KD10&lt;='Bazinės prielaidos'!$E$11+'Bazinės prielaidos'!$E$15)</f>
        <v>0</v>
      </c>
      <c r="KE12" s="3" t="b">
        <f>AND(KE10&gt;0,KE10&lt;='Bazinės prielaidos'!$E$11+'Bazinės prielaidos'!$E$15)</f>
        <v>0</v>
      </c>
      <c r="KF12" s="3" t="b">
        <f>AND(KF10&gt;0,KF10&lt;='Bazinės prielaidos'!$E$11+'Bazinės prielaidos'!$E$15)</f>
        <v>0</v>
      </c>
      <c r="KG12" s="3" t="b">
        <f>AND(KG10&gt;0,KG10&lt;='Bazinės prielaidos'!$E$11+'Bazinės prielaidos'!$E$15)</f>
        <v>0</v>
      </c>
      <c r="KH12" s="3" t="b">
        <f>AND(KH10&gt;0,KH10&lt;='Bazinės prielaidos'!$E$11+'Bazinės prielaidos'!$E$15)</f>
        <v>0</v>
      </c>
      <c r="KI12" s="3" t="b">
        <f>AND(KI10&gt;0,KI10&lt;='Bazinės prielaidos'!$E$11+'Bazinės prielaidos'!$E$15)</f>
        <v>0</v>
      </c>
      <c r="KJ12" s="3" t="b">
        <f>AND(KJ10&gt;0,KJ10&lt;='Bazinės prielaidos'!$E$11+'Bazinės prielaidos'!$E$15)</f>
        <v>0</v>
      </c>
      <c r="KK12" s="3" t="b">
        <f>AND(KK10&gt;0,KK10&lt;='Bazinės prielaidos'!$E$11+'Bazinės prielaidos'!$E$15)</f>
        <v>0</v>
      </c>
      <c r="KL12" s="3" t="b">
        <f>AND(KL10&gt;0,KL10&lt;='Bazinės prielaidos'!$E$11+'Bazinės prielaidos'!$E$15)</f>
        <v>0</v>
      </c>
      <c r="KM12" s="3" t="b">
        <f>AND(KM10&gt;0,KM10&lt;='Bazinės prielaidos'!$E$11+'Bazinės prielaidos'!$E$15)</f>
        <v>0</v>
      </c>
      <c r="KN12" s="38"/>
      <c r="KO12" s="3" t="b">
        <f>AND(KO10&gt;0,KO10&lt;='Bazinės prielaidos'!$E$11+'Bazinės prielaidos'!$E$15)</f>
        <v>0</v>
      </c>
      <c r="KP12" s="3" t="b">
        <f>AND(KP10&gt;0,KP10&lt;='Bazinės prielaidos'!$E$11+'Bazinės prielaidos'!$E$15)</f>
        <v>0</v>
      </c>
      <c r="KQ12" s="3" t="b">
        <f>AND(KQ10&gt;0,KQ10&lt;='Bazinės prielaidos'!$E$11+'Bazinės prielaidos'!$E$15)</f>
        <v>0</v>
      </c>
      <c r="KR12" s="3" t="b">
        <f>AND(KR10&gt;0,KR10&lt;='Bazinės prielaidos'!$E$11+'Bazinės prielaidos'!$E$15)</f>
        <v>0</v>
      </c>
      <c r="KS12" s="3" t="b">
        <f>AND(KS10&gt;0,KS10&lt;='Bazinės prielaidos'!$E$11+'Bazinės prielaidos'!$E$15)</f>
        <v>0</v>
      </c>
      <c r="KT12" s="3" t="b">
        <f>AND(KT10&gt;0,KT10&lt;='Bazinės prielaidos'!$E$11+'Bazinės prielaidos'!$E$15)</f>
        <v>0</v>
      </c>
      <c r="KU12" s="3" t="b">
        <f>AND(KU10&gt;0,KU10&lt;='Bazinės prielaidos'!$E$11+'Bazinės prielaidos'!$E$15)</f>
        <v>0</v>
      </c>
      <c r="KV12" s="3" t="b">
        <f>AND(KV10&gt;0,KV10&lt;='Bazinės prielaidos'!$E$11+'Bazinės prielaidos'!$E$15)</f>
        <v>0</v>
      </c>
      <c r="KW12" s="3" t="b">
        <f>AND(KW10&gt;0,KW10&lt;='Bazinės prielaidos'!$E$11+'Bazinės prielaidos'!$E$15)</f>
        <v>0</v>
      </c>
      <c r="KX12" s="3" t="b">
        <f>AND(KX10&gt;0,KX10&lt;='Bazinės prielaidos'!$E$11+'Bazinės prielaidos'!$E$15)</f>
        <v>0</v>
      </c>
      <c r="KY12" s="3" t="b">
        <f>AND(KY10&gt;0,KY10&lt;='Bazinės prielaidos'!$E$11+'Bazinės prielaidos'!$E$15)</f>
        <v>0</v>
      </c>
      <c r="KZ12" s="3" t="b">
        <f>AND(KZ10&gt;0,KZ10&lt;='Bazinės prielaidos'!$E$11+'Bazinės prielaidos'!$E$15)</f>
        <v>0</v>
      </c>
      <c r="LA12" s="38"/>
      <c r="LB12" s="3" t="b">
        <f>AND(LB10&gt;0,LB10&lt;='Bazinės prielaidos'!$E$11+'Bazinės prielaidos'!$E$15)</f>
        <v>0</v>
      </c>
      <c r="LC12" s="3" t="b">
        <f>AND(LC10&gt;0,LC10&lt;='Bazinės prielaidos'!$E$11+'Bazinės prielaidos'!$E$15)</f>
        <v>0</v>
      </c>
      <c r="LD12" s="3" t="b">
        <f>AND(LD10&gt;0,LD10&lt;='Bazinės prielaidos'!$E$11+'Bazinės prielaidos'!$E$15)</f>
        <v>0</v>
      </c>
      <c r="LE12" s="3" t="b">
        <f>AND(LE10&gt;0,LE10&lt;='Bazinės prielaidos'!$E$11+'Bazinės prielaidos'!$E$15)</f>
        <v>0</v>
      </c>
      <c r="LF12" s="3" t="b">
        <f>AND(LF10&gt;0,LF10&lt;='Bazinės prielaidos'!$E$11+'Bazinės prielaidos'!$E$15)</f>
        <v>0</v>
      </c>
      <c r="LG12" s="3" t="b">
        <f>AND(LG10&gt;0,LG10&lt;='Bazinės prielaidos'!$E$11+'Bazinės prielaidos'!$E$15)</f>
        <v>0</v>
      </c>
      <c r="LH12" s="3" t="b">
        <f>AND(LH10&gt;0,LH10&lt;='Bazinės prielaidos'!$E$11+'Bazinės prielaidos'!$E$15)</f>
        <v>0</v>
      </c>
      <c r="LI12" s="3" t="b">
        <f>AND(LI10&gt;0,LI10&lt;='Bazinės prielaidos'!$E$11+'Bazinės prielaidos'!$E$15)</f>
        <v>0</v>
      </c>
      <c r="LJ12" s="3" t="b">
        <f>AND(LJ10&gt;0,LJ10&lt;='Bazinės prielaidos'!$E$11+'Bazinės prielaidos'!$E$15)</f>
        <v>0</v>
      </c>
      <c r="LK12" s="3" t="b">
        <f>AND(LK10&gt;0,LK10&lt;='Bazinės prielaidos'!$E$11+'Bazinės prielaidos'!$E$15)</f>
        <v>0</v>
      </c>
      <c r="LL12" s="3" t="b">
        <f>AND(LL10&gt;0,LL10&lt;='Bazinės prielaidos'!$E$11+'Bazinės prielaidos'!$E$15)</f>
        <v>0</v>
      </c>
      <c r="LM12" s="3" t="b">
        <f>AND(LM10&gt;0,LM10&lt;='Bazinės prielaidos'!$E$11+'Bazinės prielaidos'!$E$15)</f>
        <v>0</v>
      </c>
      <c r="LN12" s="3"/>
    </row>
    <row r="13" spans="1:326" outlineLevel="1">
      <c r="A13" s="3" t="s">
        <v>316</v>
      </c>
      <c r="B13" s="3" t="b">
        <f>AND(B10&gt;'Bazinės prielaidos'!$E$11,B10&lt;='Bazinės prielaidos'!$E$11+'Bazinės prielaidos'!$E$15)</f>
        <v>0</v>
      </c>
      <c r="C13" s="3" t="b">
        <f>AND(C10&gt;'Bazinės prielaidos'!$E$11,C10&lt;='Bazinės prielaidos'!$E$11+'Bazinės prielaidos'!$E$15)</f>
        <v>0</v>
      </c>
      <c r="D13" s="3" t="b">
        <f>AND(D10&gt;'Bazinės prielaidos'!$E$11,D10&lt;='Bazinės prielaidos'!$E$11+'Bazinės prielaidos'!$E$15)</f>
        <v>0</v>
      </c>
      <c r="E13" s="3" t="b">
        <f>AND(E10&gt;'Bazinės prielaidos'!$E$11,E10&lt;='Bazinės prielaidos'!$E$11+'Bazinės prielaidos'!$E$15)</f>
        <v>0</v>
      </c>
      <c r="F13" s="3" t="b">
        <f>AND(F10&gt;'Bazinės prielaidos'!$E$11,F10&lt;='Bazinės prielaidos'!$E$11+'Bazinės prielaidos'!$E$15)</f>
        <v>0</v>
      </c>
      <c r="G13" s="3" t="b">
        <f>AND(G10&gt;'Bazinės prielaidos'!$E$11,G10&lt;='Bazinės prielaidos'!$E$11+'Bazinės prielaidos'!$E$15)</f>
        <v>0</v>
      </c>
      <c r="H13" s="3" t="b">
        <f>AND(H10&gt;'Bazinės prielaidos'!$E$11,H10&lt;='Bazinės prielaidos'!$E$11+'Bazinės prielaidos'!$E$15)</f>
        <v>0</v>
      </c>
      <c r="I13" s="3" t="b">
        <f>AND(I10&gt;'Bazinės prielaidos'!$E$11,I10&lt;='Bazinės prielaidos'!$E$11+'Bazinės prielaidos'!$E$15)</f>
        <v>0</v>
      </c>
      <c r="J13" s="3" t="b">
        <f>AND(J10&gt;'Bazinės prielaidos'!$E$11,J10&lt;='Bazinės prielaidos'!$E$11+'Bazinės prielaidos'!$E$15)</f>
        <v>0</v>
      </c>
      <c r="K13" s="3" t="b">
        <f>AND(K10&gt;'Bazinės prielaidos'!$E$11,K10&lt;='Bazinės prielaidos'!$E$11+'Bazinės prielaidos'!$E$15)</f>
        <v>0</v>
      </c>
      <c r="L13" s="3" t="b">
        <f>AND(L10&gt;'Bazinės prielaidos'!$E$11,L10&lt;='Bazinės prielaidos'!$E$11+'Bazinės prielaidos'!$E$15)</f>
        <v>0</v>
      </c>
      <c r="M13" s="3" t="b">
        <f>AND(M10&gt;'Bazinės prielaidos'!$E$11,M10&lt;='Bazinės prielaidos'!$E$11+'Bazinės prielaidos'!$E$15)</f>
        <v>0</v>
      </c>
      <c r="N13" s="43"/>
      <c r="O13" s="3" t="b">
        <f>AND(O10&gt;'Bazinės prielaidos'!$E$11,O10&lt;='Bazinės prielaidos'!$E$11+'Bazinės prielaidos'!$E$15)</f>
        <v>0</v>
      </c>
      <c r="P13" s="3" t="b">
        <f>AND(P10&gt;'Bazinės prielaidos'!$E$11,P10&lt;='Bazinės prielaidos'!$E$11+'Bazinės prielaidos'!$E$15)</f>
        <v>0</v>
      </c>
      <c r="Q13" s="3" t="b">
        <f>AND(Q10&gt;'Bazinės prielaidos'!$E$11,Q10&lt;='Bazinės prielaidos'!$E$11+'Bazinės prielaidos'!$E$15)</f>
        <v>0</v>
      </c>
      <c r="R13" s="3" t="b">
        <f>AND(R10&gt;'Bazinės prielaidos'!$E$11,R10&lt;='Bazinės prielaidos'!$E$11+'Bazinės prielaidos'!$E$15)</f>
        <v>0</v>
      </c>
      <c r="S13" s="3" t="b">
        <f>AND(S10&gt;'Bazinės prielaidos'!$E$11,S10&lt;='Bazinės prielaidos'!$E$11+'Bazinės prielaidos'!$E$15)</f>
        <v>0</v>
      </c>
      <c r="T13" s="3" t="b">
        <f>AND(T10&gt;'Bazinės prielaidos'!$E$11,T10&lt;='Bazinės prielaidos'!$E$11+'Bazinės prielaidos'!$E$15)</f>
        <v>0</v>
      </c>
      <c r="U13" s="3" t="b">
        <f>AND(U10&gt;'Bazinės prielaidos'!$E$11,U10&lt;='Bazinės prielaidos'!$E$11+'Bazinės prielaidos'!$E$15)</f>
        <v>0</v>
      </c>
      <c r="V13" s="3" t="b">
        <f>AND(V10&gt;'Bazinės prielaidos'!$E$11,V10&lt;='Bazinės prielaidos'!$E$11+'Bazinės prielaidos'!$E$15)</f>
        <v>0</v>
      </c>
      <c r="W13" s="3" t="b">
        <f>AND(W10&gt;'Bazinės prielaidos'!$E$11,W10&lt;='Bazinės prielaidos'!$E$11+'Bazinės prielaidos'!$E$15)</f>
        <v>0</v>
      </c>
      <c r="X13" s="3" t="b">
        <f>AND(X10&gt;'Bazinės prielaidos'!$E$11,X10&lt;='Bazinės prielaidos'!$E$11+'Bazinės prielaidos'!$E$15)</f>
        <v>0</v>
      </c>
      <c r="Y13" s="3" t="b">
        <f>AND(Y10&gt;'Bazinės prielaidos'!$E$11,Y10&lt;='Bazinės prielaidos'!$E$11+'Bazinės prielaidos'!$E$15)</f>
        <v>0</v>
      </c>
      <c r="Z13" s="3" t="b">
        <f>AND(Z10&gt;'Bazinės prielaidos'!$E$11,Z10&lt;='Bazinės prielaidos'!$E$11+'Bazinės prielaidos'!$E$15)</f>
        <v>0</v>
      </c>
      <c r="AA13" s="43"/>
      <c r="AB13" s="3" t="b">
        <f>AND(AB10&gt;'Bazinės prielaidos'!$E$11,AB10&lt;='Bazinės prielaidos'!$E$11+'Bazinės prielaidos'!$E$15)</f>
        <v>1</v>
      </c>
      <c r="AC13" s="3" t="b">
        <f>AND(AC10&gt;'Bazinės prielaidos'!$E$11,AC10&lt;='Bazinės prielaidos'!$E$11+'Bazinės prielaidos'!$E$15)</f>
        <v>1</v>
      </c>
      <c r="AD13" s="3" t="b">
        <f>AND(AD10&gt;'Bazinės prielaidos'!$E$11,AD10&lt;='Bazinės prielaidos'!$E$11+'Bazinės prielaidos'!$E$15)</f>
        <v>1</v>
      </c>
      <c r="AE13" s="3" t="b">
        <f>AND(AE10&gt;'Bazinės prielaidos'!$E$11,AE10&lt;='Bazinės prielaidos'!$E$11+'Bazinės prielaidos'!$E$15)</f>
        <v>1</v>
      </c>
      <c r="AF13" s="3" t="b">
        <f>AND(AF10&gt;'Bazinės prielaidos'!$E$11,AF10&lt;='Bazinės prielaidos'!$E$11+'Bazinės prielaidos'!$E$15)</f>
        <v>1</v>
      </c>
      <c r="AG13" s="3" t="b">
        <f>AND(AG10&gt;'Bazinės prielaidos'!$E$11,AG10&lt;='Bazinės prielaidos'!$E$11+'Bazinės prielaidos'!$E$15)</f>
        <v>1</v>
      </c>
      <c r="AH13" s="3" t="b">
        <f>AND(AH10&gt;'Bazinės prielaidos'!$E$11,AH10&lt;='Bazinės prielaidos'!$E$11+'Bazinės prielaidos'!$E$15)</f>
        <v>1</v>
      </c>
      <c r="AI13" s="3" t="b">
        <f>AND(AI10&gt;'Bazinės prielaidos'!$E$11,AI10&lt;='Bazinės prielaidos'!$E$11+'Bazinės prielaidos'!$E$15)</f>
        <v>1</v>
      </c>
      <c r="AJ13" s="3" t="b">
        <f>AND(AJ10&gt;'Bazinės prielaidos'!$E$11,AJ10&lt;='Bazinės prielaidos'!$E$11+'Bazinės prielaidos'!$E$15)</f>
        <v>1</v>
      </c>
      <c r="AK13" s="3" t="b">
        <f>AND(AK10&gt;'Bazinės prielaidos'!$E$11,AK10&lt;='Bazinės prielaidos'!$E$11+'Bazinės prielaidos'!$E$15)</f>
        <v>1</v>
      </c>
      <c r="AL13" s="3" t="b">
        <f>AND(AL10&gt;'Bazinės prielaidos'!$E$11,AL10&lt;='Bazinės prielaidos'!$E$11+'Bazinės prielaidos'!$E$15)</f>
        <v>1</v>
      </c>
      <c r="AM13" s="3" t="b">
        <f>AND(AM10&gt;'Bazinės prielaidos'!$E$11,AM10&lt;='Bazinės prielaidos'!$E$11+'Bazinės prielaidos'!$E$15)</f>
        <v>1</v>
      </c>
      <c r="AN13" s="43"/>
      <c r="AO13" s="3" t="b">
        <f>AND(AO10&gt;'Bazinės prielaidos'!$E$11,AO10&lt;='Bazinės prielaidos'!$E$11+'Bazinės prielaidos'!$E$15)</f>
        <v>1</v>
      </c>
      <c r="AP13" s="3" t="b">
        <f>AND(AP10&gt;'Bazinės prielaidos'!$E$11,AP10&lt;='Bazinės prielaidos'!$E$11+'Bazinės prielaidos'!$E$15)</f>
        <v>1</v>
      </c>
      <c r="AQ13" s="3" t="b">
        <f>AND(AQ10&gt;'Bazinės prielaidos'!$E$11,AQ10&lt;='Bazinės prielaidos'!$E$11+'Bazinės prielaidos'!$E$15)</f>
        <v>1</v>
      </c>
      <c r="AR13" s="3" t="b">
        <f>AND(AR10&gt;'Bazinės prielaidos'!$E$11,AR10&lt;='Bazinės prielaidos'!$E$11+'Bazinės prielaidos'!$E$15)</f>
        <v>1</v>
      </c>
      <c r="AS13" s="3" t="b">
        <f>AND(AS10&gt;'Bazinės prielaidos'!$E$11,AS10&lt;='Bazinės prielaidos'!$E$11+'Bazinės prielaidos'!$E$15)</f>
        <v>1</v>
      </c>
      <c r="AT13" s="3" t="b">
        <f>AND(AT10&gt;'Bazinės prielaidos'!$E$11,AT10&lt;='Bazinės prielaidos'!$E$11+'Bazinės prielaidos'!$E$15)</f>
        <v>1</v>
      </c>
      <c r="AU13" s="3" t="b">
        <f>AND(AU10&gt;'Bazinės prielaidos'!$E$11,AU10&lt;='Bazinės prielaidos'!$E$11+'Bazinės prielaidos'!$E$15)</f>
        <v>1</v>
      </c>
      <c r="AV13" s="3" t="b">
        <f>AND(AV10&gt;'Bazinės prielaidos'!$E$11,AV10&lt;='Bazinės prielaidos'!$E$11+'Bazinės prielaidos'!$E$15)</f>
        <v>1</v>
      </c>
      <c r="AW13" s="3" t="b">
        <f>AND(AW10&gt;'Bazinės prielaidos'!$E$11,AW10&lt;='Bazinės prielaidos'!$E$11+'Bazinės prielaidos'!$E$15)</f>
        <v>1</v>
      </c>
      <c r="AX13" s="3" t="b">
        <f>AND(AX10&gt;'Bazinės prielaidos'!$E$11,AX10&lt;='Bazinės prielaidos'!$E$11+'Bazinės prielaidos'!$E$15)</f>
        <v>1</v>
      </c>
      <c r="AY13" s="3" t="b">
        <f>AND(AY10&gt;'Bazinės prielaidos'!$E$11,AY10&lt;='Bazinės prielaidos'!$E$11+'Bazinės prielaidos'!$E$15)</f>
        <v>1</v>
      </c>
      <c r="AZ13" s="3" t="b">
        <f>AND(AZ10&gt;'Bazinės prielaidos'!$E$11,AZ10&lt;='Bazinės prielaidos'!$E$11+'Bazinės prielaidos'!$E$15)</f>
        <v>1</v>
      </c>
      <c r="BA13" s="43"/>
      <c r="BB13" s="3" t="b">
        <f>AND(BB10&gt;'Bazinės prielaidos'!$E$11,BB10&lt;='Bazinės prielaidos'!$E$11+'Bazinės prielaidos'!$E$15)</f>
        <v>1</v>
      </c>
      <c r="BC13" s="3" t="b">
        <f>AND(BC10&gt;'Bazinės prielaidos'!$E$11,BC10&lt;='Bazinės prielaidos'!$E$11+'Bazinės prielaidos'!$E$15)</f>
        <v>1</v>
      </c>
      <c r="BD13" s="3" t="b">
        <f>AND(BD10&gt;'Bazinės prielaidos'!$E$11,BD10&lt;='Bazinės prielaidos'!$E$11+'Bazinės prielaidos'!$E$15)</f>
        <v>1</v>
      </c>
      <c r="BE13" s="3" t="b">
        <f>AND(BE10&gt;'Bazinės prielaidos'!$E$11,BE10&lt;='Bazinės prielaidos'!$E$11+'Bazinės prielaidos'!$E$15)</f>
        <v>1</v>
      </c>
      <c r="BF13" s="3" t="b">
        <f>AND(BF10&gt;'Bazinės prielaidos'!$E$11,BF10&lt;='Bazinės prielaidos'!$E$11+'Bazinės prielaidos'!$E$15)</f>
        <v>1</v>
      </c>
      <c r="BG13" s="3" t="b">
        <f>AND(BG10&gt;'Bazinės prielaidos'!$E$11,BG10&lt;='Bazinės prielaidos'!$E$11+'Bazinės prielaidos'!$E$15)</f>
        <v>1</v>
      </c>
      <c r="BH13" s="3" t="b">
        <f>AND(BH10&gt;'Bazinės prielaidos'!$E$11,BH10&lt;='Bazinės prielaidos'!$E$11+'Bazinės prielaidos'!$E$15)</f>
        <v>1</v>
      </c>
      <c r="BI13" s="3" t="b">
        <f>AND(BI10&gt;'Bazinės prielaidos'!$E$11,BI10&lt;='Bazinės prielaidos'!$E$11+'Bazinės prielaidos'!$E$15)</f>
        <v>1</v>
      </c>
      <c r="BJ13" s="3" t="b">
        <f>AND(BJ10&gt;'Bazinės prielaidos'!$E$11,BJ10&lt;='Bazinės prielaidos'!$E$11+'Bazinės prielaidos'!$E$15)</f>
        <v>1</v>
      </c>
      <c r="BK13" s="3" t="b">
        <f>AND(BK10&gt;'Bazinės prielaidos'!$E$11,BK10&lt;='Bazinės prielaidos'!$E$11+'Bazinės prielaidos'!$E$15)</f>
        <v>1</v>
      </c>
      <c r="BL13" s="3" t="b">
        <f>AND(BL10&gt;'Bazinės prielaidos'!$E$11,BL10&lt;='Bazinės prielaidos'!$E$11+'Bazinės prielaidos'!$E$15)</f>
        <v>1</v>
      </c>
      <c r="BM13" s="3" t="b">
        <f>AND(BM10&gt;'Bazinės prielaidos'!$E$11,BM10&lt;='Bazinės prielaidos'!$E$11+'Bazinės prielaidos'!$E$15)</f>
        <v>1</v>
      </c>
      <c r="BN13" s="43"/>
      <c r="BO13" s="3" t="b">
        <f>AND(BO10&gt;'Bazinės prielaidos'!$E$11,BO10&lt;='Bazinės prielaidos'!$E$11+'Bazinės prielaidos'!$E$15)</f>
        <v>1</v>
      </c>
      <c r="BP13" s="3" t="b">
        <f>AND(BP10&gt;'Bazinės prielaidos'!$E$11,BP10&lt;='Bazinės prielaidos'!$E$11+'Bazinės prielaidos'!$E$15)</f>
        <v>1</v>
      </c>
      <c r="BQ13" s="3" t="b">
        <f>AND(BQ10&gt;'Bazinės prielaidos'!$E$11,BQ10&lt;='Bazinės prielaidos'!$E$11+'Bazinės prielaidos'!$E$15)</f>
        <v>1</v>
      </c>
      <c r="BR13" s="3" t="b">
        <f>AND(BR10&gt;'Bazinės prielaidos'!$E$11,BR10&lt;='Bazinės prielaidos'!$E$11+'Bazinės prielaidos'!$E$15)</f>
        <v>1</v>
      </c>
      <c r="BS13" s="3" t="b">
        <f>AND(BS10&gt;'Bazinės prielaidos'!$E$11,BS10&lt;='Bazinės prielaidos'!$E$11+'Bazinės prielaidos'!$E$15)</f>
        <v>1</v>
      </c>
      <c r="BT13" s="3" t="b">
        <f>AND(BT10&gt;'Bazinės prielaidos'!$E$11,BT10&lt;='Bazinės prielaidos'!$E$11+'Bazinės prielaidos'!$E$15)</f>
        <v>1</v>
      </c>
      <c r="BU13" s="3" t="b">
        <f>AND(BU10&gt;'Bazinės prielaidos'!$E$11,BU10&lt;='Bazinės prielaidos'!$E$11+'Bazinės prielaidos'!$E$15)</f>
        <v>1</v>
      </c>
      <c r="BV13" s="3" t="b">
        <f>AND(BV10&gt;'Bazinės prielaidos'!$E$11,BV10&lt;='Bazinės prielaidos'!$E$11+'Bazinės prielaidos'!$E$15)</f>
        <v>1</v>
      </c>
      <c r="BW13" s="3" t="b">
        <f>AND(BW10&gt;'Bazinės prielaidos'!$E$11,BW10&lt;='Bazinės prielaidos'!$E$11+'Bazinės prielaidos'!$E$15)</f>
        <v>1</v>
      </c>
      <c r="BX13" s="3" t="b">
        <f>AND(BX10&gt;'Bazinės prielaidos'!$E$11,BX10&lt;='Bazinės prielaidos'!$E$11+'Bazinės prielaidos'!$E$15)</f>
        <v>1</v>
      </c>
      <c r="BY13" s="3" t="b">
        <f>AND(BY10&gt;'Bazinės prielaidos'!$E$11,BY10&lt;='Bazinės prielaidos'!$E$11+'Bazinės prielaidos'!$E$15)</f>
        <v>1</v>
      </c>
      <c r="BZ13" s="3" t="b">
        <f>AND(BZ10&gt;'Bazinės prielaidos'!$E$11,BZ10&lt;='Bazinės prielaidos'!$E$11+'Bazinės prielaidos'!$E$15)</f>
        <v>1</v>
      </c>
      <c r="CA13" s="43"/>
      <c r="CB13" s="3" t="b">
        <f>AND(CB10&gt;'Bazinės prielaidos'!$E$11,CB10&lt;='Bazinės prielaidos'!$E$11+'Bazinės prielaidos'!$E$15)</f>
        <v>1</v>
      </c>
      <c r="CC13" s="3" t="b">
        <f>AND(CC10&gt;'Bazinės prielaidos'!$E$11,CC10&lt;='Bazinės prielaidos'!$E$11+'Bazinės prielaidos'!$E$15)</f>
        <v>1</v>
      </c>
      <c r="CD13" s="3" t="b">
        <f>AND(CD10&gt;'Bazinės prielaidos'!$E$11,CD10&lt;='Bazinės prielaidos'!$E$11+'Bazinės prielaidos'!$E$15)</f>
        <v>1</v>
      </c>
      <c r="CE13" s="3" t="b">
        <f>AND(CE10&gt;'Bazinės prielaidos'!$E$11,CE10&lt;='Bazinės prielaidos'!$E$11+'Bazinės prielaidos'!$E$15)</f>
        <v>1</v>
      </c>
      <c r="CF13" s="3" t="b">
        <f>AND(CF10&gt;'Bazinės prielaidos'!$E$11,CF10&lt;='Bazinės prielaidos'!$E$11+'Bazinės prielaidos'!$E$15)</f>
        <v>1</v>
      </c>
      <c r="CG13" s="3" t="b">
        <f>AND(CG10&gt;'Bazinės prielaidos'!$E$11,CG10&lt;='Bazinės prielaidos'!$E$11+'Bazinės prielaidos'!$E$15)</f>
        <v>1</v>
      </c>
      <c r="CH13" s="3" t="b">
        <f>AND(CH10&gt;'Bazinės prielaidos'!$E$11,CH10&lt;='Bazinės prielaidos'!$E$11+'Bazinės prielaidos'!$E$15)</f>
        <v>1</v>
      </c>
      <c r="CI13" s="3" t="b">
        <f>AND(CI10&gt;'Bazinės prielaidos'!$E$11,CI10&lt;='Bazinės prielaidos'!$E$11+'Bazinės prielaidos'!$E$15)</f>
        <v>1</v>
      </c>
      <c r="CJ13" s="3" t="b">
        <f>AND(CJ10&gt;'Bazinės prielaidos'!$E$11,CJ10&lt;='Bazinės prielaidos'!$E$11+'Bazinės prielaidos'!$E$15)</f>
        <v>1</v>
      </c>
      <c r="CK13" s="3" t="b">
        <f>AND(CK10&gt;'Bazinės prielaidos'!$E$11,CK10&lt;='Bazinės prielaidos'!$E$11+'Bazinės prielaidos'!$E$15)</f>
        <v>1</v>
      </c>
      <c r="CL13" s="3" t="b">
        <f>AND(CL10&gt;'Bazinės prielaidos'!$E$11,CL10&lt;='Bazinės prielaidos'!$E$11+'Bazinės prielaidos'!$E$15)</f>
        <v>1</v>
      </c>
      <c r="CM13" s="3" t="b">
        <f>AND(CM10&gt;'Bazinės prielaidos'!$E$11,CM10&lt;='Bazinės prielaidos'!$E$11+'Bazinės prielaidos'!$E$15)</f>
        <v>1</v>
      </c>
      <c r="CN13" s="43"/>
      <c r="CO13" s="3" t="b">
        <f>AND(CO10&gt;'Bazinės prielaidos'!$E$11,CO10&lt;='Bazinės prielaidos'!$E$11+'Bazinės prielaidos'!$E$15)</f>
        <v>1</v>
      </c>
      <c r="CP13" s="3" t="b">
        <f>AND(CP10&gt;'Bazinės prielaidos'!$E$11,CP10&lt;='Bazinės prielaidos'!$E$11+'Bazinės prielaidos'!$E$15)</f>
        <v>1</v>
      </c>
      <c r="CQ13" s="3" t="b">
        <f>AND(CQ10&gt;'Bazinės prielaidos'!$E$11,CQ10&lt;='Bazinės prielaidos'!$E$11+'Bazinės prielaidos'!$E$15)</f>
        <v>1</v>
      </c>
      <c r="CR13" s="3" t="b">
        <f>AND(CR10&gt;'Bazinės prielaidos'!$E$11,CR10&lt;='Bazinės prielaidos'!$E$11+'Bazinės prielaidos'!$E$15)</f>
        <v>1</v>
      </c>
      <c r="CS13" s="3" t="b">
        <f>AND(CS10&gt;'Bazinės prielaidos'!$E$11,CS10&lt;='Bazinės prielaidos'!$E$11+'Bazinės prielaidos'!$E$15)</f>
        <v>1</v>
      </c>
      <c r="CT13" s="3" t="b">
        <f>AND(CT10&gt;'Bazinės prielaidos'!$E$11,CT10&lt;='Bazinės prielaidos'!$E$11+'Bazinės prielaidos'!$E$15)</f>
        <v>1</v>
      </c>
      <c r="CU13" s="3" t="b">
        <f>AND(CU10&gt;'Bazinės prielaidos'!$E$11,CU10&lt;='Bazinės prielaidos'!$E$11+'Bazinės prielaidos'!$E$15)</f>
        <v>1</v>
      </c>
      <c r="CV13" s="3" t="b">
        <f>AND(CV10&gt;'Bazinės prielaidos'!$E$11,CV10&lt;='Bazinės prielaidos'!$E$11+'Bazinės prielaidos'!$E$15)</f>
        <v>1</v>
      </c>
      <c r="CW13" s="3" t="b">
        <f>AND(CW10&gt;'Bazinės prielaidos'!$E$11,CW10&lt;='Bazinės prielaidos'!$E$11+'Bazinės prielaidos'!$E$15)</f>
        <v>1</v>
      </c>
      <c r="CX13" s="3" t="b">
        <f>AND(CX10&gt;'Bazinės prielaidos'!$E$11,CX10&lt;='Bazinės prielaidos'!$E$11+'Bazinės prielaidos'!$E$15)</f>
        <v>1</v>
      </c>
      <c r="CY13" s="3" t="b">
        <f>AND(CY10&gt;'Bazinės prielaidos'!$E$11,CY10&lt;='Bazinės prielaidos'!$E$11+'Bazinės prielaidos'!$E$15)</f>
        <v>1</v>
      </c>
      <c r="CZ13" s="3" t="b">
        <f>AND(CZ10&gt;'Bazinės prielaidos'!$E$11,CZ10&lt;='Bazinės prielaidos'!$E$11+'Bazinės prielaidos'!$E$15)</f>
        <v>1</v>
      </c>
      <c r="DA13" s="43"/>
      <c r="DB13" s="3" t="b">
        <f>AND(DB10&gt;'Bazinės prielaidos'!$E$11,DB10&lt;='Bazinės prielaidos'!$E$11+'Bazinės prielaidos'!$E$15)</f>
        <v>1</v>
      </c>
      <c r="DC13" s="3" t="b">
        <f>AND(DC10&gt;'Bazinės prielaidos'!$E$11,DC10&lt;='Bazinės prielaidos'!$E$11+'Bazinės prielaidos'!$E$15)</f>
        <v>1</v>
      </c>
      <c r="DD13" s="3" t="b">
        <f>AND(DD10&gt;'Bazinės prielaidos'!$E$11,DD10&lt;='Bazinės prielaidos'!$E$11+'Bazinės prielaidos'!$E$15)</f>
        <v>1</v>
      </c>
      <c r="DE13" s="3" t="b">
        <f>AND(DE10&gt;'Bazinės prielaidos'!$E$11,DE10&lt;='Bazinės prielaidos'!$E$11+'Bazinės prielaidos'!$E$15)</f>
        <v>1</v>
      </c>
      <c r="DF13" s="3" t="b">
        <f>AND(DF10&gt;'Bazinės prielaidos'!$E$11,DF10&lt;='Bazinės prielaidos'!$E$11+'Bazinės prielaidos'!$E$15)</f>
        <v>1</v>
      </c>
      <c r="DG13" s="3" t="b">
        <f>AND(DG10&gt;'Bazinės prielaidos'!$E$11,DG10&lt;='Bazinės prielaidos'!$E$11+'Bazinės prielaidos'!$E$15)</f>
        <v>1</v>
      </c>
      <c r="DH13" s="3" t="b">
        <f>AND(DH10&gt;'Bazinės prielaidos'!$E$11,DH10&lt;='Bazinės prielaidos'!$E$11+'Bazinės prielaidos'!$E$15)</f>
        <v>1</v>
      </c>
      <c r="DI13" s="3" t="b">
        <f>AND(DI10&gt;'Bazinės prielaidos'!$E$11,DI10&lt;='Bazinės prielaidos'!$E$11+'Bazinės prielaidos'!$E$15)</f>
        <v>1</v>
      </c>
      <c r="DJ13" s="3" t="b">
        <f>AND(DJ10&gt;'Bazinės prielaidos'!$E$11,DJ10&lt;='Bazinės prielaidos'!$E$11+'Bazinės prielaidos'!$E$15)</f>
        <v>1</v>
      </c>
      <c r="DK13" s="3" t="b">
        <f>AND(DK10&gt;'Bazinės prielaidos'!$E$11,DK10&lt;='Bazinės prielaidos'!$E$11+'Bazinės prielaidos'!$E$15)</f>
        <v>1</v>
      </c>
      <c r="DL13" s="3" t="b">
        <f>AND(DL10&gt;'Bazinės prielaidos'!$E$11,DL10&lt;='Bazinės prielaidos'!$E$11+'Bazinės prielaidos'!$E$15)</f>
        <v>1</v>
      </c>
      <c r="DM13" s="3" t="b">
        <f>AND(DM10&gt;'Bazinės prielaidos'!$E$11,DM10&lt;='Bazinės prielaidos'!$E$11+'Bazinės prielaidos'!$E$15)</f>
        <v>1</v>
      </c>
      <c r="DN13" s="43"/>
      <c r="DO13" s="3" t="b">
        <f>AND(DO10&gt;'Bazinės prielaidos'!$E$11,DO10&lt;='Bazinės prielaidos'!$E$11+'Bazinės prielaidos'!$E$15)</f>
        <v>1</v>
      </c>
      <c r="DP13" s="3" t="b">
        <f>AND(DP10&gt;'Bazinės prielaidos'!$E$11,DP10&lt;='Bazinės prielaidos'!$E$11+'Bazinės prielaidos'!$E$15)</f>
        <v>1</v>
      </c>
      <c r="DQ13" s="3" t="b">
        <f>AND(DQ10&gt;'Bazinės prielaidos'!$E$11,DQ10&lt;='Bazinės prielaidos'!$E$11+'Bazinės prielaidos'!$E$15)</f>
        <v>1</v>
      </c>
      <c r="DR13" s="3" t="b">
        <f>AND(DR10&gt;'Bazinės prielaidos'!$E$11,DR10&lt;='Bazinės prielaidos'!$E$11+'Bazinės prielaidos'!$E$15)</f>
        <v>1</v>
      </c>
      <c r="DS13" s="3" t="b">
        <f>AND(DS10&gt;'Bazinės prielaidos'!$E$11,DS10&lt;='Bazinės prielaidos'!$E$11+'Bazinės prielaidos'!$E$15)</f>
        <v>1</v>
      </c>
      <c r="DT13" s="3" t="b">
        <f>AND(DT10&gt;'Bazinės prielaidos'!$E$11,DT10&lt;='Bazinės prielaidos'!$E$11+'Bazinės prielaidos'!$E$15)</f>
        <v>1</v>
      </c>
      <c r="DU13" s="3" t="b">
        <f>AND(DU10&gt;'Bazinės prielaidos'!$E$11,DU10&lt;='Bazinės prielaidos'!$E$11+'Bazinės prielaidos'!$E$15)</f>
        <v>1</v>
      </c>
      <c r="DV13" s="3" t="b">
        <f>AND(DV10&gt;'Bazinės prielaidos'!$E$11,DV10&lt;='Bazinės prielaidos'!$E$11+'Bazinės prielaidos'!$E$15)</f>
        <v>1</v>
      </c>
      <c r="DW13" s="3" t="b">
        <f>AND(DW10&gt;'Bazinės prielaidos'!$E$11,DW10&lt;='Bazinės prielaidos'!$E$11+'Bazinės prielaidos'!$E$15)</f>
        <v>1</v>
      </c>
      <c r="DX13" s="3" t="b">
        <f>AND(DX10&gt;'Bazinės prielaidos'!$E$11,DX10&lt;='Bazinės prielaidos'!$E$11+'Bazinės prielaidos'!$E$15)</f>
        <v>1</v>
      </c>
      <c r="DY13" s="3" t="b">
        <f>AND(DY10&gt;'Bazinės prielaidos'!$E$11,DY10&lt;='Bazinės prielaidos'!$E$11+'Bazinės prielaidos'!$E$15)</f>
        <v>1</v>
      </c>
      <c r="DZ13" s="3" t="b">
        <f>AND(DZ10&gt;'Bazinės prielaidos'!$E$11,DZ10&lt;='Bazinės prielaidos'!$E$11+'Bazinės prielaidos'!$E$15)</f>
        <v>1</v>
      </c>
      <c r="EA13" s="43"/>
      <c r="EB13" s="3" t="b">
        <f>AND(EB10&gt;'Bazinės prielaidos'!$E$11,EB10&lt;='Bazinės prielaidos'!$E$11+'Bazinės prielaidos'!$E$15)</f>
        <v>1</v>
      </c>
      <c r="EC13" s="3" t="b">
        <f>AND(EC10&gt;'Bazinės prielaidos'!$E$11,EC10&lt;='Bazinės prielaidos'!$E$11+'Bazinės prielaidos'!$E$15)</f>
        <v>1</v>
      </c>
      <c r="ED13" s="3" t="b">
        <f>AND(ED10&gt;'Bazinės prielaidos'!$E$11,ED10&lt;='Bazinės prielaidos'!$E$11+'Bazinės prielaidos'!$E$15)</f>
        <v>1</v>
      </c>
      <c r="EE13" s="3" t="b">
        <f>AND(EE10&gt;'Bazinės prielaidos'!$E$11,EE10&lt;='Bazinės prielaidos'!$E$11+'Bazinės prielaidos'!$E$15)</f>
        <v>1</v>
      </c>
      <c r="EF13" s="3" t="b">
        <f>AND(EF10&gt;'Bazinės prielaidos'!$E$11,EF10&lt;='Bazinės prielaidos'!$E$11+'Bazinės prielaidos'!$E$15)</f>
        <v>1</v>
      </c>
      <c r="EG13" s="3" t="b">
        <f>AND(EG10&gt;'Bazinės prielaidos'!$E$11,EG10&lt;='Bazinės prielaidos'!$E$11+'Bazinės prielaidos'!$E$15)</f>
        <v>1</v>
      </c>
      <c r="EH13" s="3" t="b">
        <f>AND(EH10&gt;'Bazinės prielaidos'!$E$11,EH10&lt;='Bazinės prielaidos'!$E$11+'Bazinės prielaidos'!$E$15)</f>
        <v>1</v>
      </c>
      <c r="EI13" s="3" t="b">
        <f>AND(EI10&gt;'Bazinės prielaidos'!$E$11,EI10&lt;='Bazinės prielaidos'!$E$11+'Bazinės prielaidos'!$E$15)</f>
        <v>1</v>
      </c>
      <c r="EJ13" s="3" t="b">
        <f>AND(EJ10&gt;'Bazinės prielaidos'!$E$11,EJ10&lt;='Bazinės prielaidos'!$E$11+'Bazinės prielaidos'!$E$15)</f>
        <v>1</v>
      </c>
      <c r="EK13" s="3" t="b">
        <f>AND(EK10&gt;'Bazinės prielaidos'!$E$11,EK10&lt;='Bazinės prielaidos'!$E$11+'Bazinės prielaidos'!$E$15)</f>
        <v>1</v>
      </c>
      <c r="EL13" s="3" t="b">
        <f>AND(EL10&gt;'Bazinės prielaidos'!$E$11,EL10&lt;='Bazinės prielaidos'!$E$11+'Bazinės prielaidos'!$E$15)</f>
        <v>1</v>
      </c>
      <c r="EM13" s="3" t="b">
        <f>AND(EM10&gt;'Bazinės prielaidos'!$E$11,EM10&lt;='Bazinės prielaidos'!$E$11+'Bazinės prielaidos'!$E$15)</f>
        <v>1</v>
      </c>
      <c r="EN13" s="43"/>
      <c r="EO13" s="3" t="b">
        <f>AND(EO10&gt;'Bazinės prielaidos'!$E$11,EO10&lt;='Bazinės prielaidos'!$E$11+'Bazinės prielaidos'!$E$15)</f>
        <v>1</v>
      </c>
      <c r="EP13" s="3" t="b">
        <f>AND(EP10&gt;'Bazinės prielaidos'!$E$11,EP10&lt;='Bazinės prielaidos'!$E$11+'Bazinės prielaidos'!$E$15)</f>
        <v>1</v>
      </c>
      <c r="EQ13" s="3" t="b">
        <f>AND(EQ10&gt;'Bazinės prielaidos'!$E$11,EQ10&lt;='Bazinės prielaidos'!$E$11+'Bazinės prielaidos'!$E$15)</f>
        <v>1</v>
      </c>
      <c r="ER13" s="3" t="b">
        <f>AND(ER10&gt;'Bazinės prielaidos'!$E$11,ER10&lt;='Bazinės prielaidos'!$E$11+'Bazinės prielaidos'!$E$15)</f>
        <v>1</v>
      </c>
      <c r="ES13" s="3" t="b">
        <f>AND(ES10&gt;'Bazinės prielaidos'!$E$11,ES10&lt;='Bazinės prielaidos'!$E$11+'Bazinės prielaidos'!$E$15)</f>
        <v>1</v>
      </c>
      <c r="ET13" s="3" t="b">
        <f>AND(ET10&gt;'Bazinės prielaidos'!$E$11,ET10&lt;='Bazinės prielaidos'!$E$11+'Bazinės prielaidos'!$E$15)</f>
        <v>1</v>
      </c>
      <c r="EU13" s="3" t="b">
        <f>AND(EU10&gt;'Bazinės prielaidos'!$E$11,EU10&lt;='Bazinės prielaidos'!$E$11+'Bazinės prielaidos'!$E$15)</f>
        <v>1</v>
      </c>
      <c r="EV13" s="3" t="b">
        <f>AND(EV10&gt;'Bazinės prielaidos'!$E$11,EV10&lt;='Bazinės prielaidos'!$E$11+'Bazinės prielaidos'!$E$15)</f>
        <v>1</v>
      </c>
      <c r="EW13" s="3" t="b">
        <f>AND(EW10&gt;'Bazinės prielaidos'!$E$11,EW10&lt;='Bazinės prielaidos'!$E$11+'Bazinės prielaidos'!$E$15)</f>
        <v>1</v>
      </c>
      <c r="EX13" s="3" t="b">
        <f>AND(EX10&gt;'Bazinės prielaidos'!$E$11,EX10&lt;='Bazinės prielaidos'!$E$11+'Bazinės prielaidos'!$E$15)</f>
        <v>1</v>
      </c>
      <c r="EY13" s="3" t="b">
        <f>AND(EY10&gt;'Bazinės prielaidos'!$E$11,EY10&lt;='Bazinės prielaidos'!$E$11+'Bazinės prielaidos'!$E$15)</f>
        <v>1</v>
      </c>
      <c r="EZ13" s="3" t="b">
        <f>AND(EZ10&gt;'Bazinės prielaidos'!$E$11,EZ10&lt;='Bazinės prielaidos'!$E$11+'Bazinės prielaidos'!$E$15)</f>
        <v>1</v>
      </c>
      <c r="FA13" s="43"/>
      <c r="FB13" s="3" t="b">
        <f>AND(FB10&gt;'Bazinės prielaidos'!$E$11,FB10&lt;='Bazinės prielaidos'!$E$11+'Bazinės prielaidos'!$E$15)</f>
        <v>1</v>
      </c>
      <c r="FC13" s="3" t="b">
        <f>AND(FC10&gt;'Bazinės prielaidos'!$E$11,FC10&lt;='Bazinės prielaidos'!$E$11+'Bazinės prielaidos'!$E$15)</f>
        <v>1</v>
      </c>
      <c r="FD13" s="3" t="b">
        <f>AND(FD10&gt;'Bazinės prielaidos'!$E$11,FD10&lt;='Bazinės prielaidos'!$E$11+'Bazinės prielaidos'!$E$15)</f>
        <v>1</v>
      </c>
      <c r="FE13" s="3" t="b">
        <f>AND(FE10&gt;'Bazinės prielaidos'!$E$11,FE10&lt;='Bazinės prielaidos'!$E$11+'Bazinės prielaidos'!$E$15)</f>
        <v>1</v>
      </c>
      <c r="FF13" s="3" t="b">
        <f>AND(FF10&gt;'Bazinės prielaidos'!$E$11,FF10&lt;='Bazinės prielaidos'!$E$11+'Bazinės prielaidos'!$E$15)</f>
        <v>1</v>
      </c>
      <c r="FG13" s="3" t="b">
        <f>AND(FG10&gt;'Bazinės prielaidos'!$E$11,FG10&lt;='Bazinės prielaidos'!$E$11+'Bazinės prielaidos'!$E$15)</f>
        <v>1</v>
      </c>
      <c r="FH13" s="3" t="b">
        <f>AND(FH10&gt;'Bazinės prielaidos'!$E$11,FH10&lt;='Bazinės prielaidos'!$E$11+'Bazinės prielaidos'!$E$15)</f>
        <v>1</v>
      </c>
      <c r="FI13" s="3" t="b">
        <f>AND(FI10&gt;'Bazinės prielaidos'!$E$11,FI10&lt;='Bazinės prielaidos'!$E$11+'Bazinės prielaidos'!$E$15)</f>
        <v>1</v>
      </c>
      <c r="FJ13" s="3" t="b">
        <f>AND(FJ10&gt;'Bazinės prielaidos'!$E$11,FJ10&lt;='Bazinės prielaidos'!$E$11+'Bazinės prielaidos'!$E$15)</f>
        <v>1</v>
      </c>
      <c r="FK13" s="3" t="b">
        <f>AND(FK10&gt;'Bazinės prielaidos'!$E$11,FK10&lt;='Bazinės prielaidos'!$E$11+'Bazinės prielaidos'!$E$15)</f>
        <v>1</v>
      </c>
      <c r="FL13" s="3" t="b">
        <f>AND(FL10&gt;'Bazinės prielaidos'!$E$11,FL10&lt;='Bazinės prielaidos'!$E$11+'Bazinės prielaidos'!$E$15)</f>
        <v>1</v>
      </c>
      <c r="FM13" s="3" t="b">
        <f>AND(FM10&gt;'Bazinės prielaidos'!$E$11,FM10&lt;='Bazinės prielaidos'!$E$11+'Bazinės prielaidos'!$E$15)</f>
        <v>1</v>
      </c>
      <c r="FN13" s="43"/>
      <c r="FO13" s="3" t="b">
        <f>AND(FO10&gt;'Bazinės prielaidos'!$E$11,FO10&lt;='Bazinės prielaidos'!$E$11+'Bazinės prielaidos'!$E$15)</f>
        <v>1</v>
      </c>
      <c r="FP13" s="3" t="b">
        <f>AND(FP10&gt;'Bazinės prielaidos'!$E$11,FP10&lt;='Bazinės prielaidos'!$E$11+'Bazinės prielaidos'!$E$15)</f>
        <v>1</v>
      </c>
      <c r="FQ13" s="3" t="b">
        <f>AND(FQ10&gt;'Bazinės prielaidos'!$E$11,FQ10&lt;='Bazinės prielaidos'!$E$11+'Bazinės prielaidos'!$E$15)</f>
        <v>1</v>
      </c>
      <c r="FR13" s="3" t="b">
        <f>AND(FR10&gt;'Bazinės prielaidos'!$E$11,FR10&lt;='Bazinės prielaidos'!$E$11+'Bazinės prielaidos'!$E$15)</f>
        <v>1</v>
      </c>
      <c r="FS13" s="3" t="b">
        <f>AND(FS10&gt;'Bazinės prielaidos'!$E$11,FS10&lt;='Bazinės prielaidos'!$E$11+'Bazinės prielaidos'!$E$15)</f>
        <v>1</v>
      </c>
      <c r="FT13" s="3" t="b">
        <f>AND(FT10&gt;'Bazinės prielaidos'!$E$11,FT10&lt;='Bazinės prielaidos'!$E$11+'Bazinės prielaidos'!$E$15)</f>
        <v>1</v>
      </c>
      <c r="FU13" s="3" t="b">
        <f>AND(FU10&gt;'Bazinės prielaidos'!$E$11,FU10&lt;='Bazinės prielaidos'!$E$11+'Bazinės prielaidos'!$E$15)</f>
        <v>1</v>
      </c>
      <c r="FV13" s="3" t="b">
        <f>AND(FV10&gt;'Bazinės prielaidos'!$E$11,FV10&lt;='Bazinės prielaidos'!$E$11+'Bazinės prielaidos'!$E$15)</f>
        <v>1</v>
      </c>
      <c r="FW13" s="3" t="b">
        <f>AND(FW10&gt;'Bazinės prielaidos'!$E$11,FW10&lt;='Bazinės prielaidos'!$E$11+'Bazinės prielaidos'!$E$15)</f>
        <v>1</v>
      </c>
      <c r="FX13" s="3" t="b">
        <f>AND(FX10&gt;'Bazinės prielaidos'!$E$11,FX10&lt;='Bazinės prielaidos'!$E$11+'Bazinės prielaidos'!$E$15)</f>
        <v>1</v>
      </c>
      <c r="FY13" s="3" t="b">
        <f>AND(FY10&gt;'Bazinės prielaidos'!$E$11,FY10&lt;='Bazinės prielaidos'!$E$11+'Bazinės prielaidos'!$E$15)</f>
        <v>1</v>
      </c>
      <c r="FZ13" s="3" t="b">
        <f>AND(FZ10&gt;'Bazinės prielaidos'!$E$11,FZ10&lt;='Bazinės prielaidos'!$E$11+'Bazinės prielaidos'!$E$15)</f>
        <v>1</v>
      </c>
      <c r="GA13" s="43"/>
      <c r="GB13" s="3" t="b">
        <f>AND(GB10&gt;'Bazinės prielaidos'!$E$11,GB10&lt;='Bazinės prielaidos'!$E$11+'Bazinės prielaidos'!$E$15)</f>
        <v>1</v>
      </c>
      <c r="GC13" s="3" t="b">
        <f>AND(GC10&gt;'Bazinės prielaidos'!$E$11,GC10&lt;='Bazinės prielaidos'!$E$11+'Bazinės prielaidos'!$E$15)</f>
        <v>1</v>
      </c>
      <c r="GD13" s="3" t="b">
        <f>AND(GD10&gt;'Bazinės prielaidos'!$E$11,GD10&lt;='Bazinės prielaidos'!$E$11+'Bazinės prielaidos'!$E$15)</f>
        <v>1</v>
      </c>
      <c r="GE13" s="3" t="b">
        <f>AND(GE10&gt;'Bazinės prielaidos'!$E$11,GE10&lt;='Bazinės prielaidos'!$E$11+'Bazinės prielaidos'!$E$15)</f>
        <v>1</v>
      </c>
      <c r="GF13" s="3" t="b">
        <f>AND(GF10&gt;'Bazinės prielaidos'!$E$11,GF10&lt;='Bazinės prielaidos'!$E$11+'Bazinės prielaidos'!$E$15)</f>
        <v>1</v>
      </c>
      <c r="GG13" s="3" t="b">
        <f>AND(GG10&gt;'Bazinės prielaidos'!$E$11,GG10&lt;='Bazinės prielaidos'!$E$11+'Bazinės prielaidos'!$E$15)</f>
        <v>1</v>
      </c>
      <c r="GH13" s="3" t="b">
        <f>AND(GH10&gt;'Bazinės prielaidos'!$E$11,GH10&lt;='Bazinės prielaidos'!$E$11+'Bazinės prielaidos'!$E$15)</f>
        <v>1</v>
      </c>
      <c r="GI13" s="3" t="b">
        <f>AND(GI10&gt;'Bazinės prielaidos'!$E$11,GI10&lt;='Bazinės prielaidos'!$E$11+'Bazinės prielaidos'!$E$15)</f>
        <v>1</v>
      </c>
      <c r="GJ13" s="3" t="b">
        <f>AND(GJ10&gt;'Bazinės prielaidos'!$E$11,GJ10&lt;='Bazinės prielaidos'!$E$11+'Bazinės prielaidos'!$E$15)</f>
        <v>1</v>
      </c>
      <c r="GK13" s="3" t="b">
        <f>AND(GK10&gt;'Bazinės prielaidos'!$E$11,GK10&lt;='Bazinės prielaidos'!$E$11+'Bazinės prielaidos'!$E$15)</f>
        <v>1</v>
      </c>
      <c r="GL13" s="3" t="b">
        <f>AND(GL10&gt;'Bazinės prielaidos'!$E$11,GL10&lt;='Bazinės prielaidos'!$E$11+'Bazinės prielaidos'!$E$15)</f>
        <v>1</v>
      </c>
      <c r="GM13" s="3" t="b">
        <f>AND(GM10&gt;'Bazinės prielaidos'!$E$11,GM10&lt;='Bazinės prielaidos'!$E$11+'Bazinės prielaidos'!$E$15)</f>
        <v>1</v>
      </c>
      <c r="GN13" s="43"/>
      <c r="GO13" s="3" t="b">
        <f>AND(GO10&gt;'Bazinės prielaidos'!$E$11,GO10&lt;='Bazinės prielaidos'!$E$11+'Bazinės prielaidos'!$E$15)</f>
        <v>0</v>
      </c>
      <c r="GP13" s="3" t="b">
        <f>AND(GP10&gt;'Bazinės prielaidos'!$E$11,GP10&lt;='Bazinės prielaidos'!$E$11+'Bazinės prielaidos'!$E$15)</f>
        <v>0</v>
      </c>
      <c r="GQ13" s="3" t="b">
        <f>AND(GQ10&gt;'Bazinės prielaidos'!$E$11,GQ10&lt;='Bazinės prielaidos'!$E$11+'Bazinės prielaidos'!$E$15)</f>
        <v>0</v>
      </c>
      <c r="GR13" s="3" t="b">
        <f>AND(GR10&gt;'Bazinės prielaidos'!$E$11,GR10&lt;='Bazinės prielaidos'!$E$11+'Bazinės prielaidos'!$E$15)</f>
        <v>0</v>
      </c>
      <c r="GS13" s="3" t="b">
        <f>AND(GS10&gt;'Bazinės prielaidos'!$E$11,GS10&lt;='Bazinės prielaidos'!$E$11+'Bazinės prielaidos'!$E$15)</f>
        <v>0</v>
      </c>
      <c r="GT13" s="3" t="b">
        <f>AND(GT10&gt;'Bazinės prielaidos'!$E$11,GT10&lt;='Bazinės prielaidos'!$E$11+'Bazinės prielaidos'!$E$15)</f>
        <v>0</v>
      </c>
      <c r="GU13" s="3" t="b">
        <f>AND(GU10&gt;'Bazinės prielaidos'!$E$11,GU10&lt;='Bazinės prielaidos'!$E$11+'Bazinės prielaidos'!$E$15)</f>
        <v>0</v>
      </c>
      <c r="GV13" s="3" t="b">
        <f>AND(GV10&gt;'Bazinės prielaidos'!$E$11,GV10&lt;='Bazinės prielaidos'!$E$11+'Bazinės prielaidos'!$E$15)</f>
        <v>0</v>
      </c>
      <c r="GW13" s="3" t="b">
        <f>AND(GW10&gt;'Bazinės prielaidos'!$E$11,GW10&lt;='Bazinės prielaidos'!$E$11+'Bazinės prielaidos'!$E$15)</f>
        <v>0</v>
      </c>
      <c r="GX13" s="3" t="b">
        <f>AND(GX10&gt;'Bazinės prielaidos'!$E$11,GX10&lt;='Bazinės prielaidos'!$E$11+'Bazinės prielaidos'!$E$15)</f>
        <v>0</v>
      </c>
      <c r="GY13" s="3" t="b">
        <f>AND(GY10&gt;'Bazinės prielaidos'!$E$11,GY10&lt;='Bazinės prielaidos'!$E$11+'Bazinės prielaidos'!$E$15)</f>
        <v>0</v>
      </c>
      <c r="GZ13" s="3" t="b">
        <f>AND(GZ10&gt;'Bazinės prielaidos'!$E$11,GZ10&lt;='Bazinės prielaidos'!$E$11+'Bazinės prielaidos'!$E$15)</f>
        <v>0</v>
      </c>
      <c r="HA13" s="43"/>
      <c r="HB13" s="3" t="b">
        <f>AND(HB10&gt;'Bazinės prielaidos'!$E$11,HB10&lt;='Bazinės prielaidos'!$E$11+'Bazinės prielaidos'!$E$15)</f>
        <v>0</v>
      </c>
      <c r="HC13" s="3" t="b">
        <f>AND(HC10&gt;'Bazinės prielaidos'!$E$11,HC10&lt;='Bazinės prielaidos'!$E$11+'Bazinės prielaidos'!$E$15)</f>
        <v>0</v>
      </c>
      <c r="HD13" s="3" t="b">
        <f>AND(HD10&gt;'Bazinės prielaidos'!$E$11,HD10&lt;='Bazinės prielaidos'!$E$11+'Bazinės prielaidos'!$E$15)</f>
        <v>0</v>
      </c>
      <c r="HE13" s="3" t="b">
        <f>AND(HE10&gt;'Bazinės prielaidos'!$E$11,HE10&lt;='Bazinės prielaidos'!$E$11+'Bazinės prielaidos'!$E$15)</f>
        <v>0</v>
      </c>
      <c r="HF13" s="3" t="b">
        <f>AND(HF10&gt;'Bazinės prielaidos'!$E$11,HF10&lt;='Bazinės prielaidos'!$E$11+'Bazinės prielaidos'!$E$15)</f>
        <v>0</v>
      </c>
      <c r="HG13" s="3" t="b">
        <f>AND(HG10&gt;'Bazinės prielaidos'!$E$11,HG10&lt;='Bazinės prielaidos'!$E$11+'Bazinės prielaidos'!$E$15)</f>
        <v>0</v>
      </c>
      <c r="HH13" s="3" t="b">
        <f>AND(HH10&gt;'Bazinės prielaidos'!$E$11,HH10&lt;='Bazinės prielaidos'!$E$11+'Bazinės prielaidos'!$E$15)</f>
        <v>0</v>
      </c>
      <c r="HI13" s="3" t="b">
        <f>AND(HI10&gt;'Bazinės prielaidos'!$E$11,HI10&lt;='Bazinės prielaidos'!$E$11+'Bazinės prielaidos'!$E$15)</f>
        <v>0</v>
      </c>
      <c r="HJ13" s="3" t="b">
        <f>AND(HJ10&gt;'Bazinės prielaidos'!$E$11,HJ10&lt;='Bazinės prielaidos'!$E$11+'Bazinės prielaidos'!$E$15)</f>
        <v>0</v>
      </c>
      <c r="HK13" s="3" t="b">
        <f>AND(HK10&gt;'Bazinės prielaidos'!$E$11,HK10&lt;='Bazinės prielaidos'!$E$11+'Bazinės prielaidos'!$E$15)</f>
        <v>0</v>
      </c>
      <c r="HL13" s="3" t="b">
        <f>AND(HL10&gt;'Bazinės prielaidos'!$E$11,HL10&lt;='Bazinės prielaidos'!$E$11+'Bazinės prielaidos'!$E$15)</f>
        <v>0</v>
      </c>
      <c r="HM13" s="3" t="b">
        <f>AND(HM10&gt;'Bazinės prielaidos'!$E$11,HM10&lt;='Bazinės prielaidos'!$E$11+'Bazinės prielaidos'!$E$15)</f>
        <v>0</v>
      </c>
      <c r="HN13" s="43"/>
      <c r="HO13" s="3" t="b">
        <f>AND(HO10&gt;'Bazinės prielaidos'!$E$11,HO10&lt;='Bazinės prielaidos'!$E$11+'Bazinės prielaidos'!$E$15)</f>
        <v>0</v>
      </c>
      <c r="HP13" s="3" t="b">
        <f>AND(HP10&gt;'Bazinės prielaidos'!$E$11,HP10&lt;='Bazinės prielaidos'!$E$11+'Bazinės prielaidos'!$E$15)</f>
        <v>0</v>
      </c>
      <c r="HQ13" s="3" t="b">
        <f>AND(HQ10&gt;'Bazinės prielaidos'!$E$11,HQ10&lt;='Bazinės prielaidos'!$E$11+'Bazinės prielaidos'!$E$15)</f>
        <v>0</v>
      </c>
      <c r="HR13" s="3" t="b">
        <f>AND(HR10&gt;'Bazinės prielaidos'!$E$11,HR10&lt;='Bazinės prielaidos'!$E$11+'Bazinės prielaidos'!$E$15)</f>
        <v>0</v>
      </c>
      <c r="HS13" s="3" t="b">
        <f>AND(HS10&gt;'Bazinės prielaidos'!$E$11,HS10&lt;='Bazinės prielaidos'!$E$11+'Bazinės prielaidos'!$E$15)</f>
        <v>0</v>
      </c>
      <c r="HT13" s="3" t="b">
        <f>AND(HT10&gt;'Bazinės prielaidos'!$E$11,HT10&lt;='Bazinės prielaidos'!$E$11+'Bazinės prielaidos'!$E$15)</f>
        <v>0</v>
      </c>
      <c r="HU13" s="3" t="b">
        <f>AND(HU10&gt;'Bazinės prielaidos'!$E$11,HU10&lt;='Bazinės prielaidos'!$E$11+'Bazinės prielaidos'!$E$15)</f>
        <v>0</v>
      </c>
      <c r="HV13" s="3" t="b">
        <f>AND(HV10&gt;'Bazinės prielaidos'!$E$11,HV10&lt;='Bazinės prielaidos'!$E$11+'Bazinės prielaidos'!$E$15)</f>
        <v>0</v>
      </c>
      <c r="HW13" s="3" t="b">
        <f>AND(HW10&gt;'Bazinės prielaidos'!$E$11,HW10&lt;='Bazinės prielaidos'!$E$11+'Bazinės prielaidos'!$E$15)</f>
        <v>0</v>
      </c>
      <c r="HX13" s="3" t="b">
        <f>AND(HX10&gt;'Bazinės prielaidos'!$E$11,HX10&lt;='Bazinės prielaidos'!$E$11+'Bazinės prielaidos'!$E$15)</f>
        <v>0</v>
      </c>
      <c r="HY13" s="3" t="b">
        <f>AND(HY10&gt;'Bazinės prielaidos'!$E$11,HY10&lt;='Bazinės prielaidos'!$E$11+'Bazinės prielaidos'!$E$15)</f>
        <v>0</v>
      </c>
      <c r="HZ13" s="3" t="b">
        <f>AND(HZ10&gt;'Bazinės prielaidos'!$E$11,HZ10&lt;='Bazinės prielaidos'!$E$11+'Bazinės prielaidos'!$E$15)</f>
        <v>0</v>
      </c>
      <c r="IA13" s="43"/>
      <c r="IB13" s="3" t="b">
        <f>AND(IB10&gt;'Bazinės prielaidos'!$E$11,IB10&lt;='Bazinės prielaidos'!$E$11+'Bazinės prielaidos'!$E$15)</f>
        <v>0</v>
      </c>
      <c r="IC13" s="3" t="b">
        <f>AND(IC10&gt;'Bazinės prielaidos'!$E$11,IC10&lt;='Bazinės prielaidos'!$E$11+'Bazinės prielaidos'!$E$15)</f>
        <v>0</v>
      </c>
      <c r="ID13" s="3" t="b">
        <f>AND(ID10&gt;'Bazinės prielaidos'!$E$11,ID10&lt;='Bazinės prielaidos'!$E$11+'Bazinės prielaidos'!$E$15)</f>
        <v>0</v>
      </c>
      <c r="IE13" s="3" t="b">
        <f>AND(IE10&gt;'Bazinės prielaidos'!$E$11,IE10&lt;='Bazinės prielaidos'!$E$11+'Bazinės prielaidos'!$E$15)</f>
        <v>0</v>
      </c>
      <c r="IF13" s="3" t="b">
        <f>AND(IF10&gt;'Bazinės prielaidos'!$E$11,IF10&lt;='Bazinės prielaidos'!$E$11+'Bazinės prielaidos'!$E$15)</f>
        <v>0</v>
      </c>
      <c r="IG13" s="3" t="b">
        <f>AND(IG10&gt;'Bazinės prielaidos'!$E$11,IG10&lt;='Bazinės prielaidos'!$E$11+'Bazinės prielaidos'!$E$15)</f>
        <v>0</v>
      </c>
      <c r="IH13" s="3" t="b">
        <f>AND(IH10&gt;'Bazinės prielaidos'!$E$11,IH10&lt;='Bazinės prielaidos'!$E$11+'Bazinės prielaidos'!$E$15)</f>
        <v>0</v>
      </c>
      <c r="II13" s="3" t="b">
        <f>AND(II10&gt;'Bazinės prielaidos'!$E$11,II10&lt;='Bazinės prielaidos'!$E$11+'Bazinės prielaidos'!$E$15)</f>
        <v>0</v>
      </c>
      <c r="IJ13" s="3" t="b">
        <f>AND(IJ10&gt;'Bazinės prielaidos'!$E$11,IJ10&lt;='Bazinės prielaidos'!$E$11+'Bazinės prielaidos'!$E$15)</f>
        <v>0</v>
      </c>
      <c r="IK13" s="3" t="b">
        <f>AND(IK10&gt;'Bazinės prielaidos'!$E$11,IK10&lt;='Bazinės prielaidos'!$E$11+'Bazinės prielaidos'!$E$15)</f>
        <v>0</v>
      </c>
      <c r="IL13" s="3" t="b">
        <f>AND(IL10&gt;'Bazinės prielaidos'!$E$11,IL10&lt;='Bazinės prielaidos'!$E$11+'Bazinės prielaidos'!$E$15)</f>
        <v>0</v>
      </c>
      <c r="IM13" s="3" t="b">
        <f>AND(IM10&gt;'Bazinės prielaidos'!$E$11,IM10&lt;='Bazinės prielaidos'!$E$11+'Bazinės prielaidos'!$E$15)</f>
        <v>0</v>
      </c>
      <c r="IN13" s="43"/>
      <c r="IO13" s="3" t="b">
        <f>AND(IO10&gt;'Bazinės prielaidos'!$E$11,IO10&lt;='Bazinės prielaidos'!$E$11+'Bazinės prielaidos'!$E$15)</f>
        <v>0</v>
      </c>
      <c r="IP13" s="3" t="b">
        <f>AND(IP10&gt;'Bazinės prielaidos'!$E$11,IP10&lt;='Bazinės prielaidos'!$E$11+'Bazinės prielaidos'!$E$15)</f>
        <v>0</v>
      </c>
      <c r="IQ13" s="3" t="b">
        <f>AND(IQ10&gt;'Bazinės prielaidos'!$E$11,IQ10&lt;='Bazinės prielaidos'!$E$11+'Bazinės prielaidos'!$E$15)</f>
        <v>0</v>
      </c>
      <c r="IR13" s="3" t="b">
        <f>AND(IR10&gt;'Bazinės prielaidos'!$E$11,IR10&lt;='Bazinės prielaidos'!$E$11+'Bazinės prielaidos'!$E$15)</f>
        <v>0</v>
      </c>
      <c r="IS13" s="3" t="b">
        <f>AND(IS10&gt;'Bazinės prielaidos'!$E$11,IS10&lt;='Bazinės prielaidos'!$E$11+'Bazinės prielaidos'!$E$15)</f>
        <v>0</v>
      </c>
      <c r="IT13" s="3" t="b">
        <f>AND(IT10&gt;'Bazinės prielaidos'!$E$11,IT10&lt;='Bazinės prielaidos'!$E$11+'Bazinės prielaidos'!$E$15)</f>
        <v>0</v>
      </c>
      <c r="IU13" s="3" t="b">
        <f>AND(IU10&gt;'Bazinės prielaidos'!$E$11,IU10&lt;='Bazinės prielaidos'!$E$11+'Bazinės prielaidos'!$E$15)</f>
        <v>0</v>
      </c>
      <c r="IV13" s="3" t="b">
        <f>AND(IV10&gt;'Bazinės prielaidos'!$E$11,IV10&lt;='Bazinės prielaidos'!$E$11+'Bazinės prielaidos'!$E$15)</f>
        <v>0</v>
      </c>
      <c r="IW13" s="3" t="b">
        <f>AND(IW10&gt;'Bazinės prielaidos'!$E$11,IW10&lt;='Bazinės prielaidos'!$E$11+'Bazinės prielaidos'!$E$15)</f>
        <v>0</v>
      </c>
      <c r="IX13" s="3" t="b">
        <f>AND(IX10&gt;'Bazinės prielaidos'!$E$11,IX10&lt;='Bazinės prielaidos'!$E$11+'Bazinės prielaidos'!$E$15)</f>
        <v>0</v>
      </c>
      <c r="IY13" s="3" t="b">
        <f>AND(IY10&gt;'Bazinės prielaidos'!$E$11,IY10&lt;='Bazinės prielaidos'!$E$11+'Bazinės prielaidos'!$E$15)</f>
        <v>0</v>
      </c>
      <c r="IZ13" s="3" t="b">
        <f>AND(IZ10&gt;'Bazinės prielaidos'!$E$11,IZ10&lt;='Bazinės prielaidos'!$E$11+'Bazinės prielaidos'!$E$15)</f>
        <v>0</v>
      </c>
      <c r="JA13" s="43"/>
      <c r="JB13" s="3" t="b">
        <f>AND(JB10&gt;'Bazinės prielaidos'!$E$11,JB10&lt;='Bazinės prielaidos'!$E$11+'Bazinės prielaidos'!$E$15)</f>
        <v>0</v>
      </c>
      <c r="JC13" s="3" t="b">
        <f>AND(JC10&gt;'Bazinės prielaidos'!$E$11,JC10&lt;='Bazinės prielaidos'!$E$11+'Bazinės prielaidos'!$E$15)</f>
        <v>0</v>
      </c>
      <c r="JD13" s="3" t="b">
        <f>AND(JD10&gt;'Bazinės prielaidos'!$E$11,JD10&lt;='Bazinės prielaidos'!$E$11+'Bazinės prielaidos'!$E$15)</f>
        <v>0</v>
      </c>
      <c r="JE13" s="3" t="b">
        <f>AND(JE10&gt;'Bazinės prielaidos'!$E$11,JE10&lt;='Bazinės prielaidos'!$E$11+'Bazinės prielaidos'!$E$15)</f>
        <v>0</v>
      </c>
      <c r="JF13" s="3" t="b">
        <f>AND(JF10&gt;'Bazinės prielaidos'!$E$11,JF10&lt;='Bazinės prielaidos'!$E$11+'Bazinės prielaidos'!$E$15)</f>
        <v>0</v>
      </c>
      <c r="JG13" s="3" t="b">
        <f>AND(JG10&gt;'Bazinės prielaidos'!$E$11,JG10&lt;='Bazinės prielaidos'!$E$11+'Bazinės prielaidos'!$E$15)</f>
        <v>0</v>
      </c>
      <c r="JH13" s="3" t="b">
        <f>AND(JH10&gt;'Bazinės prielaidos'!$E$11,JH10&lt;='Bazinės prielaidos'!$E$11+'Bazinės prielaidos'!$E$15)</f>
        <v>0</v>
      </c>
      <c r="JI13" s="3" t="b">
        <f>AND(JI10&gt;'Bazinės prielaidos'!$E$11,JI10&lt;='Bazinės prielaidos'!$E$11+'Bazinės prielaidos'!$E$15)</f>
        <v>0</v>
      </c>
      <c r="JJ13" s="3" t="b">
        <f>AND(JJ10&gt;'Bazinės prielaidos'!$E$11,JJ10&lt;='Bazinės prielaidos'!$E$11+'Bazinės prielaidos'!$E$15)</f>
        <v>0</v>
      </c>
      <c r="JK13" s="3" t="b">
        <f>AND(JK10&gt;'Bazinės prielaidos'!$E$11,JK10&lt;='Bazinės prielaidos'!$E$11+'Bazinės prielaidos'!$E$15)</f>
        <v>0</v>
      </c>
      <c r="JL13" s="3" t="b">
        <f>AND(JL10&gt;'Bazinės prielaidos'!$E$11,JL10&lt;='Bazinės prielaidos'!$E$11+'Bazinės prielaidos'!$E$15)</f>
        <v>0</v>
      </c>
      <c r="JM13" s="3" t="b">
        <f>AND(JM10&gt;'Bazinės prielaidos'!$E$11,JM10&lt;='Bazinės prielaidos'!$E$11+'Bazinės prielaidos'!$E$15)</f>
        <v>0</v>
      </c>
      <c r="JN13" s="43"/>
      <c r="JO13" s="3" t="b">
        <f>AND(JO10&gt;'Bazinės prielaidos'!$E$11,JO10&lt;='Bazinės prielaidos'!$E$11+'Bazinės prielaidos'!$E$15)</f>
        <v>0</v>
      </c>
      <c r="JP13" s="3" t="b">
        <f>AND(JP10&gt;'Bazinės prielaidos'!$E$11,JP10&lt;='Bazinės prielaidos'!$E$11+'Bazinės prielaidos'!$E$15)</f>
        <v>0</v>
      </c>
      <c r="JQ13" s="3" t="b">
        <f>AND(JQ10&gt;'Bazinės prielaidos'!$E$11,JQ10&lt;='Bazinės prielaidos'!$E$11+'Bazinės prielaidos'!$E$15)</f>
        <v>0</v>
      </c>
      <c r="JR13" s="3" t="b">
        <f>AND(JR10&gt;'Bazinės prielaidos'!$E$11,JR10&lt;='Bazinės prielaidos'!$E$11+'Bazinės prielaidos'!$E$15)</f>
        <v>0</v>
      </c>
      <c r="JS13" s="3" t="b">
        <f>AND(JS10&gt;'Bazinės prielaidos'!$E$11,JS10&lt;='Bazinės prielaidos'!$E$11+'Bazinės prielaidos'!$E$15)</f>
        <v>0</v>
      </c>
      <c r="JT13" s="3" t="b">
        <f>AND(JT10&gt;'Bazinės prielaidos'!$E$11,JT10&lt;='Bazinės prielaidos'!$E$11+'Bazinės prielaidos'!$E$15)</f>
        <v>0</v>
      </c>
      <c r="JU13" s="3" t="b">
        <f>AND(JU10&gt;'Bazinės prielaidos'!$E$11,JU10&lt;='Bazinės prielaidos'!$E$11+'Bazinės prielaidos'!$E$15)</f>
        <v>0</v>
      </c>
      <c r="JV13" s="3" t="b">
        <f>AND(JV10&gt;'Bazinės prielaidos'!$E$11,JV10&lt;='Bazinės prielaidos'!$E$11+'Bazinės prielaidos'!$E$15)</f>
        <v>0</v>
      </c>
      <c r="JW13" s="3" t="b">
        <f>AND(JW10&gt;'Bazinės prielaidos'!$E$11,JW10&lt;='Bazinės prielaidos'!$E$11+'Bazinės prielaidos'!$E$15)</f>
        <v>0</v>
      </c>
      <c r="JX13" s="3" t="b">
        <f>AND(JX10&gt;'Bazinės prielaidos'!$E$11,JX10&lt;='Bazinės prielaidos'!$E$11+'Bazinės prielaidos'!$E$15)</f>
        <v>0</v>
      </c>
      <c r="JY13" s="3" t="b">
        <f>AND(JY10&gt;'Bazinės prielaidos'!$E$11,JY10&lt;='Bazinės prielaidos'!$E$11+'Bazinės prielaidos'!$E$15)</f>
        <v>0</v>
      </c>
      <c r="JZ13" s="3" t="b">
        <f>AND(JZ10&gt;'Bazinės prielaidos'!$E$11,JZ10&lt;='Bazinės prielaidos'!$E$11+'Bazinės prielaidos'!$E$15)</f>
        <v>0</v>
      </c>
      <c r="KA13" s="43"/>
      <c r="KB13" s="3" t="b">
        <f>AND(KB10&gt;'Bazinės prielaidos'!$E$11,KB10&lt;='Bazinės prielaidos'!$E$11+'Bazinės prielaidos'!$E$15)</f>
        <v>0</v>
      </c>
      <c r="KC13" s="3" t="b">
        <f>AND(KC10&gt;'Bazinės prielaidos'!$E$11,KC10&lt;='Bazinės prielaidos'!$E$11+'Bazinės prielaidos'!$E$15)</f>
        <v>0</v>
      </c>
      <c r="KD13" s="3" t="b">
        <f>AND(KD10&gt;'Bazinės prielaidos'!$E$11,KD10&lt;='Bazinės prielaidos'!$E$11+'Bazinės prielaidos'!$E$15)</f>
        <v>0</v>
      </c>
      <c r="KE13" s="3" t="b">
        <f>AND(KE10&gt;'Bazinės prielaidos'!$E$11,KE10&lt;='Bazinės prielaidos'!$E$11+'Bazinės prielaidos'!$E$15)</f>
        <v>0</v>
      </c>
      <c r="KF13" s="3" t="b">
        <f>AND(KF10&gt;'Bazinės prielaidos'!$E$11,KF10&lt;='Bazinės prielaidos'!$E$11+'Bazinės prielaidos'!$E$15)</f>
        <v>0</v>
      </c>
      <c r="KG13" s="3" t="b">
        <f>AND(KG10&gt;'Bazinės prielaidos'!$E$11,KG10&lt;='Bazinės prielaidos'!$E$11+'Bazinės prielaidos'!$E$15)</f>
        <v>0</v>
      </c>
      <c r="KH13" s="3" t="b">
        <f>AND(KH10&gt;'Bazinės prielaidos'!$E$11,KH10&lt;='Bazinės prielaidos'!$E$11+'Bazinės prielaidos'!$E$15)</f>
        <v>0</v>
      </c>
      <c r="KI13" s="3" t="b">
        <f>AND(KI10&gt;'Bazinės prielaidos'!$E$11,KI10&lt;='Bazinės prielaidos'!$E$11+'Bazinės prielaidos'!$E$15)</f>
        <v>0</v>
      </c>
      <c r="KJ13" s="3" t="b">
        <f>AND(KJ10&gt;'Bazinės prielaidos'!$E$11,KJ10&lt;='Bazinės prielaidos'!$E$11+'Bazinės prielaidos'!$E$15)</f>
        <v>0</v>
      </c>
      <c r="KK13" s="3" t="b">
        <f>AND(KK10&gt;'Bazinės prielaidos'!$E$11,KK10&lt;='Bazinės prielaidos'!$E$11+'Bazinės prielaidos'!$E$15)</f>
        <v>0</v>
      </c>
      <c r="KL13" s="3" t="b">
        <f>AND(KL10&gt;'Bazinės prielaidos'!$E$11,KL10&lt;='Bazinės prielaidos'!$E$11+'Bazinės prielaidos'!$E$15)</f>
        <v>0</v>
      </c>
      <c r="KM13" s="3" t="b">
        <f>AND(KM10&gt;'Bazinės prielaidos'!$E$11,KM10&lt;='Bazinės prielaidos'!$E$11+'Bazinės prielaidos'!$E$15)</f>
        <v>0</v>
      </c>
      <c r="KN13" s="43"/>
      <c r="KO13" s="3" t="b">
        <f>AND(KO10&gt;'Bazinės prielaidos'!$E$11,KO10&lt;='Bazinės prielaidos'!$E$11+'Bazinės prielaidos'!$E$15)</f>
        <v>0</v>
      </c>
      <c r="KP13" s="3" t="b">
        <f>AND(KP10&gt;'Bazinės prielaidos'!$E$11,KP10&lt;='Bazinės prielaidos'!$E$11+'Bazinės prielaidos'!$E$15)</f>
        <v>0</v>
      </c>
      <c r="KQ13" s="3" t="b">
        <f>AND(KQ10&gt;'Bazinės prielaidos'!$E$11,KQ10&lt;='Bazinės prielaidos'!$E$11+'Bazinės prielaidos'!$E$15)</f>
        <v>0</v>
      </c>
      <c r="KR13" s="3" t="b">
        <f>AND(KR10&gt;'Bazinės prielaidos'!$E$11,KR10&lt;='Bazinės prielaidos'!$E$11+'Bazinės prielaidos'!$E$15)</f>
        <v>0</v>
      </c>
      <c r="KS13" s="3" t="b">
        <f>AND(KS10&gt;'Bazinės prielaidos'!$E$11,KS10&lt;='Bazinės prielaidos'!$E$11+'Bazinės prielaidos'!$E$15)</f>
        <v>0</v>
      </c>
      <c r="KT13" s="3" t="b">
        <f>AND(KT10&gt;'Bazinės prielaidos'!$E$11,KT10&lt;='Bazinės prielaidos'!$E$11+'Bazinės prielaidos'!$E$15)</f>
        <v>0</v>
      </c>
      <c r="KU13" s="3" t="b">
        <f>AND(KU10&gt;'Bazinės prielaidos'!$E$11,KU10&lt;='Bazinės prielaidos'!$E$11+'Bazinės prielaidos'!$E$15)</f>
        <v>0</v>
      </c>
      <c r="KV13" s="3" t="b">
        <f>AND(KV10&gt;'Bazinės prielaidos'!$E$11,KV10&lt;='Bazinės prielaidos'!$E$11+'Bazinės prielaidos'!$E$15)</f>
        <v>0</v>
      </c>
      <c r="KW13" s="3" t="b">
        <f>AND(KW10&gt;'Bazinės prielaidos'!$E$11,KW10&lt;='Bazinės prielaidos'!$E$11+'Bazinės prielaidos'!$E$15)</f>
        <v>0</v>
      </c>
      <c r="KX13" s="3" t="b">
        <f>AND(KX10&gt;'Bazinės prielaidos'!$E$11,KX10&lt;='Bazinės prielaidos'!$E$11+'Bazinės prielaidos'!$E$15)</f>
        <v>0</v>
      </c>
      <c r="KY13" s="3" t="b">
        <f>AND(KY10&gt;'Bazinės prielaidos'!$E$11,KY10&lt;='Bazinės prielaidos'!$E$11+'Bazinės prielaidos'!$E$15)</f>
        <v>0</v>
      </c>
      <c r="KZ13" s="3" t="b">
        <f>AND(KZ10&gt;'Bazinės prielaidos'!$E$11,KZ10&lt;='Bazinės prielaidos'!$E$11+'Bazinės prielaidos'!$E$15)</f>
        <v>0</v>
      </c>
      <c r="LA13" s="43"/>
      <c r="LB13" s="3" t="b">
        <f>AND(LB10&gt;'Bazinės prielaidos'!$E$11,LB10&lt;='Bazinės prielaidos'!$E$11+'Bazinės prielaidos'!$E$15)</f>
        <v>0</v>
      </c>
      <c r="LC13" s="3" t="b">
        <f>AND(LC10&gt;'Bazinės prielaidos'!$E$11,LC10&lt;='Bazinės prielaidos'!$E$11+'Bazinės prielaidos'!$E$15)</f>
        <v>0</v>
      </c>
      <c r="LD13" s="3" t="b">
        <f>AND(LD10&gt;'Bazinės prielaidos'!$E$11,LD10&lt;='Bazinės prielaidos'!$E$11+'Bazinės prielaidos'!$E$15)</f>
        <v>0</v>
      </c>
      <c r="LE13" s="3" t="b">
        <f>AND(LE10&gt;'Bazinės prielaidos'!$E$11,LE10&lt;='Bazinės prielaidos'!$E$11+'Bazinės prielaidos'!$E$15)</f>
        <v>0</v>
      </c>
      <c r="LF13" s="3" t="b">
        <f>AND(LF10&gt;'Bazinės prielaidos'!$E$11,LF10&lt;='Bazinės prielaidos'!$E$11+'Bazinės prielaidos'!$E$15)</f>
        <v>0</v>
      </c>
      <c r="LG13" s="3" t="b">
        <f>AND(LG10&gt;'Bazinės prielaidos'!$E$11,LG10&lt;='Bazinės prielaidos'!$E$11+'Bazinės prielaidos'!$E$15)</f>
        <v>0</v>
      </c>
      <c r="LH13" s="3" t="b">
        <f>AND(LH10&gt;'Bazinės prielaidos'!$E$11,LH10&lt;='Bazinės prielaidos'!$E$11+'Bazinės prielaidos'!$E$15)</f>
        <v>0</v>
      </c>
      <c r="LI13" s="3" t="b">
        <f>AND(LI10&gt;'Bazinės prielaidos'!$E$11,LI10&lt;='Bazinės prielaidos'!$E$11+'Bazinės prielaidos'!$E$15)</f>
        <v>0</v>
      </c>
      <c r="LJ13" s="3" t="b">
        <f>AND(LJ10&gt;'Bazinės prielaidos'!$E$11,LJ10&lt;='Bazinės prielaidos'!$E$11+'Bazinės prielaidos'!$E$15)</f>
        <v>0</v>
      </c>
      <c r="LK13" s="3" t="b">
        <f>AND(LK10&gt;'Bazinės prielaidos'!$E$11,LK10&lt;='Bazinės prielaidos'!$E$11+'Bazinės prielaidos'!$E$15)</f>
        <v>0</v>
      </c>
      <c r="LL13" s="3" t="b">
        <f>AND(LL10&gt;'Bazinės prielaidos'!$E$11,LL10&lt;='Bazinės prielaidos'!$E$11+'Bazinės prielaidos'!$E$15)</f>
        <v>0</v>
      </c>
      <c r="LM13" s="3" t="b">
        <f>AND(LM10&gt;'Bazinės prielaidos'!$E$11,LM10&lt;='Bazinės prielaidos'!$E$11+'Bazinės prielaidos'!$E$15)</f>
        <v>0</v>
      </c>
      <c r="LN13" s="354"/>
    </row>
    <row r="14" spans="1:326" outlineLevel="1">
      <c r="A14" s="3" t="s">
        <v>317</v>
      </c>
      <c r="B14" s="3" t="b">
        <f>AND(B10&gt;='Dalyvio prielaidos'!$E$133,B10&lt;'Dalyvio prielaidos'!$E$132*12+'Dalyvio prielaidos'!$E$133)</f>
        <v>0</v>
      </c>
      <c r="C14" s="3" t="b">
        <f>AND(C10&gt;='Dalyvio prielaidos'!$E$133,C10&lt;'Dalyvio prielaidos'!$E$132*12+'Dalyvio prielaidos'!$E$133)</f>
        <v>0</v>
      </c>
      <c r="D14" s="3" t="b">
        <f>AND(D10&gt;='Dalyvio prielaidos'!$E$133,D10&lt;'Dalyvio prielaidos'!$E$132*12+'Dalyvio prielaidos'!$E$133)</f>
        <v>0</v>
      </c>
      <c r="E14" s="3" t="b">
        <f>AND(E10&gt;='Dalyvio prielaidos'!$E$133,E10&lt;'Dalyvio prielaidos'!$E$132*12+'Dalyvio prielaidos'!$E$133)</f>
        <v>0</v>
      </c>
      <c r="F14" s="3" t="b">
        <f>AND(F10&gt;='Dalyvio prielaidos'!$E$133,F10&lt;'Dalyvio prielaidos'!$E$132*12+'Dalyvio prielaidos'!$E$133)</f>
        <v>0</v>
      </c>
      <c r="G14" s="3" t="b">
        <f>AND(G10&gt;='Dalyvio prielaidos'!$E$133,G10&lt;'Dalyvio prielaidos'!$E$132*12+'Dalyvio prielaidos'!$E$133)</f>
        <v>0</v>
      </c>
      <c r="H14" s="3" t="b">
        <f>AND(H10&gt;='Dalyvio prielaidos'!$E$133,H10&lt;'Dalyvio prielaidos'!$E$132*12+'Dalyvio prielaidos'!$E$133)</f>
        <v>0</v>
      </c>
      <c r="I14" s="3" t="b">
        <f>AND(I10&gt;='Dalyvio prielaidos'!$E$133,I10&lt;'Dalyvio prielaidos'!$E$132*12+'Dalyvio prielaidos'!$E$133)</f>
        <v>0</v>
      </c>
      <c r="J14" s="3" t="b">
        <f>AND(J10&gt;='Dalyvio prielaidos'!$E$133,J10&lt;'Dalyvio prielaidos'!$E$132*12+'Dalyvio prielaidos'!$E$133)</f>
        <v>0</v>
      </c>
      <c r="K14" s="3" t="b">
        <f>AND(K10&gt;='Dalyvio prielaidos'!$E$133,K10&lt;'Dalyvio prielaidos'!$E$132*12+'Dalyvio prielaidos'!$E$133)</f>
        <v>0</v>
      </c>
      <c r="L14" s="3" t="b">
        <f>AND(L10&gt;='Dalyvio prielaidos'!$E$133,L10&lt;'Dalyvio prielaidos'!$E$132*12+'Dalyvio prielaidos'!$E$133)</f>
        <v>0</v>
      </c>
      <c r="M14" s="3" t="b">
        <f>AND(M10&gt;='Dalyvio prielaidos'!$E$133,M10&lt;'Dalyvio prielaidos'!$E$132*12+'Dalyvio prielaidos'!$E$133)</f>
        <v>0</v>
      </c>
      <c r="N14" s="43"/>
      <c r="O14" s="3" t="b">
        <f>AND(O10&gt;='Dalyvio prielaidos'!$E$133,O10&lt;'Dalyvio prielaidos'!$E$132*12+'Dalyvio prielaidos'!$E$133)</f>
        <v>0</v>
      </c>
      <c r="P14" s="3" t="b">
        <f>AND(P10&gt;='Dalyvio prielaidos'!$E$133,P10&lt;'Dalyvio prielaidos'!$E$132*12+'Dalyvio prielaidos'!$E$133)</f>
        <v>0</v>
      </c>
      <c r="Q14" s="3" t="b">
        <f>AND(Q10&gt;='Dalyvio prielaidos'!$E$133,Q10&lt;'Dalyvio prielaidos'!$E$132*12+'Dalyvio prielaidos'!$E$133)</f>
        <v>0</v>
      </c>
      <c r="R14" s="3" t="b">
        <f>AND(R10&gt;='Dalyvio prielaidos'!$E$133,R10&lt;'Dalyvio prielaidos'!$E$132*12+'Dalyvio prielaidos'!$E$133)</f>
        <v>0</v>
      </c>
      <c r="S14" s="3" t="b">
        <f>AND(S10&gt;='Dalyvio prielaidos'!$E$133,S10&lt;'Dalyvio prielaidos'!$E$132*12+'Dalyvio prielaidos'!$E$133)</f>
        <v>0</v>
      </c>
      <c r="T14" s="3" t="b">
        <f>AND(T10&gt;='Dalyvio prielaidos'!$E$133,T10&lt;'Dalyvio prielaidos'!$E$132*12+'Dalyvio prielaidos'!$E$133)</f>
        <v>0</v>
      </c>
      <c r="U14" s="3" t="b">
        <f>AND(U10&gt;='Dalyvio prielaidos'!$E$133,U10&lt;'Dalyvio prielaidos'!$E$132*12+'Dalyvio prielaidos'!$E$133)</f>
        <v>0</v>
      </c>
      <c r="V14" s="3" t="b">
        <f>AND(V10&gt;='Dalyvio prielaidos'!$E$133,V10&lt;'Dalyvio prielaidos'!$E$132*12+'Dalyvio prielaidos'!$E$133)</f>
        <v>0</v>
      </c>
      <c r="W14" s="3" t="b">
        <f>AND(W10&gt;='Dalyvio prielaidos'!$E$133,W10&lt;'Dalyvio prielaidos'!$E$132*12+'Dalyvio prielaidos'!$E$133)</f>
        <v>0</v>
      </c>
      <c r="X14" s="3" t="b">
        <f>AND(X10&gt;='Dalyvio prielaidos'!$E$133,X10&lt;'Dalyvio prielaidos'!$E$132*12+'Dalyvio prielaidos'!$E$133)</f>
        <v>0</v>
      </c>
      <c r="Y14" s="3" t="b">
        <f>AND(Y10&gt;='Dalyvio prielaidos'!$E$133,Y10&lt;'Dalyvio prielaidos'!$E$132*12+'Dalyvio prielaidos'!$E$133)</f>
        <v>0</v>
      </c>
      <c r="Z14" s="3" t="b">
        <f>AND(Z10&gt;='Dalyvio prielaidos'!$E$133,Z10&lt;'Dalyvio prielaidos'!$E$132*12+'Dalyvio prielaidos'!$E$133)</f>
        <v>0</v>
      </c>
      <c r="AA14" s="43"/>
      <c r="AB14" s="3" t="b">
        <f>AND(AB10&gt;='Dalyvio prielaidos'!$E$133,AB10&lt;'Dalyvio prielaidos'!$E$132*12+'Dalyvio prielaidos'!$E$133)</f>
        <v>1</v>
      </c>
      <c r="AC14" s="3" t="b">
        <f>AND(AC10&gt;='Dalyvio prielaidos'!$E$133,AC10&lt;'Dalyvio prielaidos'!$E$132*12+'Dalyvio prielaidos'!$E$133)</f>
        <v>1</v>
      </c>
      <c r="AD14" s="3" t="b">
        <f>AND(AD10&gt;='Dalyvio prielaidos'!$E$133,AD10&lt;'Dalyvio prielaidos'!$E$132*12+'Dalyvio prielaidos'!$E$133)</f>
        <v>1</v>
      </c>
      <c r="AE14" s="3" t="b">
        <f>AND(AE10&gt;='Dalyvio prielaidos'!$E$133,AE10&lt;'Dalyvio prielaidos'!$E$132*12+'Dalyvio prielaidos'!$E$133)</f>
        <v>1</v>
      </c>
      <c r="AF14" s="3" t="b">
        <f>AND(AF10&gt;='Dalyvio prielaidos'!$E$133,AF10&lt;'Dalyvio prielaidos'!$E$132*12+'Dalyvio prielaidos'!$E$133)</f>
        <v>1</v>
      </c>
      <c r="AG14" s="3" t="b">
        <f>AND(AG10&gt;='Dalyvio prielaidos'!$E$133,AG10&lt;'Dalyvio prielaidos'!$E$132*12+'Dalyvio prielaidos'!$E$133)</f>
        <v>1</v>
      </c>
      <c r="AH14" s="3" t="b">
        <f>AND(AH10&gt;='Dalyvio prielaidos'!$E$133,AH10&lt;'Dalyvio prielaidos'!$E$132*12+'Dalyvio prielaidos'!$E$133)</f>
        <v>1</v>
      </c>
      <c r="AI14" s="3" t="b">
        <f>AND(AI10&gt;='Dalyvio prielaidos'!$E$133,AI10&lt;'Dalyvio prielaidos'!$E$132*12+'Dalyvio prielaidos'!$E$133)</f>
        <v>1</v>
      </c>
      <c r="AJ14" s="3" t="b">
        <f>AND(AJ10&gt;='Dalyvio prielaidos'!$E$133,AJ10&lt;'Dalyvio prielaidos'!$E$132*12+'Dalyvio prielaidos'!$E$133)</f>
        <v>1</v>
      </c>
      <c r="AK14" s="3" t="b">
        <f>AND(AK10&gt;='Dalyvio prielaidos'!$E$133,AK10&lt;'Dalyvio prielaidos'!$E$132*12+'Dalyvio prielaidos'!$E$133)</f>
        <v>1</v>
      </c>
      <c r="AL14" s="3" t="b">
        <f>AND(AL10&gt;='Dalyvio prielaidos'!$E$133,AL10&lt;'Dalyvio prielaidos'!$E$132*12+'Dalyvio prielaidos'!$E$133)</f>
        <v>1</v>
      </c>
      <c r="AM14" s="3" t="b">
        <f>AND(AM10&gt;='Dalyvio prielaidos'!$E$133,AM10&lt;'Dalyvio prielaidos'!$E$132*12+'Dalyvio prielaidos'!$E$133)</f>
        <v>1</v>
      </c>
      <c r="AN14" s="43"/>
      <c r="AO14" s="3" t="b">
        <f>AND(AO10&gt;='Dalyvio prielaidos'!$E$133,AO10&lt;'Dalyvio prielaidos'!$E$132*12+'Dalyvio prielaidos'!$E$133)</f>
        <v>1</v>
      </c>
      <c r="AP14" s="3" t="b">
        <f>AND(AP10&gt;='Dalyvio prielaidos'!$E$133,AP10&lt;'Dalyvio prielaidos'!$E$132*12+'Dalyvio prielaidos'!$E$133)</f>
        <v>1</v>
      </c>
      <c r="AQ14" s="3" t="b">
        <f>AND(AQ10&gt;='Dalyvio prielaidos'!$E$133,AQ10&lt;'Dalyvio prielaidos'!$E$132*12+'Dalyvio prielaidos'!$E$133)</f>
        <v>1</v>
      </c>
      <c r="AR14" s="3" t="b">
        <f>AND(AR10&gt;='Dalyvio prielaidos'!$E$133,AR10&lt;'Dalyvio prielaidos'!$E$132*12+'Dalyvio prielaidos'!$E$133)</f>
        <v>1</v>
      </c>
      <c r="AS14" s="3" t="b">
        <f>AND(AS10&gt;='Dalyvio prielaidos'!$E$133,AS10&lt;'Dalyvio prielaidos'!$E$132*12+'Dalyvio prielaidos'!$E$133)</f>
        <v>1</v>
      </c>
      <c r="AT14" s="3" t="b">
        <f>AND(AT10&gt;='Dalyvio prielaidos'!$E$133,AT10&lt;'Dalyvio prielaidos'!$E$132*12+'Dalyvio prielaidos'!$E$133)</f>
        <v>1</v>
      </c>
      <c r="AU14" s="3" t="b">
        <f>AND(AU10&gt;='Dalyvio prielaidos'!$E$133,AU10&lt;'Dalyvio prielaidos'!$E$132*12+'Dalyvio prielaidos'!$E$133)</f>
        <v>1</v>
      </c>
      <c r="AV14" s="3" t="b">
        <f>AND(AV10&gt;='Dalyvio prielaidos'!$E$133,AV10&lt;'Dalyvio prielaidos'!$E$132*12+'Dalyvio prielaidos'!$E$133)</f>
        <v>1</v>
      </c>
      <c r="AW14" s="3" t="b">
        <f>AND(AW10&gt;='Dalyvio prielaidos'!$E$133,AW10&lt;'Dalyvio prielaidos'!$E$132*12+'Dalyvio prielaidos'!$E$133)</f>
        <v>1</v>
      </c>
      <c r="AX14" s="3" t="b">
        <f>AND(AX10&gt;='Dalyvio prielaidos'!$E$133,AX10&lt;'Dalyvio prielaidos'!$E$132*12+'Dalyvio prielaidos'!$E$133)</f>
        <v>1</v>
      </c>
      <c r="AY14" s="3" t="b">
        <f>AND(AY10&gt;='Dalyvio prielaidos'!$E$133,AY10&lt;'Dalyvio prielaidos'!$E$132*12+'Dalyvio prielaidos'!$E$133)</f>
        <v>1</v>
      </c>
      <c r="AZ14" s="3" t="b">
        <f>AND(AZ10&gt;='Dalyvio prielaidos'!$E$133,AZ10&lt;'Dalyvio prielaidos'!$E$132*12+'Dalyvio prielaidos'!$E$133)</f>
        <v>1</v>
      </c>
      <c r="BA14" s="43"/>
      <c r="BB14" s="3" t="b">
        <f>AND(BB10&gt;='Dalyvio prielaidos'!$E$133,BB10&lt;'Dalyvio prielaidos'!$E$132*12+'Dalyvio prielaidos'!$E$133)</f>
        <v>1</v>
      </c>
      <c r="BC14" s="3" t="b">
        <f>AND(BC10&gt;='Dalyvio prielaidos'!$E$133,BC10&lt;'Dalyvio prielaidos'!$E$132*12+'Dalyvio prielaidos'!$E$133)</f>
        <v>1</v>
      </c>
      <c r="BD14" s="3" t="b">
        <f>AND(BD10&gt;='Dalyvio prielaidos'!$E$133,BD10&lt;'Dalyvio prielaidos'!$E$132*12+'Dalyvio prielaidos'!$E$133)</f>
        <v>1</v>
      </c>
      <c r="BE14" s="3" t="b">
        <f>AND(BE10&gt;='Dalyvio prielaidos'!$E$133,BE10&lt;'Dalyvio prielaidos'!$E$132*12+'Dalyvio prielaidos'!$E$133)</f>
        <v>1</v>
      </c>
      <c r="BF14" s="3" t="b">
        <f>AND(BF10&gt;='Dalyvio prielaidos'!$E$133,BF10&lt;'Dalyvio prielaidos'!$E$132*12+'Dalyvio prielaidos'!$E$133)</f>
        <v>1</v>
      </c>
      <c r="BG14" s="3" t="b">
        <f>AND(BG10&gt;='Dalyvio prielaidos'!$E$133,BG10&lt;'Dalyvio prielaidos'!$E$132*12+'Dalyvio prielaidos'!$E$133)</f>
        <v>1</v>
      </c>
      <c r="BH14" s="3" t="b">
        <f>AND(BH10&gt;='Dalyvio prielaidos'!$E$133,BH10&lt;'Dalyvio prielaidos'!$E$132*12+'Dalyvio prielaidos'!$E$133)</f>
        <v>1</v>
      </c>
      <c r="BI14" s="3" t="b">
        <f>AND(BI10&gt;='Dalyvio prielaidos'!$E$133,BI10&lt;'Dalyvio prielaidos'!$E$132*12+'Dalyvio prielaidos'!$E$133)</f>
        <v>1</v>
      </c>
      <c r="BJ14" s="3" t="b">
        <f>AND(BJ10&gt;='Dalyvio prielaidos'!$E$133,BJ10&lt;'Dalyvio prielaidos'!$E$132*12+'Dalyvio prielaidos'!$E$133)</f>
        <v>1</v>
      </c>
      <c r="BK14" s="3" t="b">
        <f>AND(BK10&gt;='Dalyvio prielaidos'!$E$133,BK10&lt;'Dalyvio prielaidos'!$E$132*12+'Dalyvio prielaidos'!$E$133)</f>
        <v>1</v>
      </c>
      <c r="BL14" s="3" t="b">
        <f>AND(BL10&gt;='Dalyvio prielaidos'!$E$133,BL10&lt;'Dalyvio prielaidos'!$E$132*12+'Dalyvio prielaidos'!$E$133)</f>
        <v>1</v>
      </c>
      <c r="BM14" s="3" t="b">
        <f>AND(BM10&gt;='Dalyvio prielaidos'!$E$133,BM10&lt;'Dalyvio prielaidos'!$E$132*12+'Dalyvio prielaidos'!$E$133)</f>
        <v>1</v>
      </c>
      <c r="BN14" s="43"/>
      <c r="BO14" s="3" t="b">
        <f>AND(BO10&gt;='Dalyvio prielaidos'!$E$133,BO10&lt;'Dalyvio prielaidos'!$E$132*12+'Dalyvio prielaidos'!$E$133)</f>
        <v>1</v>
      </c>
      <c r="BP14" s="3" t="b">
        <f>AND(BP10&gt;='Dalyvio prielaidos'!$E$133,BP10&lt;'Dalyvio prielaidos'!$E$132*12+'Dalyvio prielaidos'!$E$133)</f>
        <v>1</v>
      </c>
      <c r="BQ14" s="3" t="b">
        <f>AND(BQ10&gt;='Dalyvio prielaidos'!$E$133,BQ10&lt;'Dalyvio prielaidos'!$E$132*12+'Dalyvio prielaidos'!$E$133)</f>
        <v>1</v>
      </c>
      <c r="BR14" s="3" t="b">
        <f>AND(BR10&gt;='Dalyvio prielaidos'!$E$133,BR10&lt;'Dalyvio prielaidos'!$E$132*12+'Dalyvio prielaidos'!$E$133)</f>
        <v>1</v>
      </c>
      <c r="BS14" s="3" t="b">
        <f>AND(BS10&gt;='Dalyvio prielaidos'!$E$133,BS10&lt;'Dalyvio prielaidos'!$E$132*12+'Dalyvio prielaidos'!$E$133)</f>
        <v>1</v>
      </c>
      <c r="BT14" s="3" t="b">
        <f>AND(BT10&gt;='Dalyvio prielaidos'!$E$133,BT10&lt;'Dalyvio prielaidos'!$E$132*12+'Dalyvio prielaidos'!$E$133)</f>
        <v>1</v>
      </c>
      <c r="BU14" s="3" t="b">
        <f>AND(BU10&gt;='Dalyvio prielaidos'!$E$133,BU10&lt;'Dalyvio prielaidos'!$E$132*12+'Dalyvio prielaidos'!$E$133)</f>
        <v>1</v>
      </c>
      <c r="BV14" s="3" t="b">
        <f>AND(BV10&gt;='Dalyvio prielaidos'!$E$133,BV10&lt;'Dalyvio prielaidos'!$E$132*12+'Dalyvio prielaidos'!$E$133)</f>
        <v>1</v>
      </c>
      <c r="BW14" s="3" t="b">
        <f>AND(BW10&gt;='Dalyvio prielaidos'!$E$133,BW10&lt;'Dalyvio prielaidos'!$E$132*12+'Dalyvio prielaidos'!$E$133)</f>
        <v>1</v>
      </c>
      <c r="BX14" s="3" t="b">
        <f>AND(BX10&gt;='Dalyvio prielaidos'!$E$133,BX10&lt;'Dalyvio prielaidos'!$E$132*12+'Dalyvio prielaidos'!$E$133)</f>
        <v>1</v>
      </c>
      <c r="BY14" s="3" t="b">
        <f>AND(BY10&gt;='Dalyvio prielaidos'!$E$133,BY10&lt;'Dalyvio prielaidos'!$E$132*12+'Dalyvio prielaidos'!$E$133)</f>
        <v>1</v>
      </c>
      <c r="BZ14" s="3" t="b">
        <f>AND(BZ10&gt;='Dalyvio prielaidos'!$E$133,BZ10&lt;'Dalyvio prielaidos'!$E$132*12+'Dalyvio prielaidos'!$E$133)</f>
        <v>1</v>
      </c>
      <c r="CA14" s="43"/>
      <c r="CB14" s="3" t="b">
        <f>AND(CB10&gt;='Dalyvio prielaidos'!$E$133,CB10&lt;'Dalyvio prielaidos'!$E$132*12+'Dalyvio prielaidos'!$E$133)</f>
        <v>1</v>
      </c>
      <c r="CC14" s="3" t="b">
        <f>AND(CC10&gt;='Dalyvio prielaidos'!$E$133,CC10&lt;'Dalyvio prielaidos'!$E$132*12+'Dalyvio prielaidos'!$E$133)</f>
        <v>1</v>
      </c>
      <c r="CD14" s="3" t="b">
        <f>AND(CD10&gt;='Dalyvio prielaidos'!$E$133,CD10&lt;'Dalyvio prielaidos'!$E$132*12+'Dalyvio prielaidos'!$E$133)</f>
        <v>1</v>
      </c>
      <c r="CE14" s="3" t="b">
        <f>AND(CE10&gt;='Dalyvio prielaidos'!$E$133,CE10&lt;'Dalyvio prielaidos'!$E$132*12+'Dalyvio prielaidos'!$E$133)</f>
        <v>1</v>
      </c>
      <c r="CF14" s="3" t="b">
        <f>AND(CF10&gt;='Dalyvio prielaidos'!$E$133,CF10&lt;'Dalyvio prielaidos'!$E$132*12+'Dalyvio prielaidos'!$E$133)</f>
        <v>1</v>
      </c>
      <c r="CG14" s="3" t="b">
        <f>AND(CG10&gt;='Dalyvio prielaidos'!$E$133,CG10&lt;'Dalyvio prielaidos'!$E$132*12+'Dalyvio prielaidos'!$E$133)</f>
        <v>1</v>
      </c>
      <c r="CH14" s="3" t="b">
        <f>AND(CH10&gt;='Dalyvio prielaidos'!$E$133,CH10&lt;'Dalyvio prielaidos'!$E$132*12+'Dalyvio prielaidos'!$E$133)</f>
        <v>1</v>
      </c>
      <c r="CI14" s="3" t="b">
        <f>AND(CI10&gt;='Dalyvio prielaidos'!$E$133,CI10&lt;'Dalyvio prielaidos'!$E$132*12+'Dalyvio prielaidos'!$E$133)</f>
        <v>1</v>
      </c>
      <c r="CJ14" s="3" t="b">
        <f>AND(CJ10&gt;='Dalyvio prielaidos'!$E$133,CJ10&lt;'Dalyvio prielaidos'!$E$132*12+'Dalyvio prielaidos'!$E$133)</f>
        <v>1</v>
      </c>
      <c r="CK14" s="3" t="b">
        <f>AND(CK10&gt;='Dalyvio prielaidos'!$E$133,CK10&lt;'Dalyvio prielaidos'!$E$132*12+'Dalyvio prielaidos'!$E$133)</f>
        <v>1</v>
      </c>
      <c r="CL14" s="3" t="b">
        <f>AND(CL10&gt;='Dalyvio prielaidos'!$E$133,CL10&lt;'Dalyvio prielaidos'!$E$132*12+'Dalyvio prielaidos'!$E$133)</f>
        <v>1</v>
      </c>
      <c r="CM14" s="3" t="b">
        <f>AND(CM10&gt;='Dalyvio prielaidos'!$E$133,CM10&lt;'Dalyvio prielaidos'!$E$132*12+'Dalyvio prielaidos'!$E$133)</f>
        <v>1</v>
      </c>
      <c r="CN14" s="43"/>
      <c r="CO14" s="3" t="b">
        <f>AND(CO10&gt;='Dalyvio prielaidos'!$E$133,CO10&lt;'Dalyvio prielaidos'!$E$132*12+'Dalyvio prielaidos'!$E$133)</f>
        <v>1</v>
      </c>
      <c r="CP14" s="3" t="b">
        <f>AND(CP10&gt;='Dalyvio prielaidos'!$E$133,CP10&lt;'Dalyvio prielaidos'!$E$132*12+'Dalyvio prielaidos'!$E$133)</f>
        <v>1</v>
      </c>
      <c r="CQ14" s="3" t="b">
        <f>AND(CQ10&gt;='Dalyvio prielaidos'!$E$133,CQ10&lt;'Dalyvio prielaidos'!$E$132*12+'Dalyvio prielaidos'!$E$133)</f>
        <v>1</v>
      </c>
      <c r="CR14" s="3" t="b">
        <f>AND(CR10&gt;='Dalyvio prielaidos'!$E$133,CR10&lt;'Dalyvio prielaidos'!$E$132*12+'Dalyvio prielaidos'!$E$133)</f>
        <v>1</v>
      </c>
      <c r="CS14" s="3" t="b">
        <f>AND(CS10&gt;='Dalyvio prielaidos'!$E$133,CS10&lt;'Dalyvio prielaidos'!$E$132*12+'Dalyvio prielaidos'!$E$133)</f>
        <v>1</v>
      </c>
      <c r="CT14" s="3" t="b">
        <f>AND(CT10&gt;='Dalyvio prielaidos'!$E$133,CT10&lt;'Dalyvio prielaidos'!$E$132*12+'Dalyvio prielaidos'!$E$133)</f>
        <v>1</v>
      </c>
      <c r="CU14" s="3" t="b">
        <f>AND(CU10&gt;='Dalyvio prielaidos'!$E$133,CU10&lt;'Dalyvio prielaidos'!$E$132*12+'Dalyvio prielaidos'!$E$133)</f>
        <v>1</v>
      </c>
      <c r="CV14" s="3" t="b">
        <f>AND(CV10&gt;='Dalyvio prielaidos'!$E$133,CV10&lt;'Dalyvio prielaidos'!$E$132*12+'Dalyvio prielaidos'!$E$133)</f>
        <v>1</v>
      </c>
      <c r="CW14" s="3" t="b">
        <f>AND(CW10&gt;='Dalyvio prielaidos'!$E$133,CW10&lt;'Dalyvio prielaidos'!$E$132*12+'Dalyvio prielaidos'!$E$133)</f>
        <v>1</v>
      </c>
      <c r="CX14" s="3" t="b">
        <f>AND(CX10&gt;='Dalyvio prielaidos'!$E$133,CX10&lt;'Dalyvio prielaidos'!$E$132*12+'Dalyvio prielaidos'!$E$133)</f>
        <v>1</v>
      </c>
      <c r="CY14" s="3" t="b">
        <f>AND(CY10&gt;='Dalyvio prielaidos'!$E$133,CY10&lt;'Dalyvio prielaidos'!$E$132*12+'Dalyvio prielaidos'!$E$133)</f>
        <v>1</v>
      </c>
      <c r="CZ14" s="3" t="b">
        <f>AND(CZ10&gt;='Dalyvio prielaidos'!$E$133,CZ10&lt;'Dalyvio prielaidos'!$E$132*12+'Dalyvio prielaidos'!$E$133)</f>
        <v>1</v>
      </c>
      <c r="DA14" s="43"/>
      <c r="DB14" s="3" t="b">
        <f>AND(DB10&gt;='Dalyvio prielaidos'!$E$133,DB10&lt;'Dalyvio prielaidos'!$E$132*12+'Dalyvio prielaidos'!$E$133)</f>
        <v>1</v>
      </c>
      <c r="DC14" s="3" t="b">
        <f>AND(DC10&gt;='Dalyvio prielaidos'!$E$133,DC10&lt;'Dalyvio prielaidos'!$E$132*12+'Dalyvio prielaidos'!$E$133)</f>
        <v>1</v>
      </c>
      <c r="DD14" s="3" t="b">
        <f>AND(DD10&gt;='Dalyvio prielaidos'!$E$133,DD10&lt;'Dalyvio prielaidos'!$E$132*12+'Dalyvio prielaidos'!$E$133)</f>
        <v>1</v>
      </c>
      <c r="DE14" s="3" t="b">
        <f>AND(DE10&gt;='Dalyvio prielaidos'!$E$133,DE10&lt;'Dalyvio prielaidos'!$E$132*12+'Dalyvio prielaidos'!$E$133)</f>
        <v>1</v>
      </c>
      <c r="DF14" s="3" t="b">
        <f>AND(DF10&gt;='Dalyvio prielaidos'!$E$133,DF10&lt;'Dalyvio prielaidos'!$E$132*12+'Dalyvio prielaidos'!$E$133)</f>
        <v>1</v>
      </c>
      <c r="DG14" s="3" t="b">
        <f>AND(DG10&gt;='Dalyvio prielaidos'!$E$133,DG10&lt;'Dalyvio prielaidos'!$E$132*12+'Dalyvio prielaidos'!$E$133)</f>
        <v>1</v>
      </c>
      <c r="DH14" s="3" t="b">
        <f>AND(DH10&gt;='Dalyvio prielaidos'!$E$133,DH10&lt;'Dalyvio prielaidos'!$E$132*12+'Dalyvio prielaidos'!$E$133)</f>
        <v>1</v>
      </c>
      <c r="DI14" s="3" t="b">
        <f>AND(DI10&gt;='Dalyvio prielaidos'!$E$133,DI10&lt;'Dalyvio prielaidos'!$E$132*12+'Dalyvio prielaidos'!$E$133)</f>
        <v>1</v>
      </c>
      <c r="DJ14" s="3" t="b">
        <f>AND(DJ10&gt;='Dalyvio prielaidos'!$E$133,DJ10&lt;'Dalyvio prielaidos'!$E$132*12+'Dalyvio prielaidos'!$E$133)</f>
        <v>1</v>
      </c>
      <c r="DK14" s="3" t="b">
        <f>AND(DK10&gt;='Dalyvio prielaidos'!$E$133,DK10&lt;'Dalyvio prielaidos'!$E$132*12+'Dalyvio prielaidos'!$E$133)</f>
        <v>1</v>
      </c>
      <c r="DL14" s="3" t="b">
        <f>AND(DL10&gt;='Dalyvio prielaidos'!$E$133,DL10&lt;'Dalyvio prielaidos'!$E$132*12+'Dalyvio prielaidos'!$E$133)</f>
        <v>1</v>
      </c>
      <c r="DM14" s="3" t="b">
        <f>AND(DM10&gt;='Dalyvio prielaidos'!$E$133,DM10&lt;'Dalyvio prielaidos'!$E$132*12+'Dalyvio prielaidos'!$E$133)</f>
        <v>1</v>
      </c>
      <c r="DN14" s="43"/>
      <c r="DO14" s="3" t="b">
        <f>AND(DO10&gt;='Dalyvio prielaidos'!$E$133,DO10&lt;'Dalyvio prielaidos'!$E$132*12+'Dalyvio prielaidos'!$E$133)</f>
        <v>1</v>
      </c>
      <c r="DP14" s="3" t="b">
        <f>AND(DP10&gt;='Dalyvio prielaidos'!$E$133,DP10&lt;'Dalyvio prielaidos'!$E$132*12+'Dalyvio prielaidos'!$E$133)</f>
        <v>1</v>
      </c>
      <c r="DQ14" s="3" t="b">
        <f>AND(DQ10&gt;='Dalyvio prielaidos'!$E$133,DQ10&lt;'Dalyvio prielaidos'!$E$132*12+'Dalyvio prielaidos'!$E$133)</f>
        <v>1</v>
      </c>
      <c r="DR14" s="3" t="b">
        <f>AND(DR10&gt;='Dalyvio prielaidos'!$E$133,DR10&lt;'Dalyvio prielaidos'!$E$132*12+'Dalyvio prielaidos'!$E$133)</f>
        <v>1</v>
      </c>
      <c r="DS14" s="3" t="b">
        <f>AND(DS10&gt;='Dalyvio prielaidos'!$E$133,DS10&lt;'Dalyvio prielaidos'!$E$132*12+'Dalyvio prielaidos'!$E$133)</f>
        <v>1</v>
      </c>
      <c r="DT14" s="3" t="b">
        <f>AND(DT10&gt;='Dalyvio prielaidos'!$E$133,DT10&lt;'Dalyvio prielaidos'!$E$132*12+'Dalyvio prielaidos'!$E$133)</f>
        <v>1</v>
      </c>
      <c r="DU14" s="3" t="b">
        <f>AND(DU10&gt;='Dalyvio prielaidos'!$E$133,DU10&lt;'Dalyvio prielaidos'!$E$132*12+'Dalyvio prielaidos'!$E$133)</f>
        <v>1</v>
      </c>
      <c r="DV14" s="3" t="b">
        <f>AND(DV10&gt;='Dalyvio prielaidos'!$E$133,DV10&lt;'Dalyvio prielaidos'!$E$132*12+'Dalyvio prielaidos'!$E$133)</f>
        <v>1</v>
      </c>
      <c r="DW14" s="3" t="b">
        <f>AND(DW10&gt;='Dalyvio prielaidos'!$E$133,DW10&lt;'Dalyvio prielaidos'!$E$132*12+'Dalyvio prielaidos'!$E$133)</f>
        <v>1</v>
      </c>
      <c r="DX14" s="3" t="b">
        <f>AND(DX10&gt;='Dalyvio prielaidos'!$E$133,DX10&lt;'Dalyvio prielaidos'!$E$132*12+'Dalyvio prielaidos'!$E$133)</f>
        <v>1</v>
      </c>
      <c r="DY14" s="3" t="b">
        <f>AND(DY10&gt;='Dalyvio prielaidos'!$E$133,DY10&lt;'Dalyvio prielaidos'!$E$132*12+'Dalyvio prielaidos'!$E$133)</f>
        <v>1</v>
      </c>
      <c r="DZ14" s="3" t="b">
        <f>AND(DZ10&gt;='Dalyvio prielaidos'!$E$133,DZ10&lt;'Dalyvio prielaidos'!$E$132*12+'Dalyvio prielaidos'!$E$133)</f>
        <v>1</v>
      </c>
      <c r="EA14" s="43"/>
      <c r="EB14" s="3" t="b">
        <f>AND(EB10&gt;='Dalyvio prielaidos'!$E$133,EB10&lt;'Dalyvio prielaidos'!$E$132*12+'Dalyvio prielaidos'!$E$133)</f>
        <v>1</v>
      </c>
      <c r="EC14" s="3" t="b">
        <f>AND(EC10&gt;='Dalyvio prielaidos'!$E$133,EC10&lt;'Dalyvio prielaidos'!$E$132*12+'Dalyvio prielaidos'!$E$133)</f>
        <v>1</v>
      </c>
      <c r="ED14" s="3" t="b">
        <f>AND(ED10&gt;='Dalyvio prielaidos'!$E$133,ED10&lt;'Dalyvio prielaidos'!$E$132*12+'Dalyvio prielaidos'!$E$133)</f>
        <v>1</v>
      </c>
      <c r="EE14" s="3" t="b">
        <f>AND(EE10&gt;='Dalyvio prielaidos'!$E$133,EE10&lt;'Dalyvio prielaidos'!$E$132*12+'Dalyvio prielaidos'!$E$133)</f>
        <v>1</v>
      </c>
      <c r="EF14" s="3" t="b">
        <f>AND(EF10&gt;='Dalyvio prielaidos'!$E$133,EF10&lt;'Dalyvio prielaidos'!$E$132*12+'Dalyvio prielaidos'!$E$133)</f>
        <v>1</v>
      </c>
      <c r="EG14" s="3" t="b">
        <f>AND(EG10&gt;='Dalyvio prielaidos'!$E$133,EG10&lt;'Dalyvio prielaidos'!$E$132*12+'Dalyvio prielaidos'!$E$133)</f>
        <v>1</v>
      </c>
      <c r="EH14" s="3" t="b">
        <f>AND(EH10&gt;='Dalyvio prielaidos'!$E$133,EH10&lt;'Dalyvio prielaidos'!$E$132*12+'Dalyvio prielaidos'!$E$133)</f>
        <v>1</v>
      </c>
      <c r="EI14" s="3" t="b">
        <f>AND(EI10&gt;='Dalyvio prielaidos'!$E$133,EI10&lt;'Dalyvio prielaidos'!$E$132*12+'Dalyvio prielaidos'!$E$133)</f>
        <v>1</v>
      </c>
      <c r="EJ14" s="3" t="b">
        <f>AND(EJ10&gt;='Dalyvio prielaidos'!$E$133,EJ10&lt;'Dalyvio prielaidos'!$E$132*12+'Dalyvio prielaidos'!$E$133)</f>
        <v>1</v>
      </c>
      <c r="EK14" s="3" t="b">
        <f>AND(EK10&gt;='Dalyvio prielaidos'!$E$133,EK10&lt;'Dalyvio prielaidos'!$E$132*12+'Dalyvio prielaidos'!$E$133)</f>
        <v>1</v>
      </c>
      <c r="EL14" s="3" t="b">
        <f>AND(EL10&gt;='Dalyvio prielaidos'!$E$133,EL10&lt;'Dalyvio prielaidos'!$E$132*12+'Dalyvio prielaidos'!$E$133)</f>
        <v>1</v>
      </c>
      <c r="EM14" s="3" t="b">
        <f>AND(EM10&gt;='Dalyvio prielaidos'!$E$133,EM10&lt;'Dalyvio prielaidos'!$E$132*12+'Dalyvio prielaidos'!$E$133)</f>
        <v>1</v>
      </c>
      <c r="EN14" s="43"/>
      <c r="EO14" s="3" t="b">
        <f>AND(EO10&gt;='Dalyvio prielaidos'!$E$133,EO10&lt;'Dalyvio prielaidos'!$E$132*12+'Dalyvio prielaidos'!$E$133)</f>
        <v>1</v>
      </c>
      <c r="EP14" s="3" t="b">
        <f>AND(EP10&gt;='Dalyvio prielaidos'!$E$133,EP10&lt;'Dalyvio prielaidos'!$E$132*12+'Dalyvio prielaidos'!$E$133)</f>
        <v>1</v>
      </c>
      <c r="EQ14" s="3" t="b">
        <f>AND(EQ10&gt;='Dalyvio prielaidos'!$E$133,EQ10&lt;'Dalyvio prielaidos'!$E$132*12+'Dalyvio prielaidos'!$E$133)</f>
        <v>1</v>
      </c>
      <c r="ER14" s="3" t="b">
        <f>AND(ER10&gt;='Dalyvio prielaidos'!$E$133,ER10&lt;'Dalyvio prielaidos'!$E$132*12+'Dalyvio prielaidos'!$E$133)</f>
        <v>1</v>
      </c>
      <c r="ES14" s="3" t="b">
        <f>AND(ES10&gt;='Dalyvio prielaidos'!$E$133,ES10&lt;'Dalyvio prielaidos'!$E$132*12+'Dalyvio prielaidos'!$E$133)</f>
        <v>1</v>
      </c>
      <c r="ET14" s="3" t="b">
        <f>AND(ET10&gt;='Dalyvio prielaidos'!$E$133,ET10&lt;'Dalyvio prielaidos'!$E$132*12+'Dalyvio prielaidos'!$E$133)</f>
        <v>1</v>
      </c>
      <c r="EU14" s="3" t="b">
        <f>AND(EU10&gt;='Dalyvio prielaidos'!$E$133,EU10&lt;'Dalyvio prielaidos'!$E$132*12+'Dalyvio prielaidos'!$E$133)</f>
        <v>1</v>
      </c>
      <c r="EV14" s="3" t="b">
        <f>AND(EV10&gt;='Dalyvio prielaidos'!$E$133,EV10&lt;'Dalyvio prielaidos'!$E$132*12+'Dalyvio prielaidos'!$E$133)</f>
        <v>1</v>
      </c>
      <c r="EW14" s="3" t="b">
        <f>AND(EW10&gt;='Dalyvio prielaidos'!$E$133,EW10&lt;'Dalyvio prielaidos'!$E$132*12+'Dalyvio prielaidos'!$E$133)</f>
        <v>1</v>
      </c>
      <c r="EX14" s="3" t="b">
        <f>AND(EX10&gt;='Dalyvio prielaidos'!$E$133,EX10&lt;'Dalyvio prielaidos'!$E$132*12+'Dalyvio prielaidos'!$E$133)</f>
        <v>1</v>
      </c>
      <c r="EY14" s="3" t="b">
        <f>AND(EY10&gt;='Dalyvio prielaidos'!$E$133,EY10&lt;'Dalyvio prielaidos'!$E$132*12+'Dalyvio prielaidos'!$E$133)</f>
        <v>1</v>
      </c>
      <c r="EZ14" s="3" t="b">
        <f>AND(EZ10&gt;='Dalyvio prielaidos'!$E$133,EZ10&lt;'Dalyvio prielaidos'!$E$132*12+'Dalyvio prielaidos'!$E$133)</f>
        <v>1</v>
      </c>
      <c r="FA14" s="43"/>
      <c r="FB14" s="3" t="b">
        <f>AND(FB10&gt;='Dalyvio prielaidos'!$E$133,FB10&lt;'Dalyvio prielaidos'!$E$132*12+'Dalyvio prielaidos'!$E$133)</f>
        <v>1</v>
      </c>
      <c r="FC14" s="3" t="b">
        <f>AND(FC10&gt;='Dalyvio prielaidos'!$E$133,FC10&lt;'Dalyvio prielaidos'!$E$132*12+'Dalyvio prielaidos'!$E$133)</f>
        <v>1</v>
      </c>
      <c r="FD14" s="3" t="b">
        <f>AND(FD10&gt;='Dalyvio prielaidos'!$E$133,FD10&lt;'Dalyvio prielaidos'!$E$132*12+'Dalyvio prielaidos'!$E$133)</f>
        <v>1</v>
      </c>
      <c r="FE14" s="3" t="b">
        <f>AND(FE10&gt;='Dalyvio prielaidos'!$E$133,FE10&lt;'Dalyvio prielaidos'!$E$132*12+'Dalyvio prielaidos'!$E$133)</f>
        <v>1</v>
      </c>
      <c r="FF14" s="3" t="b">
        <f>AND(FF10&gt;='Dalyvio prielaidos'!$E$133,FF10&lt;'Dalyvio prielaidos'!$E$132*12+'Dalyvio prielaidos'!$E$133)</f>
        <v>1</v>
      </c>
      <c r="FG14" s="3" t="b">
        <f>AND(FG10&gt;='Dalyvio prielaidos'!$E$133,FG10&lt;'Dalyvio prielaidos'!$E$132*12+'Dalyvio prielaidos'!$E$133)</f>
        <v>1</v>
      </c>
      <c r="FH14" s="3" t="b">
        <f>AND(FH10&gt;='Dalyvio prielaidos'!$E$133,FH10&lt;'Dalyvio prielaidos'!$E$132*12+'Dalyvio prielaidos'!$E$133)</f>
        <v>1</v>
      </c>
      <c r="FI14" s="3" t="b">
        <f>AND(FI10&gt;='Dalyvio prielaidos'!$E$133,FI10&lt;'Dalyvio prielaidos'!$E$132*12+'Dalyvio prielaidos'!$E$133)</f>
        <v>1</v>
      </c>
      <c r="FJ14" s="3" t="b">
        <f>AND(FJ10&gt;='Dalyvio prielaidos'!$E$133,FJ10&lt;'Dalyvio prielaidos'!$E$132*12+'Dalyvio prielaidos'!$E$133)</f>
        <v>1</v>
      </c>
      <c r="FK14" s="3" t="b">
        <f>AND(FK10&gt;='Dalyvio prielaidos'!$E$133,FK10&lt;'Dalyvio prielaidos'!$E$132*12+'Dalyvio prielaidos'!$E$133)</f>
        <v>1</v>
      </c>
      <c r="FL14" s="3" t="b">
        <f>AND(FL10&gt;='Dalyvio prielaidos'!$E$133,FL10&lt;'Dalyvio prielaidos'!$E$132*12+'Dalyvio prielaidos'!$E$133)</f>
        <v>1</v>
      </c>
      <c r="FM14" s="3" t="b">
        <f>AND(FM10&gt;='Dalyvio prielaidos'!$E$133,FM10&lt;'Dalyvio prielaidos'!$E$132*12+'Dalyvio prielaidos'!$E$133)</f>
        <v>1</v>
      </c>
      <c r="FN14" s="43"/>
      <c r="FO14" s="3" t="b">
        <f>AND(FO10&gt;='Dalyvio prielaidos'!$E$133,FO10&lt;'Dalyvio prielaidos'!$E$132*12+'Dalyvio prielaidos'!$E$133)</f>
        <v>1</v>
      </c>
      <c r="FP14" s="3" t="b">
        <f>AND(FP10&gt;='Dalyvio prielaidos'!$E$133,FP10&lt;'Dalyvio prielaidos'!$E$132*12+'Dalyvio prielaidos'!$E$133)</f>
        <v>1</v>
      </c>
      <c r="FQ14" s="3" t="b">
        <f>AND(FQ10&gt;='Dalyvio prielaidos'!$E$133,FQ10&lt;'Dalyvio prielaidos'!$E$132*12+'Dalyvio prielaidos'!$E$133)</f>
        <v>1</v>
      </c>
      <c r="FR14" s="3" t="b">
        <f>AND(FR10&gt;='Dalyvio prielaidos'!$E$133,FR10&lt;'Dalyvio prielaidos'!$E$132*12+'Dalyvio prielaidos'!$E$133)</f>
        <v>1</v>
      </c>
      <c r="FS14" s="3" t="b">
        <f>AND(FS10&gt;='Dalyvio prielaidos'!$E$133,FS10&lt;'Dalyvio prielaidos'!$E$132*12+'Dalyvio prielaidos'!$E$133)</f>
        <v>1</v>
      </c>
      <c r="FT14" s="3" t="b">
        <f>AND(FT10&gt;='Dalyvio prielaidos'!$E$133,FT10&lt;'Dalyvio prielaidos'!$E$132*12+'Dalyvio prielaidos'!$E$133)</f>
        <v>1</v>
      </c>
      <c r="FU14" s="3" t="b">
        <f>AND(FU10&gt;='Dalyvio prielaidos'!$E$133,FU10&lt;'Dalyvio prielaidos'!$E$132*12+'Dalyvio prielaidos'!$E$133)</f>
        <v>1</v>
      </c>
      <c r="FV14" s="3" t="b">
        <f>AND(FV10&gt;='Dalyvio prielaidos'!$E$133,FV10&lt;'Dalyvio prielaidos'!$E$132*12+'Dalyvio prielaidos'!$E$133)</f>
        <v>1</v>
      </c>
      <c r="FW14" s="3" t="b">
        <f>AND(FW10&gt;='Dalyvio prielaidos'!$E$133,FW10&lt;'Dalyvio prielaidos'!$E$132*12+'Dalyvio prielaidos'!$E$133)</f>
        <v>1</v>
      </c>
      <c r="FX14" s="3" t="b">
        <f>AND(FX10&gt;='Dalyvio prielaidos'!$E$133,FX10&lt;'Dalyvio prielaidos'!$E$132*12+'Dalyvio prielaidos'!$E$133)</f>
        <v>1</v>
      </c>
      <c r="FY14" s="3" t="b">
        <f>AND(FY10&gt;='Dalyvio prielaidos'!$E$133,FY10&lt;'Dalyvio prielaidos'!$E$132*12+'Dalyvio prielaidos'!$E$133)</f>
        <v>1</v>
      </c>
      <c r="FZ14" s="3" t="b">
        <f>AND(FZ10&gt;='Dalyvio prielaidos'!$E$133,FZ10&lt;'Dalyvio prielaidos'!$E$132*12+'Dalyvio prielaidos'!$E$133)</f>
        <v>1</v>
      </c>
      <c r="GA14" s="43"/>
      <c r="GB14" s="3" t="b">
        <f>AND(GB10&gt;='Dalyvio prielaidos'!$E$133,GB10&lt;'Dalyvio prielaidos'!$E$132*12+'Dalyvio prielaidos'!$E$133)</f>
        <v>1</v>
      </c>
      <c r="GC14" s="3" t="b">
        <f>AND(GC10&gt;='Dalyvio prielaidos'!$E$133,GC10&lt;'Dalyvio prielaidos'!$E$132*12+'Dalyvio prielaidos'!$E$133)</f>
        <v>1</v>
      </c>
      <c r="GD14" s="3" t="b">
        <f>AND(GD10&gt;='Dalyvio prielaidos'!$E$133,GD10&lt;'Dalyvio prielaidos'!$E$132*12+'Dalyvio prielaidos'!$E$133)</f>
        <v>1</v>
      </c>
      <c r="GE14" s="3" t="b">
        <f>AND(GE10&gt;='Dalyvio prielaidos'!$E$133,GE10&lt;'Dalyvio prielaidos'!$E$132*12+'Dalyvio prielaidos'!$E$133)</f>
        <v>1</v>
      </c>
      <c r="GF14" s="3" t="b">
        <f>AND(GF10&gt;='Dalyvio prielaidos'!$E$133,GF10&lt;'Dalyvio prielaidos'!$E$132*12+'Dalyvio prielaidos'!$E$133)</f>
        <v>1</v>
      </c>
      <c r="GG14" s="3" t="b">
        <f>AND(GG10&gt;='Dalyvio prielaidos'!$E$133,GG10&lt;'Dalyvio prielaidos'!$E$132*12+'Dalyvio prielaidos'!$E$133)</f>
        <v>1</v>
      </c>
      <c r="GH14" s="3" t="b">
        <f>AND(GH10&gt;='Dalyvio prielaidos'!$E$133,GH10&lt;'Dalyvio prielaidos'!$E$132*12+'Dalyvio prielaidos'!$E$133)</f>
        <v>1</v>
      </c>
      <c r="GI14" s="3" t="b">
        <f>AND(GI10&gt;='Dalyvio prielaidos'!$E$133,GI10&lt;'Dalyvio prielaidos'!$E$132*12+'Dalyvio prielaidos'!$E$133)</f>
        <v>1</v>
      </c>
      <c r="GJ14" s="3" t="b">
        <f>AND(GJ10&gt;='Dalyvio prielaidos'!$E$133,GJ10&lt;'Dalyvio prielaidos'!$E$132*12+'Dalyvio prielaidos'!$E$133)</f>
        <v>1</v>
      </c>
      <c r="GK14" s="3" t="b">
        <f>AND(GK10&gt;='Dalyvio prielaidos'!$E$133,GK10&lt;'Dalyvio prielaidos'!$E$132*12+'Dalyvio prielaidos'!$E$133)</f>
        <v>1</v>
      </c>
      <c r="GL14" s="3" t="b">
        <f>AND(GL10&gt;='Dalyvio prielaidos'!$E$133,GL10&lt;'Dalyvio prielaidos'!$E$132*12+'Dalyvio prielaidos'!$E$133)</f>
        <v>1</v>
      </c>
      <c r="GM14" s="3" t="b">
        <f>AND(GM10&gt;='Dalyvio prielaidos'!$E$133,GM10&lt;'Dalyvio prielaidos'!$E$132*12+'Dalyvio prielaidos'!$E$133)</f>
        <v>1</v>
      </c>
      <c r="GN14" s="43"/>
      <c r="GO14" s="3" t="b">
        <f>AND(GO10&gt;='Dalyvio prielaidos'!$E$133,GO10&lt;'Dalyvio prielaidos'!$E$132*12+'Dalyvio prielaidos'!$E$133)</f>
        <v>1</v>
      </c>
      <c r="GP14" s="3" t="b">
        <f>AND(GP10&gt;='Dalyvio prielaidos'!$E$133,GP10&lt;'Dalyvio prielaidos'!$E$132*12+'Dalyvio prielaidos'!$E$133)</f>
        <v>1</v>
      </c>
      <c r="GQ14" s="3" t="b">
        <f>AND(GQ10&gt;='Dalyvio prielaidos'!$E$133,GQ10&lt;'Dalyvio prielaidos'!$E$132*12+'Dalyvio prielaidos'!$E$133)</f>
        <v>1</v>
      </c>
      <c r="GR14" s="3" t="b">
        <f>AND(GR10&gt;='Dalyvio prielaidos'!$E$133,GR10&lt;'Dalyvio prielaidos'!$E$132*12+'Dalyvio prielaidos'!$E$133)</f>
        <v>1</v>
      </c>
      <c r="GS14" s="3" t="b">
        <f>AND(GS10&gt;='Dalyvio prielaidos'!$E$133,GS10&lt;'Dalyvio prielaidos'!$E$132*12+'Dalyvio prielaidos'!$E$133)</f>
        <v>1</v>
      </c>
      <c r="GT14" s="3" t="b">
        <f>AND(GT10&gt;='Dalyvio prielaidos'!$E$133,GT10&lt;'Dalyvio prielaidos'!$E$132*12+'Dalyvio prielaidos'!$E$133)</f>
        <v>1</v>
      </c>
      <c r="GU14" s="3" t="b">
        <f>AND(GU10&gt;='Dalyvio prielaidos'!$E$133,GU10&lt;'Dalyvio prielaidos'!$E$132*12+'Dalyvio prielaidos'!$E$133)</f>
        <v>1</v>
      </c>
      <c r="GV14" s="3" t="b">
        <f>AND(GV10&gt;='Dalyvio prielaidos'!$E$133,GV10&lt;'Dalyvio prielaidos'!$E$132*12+'Dalyvio prielaidos'!$E$133)</f>
        <v>1</v>
      </c>
      <c r="GW14" s="3" t="b">
        <f>AND(GW10&gt;='Dalyvio prielaidos'!$E$133,GW10&lt;'Dalyvio prielaidos'!$E$132*12+'Dalyvio prielaidos'!$E$133)</f>
        <v>1</v>
      </c>
      <c r="GX14" s="3" t="b">
        <f>AND(GX10&gt;='Dalyvio prielaidos'!$E$133,GX10&lt;'Dalyvio prielaidos'!$E$132*12+'Dalyvio prielaidos'!$E$133)</f>
        <v>1</v>
      </c>
      <c r="GY14" s="3" t="b">
        <f>AND(GY10&gt;='Dalyvio prielaidos'!$E$133,GY10&lt;'Dalyvio prielaidos'!$E$132*12+'Dalyvio prielaidos'!$E$133)</f>
        <v>1</v>
      </c>
      <c r="GZ14" s="3" t="b">
        <f>AND(GZ10&gt;='Dalyvio prielaidos'!$E$133,GZ10&lt;'Dalyvio prielaidos'!$E$132*12+'Dalyvio prielaidos'!$E$133)</f>
        <v>1</v>
      </c>
      <c r="HA14" s="43"/>
      <c r="HB14" s="3" t="b">
        <f>AND(HB10&gt;='Dalyvio prielaidos'!$E$133,HB10&lt;'Dalyvio prielaidos'!$E$132*12+'Dalyvio prielaidos'!$E$133)</f>
        <v>1</v>
      </c>
      <c r="HC14" s="3" t="b">
        <f>AND(HC10&gt;='Dalyvio prielaidos'!$E$133,HC10&lt;'Dalyvio prielaidos'!$E$132*12+'Dalyvio prielaidos'!$E$133)</f>
        <v>1</v>
      </c>
      <c r="HD14" s="3" t="b">
        <f>AND(HD10&gt;='Dalyvio prielaidos'!$E$133,HD10&lt;'Dalyvio prielaidos'!$E$132*12+'Dalyvio prielaidos'!$E$133)</f>
        <v>1</v>
      </c>
      <c r="HE14" s="3" t="b">
        <f>AND(HE10&gt;='Dalyvio prielaidos'!$E$133,HE10&lt;'Dalyvio prielaidos'!$E$132*12+'Dalyvio prielaidos'!$E$133)</f>
        <v>1</v>
      </c>
      <c r="HF14" s="3" t="b">
        <f>AND(HF10&gt;='Dalyvio prielaidos'!$E$133,HF10&lt;'Dalyvio prielaidos'!$E$132*12+'Dalyvio prielaidos'!$E$133)</f>
        <v>1</v>
      </c>
      <c r="HG14" s="3" t="b">
        <f>AND(HG10&gt;='Dalyvio prielaidos'!$E$133,HG10&lt;'Dalyvio prielaidos'!$E$132*12+'Dalyvio prielaidos'!$E$133)</f>
        <v>1</v>
      </c>
      <c r="HH14" s="3" t="b">
        <f>AND(HH10&gt;='Dalyvio prielaidos'!$E$133,HH10&lt;'Dalyvio prielaidos'!$E$132*12+'Dalyvio prielaidos'!$E$133)</f>
        <v>1</v>
      </c>
      <c r="HI14" s="3" t="b">
        <f>AND(HI10&gt;='Dalyvio prielaidos'!$E$133,HI10&lt;'Dalyvio prielaidos'!$E$132*12+'Dalyvio prielaidos'!$E$133)</f>
        <v>1</v>
      </c>
      <c r="HJ14" s="3" t="b">
        <f>AND(HJ10&gt;='Dalyvio prielaidos'!$E$133,HJ10&lt;'Dalyvio prielaidos'!$E$132*12+'Dalyvio prielaidos'!$E$133)</f>
        <v>1</v>
      </c>
      <c r="HK14" s="3" t="b">
        <f>AND(HK10&gt;='Dalyvio prielaidos'!$E$133,HK10&lt;'Dalyvio prielaidos'!$E$132*12+'Dalyvio prielaidos'!$E$133)</f>
        <v>1</v>
      </c>
      <c r="HL14" s="3" t="b">
        <f>AND(HL10&gt;='Dalyvio prielaidos'!$E$133,HL10&lt;'Dalyvio prielaidos'!$E$132*12+'Dalyvio prielaidos'!$E$133)</f>
        <v>1</v>
      </c>
      <c r="HM14" s="3" t="b">
        <f>AND(HM10&gt;='Dalyvio prielaidos'!$E$133,HM10&lt;'Dalyvio prielaidos'!$E$132*12+'Dalyvio prielaidos'!$E$133)</f>
        <v>1</v>
      </c>
      <c r="HN14" s="43"/>
      <c r="HO14" s="3" t="b">
        <f>AND(HO10&gt;='Dalyvio prielaidos'!$E$133,HO10&lt;'Dalyvio prielaidos'!$E$132*12+'Dalyvio prielaidos'!$E$133)</f>
        <v>0</v>
      </c>
      <c r="HP14" s="3" t="b">
        <f>AND(HP10&gt;='Dalyvio prielaidos'!$E$133,HP10&lt;'Dalyvio prielaidos'!$E$132*12+'Dalyvio prielaidos'!$E$133)</f>
        <v>0</v>
      </c>
      <c r="HQ14" s="3" t="b">
        <f>AND(HQ10&gt;='Dalyvio prielaidos'!$E$133,HQ10&lt;'Dalyvio prielaidos'!$E$132*12+'Dalyvio prielaidos'!$E$133)</f>
        <v>0</v>
      </c>
      <c r="HR14" s="3" t="b">
        <f>AND(HR10&gt;='Dalyvio prielaidos'!$E$133,HR10&lt;'Dalyvio prielaidos'!$E$132*12+'Dalyvio prielaidos'!$E$133)</f>
        <v>0</v>
      </c>
      <c r="HS14" s="3" t="b">
        <f>AND(HS10&gt;='Dalyvio prielaidos'!$E$133,HS10&lt;'Dalyvio prielaidos'!$E$132*12+'Dalyvio prielaidos'!$E$133)</f>
        <v>0</v>
      </c>
      <c r="HT14" s="3" t="b">
        <f>AND(HT10&gt;='Dalyvio prielaidos'!$E$133,HT10&lt;'Dalyvio prielaidos'!$E$132*12+'Dalyvio prielaidos'!$E$133)</f>
        <v>0</v>
      </c>
      <c r="HU14" s="3" t="b">
        <f>AND(HU10&gt;='Dalyvio prielaidos'!$E$133,HU10&lt;'Dalyvio prielaidos'!$E$132*12+'Dalyvio prielaidos'!$E$133)</f>
        <v>0</v>
      </c>
      <c r="HV14" s="3" t="b">
        <f>AND(HV10&gt;='Dalyvio prielaidos'!$E$133,HV10&lt;'Dalyvio prielaidos'!$E$132*12+'Dalyvio prielaidos'!$E$133)</f>
        <v>0</v>
      </c>
      <c r="HW14" s="3" t="b">
        <f>AND(HW10&gt;='Dalyvio prielaidos'!$E$133,HW10&lt;'Dalyvio prielaidos'!$E$132*12+'Dalyvio prielaidos'!$E$133)</f>
        <v>0</v>
      </c>
      <c r="HX14" s="3" t="b">
        <f>AND(HX10&gt;='Dalyvio prielaidos'!$E$133,HX10&lt;'Dalyvio prielaidos'!$E$132*12+'Dalyvio prielaidos'!$E$133)</f>
        <v>0</v>
      </c>
      <c r="HY14" s="3" t="b">
        <f>AND(HY10&gt;='Dalyvio prielaidos'!$E$133,HY10&lt;'Dalyvio prielaidos'!$E$132*12+'Dalyvio prielaidos'!$E$133)</f>
        <v>0</v>
      </c>
      <c r="HZ14" s="3" t="b">
        <f>AND(HZ10&gt;='Dalyvio prielaidos'!$E$133,HZ10&lt;'Dalyvio prielaidos'!$E$132*12+'Dalyvio prielaidos'!$E$133)</f>
        <v>0</v>
      </c>
      <c r="IA14" s="43"/>
      <c r="IB14" s="3" t="b">
        <f>AND(IB10&gt;='Dalyvio prielaidos'!$E$133,IB10&lt;'Dalyvio prielaidos'!$E$132*12+'Dalyvio prielaidos'!$E$133)</f>
        <v>0</v>
      </c>
      <c r="IC14" s="3" t="b">
        <f>AND(IC10&gt;='Dalyvio prielaidos'!$E$133,IC10&lt;'Dalyvio prielaidos'!$E$132*12+'Dalyvio prielaidos'!$E$133)</f>
        <v>0</v>
      </c>
      <c r="ID14" s="3" t="b">
        <f>AND(ID10&gt;='Dalyvio prielaidos'!$E$133,ID10&lt;'Dalyvio prielaidos'!$E$132*12+'Dalyvio prielaidos'!$E$133)</f>
        <v>0</v>
      </c>
      <c r="IE14" s="3" t="b">
        <f>AND(IE10&gt;='Dalyvio prielaidos'!$E$133,IE10&lt;'Dalyvio prielaidos'!$E$132*12+'Dalyvio prielaidos'!$E$133)</f>
        <v>0</v>
      </c>
      <c r="IF14" s="3" t="b">
        <f>AND(IF10&gt;='Dalyvio prielaidos'!$E$133,IF10&lt;'Dalyvio prielaidos'!$E$132*12+'Dalyvio prielaidos'!$E$133)</f>
        <v>0</v>
      </c>
      <c r="IG14" s="3" t="b">
        <f>AND(IG10&gt;='Dalyvio prielaidos'!$E$133,IG10&lt;'Dalyvio prielaidos'!$E$132*12+'Dalyvio prielaidos'!$E$133)</f>
        <v>0</v>
      </c>
      <c r="IH14" s="3" t="b">
        <f>AND(IH10&gt;='Dalyvio prielaidos'!$E$133,IH10&lt;'Dalyvio prielaidos'!$E$132*12+'Dalyvio prielaidos'!$E$133)</f>
        <v>0</v>
      </c>
      <c r="II14" s="3" t="b">
        <f>AND(II10&gt;='Dalyvio prielaidos'!$E$133,II10&lt;'Dalyvio prielaidos'!$E$132*12+'Dalyvio prielaidos'!$E$133)</f>
        <v>0</v>
      </c>
      <c r="IJ14" s="3" t="b">
        <f>AND(IJ10&gt;='Dalyvio prielaidos'!$E$133,IJ10&lt;'Dalyvio prielaidos'!$E$132*12+'Dalyvio prielaidos'!$E$133)</f>
        <v>0</v>
      </c>
      <c r="IK14" s="3" t="b">
        <f>AND(IK10&gt;='Dalyvio prielaidos'!$E$133,IK10&lt;'Dalyvio prielaidos'!$E$132*12+'Dalyvio prielaidos'!$E$133)</f>
        <v>0</v>
      </c>
      <c r="IL14" s="3" t="b">
        <f>AND(IL10&gt;='Dalyvio prielaidos'!$E$133,IL10&lt;'Dalyvio prielaidos'!$E$132*12+'Dalyvio prielaidos'!$E$133)</f>
        <v>0</v>
      </c>
      <c r="IM14" s="3" t="b">
        <f>AND(IM10&gt;='Dalyvio prielaidos'!$E$133,IM10&lt;'Dalyvio prielaidos'!$E$132*12+'Dalyvio prielaidos'!$E$133)</f>
        <v>0</v>
      </c>
      <c r="IN14" s="43"/>
      <c r="IO14" s="3" t="b">
        <f>AND(IO10&gt;='Dalyvio prielaidos'!$E$133,IO10&lt;'Dalyvio prielaidos'!$E$132*12+'Dalyvio prielaidos'!$E$133)</f>
        <v>0</v>
      </c>
      <c r="IP14" s="3" t="b">
        <f>AND(IP10&gt;='Dalyvio prielaidos'!$E$133,IP10&lt;'Dalyvio prielaidos'!$E$132*12+'Dalyvio prielaidos'!$E$133)</f>
        <v>0</v>
      </c>
      <c r="IQ14" s="3" t="b">
        <f>AND(IQ10&gt;='Dalyvio prielaidos'!$E$133,IQ10&lt;'Dalyvio prielaidos'!$E$132*12+'Dalyvio prielaidos'!$E$133)</f>
        <v>0</v>
      </c>
      <c r="IR14" s="3" t="b">
        <f>AND(IR10&gt;='Dalyvio prielaidos'!$E$133,IR10&lt;'Dalyvio prielaidos'!$E$132*12+'Dalyvio prielaidos'!$E$133)</f>
        <v>0</v>
      </c>
      <c r="IS14" s="3" t="b">
        <f>AND(IS10&gt;='Dalyvio prielaidos'!$E$133,IS10&lt;'Dalyvio prielaidos'!$E$132*12+'Dalyvio prielaidos'!$E$133)</f>
        <v>0</v>
      </c>
      <c r="IT14" s="3" t="b">
        <f>AND(IT10&gt;='Dalyvio prielaidos'!$E$133,IT10&lt;'Dalyvio prielaidos'!$E$132*12+'Dalyvio prielaidos'!$E$133)</f>
        <v>0</v>
      </c>
      <c r="IU14" s="3" t="b">
        <f>AND(IU10&gt;='Dalyvio prielaidos'!$E$133,IU10&lt;'Dalyvio prielaidos'!$E$132*12+'Dalyvio prielaidos'!$E$133)</f>
        <v>0</v>
      </c>
      <c r="IV14" s="3" t="b">
        <f>AND(IV10&gt;='Dalyvio prielaidos'!$E$133,IV10&lt;'Dalyvio prielaidos'!$E$132*12+'Dalyvio prielaidos'!$E$133)</f>
        <v>0</v>
      </c>
      <c r="IW14" s="3" t="b">
        <f>AND(IW10&gt;='Dalyvio prielaidos'!$E$133,IW10&lt;'Dalyvio prielaidos'!$E$132*12+'Dalyvio prielaidos'!$E$133)</f>
        <v>0</v>
      </c>
      <c r="IX14" s="3" t="b">
        <f>AND(IX10&gt;='Dalyvio prielaidos'!$E$133,IX10&lt;'Dalyvio prielaidos'!$E$132*12+'Dalyvio prielaidos'!$E$133)</f>
        <v>0</v>
      </c>
      <c r="IY14" s="3" t="b">
        <f>AND(IY10&gt;='Dalyvio prielaidos'!$E$133,IY10&lt;'Dalyvio prielaidos'!$E$132*12+'Dalyvio prielaidos'!$E$133)</f>
        <v>0</v>
      </c>
      <c r="IZ14" s="3" t="b">
        <f>AND(IZ10&gt;='Dalyvio prielaidos'!$E$133,IZ10&lt;'Dalyvio prielaidos'!$E$132*12+'Dalyvio prielaidos'!$E$133)</f>
        <v>0</v>
      </c>
      <c r="JA14" s="43"/>
      <c r="JB14" s="3" t="b">
        <f>AND(JB10&gt;='Dalyvio prielaidos'!$E$133,JB10&lt;'Dalyvio prielaidos'!$E$132*12+'Dalyvio prielaidos'!$E$133)</f>
        <v>0</v>
      </c>
      <c r="JC14" s="3" t="b">
        <f>AND(JC10&gt;='Dalyvio prielaidos'!$E$133,JC10&lt;'Dalyvio prielaidos'!$E$132*12+'Dalyvio prielaidos'!$E$133)</f>
        <v>0</v>
      </c>
      <c r="JD14" s="3" t="b">
        <f>AND(JD10&gt;='Dalyvio prielaidos'!$E$133,JD10&lt;'Dalyvio prielaidos'!$E$132*12+'Dalyvio prielaidos'!$E$133)</f>
        <v>0</v>
      </c>
      <c r="JE14" s="3" t="b">
        <f>AND(JE10&gt;='Dalyvio prielaidos'!$E$133,JE10&lt;'Dalyvio prielaidos'!$E$132*12+'Dalyvio prielaidos'!$E$133)</f>
        <v>0</v>
      </c>
      <c r="JF14" s="3" t="b">
        <f>AND(JF10&gt;='Dalyvio prielaidos'!$E$133,JF10&lt;'Dalyvio prielaidos'!$E$132*12+'Dalyvio prielaidos'!$E$133)</f>
        <v>0</v>
      </c>
      <c r="JG14" s="3" t="b">
        <f>AND(JG10&gt;='Dalyvio prielaidos'!$E$133,JG10&lt;'Dalyvio prielaidos'!$E$132*12+'Dalyvio prielaidos'!$E$133)</f>
        <v>0</v>
      </c>
      <c r="JH14" s="3" t="b">
        <f>AND(JH10&gt;='Dalyvio prielaidos'!$E$133,JH10&lt;'Dalyvio prielaidos'!$E$132*12+'Dalyvio prielaidos'!$E$133)</f>
        <v>0</v>
      </c>
      <c r="JI14" s="3" t="b">
        <f>AND(JI10&gt;='Dalyvio prielaidos'!$E$133,JI10&lt;'Dalyvio prielaidos'!$E$132*12+'Dalyvio prielaidos'!$E$133)</f>
        <v>0</v>
      </c>
      <c r="JJ14" s="3" t="b">
        <f>AND(JJ10&gt;='Dalyvio prielaidos'!$E$133,JJ10&lt;'Dalyvio prielaidos'!$E$132*12+'Dalyvio prielaidos'!$E$133)</f>
        <v>0</v>
      </c>
      <c r="JK14" s="3" t="b">
        <f>AND(JK10&gt;='Dalyvio prielaidos'!$E$133,JK10&lt;'Dalyvio prielaidos'!$E$132*12+'Dalyvio prielaidos'!$E$133)</f>
        <v>0</v>
      </c>
      <c r="JL14" s="3" t="b">
        <f>AND(JL10&gt;='Dalyvio prielaidos'!$E$133,JL10&lt;'Dalyvio prielaidos'!$E$132*12+'Dalyvio prielaidos'!$E$133)</f>
        <v>0</v>
      </c>
      <c r="JM14" s="3" t="b">
        <f>AND(JM10&gt;='Dalyvio prielaidos'!$E$133,JM10&lt;'Dalyvio prielaidos'!$E$132*12+'Dalyvio prielaidos'!$E$133)</f>
        <v>0</v>
      </c>
      <c r="JN14" s="43"/>
      <c r="JO14" s="3" t="b">
        <f>AND(JO10&gt;='Dalyvio prielaidos'!$E$133,JO10&lt;'Dalyvio prielaidos'!$E$132*12+'Dalyvio prielaidos'!$E$133)</f>
        <v>0</v>
      </c>
      <c r="JP14" s="3" t="b">
        <f>AND(JP10&gt;='Dalyvio prielaidos'!$E$133,JP10&lt;'Dalyvio prielaidos'!$E$132*12+'Dalyvio prielaidos'!$E$133)</f>
        <v>0</v>
      </c>
      <c r="JQ14" s="3" t="b">
        <f>AND(JQ10&gt;='Dalyvio prielaidos'!$E$133,JQ10&lt;'Dalyvio prielaidos'!$E$132*12+'Dalyvio prielaidos'!$E$133)</f>
        <v>0</v>
      </c>
      <c r="JR14" s="3" t="b">
        <f>AND(JR10&gt;='Dalyvio prielaidos'!$E$133,JR10&lt;'Dalyvio prielaidos'!$E$132*12+'Dalyvio prielaidos'!$E$133)</f>
        <v>0</v>
      </c>
      <c r="JS14" s="3" t="b">
        <f>AND(JS10&gt;='Dalyvio prielaidos'!$E$133,JS10&lt;'Dalyvio prielaidos'!$E$132*12+'Dalyvio prielaidos'!$E$133)</f>
        <v>0</v>
      </c>
      <c r="JT14" s="3" t="b">
        <f>AND(JT10&gt;='Dalyvio prielaidos'!$E$133,JT10&lt;'Dalyvio prielaidos'!$E$132*12+'Dalyvio prielaidos'!$E$133)</f>
        <v>0</v>
      </c>
      <c r="JU14" s="3" t="b">
        <f>AND(JU10&gt;='Dalyvio prielaidos'!$E$133,JU10&lt;'Dalyvio prielaidos'!$E$132*12+'Dalyvio prielaidos'!$E$133)</f>
        <v>0</v>
      </c>
      <c r="JV14" s="3" t="b">
        <f>AND(JV10&gt;='Dalyvio prielaidos'!$E$133,JV10&lt;'Dalyvio prielaidos'!$E$132*12+'Dalyvio prielaidos'!$E$133)</f>
        <v>0</v>
      </c>
      <c r="JW14" s="3" t="b">
        <f>AND(JW10&gt;='Dalyvio prielaidos'!$E$133,JW10&lt;'Dalyvio prielaidos'!$E$132*12+'Dalyvio prielaidos'!$E$133)</f>
        <v>0</v>
      </c>
      <c r="JX14" s="3" t="b">
        <f>AND(JX10&gt;='Dalyvio prielaidos'!$E$133,JX10&lt;'Dalyvio prielaidos'!$E$132*12+'Dalyvio prielaidos'!$E$133)</f>
        <v>0</v>
      </c>
      <c r="JY14" s="3" t="b">
        <f>AND(JY10&gt;='Dalyvio prielaidos'!$E$133,JY10&lt;'Dalyvio prielaidos'!$E$132*12+'Dalyvio prielaidos'!$E$133)</f>
        <v>0</v>
      </c>
      <c r="JZ14" s="3" t="b">
        <f>AND(JZ10&gt;='Dalyvio prielaidos'!$E$133,JZ10&lt;'Dalyvio prielaidos'!$E$132*12+'Dalyvio prielaidos'!$E$133)</f>
        <v>0</v>
      </c>
      <c r="KA14" s="43"/>
      <c r="KB14" s="3" t="b">
        <f>AND(KB10&gt;='Dalyvio prielaidos'!$E$133,KB10&lt;'Dalyvio prielaidos'!$E$132*12+'Dalyvio prielaidos'!$E$133)</f>
        <v>0</v>
      </c>
      <c r="KC14" s="3" t="b">
        <f>AND(KC10&gt;='Dalyvio prielaidos'!$E$133,KC10&lt;'Dalyvio prielaidos'!$E$132*12+'Dalyvio prielaidos'!$E$133)</f>
        <v>0</v>
      </c>
      <c r="KD14" s="3" t="b">
        <f>AND(KD10&gt;='Dalyvio prielaidos'!$E$133,KD10&lt;'Dalyvio prielaidos'!$E$132*12+'Dalyvio prielaidos'!$E$133)</f>
        <v>0</v>
      </c>
      <c r="KE14" s="3" t="b">
        <f>AND(KE10&gt;='Dalyvio prielaidos'!$E$133,KE10&lt;'Dalyvio prielaidos'!$E$132*12+'Dalyvio prielaidos'!$E$133)</f>
        <v>0</v>
      </c>
      <c r="KF14" s="3" t="b">
        <f>AND(KF10&gt;='Dalyvio prielaidos'!$E$133,KF10&lt;'Dalyvio prielaidos'!$E$132*12+'Dalyvio prielaidos'!$E$133)</f>
        <v>0</v>
      </c>
      <c r="KG14" s="3" t="b">
        <f>AND(KG10&gt;='Dalyvio prielaidos'!$E$133,KG10&lt;'Dalyvio prielaidos'!$E$132*12+'Dalyvio prielaidos'!$E$133)</f>
        <v>0</v>
      </c>
      <c r="KH14" s="3" t="b">
        <f>AND(KH10&gt;='Dalyvio prielaidos'!$E$133,KH10&lt;'Dalyvio prielaidos'!$E$132*12+'Dalyvio prielaidos'!$E$133)</f>
        <v>0</v>
      </c>
      <c r="KI14" s="3" t="b">
        <f>AND(KI10&gt;='Dalyvio prielaidos'!$E$133,KI10&lt;'Dalyvio prielaidos'!$E$132*12+'Dalyvio prielaidos'!$E$133)</f>
        <v>0</v>
      </c>
      <c r="KJ14" s="3" t="b">
        <f>AND(KJ10&gt;='Dalyvio prielaidos'!$E$133,KJ10&lt;'Dalyvio prielaidos'!$E$132*12+'Dalyvio prielaidos'!$E$133)</f>
        <v>0</v>
      </c>
      <c r="KK14" s="3" t="b">
        <f>AND(KK10&gt;='Dalyvio prielaidos'!$E$133,KK10&lt;'Dalyvio prielaidos'!$E$132*12+'Dalyvio prielaidos'!$E$133)</f>
        <v>0</v>
      </c>
      <c r="KL14" s="3" t="b">
        <f>AND(KL10&gt;='Dalyvio prielaidos'!$E$133,KL10&lt;'Dalyvio prielaidos'!$E$132*12+'Dalyvio prielaidos'!$E$133)</f>
        <v>0</v>
      </c>
      <c r="KM14" s="3" t="b">
        <f>AND(KM10&gt;='Dalyvio prielaidos'!$E$133,KM10&lt;'Dalyvio prielaidos'!$E$132*12+'Dalyvio prielaidos'!$E$133)</f>
        <v>0</v>
      </c>
      <c r="KN14" s="43"/>
      <c r="KO14" s="3" t="b">
        <f>AND(KO10&gt;='Dalyvio prielaidos'!$E$133,KO10&lt;'Dalyvio prielaidos'!$E$132*12+'Dalyvio prielaidos'!$E$133)</f>
        <v>0</v>
      </c>
      <c r="KP14" s="3" t="b">
        <f>AND(KP10&gt;='Dalyvio prielaidos'!$E$133,KP10&lt;'Dalyvio prielaidos'!$E$132*12+'Dalyvio prielaidos'!$E$133)</f>
        <v>0</v>
      </c>
      <c r="KQ14" s="3" t="b">
        <f>AND(KQ10&gt;='Dalyvio prielaidos'!$E$133,KQ10&lt;'Dalyvio prielaidos'!$E$132*12+'Dalyvio prielaidos'!$E$133)</f>
        <v>0</v>
      </c>
      <c r="KR14" s="3" t="b">
        <f>AND(KR10&gt;='Dalyvio prielaidos'!$E$133,KR10&lt;'Dalyvio prielaidos'!$E$132*12+'Dalyvio prielaidos'!$E$133)</f>
        <v>0</v>
      </c>
      <c r="KS14" s="3" t="b">
        <f>AND(KS10&gt;='Dalyvio prielaidos'!$E$133,KS10&lt;'Dalyvio prielaidos'!$E$132*12+'Dalyvio prielaidos'!$E$133)</f>
        <v>0</v>
      </c>
      <c r="KT14" s="3" t="b">
        <f>AND(KT10&gt;='Dalyvio prielaidos'!$E$133,KT10&lt;'Dalyvio prielaidos'!$E$132*12+'Dalyvio prielaidos'!$E$133)</f>
        <v>0</v>
      </c>
      <c r="KU14" s="3" t="b">
        <f>AND(KU10&gt;='Dalyvio prielaidos'!$E$133,KU10&lt;'Dalyvio prielaidos'!$E$132*12+'Dalyvio prielaidos'!$E$133)</f>
        <v>0</v>
      </c>
      <c r="KV14" s="3" t="b">
        <f>AND(KV10&gt;='Dalyvio prielaidos'!$E$133,KV10&lt;'Dalyvio prielaidos'!$E$132*12+'Dalyvio prielaidos'!$E$133)</f>
        <v>0</v>
      </c>
      <c r="KW14" s="3" t="b">
        <f>AND(KW10&gt;='Dalyvio prielaidos'!$E$133,KW10&lt;'Dalyvio prielaidos'!$E$132*12+'Dalyvio prielaidos'!$E$133)</f>
        <v>0</v>
      </c>
      <c r="KX14" s="3" t="b">
        <f>AND(KX10&gt;='Dalyvio prielaidos'!$E$133,KX10&lt;'Dalyvio prielaidos'!$E$132*12+'Dalyvio prielaidos'!$E$133)</f>
        <v>0</v>
      </c>
      <c r="KY14" s="3" t="b">
        <f>AND(KY10&gt;='Dalyvio prielaidos'!$E$133,KY10&lt;'Dalyvio prielaidos'!$E$132*12+'Dalyvio prielaidos'!$E$133)</f>
        <v>0</v>
      </c>
      <c r="KZ14" s="3" t="b">
        <f>AND(KZ10&gt;='Dalyvio prielaidos'!$E$133,KZ10&lt;'Dalyvio prielaidos'!$E$132*12+'Dalyvio prielaidos'!$E$133)</f>
        <v>0</v>
      </c>
      <c r="LA14" s="43"/>
      <c r="LB14" s="3" t="b">
        <f>AND(LB10&gt;='Dalyvio prielaidos'!$E$133,LB10&lt;'Dalyvio prielaidos'!$E$132*12+'Dalyvio prielaidos'!$E$133)</f>
        <v>0</v>
      </c>
      <c r="LC14" s="3" t="b">
        <f>AND(LC10&gt;='Dalyvio prielaidos'!$E$133,LC10&lt;'Dalyvio prielaidos'!$E$132*12+'Dalyvio prielaidos'!$E$133)</f>
        <v>0</v>
      </c>
      <c r="LD14" s="3" t="b">
        <f>AND(LD10&gt;='Dalyvio prielaidos'!$E$133,LD10&lt;'Dalyvio prielaidos'!$E$132*12+'Dalyvio prielaidos'!$E$133)</f>
        <v>0</v>
      </c>
      <c r="LE14" s="3" t="b">
        <f>AND(LE10&gt;='Dalyvio prielaidos'!$E$133,LE10&lt;'Dalyvio prielaidos'!$E$132*12+'Dalyvio prielaidos'!$E$133)</f>
        <v>0</v>
      </c>
      <c r="LF14" s="3" t="b">
        <f>AND(LF10&gt;='Dalyvio prielaidos'!$E$133,LF10&lt;'Dalyvio prielaidos'!$E$132*12+'Dalyvio prielaidos'!$E$133)</f>
        <v>0</v>
      </c>
      <c r="LG14" s="3" t="b">
        <f>AND(LG10&gt;='Dalyvio prielaidos'!$E$133,LG10&lt;'Dalyvio prielaidos'!$E$132*12+'Dalyvio prielaidos'!$E$133)</f>
        <v>0</v>
      </c>
      <c r="LH14" s="3" t="b">
        <f>AND(LH10&gt;='Dalyvio prielaidos'!$E$133,LH10&lt;'Dalyvio prielaidos'!$E$132*12+'Dalyvio prielaidos'!$E$133)</f>
        <v>0</v>
      </c>
      <c r="LI14" s="3" t="b">
        <f>AND(LI10&gt;='Dalyvio prielaidos'!$E$133,LI10&lt;'Dalyvio prielaidos'!$E$132*12+'Dalyvio prielaidos'!$E$133)</f>
        <v>0</v>
      </c>
      <c r="LJ14" s="3" t="b">
        <f>AND(LJ10&gt;='Dalyvio prielaidos'!$E$133,LJ10&lt;'Dalyvio prielaidos'!$E$132*12+'Dalyvio prielaidos'!$E$133)</f>
        <v>0</v>
      </c>
      <c r="LK14" s="3" t="b">
        <f>AND(LK10&gt;='Dalyvio prielaidos'!$E$133,LK10&lt;'Dalyvio prielaidos'!$E$132*12+'Dalyvio prielaidos'!$E$133)</f>
        <v>0</v>
      </c>
      <c r="LL14" s="3" t="b">
        <f>AND(LL10&gt;='Dalyvio prielaidos'!$E$133,LL10&lt;'Dalyvio prielaidos'!$E$132*12+'Dalyvio prielaidos'!$E$133)</f>
        <v>0</v>
      </c>
      <c r="LM14" s="3" t="b">
        <f>AND(LM10&gt;='Dalyvio prielaidos'!$E$133,LM10&lt;'Dalyvio prielaidos'!$E$132*12+'Dalyvio prielaidos'!$E$133)</f>
        <v>0</v>
      </c>
      <c r="LN14" s="354"/>
    </row>
    <row r="15" spans="1:326" outlineLevel="1">
      <c r="A15" s="3" t="s">
        <v>318</v>
      </c>
      <c r="B15" s="3" t="b">
        <f>AND(B10&gt;='Dalyvio prielaidos'!$E$133-1,B10&lt;'Dalyvio prielaidos'!$E$132*12+'Dalyvio prielaidos'!$E$133)</f>
        <v>0</v>
      </c>
      <c r="C15" s="3" t="b">
        <f>AND(C10&gt;='Dalyvio prielaidos'!$E$133-1,C10&lt;'Dalyvio prielaidos'!$E$132*12+'Dalyvio prielaidos'!$E$133)</f>
        <v>0</v>
      </c>
      <c r="D15" s="3" t="b">
        <f>AND(D10&gt;='Dalyvio prielaidos'!$E$133-1,D10&lt;'Dalyvio prielaidos'!$E$132*12+'Dalyvio prielaidos'!$E$133)</f>
        <v>0</v>
      </c>
      <c r="E15" s="3" t="b">
        <f>AND(E10&gt;='Dalyvio prielaidos'!$E$133-1,E10&lt;'Dalyvio prielaidos'!$E$132*12+'Dalyvio prielaidos'!$E$133)</f>
        <v>0</v>
      </c>
      <c r="F15" s="3" t="b">
        <f>AND(F10&gt;='Dalyvio prielaidos'!$E$133-1,F10&lt;'Dalyvio prielaidos'!$E$132*12+'Dalyvio prielaidos'!$E$133)</f>
        <v>0</v>
      </c>
      <c r="G15" s="3" t="b">
        <f>AND(G10&gt;='Dalyvio prielaidos'!$E$133-1,G10&lt;'Dalyvio prielaidos'!$E$132*12+'Dalyvio prielaidos'!$E$133)</f>
        <v>0</v>
      </c>
      <c r="H15" s="3" t="b">
        <f>AND(H10&gt;='Dalyvio prielaidos'!$E$133-1,H10&lt;'Dalyvio prielaidos'!$E$132*12+'Dalyvio prielaidos'!$E$133)</f>
        <v>0</v>
      </c>
      <c r="I15" s="3" t="b">
        <f>AND(I10&gt;='Dalyvio prielaidos'!$E$133-1,I10&lt;'Dalyvio prielaidos'!$E$132*12+'Dalyvio prielaidos'!$E$133)</f>
        <v>0</v>
      </c>
      <c r="J15" s="3" t="b">
        <f>AND(J10&gt;='Dalyvio prielaidos'!$E$133-1,J10&lt;'Dalyvio prielaidos'!$E$132*12+'Dalyvio prielaidos'!$E$133)</f>
        <v>0</v>
      </c>
      <c r="K15" s="3" t="b">
        <f>AND(K10&gt;='Dalyvio prielaidos'!$E$133-1,K10&lt;'Dalyvio prielaidos'!$E$132*12+'Dalyvio prielaidos'!$E$133)</f>
        <v>0</v>
      </c>
      <c r="L15" s="3" t="b">
        <f>AND(L10&gt;='Dalyvio prielaidos'!$E$133-1,L10&lt;'Dalyvio prielaidos'!$E$132*12+'Dalyvio prielaidos'!$E$133)</f>
        <v>0</v>
      </c>
      <c r="M15" s="3" t="b">
        <f>AND(M10&gt;='Dalyvio prielaidos'!$E$133-1,M10&lt;'Dalyvio prielaidos'!$E$132*12+'Dalyvio prielaidos'!$E$133)</f>
        <v>0</v>
      </c>
      <c r="N15" s="43"/>
      <c r="O15" s="3" t="b">
        <f>AND(O10&gt;='Dalyvio prielaidos'!$E$133-1,O10&lt;'Dalyvio prielaidos'!$E$132*12+'Dalyvio prielaidos'!$E$133)</f>
        <v>0</v>
      </c>
      <c r="P15" s="3" t="b">
        <f>AND(P10&gt;='Dalyvio prielaidos'!$E$133-1,P10&lt;'Dalyvio prielaidos'!$E$132*12+'Dalyvio prielaidos'!$E$133)</f>
        <v>0</v>
      </c>
      <c r="Q15" s="3" t="b">
        <f>AND(Q10&gt;='Dalyvio prielaidos'!$E$133-1,Q10&lt;'Dalyvio prielaidos'!$E$132*12+'Dalyvio prielaidos'!$E$133)</f>
        <v>0</v>
      </c>
      <c r="R15" s="3" t="b">
        <f>AND(R10&gt;='Dalyvio prielaidos'!$E$133-1,R10&lt;'Dalyvio prielaidos'!$E$132*12+'Dalyvio prielaidos'!$E$133)</f>
        <v>0</v>
      </c>
      <c r="S15" s="3" t="b">
        <f>AND(S10&gt;='Dalyvio prielaidos'!$E$133-1,S10&lt;'Dalyvio prielaidos'!$E$132*12+'Dalyvio prielaidos'!$E$133)</f>
        <v>0</v>
      </c>
      <c r="T15" s="3" t="b">
        <f>AND(T10&gt;='Dalyvio prielaidos'!$E$133-1,T10&lt;'Dalyvio prielaidos'!$E$132*12+'Dalyvio prielaidos'!$E$133)</f>
        <v>0</v>
      </c>
      <c r="U15" s="3" t="b">
        <f>AND(U10&gt;='Dalyvio prielaidos'!$E$133-1,U10&lt;'Dalyvio prielaidos'!$E$132*12+'Dalyvio prielaidos'!$E$133)</f>
        <v>0</v>
      </c>
      <c r="V15" s="3" t="b">
        <f>AND(V10&gt;='Dalyvio prielaidos'!$E$133-1,V10&lt;'Dalyvio prielaidos'!$E$132*12+'Dalyvio prielaidos'!$E$133)</f>
        <v>0</v>
      </c>
      <c r="W15" s="3" t="b">
        <f>AND(W10&gt;='Dalyvio prielaidos'!$E$133-1,W10&lt;'Dalyvio prielaidos'!$E$132*12+'Dalyvio prielaidos'!$E$133)</f>
        <v>0</v>
      </c>
      <c r="X15" s="3" t="b">
        <f>AND(X10&gt;='Dalyvio prielaidos'!$E$133-1,X10&lt;'Dalyvio prielaidos'!$E$132*12+'Dalyvio prielaidos'!$E$133)</f>
        <v>0</v>
      </c>
      <c r="Y15" s="3" t="b">
        <f>AND(Y10&gt;='Dalyvio prielaidos'!$E$133-1,Y10&lt;'Dalyvio prielaidos'!$E$132*12+'Dalyvio prielaidos'!$E$133)</f>
        <v>0</v>
      </c>
      <c r="Z15" s="3" t="b">
        <f>AND(Z10&gt;='Dalyvio prielaidos'!$E$133-1,Z10&lt;'Dalyvio prielaidos'!$E$132*12+'Dalyvio prielaidos'!$E$133)</f>
        <v>1</v>
      </c>
      <c r="AA15" s="43"/>
      <c r="AB15" s="3" t="b">
        <f>AND(AB10&gt;='Dalyvio prielaidos'!$E$133-1,AB10&lt;'Dalyvio prielaidos'!$E$132*12+'Dalyvio prielaidos'!$E$133)</f>
        <v>1</v>
      </c>
      <c r="AC15" s="3" t="b">
        <f>AND(AC10&gt;='Dalyvio prielaidos'!$E$133-1,AC10&lt;'Dalyvio prielaidos'!$E$132*12+'Dalyvio prielaidos'!$E$133)</f>
        <v>1</v>
      </c>
      <c r="AD15" s="3" t="b">
        <f>AND(AD10&gt;='Dalyvio prielaidos'!$E$133-1,AD10&lt;'Dalyvio prielaidos'!$E$132*12+'Dalyvio prielaidos'!$E$133)</f>
        <v>1</v>
      </c>
      <c r="AE15" s="3" t="b">
        <f>AND(AE10&gt;='Dalyvio prielaidos'!$E$133-1,AE10&lt;'Dalyvio prielaidos'!$E$132*12+'Dalyvio prielaidos'!$E$133)</f>
        <v>1</v>
      </c>
      <c r="AF15" s="3" t="b">
        <f>AND(AF10&gt;='Dalyvio prielaidos'!$E$133-1,AF10&lt;'Dalyvio prielaidos'!$E$132*12+'Dalyvio prielaidos'!$E$133)</f>
        <v>1</v>
      </c>
      <c r="AG15" s="3" t="b">
        <f>AND(AG10&gt;='Dalyvio prielaidos'!$E$133-1,AG10&lt;'Dalyvio prielaidos'!$E$132*12+'Dalyvio prielaidos'!$E$133)</f>
        <v>1</v>
      </c>
      <c r="AH15" s="3" t="b">
        <f>AND(AH10&gt;='Dalyvio prielaidos'!$E$133-1,AH10&lt;'Dalyvio prielaidos'!$E$132*12+'Dalyvio prielaidos'!$E$133)</f>
        <v>1</v>
      </c>
      <c r="AI15" s="3" t="b">
        <f>AND(AI10&gt;='Dalyvio prielaidos'!$E$133-1,AI10&lt;'Dalyvio prielaidos'!$E$132*12+'Dalyvio prielaidos'!$E$133)</f>
        <v>1</v>
      </c>
      <c r="AJ15" s="3" t="b">
        <f>AND(AJ10&gt;='Dalyvio prielaidos'!$E$133-1,AJ10&lt;'Dalyvio prielaidos'!$E$132*12+'Dalyvio prielaidos'!$E$133)</f>
        <v>1</v>
      </c>
      <c r="AK15" s="3" t="b">
        <f>AND(AK10&gt;='Dalyvio prielaidos'!$E$133-1,AK10&lt;'Dalyvio prielaidos'!$E$132*12+'Dalyvio prielaidos'!$E$133)</f>
        <v>1</v>
      </c>
      <c r="AL15" s="3" t="b">
        <f>AND(AL10&gt;='Dalyvio prielaidos'!$E$133-1,AL10&lt;'Dalyvio prielaidos'!$E$132*12+'Dalyvio prielaidos'!$E$133)</f>
        <v>1</v>
      </c>
      <c r="AM15" s="3" t="b">
        <f>AND(AM10&gt;='Dalyvio prielaidos'!$E$133-1,AM10&lt;'Dalyvio prielaidos'!$E$132*12+'Dalyvio prielaidos'!$E$133)</f>
        <v>1</v>
      </c>
      <c r="AN15" s="43"/>
      <c r="AO15" s="3" t="b">
        <f>AND(AO10&gt;='Dalyvio prielaidos'!$E$133-1,AO10&lt;'Dalyvio prielaidos'!$E$132*12+'Dalyvio prielaidos'!$E$133)</f>
        <v>1</v>
      </c>
      <c r="AP15" s="3" t="b">
        <f>AND(AP10&gt;='Dalyvio prielaidos'!$E$133-1,AP10&lt;'Dalyvio prielaidos'!$E$132*12+'Dalyvio prielaidos'!$E$133)</f>
        <v>1</v>
      </c>
      <c r="AQ15" s="3" t="b">
        <f>AND(AQ10&gt;='Dalyvio prielaidos'!$E$133-1,AQ10&lt;'Dalyvio prielaidos'!$E$132*12+'Dalyvio prielaidos'!$E$133)</f>
        <v>1</v>
      </c>
      <c r="AR15" s="3" t="b">
        <f>AND(AR10&gt;='Dalyvio prielaidos'!$E$133-1,AR10&lt;'Dalyvio prielaidos'!$E$132*12+'Dalyvio prielaidos'!$E$133)</f>
        <v>1</v>
      </c>
      <c r="AS15" s="3" t="b">
        <f>AND(AS10&gt;='Dalyvio prielaidos'!$E$133-1,AS10&lt;'Dalyvio prielaidos'!$E$132*12+'Dalyvio prielaidos'!$E$133)</f>
        <v>1</v>
      </c>
      <c r="AT15" s="3" t="b">
        <f>AND(AT10&gt;='Dalyvio prielaidos'!$E$133-1,AT10&lt;'Dalyvio prielaidos'!$E$132*12+'Dalyvio prielaidos'!$E$133)</f>
        <v>1</v>
      </c>
      <c r="AU15" s="3" t="b">
        <f>AND(AU10&gt;='Dalyvio prielaidos'!$E$133-1,AU10&lt;'Dalyvio prielaidos'!$E$132*12+'Dalyvio prielaidos'!$E$133)</f>
        <v>1</v>
      </c>
      <c r="AV15" s="3" t="b">
        <f>AND(AV10&gt;='Dalyvio prielaidos'!$E$133-1,AV10&lt;'Dalyvio prielaidos'!$E$132*12+'Dalyvio prielaidos'!$E$133)</f>
        <v>1</v>
      </c>
      <c r="AW15" s="3" t="b">
        <f>AND(AW10&gt;='Dalyvio prielaidos'!$E$133-1,AW10&lt;'Dalyvio prielaidos'!$E$132*12+'Dalyvio prielaidos'!$E$133)</f>
        <v>1</v>
      </c>
      <c r="AX15" s="3" t="b">
        <f>AND(AX10&gt;='Dalyvio prielaidos'!$E$133-1,AX10&lt;'Dalyvio prielaidos'!$E$132*12+'Dalyvio prielaidos'!$E$133)</f>
        <v>1</v>
      </c>
      <c r="AY15" s="3" t="b">
        <f>AND(AY10&gt;='Dalyvio prielaidos'!$E$133-1,AY10&lt;'Dalyvio prielaidos'!$E$132*12+'Dalyvio prielaidos'!$E$133)</f>
        <v>1</v>
      </c>
      <c r="AZ15" s="3" t="b">
        <f>AND(AZ10&gt;='Dalyvio prielaidos'!$E$133-1,AZ10&lt;'Dalyvio prielaidos'!$E$132*12+'Dalyvio prielaidos'!$E$133)</f>
        <v>1</v>
      </c>
      <c r="BA15" s="43"/>
      <c r="BB15" s="3" t="b">
        <f>AND(BB10&gt;='Dalyvio prielaidos'!$E$133-1,BB10&lt;'Dalyvio prielaidos'!$E$132*12+'Dalyvio prielaidos'!$E$133)</f>
        <v>1</v>
      </c>
      <c r="BC15" s="3" t="b">
        <f>AND(BC10&gt;='Dalyvio prielaidos'!$E$133-1,BC10&lt;'Dalyvio prielaidos'!$E$132*12+'Dalyvio prielaidos'!$E$133)</f>
        <v>1</v>
      </c>
      <c r="BD15" s="3" t="b">
        <f>AND(BD10&gt;='Dalyvio prielaidos'!$E$133-1,BD10&lt;'Dalyvio prielaidos'!$E$132*12+'Dalyvio prielaidos'!$E$133)</f>
        <v>1</v>
      </c>
      <c r="BE15" s="3" t="b">
        <f>AND(BE10&gt;='Dalyvio prielaidos'!$E$133-1,BE10&lt;'Dalyvio prielaidos'!$E$132*12+'Dalyvio prielaidos'!$E$133)</f>
        <v>1</v>
      </c>
      <c r="BF15" s="3" t="b">
        <f>AND(BF10&gt;='Dalyvio prielaidos'!$E$133-1,BF10&lt;'Dalyvio prielaidos'!$E$132*12+'Dalyvio prielaidos'!$E$133)</f>
        <v>1</v>
      </c>
      <c r="BG15" s="3" t="b">
        <f>AND(BG10&gt;='Dalyvio prielaidos'!$E$133-1,BG10&lt;'Dalyvio prielaidos'!$E$132*12+'Dalyvio prielaidos'!$E$133)</f>
        <v>1</v>
      </c>
      <c r="BH15" s="3" t="b">
        <f>AND(BH10&gt;='Dalyvio prielaidos'!$E$133-1,BH10&lt;'Dalyvio prielaidos'!$E$132*12+'Dalyvio prielaidos'!$E$133)</f>
        <v>1</v>
      </c>
      <c r="BI15" s="3" t="b">
        <f>AND(BI10&gt;='Dalyvio prielaidos'!$E$133-1,BI10&lt;'Dalyvio prielaidos'!$E$132*12+'Dalyvio prielaidos'!$E$133)</f>
        <v>1</v>
      </c>
      <c r="BJ15" s="3" t="b">
        <f>AND(BJ10&gt;='Dalyvio prielaidos'!$E$133-1,BJ10&lt;'Dalyvio prielaidos'!$E$132*12+'Dalyvio prielaidos'!$E$133)</f>
        <v>1</v>
      </c>
      <c r="BK15" s="3" t="b">
        <f>AND(BK10&gt;='Dalyvio prielaidos'!$E$133-1,BK10&lt;'Dalyvio prielaidos'!$E$132*12+'Dalyvio prielaidos'!$E$133)</f>
        <v>1</v>
      </c>
      <c r="BL15" s="3" t="b">
        <f>AND(BL10&gt;='Dalyvio prielaidos'!$E$133-1,BL10&lt;'Dalyvio prielaidos'!$E$132*12+'Dalyvio prielaidos'!$E$133)</f>
        <v>1</v>
      </c>
      <c r="BM15" s="3" t="b">
        <f>AND(BM10&gt;='Dalyvio prielaidos'!$E$133-1,BM10&lt;'Dalyvio prielaidos'!$E$132*12+'Dalyvio prielaidos'!$E$133)</f>
        <v>1</v>
      </c>
      <c r="BN15" s="43"/>
      <c r="BO15" s="3" t="b">
        <f>AND(BO10&gt;='Dalyvio prielaidos'!$E$133-1,BO10&lt;'Dalyvio prielaidos'!$E$132*12+'Dalyvio prielaidos'!$E$133)</f>
        <v>1</v>
      </c>
      <c r="BP15" s="3" t="b">
        <f>AND(BP10&gt;='Dalyvio prielaidos'!$E$133-1,BP10&lt;'Dalyvio prielaidos'!$E$132*12+'Dalyvio prielaidos'!$E$133)</f>
        <v>1</v>
      </c>
      <c r="BQ15" s="3" t="b">
        <f>AND(BQ10&gt;='Dalyvio prielaidos'!$E$133-1,BQ10&lt;'Dalyvio prielaidos'!$E$132*12+'Dalyvio prielaidos'!$E$133)</f>
        <v>1</v>
      </c>
      <c r="BR15" s="3" t="b">
        <f>AND(BR10&gt;='Dalyvio prielaidos'!$E$133-1,BR10&lt;'Dalyvio prielaidos'!$E$132*12+'Dalyvio prielaidos'!$E$133)</f>
        <v>1</v>
      </c>
      <c r="BS15" s="3" t="b">
        <f>AND(BS10&gt;='Dalyvio prielaidos'!$E$133-1,BS10&lt;'Dalyvio prielaidos'!$E$132*12+'Dalyvio prielaidos'!$E$133)</f>
        <v>1</v>
      </c>
      <c r="BT15" s="3" t="b">
        <f>AND(BT10&gt;='Dalyvio prielaidos'!$E$133-1,BT10&lt;'Dalyvio prielaidos'!$E$132*12+'Dalyvio prielaidos'!$E$133)</f>
        <v>1</v>
      </c>
      <c r="BU15" s="3" t="b">
        <f>AND(BU10&gt;='Dalyvio prielaidos'!$E$133-1,BU10&lt;'Dalyvio prielaidos'!$E$132*12+'Dalyvio prielaidos'!$E$133)</f>
        <v>1</v>
      </c>
      <c r="BV15" s="3" t="b">
        <f>AND(BV10&gt;='Dalyvio prielaidos'!$E$133-1,BV10&lt;'Dalyvio prielaidos'!$E$132*12+'Dalyvio prielaidos'!$E$133)</f>
        <v>1</v>
      </c>
      <c r="BW15" s="3" t="b">
        <f>AND(BW10&gt;='Dalyvio prielaidos'!$E$133-1,BW10&lt;'Dalyvio prielaidos'!$E$132*12+'Dalyvio prielaidos'!$E$133)</f>
        <v>1</v>
      </c>
      <c r="BX15" s="3" t="b">
        <f>AND(BX10&gt;='Dalyvio prielaidos'!$E$133-1,BX10&lt;'Dalyvio prielaidos'!$E$132*12+'Dalyvio prielaidos'!$E$133)</f>
        <v>1</v>
      </c>
      <c r="BY15" s="3" t="b">
        <f>AND(BY10&gt;='Dalyvio prielaidos'!$E$133-1,BY10&lt;'Dalyvio prielaidos'!$E$132*12+'Dalyvio prielaidos'!$E$133)</f>
        <v>1</v>
      </c>
      <c r="BZ15" s="3" t="b">
        <f>AND(BZ10&gt;='Dalyvio prielaidos'!$E$133-1,BZ10&lt;'Dalyvio prielaidos'!$E$132*12+'Dalyvio prielaidos'!$E$133)</f>
        <v>1</v>
      </c>
      <c r="CA15" s="43"/>
      <c r="CB15" s="3" t="b">
        <f>AND(CB10&gt;='Dalyvio prielaidos'!$E$133-1,CB10&lt;'Dalyvio prielaidos'!$E$132*12+'Dalyvio prielaidos'!$E$133)</f>
        <v>1</v>
      </c>
      <c r="CC15" s="3" t="b">
        <f>AND(CC10&gt;='Dalyvio prielaidos'!$E$133-1,CC10&lt;'Dalyvio prielaidos'!$E$132*12+'Dalyvio prielaidos'!$E$133)</f>
        <v>1</v>
      </c>
      <c r="CD15" s="3" t="b">
        <f>AND(CD10&gt;='Dalyvio prielaidos'!$E$133-1,CD10&lt;'Dalyvio prielaidos'!$E$132*12+'Dalyvio prielaidos'!$E$133)</f>
        <v>1</v>
      </c>
      <c r="CE15" s="3" t="b">
        <f>AND(CE10&gt;='Dalyvio prielaidos'!$E$133-1,CE10&lt;'Dalyvio prielaidos'!$E$132*12+'Dalyvio prielaidos'!$E$133)</f>
        <v>1</v>
      </c>
      <c r="CF15" s="3" t="b">
        <f>AND(CF10&gt;='Dalyvio prielaidos'!$E$133-1,CF10&lt;'Dalyvio prielaidos'!$E$132*12+'Dalyvio prielaidos'!$E$133)</f>
        <v>1</v>
      </c>
      <c r="CG15" s="3" t="b">
        <f>AND(CG10&gt;='Dalyvio prielaidos'!$E$133-1,CG10&lt;'Dalyvio prielaidos'!$E$132*12+'Dalyvio prielaidos'!$E$133)</f>
        <v>1</v>
      </c>
      <c r="CH15" s="3" t="b">
        <f>AND(CH10&gt;='Dalyvio prielaidos'!$E$133-1,CH10&lt;'Dalyvio prielaidos'!$E$132*12+'Dalyvio prielaidos'!$E$133)</f>
        <v>1</v>
      </c>
      <c r="CI15" s="3" t="b">
        <f>AND(CI10&gt;='Dalyvio prielaidos'!$E$133-1,CI10&lt;'Dalyvio prielaidos'!$E$132*12+'Dalyvio prielaidos'!$E$133)</f>
        <v>1</v>
      </c>
      <c r="CJ15" s="3" t="b">
        <f>AND(CJ10&gt;='Dalyvio prielaidos'!$E$133-1,CJ10&lt;'Dalyvio prielaidos'!$E$132*12+'Dalyvio prielaidos'!$E$133)</f>
        <v>1</v>
      </c>
      <c r="CK15" s="3" t="b">
        <f>AND(CK10&gt;='Dalyvio prielaidos'!$E$133-1,CK10&lt;'Dalyvio prielaidos'!$E$132*12+'Dalyvio prielaidos'!$E$133)</f>
        <v>1</v>
      </c>
      <c r="CL15" s="3" t="b">
        <f>AND(CL10&gt;='Dalyvio prielaidos'!$E$133-1,CL10&lt;'Dalyvio prielaidos'!$E$132*12+'Dalyvio prielaidos'!$E$133)</f>
        <v>1</v>
      </c>
      <c r="CM15" s="3" t="b">
        <f>AND(CM10&gt;='Dalyvio prielaidos'!$E$133-1,CM10&lt;'Dalyvio prielaidos'!$E$132*12+'Dalyvio prielaidos'!$E$133)</f>
        <v>1</v>
      </c>
      <c r="CN15" s="43"/>
      <c r="CO15" s="3" t="b">
        <f>AND(CO10&gt;='Dalyvio prielaidos'!$E$133-1,CO10&lt;'Dalyvio prielaidos'!$E$132*12+'Dalyvio prielaidos'!$E$133)</f>
        <v>1</v>
      </c>
      <c r="CP15" s="3" t="b">
        <f>AND(CP10&gt;='Dalyvio prielaidos'!$E$133-1,CP10&lt;'Dalyvio prielaidos'!$E$132*12+'Dalyvio prielaidos'!$E$133)</f>
        <v>1</v>
      </c>
      <c r="CQ15" s="3" t="b">
        <f>AND(CQ10&gt;='Dalyvio prielaidos'!$E$133-1,CQ10&lt;'Dalyvio prielaidos'!$E$132*12+'Dalyvio prielaidos'!$E$133)</f>
        <v>1</v>
      </c>
      <c r="CR15" s="3" t="b">
        <f>AND(CR10&gt;='Dalyvio prielaidos'!$E$133-1,CR10&lt;'Dalyvio prielaidos'!$E$132*12+'Dalyvio prielaidos'!$E$133)</f>
        <v>1</v>
      </c>
      <c r="CS15" s="3" t="b">
        <f>AND(CS10&gt;='Dalyvio prielaidos'!$E$133-1,CS10&lt;'Dalyvio prielaidos'!$E$132*12+'Dalyvio prielaidos'!$E$133)</f>
        <v>1</v>
      </c>
      <c r="CT15" s="3" t="b">
        <f>AND(CT10&gt;='Dalyvio prielaidos'!$E$133-1,CT10&lt;'Dalyvio prielaidos'!$E$132*12+'Dalyvio prielaidos'!$E$133)</f>
        <v>1</v>
      </c>
      <c r="CU15" s="3" t="b">
        <f>AND(CU10&gt;='Dalyvio prielaidos'!$E$133-1,CU10&lt;'Dalyvio prielaidos'!$E$132*12+'Dalyvio prielaidos'!$E$133)</f>
        <v>1</v>
      </c>
      <c r="CV15" s="3" t="b">
        <f>AND(CV10&gt;='Dalyvio prielaidos'!$E$133-1,CV10&lt;'Dalyvio prielaidos'!$E$132*12+'Dalyvio prielaidos'!$E$133)</f>
        <v>1</v>
      </c>
      <c r="CW15" s="3" t="b">
        <f>AND(CW10&gt;='Dalyvio prielaidos'!$E$133-1,CW10&lt;'Dalyvio prielaidos'!$E$132*12+'Dalyvio prielaidos'!$E$133)</f>
        <v>1</v>
      </c>
      <c r="CX15" s="3" t="b">
        <f>AND(CX10&gt;='Dalyvio prielaidos'!$E$133-1,CX10&lt;'Dalyvio prielaidos'!$E$132*12+'Dalyvio prielaidos'!$E$133)</f>
        <v>1</v>
      </c>
      <c r="CY15" s="3" t="b">
        <f>AND(CY10&gt;='Dalyvio prielaidos'!$E$133-1,CY10&lt;'Dalyvio prielaidos'!$E$132*12+'Dalyvio prielaidos'!$E$133)</f>
        <v>1</v>
      </c>
      <c r="CZ15" s="3" t="b">
        <f>AND(CZ10&gt;='Dalyvio prielaidos'!$E$133-1,CZ10&lt;'Dalyvio prielaidos'!$E$132*12+'Dalyvio prielaidos'!$E$133)</f>
        <v>1</v>
      </c>
      <c r="DA15" s="43"/>
      <c r="DB15" s="3" t="b">
        <f>AND(DB10&gt;='Dalyvio prielaidos'!$E$133-1,DB10&lt;'Dalyvio prielaidos'!$E$132*12+'Dalyvio prielaidos'!$E$133)</f>
        <v>1</v>
      </c>
      <c r="DC15" s="3" t="b">
        <f>AND(DC10&gt;='Dalyvio prielaidos'!$E$133-1,DC10&lt;'Dalyvio prielaidos'!$E$132*12+'Dalyvio prielaidos'!$E$133)</f>
        <v>1</v>
      </c>
      <c r="DD15" s="3" t="b">
        <f>AND(DD10&gt;='Dalyvio prielaidos'!$E$133-1,DD10&lt;'Dalyvio prielaidos'!$E$132*12+'Dalyvio prielaidos'!$E$133)</f>
        <v>1</v>
      </c>
      <c r="DE15" s="3" t="b">
        <f>AND(DE10&gt;='Dalyvio prielaidos'!$E$133-1,DE10&lt;'Dalyvio prielaidos'!$E$132*12+'Dalyvio prielaidos'!$E$133)</f>
        <v>1</v>
      </c>
      <c r="DF15" s="3" t="b">
        <f>AND(DF10&gt;='Dalyvio prielaidos'!$E$133-1,DF10&lt;'Dalyvio prielaidos'!$E$132*12+'Dalyvio prielaidos'!$E$133)</f>
        <v>1</v>
      </c>
      <c r="DG15" s="3" t="b">
        <f>AND(DG10&gt;='Dalyvio prielaidos'!$E$133-1,DG10&lt;'Dalyvio prielaidos'!$E$132*12+'Dalyvio prielaidos'!$E$133)</f>
        <v>1</v>
      </c>
      <c r="DH15" s="3" t="b">
        <f>AND(DH10&gt;='Dalyvio prielaidos'!$E$133-1,DH10&lt;'Dalyvio prielaidos'!$E$132*12+'Dalyvio prielaidos'!$E$133)</f>
        <v>1</v>
      </c>
      <c r="DI15" s="3" t="b">
        <f>AND(DI10&gt;='Dalyvio prielaidos'!$E$133-1,DI10&lt;'Dalyvio prielaidos'!$E$132*12+'Dalyvio prielaidos'!$E$133)</f>
        <v>1</v>
      </c>
      <c r="DJ15" s="3" t="b">
        <f>AND(DJ10&gt;='Dalyvio prielaidos'!$E$133-1,DJ10&lt;'Dalyvio prielaidos'!$E$132*12+'Dalyvio prielaidos'!$E$133)</f>
        <v>1</v>
      </c>
      <c r="DK15" s="3" t="b">
        <f>AND(DK10&gt;='Dalyvio prielaidos'!$E$133-1,DK10&lt;'Dalyvio prielaidos'!$E$132*12+'Dalyvio prielaidos'!$E$133)</f>
        <v>1</v>
      </c>
      <c r="DL15" s="3" t="b">
        <f>AND(DL10&gt;='Dalyvio prielaidos'!$E$133-1,DL10&lt;'Dalyvio prielaidos'!$E$132*12+'Dalyvio prielaidos'!$E$133)</f>
        <v>1</v>
      </c>
      <c r="DM15" s="3" t="b">
        <f>AND(DM10&gt;='Dalyvio prielaidos'!$E$133-1,DM10&lt;'Dalyvio prielaidos'!$E$132*12+'Dalyvio prielaidos'!$E$133)</f>
        <v>1</v>
      </c>
      <c r="DN15" s="43"/>
      <c r="DO15" s="3" t="b">
        <f>AND(DO10&gt;='Dalyvio prielaidos'!$E$133-1,DO10&lt;'Dalyvio prielaidos'!$E$132*12+'Dalyvio prielaidos'!$E$133)</f>
        <v>1</v>
      </c>
      <c r="DP15" s="3" t="b">
        <f>AND(DP10&gt;='Dalyvio prielaidos'!$E$133-1,DP10&lt;'Dalyvio prielaidos'!$E$132*12+'Dalyvio prielaidos'!$E$133)</f>
        <v>1</v>
      </c>
      <c r="DQ15" s="3" t="b">
        <f>AND(DQ10&gt;='Dalyvio prielaidos'!$E$133-1,DQ10&lt;'Dalyvio prielaidos'!$E$132*12+'Dalyvio prielaidos'!$E$133)</f>
        <v>1</v>
      </c>
      <c r="DR15" s="3" t="b">
        <f>AND(DR10&gt;='Dalyvio prielaidos'!$E$133-1,DR10&lt;'Dalyvio prielaidos'!$E$132*12+'Dalyvio prielaidos'!$E$133)</f>
        <v>1</v>
      </c>
      <c r="DS15" s="3" t="b">
        <f>AND(DS10&gt;='Dalyvio prielaidos'!$E$133-1,DS10&lt;'Dalyvio prielaidos'!$E$132*12+'Dalyvio prielaidos'!$E$133)</f>
        <v>1</v>
      </c>
      <c r="DT15" s="3" t="b">
        <f>AND(DT10&gt;='Dalyvio prielaidos'!$E$133-1,DT10&lt;'Dalyvio prielaidos'!$E$132*12+'Dalyvio prielaidos'!$E$133)</f>
        <v>1</v>
      </c>
      <c r="DU15" s="3" t="b">
        <f>AND(DU10&gt;='Dalyvio prielaidos'!$E$133-1,DU10&lt;'Dalyvio prielaidos'!$E$132*12+'Dalyvio prielaidos'!$E$133)</f>
        <v>1</v>
      </c>
      <c r="DV15" s="3" t="b">
        <f>AND(DV10&gt;='Dalyvio prielaidos'!$E$133-1,DV10&lt;'Dalyvio prielaidos'!$E$132*12+'Dalyvio prielaidos'!$E$133)</f>
        <v>1</v>
      </c>
      <c r="DW15" s="3" t="b">
        <f>AND(DW10&gt;='Dalyvio prielaidos'!$E$133-1,DW10&lt;'Dalyvio prielaidos'!$E$132*12+'Dalyvio prielaidos'!$E$133)</f>
        <v>1</v>
      </c>
      <c r="DX15" s="3" t="b">
        <f>AND(DX10&gt;='Dalyvio prielaidos'!$E$133-1,DX10&lt;'Dalyvio prielaidos'!$E$132*12+'Dalyvio prielaidos'!$E$133)</f>
        <v>1</v>
      </c>
      <c r="DY15" s="3" t="b">
        <f>AND(DY10&gt;='Dalyvio prielaidos'!$E$133-1,DY10&lt;'Dalyvio prielaidos'!$E$132*12+'Dalyvio prielaidos'!$E$133)</f>
        <v>1</v>
      </c>
      <c r="DZ15" s="3" t="b">
        <f>AND(DZ10&gt;='Dalyvio prielaidos'!$E$133-1,DZ10&lt;'Dalyvio prielaidos'!$E$132*12+'Dalyvio prielaidos'!$E$133)</f>
        <v>1</v>
      </c>
      <c r="EA15" s="43"/>
      <c r="EB15" s="3" t="b">
        <f>AND(EB10&gt;='Dalyvio prielaidos'!$E$133-1,EB10&lt;'Dalyvio prielaidos'!$E$132*12+'Dalyvio prielaidos'!$E$133)</f>
        <v>1</v>
      </c>
      <c r="EC15" s="3" t="b">
        <f>AND(EC10&gt;='Dalyvio prielaidos'!$E$133-1,EC10&lt;'Dalyvio prielaidos'!$E$132*12+'Dalyvio prielaidos'!$E$133)</f>
        <v>1</v>
      </c>
      <c r="ED15" s="3" t="b">
        <f>AND(ED10&gt;='Dalyvio prielaidos'!$E$133-1,ED10&lt;'Dalyvio prielaidos'!$E$132*12+'Dalyvio prielaidos'!$E$133)</f>
        <v>1</v>
      </c>
      <c r="EE15" s="3" t="b">
        <f>AND(EE10&gt;='Dalyvio prielaidos'!$E$133-1,EE10&lt;'Dalyvio prielaidos'!$E$132*12+'Dalyvio prielaidos'!$E$133)</f>
        <v>1</v>
      </c>
      <c r="EF15" s="3" t="b">
        <f>AND(EF10&gt;='Dalyvio prielaidos'!$E$133-1,EF10&lt;'Dalyvio prielaidos'!$E$132*12+'Dalyvio prielaidos'!$E$133)</f>
        <v>1</v>
      </c>
      <c r="EG15" s="3" t="b">
        <f>AND(EG10&gt;='Dalyvio prielaidos'!$E$133-1,EG10&lt;'Dalyvio prielaidos'!$E$132*12+'Dalyvio prielaidos'!$E$133)</f>
        <v>1</v>
      </c>
      <c r="EH15" s="3" t="b">
        <f>AND(EH10&gt;='Dalyvio prielaidos'!$E$133-1,EH10&lt;'Dalyvio prielaidos'!$E$132*12+'Dalyvio prielaidos'!$E$133)</f>
        <v>1</v>
      </c>
      <c r="EI15" s="3" t="b">
        <f>AND(EI10&gt;='Dalyvio prielaidos'!$E$133-1,EI10&lt;'Dalyvio prielaidos'!$E$132*12+'Dalyvio prielaidos'!$E$133)</f>
        <v>1</v>
      </c>
      <c r="EJ15" s="3" t="b">
        <f>AND(EJ10&gt;='Dalyvio prielaidos'!$E$133-1,EJ10&lt;'Dalyvio prielaidos'!$E$132*12+'Dalyvio prielaidos'!$E$133)</f>
        <v>1</v>
      </c>
      <c r="EK15" s="3" t="b">
        <f>AND(EK10&gt;='Dalyvio prielaidos'!$E$133-1,EK10&lt;'Dalyvio prielaidos'!$E$132*12+'Dalyvio prielaidos'!$E$133)</f>
        <v>1</v>
      </c>
      <c r="EL15" s="3" t="b">
        <f>AND(EL10&gt;='Dalyvio prielaidos'!$E$133-1,EL10&lt;'Dalyvio prielaidos'!$E$132*12+'Dalyvio prielaidos'!$E$133)</f>
        <v>1</v>
      </c>
      <c r="EM15" s="3" t="b">
        <f>AND(EM10&gt;='Dalyvio prielaidos'!$E$133-1,EM10&lt;'Dalyvio prielaidos'!$E$132*12+'Dalyvio prielaidos'!$E$133)</f>
        <v>1</v>
      </c>
      <c r="EN15" s="43"/>
      <c r="EO15" s="3" t="b">
        <f>AND(EO10&gt;='Dalyvio prielaidos'!$E$133-1,EO10&lt;'Dalyvio prielaidos'!$E$132*12+'Dalyvio prielaidos'!$E$133)</f>
        <v>1</v>
      </c>
      <c r="EP15" s="3" t="b">
        <f>AND(EP10&gt;='Dalyvio prielaidos'!$E$133-1,EP10&lt;'Dalyvio prielaidos'!$E$132*12+'Dalyvio prielaidos'!$E$133)</f>
        <v>1</v>
      </c>
      <c r="EQ15" s="3" t="b">
        <f>AND(EQ10&gt;='Dalyvio prielaidos'!$E$133-1,EQ10&lt;'Dalyvio prielaidos'!$E$132*12+'Dalyvio prielaidos'!$E$133)</f>
        <v>1</v>
      </c>
      <c r="ER15" s="3" t="b">
        <f>AND(ER10&gt;='Dalyvio prielaidos'!$E$133-1,ER10&lt;'Dalyvio prielaidos'!$E$132*12+'Dalyvio prielaidos'!$E$133)</f>
        <v>1</v>
      </c>
      <c r="ES15" s="3" t="b">
        <f>AND(ES10&gt;='Dalyvio prielaidos'!$E$133-1,ES10&lt;'Dalyvio prielaidos'!$E$132*12+'Dalyvio prielaidos'!$E$133)</f>
        <v>1</v>
      </c>
      <c r="ET15" s="3" t="b">
        <f>AND(ET10&gt;='Dalyvio prielaidos'!$E$133-1,ET10&lt;'Dalyvio prielaidos'!$E$132*12+'Dalyvio prielaidos'!$E$133)</f>
        <v>1</v>
      </c>
      <c r="EU15" s="3" t="b">
        <f>AND(EU10&gt;='Dalyvio prielaidos'!$E$133-1,EU10&lt;'Dalyvio prielaidos'!$E$132*12+'Dalyvio prielaidos'!$E$133)</f>
        <v>1</v>
      </c>
      <c r="EV15" s="3" t="b">
        <f>AND(EV10&gt;='Dalyvio prielaidos'!$E$133-1,EV10&lt;'Dalyvio prielaidos'!$E$132*12+'Dalyvio prielaidos'!$E$133)</f>
        <v>1</v>
      </c>
      <c r="EW15" s="3" t="b">
        <f>AND(EW10&gt;='Dalyvio prielaidos'!$E$133-1,EW10&lt;'Dalyvio prielaidos'!$E$132*12+'Dalyvio prielaidos'!$E$133)</f>
        <v>1</v>
      </c>
      <c r="EX15" s="3" t="b">
        <f>AND(EX10&gt;='Dalyvio prielaidos'!$E$133-1,EX10&lt;'Dalyvio prielaidos'!$E$132*12+'Dalyvio prielaidos'!$E$133)</f>
        <v>1</v>
      </c>
      <c r="EY15" s="3" t="b">
        <f>AND(EY10&gt;='Dalyvio prielaidos'!$E$133-1,EY10&lt;'Dalyvio prielaidos'!$E$132*12+'Dalyvio prielaidos'!$E$133)</f>
        <v>1</v>
      </c>
      <c r="EZ15" s="3" t="b">
        <f>AND(EZ10&gt;='Dalyvio prielaidos'!$E$133-1,EZ10&lt;'Dalyvio prielaidos'!$E$132*12+'Dalyvio prielaidos'!$E$133)</f>
        <v>1</v>
      </c>
      <c r="FA15" s="43"/>
      <c r="FB15" s="3" t="b">
        <f>AND(FB10&gt;='Dalyvio prielaidos'!$E$133-1,FB10&lt;'Dalyvio prielaidos'!$E$132*12+'Dalyvio prielaidos'!$E$133)</f>
        <v>1</v>
      </c>
      <c r="FC15" s="3" t="b">
        <f>AND(FC10&gt;='Dalyvio prielaidos'!$E$133-1,FC10&lt;'Dalyvio prielaidos'!$E$132*12+'Dalyvio prielaidos'!$E$133)</f>
        <v>1</v>
      </c>
      <c r="FD15" s="3" t="b">
        <f>AND(FD10&gt;='Dalyvio prielaidos'!$E$133-1,FD10&lt;'Dalyvio prielaidos'!$E$132*12+'Dalyvio prielaidos'!$E$133)</f>
        <v>1</v>
      </c>
      <c r="FE15" s="3" t="b">
        <f>AND(FE10&gt;='Dalyvio prielaidos'!$E$133-1,FE10&lt;'Dalyvio prielaidos'!$E$132*12+'Dalyvio prielaidos'!$E$133)</f>
        <v>1</v>
      </c>
      <c r="FF15" s="3" t="b">
        <f>AND(FF10&gt;='Dalyvio prielaidos'!$E$133-1,FF10&lt;'Dalyvio prielaidos'!$E$132*12+'Dalyvio prielaidos'!$E$133)</f>
        <v>1</v>
      </c>
      <c r="FG15" s="3" t="b">
        <f>AND(FG10&gt;='Dalyvio prielaidos'!$E$133-1,FG10&lt;'Dalyvio prielaidos'!$E$132*12+'Dalyvio prielaidos'!$E$133)</f>
        <v>1</v>
      </c>
      <c r="FH15" s="3" t="b">
        <f>AND(FH10&gt;='Dalyvio prielaidos'!$E$133-1,FH10&lt;'Dalyvio prielaidos'!$E$132*12+'Dalyvio prielaidos'!$E$133)</f>
        <v>1</v>
      </c>
      <c r="FI15" s="3" t="b">
        <f>AND(FI10&gt;='Dalyvio prielaidos'!$E$133-1,FI10&lt;'Dalyvio prielaidos'!$E$132*12+'Dalyvio prielaidos'!$E$133)</f>
        <v>1</v>
      </c>
      <c r="FJ15" s="3" t="b">
        <f>AND(FJ10&gt;='Dalyvio prielaidos'!$E$133-1,FJ10&lt;'Dalyvio prielaidos'!$E$132*12+'Dalyvio prielaidos'!$E$133)</f>
        <v>1</v>
      </c>
      <c r="FK15" s="3" t="b">
        <f>AND(FK10&gt;='Dalyvio prielaidos'!$E$133-1,FK10&lt;'Dalyvio prielaidos'!$E$132*12+'Dalyvio prielaidos'!$E$133)</f>
        <v>1</v>
      </c>
      <c r="FL15" s="3" t="b">
        <f>AND(FL10&gt;='Dalyvio prielaidos'!$E$133-1,FL10&lt;'Dalyvio prielaidos'!$E$132*12+'Dalyvio prielaidos'!$E$133)</f>
        <v>1</v>
      </c>
      <c r="FM15" s="3" t="b">
        <f>AND(FM10&gt;='Dalyvio prielaidos'!$E$133-1,FM10&lt;'Dalyvio prielaidos'!$E$132*12+'Dalyvio prielaidos'!$E$133)</f>
        <v>1</v>
      </c>
      <c r="FN15" s="43"/>
      <c r="FO15" s="3" t="b">
        <f>AND(FO10&gt;='Dalyvio prielaidos'!$E$133-1,FO10&lt;'Dalyvio prielaidos'!$E$132*12+'Dalyvio prielaidos'!$E$133)</f>
        <v>1</v>
      </c>
      <c r="FP15" s="3" t="b">
        <f>AND(FP10&gt;='Dalyvio prielaidos'!$E$133-1,FP10&lt;'Dalyvio prielaidos'!$E$132*12+'Dalyvio prielaidos'!$E$133)</f>
        <v>1</v>
      </c>
      <c r="FQ15" s="3" t="b">
        <f>AND(FQ10&gt;='Dalyvio prielaidos'!$E$133-1,FQ10&lt;'Dalyvio prielaidos'!$E$132*12+'Dalyvio prielaidos'!$E$133)</f>
        <v>1</v>
      </c>
      <c r="FR15" s="3" t="b">
        <f>AND(FR10&gt;='Dalyvio prielaidos'!$E$133-1,FR10&lt;'Dalyvio prielaidos'!$E$132*12+'Dalyvio prielaidos'!$E$133)</f>
        <v>1</v>
      </c>
      <c r="FS15" s="3" t="b">
        <f>AND(FS10&gt;='Dalyvio prielaidos'!$E$133-1,FS10&lt;'Dalyvio prielaidos'!$E$132*12+'Dalyvio prielaidos'!$E$133)</f>
        <v>1</v>
      </c>
      <c r="FT15" s="3" t="b">
        <f>AND(FT10&gt;='Dalyvio prielaidos'!$E$133-1,FT10&lt;'Dalyvio prielaidos'!$E$132*12+'Dalyvio prielaidos'!$E$133)</f>
        <v>1</v>
      </c>
      <c r="FU15" s="3" t="b">
        <f>AND(FU10&gt;='Dalyvio prielaidos'!$E$133-1,FU10&lt;'Dalyvio prielaidos'!$E$132*12+'Dalyvio prielaidos'!$E$133)</f>
        <v>1</v>
      </c>
      <c r="FV15" s="3" t="b">
        <f>AND(FV10&gt;='Dalyvio prielaidos'!$E$133-1,FV10&lt;'Dalyvio prielaidos'!$E$132*12+'Dalyvio prielaidos'!$E$133)</f>
        <v>1</v>
      </c>
      <c r="FW15" s="3" t="b">
        <f>AND(FW10&gt;='Dalyvio prielaidos'!$E$133-1,FW10&lt;'Dalyvio prielaidos'!$E$132*12+'Dalyvio prielaidos'!$E$133)</f>
        <v>1</v>
      </c>
      <c r="FX15" s="3" t="b">
        <f>AND(FX10&gt;='Dalyvio prielaidos'!$E$133-1,FX10&lt;'Dalyvio prielaidos'!$E$132*12+'Dalyvio prielaidos'!$E$133)</f>
        <v>1</v>
      </c>
      <c r="FY15" s="3" t="b">
        <f>AND(FY10&gt;='Dalyvio prielaidos'!$E$133-1,FY10&lt;'Dalyvio prielaidos'!$E$132*12+'Dalyvio prielaidos'!$E$133)</f>
        <v>1</v>
      </c>
      <c r="FZ15" s="3" t="b">
        <f>AND(FZ10&gt;='Dalyvio prielaidos'!$E$133-1,FZ10&lt;'Dalyvio prielaidos'!$E$132*12+'Dalyvio prielaidos'!$E$133)</f>
        <v>1</v>
      </c>
      <c r="GA15" s="43"/>
      <c r="GB15" s="3" t="b">
        <f>AND(GB10&gt;='Dalyvio prielaidos'!$E$133-1,GB10&lt;'Dalyvio prielaidos'!$E$132*12+'Dalyvio prielaidos'!$E$133)</f>
        <v>1</v>
      </c>
      <c r="GC15" s="3" t="b">
        <f>AND(GC10&gt;='Dalyvio prielaidos'!$E$133-1,GC10&lt;'Dalyvio prielaidos'!$E$132*12+'Dalyvio prielaidos'!$E$133)</f>
        <v>1</v>
      </c>
      <c r="GD15" s="3" t="b">
        <f>AND(GD10&gt;='Dalyvio prielaidos'!$E$133-1,GD10&lt;'Dalyvio prielaidos'!$E$132*12+'Dalyvio prielaidos'!$E$133)</f>
        <v>1</v>
      </c>
      <c r="GE15" s="3" t="b">
        <f>AND(GE10&gt;='Dalyvio prielaidos'!$E$133-1,GE10&lt;'Dalyvio prielaidos'!$E$132*12+'Dalyvio prielaidos'!$E$133)</f>
        <v>1</v>
      </c>
      <c r="GF15" s="3" t="b">
        <f>AND(GF10&gt;='Dalyvio prielaidos'!$E$133-1,GF10&lt;'Dalyvio prielaidos'!$E$132*12+'Dalyvio prielaidos'!$E$133)</f>
        <v>1</v>
      </c>
      <c r="GG15" s="3" t="b">
        <f>AND(GG10&gt;='Dalyvio prielaidos'!$E$133-1,GG10&lt;'Dalyvio prielaidos'!$E$132*12+'Dalyvio prielaidos'!$E$133)</f>
        <v>1</v>
      </c>
      <c r="GH15" s="3" t="b">
        <f>AND(GH10&gt;='Dalyvio prielaidos'!$E$133-1,GH10&lt;'Dalyvio prielaidos'!$E$132*12+'Dalyvio prielaidos'!$E$133)</f>
        <v>1</v>
      </c>
      <c r="GI15" s="3" t="b">
        <f>AND(GI10&gt;='Dalyvio prielaidos'!$E$133-1,GI10&lt;'Dalyvio prielaidos'!$E$132*12+'Dalyvio prielaidos'!$E$133)</f>
        <v>1</v>
      </c>
      <c r="GJ15" s="3" t="b">
        <f>AND(GJ10&gt;='Dalyvio prielaidos'!$E$133-1,GJ10&lt;'Dalyvio prielaidos'!$E$132*12+'Dalyvio prielaidos'!$E$133)</f>
        <v>1</v>
      </c>
      <c r="GK15" s="3" t="b">
        <f>AND(GK10&gt;='Dalyvio prielaidos'!$E$133-1,GK10&lt;'Dalyvio prielaidos'!$E$132*12+'Dalyvio prielaidos'!$E$133)</f>
        <v>1</v>
      </c>
      <c r="GL15" s="3" t="b">
        <f>AND(GL10&gt;='Dalyvio prielaidos'!$E$133-1,GL10&lt;'Dalyvio prielaidos'!$E$132*12+'Dalyvio prielaidos'!$E$133)</f>
        <v>1</v>
      </c>
      <c r="GM15" s="3" t="b">
        <f>AND(GM10&gt;='Dalyvio prielaidos'!$E$133-1,GM10&lt;'Dalyvio prielaidos'!$E$132*12+'Dalyvio prielaidos'!$E$133)</f>
        <v>1</v>
      </c>
      <c r="GN15" s="43"/>
      <c r="GO15" s="3" t="b">
        <f>AND(GO10&gt;='Dalyvio prielaidos'!$E$133-1,GO10&lt;'Dalyvio prielaidos'!$E$132*12+'Dalyvio prielaidos'!$E$133)</f>
        <v>1</v>
      </c>
      <c r="GP15" s="3" t="b">
        <f>AND(GP10&gt;='Dalyvio prielaidos'!$E$133-1,GP10&lt;'Dalyvio prielaidos'!$E$132*12+'Dalyvio prielaidos'!$E$133)</f>
        <v>1</v>
      </c>
      <c r="GQ15" s="3" t="b">
        <f>AND(GQ10&gt;='Dalyvio prielaidos'!$E$133-1,GQ10&lt;'Dalyvio prielaidos'!$E$132*12+'Dalyvio prielaidos'!$E$133)</f>
        <v>1</v>
      </c>
      <c r="GR15" s="3" t="b">
        <f>AND(GR10&gt;='Dalyvio prielaidos'!$E$133-1,GR10&lt;'Dalyvio prielaidos'!$E$132*12+'Dalyvio prielaidos'!$E$133)</f>
        <v>1</v>
      </c>
      <c r="GS15" s="3" t="b">
        <f>AND(GS10&gt;='Dalyvio prielaidos'!$E$133-1,GS10&lt;'Dalyvio prielaidos'!$E$132*12+'Dalyvio prielaidos'!$E$133)</f>
        <v>1</v>
      </c>
      <c r="GT15" s="3" t="b">
        <f>AND(GT10&gt;='Dalyvio prielaidos'!$E$133-1,GT10&lt;'Dalyvio prielaidos'!$E$132*12+'Dalyvio prielaidos'!$E$133)</f>
        <v>1</v>
      </c>
      <c r="GU15" s="3" t="b">
        <f>AND(GU10&gt;='Dalyvio prielaidos'!$E$133-1,GU10&lt;'Dalyvio prielaidos'!$E$132*12+'Dalyvio prielaidos'!$E$133)</f>
        <v>1</v>
      </c>
      <c r="GV15" s="3" t="b">
        <f>AND(GV10&gt;='Dalyvio prielaidos'!$E$133-1,GV10&lt;'Dalyvio prielaidos'!$E$132*12+'Dalyvio prielaidos'!$E$133)</f>
        <v>1</v>
      </c>
      <c r="GW15" s="3" t="b">
        <f>AND(GW10&gt;='Dalyvio prielaidos'!$E$133-1,GW10&lt;'Dalyvio prielaidos'!$E$132*12+'Dalyvio prielaidos'!$E$133)</f>
        <v>1</v>
      </c>
      <c r="GX15" s="3" t="b">
        <f>AND(GX10&gt;='Dalyvio prielaidos'!$E$133-1,GX10&lt;'Dalyvio prielaidos'!$E$132*12+'Dalyvio prielaidos'!$E$133)</f>
        <v>1</v>
      </c>
      <c r="GY15" s="3" t="b">
        <f>AND(GY10&gt;='Dalyvio prielaidos'!$E$133-1,GY10&lt;'Dalyvio prielaidos'!$E$132*12+'Dalyvio prielaidos'!$E$133)</f>
        <v>1</v>
      </c>
      <c r="GZ15" s="3" t="b">
        <f>AND(GZ10&gt;='Dalyvio prielaidos'!$E$133-1,GZ10&lt;'Dalyvio prielaidos'!$E$132*12+'Dalyvio prielaidos'!$E$133)</f>
        <v>1</v>
      </c>
      <c r="HA15" s="43"/>
      <c r="HB15" s="3" t="b">
        <f>AND(HB10&gt;='Dalyvio prielaidos'!$E$133-1,HB10&lt;'Dalyvio prielaidos'!$E$132*12+'Dalyvio prielaidos'!$E$133)</f>
        <v>1</v>
      </c>
      <c r="HC15" s="3" t="b">
        <f>AND(HC10&gt;='Dalyvio prielaidos'!$E$133-1,HC10&lt;'Dalyvio prielaidos'!$E$132*12+'Dalyvio prielaidos'!$E$133)</f>
        <v>1</v>
      </c>
      <c r="HD15" s="3" t="b">
        <f>AND(HD10&gt;='Dalyvio prielaidos'!$E$133-1,HD10&lt;'Dalyvio prielaidos'!$E$132*12+'Dalyvio prielaidos'!$E$133)</f>
        <v>1</v>
      </c>
      <c r="HE15" s="3" t="b">
        <f>AND(HE10&gt;='Dalyvio prielaidos'!$E$133-1,HE10&lt;'Dalyvio prielaidos'!$E$132*12+'Dalyvio prielaidos'!$E$133)</f>
        <v>1</v>
      </c>
      <c r="HF15" s="3" t="b">
        <f>AND(HF10&gt;='Dalyvio prielaidos'!$E$133-1,HF10&lt;'Dalyvio prielaidos'!$E$132*12+'Dalyvio prielaidos'!$E$133)</f>
        <v>1</v>
      </c>
      <c r="HG15" s="3" t="b">
        <f>AND(HG10&gt;='Dalyvio prielaidos'!$E$133-1,HG10&lt;'Dalyvio prielaidos'!$E$132*12+'Dalyvio prielaidos'!$E$133)</f>
        <v>1</v>
      </c>
      <c r="HH15" s="3" t="b">
        <f>AND(HH10&gt;='Dalyvio prielaidos'!$E$133-1,HH10&lt;'Dalyvio prielaidos'!$E$132*12+'Dalyvio prielaidos'!$E$133)</f>
        <v>1</v>
      </c>
      <c r="HI15" s="3" t="b">
        <f>AND(HI10&gt;='Dalyvio prielaidos'!$E$133-1,HI10&lt;'Dalyvio prielaidos'!$E$132*12+'Dalyvio prielaidos'!$E$133)</f>
        <v>1</v>
      </c>
      <c r="HJ15" s="3" t="b">
        <f>AND(HJ10&gt;='Dalyvio prielaidos'!$E$133-1,HJ10&lt;'Dalyvio prielaidos'!$E$132*12+'Dalyvio prielaidos'!$E$133)</f>
        <v>1</v>
      </c>
      <c r="HK15" s="3" t="b">
        <f>AND(HK10&gt;='Dalyvio prielaidos'!$E$133-1,HK10&lt;'Dalyvio prielaidos'!$E$132*12+'Dalyvio prielaidos'!$E$133)</f>
        <v>1</v>
      </c>
      <c r="HL15" s="3" t="b">
        <f>AND(HL10&gt;='Dalyvio prielaidos'!$E$133-1,HL10&lt;'Dalyvio prielaidos'!$E$132*12+'Dalyvio prielaidos'!$E$133)</f>
        <v>1</v>
      </c>
      <c r="HM15" s="3" t="b">
        <f>AND(HM10&gt;='Dalyvio prielaidos'!$E$133-1,HM10&lt;'Dalyvio prielaidos'!$E$132*12+'Dalyvio prielaidos'!$E$133)</f>
        <v>1</v>
      </c>
      <c r="HN15" s="43"/>
      <c r="HO15" s="3" t="b">
        <f>AND(HO10&gt;='Dalyvio prielaidos'!$E$133-1,HO10&lt;'Dalyvio prielaidos'!$E$132*12+'Dalyvio prielaidos'!$E$133)</f>
        <v>0</v>
      </c>
      <c r="HP15" s="3" t="b">
        <f>AND(HP10&gt;='Dalyvio prielaidos'!$E$133-1,HP10&lt;'Dalyvio prielaidos'!$E$132*12+'Dalyvio prielaidos'!$E$133)</f>
        <v>0</v>
      </c>
      <c r="HQ15" s="3" t="b">
        <f>AND(HQ10&gt;='Dalyvio prielaidos'!$E$133-1,HQ10&lt;'Dalyvio prielaidos'!$E$132*12+'Dalyvio prielaidos'!$E$133)</f>
        <v>0</v>
      </c>
      <c r="HR15" s="3" t="b">
        <f>AND(HR10&gt;='Dalyvio prielaidos'!$E$133-1,HR10&lt;'Dalyvio prielaidos'!$E$132*12+'Dalyvio prielaidos'!$E$133)</f>
        <v>0</v>
      </c>
      <c r="HS15" s="3" t="b">
        <f>AND(HS10&gt;='Dalyvio prielaidos'!$E$133-1,HS10&lt;'Dalyvio prielaidos'!$E$132*12+'Dalyvio prielaidos'!$E$133)</f>
        <v>0</v>
      </c>
      <c r="HT15" s="3" t="b">
        <f>AND(HT10&gt;='Dalyvio prielaidos'!$E$133-1,HT10&lt;'Dalyvio prielaidos'!$E$132*12+'Dalyvio prielaidos'!$E$133)</f>
        <v>0</v>
      </c>
      <c r="HU15" s="3" t="b">
        <f>AND(HU10&gt;='Dalyvio prielaidos'!$E$133-1,HU10&lt;'Dalyvio prielaidos'!$E$132*12+'Dalyvio prielaidos'!$E$133)</f>
        <v>0</v>
      </c>
      <c r="HV15" s="3" t="b">
        <f>AND(HV10&gt;='Dalyvio prielaidos'!$E$133-1,HV10&lt;'Dalyvio prielaidos'!$E$132*12+'Dalyvio prielaidos'!$E$133)</f>
        <v>0</v>
      </c>
      <c r="HW15" s="3" t="b">
        <f>AND(HW10&gt;='Dalyvio prielaidos'!$E$133-1,HW10&lt;'Dalyvio prielaidos'!$E$132*12+'Dalyvio prielaidos'!$E$133)</f>
        <v>0</v>
      </c>
      <c r="HX15" s="3" t="b">
        <f>AND(HX10&gt;='Dalyvio prielaidos'!$E$133-1,HX10&lt;'Dalyvio prielaidos'!$E$132*12+'Dalyvio prielaidos'!$E$133)</f>
        <v>0</v>
      </c>
      <c r="HY15" s="3" t="b">
        <f>AND(HY10&gt;='Dalyvio prielaidos'!$E$133-1,HY10&lt;'Dalyvio prielaidos'!$E$132*12+'Dalyvio prielaidos'!$E$133)</f>
        <v>0</v>
      </c>
      <c r="HZ15" s="3" t="b">
        <f>AND(HZ10&gt;='Dalyvio prielaidos'!$E$133-1,HZ10&lt;'Dalyvio prielaidos'!$E$132*12+'Dalyvio prielaidos'!$E$133)</f>
        <v>0</v>
      </c>
      <c r="IA15" s="43"/>
      <c r="IB15" s="3" t="b">
        <f>AND(IB10&gt;='Dalyvio prielaidos'!$E$133-1,IB10&lt;'Dalyvio prielaidos'!$E$132*12+'Dalyvio prielaidos'!$E$133)</f>
        <v>0</v>
      </c>
      <c r="IC15" s="3" t="b">
        <f>AND(IC10&gt;='Dalyvio prielaidos'!$E$133-1,IC10&lt;'Dalyvio prielaidos'!$E$132*12+'Dalyvio prielaidos'!$E$133)</f>
        <v>0</v>
      </c>
      <c r="ID15" s="3" t="b">
        <f>AND(ID10&gt;='Dalyvio prielaidos'!$E$133-1,ID10&lt;'Dalyvio prielaidos'!$E$132*12+'Dalyvio prielaidos'!$E$133)</f>
        <v>0</v>
      </c>
      <c r="IE15" s="3" t="b">
        <f>AND(IE10&gt;='Dalyvio prielaidos'!$E$133-1,IE10&lt;'Dalyvio prielaidos'!$E$132*12+'Dalyvio prielaidos'!$E$133)</f>
        <v>0</v>
      </c>
      <c r="IF15" s="3" t="b">
        <f>AND(IF10&gt;='Dalyvio prielaidos'!$E$133-1,IF10&lt;'Dalyvio prielaidos'!$E$132*12+'Dalyvio prielaidos'!$E$133)</f>
        <v>0</v>
      </c>
      <c r="IG15" s="3" t="b">
        <f>AND(IG10&gt;='Dalyvio prielaidos'!$E$133-1,IG10&lt;'Dalyvio prielaidos'!$E$132*12+'Dalyvio prielaidos'!$E$133)</f>
        <v>0</v>
      </c>
      <c r="IH15" s="3" t="b">
        <f>AND(IH10&gt;='Dalyvio prielaidos'!$E$133-1,IH10&lt;'Dalyvio prielaidos'!$E$132*12+'Dalyvio prielaidos'!$E$133)</f>
        <v>0</v>
      </c>
      <c r="II15" s="3" t="b">
        <f>AND(II10&gt;='Dalyvio prielaidos'!$E$133-1,II10&lt;'Dalyvio prielaidos'!$E$132*12+'Dalyvio prielaidos'!$E$133)</f>
        <v>0</v>
      </c>
      <c r="IJ15" s="3" t="b">
        <f>AND(IJ10&gt;='Dalyvio prielaidos'!$E$133-1,IJ10&lt;'Dalyvio prielaidos'!$E$132*12+'Dalyvio prielaidos'!$E$133)</f>
        <v>0</v>
      </c>
      <c r="IK15" s="3" t="b">
        <f>AND(IK10&gt;='Dalyvio prielaidos'!$E$133-1,IK10&lt;'Dalyvio prielaidos'!$E$132*12+'Dalyvio prielaidos'!$E$133)</f>
        <v>0</v>
      </c>
      <c r="IL15" s="3" t="b">
        <f>AND(IL10&gt;='Dalyvio prielaidos'!$E$133-1,IL10&lt;'Dalyvio prielaidos'!$E$132*12+'Dalyvio prielaidos'!$E$133)</f>
        <v>0</v>
      </c>
      <c r="IM15" s="3" t="b">
        <f>AND(IM10&gt;='Dalyvio prielaidos'!$E$133-1,IM10&lt;'Dalyvio prielaidos'!$E$132*12+'Dalyvio prielaidos'!$E$133)</f>
        <v>0</v>
      </c>
      <c r="IN15" s="43"/>
      <c r="IO15" s="3" t="b">
        <f>AND(IO10&gt;='Dalyvio prielaidos'!$E$133-1,IO10&lt;'Dalyvio prielaidos'!$E$132*12+'Dalyvio prielaidos'!$E$133)</f>
        <v>0</v>
      </c>
      <c r="IP15" s="3" t="b">
        <f>AND(IP10&gt;='Dalyvio prielaidos'!$E$133-1,IP10&lt;'Dalyvio prielaidos'!$E$132*12+'Dalyvio prielaidos'!$E$133)</f>
        <v>0</v>
      </c>
      <c r="IQ15" s="3" t="b">
        <f>AND(IQ10&gt;='Dalyvio prielaidos'!$E$133-1,IQ10&lt;'Dalyvio prielaidos'!$E$132*12+'Dalyvio prielaidos'!$E$133)</f>
        <v>0</v>
      </c>
      <c r="IR15" s="3" t="b">
        <f>AND(IR10&gt;='Dalyvio prielaidos'!$E$133-1,IR10&lt;'Dalyvio prielaidos'!$E$132*12+'Dalyvio prielaidos'!$E$133)</f>
        <v>0</v>
      </c>
      <c r="IS15" s="3" t="b">
        <f>AND(IS10&gt;='Dalyvio prielaidos'!$E$133-1,IS10&lt;'Dalyvio prielaidos'!$E$132*12+'Dalyvio prielaidos'!$E$133)</f>
        <v>0</v>
      </c>
      <c r="IT15" s="3" t="b">
        <f>AND(IT10&gt;='Dalyvio prielaidos'!$E$133-1,IT10&lt;'Dalyvio prielaidos'!$E$132*12+'Dalyvio prielaidos'!$E$133)</f>
        <v>0</v>
      </c>
      <c r="IU15" s="3" t="b">
        <f>AND(IU10&gt;='Dalyvio prielaidos'!$E$133-1,IU10&lt;'Dalyvio prielaidos'!$E$132*12+'Dalyvio prielaidos'!$E$133)</f>
        <v>0</v>
      </c>
      <c r="IV15" s="3" t="b">
        <f>AND(IV10&gt;='Dalyvio prielaidos'!$E$133-1,IV10&lt;'Dalyvio prielaidos'!$E$132*12+'Dalyvio prielaidos'!$E$133)</f>
        <v>0</v>
      </c>
      <c r="IW15" s="3" t="b">
        <f>AND(IW10&gt;='Dalyvio prielaidos'!$E$133-1,IW10&lt;'Dalyvio prielaidos'!$E$132*12+'Dalyvio prielaidos'!$E$133)</f>
        <v>0</v>
      </c>
      <c r="IX15" s="3" t="b">
        <f>AND(IX10&gt;='Dalyvio prielaidos'!$E$133-1,IX10&lt;'Dalyvio prielaidos'!$E$132*12+'Dalyvio prielaidos'!$E$133)</f>
        <v>0</v>
      </c>
      <c r="IY15" s="3" t="b">
        <f>AND(IY10&gt;='Dalyvio prielaidos'!$E$133-1,IY10&lt;'Dalyvio prielaidos'!$E$132*12+'Dalyvio prielaidos'!$E$133)</f>
        <v>0</v>
      </c>
      <c r="IZ15" s="3" t="b">
        <f>AND(IZ10&gt;='Dalyvio prielaidos'!$E$133-1,IZ10&lt;'Dalyvio prielaidos'!$E$132*12+'Dalyvio prielaidos'!$E$133)</f>
        <v>0</v>
      </c>
      <c r="JA15" s="43"/>
      <c r="JB15" s="3" t="b">
        <f>AND(JB10&gt;='Dalyvio prielaidos'!$E$133-1,JB10&lt;'Dalyvio prielaidos'!$E$132*12+'Dalyvio prielaidos'!$E$133)</f>
        <v>0</v>
      </c>
      <c r="JC15" s="3" t="b">
        <f>AND(JC10&gt;='Dalyvio prielaidos'!$E$133-1,JC10&lt;'Dalyvio prielaidos'!$E$132*12+'Dalyvio prielaidos'!$E$133)</f>
        <v>0</v>
      </c>
      <c r="JD15" s="3" t="b">
        <f>AND(JD10&gt;='Dalyvio prielaidos'!$E$133-1,JD10&lt;'Dalyvio prielaidos'!$E$132*12+'Dalyvio prielaidos'!$E$133)</f>
        <v>0</v>
      </c>
      <c r="JE15" s="3" t="b">
        <f>AND(JE10&gt;='Dalyvio prielaidos'!$E$133-1,JE10&lt;'Dalyvio prielaidos'!$E$132*12+'Dalyvio prielaidos'!$E$133)</f>
        <v>0</v>
      </c>
      <c r="JF15" s="3" t="b">
        <f>AND(JF10&gt;='Dalyvio prielaidos'!$E$133-1,JF10&lt;'Dalyvio prielaidos'!$E$132*12+'Dalyvio prielaidos'!$E$133)</f>
        <v>0</v>
      </c>
      <c r="JG15" s="3" t="b">
        <f>AND(JG10&gt;='Dalyvio prielaidos'!$E$133-1,JG10&lt;'Dalyvio prielaidos'!$E$132*12+'Dalyvio prielaidos'!$E$133)</f>
        <v>0</v>
      </c>
      <c r="JH15" s="3" t="b">
        <f>AND(JH10&gt;='Dalyvio prielaidos'!$E$133-1,JH10&lt;'Dalyvio prielaidos'!$E$132*12+'Dalyvio prielaidos'!$E$133)</f>
        <v>0</v>
      </c>
      <c r="JI15" s="3" t="b">
        <f>AND(JI10&gt;='Dalyvio prielaidos'!$E$133-1,JI10&lt;'Dalyvio prielaidos'!$E$132*12+'Dalyvio prielaidos'!$E$133)</f>
        <v>0</v>
      </c>
      <c r="JJ15" s="3" t="b">
        <f>AND(JJ10&gt;='Dalyvio prielaidos'!$E$133-1,JJ10&lt;'Dalyvio prielaidos'!$E$132*12+'Dalyvio prielaidos'!$E$133)</f>
        <v>0</v>
      </c>
      <c r="JK15" s="3" t="b">
        <f>AND(JK10&gt;='Dalyvio prielaidos'!$E$133-1,JK10&lt;'Dalyvio prielaidos'!$E$132*12+'Dalyvio prielaidos'!$E$133)</f>
        <v>0</v>
      </c>
      <c r="JL15" s="3" t="b">
        <f>AND(JL10&gt;='Dalyvio prielaidos'!$E$133-1,JL10&lt;'Dalyvio prielaidos'!$E$132*12+'Dalyvio prielaidos'!$E$133)</f>
        <v>0</v>
      </c>
      <c r="JM15" s="3" t="b">
        <f>AND(JM10&gt;='Dalyvio prielaidos'!$E$133-1,JM10&lt;'Dalyvio prielaidos'!$E$132*12+'Dalyvio prielaidos'!$E$133)</f>
        <v>0</v>
      </c>
      <c r="JN15" s="43"/>
      <c r="JO15" s="3" t="b">
        <f>AND(JO10&gt;='Dalyvio prielaidos'!$E$133-1,JO10&lt;'Dalyvio prielaidos'!$E$132*12+'Dalyvio prielaidos'!$E$133)</f>
        <v>0</v>
      </c>
      <c r="JP15" s="3" t="b">
        <f>AND(JP10&gt;='Dalyvio prielaidos'!$E$133-1,JP10&lt;'Dalyvio prielaidos'!$E$132*12+'Dalyvio prielaidos'!$E$133)</f>
        <v>0</v>
      </c>
      <c r="JQ15" s="3" t="b">
        <f>AND(JQ10&gt;='Dalyvio prielaidos'!$E$133-1,JQ10&lt;'Dalyvio prielaidos'!$E$132*12+'Dalyvio prielaidos'!$E$133)</f>
        <v>0</v>
      </c>
      <c r="JR15" s="3" t="b">
        <f>AND(JR10&gt;='Dalyvio prielaidos'!$E$133-1,JR10&lt;'Dalyvio prielaidos'!$E$132*12+'Dalyvio prielaidos'!$E$133)</f>
        <v>0</v>
      </c>
      <c r="JS15" s="3" t="b">
        <f>AND(JS10&gt;='Dalyvio prielaidos'!$E$133-1,JS10&lt;'Dalyvio prielaidos'!$E$132*12+'Dalyvio prielaidos'!$E$133)</f>
        <v>0</v>
      </c>
      <c r="JT15" s="3" t="b">
        <f>AND(JT10&gt;='Dalyvio prielaidos'!$E$133-1,JT10&lt;'Dalyvio prielaidos'!$E$132*12+'Dalyvio prielaidos'!$E$133)</f>
        <v>0</v>
      </c>
      <c r="JU15" s="3" t="b">
        <f>AND(JU10&gt;='Dalyvio prielaidos'!$E$133-1,JU10&lt;'Dalyvio prielaidos'!$E$132*12+'Dalyvio prielaidos'!$E$133)</f>
        <v>0</v>
      </c>
      <c r="JV15" s="3" t="b">
        <f>AND(JV10&gt;='Dalyvio prielaidos'!$E$133-1,JV10&lt;'Dalyvio prielaidos'!$E$132*12+'Dalyvio prielaidos'!$E$133)</f>
        <v>0</v>
      </c>
      <c r="JW15" s="3" t="b">
        <f>AND(JW10&gt;='Dalyvio prielaidos'!$E$133-1,JW10&lt;'Dalyvio prielaidos'!$E$132*12+'Dalyvio prielaidos'!$E$133)</f>
        <v>0</v>
      </c>
      <c r="JX15" s="3" t="b">
        <f>AND(JX10&gt;='Dalyvio prielaidos'!$E$133-1,JX10&lt;'Dalyvio prielaidos'!$E$132*12+'Dalyvio prielaidos'!$E$133)</f>
        <v>0</v>
      </c>
      <c r="JY15" s="3" t="b">
        <f>AND(JY10&gt;='Dalyvio prielaidos'!$E$133-1,JY10&lt;'Dalyvio prielaidos'!$E$132*12+'Dalyvio prielaidos'!$E$133)</f>
        <v>0</v>
      </c>
      <c r="JZ15" s="3" t="b">
        <f>AND(JZ10&gt;='Dalyvio prielaidos'!$E$133-1,JZ10&lt;'Dalyvio prielaidos'!$E$132*12+'Dalyvio prielaidos'!$E$133)</f>
        <v>0</v>
      </c>
      <c r="KA15" s="43"/>
      <c r="KB15" s="3" t="b">
        <f>AND(KB10&gt;='Dalyvio prielaidos'!$E$133-1,KB10&lt;'Dalyvio prielaidos'!$E$132*12+'Dalyvio prielaidos'!$E$133)</f>
        <v>0</v>
      </c>
      <c r="KC15" s="3" t="b">
        <f>AND(KC10&gt;='Dalyvio prielaidos'!$E$133-1,KC10&lt;'Dalyvio prielaidos'!$E$132*12+'Dalyvio prielaidos'!$E$133)</f>
        <v>0</v>
      </c>
      <c r="KD15" s="3" t="b">
        <f>AND(KD10&gt;='Dalyvio prielaidos'!$E$133-1,KD10&lt;'Dalyvio prielaidos'!$E$132*12+'Dalyvio prielaidos'!$E$133)</f>
        <v>0</v>
      </c>
      <c r="KE15" s="3" t="b">
        <f>AND(KE10&gt;='Dalyvio prielaidos'!$E$133-1,KE10&lt;'Dalyvio prielaidos'!$E$132*12+'Dalyvio prielaidos'!$E$133)</f>
        <v>0</v>
      </c>
      <c r="KF15" s="3" t="b">
        <f>AND(KF10&gt;='Dalyvio prielaidos'!$E$133-1,KF10&lt;'Dalyvio prielaidos'!$E$132*12+'Dalyvio prielaidos'!$E$133)</f>
        <v>0</v>
      </c>
      <c r="KG15" s="3" t="b">
        <f>AND(KG10&gt;='Dalyvio prielaidos'!$E$133-1,KG10&lt;'Dalyvio prielaidos'!$E$132*12+'Dalyvio prielaidos'!$E$133)</f>
        <v>0</v>
      </c>
      <c r="KH15" s="3" t="b">
        <f>AND(KH10&gt;='Dalyvio prielaidos'!$E$133-1,KH10&lt;'Dalyvio prielaidos'!$E$132*12+'Dalyvio prielaidos'!$E$133)</f>
        <v>0</v>
      </c>
      <c r="KI15" s="3" t="b">
        <f>AND(KI10&gt;='Dalyvio prielaidos'!$E$133-1,KI10&lt;'Dalyvio prielaidos'!$E$132*12+'Dalyvio prielaidos'!$E$133)</f>
        <v>0</v>
      </c>
      <c r="KJ15" s="3" t="b">
        <f>AND(KJ10&gt;='Dalyvio prielaidos'!$E$133-1,KJ10&lt;'Dalyvio prielaidos'!$E$132*12+'Dalyvio prielaidos'!$E$133)</f>
        <v>0</v>
      </c>
      <c r="KK15" s="3" t="b">
        <f>AND(KK10&gt;='Dalyvio prielaidos'!$E$133-1,KK10&lt;'Dalyvio prielaidos'!$E$132*12+'Dalyvio prielaidos'!$E$133)</f>
        <v>0</v>
      </c>
      <c r="KL15" s="3" t="b">
        <f>AND(KL10&gt;='Dalyvio prielaidos'!$E$133-1,KL10&lt;'Dalyvio prielaidos'!$E$132*12+'Dalyvio prielaidos'!$E$133)</f>
        <v>0</v>
      </c>
      <c r="KM15" s="3" t="b">
        <f>AND(KM10&gt;='Dalyvio prielaidos'!$E$133-1,KM10&lt;'Dalyvio prielaidos'!$E$132*12+'Dalyvio prielaidos'!$E$133)</f>
        <v>0</v>
      </c>
      <c r="KN15" s="43"/>
      <c r="KO15" s="3" t="b">
        <f>AND(KO10&gt;='Dalyvio prielaidos'!$E$133-1,KO10&lt;'Dalyvio prielaidos'!$E$132*12+'Dalyvio prielaidos'!$E$133)</f>
        <v>0</v>
      </c>
      <c r="KP15" s="3" t="b">
        <f>AND(KP10&gt;='Dalyvio prielaidos'!$E$133-1,KP10&lt;'Dalyvio prielaidos'!$E$132*12+'Dalyvio prielaidos'!$E$133)</f>
        <v>0</v>
      </c>
      <c r="KQ15" s="3" t="b">
        <f>AND(KQ10&gt;='Dalyvio prielaidos'!$E$133-1,KQ10&lt;'Dalyvio prielaidos'!$E$132*12+'Dalyvio prielaidos'!$E$133)</f>
        <v>0</v>
      </c>
      <c r="KR15" s="3" t="b">
        <f>AND(KR10&gt;='Dalyvio prielaidos'!$E$133-1,KR10&lt;'Dalyvio prielaidos'!$E$132*12+'Dalyvio prielaidos'!$E$133)</f>
        <v>0</v>
      </c>
      <c r="KS15" s="3" t="b">
        <f>AND(KS10&gt;='Dalyvio prielaidos'!$E$133-1,KS10&lt;'Dalyvio prielaidos'!$E$132*12+'Dalyvio prielaidos'!$E$133)</f>
        <v>0</v>
      </c>
      <c r="KT15" s="3" t="b">
        <f>AND(KT10&gt;='Dalyvio prielaidos'!$E$133-1,KT10&lt;'Dalyvio prielaidos'!$E$132*12+'Dalyvio prielaidos'!$E$133)</f>
        <v>0</v>
      </c>
      <c r="KU15" s="3" t="b">
        <f>AND(KU10&gt;='Dalyvio prielaidos'!$E$133-1,KU10&lt;'Dalyvio prielaidos'!$E$132*12+'Dalyvio prielaidos'!$E$133)</f>
        <v>0</v>
      </c>
      <c r="KV15" s="3" t="b">
        <f>AND(KV10&gt;='Dalyvio prielaidos'!$E$133-1,KV10&lt;'Dalyvio prielaidos'!$E$132*12+'Dalyvio prielaidos'!$E$133)</f>
        <v>0</v>
      </c>
      <c r="KW15" s="3" t="b">
        <f>AND(KW10&gt;='Dalyvio prielaidos'!$E$133-1,KW10&lt;'Dalyvio prielaidos'!$E$132*12+'Dalyvio prielaidos'!$E$133)</f>
        <v>0</v>
      </c>
      <c r="KX15" s="3" t="b">
        <f>AND(KX10&gt;='Dalyvio prielaidos'!$E$133-1,KX10&lt;'Dalyvio prielaidos'!$E$132*12+'Dalyvio prielaidos'!$E$133)</f>
        <v>0</v>
      </c>
      <c r="KY15" s="3" t="b">
        <f>AND(KY10&gt;='Dalyvio prielaidos'!$E$133-1,KY10&lt;'Dalyvio prielaidos'!$E$132*12+'Dalyvio prielaidos'!$E$133)</f>
        <v>0</v>
      </c>
      <c r="KZ15" s="3" t="b">
        <f>AND(KZ10&gt;='Dalyvio prielaidos'!$E$133-1,KZ10&lt;'Dalyvio prielaidos'!$E$132*12+'Dalyvio prielaidos'!$E$133)</f>
        <v>0</v>
      </c>
      <c r="LA15" s="43"/>
      <c r="LB15" s="3" t="b">
        <f>AND(LB10&gt;='Dalyvio prielaidos'!$E$133-1,LB10&lt;'Dalyvio prielaidos'!$E$132*12+'Dalyvio prielaidos'!$E$133)</f>
        <v>0</v>
      </c>
      <c r="LC15" s="3" t="b">
        <f>AND(LC10&gt;='Dalyvio prielaidos'!$E$133-1,LC10&lt;'Dalyvio prielaidos'!$E$132*12+'Dalyvio prielaidos'!$E$133)</f>
        <v>0</v>
      </c>
      <c r="LD15" s="3" t="b">
        <f>AND(LD10&gt;='Dalyvio prielaidos'!$E$133-1,LD10&lt;'Dalyvio prielaidos'!$E$132*12+'Dalyvio prielaidos'!$E$133)</f>
        <v>0</v>
      </c>
      <c r="LE15" s="3" t="b">
        <f>AND(LE10&gt;='Dalyvio prielaidos'!$E$133-1,LE10&lt;'Dalyvio prielaidos'!$E$132*12+'Dalyvio prielaidos'!$E$133)</f>
        <v>0</v>
      </c>
      <c r="LF15" s="3" t="b">
        <f>AND(LF10&gt;='Dalyvio prielaidos'!$E$133-1,LF10&lt;'Dalyvio prielaidos'!$E$132*12+'Dalyvio prielaidos'!$E$133)</f>
        <v>0</v>
      </c>
      <c r="LG15" s="3" t="b">
        <f>AND(LG10&gt;='Dalyvio prielaidos'!$E$133-1,LG10&lt;'Dalyvio prielaidos'!$E$132*12+'Dalyvio prielaidos'!$E$133)</f>
        <v>0</v>
      </c>
      <c r="LH15" s="3" t="b">
        <f>AND(LH10&gt;='Dalyvio prielaidos'!$E$133-1,LH10&lt;'Dalyvio prielaidos'!$E$132*12+'Dalyvio prielaidos'!$E$133)</f>
        <v>0</v>
      </c>
      <c r="LI15" s="3" t="b">
        <f>AND(LI10&gt;='Dalyvio prielaidos'!$E$133-1,LI10&lt;'Dalyvio prielaidos'!$E$132*12+'Dalyvio prielaidos'!$E$133)</f>
        <v>0</v>
      </c>
      <c r="LJ15" s="3" t="b">
        <f>AND(LJ10&gt;='Dalyvio prielaidos'!$E$133-1,LJ10&lt;'Dalyvio prielaidos'!$E$132*12+'Dalyvio prielaidos'!$E$133)</f>
        <v>0</v>
      </c>
      <c r="LK15" s="3" t="b">
        <f>AND(LK10&gt;='Dalyvio prielaidos'!$E$133-1,LK10&lt;'Dalyvio prielaidos'!$E$132*12+'Dalyvio prielaidos'!$E$133)</f>
        <v>0</v>
      </c>
      <c r="LL15" s="3" t="b">
        <f>AND(LL10&gt;='Dalyvio prielaidos'!$E$133-1,LL10&lt;'Dalyvio prielaidos'!$E$132*12+'Dalyvio prielaidos'!$E$133)</f>
        <v>0</v>
      </c>
      <c r="LM15" s="3" t="b">
        <f>AND(LM10&gt;='Dalyvio prielaidos'!$E$133-1,LM10&lt;'Dalyvio prielaidos'!$E$132*12+'Dalyvio prielaidos'!$E$133)</f>
        <v>0</v>
      </c>
      <c r="LN15" s="354"/>
    </row>
    <row r="16" spans="1:326" outlineLevel="1">
      <c r="A16" s="3" t="s">
        <v>341</v>
      </c>
      <c r="B16" s="3" t="b">
        <f>AND(B10&lt;'Dalyvio prielaidos'!$E$133)</f>
        <v>1</v>
      </c>
      <c r="C16" s="3" t="b">
        <f>AND(C10&lt;'Dalyvio prielaidos'!$E$133)</f>
        <v>1</v>
      </c>
      <c r="D16" s="3" t="b">
        <f>AND(D10&lt;'Dalyvio prielaidos'!$E$133)</f>
        <v>1</v>
      </c>
      <c r="E16" s="3" t="b">
        <f>AND(E10&lt;'Dalyvio prielaidos'!$E$133)</f>
        <v>1</v>
      </c>
      <c r="F16" s="3" t="b">
        <f>AND(F10&lt;'Dalyvio prielaidos'!$E$133)</f>
        <v>1</v>
      </c>
      <c r="G16" s="3" t="b">
        <f>AND(G10&lt;'Dalyvio prielaidos'!$E$133)</f>
        <v>1</v>
      </c>
      <c r="H16" s="3" t="b">
        <f>AND(H10&lt;'Dalyvio prielaidos'!$E$133)</f>
        <v>1</v>
      </c>
      <c r="I16" s="3" t="b">
        <f>AND(I10&lt;'Dalyvio prielaidos'!$E$133)</f>
        <v>1</v>
      </c>
      <c r="J16" s="3" t="b">
        <f>AND(J10&lt;'Dalyvio prielaidos'!$E$133)</f>
        <v>1</v>
      </c>
      <c r="K16" s="3" t="b">
        <f>AND(K10&lt;'Dalyvio prielaidos'!$E$133)</f>
        <v>1</v>
      </c>
      <c r="L16" s="3" t="b">
        <f>AND(L10&lt;'Dalyvio prielaidos'!$E$133)</f>
        <v>1</v>
      </c>
      <c r="M16" s="3" t="b">
        <f>AND(M10&lt;'Dalyvio prielaidos'!$E$133)</f>
        <v>1</v>
      </c>
      <c r="N16" s="38"/>
      <c r="O16" s="3" t="b">
        <f>AND(O10&lt;'Dalyvio prielaidos'!$E$133)</f>
        <v>1</v>
      </c>
      <c r="P16" s="3" t="b">
        <f>AND(P10&lt;'Dalyvio prielaidos'!$E$133)</f>
        <v>1</v>
      </c>
      <c r="Q16" s="3" t="b">
        <f>AND(Q10&lt;'Dalyvio prielaidos'!$E$133)</f>
        <v>1</v>
      </c>
      <c r="R16" s="3" t="b">
        <f>AND(R10&lt;'Dalyvio prielaidos'!$E$133)</f>
        <v>1</v>
      </c>
      <c r="S16" s="3" t="b">
        <f>AND(S10&lt;'Dalyvio prielaidos'!$E$133)</f>
        <v>1</v>
      </c>
      <c r="T16" s="3" t="b">
        <f>AND(T10&lt;'Dalyvio prielaidos'!$E$133)</f>
        <v>1</v>
      </c>
      <c r="U16" s="3" t="b">
        <f>AND(U10&lt;'Dalyvio prielaidos'!$E$133)</f>
        <v>1</v>
      </c>
      <c r="V16" s="3" t="b">
        <f>AND(V10&lt;'Dalyvio prielaidos'!$E$133)</f>
        <v>1</v>
      </c>
      <c r="W16" s="3" t="b">
        <f>AND(W10&lt;'Dalyvio prielaidos'!$E$133)</f>
        <v>1</v>
      </c>
      <c r="X16" s="3" t="b">
        <f>AND(X10&lt;'Dalyvio prielaidos'!$E$133)</f>
        <v>1</v>
      </c>
      <c r="Y16" s="3" t="b">
        <f>AND(Y10&lt;'Dalyvio prielaidos'!$E$133)</f>
        <v>1</v>
      </c>
      <c r="Z16" s="3" t="b">
        <f>AND(Z10&lt;'Dalyvio prielaidos'!$E$133)</f>
        <v>1</v>
      </c>
      <c r="AA16" s="38"/>
      <c r="AB16" s="3" t="b">
        <f>AND(AB10&lt;'Dalyvio prielaidos'!$E$133)</f>
        <v>0</v>
      </c>
      <c r="AC16" s="3" t="b">
        <f>AND(AC10&lt;'Dalyvio prielaidos'!$E$133)</f>
        <v>0</v>
      </c>
      <c r="AD16" s="3" t="b">
        <f>AND(AD10&lt;'Dalyvio prielaidos'!$E$133)</f>
        <v>0</v>
      </c>
      <c r="AE16" s="3" t="b">
        <f>AND(AE10&lt;'Dalyvio prielaidos'!$E$133)</f>
        <v>0</v>
      </c>
      <c r="AF16" s="3" t="b">
        <f>AND(AF10&lt;'Dalyvio prielaidos'!$E$133)</f>
        <v>0</v>
      </c>
      <c r="AG16" s="3" t="b">
        <f>AND(AG10&lt;'Dalyvio prielaidos'!$E$133)</f>
        <v>0</v>
      </c>
      <c r="AH16" s="3" t="b">
        <f>AND(AH10&lt;'Dalyvio prielaidos'!$E$133)</f>
        <v>0</v>
      </c>
      <c r="AI16" s="3" t="b">
        <f>AND(AI10&lt;'Dalyvio prielaidos'!$E$133)</f>
        <v>0</v>
      </c>
      <c r="AJ16" s="3" t="b">
        <f>AND(AJ10&lt;'Dalyvio prielaidos'!$E$133)</f>
        <v>0</v>
      </c>
      <c r="AK16" s="3" t="b">
        <f>AND(AK10&lt;'Dalyvio prielaidos'!$E$133)</f>
        <v>0</v>
      </c>
      <c r="AL16" s="3" t="b">
        <f>AND(AL10&lt;'Dalyvio prielaidos'!$E$133)</f>
        <v>0</v>
      </c>
      <c r="AM16" s="3" t="b">
        <f>AND(AM10&lt;'Dalyvio prielaidos'!$E$133)</f>
        <v>0</v>
      </c>
      <c r="AN16" s="38"/>
      <c r="AO16" s="3" t="b">
        <f>AND(AO10&lt;'Dalyvio prielaidos'!$E$133)</f>
        <v>0</v>
      </c>
      <c r="AP16" s="3" t="b">
        <f>AND(AP10&lt;'Dalyvio prielaidos'!$E$133)</f>
        <v>0</v>
      </c>
      <c r="AQ16" s="3" t="b">
        <f>AND(AQ10&lt;'Dalyvio prielaidos'!$E$133)</f>
        <v>0</v>
      </c>
      <c r="AR16" s="3" t="b">
        <f>AND(AR10&lt;'Dalyvio prielaidos'!$E$133)</f>
        <v>0</v>
      </c>
      <c r="AS16" s="3" t="b">
        <f>AND(AS10&lt;'Dalyvio prielaidos'!$E$133)</f>
        <v>0</v>
      </c>
      <c r="AT16" s="3" t="b">
        <f>AND(AT10&lt;'Dalyvio prielaidos'!$E$133)</f>
        <v>0</v>
      </c>
      <c r="AU16" s="3" t="b">
        <f>AND(AU10&lt;'Dalyvio prielaidos'!$E$133)</f>
        <v>0</v>
      </c>
      <c r="AV16" s="3" t="b">
        <f>AND(AV10&lt;'Dalyvio prielaidos'!$E$133)</f>
        <v>0</v>
      </c>
      <c r="AW16" s="3" t="b">
        <f>AND(AW10&lt;'Dalyvio prielaidos'!$E$133)</f>
        <v>0</v>
      </c>
      <c r="AX16" s="3" t="b">
        <f>AND(AX10&lt;'Dalyvio prielaidos'!$E$133)</f>
        <v>0</v>
      </c>
      <c r="AY16" s="3" t="b">
        <f>AND(AY10&lt;'Dalyvio prielaidos'!$E$133)</f>
        <v>0</v>
      </c>
      <c r="AZ16" s="3" t="b">
        <f>AND(AZ10&lt;'Dalyvio prielaidos'!$E$133)</f>
        <v>0</v>
      </c>
      <c r="BA16" s="38"/>
      <c r="BB16" s="3" t="b">
        <f>AND(BB10&lt;'Dalyvio prielaidos'!$E$133)</f>
        <v>0</v>
      </c>
      <c r="BC16" s="3" t="b">
        <f>AND(BC10&lt;'Dalyvio prielaidos'!$E$133)</f>
        <v>0</v>
      </c>
      <c r="BD16" s="3" t="b">
        <f>AND(BD10&lt;'Dalyvio prielaidos'!$E$133)</f>
        <v>0</v>
      </c>
      <c r="BE16" s="3" t="b">
        <f>AND(BE10&lt;'Dalyvio prielaidos'!$E$133)</f>
        <v>0</v>
      </c>
      <c r="BF16" s="3" t="b">
        <f>AND(BF10&lt;'Dalyvio prielaidos'!$E$133)</f>
        <v>0</v>
      </c>
      <c r="BG16" s="3" t="b">
        <f>AND(BG10&lt;'Dalyvio prielaidos'!$E$133)</f>
        <v>0</v>
      </c>
      <c r="BH16" s="3" t="b">
        <f>AND(BH10&lt;'Dalyvio prielaidos'!$E$133)</f>
        <v>0</v>
      </c>
      <c r="BI16" s="3" t="b">
        <f>AND(BI10&lt;'Dalyvio prielaidos'!$E$133)</f>
        <v>0</v>
      </c>
      <c r="BJ16" s="3" t="b">
        <f>AND(BJ10&lt;'Dalyvio prielaidos'!$E$133)</f>
        <v>0</v>
      </c>
      <c r="BK16" s="3" t="b">
        <f>AND(BK10&lt;'Dalyvio prielaidos'!$E$133)</f>
        <v>0</v>
      </c>
      <c r="BL16" s="3" t="b">
        <f>AND(BL10&lt;'Dalyvio prielaidos'!$E$133)</f>
        <v>0</v>
      </c>
      <c r="BM16" s="3" t="b">
        <f>AND(BM10&lt;'Dalyvio prielaidos'!$E$133)</f>
        <v>0</v>
      </c>
      <c r="BN16" s="38"/>
      <c r="BO16" s="3" t="b">
        <f>AND(BO10&lt;'Dalyvio prielaidos'!$E$133)</f>
        <v>0</v>
      </c>
      <c r="BP16" s="3" t="b">
        <f>AND(BP10&lt;'Dalyvio prielaidos'!$E$133)</f>
        <v>0</v>
      </c>
      <c r="BQ16" s="3" t="b">
        <f>AND(BQ10&lt;'Dalyvio prielaidos'!$E$133)</f>
        <v>0</v>
      </c>
      <c r="BR16" s="3" t="b">
        <f>AND(BR10&lt;'Dalyvio prielaidos'!$E$133)</f>
        <v>0</v>
      </c>
      <c r="BS16" s="3" t="b">
        <f>AND(BS10&lt;'Dalyvio prielaidos'!$E$133)</f>
        <v>0</v>
      </c>
      <c r="BT16" s="3" t="b">
        <f>AND(BT10&lt;'Dalyvio prielaidos'!$E$133)</f>
        <v>0</v>
      </c>
      <c r="BU16" s="3" t="b">
        <f>AND(BU10&lt;'Dalyvio prielaidos'!$E$133)</f>
        <v>0</v>
      </c>
      <c r="BV16" s="3" t="b">
        <f>AND(BV10&lt;'Dalyvio prielaidos'!$E$133)</f>
        <v>0</v>
      </c>
      <c r="BW16" s="3" t="b">
        <f>AND(BW10&lt;'Dalyvio prielaidos'!$E$133)</f>
        <v>0</v>
      </c>
      <c r="BX16" s="3" t="b">
        <f>AND(BX10&lt;'Dalyvio prielaidos'!$E$133)</f>
        <v>0</v>
      </c>
      <c r="BY16" s="3" t="b">
        <f>AND(BY10&lt;'Dalyvio prielaidos'!$E$133)</f>
        <v>0</v>
      </c>
      <c r="BZ16" s="3" t="b">
        <f>AND(BZ10&lt;'Dalyvio prielaidos'!$E$133)</f>
        <v>0</v>
      </c>
      <c r="CA16" s="38"/>
      <c r="CB16" s="3" t="b">
        <f>AND(CB10&lt;'Dalyvio prielaidos'!$E$133)</f>
        <v>0</v>
      </c>
      <c r="CC16" s="3" t="b">
        <f>AND(CC10&lt;'Dalyvio prielaidos'!$E$133)</f>
        <v>0</v>
      </c>
      <c r="CD16" s="3" t="b">
        <f>AND(CD10&lt;'Dalyvio prielaidos'!$E$133)</f>
        <v>0</v>
      </c>
      <c r="CE16" s="3" t="b">
        <f>AND(CE10&lt;'Dalyvio prielaidos'!$E$133)</f>
        <v>0</v>
      </c>
      <c r="CF16" s="3" t="b">
        <f>AND(CF10&lt;'Dalyvio prielaidos'!$E$133)</f>
        <v>0</v>
      </c>
      <c r="CG16" s="3" t="b">
        <f>AND(CG10&lt;'Dalyvio prielaidos'!$E$133)</f>
        <v>0</v>
      </c>
      <c r="CH16" s="3" t="b">
        <f>AND(CH10&lt;'Dalyvio prielaidos'!$E$133)</f>
        <v>0</v>
      </c>
      <c r="CI16" s="3" t="b">
        <f>AND(CI10&lt;'Dalyvio prielaidos'!$E$133)</f>
        <v>0</v>
      </c>
      <c r="CJ16" s="3" t="b">
        <f>AND(CJ10&lt;'Dalyvio prielaidos'!$E$133)</f>
        <v>0</v>
      </c>
      <c r="CK16" s="3" t="b">
        <f>AND(CK10&lt;'Dalyvio prielaidos'!$E$133)</f>
        <v>0</v>
      </c>
      <c r="CL16" s="3" t="b">
        <f>AND(CL10&lt;'Dalyvio prielaidos'!$E$133)</f>
        <v>0</v>
      </c>
      <c r="CM16" s="3" t="b">
        <f>AND(CM10&lt;'Dalyvio prielaidos'!$E$133)</f>
        <v>0</v>
      </c>
      <c r="CN16" s="38"/>
      <c r="CO16" s="3" t="b">
        <f>AND(CO10&lt;'Dalyvio prielaidos'!$E$133)</f>
        <v>0</v>
      </c>
      <c r="CP16" s="3" t="b">
        <f>AND(CP10&lt;'Dalyvio prielaidos'!$E$133)</f>
        <v>0</v>
      </c>
      <c r="CQ16" s="3" t="b">
        <f>AND(CQ10&lt;'Dalyvio prielaidos'!$E$133)</f>
        <v>0</v>
      </c>
      <c r="CR16" s="3" t="b">
        <f>AND(CR10&lt;'Dalyvio prielaidos'!$E$133)</f>
        <v>0</v>
      </c>
      <c r="CS16" s="3" t="b">
        <f>AND(CS10&lt;'Dalyvio prielaidos'!$E$133)</f>
        <v>0</v>
      </c>
      <c r="CT16" s="3" t="b">
        <f>AND(CT10&lt;'Dalyvio prielaidos'!$E$133)</f>
        <v>0</v>
      </c>
      <c r="CU16" s="3" t="b">
        <f>AND(CU10&lt;'Dalyvio prielaidos'!$E$133)</f>
        <v>0</v>
      </c>
      <c r="CV16" s="3" t="b">
        <f>AND(CV10&lt;'Dalyvio prielaidos'!$E$133)</f>
        <v>0</v>
      </c>
      <c r="CW16" s="3" t="b">
        <f>AND(CW10&lt;'Dalyvio prielaidos'!$E$133)</f>
        <v>0</v>
      </c>
      <c r="CX16" s="3" t="b">
        <f>AND(CX10&lt;'Dalyvio prielaidos'!$E$133)</f>
        <v>0</v>
      </c>
      <c r="CY16" s="3" t="b">
        <f>AND(CY10&lt;'Dalyvio prielaidos'!$E$133)</f>
        <v>0</v>
      </c>
      <c r="CZ16" s="3" t="b">
        <f>AND(CZ10&lt;'Dalyvio prielaidos'!$E$133)</f>
        <v>0</v>
      </c>
      <c r="DA16" s="38"/>
      <c r="DB16" s="3" t="b">
        <f>AND(DB10&lt;'Dalyvio prielaidos'!$E$133)</f>
        <v>0</v>
      </c>
      <c r="DC16" s="3" t="b">
        <f>AND(DC10&lt;'Dalyvio prielaidos'!$E$133)</f>
        <v>0</v>
      </c>
      <c r="DD16" s="3" t="b">
        <f>AND(DD10&lt;'Dalyvio prielaidos'!$E$133)</f>
        <v>0</v>
      </c>
      <c r="DE16" s="3" t="b">
        <f>AND(DE10&lt;'Dalyvio prielaidos'!$E$133)</f>
        <v>0</v>
      </c>
      <c r="DF16" s="3" t="b">
        <f>AND(DF10&lt;'Dalyvio prielaidos'!$E$133)</f>
        <v>0</v>
      </c>
      <c r="DG16" s="3" t="b">
        <f>AND(DG10&lt;'Dalyvio prielaidos'!$E$133)</f>
        <v>0</v>
      </c>
      <c r="DH16" s="3" t="b">
        <f>AND(DH10&lt;'Dalyvio prielaidos'!$E$133)</f>
        <v>0</v>
      </c>
      <c r="DI16" s="3" t="b">
        <f>AND(DI10&lt;'Dalyvio prielaidos'!$E$133)</f>
        <v>0</v>
      </c>
      <c r="DJ16" s="3" t="b">
        <f>AND(DJ10&lt;'Dalyvio prielaidos'!$E$133)</f>
        <v>0</v>
      </c>
      <c r="DK16" s="3" t="b">
        <f>AND(DK10&lt;'Dalyvio prielaidos'!$E$133)</f>
        <v>0</v>
      </c>
      <c r="DL16" s="3" t="b">
        <f>AND(DL10&lt;'Dalyvio prielaidos'!$E$133)</f>
        <v>0</v>
      </c>
      <c r="DM16" s="3" t="b">
        <f>AND(DM10&lt;'Dalyvio prielaidos'!$E$133)</f>
        <v>0</v>
      </c>
      <c r="DN16" s="38"/>
      <c r="DO16" s="3" t="b">
        <f>AND(DO10&lt;'Dalyvio prielaidos'!$E$133)</f>
        <v>0</v>
      </c>
      <c r="DP16" s="3" t="b">
        <f>AND(DP10&lt;'Dalyvio prielaidos'!$E$133)</f>
        <v>0</v>
      </c>
      <c r="DQ16" s="3" t="b">
        <f>AND(DQ10&lt;'Dalyvio prielaidos'!$E$133)</f>
        <v>0</v>
      </c>
      <c r="DR16" s="3" t="b">
        <f>AND(DR10&lt;'Dalyvio prielaidos'!$E$133)</f>
        <v>0</v>
      </c>
      <c r="DS16" s="3" t="b">
        <f>AND(DS10&lt;'Dalyvio prielaidos'!$E$133)</f>
        <v>0</v>
      </c>
      <c r="DT16" s="3" t="b">
        <f>AND(DT10&lt;'Dalyvio prielaidos'!$E$133)</f>
        <v>0</v>
      </c>
      <c r="DU16" s="3" t="b">
        <f>AND(DU10&lt;'Dalyvio prielaidos'!$E$133)</f>
        <v>0</v>
      </c>
      <c r="DV16" s="3" t="b">
        <f>AND(DV10&lt;'Dalyvio prielaidos'!$E$133)</f>
        <v>0</v>
      </c>
      <c r="DW16" s="3" t="b">
        <f>AND(DW10&lt;'Dalyvio prielaidos'!$E$133)</f>
        <v>0</v>
      </c>
      <c r="DX16" s="3" t="b">
        <f>AND(DX10&lt;'Dalyvio prielaidos'!$E$133)</f>
        <v>0</v>
      </c>
      <c r="DY16" s="3" t="b">
        <f>AND(DY10&lt;'Dalyvio prielaidos'!$E$133)</f>
        <v>0</v>
      </c>
      <c r="DZ16" s="3" t="b">
        <f>AND(DZ10&lt;'Dalyvio prielaidos'!$E$133)</f>
        <v>0</v>
      </c>
      <c r="EA16" s="38"/>
      <c r="EB16" s="3" t="b">
        <f>AND(EB10&lt;'Dalyvio prielaidos'!$E$133)</f>
        <v>0</v>
      </c>
      <c r="EC16" s="3" t="b">
        <f>AND(EC10&lt;'Dalyvio prielaidos'!$E$133)</f>
        <v>0</v>
      </c>
      <c r="ED16" s="3" t="b">
        <f>AND(ED10&lt;'Dalyvio prielaidos'!$E$133)</f>
        <v>0</v>
      </c>
      <c r="EE16" s="3" t="b">
        <f>AND(EE10&lt;'Dalyvio prielaidos'!$E$133)</f>
        <v>0</v>
      </c>
      <c r="EF16" s="3" t="b">
        <f>AND(EF10&lt;'Dalyvio prielaidos'!$E$133)</f>
        <v>0</v>
      </c>
      <c r="EG16" s="3" t="b">
        <f>AND(EG10&lt;'Dalyvio prielaidos'!$E$133)</f>
        <v>0</v>
      </c>
      <c r="EH16" s="3" t="b">
        <f>AND(EH10&lt;'Dalyvio prielaidos'!$E$133)</f>
        <v>0</v>
      </c>
      <c r="EI16" s="3" t="b">
        <f>AND(EI10&lt;'Dalyvio prielaidos'!$E$133)</f>
        <v>0</v>
      </c>
      <c r="EJ16" s="3" t="b">
        <f>AND(EJ10&lt;'Dalyvio prielaidos'!$E$133)</f>
        <v>0</v>
      </c>
      <c r="EK16" s="3" t="b">
        <f>AND(EK10&lt;'Dalyvio prielaidos'!$E$133)</f>
        <v>0</v>
      </c>
      <c r="EL16" s="3" t="b">
        <f>AND(EL10&lt;'Dalyvio prielaidos'!$E$133)</f>
        <v>0</v>
      </c>
      <c r="EM16" s="3" t="b">
        <f>AND(EM10&lt;'Dalyvio prielaidos'!$E$133)</f>
        <v>0</v>
      </c>
      <c r="EN16" s="38"/>
      <c r="EO16" s="3" t="b">
        <f>AND(EO10&lt;'Dalyvio prielaidos'!$E$133)</f>
        <v>0</v>
      </c>
      <c r="EP16" s="3" t="b">
        <f>AND(EP10&lt;'Dalyvio prielaidos'!$E$133)</f>
        <v>0</v>
      </c>
      <c r="EQ16" s="3" t="b">
        <f>AND(EQ10&lt;'Dalyvio prielaidos'!$E$133)</f>
        <v>0</v>
      </c>
      <c r="ER16" s="3" t="b">
        <f>AND(ER10&lt;'Dalyvio prielaidos'!$E$133)</f>
        <v>0</v>
      </c>
      <c r="ES16" s="3" t="b">
        <f>AND(ES10&lt;'Dalyvio prielaidos'!$E$133)</f>
        <v>0</v>
      </c>
      <c r="ET16" s="3" t="b">
        <f>AND(ET10&lt;'Dalyvio prielaidos'!$E$133)</f>
        <v>0</v>
      </c>
      <c r="EU16" s="3" t="b">
        <f>AND(EU10&lt;'Dalyvio prielaidos'!$E$133)</f>
        <v>0</v>
      </c>
      <c r="EV16" s="3" t="b">
        <f>AND(EV10&lt;'Dalyvio prielaidos'!$E$133)</f>
        <v>0</v>
      </c>
      <c r="EW16" s="3" t="b">
        <f>AND(EW10&lt;'Dalyvio prielaidos'!$E$133)</f>
        <v>0</v>
      </c>
      <c r="EX16" s="3" t="b">
        <f>AND(EX10&lt;'Dalyvio prielaidos'!$E$133)</f>
        <v>0</v>
      </c>
      <c r="EY16" s="3" t="b">
        <f>AND(EY10&lt;'Dalyvio prielaidos'!$E$133)</f>
        <v>0</v>
      </c>
      <c r="EZ16" s="3" t="b">
        <f>AND(EZ10&lt;'Dalyvio prielaidos'!$E$133)</f>
        <v>0</v>
      </c>
      <c r="FA16" s="38"/>
      <c r="FB16" s="3" t="b">
        <f>AND(FB10&lt;'Dalyvio prielaidos'!$E$133)</f>
        <v>0</v>
      </c>
      <c r="FC16" s="3" t="b">
        <f>AND(FC10&lt;'Dalyvio prielaidos'!$E$133)</f>
        <v>0</v>
      </c>
      <c r="FD16" s="3" t="b">
        <f>AND(FD10&lt;'Dalyvio prielaidos'!$E$133)</f>
        <v>0</v>
      </c>
      <c r="FE16" s="3" t="b">
        <f>AND(FE10&lt;'Dalyvio prielaidos'!$E$133)</f>
        <v>0</v>
      </c>
      <c r="FF16" s="3" t="b">
        <f>AND(FF10&lt;'Dalyvio prielaidos'!$E$133)</f>
        <v>0</v>
      </c>
      <c r="FG16" s="3" t="b">
        <f>AND(FG10&lt;'Dalyvio prielaidos'!$E$133)</f>
        <v>0</v>
      </c>
      <c r="FH16" s="3" t="b">
        <f>AND(FH10&lt;'Dalyvio prielaidos'!$E$133)</f>
        <v>0</v>
      </c>
      <c r="FI16" s="3" t="b">
        <f>AND(FI10&lt;'Dalyvio prielaidos'!$E$133)</f>
        <v>0</v>
      </c>
      <c r="FJ16" s="3" t="b">
        <f>AND(FJ10&lt;'Dalyvio prielaidos'!$E$133)</f>
        <v>0</v>
      </c>
      <c r="FK16" s="3" t="b">
        <f>AND(FK10&lt;'Dalyvio prielaidos'!$E$133)</f>
        <v>0</v>
      </c>
      <c r="FL16" s="3" t="b">
        <f>AND(FL10&lt;'Dalyvio prielaidos'!$E$133)</f>
        <v>0</v>
      </c>
      <c r="FM16" s="3" t="b">
        <f>AND(FM10&lt;'Dalyvio prielaidos'!$E$133)</f>
        <v>0</v>
      </c>
      <c r="FN16" s="38"/>
      <c r="FO16" s="3" t="b">
        <f>AND(FO10&lt;'Dalyvio prielaidos'!$E$133)</f>
        <v>0</v>
      </c>
      <c r="FP16" s="3" t="b">
        <f>AND(FP10&lt;'Dalyvio prielaidos'!$E$133)</f>
        <v>0</v>
      </c>
      <c r="FQ16" s="3" t="b">
        <f>AND(FQ10&lt;'Dalyvio prielaidos'!$E$133)</f>
        <v>0</v>
      </c>
      <c r="FR16" s="3" t="b">
        <f>AND(FR10&lt;'Dalyvio prielaidos'!$E$133)</f>
        <v>0</v>
      </c>
      <c r="FS16" s="3" t="b">
        <f>AND(FS10&lt;'Dalyvio prielaidos'!$E$133)</f>
        <v>0</v>
      </c>
      <c r="FT16" s="3" t="b">
        <f>AND(FT10&lt;'Dalyvio prielaidos'!$E$133)</f>
        <v>0</v>
      </c>
      <c r="FU16" s="3" t="b">
        <f>AND(FU10&lt;'Dalyvio prielaidos'!$E$133)</f>
        <v>0</v>
      </c>
      <c r="FV16" s="3" t="b">
        <f>AND(FV10&lt;'Dalyvio prielaidos'!$E$133)</f>
        <v>0</v>
      </c>
      <c r="FW16" s="3" t="b">
        <f>AND(FW10&lt;'Dalyvio prielaidos'!$E$133)</f>
        <v>0</v>
      </c>
      <c r="FX16" s="3" t="b">
        <f>AND(FX10&lt;'Dalyvio prielaidos'!$E$133)</f>
        <v>0</v>
      </c>
      <c r="FY16" s="3" t="b">
        <f>AND(FY10&lt;'Dalyvio prielaidos'!$E$133)</f>
        <v>0</v>
      </c>
      <c r="FZ16" s="3" t="b">
        <f>AND(FZ10&lt;'Dalyvio prielaidos'!$E$133)</f>
        <v>0</v>
      </c>
      <c r="GA16" s="38"/>
      <c r="GB16" s="3" t="b">
        <f>AND(GB10&lt;'Dalyvio prielaidos'!$E$133)</f>
        <v>0</v>
      </c>
      <c r="GC16" s="3" t="b">
        <f>AND(GC10&lt;'Dalyvio prielaidos'!$E$133)</f>
        <v>0</v>
      </c>
      <c r="GD16" s="3" t="b">
        <f>AND(GD10&lt;'Dalyvio prielaidos'!$E$133)</f>
        <v>0</v>
      </c>
      <c r="GE16" s="3" t="b">
        <f>AND(GE10&lt;'Dalyvio prielaidos'!$E$133)</f>
        <v>0</v>
      </c>
      <c r="GF16" s="3" t="b">
        <f>AND(GF10&lt;'Dalyvio prielaidos'!$E$133)</f>
        <v>0</v>
      </c>
      <c r="GG16" s="3" t="b">
        <f>AND(GG10&lt;'Dalyvio prielaidos'!$E$133)</f>
        <v>0</v>
      </c>
      <c r="GH16" s="3" t="b">
        <f>AND(GH10&lt;'Dalyvio prielaidos'!$E$133)</f>
        <v>0</v>
      </c>
      <c r="GI16" s="3" t="b">
        <f>AND(GI10&lt;'Dalyvio prielaidos'!$E$133)</f>
        <v>0</v>
      </c>
      <c r="GJ16" s="3" t="b">
        <f>AND(GJ10&lt;'Dalyvio prielaidos'!$E$133)</f>
        <v>0</v>
      </c>
      <c r="GK16" s="3" t="b">
        <f>AND(GK10&lt;'Dalyvio prielaidos'!$E$133)</f>
        <v>0</v>
      </c>
      <c r="GL16" s="3" t="b">
        <f>AND(GL10&lt;'Dalyvio prielaidos'!$E$133)</f>
        <v>0</v>
      </c>
      <c r="GM16" s="3" t="b">
        <f>AND(GM10&lt;'Dalyvio prielaidos'!$E$133)</f>
        <v>0</v>
      </c>
      <c r="GN16" s="38"/>
      <c r="GO16" s="3" t="b">
        <f>AND(GO10&lt;'Dalyvio prielaidos'!$E$133)</f>
        <v>0</v>
      </c>
      <c r="GP16" s="3" t="b">
        <f>AND(GP10&lt;'Dalyvio prielaidos'!$E$133)</f>
        <v>0</v>
      </c>
      <c r="GQ16" s="3" t="b">
        <f>AND(GQ10&lt;'Dalyvio prielaidos'!$E$133)</f>
        <v>0</v>
      </c>
      <c r="GR16" s="3" t="b">
        <f>AND(GR10&lt;'Dalyvio prielaidos'!$E$133)</f>
        <v>0</v>
      </c>
      <c r="GS16" s="3" t="b">
        <f>AND(GS10&lt;'Dalyvio prielaidos'!$E$133)</f>
        <v>0</v>
      </c>
      <c r="GT16" s="3" t="b">
        <f>AND(GT10&lt;'Dalyvio prielaidos'!$E$133)</f>
        <v>0</v>
      </c>
      <c r="GU16" s="3" t="b">
        <f>AND(GU10&lt;'Dalyvio prielaidos'!$E$133)</f>
        <v>0</v>
      </c>
      <c r="GV16" s="3" t="b">
        <f>AND(GV10&lt;'Dalyvio prielaidos'!$E$133)</f>
        <v>0</v>
      </c>
      <c r="GW16" s="3" t="b">
        <f>AND(GW10&lt;'Dalyvio prielaidos'!$E$133)</f>
        <v>0</v>
      </c>
      <c r="GX16" s="3" t="b">
        <f>AND(GX10&lt;'Dalyvio prielaidos'!$E$133)</f>
        <v>0</v>
      </c>
      <c r="GY16" s="3" t="b">
        <f>AND(GY10&lt;'Dalyvio prielaidos'!$E$133)</f>
        <v>0</v>
      </c>
      <c r="GZ16" s="3" t="b">
        <f>AND(GZ10&lt;'Dalyvio prielaidos'!$E$133)</f>
        <v>0</v>
      </c>
      <c r="HA16" s="38"/>
      <c r="HB16" s="3" t="b">
        <f>AND(HB10&lt;'Dalyvio prielaidos'!$E$133)</f>
        <v>0</v>
      </c>
      <c r="HC16" s="3" t="b">
        <f>AND(HC10&lt;'Dalyvio prielaidos'!$E$133)</f>
        <v>0</v>
      </c>
      <c r="HD16" s="3" t="b">
        <f>AND(HD10&lt;'Dalyvio prielaidos'!$E$133)</f>
        <v>0</v>
      </c>
      <c r="HE16" s="3" t="b">
        <f>AND(HE10&lt;'Dalyvio prielaidos'!$E$133)</f>
        <v>0</v>
      </c>
      <c r="HF16" s="3" t="b">
        <f>AND(HF10&lt;'Dalyvio prielaidos'!$E$133)</f>
        <v>0</v>
      </c>
      <c r="HG16" s="3" t="b">
        <f>AND(HG10&lt;'Dalyvio prielaidos'!$E$133)</f>
        <v>0</v>
      </c>
      <c r="HH16" s="3" t="b">
        <f>AND(HH10&lt;'Dalyvio prielaidos'!$E$133)</f>
        <v>0</v>
      </c>
      <c r="HI16" s="3" t="b">
        <f>AND(HI10&lt;'Dalyvio prielaidos'!$E$133)</f>
        <v>0</v>
      </c>
      <c r="HJ16" s="3" t="b">
        <f>AND(HJ10&lt;'Dalyvio prielaidos'!$E$133)</f>
        <v>0</v>
      </c>
      <c r="HK16" s="3" t="b">
        <f>AND(HK10&lt;'Dalyvio prielaidos'!$E$133)</f>
        <v>0</v>
      </c>
      <c r="HL16" s="3" t="b">
        <f>AND(HL10&lt;'Dalyvio prielaidos'!$E$133)</f>
        <v>0</v>
      </c>
      <c r="HM16" s="3" t="b">
        <f>AND(HM10&lt;'Dalyvio prielaidos'!$E$133)</f>
        <v>0</v>
      </c>
      <c r="HN16" s="38"/>
      <c r="HO16" s="3" t="b">
        <f>AND(HO10&lt;'Dalyvio prielaidos'!$E$133)</f>
        <v>0</v>
      </c>
      <c r="HP16" s="3" t="b">
        <f>AND(HP10&lt;'Dalyvio prielaidos'!$E$133)</f>
        <v>0</v>
      </c>
      <c r="HQ16" s="3" t="b">
        <f>AND(HQ10&lt;'Dalyvio prielaidos'!$E$133)</f>
        <v>0</v>
      </c>
      <c r="HR16" s="3" t="b">
        <f>AND(HR10&lt;'Dalyvio prielaidos'!$E$133)</f>
        <v>0</v>
      </c>
      <c r="HS16" s="3" t="b">
        <f>AND(HS10&lt;'Dalyvio prielaidos'!$E$133)</f>
        <v>0</v>
      </c>
      <c r="HT16" s="3" t="b">
        <f>AND(HT10&lt;'Dalyvio prielaidos'!$E$133)</f>
        <v>0</v>
      </c>
      <c r="HU16" s="3" t="b">
        <f>AND(HU10&lt;'Dalyvio prielaidos'!$E$133)</f>
        <v>0</v>
      </c>
      <c r="HV16" s="3" t="b">
        <f>AND(HV10&lt;'Dalyvio prielaidos'!$E$133)</f>
        <v>0</v>
      </c>
      <c r="HW16" s="3" t="b">
        <f>AND(HW10&lt;'Dalyvio prielaidos'!$E$133)</f>
        <v>0</v>
      </c>
      <c r="HX16" s="3" t="b">
        <f>AND(HX10&lt;'Dalyvio prielaidos'!$E$133)</f>
        <v>0</v>
      </c>
      <c r="HY16" s="3" t="b">
        <f>AND(HY10&lt;'Dalyvio prielaidos'!$E$133)</f>
        <v>0</v>
      </c>
      <c r="HZ16" s="3" t="b">
        <f>AND(HZ10&lt;'Dalyvio prielaidos'!$E$133)</f>
        <v>0</v>
      </c>
      <c r="IA16" s="38"/>
      <c r="IB16" s="3" t="b">
        <f>AND(IB10&lt;'Dalyvio prielaidos'!$E$133)</f>
        <v>0</v>
      </c>
      <c r="IC16" s="3" t="b">
        <f>AND(IC10&lt;'Dalyvio prielaidos'!$E$133)</f>
        <v>0</v>
      </c>
      <c r="ID16" s="3" t="b">
        <f>AND(ID10&lt;'Dalyvio prielaidos'!$E$133)</f>
        <v>0</v>
      </c>
      <c r="IE16" s="3" t="b">
        <f>AND(IE10&lt;'Dalyvio prielaidos'!$E$133)</f>
        <v>0</v>
      </c>
      <c r="IF16" s="3" t="b">
        <f>AND(IF10&lt;'Dalyvio prielaidos'!$E$133)</f>
        <v>0</v>
      </c>
      <c r="IG16" s="3" t="b">
        <f>AND(IG10&lt;'Dalyvio prielaidos'!$E$133)</f>
        <v>0</v>
      </c>
      <c r="IH16" s="3" t="b">
        <f>AND(IH10&lt;'Dalyvio prielaidos'!$E$133)</f>
        <v>0</v>
      </c>
      <c r="II16" s="3" t="b">
        <f>AND(II10&lt;'Dalyvio prielaidos'!$E$133)</f>
        <v>0</v>
      </c>
      <c r="IJ16" s="3" t="b">
        <f>AND(IJ10&lt;'Dalyvio prielaidos'!$E$133)</f>
        <v>0</v>
      </c>
      <c r="IK16" s="3" t="b">
        <f>AND(IK10&lt;'Dalyvio prielaidos'!$E$133)</f>
        <v>0</v>
      </c>
      <c r="IL16" s="3" t="b">
        <f>AND(IL10&lt;'Dalyvio prielaidos'!$E$133)</f>
        <v>0</v>
      </c>
      <c r="IM16" s="3" t="b">
        <f>AND(IM10&lt;'Dalyvio prielaidos'!$E$133)</f>
        <v>0</v>
      </c>
      <c r="IN16" s="38"/>
      <c r="IO16" s="3" t="b">
        <f>AND(IO10&lt;'Dalyvio prielaidos'!$E$133)</f>
        <v>0</v>
      </c>
      <c r="IP16" s="3" t="b">
        <f>AND(IP10&lt;'Dalyvio prielaidos'!$E$133)</f>
        <v>0</v>
      </c>
      <c r="IQ16" s="3" t="b">
        <f>AND(IQ10&lt;'Dalyvio prielaidos'!$E$133)</f>
        <v>0</v>
      </c>
      <c r="IR16" s="3" t="b">
        <f>AND(IR10&lt;'Dalyvio prielaidos'!$E$133)</f>
        <v>0</v>
      </c>
      <c r="IS16" s="3" t="b">
        <f>AND(IS10&lt;'Dalyvio prielaidos'!$E$133)</f>
        <v>0</v>
      </c>
      <c r="IT16" s="3" t="b">
        <f>AND(IT10&lt;'Dalyvio prielaidos'!$E$133)</f>
        <v>0</v>
      </c>
      <c r="IU16" s="3" t="b">
        <f>AND(IU10&lt;'Dalyvio prielaidos'!$E$133)</f>
        <v>0</v>
      </c>
      <c r="IV16" s="3" t="b">
        <f>AND(IV10&lt;'Dalyvio prielaidos'!$E$133)</f>
        <v>0</v>
      </c>
      <c r="IW16" s="3" t="b">
        <f>AND(IW10&lt;'Dalyvio prielaidos'!$E$133)</f>
        <v>0</v>
      </c>
      <c r="IX16" s="3" t="b">
        <f>AND(IX10&lt;'Dalyvio prielaidos'!$E$133)</f>
        <v>0</v>
      </c>
      <c r="IY16" s="3" t="b">
        <f>AND(IY10&lt;'Dalyvio prielaidos'!$E$133)</f>
        <v>0</v>
      </c>
      <c r="IZ16" s="3" t="b">
        <f>AND(IZ10&lt;'Dalyvio prielaidos'!$E$133)</f>
        <v>0</v>
      </c>
      <c r="JA16" s="38"/>
      <c r="JB16" s="3" t="b">
        <f>AND(JB10&lt;'Dalyvio prielaidos'!$E$133)</f>
        <v>0</v>
      </c>
      <c r="JC16" s="3" t="b">
        <f>AND(JC10&lt;'Dalyvio prielaidos'!$E$133)</f>
        <v>0</v>
      </c>
      <c r="JD16" s="3" t="b">
        <f>AND(JD10&lt;'Dalyvio prielaidos'!$E$133)</f>
        <v>0</v>
      </c>
      <c r="JE16" s="3" t="b">
        <f>AND(JE10&lt;'Dalyvio prielaidos'!$E$133)</f>
        <v>0</v>
      </c>
      <c r="JF16" s="3" t="b">
        <f>AND(JF10&lt;'Dalyvio prielaidos'!$E$133)</f>
        <v>0</v>
      </c>
      <c r="JG16" s="3" t="b">
        <f>AND(JG10&lt;'Dalyvio prielaidos'!$E$133)</f>
        <v>0</v>
      </c>
      <c r="JH16" s="3" t="b">
        <f>AND(JH10&lt;'Dalyvio prielaidos'!$E$133)</f>
        <v>0</v>
      </c>
      <c r="JI16" s="3" t="b">
        <f>AND(JI10&lt;'Dalyvio prielaidos'!$E$133)</f>
        <v>0</v>
      </c>
      <c r="JJ16" s="3" t="b">
        <f>AND(JJ10&lt;'Dalyvio prielaidos'!$E$133)</f>
        <v>0</v>
      </c>
      <c r="JK16" s="3" t="b">
        <f>AND(JK10&lt;'Dalyvio prielaidos'!$E$133)</f>
        <v>0</v>
      </c>
      <c r="JL16" s="3" t="b">
        <f>AND(JL10&lt;'Dalyvio prielaidos'!$E$133)</f>
        <v>0</v>
      </c>
      <c r="JM16" s="3" t="b">
        <f>AND(JM10&lt;'Dalyvio prielaidos'!$E$133)</f>
        <v>0</v>
      </c>
      <c r="JN16" s="38"/>
      <c r="JO16" s="3" t="b">
        <f>AND(JO10&lt;'Dalyvio prielaidos'!$E$133)</f>
        <v>0</v>
      </c>
      <c r="JP16" s="3" t="b">
        <f>AND(JP10&lt;'Dalyvio prielaidos'!$E$133)</f>
        <v>0</v>
      </c>
      <c r="JQ16" s="3" t="b">
        <f>AND(JQ10&lt;'Dalyvio prielaidos'!$E$133)</f>
        <v>0</v>
      </c>
      <c r="JR16" s="3" t="b">
        <f>AND(JR10&lt;'Dalyvio prielaidos'!$E$133)</f>
        <v>0</v>
      </c>
      <c r="JS16" s="3" t="b">
        <f>AND(JS10&lt;'Dalyvio prielaidos'!$E$133)</f>
        <v>0</v>
      </c>
      <c r="JT16" s="3" t="b">
        <f>AND(JT10&lt;'Dalyvio prielaidos'!$E$133)</f>
        <v>0</v>
      </c>
      <c r="JU16" s="3" t="b">
        <f>AND(JU10&lt;'Dalyvio prielaidos'!$E$133)</f>
        <v>0</v>
      </c>
      <c r="JV16" s="3" t="b">
        <f>AND(JV10&lt;'Dalyvio prielaidos'!$E$133)</f>
        <v>0</v>
      </c>
      <c r="JW16" s="3" t="b">
        <f>AND(JW10&lt;'Dalyvio prielaidos'!$E$133)</f>
        <v>0</v>
      </c>
      <c r="JX16" s="3" t="b">
        <f>AND(JX10&lt;'Dalyvio prielaidos'!$E$133)</f>
        <v>0</v>
      </c>
      <c r="JY16" s="3" t="b">
        <f>AND(JY10&lt;'Dalyvio prielaidos'!$E$133)</f>
        <v>0</v>
      </c>
      <c r="JZ16" s="3" t="b">
        <f>AND(JZ10&lt;'Dalyvio prielaidos'!$E$133)</f>
        <v>0</v>
      </c>
      <c r="KA16" s="38"/>
      <c r="KB16" s="3" t="b">
        <f>AND(KB10&lt;'Dalyvio prielaidos'!$E$133)</f>
        <v>0</v>
      </c>
      <c r="KC16" s="3" t="b">
        <f>AND(KC10&lt;'Dalyvio prielaidos'!$E$133)</f>
        <v>0</v>
      </c>
      <c r="KD16" s="3" t="b">
        <f>AND(KD10&lt;'Dalyvio prielaidos'!$E$133)</f>
        <v>0</v>
      </c>
      <c r="KE16" s="3" t="b">
        <f>AND(KE10&lt;'Dalyvio prielaidos'!$E$133)</f>
        <v>0</v>
      </c>
      <c r="KF16" s="3" t="b">
        <f>AND(KF10&lt;'Dalyvio prielaidos'!$E$133)</f>
        <v>0</v>
      </c>
      <c r="KG16" s="3" t="b">
        <f>AND(KG10&lt;'Dalyvio prielaidos'!$E$133)</f>
        <v>0</v>
      </c>
      <c r="KH16" s="3" t="b">
        <f>AND(KH10&lt;'Dalyvio prielaidos'!$E$133)</f>
        <v>0</v>
      </c>
      <c r="KI16" s="3" t="b">
        <f>AND(KI10&lt;'Dalyvio prielaidos'!$E$133)</f>
        <v>0</v>
      </c>
      <c r="KJ16" s="3" t="b">
        <f>AND(KJ10&lt;'Dalyvio prielaidos'!$E$133)</f>
        <v>0</v>
      </c>
      <c r="KK16" s="3" t="b">
        <f>AND(KK10&lt;'Dalyvio prielaidos'!$E$133)</f>
        <v>0</v>
      </c>
      <c r="KL16" s="3" t="b">
        <f>AND(KL10&lt;'Dalyvio prielaidos'!$E$133)</f>
        <v>0</v>
      </c>
      <c r="KM16" s="3" t="b">
        <f>AND(KM10&lt;'Dalyvio prielaidos'!$E$133)</f>
        <v>0</v>
      </c>
      <c r="KN16" s="38"/>
      <c r="KO16" s="3" t="b">
        <f>AND(KO10&lt;'Dalyvio prielaidos'!$E$133)</f>
        <v>0</v>
      </c>
      <c r="KP16" s="3" t="b">
        <f>AND(KP10&lt;'Dalyvio prielaidos'!$E$133)</f>
        <v>0</v>
      </c>
      <c r="KQ16" s="3" t="b">
        <f>AND(KQ10&lt;'Dalyvio prielaidos'!$E$133)</f>
        <v>0</v>
      </c>
      <c r="KR16" s="3" t="b">
        <f>AND(KR10&lt;'Dalyvio prielaidos'!$E$133)</f>
        <v>0</v>
      </c>
      <c r="KS16" s="3" t="b">
        <f>AND(KS10&lt;'Dalyvio prielaidos'!$E$133)</f>
        <v>0</v>
      </c>
      <c r="KT16" s="3" t="b">
        <f>AND(KT10&lt;'Dalyvio prielaidos'!$E$133)</f>
        <v>0</v>
      </c>
      <c r="KU16" s="3" t="b">
        <f>AND(KU10&lt;'Dalyvio prielaidos'!$E$133)</f>
        <v>0</v>
      </c>
      <c r="KV16" s="3" t="b">
        <f>AND(KV10&lt;'Dalyvio prielaidos'!$E$133)</f>
        <v>0</v>
      </c>
      <c r="KW16" s="3" t="b">
        <f>AND(KW10&lt;'Dalyvio prielaidos'!$E$133)</f>
        <v>0</v>
      </c>
      <c r="KX16" s="3" t="b">
        <f>AND(KX10&lt;'Dalyvio prielaidos'!$E$133)</f>
        <v>0</v>
      </c>
      <c r="KY16" s="3" t="b">
        <f>AND(KY10&lt;'Dalyvio prielaidos'!$E$133)</f>
        <v>0</v>
      </c>
      <c r="KZ16" s="3" t="b">
        <f>AND(KZ10&lt;'Dalyvio prielaidos'!$E$133)</f>
        <v>0</v>
      </c>
      <c r="LA16" s="38"/>
      <c r="LB16" s="3" t="b">
        <f>AND(LB10&lt;'Dalyvio prielaidos'!$E$133)</f>
        <v>0</v>
      </c>
      <c r="LC16" s="3" t="b">
        <f>AND(LC10&lt;'Dalyvio prielaidos'!$E$133)</f>
        <v>0</v>
      </c>
      <c r="LD16" s="3" t="b">
        <f>AND(LD10&lt;'Dalyvio prielaidos'!$E$133)</f>
        <v>0</v>
      </c>
      <c r="LE16" s="3" t="b">
        <f>AND(LE10&lt;'Dalyvio prielaidos'!$E$133)</f>
        <v>0</v>
      </c>
      <c r="LF16" s="3" t="b">
        <f>AND(LF10&lt;'Dalyvio prielaidos'!$E$133)</f>
        <v>0</v>
      </c>
      <c r="LG16" s="3" t="b">
        <f>AND(LG10&lt;'Dalyvio prielaidos'!$E$133)</f>
        <v>0</v>
      </c>
      <c r="LH16" s="3" t="b">
        <f>AND(LH10&lt;'Dalyvio prielaidos'!$E$133)</f>
        <v>0</v>
      </c>
      <c r="LI16" s="3" t="b">
        <f>AND(LI10&lt;'Dalyvio prielaidos'!$E$133)</f>
        <v>0</v>
      </c>
      <c r="LJ16" s="3" t="b">
        <f>AND(LJ10&lt;'Dalyvio prielaidos'!$E$133)</f>
        <v>0</v>
      </c>
      <c r="LK16" s="3" t="b">
        <f>AND(LK10&lt;'Dalyvio prielaidos'!$E$133)</f>
        <v>0</v>
      </c>
      <c r="LL16" s="3" t="b">
        <f>AND(LL10&lt;'Dalyvio prielaidos'!$E$133)</f>
        <v>0</v>
      </c>
      <c r="LM16" s="3" t="b">
        <f>AND(LM10&lt;'Dalyvio prielaidos'!$E$133)</f>
        <v>0</v>
      </c>
      <c r="LN16" s="3"/>
    </row>
    <row r="17" spans="1:326" ht="15.75" outlineLevel="1" thickBot="1">
      <c r="N17" s="23"/>
      <c r="AA17" s="23"/>
      <c r="AN17" s="23"/>
      <c r="BA17" s="23"/>
      <c r="BN17" s="23"/>
      <c r="CA17" s="23"/>
      <c r="CN17" s="23"/>
      <c r="DA17" s="23"/>
      <c r="DN17" s="23"/>
      <c r="EA17" s="23"/>
      <c r="EN17" s="23"/>
      <c r="FA17" s="23"/>
      <c r="FN17" s="23"/>
      <c r="GA17" s="23"/>
      <c r="GN17" s="23"/>
      <c r="HA17" s="23"/>
      <c r="HN17" s="23"/>
      <c r="IA17" s="23"/>
      <c r="IN17" s="23"/>
      <c r="JA17" s="23"/>
      <c r="JN17" s="23"/>
      <c r="KA17" s="23"/>
      <c r="KN17" s="23"/>
      <c r="LA17" s="23"/>
    </row>
    <row r="18" spans="1:326" ht="15.75" thickBot="1">
      <c r="A18" s="109" t="s">
        <v>262</v>
      </c>
      <c r="B18" s="108">
        <f>IF(B13,'Dalyvio prielaidos'!$G$7/12,0)</f>
        <v>0</v>
      </c>
      <c r="C18" s="108">
        <f>IF(C13,'Dalyvio prielaidos'!$G$7/12,0)</f>
        <v>0</v>
      </c>
      <c r="D18" s="108">
        <f>IF(D13,'Dalyvio prielaidos'!$G$7/12,0)</f>
        <v>0</v>
      </c>
      <c r="E18" s="108">
        <f>IF(E13,'Dalyvio prielaidos'!$G$7/12,0)</f>
        <v>0</v>
      </c>
      <c r="F18" s="108">
        <f>IF(F13,'Dalyvio prielaidos'!$G$7/12,0)</f>
        <v>0</v>
      </c>
      <c r="G18" s="108">
        <f>IF(G13,'Dalyvio prielaidos'!$G$7/12,0)</f>
        <v>0</v>
      </c>
      <c r="H18" s="108">
        <f>IF(H13,'Dalyvio prielaidos'!$G$7/12,0)</f>
        <v>0</v>
      </c>
      <c r="I18" s="108">
        <f>IF(I13,'Dalyvio prielaidos'!$G$7/12,0)</f>
        <v>0</v>
      </c>
      <c r="J18" s="108">
        <f>IF(J13,'Dalyvio prielaidos'!$G$7/12,0)</f>
        <v>0</v>
      </c>
      <c r="K18" s="108">
        <f>IF(K13,'Dalyvio prielaidos'!$G$7/12,0)</f>
        <v>0</v>
      </c>
      <c r="L18" s="108">
        <f>IF(L13,'Dalyvio prielaidos'!$G$7/12,0)</f>
        <v>0</v>
      </c>
      <c r="M18" s="108">
        <f>IF(M13,'Dalyvio prielaidos'!$G$7/12,0)</f>
        <v>0</v>
      </c>
      <c r="N18" s="106">
        <f>SUM(B18:M18)</f>
        <v>0</v>
      </c>
      <c r="O18" s="108">
        <f>IF(O13,'Dalyvio prielaidos'!$G$7/12,0)</f>
        <v>0</v>
      </c>
      <c r="P18" s="108">
        <f>IF(P13,'Dalyvio prielaidos'!$G$7/12,0)</f>
        <v>0</v>
      </c>
      <c r="Q18" s="108">
        <f>IF(Q13,'Dalyvio prielaidos'!$G$7/12,0)</f>
        <v>0</v>
      </c>
      <c r="R18" s="108">
        <f>IF(R13,'Dalyvio prielaidos'!$G$7/12,0)</f>
        <v>0</v>
      </c>
      <c r="S18" s="108">
        <f>IF(S13,'Dalyvio prielaidos'!$G$7/12,0)</f>
        <v>0</v>
      </c>
      <c r="T18" s="108">
        <f>IF(T13,'Dalyvio prielaidos'!$G$7/12,0)</f>
        <v>0</v>
      </c>
      <c r="U18" s="108">
        <f>IF(U13,'Dalyvio prielaidos'!$G$7/12,0)</f>
        <v>0</v>
      </c>
      <c r="V18" s="108">
        <f>IF(V13,'Dalyvio prielaidos'!$G$7/12,0)</f>
        <v>0</v>
      </c>
      <c r="W18" s="108">
        <f>IF(W13,'Dalyvio prielaidos'!$G$7/12,0)</f>
        <v>0</v>
      </c>
      <c r="X18" s="108">
        <f>IF(X13,'Dalyvio prielaidos'!$G$7/12,0)</f>
        <v>0</v>
      </c>
      <c r="Y18" s="108">
        <f>IF(Y13,'Dalyvio prielaidos'!$G$7/12,0)</f>
        <v>0</v>
      </c>
      <c r="Z18" s="108">
        <f>IF(Z13,'Dalyvio prielaidos'!$G$7/12,0)</f>
        <v>0</v>
      </c>
      <c r="AA18" s="106">
        <f>SUM(O18:Z18)</f>
        <v>0</v>
      </c>
      <c r="AB18" s="108">
        <f>IF(AB13,'Dalyvio prielaidos'!$G$7/12,0)</f>
        <v>61666.666666666664</v>
      </c>
      <c r="AC18" s="108">
        <f>IF(AC13,'Dalyvio prielaidos'!$G$7/12,0)</f>
        <v>61666.666666666664</v>
      </c>
      <c r="AD18" s="108">
        <f>IF(AD13,'Dalyvio prielaidos'!$G$7/12,0)</f>
        <v>61666.666666666664</v>
      </c>
      <c r="AE18" s="108">
        <f>IF(AE13,'Dalyvio prielaidos'!$G$7/12,0)</f>
        <v>61666.666666666664</v>
      </c>
      <c r="AF18" s="108">
        <f>IF(AF13,'Dalyvio prielaidos'!$G$7/12,0)</f>
        <v>61666.666666666664</v>
      </c>
      <c r="AG18" s="108">
        <f>IF(AG13,'Dalyvio prielaidos'!$G$7/12,0)</f>
        <v>61666.666666666664</v>
      </c>
      <c r="AH18" s="108">
        <f>IF(AH13,'Dalyvio prielaidos'!$G$7/12,0)</f>
        <v>61666.666666666664</v>
      </c>
      <c r="AI18" s="108">
        <f>IF(AI13,'Dalyvio prielaidos'!$G$7/12,0)</f>
        <v>61666.666666666664</v>
      </c>
      <c r="AJ18" s="108">
        <f>IF(AJ13,'Dalyvio prielaidos'!$G$7/12,0)</f>
        <v>61666.666666666664</v>
      </c>
      <c r="AK18" s="108">
        <f>IF(AK13,'Dalyvio prielaidos'!$G$7/12,0)</f>
        <v>61666.666666666664</v>
      </c>
      <c r="AL18" s="108">
        <f>IF(AL13,'Dalyvio prielaidos'!$G$7/12,0)</f>
        <v>61666.666666666664</v>
      </c>
      <c r="AM18" s="108">
        <f>IF(AM13,'Dalyvio prielaidos'!$G$7/12,0)</f>
        <v>61666.666666666664</v>
      </c>
      <c r="AN18" s="106">
        <f>SUM(AB18:AM18)</f>
        <v>739999.99999999988</v>
      </c>
      <c r="AO18" s="108">
        <f>IF(AO13,'Dalyvio prielaidos'!$G$7/12,0)</f>
        <v>61666.666666666664</v>
      </c>
      <c r="AP18" s="108">
        <f>IF(AP13,'Dalyvio prielaidos'!$G$7/12,0)</f>
        <v>61666.666666666664</v>
      </c>
      <c r="AQ18" s="108">
        <f>IF(AQ13,'Dalyvio prielaidos'!$G$7/12,0)</f>
        <v>61666.666666666664</v>
      </c>
      <c r="AR18" s="108">
        <f>IF(AR13,'Dalyvio prielaidos'!$G$7/12,0)</f>
        <v>61666.666666666664</v>
      </c>
      <c r="AS18" s="108">
        <f>IF(AS13,'Dalyvio prielaidos'!$G$7/12,0)</f>
        <v>61666.666666666664</v>
      </c>
      <c r="AT18" s="108">
        <f>IF(AT13,'Dalyvio prielaidos'!$G$7/12,0)</f>
        <v>61666.666666666664</v>
      </c>
      <c r="AU18" s="108">
        <f>IF(AU13,'Dalyvio prielaidos'!$G$7/12,0)</f>
        <v>61666.666666666664</v>
      </c>
      <c r="AV18" s="108">
        <f>IF(AV13,'Dalyvio prielaidos'!$G$7/12,0)</f>
        <v>61666.666666666664</v>
      </c>
      <c r="AW18" s="108">
        <f>IF(AW13,'Dalyvio prielaidos'!$G$7/12,0)</f>
        <v>61666.666666666664</v>
      </c>
      <c r="AX18" s="108">
        <f>IF(AX13,'Dalyvio prielaidos'!$G$7/12,0)</f>
        <v>61666.666666666664</v>
      </c>
      <c r="AY18" s="108">
        <f>IF(AY13,'Dalyvio prielaidos'!$G$7/12,0)</f>
        <v>61666.666666666664</v>
      </c>
      <c r="AZ18" s="108">
        <f>IF(AZ13,'Dalyvio prielaidos'!$G$7/12,0)</f>
        <v>61666.666666666664</v>
      </c>
      <c r="BA18" s="106">
        <f>SUM(AO18:AZ18)</f>
        <v>739999.99999999988</v>
      </c>
      <c r="BB18" s="108">
        <f>IF(BB13,'Dalyvio prielaidos'!$G$7/12,0)</f>
        <v>61666.666666666664</v>
      </c>
      <c r="BC18" s="108">
        <f>IF(BC13,'Dalyvio prielaidos'!$G$7/12,0)</f>
        <v>61666.666666666664</v>
      </c>
      <c r="BD18" s="108">
        <f>IF(BD13,'Dalyvio prielaidos'!$G$7/12,0)</f>
        <v>61666.666666666664</v>
      </c>
      <c r="BE18" s="108">
        <f>IF(BE13,'Dalyvio prielaidos'!$G$7/12,0)</f>
        <v>61666.666666666664</v>
      </c>
      <c r="BF18" s="108">
        <f>IF(BF13,'Dalyvio prielaidos'!$G$7/12,0)</f>
        <v>61666.666666666664</v>
      </c>
      <c r="BG18" s="108">
        <f>IF(BG13,'Dalyvio prielaidos'!$G$7/12,0)</f>
        <v>61666.666666666664</v>
      </c>
      <c r="BH18" s="108">
        <f>IF(BH13,'Dalyvio prielaidos'!$G$7/12,0)</f>
        <v>61666.666666666664</v>
      </c>
      <c r="BI18" s="108">
        <f>IF(BI13,'Dalyvio prielaidos'!$G$7/12,0)</f>
        <v>61666.666666666664</v>
      </c>
      <c r="BJ18" s="108">
        <f>IF(BJ13,'Dalyvio prielaidos'!$G$7/12,0)</f>
        <v>61666.666666666664</v>
      </c>
      <c r="BK18" s="108">
        <f>IF(BK13,'Dalyvio prielaidos'!$G$7/12,0)</f>
        <v>61666.666666666664</v>
      </c>
      <c r="BL18" s="108">
        <f>IF(BL13,'Dalyvio prielaidos'!$G$7/12,0)</f>
        <v>61666.666666666664</v>
      </c>
      <c r="BM18" s="108">
        <f>IF(BM13,'Dalyvio prielaidos'!$G$7/12,0)</f>
        <v>61666.666666666664</v>
      </c>
      <c r="BN18" s="106">
        <f>SUM(BB18:BM18)</f>
        <v>739999.99999999988</v>
      </c>
      <c r="BO18" s="108">
        <f>IF(BO13,'Dalyvio prielaidos'!$G$7/12,0)</f>
        <v>61666.666666666664</v>
      </c>
      <c r="BP18" s="108">
        <f>IF(BP13,'Dalyvio prielaidos'!$G$7/12,0)</f>
        <v>61666.666666666664</v>
      </c>
      <c r="BQ18" s="108">
        <f>IF(BQ13,'Dalyvio prielaidos'!$G$7/12,0)</f>
        <v>61666.666666666664</v>
      </c>
      <c r="BR18" s="108">
        <f>IF(BR13,'Dalyvio prielaidos'!$G$7/12,0)</f>
        <v>61666.666666666664</v>
      </c>
      <c r="BS18" s="108">
        <f>IF(BS13,'Dalyvio prielaidos'!$G$7/12,0)</f>
        <v>61666.666666666664</v>
      </c>
      <c r="BT18" s="108">
        <f>IF(BT13,'Dalyvio prielaidos'!$G$7/12,0)</f>
        <v>61666.666666666664</v>
      </c>
      <c r="BU18" s="108">
        <f>IF(BU13,'Dalyvio prielaidos'!$G$7/12,0)</f>
        <v>61666.666666666664</v>
      </c>
      <c r="BV18" s="108">
        <f>IF(BV13,'Dalyvio prielaidos'!$G$7/12,0)</f>
        <v>61666.666666666664</v>
      </c>
      <c r="BW18" s="108">
        <f>IF(BW13,'Dalyvio prielaidos'!$G$7/12,0)</f>
        <v>61666.666666666664</v>
      </c>
      <c r="BX18" s="108">
        <f>IF(BX13,'Dalyvio prielaidos'!$G$7/12,0)</f>
        <v>61666.666666666664</v>
      </c>
      <c r="BY18" s="108">
        <f>IF(BY13,'Dalyvio prielaidos'!$G$7/12,0)</f>
        <v>61666.666666666664</v>
      </c>
      <c r="BZ18" s="108">
        <f>IF(BZ13,'Dalyvio prielaidos'!$G$7/12,0)</f>
        <v>61666.666666666664</v>
      </c>
      <c r="CA18" s="106">
        <f>SUM(BO18:BZ18)</f>
        <v>739999.99999999988</v>
      </c>
      <c r="CB18" s="108">
        <f>IF(CB13,'Dalyvio prielaidos'!$G$7/12,0)</f>
        <v>61666.666666666664</v>
      </c>
      <c r="CC18" s="108">
        <f>IF(CC13,'Dalyvio prielaidos'!$G$7/12,0)</f>
        <v>61666.666666666664</v>
      </c>
      <c r="CD18" s="108">
        <f>IF(CD13,'Dalyvio prielaidos'!$G$7/12,0)</f>
        <v>61666.666666666664</v>
      </c>
      <c r="CE18" s="108">
        <f>IF(CE13,'Dalyvio prielaidos'!$G$7/12,0)</f>
        <v>61666.666666666664</v>
      </c>
      <c r="CF18" s="108">
        <f>IF(CF13,'Dalyvio prielaidos'!$G$7/12,0)</f>
        <v>61666.666666666664</v>
      </c>
      <c r="CG18" s="108">
        <f>IF(CG13,'Dalyvio prielaidos'!$G$7/12,0)</f>
        <v>61666.666666666664</v>
      </c>
      <c r="CH18" s="108">
        <f>IF(CH13,'Dalyvio prielaidos'!$G$7/12,0)</f>
        <v>61666.666666666664</v>
      </c>
      <c r="CI18" s="108">
        <f>IF(CI13,'Dalyvio prielaidos'!$G$7/12,0)</f>
        <v>61666.666666666664</v>
      </c>
      <c r="CJ18" s="108">
        <f>IF(CJ13,'Dalyvio prielaidos'!$G$7/12,0)</f>
        <v>61666.666666666664</v>
      </c>
      <c r="CK18" s="108">
        <f>IF(CK13,'Dalyvio prielaidos'!$G$7/12,0)</f>
        <v>61666.666666666664</v>
      </c>
      <c r="CL18" s="108">
        <f>IF(CL13,'Dalyvio prielaidos'!$G$7/12,0)</f>
        <v>61666.666666666664</v>
      </c>
      <c r="CM18" s="108">
        <f>IF(CM13,'Dalyvio prielaidos'!$G$7/12,0)</f>
        <v>61666.666666666664</v>
      </c>
      <c r="CN18" s="106">
        <f>SUM(CB18:CM18)</f>
        <v>739999.99999999988</v>
      </c>
      <c r="CO18" s="108">
        <f>IF(CO13,'Dalyvio prielaidos'!$G$7/12,0)</f>
        <v>61666.666666666664</v>
      </c>
      <c r="CP18" s="108">
        <f>IF(CP13,'Dalyvio prielaidos'!$G$7/12,0)</f>
        <v>61666.666666666664</v>
      </c>
      <c r="CQ18" s="108">
        <f>IF(CQ13,'Dalyvio prielaidos'!$G$7/12,0)</f>
        <v>61666.666666666664</v>
      </c>
      <c r="CR18" s="108">
        <f>IF(CR13,'Dalyvio prielaidos'!$G$7/12,0)</f>
        <v>61666.666666666664</v>
      </c>
      <c r="CS18" s="108">
        <f>IF(CS13,'Dalyvio prielaidos'!$G$7/12,0)</f>
        <v>61666.666666666664</v>
      </c>
      <c r="CT18" s="108">
        <f>IF(CT13,'Dalyvio prielaidos'!$G$7/12,0)</f>
        <v>61666.666666666664</v>
      </c>
      <c r="CU18" s="108">
        <f>IF(CU13,'Dalyvio prielaidos'!$G$7/12,0)</f>
        <v>61666.666666666664</v>
      </c>
      <c r="CV18" s="108">
        <f>IF(CV13,'Dalyvio prielaidos'!$G$7/12,0)</f>
        <v>61666.666666666664</v>
      </c>
      <c r="CW18" s="108">
        <f>IF(CW13,'Dalyvio prielaidos'!$G$7/12,0)</f>
        <v>61666.666666666664</v>
      </c>
      <c r="CX18" s="108">
        <f>IF(CX13,'Dalyvio prielaidos'!$G$7/12,0)</f>
        <v>61666.666666666664</v>
      </c>
      <c r="CY18" s="108">
        <f>IF(CY13,'Dalyvio prielaidos'!$G$7/12,0)</f>
        <v>61666.666666666664</v>
      </c>
      <c r="CZ18" s="108">
        <f>IF(CZ13,'Dalyvio prielaidos'!$G$7/12,0)</f>
        <v>61666.666666666664</v>
      </c>
      <c r="DA18" s="106">
        <f>SUM(CO18:CZ18)</f>
        <v>739999.99999999988</v>
      </c>
      <c r="DB18" s="108">
        <f>IF(DB13,'Dalyvio prielaidos'!$G$7/12,0)</f>
        <v>61666.666666666664</v>
      </c>
      <c r="DC18" s="108">
        <f>IF(DC13,'Dalyvio prielaidos'!$G$7/12,0)</f>
        <v>61666.666666666664</v>
      </c>
      <c r="DD18" s="108">
        <f>IF(DD13,'Dalyvio prielaidos'!$G$7/12,0)</f>
        <v>61666.666666666664</v>
      </c>
      <c r="DE18" s="108">
        <f>IF(DE13,'Dalyvio prielaidos'!$G$7/12,0)</f>
        <v>61666.666666666664</v>
      </c>
      <c r="DF18" s="108">
        <f>IF(DF13,'Dalyvio prielaidos'!$G$7/12,0)</f>
        <v>61666.666666666664</v>
      </c>
      <c r="DG18" s="108">
        <f>IF(DG13,'Dalyvio prielaidos'!$G$7/12,0)</f>
        <v>61666.666666666664</v>
      </c>
      <c r="DH18" s="108">
        <f>IF(DH13,'Dalyvio prielaidos'!$G$7/12,0)</f>
        <v>61666.666666666664</v>
      </c>
      <c r="DI18" s="108">
        <f>IF(DI13,'Dalyvio prielaidos'!$G$7/12,0)</f>
        <v>61666.666666666664</v>
      </c>
      <c r="DJ18" s="108">
        <f>IF(DJ13,'Dalyvio prielaidos'!$G$7/12,0)</f>
        <v>61666.666666666664</v>
      </c>
      <c r="DK18" s="108">
        <f>IF(DK13,'Dalyvio prielaidos'!$G$7/12,0)</f>
        <v>61666.666666666664</v>
      </c>
      <c r="DL18" s="108">
        <f>IF(DL13,'Dalyvio prielaidos'!$G$7/12,0)</f>
        <v>61666.666666666664</v>
      </c>
      <c r="DM18" s="108">
        <f>IF(DM13,'Dalyvio prielaidos'!$G$7/12,0)</f>
        <v>61666.666666666664</v>
      </c>
      <c r="DN18" s="106">
        <f>SUM(DB18:DM18)</f>
        <v>739999.99999999988</v>
      </c>
      <c r="DO18" s="108">
        <f>IF(DO13,'Dalyvio prielaidos'!$G$7/12,0)</f>
        <v>61666.666666666664</v>
      </c>
      <c r="DP18" s="108">
        <f>IF(DP13,'Dalyvio prielaidos'!$G$7/12,0)</f>
        <v>61666.666666666664</v>
      </c>
      <c r="DQ18" s="108">
        <f>IF(DQ13,'Dalyvio prielaidos'!$G$7/12,0)</f>
        <v>61666.666666666664</v>
      </c>
      <c r="DR18" s="108">
        <f>IF(DR13,'Dalyvio prielaidos'!$G$7/12,0)</f>
        <v>61666.666666666664</v>
      </c>
      <c r="DS18" s="108">
        <f>IF(DS13,'Dalyvio prielaidos'!$G$7/12,0)</f>
        <v>61666.666666666664</v>
      </c>
      <c r="DT18" s="108">
        <f>IF(DT13,'Dalyvio prielaidos'!$G$7/12,0)</f>
        <v>61666.666666666664</v>
      </c>
      <c r="DU18" s="108">
        <f>IF(DU13,'Dalyvio prielaidos'!$G$7/12,0)</f>
        <v>61666.666666666664</v>
      </c>
      <c r="DV18" s="108">
        <f>IF(DV13,'Dalyvio prielaidos'!$G$7/12,0)</f>
        <v>61666.666666666664</v>
      </c>
      <c r="DW18" s="108">
        <f>IF(DW13,'Dalyvio prielaidos'!$G$7/12,0)</f>
        <v>61666.666666666664</v>
      </c>
      <c r="DX18" s="108">
        <f>IF(DX13,'Dalyvio prielaidos'!$G$7/12,0)</f>
        <v>61666.666666666664</v>
      </c>
      <c r="DY18" s="108">
        <f>IF(DY13,'Dalyvio prielaidos'!$G$7/12,0)</f>
        <v>61666.666666666664</v>
      </c>
      <c r="DZ18" s="108">
        <f>IF(DZ13,'Dalyvio prielaidos'!$G$7/12,0)</f>
        <v>61666.666666666664</v>
      </c>
      <c r="EA18" s="106">
        <f>SUM(DO18:DZ18)</f>
        <v>739999.99999999988</v>
      </c>
      <c r="EB18" s="108">
        <f>IF(EB13,'Dalyvio prielaidos'!$G$7/12,0)</f>
        <v>61666.666666666664</v>
      </c>
      <c r="EC18" s="108">
        <f>IF(EC13,'Dalyvio prielaidos'!$G$7/12,0)</f>
        <v>61666.666666666664</v>
      </c>
      <c r="ED18" s="108">
        <f>IF(ED13,'Dalyvio prielaidos'!$G$7/12,0)</f>
        <v>61666.666666666664</v>
      </c>
      <c r="EE18" s="108">
        <f>IF(EE13,'Dalyvio prielaidos'!$G$7/12,0)</f>
        <v>61666.666666666664</v>
      </c>
      <c r="EF18" s="108">
        <f>IF(EF13,'Dalyvio prielaidos'!$G$7/12,0)</f>
        <v>61666.666666666664</v>
      </c>
      <c r="EG18" s="108">
        <f>IF(EG13,'Dalyvio prielaidos'!$G$7/12,0)</f>
        <v>61666.666666666664</v>
      </c>
      <c r="EH18" s="108">
        <f>IF(EH13,'Dalyvio prielaidos'!$G$7/12,0)</f>
        <v>61666.666666666664</v>
      </c>
      <c r="EI18" s="108">
        <f>IF(EI13,'Dalyvio prielaidos'!$G$7/12,0)</f>
        <v>61666.666666666664</v>
      </c>
      <c r="EJ18" s="108">
        <f>IF(EJ13,'Dalyvio prielaidos'!$G$7/12,0)</f>
        <v>61666.666666666664</v>
      </c>
      <c r="EK18" s="108">
        <f>IF(EK13,'Dalyvio prielaidos'!$G$7/12,0)</f>
        <v>61666.666666666664</v>
      </c>
      <c r="EL18" s="108">
        <f>IF(EL13,'Dalyvio prielaidos'!$G$7/12,0)</f>
        <v>61666.666666666664</v>
      </c>
      <c r="EM18" s="108">
        <f>IF(EM13,'Dalyvio prielaidos'!$G$7/12,0)</f>
        <v>61666.666666666664</v>
      </c>
      <c r="EN18" s="106">
        <f>SUM(EB18:EM18)</f>
        <v>739999.99999999988</v>
      </c>
      <c r="EO18" s="108">
        <f>IF(EO13,'Dalyvio prielaidos'!$G$7/12,0)</f>
        <v>61666.666666666664</v>
      </c>
      <c r="EP18" s="108">
        <f>IF(EP13,'Dalyvio prielaidos'!$G$7/12,0)</f>
        <v>61666.666666666664</v>
      </c>
      <c r="EQ18" s="108">
        <f>IF(EQ13,'Dalyvio prielaidos'!$G$7/12,0)</f>
        <v>61666.666666666664</v>
      </c>
      <c r="ER18" s="108">
        <f>IF(ER13,'Dalyvio prielaidos'!$G$7/12,0)</f>
        <v>61666.666666666664</v>
      </c>
      <c r="ES18" s="108">
        <f>IF(ES13,'Dalyvio prielaidos'!$G$7/12,0)</f>
        <v>61666.666666666664</v>
      </c>
      <c r="ET18" s="108">
        <f>IF(ET13,'Dalyvio prielaidos'!$G$7/12,0)</f>
        <v>61666.666666666664</v>
      </c>
      <c r="EU18" s="108">
        <f>IF(EU13,'Dalyvio prielaidos'!$G$7/12,0)</f>
        <v>61666.666666666664</v>
      </c>
      <c r="EV18" s="108">
        <f>IF(EV13,'Dalyvio prielaidos'!$G$7/12,0)</f>
        <v>61666.666666666664</v>
      </c>
      <c r="EW18" s="108">
        <f>IF(EW13,'Dalyvio prielaidos'!$G$7/12,0)</f>
        <v>61666.666666666664</v>
      </c>
      <c r="EX18" s="108">
        <f>IF(EX13,'Dalyvio prielaidos'!$G$7/12,0)</f>
        <v>61666.666666666664</v>
      </c>
      <c r="EY18" s="108">
        <f>IF(EY13,'Dalyvio prielaidos'!$G$7/12,0)</f>
        <v>61666.666666666664</v>
      </c>
      <c r="EZ18" s="108">
        <f>IF(EZ13,'Dalyvio prielaidos'!$G$7/12,0)</f>
        <v>61666.666666666664</v>
      </c>
      <c r="FA18" s="106">
        <f>SUM(EO18:EZ18)</f>
        <v>739999.99999999988</v>
      </c>
      <c r="FB18" s="108">
        <f>IF(FB13,'Dalyvio prielaidos'!$G$7/12,0)</f>
        <v>61666.666666666664</v>
      </c>
      <c r="FC18" s="108">
        <f>IF(FC13,'Dalyvio prielaidos'!$G$7/12,0)</f>
        <v>61666.666666666664</v>
      </c>
      <c r="FD18" s="108">
        <f>IF(FD13,'Dalyvio prielaidos'!$G$7/12,0)</f>
        <v>61666.666666666664</v>
      </c>
      <c r="FE18" s="108">
        <f>IF(FE13,'Dalyvio prielaidos'!$G$7/12,0)</f>
        <v>61666.666666666664</v>
      </c>
      <c r="FF18" s="108">
        <f>IF(FF13,'Dalyvio prielaidos'!$G$7/12,0)</f>
        <v>61666.666666666664</v>
      </c>
      <c r="FG18" s="108">
        <f>IF(FG13,'Dalyvio prielaidos'!$G$7/12,0)</f>
        <v>61666.666666666664</v>
      </c>
      <c r="FH18" s="108">
        <f>IF(FH13,'Dalyvio prielaidos'!$G$7/12,0)</f>
        <v>61666.666666666664</v>
      </c>
      <c r="FI18" s="108">
        <f>IF(FI13,'Dalyvio prielaidos'!$G$7/12,0)</f>
        <v>61666.666666666664</v>
      </c>
      <c r="FJ18" s="108">
        <f>IF(FJ13,'Dalyvio prielaidos'!$G$7/12,0)</f>
        <v>61666.666666666664</v>
      </c>
      <c r="FK18" s="108">
        <f>IF(FK13,'Dalyvio prielaidos'!$G$7/12,0)</f>
        <v>61666.666666666664</v>
      </c>
      <c r="FL18" s="108">
        <f>IF(FL13,'Dalyvio prielaidos'!$G$7/12,0)</f>
        <v>61666.666666666664</v>
      </c>
      <c r="FM18" s="108">
        <f>IF(FM13,'Dalyvio prielaidos'!$G$7/12,0)</f>
        <v>61666.666666666664</v>
      </c>
      <c r="FN18" s="106">
        <f>SUM(FB18:FM18)</f>
        <v>739999.99999999988</v>
      </c>
      <c r="FO18" s="108">
        <f>IF(FO13,'Dalyvio prielaidos'!$G$7/12,0)</f>
        <v>61666.666666666664</v>
      </c>
      <c r="FP18" s="108">
        <f>IF(FP13,'Dalyvio prielaidos'!$G$7/12,0)</f>
        <v>61666.666666666664</v>
      </c>
      <c r="FQ18" s="108">
        <f>IF(FQ13,'Dalyvio prielaidos'!$G$7/12,0)</f>
        <v>61666.666666666664</v>
      </c>
      <c r="FR18" s="108">
        <f>IF(FR13,'Dalyvio prielaidos'!$G$7/12,0)</f>
        <v>61666.666666666664</v>
      </c>
      <c r="FS18" s="108">
        <f>IF(FS13,'Dalyvio prielaidos'!$G$7/12,0)</f>
        <v>61666.666666666664</v>
      </c>
      <c r="FT18" s="108">
        <f>IF(FT13,'Dalyvio prielaidos'!$G$7/12,0)</f>
        <v>61666.666666666664</v>
      </c>
      <c r="FU18" s="108">
        <f>IF(FU13,'Dalyvio prielaidos'!$G$7/12,0)</f>
        <v>61666.666666666664</v>
      </c>
      <c r="FV18" s="108">
        <f>IF(FV13,'Dalyvio prielaidos'!$G$7/12,0)</f>
        <v>61666.666666666664</v>
      </c>
      <c r="FW18" s="108">
        <f>IF(FW13,'Dalyvio prielaidos'!$G$7/12,0)</f>
        <v>61666.666666666664</v>
      </c>
      <c r="FX18" s="108">
        <f>IF(FX13,'Dalyvio prielaidos'!$G$7/12,0)</f>
        <v>61666.666666666664</v>
      </c>
      <c r="FY18" s="108">
        <f>IF(FY13,'Dalyvio prielaidos'!$G$7/12,0)</f>
        <v>61666.666666666664</v>
      </c>
      <c r="FZ18" s="108">
        <f>IF(FZ13,'Dalyvio prielaidos'!$G$7/12,0)</f>
        <v>61666.666666666664</v>
      </c>
      <c r="GA18" s="106">
        <f>SUM(FO18:FZ18)</f>
        <v>739999.99999999988</v>
      </c>
      <c r="GB18" s="108">
        <f>IF(GB13,'Dalyvio prielaidos'!$G$7/12,0)</f>
        <v>61666.666666666664</v>
      </c>
      <c r="GC18" s="108">
        <f>IF(GC13,'Dalyvio prielaidos'!$G$7/12,0)</f>
        <v>61666.666666666664</v>
      </c>
      <c r="GD18" s="108">
        <f>IF(GD13,'Dalyvio prielaidos'!$G$7/12,0)</f>
        <v>61666.666666666664</v>
      </c>
      <c r="GE18" s="108">
        <f>IF(GE13,'Dalyvio prielaidos'!$G$7/12,0)</f>
        <v>61666.666666666664</v>
      </c>
      <c r="GF18" s="108">
        <f>IF(GF13,'Dalyvio prielaidos'!$G$7/12,0)</f>
        <v>61666.666666666664</v>
      </c>
      <c r="GG18" s="108">
        <f>IF(GG13,'Dalyvio prielaidos'!$G$7/12,0)</f>
        <v>61666.666666666664</v>
      </c>
      <c r="GH18" s="108">
        <f>IF(GH13,'Dalyvio prielaidos'!$G$7/12,0)</f>
        <v>61666.666666666664</v>
      </c>
      <c r="GI18" s="108">
        <f>IF(GI13,'Dalyvio prielaidos'!$G$7/12,0)</f>
        <v>61666.666666666664</v>
      </c>
      <c r="GJ18" s="108">
        <f>IF(GJ13,'Dalyvio prielaidos'!$G$7/12,0)</f>
        <v>61666.666666666664</v>
      </c>
      <c r="GK18" s="108">
        <f>IF(GK13,'Dalyvio prielaidos'!$G$7/12,0)</f>
        <v>61666.666666666664</v>
      </c>
      <c r="GL18" s="108">
        <f>IF(GL13,'Dalyvio prielaidos'!$G$7/12,0)</f>
        <v>61666.666666666664</v>
      </c>
      <c r="GM18" s="108">
        <f>IF(GM13,'Dalyvio prielaidos'!$G$7/12,0)</f>
        <v>61666.666666666664</v>
      </c>
      <c r="GN18" s="106">
        <f>SUM(GB18:GM18)</f>
        <v>739999.99999999988</v>
      </c>
      <c r="GO18" s="108">
        <f>IF(GO13,'Dalyvio prielaidos'!$G$7/12,0)</f>
        <v>0</v>
      </c>
      <c r="GP18" s="108">
        <f>IF(GP13,'Dalyvio prielaidos'!$G$7/12,0)</f>
        <v>0</v>
      </c>
      <c r="GQ18" s="108">
        <f>IF(GQ13,'Dalyvio prielaidos'!$G$7/12,0)</f>
        <v>0</v>
      </c>
      <c r="GR18" s="108">
        <f>IF(GR13,'Dalyvio prielaidos'!$G$7/12,0)</f>
        <v>0</v>
      </c>
      <c r="GS18" s="108">
        <f>IF(GS13,'Dalyvio prielaidos'!$G$7/12,0)</f>
        <v>0</v>
      </c>
      <c r="GT18" s="108">
        <f>IF(GT13,'Dalyvio prielaidos'!$G$7/12,0)</f>
        <v>0</v>
      </c>
      <c r="GU18" s="108">
        <f>IF(GU13,'Dalyvio prielaidos'!$G$7/12,0)</f>
        <v>0</v>
      </c>
      <c r="GV18" s="108">
        <f>IF(GV13,'Dalyvio prielaidos'!$G$7/12,0)</f>
        <v>0</v>
      </c>
      <c r="GW18" s="108">
        <f>IF(GW13,'Dalyvio prielaidos'!$G$7/12,0)</f>
        <v>0</v>
      </c>
      <c r="GX18" s="108">
        <f>IF(GX13,'Dalyvio prielaidos'!$G$7/12,0)</f>
        <v>0</v>
      </c>
      <c r="GY18" s="108">
        <f>IF(GY13,'Dalyvio prielaidos'!$G$7/12,0)</f>
        <v>0</v>
      </c>
      <c r="GZ18" s="108">
        <f>IF(GZ13,'Dalyvio prielaidos'!$G$7/12,0)</f>
        <v>0</v>
      </c>
      <c r="HA18" s="106">
        <f>SUM(GO18:GZ18)</f>
        <v>0</v>
      </c>
      <c r="HB18" s="108">
        <f>IF(HB13,'Dalyvio prielaidos'!$G$7/12,0)</f>
        <v>0</v>
      </c>
      <c r="HC18" s="108">
        <f>IF(HC13,'Dalyvio prielaidos'!$G$7/12,0)</f>
        <v>0</v>
      </c>
      <c r="HD18" s="108">
        <f>IF(HD13,'Dalyvio prielaidos'!$G$7/12,0)</f>
        <v>0</v>
      </c>
      <c r="HE18" s="108">
        <f>IF(HE13,'Dalyvio prielaidos'!$G$7/12,0)</f>
        <v>0</v>
      </c>
      <c r="HF18" s="108">
        <f>IF(HF13,'Dalyvio prielaidos'!$G$7/12,0)</f>
        <v>0</v>
      </c>
      <c r="HG18" s="108">
        <f>IF(HG13,'Dalyvio prielaidos'!$G$7/12,0)</f>
        <v>0</v>
      </c>
      <c r="HH18" s="108">
        <f>IF(HH13,'Dalyvio prielaidos'!$G$7/12,0)</f>
        <v>0</v>
      </c>
      <c r="HI18" s="108">
        <f>IF(HI13,'Dalyvio prielaidos'!$G$7/12,0)</f>
        <v>0</v>
      </c>
      <c r="HJ18" s="108">
        <f>IF(HJ13,'Dalyvio prielaidos'!$G$7/12,0)</f>
        <v>0</v>
      </c>
      <c r="HK18" s="108">
        <f>IF(HK13,'Dalyvio prielaidos'!$G$7/12,0)</f>
        <v>0</v>
      </c>
      <c r="HL18" s="108">
        <f>IF(HL13,'Dalyvio prielaidos'!$G$7/12,0)</f>
        <v>0</v>
      </c>
      <c r="HM18" s="108">
        <f>IF(HM13,'Dalyvio prielaidos'!$G$7/12,0)</f>
        <v>0</v>
      </c>
      <c r="HN18" s="106">
        <f>SUM(HB18:HM18)</f>
        <v>0</v>
      </c>
      <c r="HO18" s="108">
        <f>IF(HO13,'Dalyvio prielaidos'!$G$7/12,0)</f>
        <v>0</v>
      </c>
      <c r="HP18" s="108">
        <f>IF(HP13,'Dalyvio prielaidos'!$G$7/12,0)</f>
        <v>0</v>
      </c>
      <c r="HQ18" s="108">
        <f>IF(HQ13,'Dalyvio prielaidos'!$G$7/12,0)</f>
        <v>0</v>
      </c>
      <c r="HR18" s="108">
        <f>IF(HR13,'Dalyvio prielaidos'!$G$7/12,0)</f>
        <v>0</v>
      </c>
      <c r="HS18" s="108">
        <f>IF(HS13,'Dalyvio prielaidos'!$G$7/12,0)</f>
        <v>0</v>
      </c>
      <c r="HT18" s="108">
        <f>IF(HT13,'Dalyvio prielaidos'!$G$7/12,0)</f>
        <v>0</v>
      </c>
      <c r="HU18" s="108">
        <f>IF(HU13,'Dalyvio prielaidos'!$G$7/12,0)</f>
        <v>0</v>
      </c>
      <c r="HV18" s="108">
        <f>IF(HV13,'Dalyvio prielaidos'!$G$7/12,0)</f>
        <v>0</v>
      </c>
      <c r="HW18" s="108">
        <f>IF(HW13,'Dalyvio prielaidos'!$G$7/12,0)</f>
        <v>0</v>
      </c>
      <c r="HX18" s="108">
        <f>IF(HX13,'Dalyvio prielaidos'!$G$7/12,0)</f>
        <v>0</v>
      </c>
      <c r="HY18" s="108">
        <f>IF(HY13,'Dalyvio prielaidos'!$G$7/12,0)</f>
        <v>0</v>
      </c>
      <c r="HZ18" s="108">
        <f>IF(HZ13,'Dalyvio prielaidos'!$G$7/12,0)</f>
        <v>0</v>
      </c>
      <c r="IA18" s="106">
        <f>SUM(HO18:HZ18)</f>
        <v>0</v>
      </c>
      <c r="IB18" s="108">
        <f>IF(IB13,'Dalyvio prielaidos'!$G$7/12,0)</f>
        <v>0</v>
      </c>
      <c r="IC18" s="108">
        <f>IF(IC13,'Dalyvio prielaidos'!$G$7/12,0)</f>
        <v>0</v>
      </c>
      <c r="ID18" s="108">
        <f>IF(ID13,'Dalyvio prielaidos'!$G$7/12,0)</f>
        <v>0</v>
      </c>
      <c r="IE18" s="108">
        <f>IF(IE13,'Dalyvio prielaidos'!$G$7/12,0)</f>
        <v>0</v>
      </c>
      <c r="IF18" s="108">
        <f>IF(IF13,'Dalyvio prielaidos'!$G$7/12,0)</f>
        <v>0</v>
      </c>
      <c r="IG18" s="108">
        <f>IF(IG13,'Dalyvio prielaidos'!$G$7/12,0)</f>
        <v>0</v>
      </c>
      <c r="IH18" s="108">
        <f>IF(IH13,'Dalyvio prielaidos'!$G$7/12,0)</f>
        <v>0</v>
      </c>
      <c r="II18" s="108">
        <f>IF(II13,'Dalyvio prielaidos'!$G$7/12,0)</f>
        <v>0</v>
      </c>
      <c r="IJ18" s="108">
        <f>IF(IJ13,'Dalyvio prielaidos'!$G$7/12,0)</f>
        <v>0</v>
      </c>
      <c r="IK18" s="108">
        <f>IF(IK13,'Dalyvio prielaidos'!$G$7/12,0)</f>
        <v>0</v>
      </c>
      <c r="IL18" s="108">
        <f>IF(IL13,'Dalyvio prielaidos'!$G$7/12,0)</f>
        <v>0</v>
      </c>
      <c r="IM18" s="108">
        <f>IF(IM13,'Dalyvio prielaidos'!$G$7/12,0)</f>
        <v>0</v>
      </c>
      <c r="IN18" s="106">
        <f>SUM(IB18:IM18)</f>
        <v>0</v>
      </c>
      <c r="IO18" s="108">
        <f>IF(IO13,'Dalyvio prielaidos'!$G$7/12,0)</f>
        <v>0</v>
      </c>
      <c r="IP18" s="108">
        <f>IF(IP13,'Dalyvio prielaidos'!$G$7/12,0)</f>
        <v>0</v>
      </c>
      <c r="IQ18" s="108">
        <f>IF(IQ13,'Dalyvio prielaidos'!$G$7/12,0)</f>
        <v>0</v>
      </c>
      <c r="IR18" s="108">
        <f>IF(IR13,'Dalyvio prielaidos'!$G$7/12,0)</f>
        <v>0</v>
      </c>
      <c r="IS18" s="108">
        <f>IF(IS13,'Dalyvio prielaidos'!$G$7/12,0)</f>
        <v>0</v>
      </c>
      <c r="IT18" s="108">
        <f>IF(IT13,'Dalyvio prielaidos'!$G$7/12,0)</f>
        <v>0</v>
      </c>
      <c r="IU18" s="108">
        <f>IF(IU13,'Dalyvio prielaidos'!$G$7/12,0)</f>
        <v>0</v>
      </c>
      <c r="IV18" s="108">
        <f>IF(IV13,'Dalyvio prielaidos'!$G$7/12,0)</f>
        <v>0</v>
      </c>
      <c r="IW18" s="108">
        <f>IF(IW13,'Dalyvio prielaidos'!$G$7/12,0)</f>
        <v>0</v>
      </c>
      <c r="IX18" s="108">
        <f>IF(IX13,'Dalyvio prielaidos'!$G$7/12,0)</f>
        <v>0</v>
      </c>
      <c r="IY18" s="108">
        <f>IF(IY13,'Dalyvio prielaidos'!$G$7/12,0)</f>
        <v>0</v>
      </c>
      <c r="IZ18" s="108">
        <f>IF(IZ13,'Dalyvio prielaidos'!$G$7/12,0)</f>
        <v>0</v>
      </c>
      <c r="JA18" s="106">
        <f>SUM(IO18:IZ18)</f>
        <v>0</v>
      </c>
      <c r="JB18" s="108">
        <f>IF(JB13,'Dalyvio prielaidos'!$G$7/12,0)</f>
        <v>0</v>
      </c>
      <c r="JC18" s="108">
        <f>IF(JC13,'Dalyvio prielaidos'!$G$7/12,0)</f>
        <v>0</v>
      </c>
      <c r="JD18" s="108">
        <f>IF(JD13,'Dalyvio prielaidos'!$G$7/12,0)</f>
        <v>0</v>
      </c>
      <c r="JE18" s="108">
        <f>IF(JE13,'Dalyvio prielaidos'!$G$7/12,0)</f>
        <v>0</v>
      </c>
      <c r="JF18" s="108">
        <f>IF(JF13,'Dalyvio prielaidos'!$G$7/12,0)</f>
        <v>0</v>
      </c>
      <c r="JG18" s="108">
        <f>IF(JG13,'Dalyvio prielaidos'!$G$7/12,0)</f>
        <v>0</v>
      </c>
      <c r="JH18" s="108">
        <f>IF(JH13,'Dalyvio prielaidos'!$G$7/12,0)</f>
        <v>0</v>
      </c>
      <c r="JI18" s="108">
        <f>IF(JI13,'Dalyvio prielaidos'!$G$7/12,0)</f>
        <v>0</v>
      </c>
      <c r="JJ18" s="108">
        <f>IF(JJ13,'Dalyvio prielaidos'!$G$7/12,0)</f>
        <v>0</v>
      </c>
      <c r="JK18" s="108">
        <f>IF(JK13,'Dalyvio prielaidos'!$G$7/12,0)</f>
        <v>0</v>
      </c>
      <c r="JL18" s="108">
        <f>IF(JL13,'Dalyvio prielaidos'!$G$7/12,0)</f>
        <v>0</v>
      </c>
      <c r="JM18" s="108">
        <f>IF(JM13,'Dalyvio prielaidos'!$G$7/12,0)</f>
        <v>0</v>
      </c>
      <c r="JN18" s="106">
        <f>SUM(JB18:JM18)</f>
        <v>0</v>
      </c>
      <c r="JO18" s="108">
        <f>IF(JO13,'Dalyvio prielaidos'!$G$7/12,0)</f>
        <v>0</v>
      </c>
      <c r="JP18" s="108">
        <f>IF(JP13,'Dalyvio prielaidos'!$G$7/12,0)</f>
        <v>0</v>
      </c>
      <c r="JQ18" s="108">
        <f>IF(JQ13,'Dalyvio prielaidos'!$G$7/12,0)</f>
        <v>0</v>
      </c>
      <c r="JR18" s="108">
        <f>IF(JR13,'Dalyvio prielaidos'!$G$7/12,0)</f>
        <v>0</v>
      </c>
      <c r="JS18" s="108">
        <f>IF(JS13,'Dalyvio prielaidos'!$G$7/12,0)</f>
        <v>0</v>
      </c>
      <c r="JT18" s="108">
        <f>IF(JT13,'Dalyvio prielaidos'!$G$7/12,0)</f>
        <v>0</v>
      </c>
      <c r="JU18" s="108">
        <f>IF(JU13,'Dalyvio prielaidos'!$G$7/12,0)</f>
        <v>0</v>
      </c>
      <c r="JV18" s="108">
        <f>IF(JV13,'Dalyvio prielaidos'!$G$7/12,0)</f>
        <v>0</v>
      </c>
      <c r="JW18" s="108">
        <f>IF(JW13,'Dalyvio prielaidos'!$G$7/12,0)</f>
        <v>0</v>
      </c>
      <c r="JX18" s="108">
        <f>IF(JX13,'Dalyvio prielaidos'!$G$7/12,0)</f>
        <v>0</v>
      </c>
      <c r="JY18" s="108">
        <f>IF(JY13,'Dalyvio prielaidos'!$G$7/12,0)</f>
        <v>0</v>
      </c>
      <c r="JZ18" s="108">
        <f>IF(JZ13,'Dalyvio prielaidos'!$G$7/12,0)</f>
        <v>0</v>
      </c>
      <c r="KA18" s="106">
        <f>SUM(JO18:JZ18)</f>
        <v>0</v>
      </c>
      <c r="KB18" s="108">
        <f>IF(KB13,'Dalyvio prielaidos'!$G$7/12,0)</f>
        <v>0</v>
      </c>
      <c r="KC18" s="108">
        <f>IF(KC13,'Dalyvio prielaidos'!$G$7/12,0)</f>
        <v>0</v>
      </c>
      <c r="KD18" s="108">
        <f>IF(KD13,'Dalyvio prielaidos'!$G$7/12,0)</f>
        <v>0</v>
      </c>
      <c r="KE18" s="108">
        <f>IF(KE13,'Dalyvio prielaidos'!$G$7/12,0)</f>
        <v>0</v>
      </c>
      <c r="KF18" s="108">
        <f>IF(KF13,'Dalyvio prielaidos'!$G$7/12,0)</f>
        <v>0</v>
      </c>
      <c r="KG18" s="108">
        <f>IF(KG13,'Dalyvio prielaidos'!$G$7/12,0)</f>
        <v>0</v>
      </c>
      <c r="KH18" s="108">
        <f>IF(KH13,'Dalyvio prielaidos'!$G$7/12,0)</f>
        <v>0</v>
      </c>
      <c r="KI18" s="108">
        <f>IF(KI13,'Dalyvio prielaidos'!$G$7/12,0)</f>
        <v>0</v>
      </c>
      <c r="KJ18" s="108">
        <f>IF(KJ13,'Dalyvio prielaidos'!$G$7/12,0)</f>
        <v>0</v>
      </c>
      <c r="KK18" s="108">
        <f>IF(KK13,'Dalyvio prielaidos'!$G$7/12,0)</f>
        <v>0</v>
      </c>
      <c r="KL18" s="108">
        <f>IF(KL13,'Dalyvio prielaidos'!$G$7/12,0)</f>
        <v>0</v>
      </c>
      <c r="KM18" s="108">
        <f>IF(KM13,'Dalyvio prielaidos'!$G$7/12,0)</f>
        <v>0</v>
      </c>
      <c r="KN18" s="106">
        <f>SUM(KB18:KM18)</f>
        <v>0</v>
      </c>
      <c r="KO18" s="108">
        <f>IF(KO13,'Dalyvio prielaidos'!$G$7/12,0)</f>
        <v>0</v>
      </c>
      <c r="KP18" s="108">
        <f>IF(KP13,'Dalyvio prielaidos'!$G$7/12,0)</f>
        <v>0</v>
      </c>
      <c r="KQ18" s="108">
        <f>IF(KQ13,'Dalyvio prielaidos'!$G$7/12,0)</f>
        <v>0</v>
      </c>
      <c r="KR18" s="108">
        <f>IF(KR13,'Dalyvio prielaidos'!$G$7/12,0)</f>
        <v>0</v>
      </c>
      <c r="KS18" s="108">
        <f>IF(KS13,'Dalyvio prielaidos'!$G$7/12,0)</f>
        <v>0</v>
      </c>
      <c r="KT18" s="108">
        <f>IF(KT13,'Dalyvio prielaidos'!$G$7/12,0)</f>
        <v>0</v>
      </c>
      <c r="KU18" s="108">
        <f>IF(KU13,'Dalyvio prielaidos'!$G$7/12,0)</f>
        <v>0</v>
      </c>
      <c r="KV18" s="108">
        <f>IF(KV13,'Dalyvio prielaidos'!$G$7/12,0)</f>
        <v>0</v>
      </c>
      <c r="KW18" s="108">
        <f>IF(KW13,'Dalyvio prielaidos'!$G$7/12,0)</f>
        <v>0</v>
      </c>
      <c r="KX18" s="108">
        <f>IF(KX13,'Dalyvio prielaidos'!$G$7/12,0)</f>
        <v>0</v>
      </c>
      <c r="KY18" s="108">
        <f>IF(KY13,'Dalyvio prielaidos'!$G$7/12,0)</f>
        <v>0</v>
      </c>
      <c r="KZ18" s="108">
        <f>IF(KZ13,'Dalyvio prielaidos'!$G$7/12,0)</f>
        <v>0</v>
      </c>
      <c r="LA18" s="106">
        <f>SUM(KO18:KZ18)</f>
        <v>0</v>
      </c>
      <c r="LB18" s="108">
        <f>IF(LB13,'Dalyvio prielaidos'!$G$7/12,0)</f>
        <v>0</v>
      </c>
      <c r="LC18" s="108">
        <f>IF(LC13,'Dalyvio prielaidos'!$G$7/12,0)</f>
        <v>0</v>
      </c>
      <c r="LD18" s="108">
        <f>IF(LD13,'Dalyvio prielaidos'!$G$7/12,0)</f>
        <v>0</v>
      </c>
      <c r="LE18" s="108">
        <f>IF(LE13,'Dalyvio prielaidos'!$G$7/12,0)</f>
        <v>0</v>
      </c>
      <c r="LF18" s="108">
        <f>IF(LF13,'Dalyvio prielaidos'!$G$7/12,0)</f>
        <v>0</v>
      </c>
      <c r="LG18" s="108">
        <f>IF(LG13,'Dalyvio prielaidos'!$G$7/12,0)</f>
        <v>0</v>
      </c>
      <c r="LH18" s="108">
        <f>IF(LH13,'Dalyvio prielaidos'!$G$7/12,0)</f>
        <v>0</v>
      </c>
      <c r="LI18" s="108">
        <f>IF(LI13,'Dalyvio prielaidos'!$G$7/12,0)</f>
        <v>0</v>
      </c>
      <c r="LJ18" s="108">
        <f>IF(LJ13,'Dalyvio prielaidos'!$G$7/12,0)</f>
        <v>0</v>
      </c>
      <c r="LK18" s="108">
        <f>IF(LK13,'Dalyvio prielaidos'!$G$7/12,0)</f>
        <v>0</v>
      </c>
      <c r="LL18" s="108">
        <f>IF(LL13,'Dalyvio prielaidos'!$G$7/12,0)</f>
        <v>0</v>
      </c>
      <c r="LM18" s="108">
        <f>IF(LM13,'Dalyvio prielaidos'!$G$7/12,0)</f>
        <v>0</v>
      </c>
      <c r="LN18" s="106">
        <f>SUM(LB18:LM18)</f>
        <v>0</v>
      </c>
    </row>
    <row r="20" spans="1:326" ht="15.75" thickBot="1">
      <c r="A20" s="16" t="s">
        <v>142</v>
      </c>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row>
    <row r="21" spans="1:326">
      <c r="A21" s="6" t="s">
        <v>149</v>
      </c>
      <c r="B21" s="113"/>
      <c r="C21" s="78">
        <f t="shared" ref="C21:M21" si="24">B27</f>
        <v>0</v>
      </c>
      <c r="D21" s="78">
        <f t="shared" si="24"/>
        <v>0</v>
      </c>
      <c r="E21" s="78">
        <f t="shared" si="24"/>
        <v>0</v>
      </c>
      <c r="F21" s="78">
        <f t="shared" si="24"/>
        <v>0</v>
      </c>
      <c r="G21" s="78">
        <f t="shared" si="24"/>
        <v>0</v>
      </c>
      <c r="H21" s="78">
        <f t="shared" si="24"/>
        <v>0</v>
      </c>
      <c r="I21" s="78">
        <f t="shared" si="24"/>
        <v>0</v>
      </c>
      <c r="J21" s="78">
        <f t="shared" si="24"/>
        <v>0</v>
      </c>
      <c r="K21" s="78">
        <f t="shared" si="24"/>
        <v>0</v>
      </c>
      <c r="L21" s="78">
        <f t="shared" si="24"/>
        <v>0</v>
      </c>
      <c r="M21" s="111">
        <f t="shared" si="24"/>
        <v>0</v>
      </c>
      <c r="N21" s="111">
        <f>B21</f>
        <v>0</v>
      </c>
      <c r="O21" s="78">
        <f>M27</f>
        <v>0</v>
      </c>
      <c r="P21" s="78">
        <f t="shared" ref="P21:Z21" si="25">O27</f>
        <v>159508.71666666755</v>
      </c>
      <c r="Q21" s="78">
        <f t="shared" si="25"/>
        <v>554098.83333333419</v>
      </c>
      <c r="R21" s="78">
        <f t="shared" si="25"/>
        <v>948688.95000000088</v>
      </c>
      <c r="S21" s="78">
        <f t="shared" si="25"/>
        <v>1343279.0666666676</v>
      </c>
      <c r="T21" s="78">
        <f t="shared" si="25"/>
        <v>1737869.1833333343</v>
      </c>
      <c r="U21" s="78">
        <f t="shared" si="25"/>
        <v>2132459.3000000007</v>
      </c>
      <c r="V21" s="78">
        <f t="shared" si="25"/>
        <v>2527049.4166666674</v>
      </c>
      <c r="W21" s="78">
        <f t="shared" si="25"/>
        <v>2921639.5333333341</v>
      </c>
      <c r="X21" s="78">
        <f t="shared" si="25"/>
        <v>3316229.6500000008</v>
      </c>
      <c r="Y21" s="78">
        <f t="shared" si="25"/>
        <v>3710819.7666666675</v>
      </c>
      <c r="Z21" s="78">
        <f t="shared" si="25"/>
        <v>4105409.8833333342</v>
      </c>
      <c r="AA21" s="78">
        <f>O21</f>
        <v>0</v>
      </c>
      <c r="AB21" s="78">
        <f>Z27</f>
        <v>4500000.0000000009</v>
      </c>
      <c r="AC21" s="78">
        <f t="shared" ref="AC21:AM21" si="26">AB27</f>
        <v>4471153.8461538469</v>
      </c>
      <c r="AD21" s="78">
        <f t="shared" si="26"/>
        <v>4442307.692307693</v>
      </c>
      <c r="AE21" s="78">
        <f t="shared" si="26"/>
        <v>4413461.538461539</v>
      </c>
      <c r="AF21" s="78">
        <f t="shared" si="26"/>
        <v>4384615.384615385</v>
      </c>
      <c r="AG21" s="78">
        <f t="shared" si="26"/>
        <v>4355769.230769231</v>
      </c>
      <c r="AH21" s="78">
        <f t="shared" si="26"/>
        <v>4326923.076923077</v>
      </c>
      <c r="AI21" s="78">
        <f t="shared" si="26"/>
        <v>4298076.923076923</v>
      </c>
      <c r="AJ21" s="78">
        <f t="shared" si="26"/>
        <v>4269230.769230769</v>
      </c>
      <c r="AK21" s="78">
        <f t="shared" si="26"/>
        <v>4240384.615384615</v>
      </c>
      <c r="AL21" s="78">
        <f t="shared" si="26"/>
        <v>4211538.461538461</v>
      </c>
      <c r="AM21" s="78">
        <f t="shared" si="26"/>
        <v>4182692.307692307</v>
      </c>
      <c r="AN21" s="78">
        <f>AB21</f>
        <v>4500000.0000000009</v>
      </c>
      <c r="AO21" s="78">
        <f>AM27</f>
        <v>4153846.1538461531</v>
      </c>
      <c r="AP21" s="78">
        <f t="shared" ref="AP21:AZ21" si="27">AO27</f>
        <v>4124999.9999999991</v>
      </c>
      <c r="AQ21" s="78">
        <f t="shared" si="27"/>
        <v>4096153.8461538451</v>
      </c>
      <c r="AR21" s="78">
        <f t="shared" si="27"/>
        <v>4067307.6923076911</v>
      </c>
      <c r="AS21" s="78">
        <f t="shared" si="27"/>
        <v>4038461.5384615371</v>
      </c>
      <c r="AT21" s="78">
        <f t="shared" si="27"/>
        <v>4009615.3846153831</v>
      </c>
      <c r="AU21" s="78">
        <f t="shared" si="27"/>
        <v>3980769.2307692291</v>
      </c>
      <c r="AV21" s="78">
        <f t="shared" si="27"/>
        <v>3951923.0769230751</v>
      </c>
      <c r="AW21" s="78">
        <f t="shared" si="27"/>
        <v>3923076.9230769211</v>
      </c>
      <c r="AX21" s="78">
        <f t="shared" si="27"/>
        <v>3894230.7692307672</v>
      </c>
      <c r="AY21" s="78">
        <f t="shared" si="27"/>
        <v>3865384.6153846132</v>
      </c>
      <c r="AZ21" s="78">
        <f t="shared" si="27"/>
        <v>3836538.4615384592</v>
      </c>
      <c r="BA21" s="78">
        <f>AO21</f>
        <v>4153846.1538461531</v>
      </c>
      <c r="BB21" s="78">
        <f>AZ27</f>
        <v>3807692.3076923052</v>
      </c>
      <c r="BC21" s="78">
        <f t="shared" ref="BC21:BM21" si="28">BB27</f>
        <v>3778846.1538461512</v>
      </c>
      <c r="BD21" s="78">
        <f t="shared" si="28"/>
        <v>3749999.9999999972</v>
      </c>
      <c r="BE21" s="78">
        <f t="shared" si="28"/>
        <v>3721153.8461538432</v>
      </c>
      <c r="BF21" s="78">
        <f t="shared" si="28"/>
        <v>3692307.6923076892</v>
      </c>
      <c r="BG21" s="78">
        <f t="shared" si="28"/>
        <v>3663461.5384615352</v>
      </c>
      <c r="BH21" s="78">
        <f t="shared" si="28"/>
        <v>3634615.3846153812</v>
      </c>
      <c r="BI21" s="78">
        <f t="shared" si="28"/>
        <v>3605769.2307692273</v>
      </c>
      <c r="BJ21" s="78">
        <f t="shared" si="28"/>
        <v>3576923.0769230733</v>
      </c>
      <c r="BK21" s="78">
        <f t="shared" si="28"/>
        <v>3548076.9230769193</v>
      </c>
      <c r="BL21" s="78">
        <f t="shared" si="28"/>
        <v>3519230.7692307653</v>
      </c>
      <c r="BM21" s="78">
        <f t="shared" si="28"/>
        <v>3490384.6153846113</v>
      </c>
      <c r="BN21" s="78">
        <f>BB21</f>
        <v>3807692.3076923052</v>
      </c>
      <c r="BO21" s="78">
        <f>BM27</f>
        <v>3461538.4615384573</v>
      </c>
      <c r="BP21" s="78">
        <f t="shared" ref="BP21:BZ21" si="29">BO27</f>
        <v>3432692.3076923033</v>
      </c>
      <c r="BQ21" s="78">
        <f t="shared" si="29"/>
        <v>3403846.1538461493</v>
      </c>
      <c r="BR21" s="78">
        <f t="shared" si="29"/>
        <v>3374999.9999999953</v>
      </c>
      <c r="BS21" s="78">
        <f t="shared" si="29"/>
        <v>3346153.8461538414</v>
      </c>
      <c r="BT21" s="78">
        <f t="shared" si="29"/>
        <v>3317307.6923076874</v>
      </c>
      <c r="BU21" s="78">
        <f t="shared" si="29"/>
        <v>3288461.5384615334</v>
      </c>
      <c r="BV21" s="78">
        <f t="shared" si="29"/>
        <v>3259615.3846153794</v>
      </c>
      <c r="BW21" s="78">
        <f t="shared" si="29"/>
        <v>3230769.2307692254</v>
      </c>
      <c r="BX21" s="78">
        <f t="shared" si="29"/>
        <v>3201923.0769230714</v>
      </c>
      <c r="BY21" s="78">
        <f t="shared" si="29"/>
        <v>3173076.9230769174</v>
      </c>
      <c r="BZ21" s="78">
        <f t="shared" si="29"/>
        <v>3144230.7692307634</v>
      </c>
      <c r="CA21" s="78">
        <f>BO21</f>
        <v>3461538.4615384573</v>
      </c>
      <c r="CB21" s="78">
        <f>BZ27</f>
        <v>3115384.6153846094</v>
      </c>
      <c r="CC21" s="78">
        <f t="shared" ref="CC21:CM21" si="30">CB27</f>
        <v>3086538.4615384554</v>
      </c>
      <c r="CD21" s="78">
        <f t="shared" si="30"/>
        <v>3057692.3076923015</v>
      </c>
      <c r="CE21" s="78">
        <f t="shared" si="30"/>
        <v>3028846.1538461475</v>
      </c>
      <c r="CF21" s="78">
        <f t="shared" si="30"/>
        <v>2999999.9999999935</v>
      </c>
      <c r="CG21" s="78">
        <f t="shared" si="30"/>
        <v>2971153.8461538395</v>
      </c>
      <c r="CH21" s="78">
        <f t="shared" si="30"/>
        <v>2942307.6923076855</v>
      </c>
      <c r="CI21" s="78">
        <f t="shared" si="30"/>
        <v>2913461.5384615315</v>
      </c>
      <c r="CJ21" s="78">
        <f t="shared" si="30"/>
        <v>2884615.3846153775</v>
      </c>
      <c r="CK21" s="78">
        <f t="shared" si="30"/>
        <v>2855769.2307692235</v>
      </c>
      <c r="CL21" s="78">
        <f t="shared" si="30"/>
        <v>2826923.0769230695</v>
      </c>
      <c r="CM21" s="78">
        <f t="shared" si="30"/>
        <v>2798076.9230769156</v>
      </c>
      <c r="CN21" s="78">
        <f>CB21</f>
        <v>3115384.6153846094</v>
      </c>
      <c r="CO21" s="78">
        <f>CM27</f>
        <v>2769230.7692307616</v>
      </c>
      <c r="CP21" s="78">
        <f t="shared" ref="CP21:CZ21" si="31">CO27</f>
        <v>2740384.6153846076</v>
      </c>
      <c r="CQ21" s="78">
        <f t="shared" si="31"/>
        <v>2711538.4615384536</v>
      </c>
      <c r="CR21" s="78">
        <f t="shared" si="31"/>
        <v>2682692.3076922996</v>
      </c>
      <c r="CS21" s="78">
        <f t="shared" si="31"/>
        <v>2653846.1538461456</v>
      </c>
      <c r="CT21" s="78">
        <f t="shared" si="31"/>
        <v>2624999.9999999916</v>
      </c>
      <c r="CU21" s="78">
        <f t="shared" si="31"/>
        <v>2596153.8461538376</v>
      </c>
      <c r="CV21" s="78">
        <f t="shared" si="31"/>
        <v>2567307.6923076836</v>
      </c>
      <c r="CW21" s="78">
        <f t="shared" si="31"/>
        <v>2538461.5384615296</v>
      </c>
      <c r="CX21" s="78">
        <f t="shared" si="31"/>
        <v>2509615.3846153757</v>
      </c>
      <c r="CY21" s="78">
        <f t="shared" si="31"/>
        <v>2480769.2307692217</v>
      </c>
      <c r="CZ21" s="78">
        <f t="shared" si="31"/>
        <v>2451923.0769230677</v>
      </c>
      <c r="DA21" s="78">
        <f>CO21</f>
        <v>2769230.7692307616</v>
      </c>
      <c r="DB21" s="78">
        <f>CZ27</f>
        <v>2423076.9230769137</v>
      </c>
      <c r="DC21" s="78">
        <f t="shared" ref="DC21:DM21" si="32">DB27</f>
        <v>2394230.7692307597</v>
      </c>
      <c r="DD21" s="78">
        <f t="shared" si="32"/>
        <v>2365384.6153846057</v>
      </c>
      <c r="DE21" s="78">
        <f t="shared" si="32"/>
        <v>2336538.4615384517</v>
      </c>
      <c r="DF21" s="78">
        <f t="shared" si="32"/>
        <v>2307692.3076922977</v>
      </c>
      <c r="DG21" s="78">
        <f t="shared" si="32"/>
        <v>2278846.1538461437</v>
      </c>
      <c r="DH21" s="78">
        <f t="shared" si="32"/>
        <v>2249999.9999999898</v>
      </c>
      <c r="DI21" s="78">
        <f t="shared" si="32"/>
        <v>2221153.8461538358</v>
      </c>
      <c r="DJ21" s="78">
        <f t="shared" si="32"/>
        <v>2192307.6923076818</v>
      </c>
      <c r="DK21" s="78">
        <f t="shared" si="32"/>
        <v>2163461.5384615278</v>
      </c>
      <c r="DL21" s="78">
        <f t="shared" si="32"/>
        <v>2134615.3846153738</v>
      </c>
      <c r="DM21" s="78">
        <f t="shared" si="32"/>
        <v>2105769.2307692198</v>
      </c>
      <c r="DN21" s="78">
        <f>DB21</f>
        <v>2423076.9230769137</v>
      </c>
      <c r="DO21" s="78">
        <f>DM27</f>
        <v>2076923.0769230661</v>
      </c>
      <c r="DP21" s="78">
        <f t="shared" ref="DP21:DZ21" si="33">DO27</f>
        <v>2048076.9230769123</v>
      </c>
      <c r="DQ21" s="78">
        <f t="shared" si="33"/>
        <v>2019230.7692307585</v>
      </c>
      <c r="DR21" s="78">
        <f t="shared" si="33"/>
        <v>1990384.6153846048</v>
      </c>
      <c r="DS21" s="78">
        <f t="shared" si="33"/>
        <v>1961538.461538451</v>
      </c>
      <c r="DT21" s="78">
        <f t="shared" si="33"/>
        <v>1932692.3076922973</v>
      </c>
      <c r="DU21" s="78">
        <f t="shared" si="33"/>
        <v>1903846.1538461435</v>
      </c>
      <c r="DV21" s="78">
        <f t="shared" si="33"/>
        <v>1874999.9999999898</v>
      </c>
      <c r="DW21" s="78">
        <f t="shared" si="33"/>
        <v>1846153.846153836</v>
      </c>
      <c r="DX21" s="78">
        <f t="shared" si="33"/>
        <v>1817307.6923076822</v>
      </c>
      <c r="DY21" s="78">
        <f t="shared" si="33"/>
        <v>1788461.5384615285</v>
      </c>
      <c r="DZ21" s="78">
        <f t="shared" si="33"/>
        <v>1759615.3846153747</v>
      </c>
      <c r="EA21" s="78">
        <f>DO21</f>
        <v>2076923.0769230661</v>
      </c>
      <c r="EB21" s="78">
        <f>DZ27</f>
        <v>1730769.230769221</v>
      </c>
      <c r="EC21" s="78">
        <f t="shared" ref="EC21:EM21" si="34">EB27</f>
        <v>1701923.0769230672</v>
      </c>
      <c r="ED21" s="78">
        <f t="shared" si="34"/>
        <v>1673076.9230769135</v>
      </c>
      <c r="EE21" s="78">
        <f t="shared" si="34"/>
        <v>1644230.7692307597</v>
      </c>
      <c r="EF21" s="78">
        <f t="shared" si="34"/>
        <v>1615384.6153846059</v>
      </c>
      <c r="EG21" s="78">
        <f t="shared" si="34"/>
        <v>1586538.4615384522</v>
      </c>
      <c r="EH21" s="78">
        <f t="shared" si="34"/>
        <v>1557692.3076922984</v>
      </c>
      <c r="EI21" s="78">
        <f t="shared" si="34"/>
        <v>1528846.1538461447</v>
      </c>
      <c r="EJ21" s="78">
        <f t="shared" si="34"/>
        <v>1499999.9999999909</v>
      </c>
      <c r="EK21" s="78">
        <f t="shared" si="34"/>
        <v>1471153.8461538372</v>
      </c>
      <c r="EL21" s="78">
        <f t="shared" si="34"/>
        <v>1442307.6923076834</v>
      </c>
      <c r="EM21" s="78">
        <f t="shared" si="34"/>
        <v>1413461.5384615296</v>
      </c>
      <c r="EN21" s="78">
        <f>EB21</f>
        <v>1730769.230769221</v>
      </c>
      <c r="EO21" s="78">
        <f>EM27</f>
        <v>1384615.3846153759</v>
      </c>
      <c r="EP21" s="78">
        <f t="shared" ref="EP21:EZ21" si="35">EO27</f>
        <v>1355769.2307692221</v>
      </c>
      <c r="EQ21" s="78">
        <f t="shared" si="35"/>
        <v>1326923.0769230684</v>
      </c>
      <c r="ER21" s="78">
        <f t="shared" si="35"/>
        <v>1298076.9230769146</v>
      </c>
      <c r="ES21" s="78">
        <f t="shared" si="35"/>
        <v>1269230.7692307609</v>
      </c>
      <c r="ET21" s="78">
        <f t="shared" si="35"/>
        <v>1240384.6153846071</v>
      </c>
      <c r="EU21" s="78">
        <f t="shared" si="35"/>
        <v>1211538.4615384534</v>
      </c>
      <c r="EV21" s="78">
        <f t="shared" si="35"/>
        <v>1182692.3076922996</v>
      </c>
      <c r="EW21" s="78">
        <f t="shared" si="35"/>
        <v>1153846.1538461458</v>
      </c>
      <c r="EX21" s="78">
        <f t="shared" si="35"/>
        <v>1124999.9999999921</v>
      </c>
      <c r="EY21" s="78">
        <f t="shared" si="35"/>
        <v>1096153.8461538383</v>
      </c>
      <c r="EZ21" s="78">
        <f t="shared" si="35"/>
        <v>1067307.6923076846</v>
      </c>
      <c r="FA21" s="78">
        <f>EO21</f>
        <v>1384615.3846153759</v>
      </c>
      <c r="FB21" s="78">
        <f>EZ27</f>
        <v>1038461.5384615307</v>
      </c>
      <c r="FC21" s="78">
        <f t="shared" ref="FC21:FM21" si="36">FB27</f>
        <v>1009615.3846153768</v>
      </c>
      <c r="FD21" s="78">
        <f t="shared" si="36"/>
        <v>980769.23076922295</v>
      </c>
      <c r="FE21" s="78">
        <f t="shared" si="36"/>
        <v>951923.07692306908</v>
      </c>
      <c r="FF21" s="78">
        <f t="shared" si="36"/>
        <v>923076.92307691521</v>
      </c>
      <c r="FG21" s="78">
        <f t="shared" si="36"/>
        <v>894230.76923076133</v>
      </c>
      <c r="FH21" s="78">
        <f t="shared" si="36"/>
        <v>865384.61538460746</v>
      </c>
      <c r="FI21" s="78">
        <f t="shared" si="36"/>
        <v>836538.46153845359</v>
      </c>
      <c r="FJ21" s="78">
        <f t="shared" si="36"/>
        <v>807692.30769229971</v>
      </c>
      <c r="FK21" s="78">
        <f t="shared" si="36"/>
        <v>778846.15384614584</v>
      </c>
      <c r="FL21" s="78">
        <f t="shared" si="36"/>
        <v>749999.99999999197</v>
      </c>
      <c r="FM21" s="78">
        <f t="shared" si="36"/>
        <v>721153.84615383809</v>
      </c>
      <c r="FN21" s="78">
        <f>FB21</f>
        <v>1038461.5384615307</v>
      </c>
      <c r="FO21" s="78">
        <f>FM27</f>
        <v>692307.69230768422</v>
      </c>
      <c r="FP21" s="78">
        <f t="shared" ref="FP21:FZ21" si="37">FO27</f>
        <v>663461.53846153035</v>
      </c>
      <c r="FQ21" s="78">
        <f t="shared" si="37"/>
        <v>634615.38461537648</v>
      </c>
      <c r="FR21" s="78">
        <f t="shared" si="37"/>
        <v>605769.2307692226</v>
      </c>
      <c r="FS21" s="78">
        <f t="shared" si="37"/>
        <v>576923.07692306873</v>
      </c>
      <c r="FT21" s="78">
        <f t="shared" si="37"/>
        <v>548076.92307691486</v>
      </c>
      <c r="FU21" s="78">
        <f t="shared" si="37"/>
        <v>519230.76923076098</v>
      </c>
      <c r="FV21" s="78">
        <f t="shared" si="37"/>
        <v>490384.61538460711</v>
      </c>
      <c r="FW21" s="78">
        <f t="shared" si="37"/>
        <v>461538.46153845324</v>
      </c>
      <c r="FX21" s="78">
        <f t="shared" si="37"/>
        <v>432692.30769229936</v>
      </c>
      <c r="FY21" s="78">
        <f t="shared" si="37"/>
        <v>403846.15384614549</v>
      </c>
      <c r="FZ21" s="78">
        <f t="shared" si="37"/>
        <v>374999.99999999162</v>
      </c>
      <c r="GA21" s="78">
        <f>FO21</f>
        <v>692307.69230768422</v>
      </c>
      <c r="GB21" s="78">
        <f>FZ27</f>
        <v>346153.84615383775</v>
      </c>
      <c r="GC21" s="78">
        <f t="shared" ref="GC21:GM21" si="38">GB27</f>
        <v>317307.69230768387</v>
      </c>
      <c r="GD21" s="78">
        <f t="shared" si="38"/>
        <v>288461.53846153</v>
      </c>
      <c r="GE21" s="78">
        <f t="shared" si="38"/>
        <v>259615.38461537616</v>
      </c>
      <c r="GF21" s="78">
        <f t="shared" si="38"/>
        <v>230769.23076922231</v>
      </c>
      <c r="GG21" s="78">
        <f t="shared" si="38"/>
        <v>201923.07692306847</v>
      </c>
      <c r="GH21" s="78">
        <f t="shared" si="38"/>
        <v>173076.92307691462</v>
      </c>
      <c r="GI21" s="78">
        <f t="shared" si="38"/>
        <v>144230.76923076078</v>
      </c>
      <c r="GJ21" s="78">
        <f t="shared" si="38"/>
        <v>115384.61538460694</v>
      </c>
      <c r="GK21" s="78">
        <f t="shared" si="38"/>
        <v>86538.461538453092</v>
      </c>
      <c r="GL21" s="78">
        <f t="shared" si="38"/>
        <v>57692.307692299248</v>
      </c>
      <c r="GM21" s="78">
        <f t="shared" si="38"/>
        <v>28846.153846145404</v>
      </c>
      <c r="GN21" s="78">
        <f>GB21</f>
        <v>346153.84615383775</v>
      </c>
      <c r="GO21" s="78">
        <f>GM27</f>
        <v>-8.440110832452774E-9</v>
      </c>
      <c r="GP21" s="78">
        <f t="shared" ref="GP21" si="39">GO27</f>
        <v>-28846.153846162284</v>
      </c>
      <c r="GQ21" s="78">
        <f t="shared" ref="GQ21" si="40">GP27</f>
        <v>-57692.307692316128</v>
      </c>
      <c r="GR21" s="78">
        <f t="shared" ref="GR21" si="41">GQ27</f>
        <v>-86538.461538469972</v>
      </c>
      <c r="GS21" s="78">
        <f t="shared" ref="GS21" si="42">GR27</f>
        <v>-115384.61538462382</v>
      </c>
      <c r="GT21" s="78">
        <f t="shared" ref="GT21" si="43">GS27</f>
        <v>-144230.76923077766</v>
      </c>
      <c r="GU21" s="78">
        <f t="shared" ref="GU21" si="44">GT27</f>
        <v>-173076.9230769315</v>
      </c>
      <c r="GV21" s="78">
        <f t="shared" ref="GV21" si="45">GU27</f>
        <v>-201923.07692308535</v>
      </c>
      <c r="GW21" s="78">
        <f t="shared" ref="GW21" si="46">GV27</f>
        <v>-230769.23076923919</v>
      </c>
      <c r="GX21" s="78">
        <f t="shared" ref="GX21" si="47">GW27</f>
        <v>-259615.38461539304</v>
      </c>
      <c r="GY21" s="78">
        <f t="shared" ref="GY21" si="48">GX27</f>
        <v>-288461.53846154688</v>
      </c>
      <c r="GZ21" s="78">
        <f t="shared" ref="GZ21" si="49">GY27</f>
        <v>-317307.69230770075</v>
      </c>
      <c r="HA21" s="78">
        <f>GO21</f>
        <v>-8.440110832452774E-9</v>
      </c>
      <c r="HB21" s="78">
        <f>GZ27</f>
        <v>-346153.84615385463</v>
      </c>
      <c r="HC21" s="78">
        <f t="shared" ref="HC21" si="50">HB27</f>
        <v>-375000.0000000085</v>
      </c>
      <c r="HD21" s="78">
        <f t="shared" ref="HD21" si="51">HC27</f>
        <v>-403846.15384616237</v>
      </c>
      <c r="HE21" s="78">
        <f t="shared" ref="HE21" si="52">HD27</f>
        <v>-432692.30769231624</v>
      </c>
      <c r="HF21" s="78">
        <f t="shared" ref="HF21" si="53">HE27</f>
        <v>-461538.46153847012</v>
      </c>
      <c r="HG21" s="78">
        <f t="shared" ref="HG21" si="54">HF27</f>
        <v>-490384.61538462399</v>
      </c>
      <c r="HH21" s="78">
        <f t="shared" ref="HH21" si="55">HG27</f>
        <v>-519230.76923077786</v>
      </c>
      <c r="HI21" s="78">
        <f t="shared" ref="HI21" si="56">HH27</f>
        <v>-548076.92307693174</v>
      </c>
      <c r="HJ21" s="78">
        <f t="shared" ref="HJ21" si="57">HI27</f>
        <v>-576923.07692308561</v>
      </c>
      <c r="HK21" s="78">
        <f t="shared" ref="HK21" si="58">HJ27</f>
        <v>-605769.23076923948</v>
      </c>
      <c r="HL21" s="78">
        <f t="shared" ref="HL21" si="59">HK27</f>
        <v>-634615.38461539336</v>
      </c>
      <c r="HM21" s="78">
        <f t="shared" ref="HM21" si="60">HL27</f>
        <v>-663461.53846154723</v>
      </c>
      <c r="HN21" s="78">
        <f>HB21</f>
        <v>-346153.84615385463</v>
      </c>
      <c r="HO21" s="78">
        <f>HM27</f>
        <v>-692307.6923077011</v>
      </c>
      <c r="HP21" s="78">
        <f t="shared" ref="HP21" si="61">HO27</f>
        <v>-692307.6923077011</v>
      </c>
      <c r="HQ21" s="78">
        <f t="shared" ref="HQ21" si="62">HP27</f>
        <v>-692307.6923077011</v>
      </c>
      <c r="HR21" s="78">
        <f t="shared" ref="HR21" si="63">HQ27</f>
        <v>-692307.6923077011</v>
      </c>
      <c r="HS21" s="78">
        <f t="shared" ref="HS21" si="64">HR27</f>
        <v>-692307.6923077011</v>
      </c>
      <c r="HT21" s="78">
        <f t="shared" ref="HT21" si="65">HS27</f>
        <v>-692307.6923077011</v>
      </c>
      <c r="HU21" s="78">
        <f t="shared" ref="HU21" si="66">HT27</f>
        <v>-692307.6923077011</v>
      </c>
      <c r="HV21" s="78">
        <f t="shared" ref="HV21" si="67">HU27</f>
        <v>-692307.6923077011</v>
      </c>
      <c r="HW21" s="78">
        <f t="shared" ref="HW21" si="68">HV27</f>
        <v>-692307.6923077011</v>
      </c>
      <c r="HX21" s="78">
        <f t="shared" ref="HX21" si="69">HW27</f>
        <v>-692307.6923077011</v>
      </c>
      <c r="HY21" s="78">
        <f t="shared" ref="HY21" si="70">HX27</f>
        <v>-692307.6923077011</v>
      </c>
      <c r="HZ21" s="78">
        <f t="shared" ref="HZ21" si="71">HY27</f>
        <v>-692307.6923077011</v>
      </c>
      <c r="IA21" s="78">
        <f>HO21</f>
        <v>-692307.6923077011</v>
      </c>
      <c r="IB21" s="78">
        <f>HZ27</f>
        <v>-692307.6923077011</v>
      </c>
      <c r="IC21" s="78">
        <f t="shared" ref="IC21" si="72">IB27</f>
        <v>-692307.6923077011</v>
      </c>
      <c r="ID21" s="78">
        <f t="shared" ref="ID21" si="73">IC27</f>
        <v>-692307.6923077011</v>
      </c>
      <c r="IE21" s="78">
        <f t="shared" ref="IE21" si="74">ID27</f>
        <v>-692307.6923077011</v>
      </c>
      <c r="IF21" s="78">
        <f t="shared" ref="IF21" si="75">IE27</f>
        <v>-692307.6923077011</v>
      </c>
      <c r="IG21" s="78">
        <f t="shared" ref="IG21" si="76">IF27</f>
        <v>-692307.6923077011</v>
      </c>
      <c r="IH21" s="78">
        <f t="shared" ref="IH21" si="77">IG27</f>
        <v>-692307.6923077011</v>
      </c>
      <c r="II21" s="78">
        <f t="shared" ref="II21" si="78">IH27</f>
        <v>-692307.6923077011</v>
      </c>
      <c r="IJ21" s="78">
        <f t="shared" ref="IJ21" si="79">II27</f>
        <v>-692307.6923077011</v>
      </c>
      <c r="IK21" s="78">
        <f t="shared" ref="IK21" si="80">IJ27</f>
        <v>-692307.6923077011</v>
      </c>
      <c r="IL21" s="78">
        <f t="shared" ref="IL21" si="81">IK27</f>
        <v>-692307.6923077011</v>
      </c>
      <c r="IM21" s="78">
        <f t="shared" ref="IM21" si="82">IL27</f>
        <v>-692307.6923077011</v>
      </c>
      <c r="IN21" s="78">
        <f>IB21</f>
        <v>-692307.6923077011</v>
      </c>
      <c r="IO21" s="78">
        <f>IM27</f>
        <v>-692307.6923077011</v>
      </c>
      <c r="IP21" s="78">
        <f t="shared" ref="IP21" si="83">IO27</f>
        <v>-692307.6923077011</v>
      </c>
      <c r="IQ21" s="78">
        <f t="shared" ref="IQ21" si="84">IP27</f>
        <v>-692307.6923077011</v>
      </c>
      <c r="IR21" s="78">
        <f t="shared" ref="IR21" si="85">IQ27</f>
        <v>-692307.6923077011</v>
      </c>
      <c r="IS21" s="78">
        <f t="shared" ref="IS21" si="86">IR27</f>
        <v>-692307.6923077011</v>
      </c>
      <c r="IT21" s="78">
        <f t="shared" ref="IT21" si="87">IS27</f>
        <v>-692307.6923077011</v>
      </c>
      <c r="IU21" s="78">
        <f t="shared" ref="IU21" si="88">IT27</f>
        <v>-692307.6923077011</v>
      </c>
      <c r="IV21" s="78">
        <f t="shared" ref="IV21" si="89">IU27</f>
        <v>-692307.6923077011</v>
      </c>
      <c r="IW21" s="78">
        <f t="shared" ref="IW21" si="90">IV27</f>
        <v>-692307.6923077011</v>
      </c>
      <c r="IX21" s="78">
        <f t="shared" ref="IX21" si="91">IW27</f>
        <v>-692307.6923077011</v>
      </c>
      <c r="IY21" s="78">
        <f t="shared" ref="IY21" si="92">IX27</f>
        <v>-692307.6923077011</v>
      </c>
      <c r="IZ21" s="78">
        <f t="shared" ref="IZ21" si="93">IY27</f>
        <v>-692307.6923077011</v>
      </c>
      <c r="JA21" s="78">
        <f>IO21</f>
        <v>-692307.6923077011</v>
      </c>
      <c r="JB21" s="78">
        <f>IZ27</f>
        <v>-692307.6923077011</v>
      </c>
      <c r="JC21" s="78">
        <f t="shared" ref="JC21" si="94">JB27</f>
        <v>-692307.6923077011</v>
      </c>
      <c r="JD21" s="78">
        <f t="shared" ref="JD21" si="95">JC27</f>
        <v>-692307.6923077011</v>
      </c>
      <c r="JE21" s="78">
        <f t="shared" ref="JE21" si="96">JD27</f>
        <v>-692307.6923077011</v>
      </c>
      <c r="JF21" s="78">
        <f t="shared" ref="JF21" si="97">JE27</f>
        <v>-692307.6923077011</v>
      </c>
      <c r="JG21" s="78">
        <f t="shared" ref="JG21" si="98">JF27</f>
        <v>-692307.6923077011</v>
      </c>
      <c r="JH21" s="78">
        <f t="shared" ref="JH21" si="99">JG27</f>
        <v>-692307.6923077011</v>
      </c>
      <c r="JI21" s="78">
        <f t="shared" ref="JI21" si="100">JH27</f>
        <v>-692307.6923077011</v>
      </c>
      <c r="JJ21" s="78">
        <f t="shared" ref="JJ21" si="101">JI27</f>
        <v>-692307.6923077011</v>
      </c>
      <c r="JK21" s="78">
        <f t="shared" ref="JK21" si="102">JJ27</f>
        <v>-692307.6923077011</v>
      </c>
      <c r="JL21" s="78">
        <f t="shared" ref="JL21" si="103">JK27</f>
        <v>-692307.6923077011</v>
      </c>
      <c r="JM21" s="78">
        <f t="shared" ref="JM21" si="104">JL27</f>
        <v>-692307.6923077011</v>
      </c>
      <c r="JN21" s="78">
        <f>JB21</f>
        <v>-692307.6923077011</v>
      </c>
      <c r="JO21" s="78">
        <f>JM27</f>
        <v>-692307.6923077011</v>
      </c>
      <c r="JP21" s="78">
        <f t="shared" ref="JP21" si="105">JO27</f>
        <v>-692307.6923077011</v>
      </c>
      <c r="JQ21" s="78">
        <f t="shared" ref="JQ21" si="106">JP27</f>
        <v>-692307.6923077011</v>
      </c>
      <c r="JR21" s="78">
        <f t="shared" ref="JR21" si="107">JQ27</f>
        <v>-692307.6923077011</v>
      </c>
      <c r="JS21" s="78">
        <f t="shared" ref="JS21" si="108">JR27</f>
        <v>-692307.6923077011</v>
      </c>
      <c r="JT21" s="78">
        <f t="shared" ref="JT21" si="109">JS27</f>
        <v>-692307.6923077011</v>
      </c>
      <c r="JU21" s="78">
        <f t="shared" ref="JU21" si="110">JT27</f>
        <v>-692307.6923077011</v>
      </c>
      <c r="JV21" s="78">
        <f t="shared" ref="JV21" si="111">JU27</f>
        <v>-692307.6923077011</v>
      </c>
      <c r="JW21" s="78">
        <f t="shared" ref="JW21" si="112">JV27</f>
        <v>-692307.6923077011</v>
      </c>
      <c r="JX21" s="78">
        <f t="shared" ref="JX21" si="113">JW27</f>
        <v>-692307.6923077011</v>
      </c>
      <c r="JY21" s="78">
        <f t="shared" ref="JY21" si="114">JX27</f>
        <v>-692307.6923077011</v>
      </c>
      <c r="JZ21" s="78">
        <f t="shared" ref="JZ21" si="115">JY27</f>
        <v>-692307.6923077011</v>
      </c>
      <c r="KA21" s="78">
        <f>JO21</f>
        <v>-692307.6923077011</v>
      </c>
      <c r="KB21" s="78">
        <f>JZ27</f>
        <v>-692307.6923077011</v>
      </c>
      <c r="KC21" s="78">
        <f t="shared" ref="KC21" si="116">KB27</f>
        <v>-692307.6923077011</v>
      </c>
      <c r="KD21" s="78">
        <f t="shared" ref="KD21" si="117">KC27</f>
        <v>-692307.6923077011</v>
      </c>
      <c r="KE21" s="78">
        <f t="shared" ref="KE21" si="118">KD27</f>
        <v>-692307.6923077011</v>
      </c>
      <c r="KF21" s="78">
        <f t="shared" ref="KF21" si="119">KE27</f>
        <v>-692307.6923077011</v>
      </c>
      <c r="KG21" s="78">
        <f t="shared" ref="KG21" si="120">KF27</f>
        <v>-692307.6923077011</v>
      </c>
      <c r="KH21" s="78">
        <f t="shared" ref="KH21" si="121">KG27</f>
        <v>-692307.6923077011</v>
      </c>
      <c r="KI21" s="78">
        <f t="shared" ref="KI21" si="122">KH27</f>
        <v>-692307.6923077011</v>
      </c>
      <c r="KJ21" s="78">
        <f t="shared" ref="KJ21" si="123">KI27</f>
        <v>-692307.6923077011</v>
      </c>
      <c r="KK21" s="78">
        <f t="shared" ref="KK21" si="124">KJ27</f>
        <v>-692307.6923077011</v>
      </c>
      <c r="KL21" s="78">
        <f t="shared" ref="KL21" si="125">KK27</f>
        <v>-692307.6923077011</v>
      </c>
      <c r="KM21" s="78">
        <f t="shared" ref="KM21" si="126">KL27</f>
        <v>-692307.6923077011</v>
      </c>
      <c r="KN21" s="78">
        <f>KB21</f>
        <v>-692307.6923077011</v>
      </c>
      <c r="KO21" s="78">
        <f>KM27</f>
        <v>-692307.6923077011</v>
      </c>
      <c r="KP21" s="78">
        <f t="shared" ref="KP21" si="127">KO27</f>
        <v>-692307.6923077011</v>
      </c>
      <c r="KQ21" s="78">
        <f t="shared" ref="KQ21" si="128">KP27</f>
        <v>-692307.6923077011</v>
      </c>
      <c r="KR21" s="78">
        <f t="shared" ref="KR21" si="129">KQ27</f>
        <v>-692307.6923077011</v>
      </c>
      <c r="KS21" s="78">
        <f t="shared" ref="KS21" si="130">KR27</f>
        <v>-692307.6923077011</v>
      </c>
      <c r="KT21" s="78">
        <f t="shared" ref="KT21" si="131">KS27</f>
        <v>-692307.6923077011</v>
      </c>
      <c r="KU21" s="78">
        <f t="shared" ref="KU21" si="132">KT27</f>
        <v>-692307.6923077011</v>
      </c>
      <c r="KV21" s="78">
        <f t="shared" ref="KV21" si="133">KU27</f>
        <v>-692307.6923077011</v>
      </c>
      <c r="KW21" s="78">
        <f t="shared" ref="KW21" si="134">KV27</f>
        <v>-692307.6923077011</v>
      </c>
      <c r="KX21" s="78">
        <f t="shared" ref="KX21" si="135">KW27</f>
        <v>-692307.6923077011</v>
      </c>
      <c r="KY21" s="78">
        <f t="shared" ref="KY21" si="136">KX27</f>
        <v>-692307.6923077011</v>
      </c>
      <c r="KZ21" s="78">
        <f t="shared" ref="KZ21" si="137">KY27</f>
        <v>-692307.6923077011</v>
      </c>
      <c r="LA21" s="78">
        <f>KO21</f>
        <v>-692307.6923077011</v>
      </c>
      <c r="LB21" s="78">
        <f>KZ27</f>
        <v>-692307.6923077011</v>
      </c>
      <c r="LC21" s="78">
        <f t="shared" ref="LC21" si="138">LB27</f>
        <v>-692307.6923077011</v>
      </c>
      <c r="LD21" s="78">
        <f t="shared" ref="LD21" si="139">LC27</f>
        <v>-692307.6923077011</v>
      </c>
      <c r="LE21" s="78">
        <f t="shared" ref="LE21" si="140">LD27</f>
        <v>-692307.6923077011</v>
      </c>
      <c r="LF21" s="78">
        <f t="shared" ref="LF21" si="141">LE27</f>
        <v>-692307.6923077011</v>
      </c>
      <c r="LG21" s="78">
        <f t="shared" ref="LG21" si="142">LF27</f>
        <v>-692307.6923077011</v>
      </c>
      <c r="LH21" s="78">
        <f t="shared" ref="LH21" si="143">LG27</f>
        <v>-692307.6923077011</v>
      </c>
      <c r="LI21" s="78">
        <f t="shared" ref="LI21" si="144">LH27</f>
        <v>-692307.6923077011</v>
      </c>
      <c r="LJ21" s="78">
        <f t="shared" ref="LJ21" si="145">LI27</f>
        <v>-692307.6923077011</v>
      </c>
      <c r="LK21" s="78">
        <f t="shared" ref="LK21" si="146">LJ27</f>
        <v>-692307.6923077011</v>
      </c>
      <c r="LL21" s="78">
        <f t="shared" ref="LL21" si="147">LK27</f>
        <v>-692307.6923077011</v>
      </c>
      <c r="LM21" s="78">
        <f t="shared" ref="LM21" si="148">LL27</f>
        <v>-692307.6923077011</v>
      </c>
      <c r="LN21" s="78">
        <f>LB21</f>
        <v>-692307.6923077011</v>
      </c>
    </row>
    <row r="22" spans="1:326">
      <c r="A22" s="29" t="s">
        <v>152</v>
      </c>
      <c r="B22" s="115">
        <f>'Infrastruk. sukūrimo sąnaudos'!B15</f>
        <v>0</v>
      </c>
      <c r="C22" s="38">
        <f>'Infrastruk. sukūrimo sąnaudos'!C15</f>
        <v>0</v>
      </c>
      <c r="D22" s="38">
        <f>'Infrastruk. sukūrimo sąnaudos'!D15</f>
        <v>0</v>
      </c>
      <c r="E22" s="38">
        <f>'Infrastruk. sukūrimo sąnaudos'!E15</f>
        <v>0</v>
      </c>
      <c r="F22" s="38">
        <f>'Infrastruk. sukūrimo sąnaudos'!F15</f>
        <v>0</v>
      </c>
      <c r="G22" s="38">
        <f>'Infrastruk. sukūrimo sąnaudos'!G15</f>
        <v>0</v>
      </c>
      <c r="H22" s="38">
        <f>'Infrastruk. sukūrimo sąnaudos'!H15</f>
        <v>0</v>
      </c>
      <c r="I22" s="38">
        <f>'Infrastruk. sukūrimo sąnaudos'!I15</f>
        <v>0</v>
      </c>
      <c r="J22" s="38">
        <f>'Infrastruk. sukūrimo sąnaudos'!J15</f>
        <v>0</v>
      </c>
      <c r="K22" s="38">
        <f>'Infrastruk. sukūrimo sąnaudos'!K15</f>
        <v>0</v>
      </c>
      <c r="L22" s="38">
        <f>'Infrastruk. sukūrimo sąnaudos'!L15</f>
        <v>0</v>
      </c>
      <c r="M22" s="509">
        <f>'Infrastruk. sukūrimo sąnaudos'!M15</f>
        <v>0</v>
      </c>
      <c r="N22" s="509">
        <f>SUM(B22:M22)</f>
        <v>0</v>
      </c>
      <c r="O22" s="38">
        <f>'Infrastruk. sukūrimo sąnaudos'!O15</f>
        <v>159508.71666666755</v>
      </c>
      <c r="P22" s="38">
        <f>'Infrastruk. sukūrimo sąnaudos'!P15</f>
        <v>394590.11666666664</v>
      </c>
      <c r="Q22" s="38">
        <f>'Infrastruk. sukūrimo sąnaudos'!Q15</f>
        <v>394590.11666666664</v>
      </c>
      <c r="R22" s="38">
        <f>'Infrastruk. sukūrimo sąnaudos'!R15</f>
        <v>394590.11666666664</v>
      </c>
      <c r="S22" s="38">
        <f>'Infrastruk. sukūrimo sąnaudos'!S15</f>
        <v>394590.11666666664</v>
      </c>
      <c r="T22" s="38">
        <f>'Infrastruk. sukūrimo sąnaudos'!T15</f>
        <v>394590.11666666664</v>
      </c>
      <c r="U22" s="38">
        <f>'Infrastruk. sukūrimo sąnaudos'!U15</f>
        <v>394590.11666666664</v>
      </c>
      <c r="V22" s="38">
        <f>'Infrastruk. sukūrimo sąnaudos'!V15</f>
        <v>394590.11666666664</v>
      </c>
      <c r="W22" s="38">
        <f>'Infrastruk. sukūrimo sąnaudos'!W15</f>
        <v>394590.11666666664</v>
      </c>
      <c r="X22" s="38">
        <f>'Infrastruk. sukūrimo sąnaudos'!X15</f>
        <v>394590.11666666664</v>
      </c>
      <c r="Y22" s="38">
        <f>'Infrastruk. sukūrimo sąnaudos'!Y15</f>
        <v>394590.11666666664</v>
      </c>
      <c r="Z22" s="38">
        <f>'Infrastruk. sukūrimo sąnaudos'!Z15</f>
        <v>394590.11666666664</v>
      </c>
      <c r="AA22" s="38">
        <f>SUM(O22:Z22)</f>
        <v>4500000.0000000009</v>
      </c>
      <c r="AB22" s="38">
        <f>'Infrastruk. sukūrimo sąnaudos'!AB15</f>
        <v>0</v>
      </c>
      <c r="AC22" s="38">
        <f>'Infrastruk. sukūrimo sąnaudos'!AC15</f>
        <v>0</v>
      </c>
      <c r="AD22" s="38">
        <f>'Infrastruk. sukūrimo sąnaudos'!AD15</f>
        <v>0</v>
      </c>
      <c r="AE22" s="38">
        <f>'Infrastruk. sukūrimo sąnaudos'!AE15</f>
        <v>0</v>
      </c>
      <c r="AF22" s="38">
        <f>'Infrastruk. sukūrimo sąnaudos'!AF15</f>
        <v>0</v>
      </c>
      <c r="AG22" s="38">
        <f>'Infrastruk. sukūrimo sąnaudos'!AG15</f>
        <v>0</v>
      </c>
      <c r="AH22" s="38">
        <f>'Infrastruk. sukūrimo sąnaudos'!AH15</f>
        <v>0</v>
      </c>
      <c r="AI22" s="38">
        <f>'Infrastruk. sukūrimo sąnaudos'!AI15</f>
        <v>0</v>
      </c>
      <c r="AJ22" s="38">
        <f>'Infrastruk. sukūrimo sąnaudos'!AJ15</f>
        <v>0</v>
      </c>
      <c r="AK22" s="38">
        <f>'Infrastruk. sukūrimo sąnaudos'!AK15</f>
        <v>0</v>
      </c>
      <c r="AL22" s="38">
        <f>'Infrastruk. sukūrimo sąnaudos'!AL15</f>
        <v>0</v>
      </c>
      <c r="AM22" s="38">
        <f>'Infrastruk. sukūrimo sąnaudos'!AM15</f>
        <v>0</v>
      </c>
      <c r="AN22" s="38">
        <f>SUM(AB22:AM22)</f>
        <v>0</v>
      </c>
      <c r="AO22" s="38">
        <f>'Infrastruk. sukūrimo sąnaudos'!AO15</f>
        <v>0</v>
      </c>
      <c r="AP22" s="38">
        <f>'Infrastruk. sukūrimo sąnaudos'!AP15</f>
        <v>0</v>
      </c>
      <c r="AQ22" s="38">
        <f>'Infrastruk. sukūrimo sąnaudos'!AQ15</f>
        <v>0</v>
      </c>
      <c r="AR22" s="38">
        <f>'Infrastruk. sukūrimo sąnaudos'!AR15</f>
        <v>0</v>
      </c>
      <c r="AS22" s="38">
        <f>'Infrastruk. sukūrimo sąnaudos'!AS15</f>
        <v>0</v>
      </c>
      <c r="AT22" s="38">
        <f>'Infrastruk. sukūrimo sąnaudos'!AT15</f>
        <v>0</v>
      </c>
      <c r="AU22" s="38">
        <f>'Infrastruk. sukūrimo sąnaudos'!AU15</f>
        <v>0</v>
      </c>
      <c r="AV22" s="38">
        <f>'Infrastruk. sukūrimo sąnaudos'!AV15</f>
        <v>0</v>
      </c>
      <c r="AW22" s="38">
        <f>'Infrastruk. sukūrimo sąnaudos'!AW15</f>
        <v>0</v>
      </c>
      <c r="AX22" s="38">
        <f>'Infrastruk. sukūrimo sąnaudos'!AX15</f>
        <v>0</v>
      </c>
      <c r="AY22" s="38">
        <f>'Infrastruk. sukūrimo sąnaudos'!AY15</f>
        <v>0</v>
      </c>
      <c r="AZ22" s="38">
        <f>'Infrastruk. sukūrimo sąnaudos'!AZ15</f>
        <v>0</v>
      </c>
      <c r="BA22" s="38">
        <f>SUM(AO22:AZ22)</f>
        <v>0</v>
      </c>
      <c r="BB22" s="38">
        <f>'Infrastruk. sukūrimo sąnaudos'!BB15</f>
        <v>0</v>
      </c>
      <c r="BC22" s="38">
        <f>'Infrastruk. sukūrimo sąnaudos'!BC15</f>
        <v>0</v>
      </c>
      <c r="BD22" s="38">
        <f>'Infrastruk. sukūrimo sąnaudos'!BD15</f>
        <v>0</v>
      </c>
      <c r="BE22" s="38">
        <f>'Infrastruk. sukūrimo sąnaudos'!BE15</f>
        <v>0</v>
      </c>
      <c r="BF22" s="38">
        <f>'Infrastruk. sukūrimo sąnaudos'!BF15</f>
        <v>0</v>
      </c>
      <c r="BG22" s="38">
        <f>'Infrastruk. sukūrimo sąnaudos'!BG15</f>
        <v>0</v>
      </c>
      <c r="BH22" s="38">
        <f>'Infrastruk. sukūrimo sąnaudos'!BH15</f>
        <v>0</v>
      </c>
      <c r="BI22" s="38">
        <f>'Infrastruk. sukūrimo sąnaudos'!BI15</f>
        <v>0</v>
      </c>
      <c r="BJ22" s="38">
        <f>'Infrastruk. sukūrimo sąnaudos'!BJ15</f>
        <v>0</v>
      </c>
      <c r="BK22" s="38">
        <f>'Infrastruk. sukūrimo sąnaudos'!BK15</f>
        <v>0</v>
      </c>
      <c r="BL22" s="38">
        <f>'Infrastruk. sukūrimo sąnaudos'!BL15</f>
        <v>0</v>
      </c>
      <c r="BM22" s="38">
        <f>'Infrastruk. sukūrimo sąnaudos'!BM15</f>
        <v>0</v>
      </c>
      <c r="BN22" s="38">
        <f>SUM(BB22:BM22)</f>
        <v>0</v>
      </c>
      <c r="BO22" s="38">
        <f>'Infrastruk. sukūrimo sąnaudos'!BO15</f>
        <v>0</v>
      </c>
      <c r="BP22" s="38">
        <f>'Infrastruk. sukūrimo sąnaudos'!BP15</f>
        <v>0</v>
      </c>
      <c r="BQ22" s="38">
        <f>'Infrastruk. sukūrimo sąnaudos'!BQ15</f>
        <v>0</v>
      </c>
      <c r="BR22" s="38">
        <f>'Infrastruk. sukūrimo sąnaudos'!BR15</f>
        <v>0</v>
      </c>
      <c r="BS22" s="38">
        <f>'Infrastruk. sukūrimo sąnaudos'!BS15</f>
        <v>0</v>
      </c>
      <c r="BT22" s="38">
        <f>'Infrastruk. sukūrimo sąnaudos'!BT15</f>
        <v>0</v>
      </c>
      <c r="BU22" s="38">
        <f>'Infrastruk. sukūrimo sąnaudos'!BU15</f>
        <v>0</v>
      </c>
      <c r="BV22" s="38">
        <f>'Infrastruk. sukūrimo sąnaudos'!BV15</f>
        <v>0</v>
      </c>
      <c r="BW22" s="38">
        <f>'Infrastruk. sukūrimo sąnaudos'!BW15</f>
        <v>0</v>
      </c>
      <c r="BX22" s="38">
        <f>'Infrastruk. sukūrimo sąnaudos'!BX15</f>
        <v>0</v>
      </c>
      <c r="BY22" s="38">
        <f>'Infrastruk. sukūrimo sąnaudos'!BY15</f>
        <v>0</v>
      </c>
      <c r="BZ22" s="38">
        <f>'Infrastruk. sukūrimo sąnaudos'!BZ15</f>
        <v>0</v>
      </c>
      <c r="CA22" s="38">
        <f>SUM(BO22:BZ22)</f>
        <v>0</v>
      </c>
      <c r="CB22" s="38">
        <f>'Infrastruk. sukūrimo sąnaudos'!CB15</f>
        <v>0</v>
      </c>
      <c r="CC22" s="38">
        <f>'Infrastruk. sukūrimo sąnaudos'!CC15</f>
        <v>0</v>
      </c>
      <c r="CD22" s="38">
        <f>'Infrastruk. sukūrimo sąnaudos'!CD15</f>
        <v>0</v>
      </c>
      <c r="CE22" s="38">
        <f>'Infrastruk. sukūrimo sąnaudos'!CE15</f>
        <v>0</v>
      </c>
      <c r="CF22" s="38">
        <f>'Infrastruk. sukūrimo sąnaudos'!CF15</f>
        <v>0</v>
      </c>
      <c r="CG22" s="38">
        <f>'Infrastruk. sukūrimo sąnaudos'!CG15</f>
        <v>0</v>
      </c>
      <c r="CH22" s="38">
        <f>'Infrastruk. sukūrimo sąnaudos'!CH15</f>
        <v>0</v>
      </c>
      <c r="CI22" s="38">
        <f>'Infrastruk. sukūrimo sąnaudos'!CI15</f>
        <v>0</v>
      </c>
      <c r="CJ22" s="38">
        <f>'Infrastruk. sukūrimo sąnaudos'!CJ15</f>
        <v>0</v>
      </c>
      <c r="CK22" s="38">
        <f>'Infrastruk. sukūrimo sąnaudos'!CK15</f>
        <v>0</v>
      </c>
      <c r="CL22" s="38">
        <f>'Infrastruk. sukūrimo sąnaudos'!CL15</f>
        <v>0</v>
      </c>
      <c r="CM22" s="38">
        <f>'Infrastruk. sukūrimo sąnaudos'!CM15</f>
        <v>0</v>
      </c>
      <c r="CN22" s="38">
        <f>SUM(CB22:CM22)</f>
        <v>0</v>
      </c>
      <c r="CO22" s="38">
        <f>'Infrastruk. sukūrimo sąnaudos'!CO15</f>
        <v>0</v>
      </c>
      <c r="CP22" s="38">
        <f>'Infrastruk. sukūrimo sąnaudos'!CP15</f>
        <v>0</v>
      </c>
      <c r="CQ22" s="38">
        <f>'Infrastruk. sukūrimo sąnaudos'!CQ15</f>
        <v>0</v>
      </c>
      <c r="CR22" s="38">
        <f>'Infrastruk. sukūrimo sąnaudos'!CR15</f>
        <v>0</v>
      </c>
      <c r="CS22" s="38">
        <f>'Infrastruk. sukūrimo sąnaudos'!CS15</f>
        <v>0</v>
      </c>
      <c r="CT22" s="38">
        <f>'Infrastruk. sukūrimo sąnaudos'!CT15</f>
        <v>0</v>
      </c>
      <c r="CU22" s="38">
        <f>'Infrastruk. sukūrimo sąnaudos'!CU15</f>
        <v>0</v>
      </c>
      <c r="CV22" s="38">
        <f>'Infrastruk. sukūrimo sąnaudos'!CV15</f>
        <v>0</v>
      </c>
      <c r="CW22" s="38">
        <f>'Infrastruk. sukūrimo sąnaudos'!CW15</f>
        <v>0</v>
      </c>
      <c r="CX22" s="38">
        <f>'Infrastruk. sukūrimo sąnaudos'!CX15</f>
        <v>0</v>
      </c>
      <c r="CY22" s="38">
        <f>'Infrastruk. sukūrimo sąnaudos'!CY15</f>
        <v>0</v>
      </c>
      <c r="CZ22" s="38">
        <f>'Infrastruk. sukūrimo sąnaudos'!CZ15</f>
        <v>0</v>
      </c>
      <c r="DA22" s="38">
        <f>SUM(CO22:CZ22)</f>
        <v>0</v>
      </c>
      <c r="DB22" s="38">
        <f>'Infrastruk. sukūrimo sąnaudos'!DB15</f>
        <v>0</v>
      </c>
      <c r="DC22" s="38">
        <f>'Infrastruk. sukūrimo sąnaudos'!DC15</f>
        <v>0</v>
      </c>
      <c r="DD22" s="38">
        <f>'Infrastruk. sukūrimo sąnaudos'!DD15</f>
        <v>0</v>
      </c>
      <c r="DE22" s="38">
        <f>'Infrastruk. sukūrimo sąnaudos'!DE15</f>
        <v>0</v>
      </c>
      <c r="DF22" s="38">
        <f>'Infrastruk. sukūrimo sąnaudos'!DF15</f>
        <v>0</v>
      </c>
      <c r="DG22" s="38">
        <f>'Infrastruk. sukūrimo sąnaudos'!DG15</f>
        <v>0</v>
      </c>
      <c r="DH22" s="38">
        <f>'Infrastruk. sukūrimo sąnaudos'!DH15</f>
        <v>0</v>
      </c>
      <c r="DI22" s="38">
        <f>'Infrastruk. sukūrimo sąnaudos'!DI15</f>
        <v>0</v>
      </c>
      <c r="DJ22" s="38">
        <f>'Infrastruk. sukūrimo sąnaudos'!DJ15</f>
        <v>0</v>
      </c>
      <c r="DK22" s="38">
        <f>'Infrastruk. sukūrimo sąnaudos'!DK15</f>
        <v>0</v>
      </c>
      <c r="DL22" s="38">
        <f>'Infrastruk. sukūrimo sąnaudos'!DL15</f>
        <v>0</v>
      </c>
      <c r="DM22" s="38">
        <f>'Infrastruk. sukūrimo sąnaudos'!DM15</f>
        <v>0</v>
      </c>
      <c r="DN22" s="38">
        <f>SUM(DB22:DM22)</f>
        <v>0</v>
      </c>
      <c r="DO22" s="38">
        <f>'Infrastruk. sukūrimo sąnaudos'!DO15</f>
        <v>0</v>
      </c>
      <c r="DP22" s="38">
        <f>'Infrastruk. sukūrimo sąnaudos'!DP15</f>
        <v>0</v>
      </c>
      <c r="DQ22" s="38">
        <f>'Infrastruk. sukūrimo sąnaudos'!DQ15</f>
        <v>0</v>
      </c>
      <c r="DR22" s="38">
        <f>'Infrastruk. sukūrimo sąnaudos'!DR15</f>
        <v>0</v>
      </c>
      <c r="DS22" s="38">
        <f>'Infrastruk. sukūrimo sąnaudos'!DS15</f>
        <v>0</v>
      </c>
      <c r="DT22" s="38">
        <f>'Infrastruk. sukūrimo sąnaudos'!DT15</f>
        <v>0</v>
      </c>
      <c r="DU22" s="38">
        <f>'Infrastruk. sukūrimo sąnaudos'!DU15</f>
        <v>0</v>
      </c>
      <c r="DV22" s="38">
        <f>'Infrastruk. sukūrimo sąnaudos'!DV15</f>
        <v>0</v>
      </c>
      <c r="DW22" s="38">
        <f>'Infrastruk. sukūrimo sąnaudos'!DW15</f>
        <v>0</v>
      </c>
      <c r="DX22" s="38">
        <f>'Infrastruk. sukūrimo sąnaudos'!DX15</f>
        <v>0</v>
      </c>
      <c r="DY22" s="38">
        <f>'Infrastruk. sukūrimo sąnaudos'!DY15</f>
        <v>0</v>
      </c>
      <c r="DZ22" s="38">
        <f>'Infrastruk. sukūrimo sąnaudos'!DZ15</f>
        <v>0</v>
      </c>
      <c r="EA22" s="38">
        <f>SUM(DO22:DZ22)</f>
        <v>0</v>
      </c>
      <c r="EB22" s="38">
        <f>'Infrastruk. sukūrimo sąnaudos'!EB15</f>
        <v>0</v>
      </c>
      <c r="EC22" s="38">
        <f>'Infrastruk. sukūrimo sąnaudos'!EC15</f>
        <v>0</v>
      </c>
      <c r="ED22" s="38">
        <f>'Infrastruk. sukūrimo sąnaudos'!ED15</f>
        <v>0</v>
      </c>
      <c r="EE22" s="38">
        <f>'Infrastruk. sukūrimo sąnaudos'!EE15</f>
        <v>0</v>
      </c>
      <c r="EF22" s="38">
        <f>'Infrastruk. sukūrimo sąnaudos'!EF15</f>
        <v>0</v>
      </c>
      <c r="EG22" s="38">
        <f>'Infrastruk. sukūrimo sąnaudos'!EG15</f>
        <v>0</v>
      </c>
      <c r="EH22" s="38">
        <f>'Infrastruk. sukūrimo sąnaudos'!EH15</f>
        <v>0</v>
      </c>
      <c r="EI22" s="38">
        <f>'Infrastruk. sukūrimo sąnaudos'!EI15</f>
        <v>0</v>
      </c>
      <c r="EJ22" s="38">
        <f>'Infrastruk. sukūrimo sąnaudos'!EJ15</f>
        <v>0</v>
      </c>
      <c r="EK22" s="38">
        <f>'Infrastruk. sukūrimo sąnaudos'!EK15</f>
        <v>0</v>
      </c>
      <c r="EL22" s="38">
        <f>'Infrastruk. sukūrimo sąnaudos'!EL15</f>
        <v>0</v>
      </c>
      <c r="EM22" s="38">
        <f>'Infrastruk. sukūrimo sąnaudos'!EM15</f>
        <v>0</v>
      </c>
      <c r="EN22" s="38">
        <f>SUM(EB22:EM22)</f>
        <v>0</v>
      </c>
      <c r="EO22" s="38">
        <f>'Infrastruk. sukūrimo sąnaudos'!EO15</f>
        <v>0</v>
      </c>
      <c r="EP22" s="38">
        <f>'Infrastruk. sukūrimo sąnaudos'!EP15</f>
        <v>0</v>
      </c>
      <c r="EQ22" s="38">
        <f>'Infrastruk. sukūrimo sąnaudos'!EQ15</f>
        <v>0</v>
      </c>
      <c r="ER22" s="38">
        <f>'Infrastruk. sukūrimo sąnaudos'!ER15</f>
        <v>0</v>
      </c>
      <c r="ES22" s="38">
        <f>'Infrastruk. sukūrimo sąnaudos'!ES15</f>
        <v>0</v>
      </c>
      <c r="ET22" s="38">
        <f>'Infrastruk. sukūrimo sąnaudos'!ET15</f>
        <v>0</v>
      </c>
      <c r="EU22" s="38">
        <f>'Infrastruk. sukūrimo sąnaudos'!EU15</f>
        <v>0</v>
      </c>
      <c r="EV22" s="38">
        <f>'Infrastruk. sukūrimo sąnaudos'!EV15</f>
        <v>0</v>
      </c>
      <c r="EW22" s="38">
        <f>'Infrastruk. sukūrimo sąnaudos'!EW15</f>
        <v>0</v>
      </c>
      <c r="EX22" s="38">
        <f>'Infrastruk. sukūrimo sąnaudos'!EX15</f>
        <v>0</v>
      </c>
      <c r="EY22" s="38">
        <f>'Infrastruk. sukūrimo sąnaudos'!EY15</f>
        <v>0</v>
      </c>
      <c r="EZ22" s="38">
        <f>'Infrastruk. sukūrimo sąnaudos'!EZ15</f>
        <v>0</v>
      </c>
      <c r="FA22" s="38">
        <f>SUM(EO22:EZ22)</f>
        <v>0</v>
      </c>
      <c r="FB22" s="38">
        <f>'Infrastruk. sukūrimo sąnaudos'!FB15</f>
        <v>0</v>
      </c>
      <c r="FC22" s="38">
        <f>'Infrastruk. sukūrimo sąnaudos'!FC15</f>
        <v>0</v>
      </c>
      <c r="FD22" s="38">
        <f>'Infrastruk. sukūrimo sąnaudos'!FD15</f>
        <v>0</v>
      </c>
      <c r="FE22" s="38">
        <f>'Infrastruk. sukūrimo sąnaudos'!FE15</f>
        <v>0</v>
      </c>
      <c r="FF22" s="38">
        <f>'Infrastruk. sukūrimo sąnaudos'!FF15</f>
        <v>0</v>
      </c>
      <c r="FG22" s="38">
        <f>'Infrastruk. sukūrimo sąnaudos'!FG15</f>
        <v>0</v>
      </c>
      <c r="FH22" s="38">
        <f>'Infrastruk. sukūrimo sąnaudos'!FH15</f>
        <v>0</v>
      </c>
      <c r="FI22" s="38">
        <f>'Infrastruk. sukūrimo sąnaudos'!FI15</f>
        <v>0</v>
      </c>
      <c r="FJ22" s="38">
        <f>'Infrastruk. sukūrimo sąnaudos'!FJ15</f>
        <v>0</v>
      </c>
      <c r="FK22" s="38">
        <f>'Infrastruk. sukūrimo sąnaudos'!FK15</f>
        <v>0</v>
      </c>
      <c r="FL22" s="38">
        <f>'Infrastruk. sukūrimo sąnaudos'!FL15</f>
        <v>0</v>
      </c>
      <c r="FM22" s="38">
        <f>'Infrastruk. sukūrimo sąnaudos'!FM15</f>
        <v>0</v>
      </c>
      <c r="FN22" s="38">
        <f>SUM(FB22:FM22)</f>
        <v>0</v>
      </c>
      <c r="FO22" s="38">
        <f>'Infrastruk. sukūrimo sąnaudos'!FO15</f>
        <v>0</v>
      </c>
      <c r="FP22" s="38">
        <f>'Infrastruk. sukūrimo sąnaudos'!FP15</f>
        <v>0</v>
      </c>
      <c r="FQ22" s="38">
        <f>'Infrastruk. sukūrimo sąnaudos'!FQ15</f>
        <v>0</v>
      </c>
      <c r="FR22" s="38">
        <f>'Infrastruk. sukūrimo sąnaudos'!FR15</f>
        <v>0</v>
      </c>
      <c r="FS22" s="38">
        <f>'Infrastruk. sukūrimo sąnaudos'!FS15</f>
        <v>0</v>
      </c>
      <c r="FT22" s="38">
        <f>'Infrastruk. sukūrimo sąnaudos'!FT15</f>
        <v>0</v>
      </c>
      <c r="FU22" s="38">
        <f>'Infrastruk. sukūrimo sąnaudos'!FU15</f>
        <v>0</v>
      </c>
      <c r="FV22" s="38">
        <f>'Infrastruk. sukūrimo sąnaudos'!FV15</f>
        <v>0</v>
      </c>
      <c r="FW22" s="38">
        <f>'Infrastruk. sukūrimo sąnaudos'!FW15</f>
        <v>0</v>
      </c>
      <c r="FX22" s="38">
        <f>'Infrastruk. sukūrimo sąnaudos'!FX15</f>
        <v>0</v>
      </c>
      <c r="FY22" s="38">
        <f>'Infrastruk. sukūrimo sąnaudos'!FY15</f>
        <v>0</v>
      </c>
      <c r="FZ22" s="38">
        <f>'Infrastruk. sukūrimo sąnaudos'!FZ15</f>
        <v>0</v>
      </c>
      <c r="GA22" s="38">
        <f>SUM(FO22:FZ22)</f>
        <v>0</v>
      </c>
      <c r="GB22" s="38">
        <f>'Infrastruk. sukūrimo sąnaudos'!GB15</f>
        <v>0</v>
      </c>
      <c r="GC22" s="38">
        <f>'Infrastruk. sukūrimo sąnaudos'!GC15</f>
        <v>0</v>
      </c>
      <c r="GD22" s="38">
        <f>'Infrastruk. sukūrimo sąnaudos'!GD15</f>
        <v>0</v>
      </c>
      <c r="GE22" s="38">
        <f>'Infrastruk. sukūrimo sąnaudos'!GE15</f>
        <v>0</v>
      </c>
      <c r="GF22" s="38">
        <f>'Infrastruk. sukūrimo sąnaudos'!GF15</f>
        <v>0</v>
      </c>
      <c r="GG22" s="38">
        <f>'Infrastruk. sukūrimo sąnaudos'!GG15</f>
        <v>0</v>
      </c>
      <c r="GH22" s="38">
        <f>'Infrastruk. sukūrimo sąnaudos'!GH15</f>
        <v>0</v>
      </c>
      <c r="GI22" s="38">
        <f>'Infrastruk. sukūrimo sąnaudos'!GI15</f>
        <v>0</v>
      </c>
      <c r="GJ22" s="38">
        <f>'Infrastruk. sukūrimo sąnaudos'!GJ15</f>
        <v>0</v>
      </c>
      <c r="GK22" s="38">
        <f>'Infrastruk. sukūrimo sąnaudos'!GK15</f>
        <v>0</v>
      </c>
      <c r="GL22" s="38">
        <f>'Infrastruk. sukūrimo sąnaudos'!GL15</f>
        <v>0</v>
      </c>
      <c r="GM22" s="38">
        <f>'Infrastruk. sukūrimo sąnaudos'!GM15</f>
        <v>0</v>
      </c>
      <c r="GN22" s="38">
        <f>SUM(GB22:GM22)</f>
        <v>0</v>
      </c>
      <c r="GO22" s="38">
        <f>'Infrastruk. sukūrimo sąnaudos'!GO15</f>
        <v>0</v>
      </c>
      <c r="GP22" s="38">
        <f>'Infrastruk. sukūrimo sąnaudos'!GP15</f>
        <v>0</v>
      </c>
      <c r="GQ22" s="38">
        <f>'Infrastruk. sukūrimo sąnaudos'!GQ15</f>
        <v>0</v>
      </c>
      <c r="GR22" s="38">
        <f>'Infrastruk. sukūrimo sąnaudos'!GR15</f>
        <v>0</v>
      </c>
      <c r="GS22" s="38">
        <f>'Infrastruk. sukūrimo sąnaudos'!GS15</f>
        <v>0</v>
      </c>
      <c r="GT22" s="38">
        <f>'Infrastruk. sukūrimo sąnaudos'!GT15</f>
        <v>0</v>
      </c>
      <c r="GU22" s="38">
        <f>'Infrastruk. sukūrimo sąnaudos'!GU15</f>
        <v>0</v>
      </c>
      <c r="GV22" s="38">
        <f>'Infrastruk. sukūrimo sąnaudos'!GV15</f>
        <v>0</v>
      </c>
      <c r="GW22" s="38">
        <f>'Infrastruk. sukūrimo sąnaudos'!GW15</f>
        <v>0</v>
      </c>
      <c r="GX22" s="38">
        <f>'Infrastruk. sukūrimo sąnaudos'!GX15</f>
        <v>0</v>
      </c>
      <c r="GY22" s="38">
        <f>'Infrastruk. sukūrimo sąnaudos'!GY15</f>
        <v>0</v>
      </c>
      <c r="GZ22" s="38">
        <f>'Infrastruk. sukūrimo sąnaudos'!GZ15</f>
        <v>0</v>
      </c>
      <c r="HA22" s="38">
        <f>SUM(GO22:GZ22)</f>
        <v>0</v>
      </c>
      <c r="HB22" s="38">
        <f>'Infrastruk. sukūrimo sąnaudos'!HB15</f>
        <v>0</v>
      </c>
      <c r="HC22" s="38">
        <f>'Infrastruk. sukūrimo sąnaudos'!HC15</f>
        <v>0</v>
      </c>
      <c r="HD22" s="38">
        <f>'Infrastruk. sukūrimo sąnaudos'!HD15</f>
        <v>0</v>
      </c>
      <c r="HE22" s="38">
        <f>'Infrastruk. sukūrimo sąnaudos'!HE15</f>
        <v>0</v>
      </c>
      <c r="HF22" s="38">
        <f>'Infrastruk. sukūrimo sąnaudos'!HF15</f>
        <v>0</v>
      </c>
      <c r="HG22" s="38">
        <f>'Infrastruk. sukūrimo sąnaudos'!HG15</f>
        <v>0</v>
      </c>
      <c r="HH22" s="38">
        <f>'Infrastruk. sukūrimo sąnaudos'!HH15</f>
        <v>0</v>
      </c>
      <c r="HI22" s="38">
        <f>'Infrastruk. sukūrimo sąnaudos'!HI15</f>
        <v>0</v>
      </c>
      <c r="HJ22" s="38">
        <f>'Infrastruk. sukūrimo sąnaudos'!HJ15</f>
        <v>0</v>
      </c>
      <c r="HK22" s="38">
        <f>'Infrastruk. sukūrimo sąnaudos'!HK15</f>
        <v>0</v>
      </c>
      <c r="HL22" s="38">
        <f>'Infrastruk. sukūrimo sąnaudos'!HL15</f>
        <v>0</v>
      </c>
      <c r="HM22" s="38">
        <f>'Infrastruk. sukūrimo sąnaudos'!HM15</f>
        <v>0</v>
      </c>
      <c r="HN22" s="38">
        <f>SUM(HB22:HM22)</f>
        <v>0</v>
      </c>
      <c r="HO22" s="38">
        <f>'Infrastruk. sukūrimo sąnaudos'!HO15</f>
        <v>0</v>
      </c>
      <c r="HP22" s="38">
        <f>'Infrastruk. sukūrimo sąnaudos'!HP15</f>
        <v>0</v>
      </c>
      <c r="HQ22" s="38">
        <f>'Infrastruk. sukūrimo sąnaudos'!HQ15</f>
        <v>0</v>
      </c>
      <c r="HR22" s="38">
        <f>'Infrastruk. sukūrimo sąnaudos'!HR15</f>
        <v>0</v>
      </c>
      <c r="HS22" s="38">
        <f>'Infrastruk. sukūrimo sąnaudos'!HS15</f>
        <v>0</v>
      </c>
      <c r="HT22" s="38">
        <f>'Infrastruk. sukūrimo sąnaudos'!HT15</f>
        <v>0</v>
      </c>
      <c r="HU22" s="38">
        <f>'Infrastruk. sukūrimo sąnaudos'!HU15</f>
        <v>0</v>
      </c>
      <c r="HV22" s="38">
        <f>'Infrastruk. sukūrimo sąnaudos'!HV15</f>
        <v>0</v>
      </c>
      <c r="HW22" s="38">
        <f>'Infrastruk. sukūrimo sąnaudos'!HW15</f>
        <v>0</v>
      </c>
      <c r="HX22" s="38">
        <f>'Infrastruk. sukūrimo sąnaudos'!HX15</f>
        <v>0</v>
      </c>
      <c r="HY22" s="38">
        <f>'Infrastruk. sukūrimo sąnaudos'!HY15</f>
        <v>0</v>
      </c>
      <c r="HZ22" s="38">
        <f>'Infrastruk. sukūrimo sąnaudos'!HZ15</f>
        <v>0</v>
      </c>
      <c r="IA22" s="38">
        <f>SUM(HO22:HZ22)</f>
        <v>0</v>
      </c>
      <c r="IB22" s="38">
        <f>'Infrastruk. sukūrimo sąnaudos'!IB15</f>
        <v>0</v>
      </c>
      <c r="IC22" s="38">
        <f>'Infrastruk. sukūrimo sąnaudos'!IC15</f>
        <v>0</v>
      </c>
      <c r="ID22" s="38">
        <f>'Infrastruk. sukūrimo sąnaudos'!ID15</f>
        <v>0</v>
      </c>
      <c r="IE22" s="38">
        <f>'Infrastruk. sukūrimo sąnaudos'!IE15</f>
        <v>0</v>
      </c>
      <c r="IF22" s="38">
        <f>'Infrastruk. sukūrimo sąnaudos'!IF15</f>
        <v>0</v>
      </c>
      <c r="IG22" s="38">
        <f>'Infrastruk. sukūrimo sąnaudos'!IG15</f>
        <v>0</v>
      </c>
      <c r="IH22" s="38">
        <f>'Infrastruk. sukūrimo sąnaudos'!IH15</f>
        <v>0</v>
      </c>
      <c r="II22" s="38">
        <f>'Infrastruk. sukūrimo sąnaudos'!II15</f>
        <v>0</v>
      </c>
      <c r="IJ22" s="38">
        <f>'Infrastruk. sukūrimo sąnaudos'!IJ15</f>
        <v>0</v>
      </c>
      <c r="IK22" s="38">
        <f>'Infrastruk. sukūrimo sąnaudos'!IK15</f>
        <v>0</v>
      </c>
      <c r="IL22" s="38">
        <f>'Infrastruk. sukūrimo sąnaudos'!IL15</f>
        <v>0</v>
      </c>
      <c r="IM22" s="38">
        <f>'Infrastruk. sukūrimo sąnaudos'!IM15</f>
        <v>0</v>
      </c>
      <c r="IN22" s="38">
        <f>SUM(IB22:IM22)</f>
        <v>0</v>
      </c>
      <c r="IO22" s="38">
        <f>'Infrastruk. sukūrimo sąnaudos'!IO15</f>
        <v>0</v>
      </c>
      <c r="IP22" s="38">
        <f>'Infrastruk. sukūrimo sąnaudos'!IP15</f>
        <v>0</v>
      </c>
      <c r="IQ22" s="38">
        <f>'Infrastruk. sukūrimo sąnaudos'!IQ15</f>
        <v>0</v>
      </c>
      <c r="IR22" s="38">
        <f>'Infrastruk. sukūrimo sąnaudos'!IR15</f>
        <v>0</v>
      </c>
      <c r="IS22" s="38">
        <f>'Infrastruk. sukūrimo sąnaudos'!IS15</f>
        <v>0</v>
      </c>
      <c r="IT22" s="38">
        <f>'Infrastruk. sukūrimo sąnaudos'!IT15</f>
        <v>0</v>
      </c>
      <c r="IU22" s="38">
        <f>'Infrastruk. sukūrimo sąnaudos'!IU15</f>
        <v>0</v>
      </c>
      <c r="IV22" s="38">
        <f>'Infrastruk. sukūrimo sąnaudos'!IV15</f>
        <v>0</v>
      </c>
      <c r="IW22" s="38">
        <f>'Infrastruk. sukūrimo sąnaudos'!IW15</f>
        <v>0</v>
      </c>
      <c r="IX22" s="38">
        <f>'Infrastruk. sukūrimo sąnaudos'!IX15</f>
        <v>0</v>
      </c>
      <c r="IY22" s="38">
        <f>'Infrastruk. sukūrimo sąnaudos'!IY15</f>
        <v>0</v>
      </c>
      <c r="IZ22" s="38">
        <f>'Infrastruk. sukūrimo sąnaudos'!IZ15</f>
        <v>0</v>
      </c>
      <c r="JA22" s="38">
        <f>SUM(IO22:IZ22)</f>
        <v>0</v>
      </c>
      <c r="JB22" s="38">
        <f>'Infrastruk. sukūrimo sąnaudos'!JB15</f>
        <v>0</v>
      </c>
      <c r="JC22" s="38">
        <f>'Infrastruk. sukūrimo sąnaudos'!JC15</f>
        <v>0</v>
      </c>
      <c r="JD22" s="38">
        <f>'Infrastruk. sukūrimo sąnaudos'!JD15</f>
        <v>0</v>
      </c>
      <c r="JE22" s="38">
        <f>'Infrastruk. sukūrimo sąnaudos'!JE15</f>
        <v>0</v>
      </c>
      <c r="JF22" s="38">
        <f>'Infrastruk. sukūrimo sąnaudos'!JF15</f>
        <v>0</v>
      </c>
      <c r="JG22" s="38">
        <f>'Infrastruk. sukūrimo sąnaudos'!JG15</f>
        <v>0</v>
      </c>
      <c r="JH22" s="38">
        <f>'Infrastruk. sukūrimo sąnaudos'!JH15</f>
        <v>0</v>
      </c>
      <c r="JI22" s="38">
        <f>'Infrastruk. sukūrimo sąnaudos'!JI15</f>
        <v>0</v>
      </c>
      <c r="JJ22" s="38">
        <f>'Infrastruk. sukūrimo sąnaudos'!JJ15</f>
        <v>0</v>
      </c>
      <c r="JK22" s="38">
        <f>'Infrastruk. sukūrimo sąnaudos'!JK15</f>
        <v>0</v>
      </c>
      <c r="JL22" s="38">
        <f>'Infrastruk. sukūrimo sąnaudos'!JL15</f>
        <v>0</v>
      </c>
      <c r="JM22" s="38">
        <f>'Infrastruk. sukūrimo sąnaudos'!JM15</f>
        <v>0</v>
      </c>
      <c r="JN22" s="38">
        <f>SUM(JB22:JM22)</f>
        <v>0</v>
      </c>
      <c r="JO22" s="38">
        <f>'Infrastruk. sukūrimo sąnaudos'!JO15</f>
        <v>0</v>
      </c>
      <c r="JP22" s="38">
        <f>'Infrastruk. sukūrimo sąnaudos'!JP15</f>
        <v>0</v>
      </c>
      <c r="JQ22" s="38">
        <f>'Infrastruk. sukūrimo sąnaudos'!JQ15</f>
        <v>0</v>
      </c>
      <c r="JR22" s="38">
        <f>'Infrastruk. sukūrimo sąnaudos'!JR15</f>
        <v>0</v>
      </c>
      <c r="JS22" s="38">
        <f>'Infrastruk. sukūrimo sąnaudos'!JS15</f>
        <v>0</v>
      </c>
      <c r="JT22" s="38">
        <f>'Infrastruk. sukūrimo sąnaudos'!JT15</f>
        <v>0</v>
      </c>
      <c r="JU22" s="38">
        <f>'Infrastruk. sukūrimo sąnaudos'!JU15</f>
        <v>0</v>
      </c>
      <c r="JV22" s="38">
        <f>'Infrastruk. sukūrimo sąnaudos'!JV15</f>
        <v>0</v>
      </c>
      <c r="JW22" s="38">
        <f>'Infrastruk. sukūrimo sąnaudos'!JW15</f>
        <v>0</v>
      </c>
      <c r="JX22" s="38">
        <f>'Infrastruk. sukūrimo sąnaudos'!JX15</f>
        <v>0</v>
      </c>
      <c r="JY22" s="38">
        <f>'Infrastruk. sukūrimo sąnaudos'!JY15</f>
        <v>0</v>
      </c>
      <c r="JZ22" s="38">
        <f>'Infrastruk. sukūrimo sąnaudos'!JZ15</f>
        <v>0</v>
      </c>
      <c r="KA22" s="38">
        <f>SUM(JO22:JZ22)</f>
        <v>0</v>
      </c>
      <c r="KB22" s="38">
        <f>'Infrastruk. sukūrimo sąnaudos'!KB15</f>
        <v>0</v>
      </c>
      <c r="KC22" s="38">
        <f>'Infrastruk. sukūrimo sąnaudos'!KC15</f>
        <v>0</v>
      </c>
      <c r="KD22" s="38">
        <f>'Infrastruk. sukūrimo sąnaudos'!KD15</f>
        <v>0</v>
      </c>
      <c r="KE22" s="38">
        <f>'Infrastruk. sukūrimo sąnaudos'!KE15</f>
        <v>0</v>
      </c>
      <c r="KF22" s="38">
        <f>'Infrastruk. sukūrimo sąnaudos'!KF15</f>
        <v>0</v>
      </c>
      <c r="KG22" s="38">
        <f>'Infrastruk. sukūrimo sąnaudos'!KG15</f>
        <v>0</v>
      </c>
      <c r="KH22" s="38">
        <f>'Infrastruk. sukūrimo sąnaudos'!KH15</f>
        <v>0</v>
      </c>
      <c r="KI22" s="38">
        <f>'Infrastruk. sukūrimo sąnaudos'!KI15</f>
        <v>0</v>
      </c>
      <c r="KJ22" s="38">
        <f>'Infrastruk. sukūrimo sąnaudos'!KJ15</f>
        <v>0</v>
      </c>
      <c r="KK22" s="38">
        <f>'Infrastruk. sukūrimo sąnaudos'!KK15</f>
        <v>0</v>
      </c>
      <c r="KL22" s="38">
        <f>'Infrastruk. sukūrimo sąnaudos'!KL15</f>
        <v>0</v>
      </c>
      <c r="KM22" s="38">
        <f>'Infrastruk. sukūrimo sąnaudos'!KM15</f>
        <v>0</v>
      </c>
      <c r="KN22" s="38">
        <f>SUM(KB22:KM22)</f>
        <v>0</v>
      </c>
      <c r="KO22" s="38">
        <f>'Infrastruk. sukūrimo sąnaudos'!KO15</f>
        <v>0</v>
      </c>
      <c r="KP22" s="38">
        <f>'Infrastruk. sukūrimo sąnaudos'!KP15</f>
        <v>0</v>
      </c>
      <c r="KQ22" s="38">
        <f>'Infrastruk. sukūrimo sąnaudos'!KQ15</f>
        <v>0</v>
      </c>
      <c r="KR22" s="38">
        <f>'Infrastruk. sukūrimo sąnaudos'!KR15</f>
        <v>0</v>
      </c>
      <c r="KS22" s="38">
        <f>'Infrastruk. sukūrimo sąnaudos'!KS15</f>
        <v>0</v>
      </c>
      <c r="KT22" s="38">
        <f>'Infrastruk. sukūrimo sąnaudos'!KT15</f>
        <v>0</v>
      </c>
      <c r="KU22" s="38">
        <f>'Infrastruk. sukūrimo sąnaudos'!KU15</f>
        <v>0</v>
      </c>
      <c r="KV22" s="38">
        <f>'Infrastruk. sukūrimo sąnaudos'!KV15</f>
        <v>0</v>
      </c>
      <c r="KW22" s="38">
        <f>'Infrastruk. sukūrimo sąnaudos'!KW15</f>
        <v>0</v>
      </c>
      <c r="KX22" s="38">
        <f>'Infrastruk. sukūrimo sąnaudos'!KX15</f>
        <v>0</v>
      </c>
      <c r="KY22" s="38">
        <f>'Infrastruk. sukūrimo sąnaudos'!KY15</f>
        <v>0</v>
      </c>
      <c r="KZ22" s="38">
        <f>'Infrastruk. sukūrimo sąnaudos'!KZ15</f>
        <v>0</v>
      </c>
      <c r="LA22" s="38">
        <f>SUM(KO22:KZ22)</f>
        <v>0</v>
      </c>
      <c r="LB22" s="38">
        <f>'Infrastruk. sukūrimo sąnaudos'!LB15</f>
        <v>0</v>
      </c>
      <c r="LC22" s="38">
        <f>'Infrastruk. sukūrimo sąnaudos'!LC15</f>
        <v>0</v>
      </c>
      <c r="LD22" s="38">
        <f>'Infrastruk. sukūrimo sąnaudos'!LD15</f>
        <v>0</v>
      </c>
      <c r="LE22" s="38">
        <f>'Infrastruk. sukūrimo sąnaudos'!LE15</f>
        <v>0</v>
      </c>
      <c r="LF22" s="38">
        <f>'Infrastruk. sukūrimo sąnaudos'!LF15</f>
        <v>0</v>
      </c>
      <c r="LG22" s="38">
        <f>'Infrastruk. sukūrimo sąnaudos'!LG15</f>
        <v>0</v>
      </c>
      <c r="LH22" s="38">
        <f>'Infrastruk. sukūrimo sąnaudos'!LH15</f>
        <v>0</v>
      </c>
      <c r="LI22" s="38">
        <f>'Infrastruk. sukūrimo sąnaudos'!LI15</f>
        <v>0</v>
      </c>
      <c r="LJ22" s="38">
        <f>'Infrastruk. sukūrimo sąnaudos'!LJ15</f>
        <v>0</v>
      </c>
      <c r="LK22" s="38">
        <f>'Infrastruk. sukūrimo sąnaudos'!LK15</f>
        <v>0</v>
      </c>
      <c r="LL22" s="38">
        <f>'Infrastruk. sukūrimo sąnaudos'!LL15</f>
        <v>0</v>
      </c>
      <c r="LM22" s="38">
        <f>'Infrastruk. sukūrimo sąnaudos'!LM15</f>
        <v>0</v>
      </c>
      <c r="LN22" s="38">
        <f>SUM(LB22:LM22)</f>
        <v>0</v>
      </c>
    </row>
    <row r="23" spans="1:326" s="511" customFormat="1">
      <c r="A23" s="510" t="s">
        <v>160</v>
      </c>
      <c r="B23" s="38">
        <f t="shared" ref="B23" si="149">-B24+B26</f>
        <v>0</v>
      </c>
      <c r="C23" s="38">
        <f t="shared" ref="C23" si="150">-C24+C26</f>
        <v>0</v>
      </c>
      <c r="D23" s="38">
        <f t="shared" ref="D23" si="151">-D24+D26</f>
        <v>0</v>
      </c>
      <c r="E23" s="38">
        <f t="shared" ref="E23" si="152">-E24+E26</f>
        <v>0</v>
      </c>
      <c r="F23" s="38">
        <f t="shared" ref="F23" si="153">-F24+F26</f>
        <v>0</v>
      </c>
      <c r="G23" s="38">
        <f t="shared" ref="G23" si="154">-G24+G26</f>
        <v>0</v>
      </c>
      <c r="H23" s="38">
        <f t="shared" ref="H23" si="155">-H24+H26</f>
        <v>0</v>
      </c>
      <c r="I23" s="38">
        <f t="shared" ref="I23" si="156">-I24+I26</f>
        <v>0</v>
      </c>
      <c r="J23" s="38">
        <f t="shared" ref="J23" si="157">-J24+J26</f>
        <v>0</v>
      </c>
      <c r="K23" s="38">
        <f t="shared" ref="K23" si="158">-K24+K26</f>
        <v>0</v>
      </c>
      <c r="L23" s="38">
        <f t="shared" ref="L23" si="159">-L24+L26</f>
        <v>0</v>
      </c>
      <c r="M23" s="38">
        <f t="shared" ref="M23" si="160">-M24+M26</f>
        <v>0</v>
      </c>
      <c r="N23" s="38">
        <f t="shared" ref="N23" si="161">-N24+N26</f>
        <v>0</v>
      </c>
      <c r="O23" s="38">
        <f t="shared" ref="O23" si="162">-O24+O26</f>
        <v>-471.87995347222477</v>
      </c>
      <c r="P23" s="38">
        <f t="shared" ref="P23" si="163">-P24+P26</f>
        <v>-2111.0890020833381</v>
      </c>
      <c r="Q23" s="38">
        <f t="shared" ref="Q23" si="164">-Q24+Q26</f>
        <v>-4445.7471923611156</v>
      </c>
      <c r="R23" s="38">
        <f t="shared" ref="R23" si="165">-R24+R26</f>
        <v>-6780.4053826388936</v>
      </c>
      <c r="S23" s="38">
        <f t="shared" ref="S23" si="166">-S24+S26</f>
        <v>-9115.0635729166715</v>
      </c>
      <c r="T23" s="38">
        <f t="shared" ref="T23" si="167">-T24+T26</f>
        <v>-11449.721763194448</v>
      </c>
      <c r="U23" s="38">
        <f t="shared" ref="U23" si="168">-U24+U26</f>
        <v>-13784.379953472226</v>
      </c>
      <c r="V23" s="38">
        <f t="shared" ref="V23" si="169">-V24+V26</f>
        <v>-16119.038143750002</v>
      </c>
      <c r="W23" s="38">
        <f t="shared" ref="W23" si="170">-W24+W26</f>
        <v>-18453.696334027783</v>
      </c>
      <c r="X23" s="38">
        <f t="shared" ref="X23" si="171">-X24+X26</f>
        <v>-20788.354524305556</v>
      </c>
      <c r="Y23" s="38">
        <f t="shared" ref="Y23" si="172">-Y24+Y26</f>
        <v>-23123.012714583339</v>
      </c>
      <c r="Z23" s="38">
        <f t="shared" ref="Z23" si="173">-Z24+Z26</f>
        <v>-25457.670904861112</v>
      </c>
      <c r="AA23" s="38">
        <f t="shared" ref="AA23" si="174">-AA24+AA26</f>
        <v>-152100.0594416667</v>
      </c>
      <c r="AB23" s="38">
        <f t="shared" ref="AB23" si="175">-AB24+AB26</f>
        <v>-55385.817307692312</v>
      </c>
      <c r="AC23" s="38">
        <f t="shared" ref="AC23" si="176">-AC24+AC26</f>
        <v>-55215.144230769234</v>
      </c>
      <c r="AD23" s="38">
        <f t="shared" ref="AD23" si="177">-AD24+AD26</f>
        <v>-55044.471153846156</v>
      </c>
      <c r="AE23" s="38">
        <f t="shared" ref="AE23" si="178">-AE24+AE26</f>
        <v>-54873.798076923078</v>
      </c>
      <c r="AF23" s="38">
        <f t="shared" ref="AF23" si="179">-AF24+AF26</f>
        <v>-54703.125</v>
      </c>
      <c r="AG23" s="38">
        <f t="shared" ref="AG23" si="180">-AG24+AG26</f>
        <v>-54532.451923076922</v>
      </c>
      <c r="AH23" s="38">
        <f t="shared" ref="AH23" si="181">-AH24+AH26</f>
        <v>-54361.778846153844</v>
      </c>
      <c r="AI23" s="38">
        <f t="shared" ref="AI23" si="182">-AI24+AI26</f>
        <v>-54191.105769230766</v>
      </c>
      <c r="AJ23" s="38">
        <f t="shared" ref="AJ23" si="183">-AJ24+AJ26</f>
        <v>-54020.432692307688</v>
      </c>
      <c r="AK23" s="38">
        <f t="shared" ref="AK23" si="184">-AK24+AK26</f>
        <v>-53849.75961538461</v>
      </c>
      <c r="AL23" s="38">
        <f>-AL24+AL26</f>
        <v>-53679.086538461532</v>
      </c>
      <c r="AM23" s="38">
        <f t="shared" ref="AM23" si="185">-AM24+AM26</f>
        <v>-53508.413461538454</v>
      </c>
      <c r="AN23" s="38">
        <f>SUM(AB23:AM23)</f>
        <v>-653365.38461538451</v>
      </c>
      <c r="AO23" s="38">
        <f>-AO24+AO26</f>
        <v>-53337.740384615376</v>
      </c>
      <c r="AP23" s="38">
        <f t="shared" ref="AP23:AZ23" si="186">-AP24+AP26</f>
        <v>-53167.067307692298</v>
      </c>
      <c r="AQ23" s="38">
        <f t="shared" si="186"/>
        <v>-52996.39423076922</v>
      </c>
      <c r="AR23" s="38">
        <f t="shared" si="186"/>
        <v>-52825.721153846142</v>
      </c>
      <c r="AS23" s="38">
        <f t="shared" si="186"/>
        <v>-52655.048076923063</v>
      </c>
      <c r="AT23" s="38">
        <f t="shared" si="186"/>
        <v>-52484.374999999985</v>
      </c>
      <c r="AU23" s="38">
        <f t="shared" si="186"/>
        <v>-52313.701923076907</v>
      </c>
      <c r="AV23" s="38">
        <f t="shared" si="186"/>
        <v>-52143.028846153829</v>
      </c>
      <c r="AW23" s="38">
        <f t="shared" si="186"/>
        <v>-51972.355769230751</v>
      </c>
      <c r="AX23" s="38">
        <f t="shared" si="186"/>
        <v>-51801.682692307673</v>
      </c>
      <c r="AY23" s="38">
        <f t="shared" si="186"/>
        <v>-51631.009615384595</v>
      </c>
      <c r="AZ23" s="38">
        <f t="shared" si="186"/>
        <v>-51460.336538461517</v>
      </c>
      <c r="BA23" s="38">
        <f>SUM(AO23:AZ23)</f>
        <v>-628788.46153846139</v>
      </c>
      <c r="BB23" s="38">
        <f>-BB24+BB26</f>
        <v>-51289.663461538439</v>
      </c>
      <c r="BC23" s="38">
        <f t="shared" ref="BC23" si="187">-BC24+BC26</f>
        <v>-51118.990384615361</v>
      </c>
      <c r="BD23" s="38">
        <f t="shared" ref="BD23" si="188">-BD24+BD26</f>
        <v>-50948.317307692283</v>
      </c>
      <c r="BE23" s="38">
        <f t="shared" ref="BE23" si="189">-BE24+BE26</f>
        <v>-50777.644230769205</v>
      </c>
      <c r="BF23" s="38">
        <f t="shared" ref="BF23" si="190">-BF24+BF26</f>
        <v>-50606.971153846127</v>
      </c>
      <c r="BG23" s="38">
        <f t="shared" ref="BG23" si="191">-BG24+BG26</f>
        <v>-50436.298076923056</v>
      </c>
      <c r="BH23" s="38">
        <f t="shared" ref="BH23" si="192">-BH24+BH26</f>
        <v>-50265.624999999971</v>
      </c>
      <c r="BI23" s="38">
        <f t="shared" ref="BI23" si="193">-BI24+BI26</f>
        <v>-50094.951923076893</v>
      </c>
      <c r="BJ23" s="38">
        <f t="shared" ref="BJ23" si="194">-BJ24+BJ26</f>
        <v>-49924.278846153822</v>
      </c>
      <c r="BK23" s="38">
        <f t="shared" ref="BK23" si="195">-BK24+BK26</f>
        <v>-49753.605769230744</v>
      </c>
      <c r="BL23" s="38">
        <f t="shared" ref="BL23" si="196">-BL24+BL26</f>
        <v>-49582.932692307659</v>
      </c>
      <c r="BM23" s="38">
        <f t="shared" ref="BM23" si="197">-BM24+BM26</f>
        <v>-49412.259615384588</v>
      </c>
      <c r="BN23" s="38">
        <f>SUM(BB23:BM23)</f>
        <v>-604211.53846153815</v>
      </c>
      <c r="BO23" s="38">
        <f>-BO24+BO26</f>
        <v>-49241.58653846151</v>
      </c>
      <c r="BP23" s="38">
        <f t="shared" ref="BP23" si="198">-BP24+BP26</f>
        <v>-49070.913461538425</v>
      </c>
      <c r="BQ23" s="38">
        <f t="shared" ref="BQ23" si="199">-BQ24+BQ26</f>
        <v>-48900.240384615354</v>
      </c>
      <c r="BR23" s="38">
        <f t="shared" ref="BR23" si="200">-BR24+BR26</f>
        <v>-48729.567307692276</v>
      </c>
      <c r="BS23" s="38">
        <f t="shared" ref="BS23" si="201">-BS24+BS26</f>
        <v>-48558.894230769198</v>
      </c>
      <c r="BT23" s="38">
        <f t="shared" ref="BT23" si="202">-BT24+BT26</f>
        <v>-48388.221153846127</v>
      </c>
      <c r="BU23" s="38">
        <f t="shared" ref="BU23" si="203">-BU24+BU26</f>
        <v>-48217.548076923042</v>
      </c>
      <c r="BV23" s="38">
        <f t="shared" ref="BV23" si="204">-BV24+BV26</f>
        <v>-48046.874999999964</v>
      </c>
      <c r="BW23" s="38">
        <f t="shared" ref="BW23" si="205">-BW24+BW26</f>
        <v>-47876.201923076893</v>
      </c>
      <c r="BX23" s="38">
        <f t="shared" ref="BX23" si="206">-BX24+BX26</f>
        <v>-47705.528846153808</v>
      </c>
      <c r="BY23" s="38">
        <f t="shared" ref="BY23" si="207">-BY24+BY26</f>
        <v>-47534.855769230729</v>
      </c>
      <c r="BZ23" s="38">
        <f t="shared" ref="BZ23" si="208">-BZ24+BZ26</f>
        <v>-47364.182692307651</v>
      </c>
      <c r="CA23" s="38">
        <f>SUM(BO23:BZ23)</f>
        <v>-579634.61538461491</v>
      </c>
      <c r="CB23" s="38">
        <f>-CB24+CB26</f>
        <v>-47193.509615384581</v>
      </c>
      <c r="CC23" s="38">
        <f t="shared" ref="CC23" si="209">-CC24+CC26</f>
        <v>-47022.836538461503</v>
      </c>
      <c r="CD23" s="38">
        <f t="shared" ref="CD23" si="210">-CD24+CD26</f>
        <v>-46852.163461538425</v>
      </c>
      <c r="CE23" s="38">
        <f t="shared" ref="CE23" si="211">-CE24+CE26</f>
        <v>-46681.490384615347</v>
      </c>
      <c r="CF23" s="38">
        <f t="shared" ref="CF23" si="212">-CF24+CF26</f>
        <v>-46510.817307692269</v>
      </c>
      <c r="CG23" s="38">
        <f t="shared" ref="CG23" si="213">-CG24+CG26</f>
        <v>-46340.14423076919</v>
      </c>
      <c r="CH23" s="38">
        <f t="shared" ref="CH23" si="214">-CH24+CH26</f>
        <v>-46169.471153846112</v>
      </c>
      <c r="CI23" s="38">
        <f t="shared" ref="CI23" si="215">-CI24+CI26</f>
        <v>-45998.798076923034</v>
      </c>
      <c r="CJ23" s="38">
        <f t="shared" ref="CJ23" si="216">-CJ24+CJ26</f>
        <v>-45828.124999999956</v>
      </c>
      <c r="CK23" s="38">
        <f t="shared" ref="CK23" si="217">-CK24+CK26</f>
        <v>-45657.451923076878</v>
      </c>
      <c r="CL23" s="38">
        <f t="shared" ref="CL23" si="218">-CL24+CL26</f>
        <v>-45486.7788461538</v>
      </c>
      <c r="CM23" s="38">
        <f t="shared" ref="CM23" si="219">-CM24+CM26</f>
        <v>-45316.105769230722</v>
      </c>
      <c r="CN23" s="38">
        <f>SUM(CB23:CM23)</f>
        <v>-555057.6923076919</v>
      </c>
      <c r="CO23" s="38">
        <f>-CO24+CO26</f>
        <v>-45145.432692307644</v>
      </c>
      <c r="CP23" s="38">
        <f t="shared" ref="CP23" si="220">-CP24+CP26</f>
        <v>-44974.759615384566</v>
      </c>
      <c r="CQ23" s="38">
        <f t="shared" ref="CQ23" si="221">-CQ24+CQ26</f>
        <v>-44804.086538461488</v>
      </c>
      <c r="CR23" s="38">
        <f t="shared" ref="CR23" si="222">-CR24+CR26</f>
        <v>-44633.41346153841</v>
      </c>
      <c r="CS23" s="38">
        <f t="shared" ref="CS23" si="223">-CS24+CS26</f>
        <v>-44462.740384615332</v>
      </c>
      <c r="CT23" s="38">
        <f t="shared" ref="CT23" si="224">-CT24+CT26</f>
        <v>-44292.067307692254</v>
      </c>
      <c r="CU23" s="38">
        <f t="shared" ref="CU23" si="225">-CU24+CU26</f>
        <v>-44121.394230769176</v>
      </c>
      <c r="CV23" s="38">
        <f t="shared" ref="CV23" si="226">-CV24+CV26</f>
        <v>-43950.721153846098</v>
      </c>
      <c r="CW23" s="38">
        <f t="shared" ref="CW23" si="227">-CW24+CW26</f>
        <v>-43780.04807692302</v>
      </c>
      <c r="CX23" s="38">
        <f t="shared" ref="CX23" si="228">-CX24+CX26</f>
        <v>-43609.374999999942</v>
      </c>
      <c r="CY23" s="38">
        <f t="shared" ref="CY23" si="229">-CY24+CY26</f>
        <v>-43438.701923076864</v>
      </c>
      <c r="CZ23" s="38">
        <f t="shared" ref="CZ23" si="230">-CZ24+CZ26</f>
        <v>-43268.028846153786</v>
      </c>
      <c r="DA23" s="38">
        <f>SUM(CO23:CZ23)</f>
        <v>-530480.76923076867</v>
      </c>
      <c r="DB23" s="38">
        <f>-DB24+DB26</f>
        <v>-43097.355769230708</v>
      </c>
      <c r="DC23" s="38">
        <f t="shared" ref="DC23" si="231">-DC24+DC26</f>
        <v>-42926.68269230763</v>
      </c>
      <c r="DD23" s="38">
        <f t="shared" ref="DD23" si="232">-DD24+DD26</f>
        <v>-42756.009615384552</v>
      </c>
      <c r="DE23" s="38">
        <f t="shared" ref="DE23" si="233">-DE24+DE26</f>
        <v>-42585.336538461474</v>
      </c>
      <c r="DF23" s="38">
        <f t="shared" ref="DF23" si="234">-DF24+DF26</f>
        <v>-42414.663461538395</v>
      </c>
      <c r="DG23" s="38">
        <f t="shared" ref="DG23" si="235">-DG24+DG26</f>
        <v>-42243.990384615317</v>
      </c>
      <c r="DH23" s="38">
        <f t="shared" ref="DH23" si="236">-DH24+DH26</f>
        <v>-42073.317307692239</v>
      </c>
      <c r="DI23" s="38">
        <f t="shared" ref="DI23" si="237">-DI24+DI26</f>
        <v>-41902.644230769169</v>
      </c>
      <c r="DJ23" s="38">
        <f t="shared" ref="DJ23" si="238">-DJ24+DJ26</f>
        <v>-41731.971153846083</v>
      </c>
      <c r="DK23" s="38">
        <f t="shared" ref="DK23" si="239">-DK24+DK26</f>
        <v>-41561.298076923013</v>
      </c>
      <c r="DL23" s="38">
        <f t="shared" ref="DL23" si="240">-DL24+DL26</f>
        <v>-41390.624999999935</v>
      </c>
      <c r="DM23" s="38">
        <f t="shared" ref="DM23" si="241">-DM24+DM26</f>
        <v>-41219.951923076856</v>
      </c>
      <c r="DN23" s="38">
        <f>SUM(DB23:DM23)</f>
        <v>-505903.84615384543</v>
      </c>
      <c r="DO23" s="38">
        <f>-DO24+DO26</f>
        <v>-41049.278846153778</v>
      </c>
      <c r="DP23" s="38">
        <f t="shared" ref="DP23" si="242">-DP24+DP26</f>
        <v>-40878.6057692307</v>
      </c>
      <c r="DQ23" s="38">
        <f t="shared" ref="DQ23" si="243">-DQ24+DQ26</f>
        <v>-40707.93269230763</v>
      </c>
      <c r="DR23" s="38">
        <f t="shared" ref="DR23" si="244">-DR24+DR26</f>
        <v>-40537.259615384552</v>
      </c>
      <c r="DS23" s="38">
        <f t="shared" ref="DS23" si="245">-DS24+DS26</f>
        <v>-40366.586538461474</v>
      </c>
      <c r="DT23" s="38">
        <f t="shared" ref="DT23" si="246">-DT24+DT26</f>
        <v>-40195.913461538395</v>
      </c>
      <c r="DU23" s="38">
        <f t="shared" ref="DU23" si="247">-DU24+DU26</f>
        <v>-40025.240384615317</v>
      </c>
      <c r="DV23" s="38">
        <f t="shared" ref="DV23" si="248">-DV24+DV26</f>
        <v>-39854.567307692239</v>
      </c>
      <c r="DW23" s="38">
        <f t="shared" ref="DW23" si="249">-DW24+DW26</f>
        <v>-39683.894230769169</v>
      </c>
      <c r="DX23" s="38">
        <f t="shared" ref="DX23" si="250">-DX24+DX26</f>
        <v>-39513.221153846091</v>
      </c>
      <c r="DY23" s="38">
        <f t="shared" ref="DY23" si="251">-DY24+DY26</f>
        <v>-39342.54807692302</v>
      </c>
      <c r="DZ23" s="38">
        <f t="shared" ref="DZ23" si="252">-DZ24+DZ26</f>
        <v>-39171.874999999935</v>
      </c>
      <c r="EA23" s="38">
        <f>SUM(DO23:DZ23)</f>
        <v>-481326.92307692231</v>
      </c>
      <c r="EB23" s="38">
        <f>-EB24+EB26</f>
        <v>-39001.201923076864</v>
      </c>
      <c r="EC23" s="38">
        <f t="shared" ref="EC23" si="253">-EC24+EC26</f>
        <v>-38830.528846153786</v>
      </c>
      <c r="ED23" s="38">
        <f t="shared" ref="ED23" si="254">-ED24+ED26</f>
        <v>-38659.855769230708</v>
      </c>
      <c r="EE23" s="38">
        <f t="shared" ref="EE23" si="255">-EE24+EE26</f>
        <v>-38489.18269230763</v>
      </c>
      <c r="EF23" s="38">
        <f t="shared" ref="EF23" si="256">-EF24+EF26</f>
        <v>-38318.509615384559</v>
      </c>
      <c r="EG23" s="38">
        <f t="shared" ref="EG23" si="257">-EG24+EG26</f>
        <v>-38147.836538461481</v>
      </c>
      <c r="EH23" s="38">
        <f t="shared" ref="EH23" si="258">-EH24+EH26</f>
        <v>-37977.163461538403</v>
      </c>
      <c r="EI23" s="38">
        <f t="shared" ref="EI23" si="259">-EI24+EI26</f>
        <v>-37806.490384615325</v>
      </c>
      <c r="EJ23" s="38">
        <f t="shared" ref="EJ23" si="260">-EJ24+EJ26</f>
        <v>-37635.817307692254</v>
      </c>
      <c r="EK23" s="38">
        <f t="shared" ref="EK23" si="261">-EK24+EK26</f>
        <v>-37465.144230769176</v>
      </c>
      <c r="EL23" s="38">
        <f t="shared" ref="EL23" si="262">-EL24+EL26</f>
        <v>-37294.471153846098</v>
      </c>
      <c r="EM23" s="38">
        <f t="shared" ref="EM23" si="263">-EM24+EM26</f>
        <v>-37123.79807692302</v>
      </c>
      <c r="EN23" s="38">
        <f>SUM(EB23:EM23)</f>
        <v>-456749.9999999993</v>
      </c>
      <c r="EO23" s="38">
        <f>-EO24+EO26</f>
        <v>-36953.124999999949</v>
      </c>
      <c r="EP23" s="38">
        <f t="shared" ref="EP23" si="264">-EP24+EP26</f>
        <v>-36782.451923076871</v>
      </c>
      <c r="EQ23" s="38">
        <f t="shared" ref="EQ23" si="265">-EQ24+EQ26</f>
        <v>-36611.778846153793</v>
      </c>
      <c r="ER23" s="38">
        <f t="shared" ref="ER23" si="266">-ER24+ER26</f>
        <v>-36441.105769230715</v>
      </c>
      <c r="ES23" s="38">
        <f t="shared" ref="ES23" si="267">-ES24+ES26</f>
        <v>-36270.432692307644</v>
      </c>
      <c r="ET23" s="38">
        <f t="shared" ref="ET23" si="268">-ET24+ET26</f>
        <v>-36099.759615384566</v>
      </c>
      <c r="EU23" s="38">
        <f t="shared" ref="EU23" si="269">-EU24+EU26</f>
        <v>-35929.086538461488</v>
      </c>
      <c r="EV23" s="38">
        <f t="shared" ref="EV23" si="270">-EV24+EV26</f>
        <v>-35758.41346153841</v>
      </c>
      <c r="EW23" s="38">
        <f t="shared" ref="EW23" si="271">-EW24+EW26</f>
        <v>-35587.740384615332</v>
      </c>
      <c r="EX23" s="38">
        <f t="shared" ref="EX23" si="272">-EX24+EX26</f>
        <v>-35417.067307692254</v>
      </c>
      <c r="EY23" s="38">
        <f t="shared" ref="EY23" si="273">-EY24+EY26</f>
        <v>-35246.394230769183</v>
      </c>
      <c r="EZ23" s="38">
        <f t="shared" ref="EZ23" si="274">-EZ24+EZ26</f>
        <v>-35075.721153846105</v>
      </c>
      <c r="FA23" s="38">
        <f>SUM(EO23:EZ23)</f>
        <v>-432173.0769230763</v>
      </c>
      <c r="FB23" s="38">
        <f>-FB24+FB26</f>
        <v>-34905.048076923027</v>
      </c>
      <c r="FC23" s="38">
        <f t="shared" ref="FC23" si="275">-FC24+FC26</f>
        <v>-34734.374999999949</v>
      </c>
      <c r="FD23" s="38">
        <f t="shared" ref="FD23" si="276">-FD24+FD26</f>
        <v>-34563.701923076871</v>
      </c>
      <c r="FE23" s="38">
        <f t="shared" ref="FE23" si="277">-FE24+FE26</f>
        <v>-34393.0288461538</v>
      </c>
      <c r="FF23" s="38">
        <f t="shared" ref="FF23" si="278">-FF24+FF26</f>
        <v>-34222.355769230722</v>
      </c>
      <c r="FG23" s="38">
        <f t="shared" ref="FG23" si="279">-FG24+FG26</f>
        <v>-34051.682692307644</v>
      </c>
      <c r="FH23" s="38">
        <f t="shared" ref="FH23" si="280">-FH24+FH26</f>
        <v>-33881.009615384566</v>
      </c>
      <c r="FI23" s="38">
        <f t="shared" ref="FI23" si="281">-FI24+FI26</f>
        <v>-33710.336538461488</v>
      </c>
      <c r="FJ23" s="38">
        <f t="shared" ref="FJ23" si="282">-FJ24+FJ26</f>
        <v>-33539.66346153841</v>
      </c>
      <c r="FK23" s="38">
        <f t="shared" ref="FK23" si="283">-FK24+FK26</f>
        <v>-33368.990384615332</v>
      </c>
      <c r="FL23" s="38">
        <f t="shared" ref="FL23" si="284">-FL24+FL26</f>
        <v>-33198.317307692254</v>
      </c>
      <c r="FM23" s="38">
        <f t="shared" ref="FM23" si="285">-FM24+FM26</f>
        <v>-33027.644230769176</v>
      </c>
      <c r="FN23" s="38">
        <f>SUM(FB23:FM23)</f>
        <v>-407596.15384615329</v>
      </c>
      <c r="FO23" s="38">
        <f>-FO24+FO26</f>
        <v>-32856.971153846105</v>
      </c>
      <c r="FP23" s="38">
        <f t="shared" ref="FP23" si="286">-FP24+FP26</f>
        <v>-32686.298076923027</v>
      </c>
      <c r="FQ23" s="38">
        <f t="shared" ref="FQ23" si="287">-FQ24+FQ26</f>
        <v>-32515.624999999949</v>
      </c>
      <c r="FR23" s="38">
        <f t="shared" ref="FR23" si="288">-FR24+FR26</f>
        <v>-32344.951923076871</v>
      </c>
      <c r="FS23" s="38">
        <f t="shared" ref="FS23" si="289">-FS24+FS26</f>
        <v>-32174.278846153797</v>
      </c>
      <c r="FT23" s="38">
        <f t="shared" ref="FT23" si="290">-FT24+FT26</f>
        <v>-32003.605769230719</v>
      </c>
      <c r="FU23" s="38">
        <f t="shared" ref="FU23" si="291">-FU24+FU26</f>
        <v>-31832.932692307641</v>
      </c>
      <c r="FV23" s="38">
        <f t="shared" ref="FV23" si="292">-FV24+FV26</f>
        <v>-31662.259615384562</v>
      </c>
      <c r="FW23" s="38">
        <f t="shared" ref="FW23" si="293">-FW24+FW26</f>
        <v>-31491.586538461488</v>
      </c>
      <c r="FX23" s="38">
        <f t="shared" ref="FX23" si="294">-FX24+FX26</f>
        <v>-31320.91346153841</v>
      </c>
      <c r="FY23" s="38">
        <f t="shared" ref="FY23" si="295">-FY24+FY26</f>
        <v>-31150.240384615332</v>
      </c>
      <c r="FZ23" s="38">
        <f t="shared" ref="FZ23" si="296">-FZ24+FZ26</f>
        <v>-30979.567307692254</v>
      </c>
      <c r="GA23" s="38">
        <f>SUM(FO23:FZ23)</f>
        <v>-383019.23076923011</v>
      </c>
      <c r="GB23" s="38">
        <f>-GB24+GB26</f>
        <v>-30808.89423076918</v>
      </c>
      <c r="GC23" s="38">
        <f t="shared" ref="GC23" si="297">-GC24+GC26</f>
        <v>-30638.221153846102</v>
      </c>
      <c r="GD23" s="38">
        <f t="shared" ref="GD23" si="298">-GD24+GD26</f>
        <v>-30467.548076923023</v>
      </c>
      <c r="GE23" s="38">
        <f t="shared" ref="GE23" si="299">-GE24+GE26</f>
        <v>-30296.874999999949</v>
      </c>
      <c r="GF23" s="38">
        <f t="shared" ref="GF23" si="300">-GF24+GF26</f>
        <v>-30126.201923076871</v>
      </c>
      <c r="GG23" s="38">
        <f t="shared" ref="GG23" si="301">-GG24+GG26</f>
        <v>-29955.528846153793</v>
      </c>
      <c r="GH23" s="38">
        <f t="shared" ref="GH23" si="302">-GH24+GH26</f>
        <v>-29784.855769230715</v>
      </c>
      <c r="GI23" s="38">
        <f t="shared" ref="GI23" si="303">-GI24+GI26</f>
        <v>-29614.182692307641</v>
      </c>
      <c r="GJ23" s="38">
        <f t="shared" ref="GJ23" si="304">-GJ24+GJ26</f>
        <v>-29443.509615384562</v>
      </c>
      <c r="GK23" s="38">
        <f t="shared" ref="GK23" si="305">-GK24+GK26</f>
        <v>-29272.836538461484</v>
      </c>
      <c r="GL23" s="38">
        <f t="shared" ref="GL23" si="306">-GL24+GL26</f>
        <v>-29102.16346153841</v>
      </c>
      <c r="GM23" s="38">
        <f t="shared" ref="GM23" si="307">-GM24+GM26</f>
        <v>-28931.490384615332</v>
      </c>
      <c r="GN23" s="38">
        <f>SUM(GB23:GM23)</f>
        <v>-358442.30769230711</v>
      </c>
      <c r="GO23" s="38">
        <f>-GO24+GO26</f>
        <v>-28760.817307692254</v>
      </c>
      <c r="GP23" s="38">
        <f t="shared" ref="GP23:GZ23" si="308">-GP24+GP26</f>
        <v>-28590.14423076918</v>
      </c>
      <c r="GQ23" s="38">
        <f t="shared" si="308"/>
        <v>-28419.471153846102</v>
      </c>
      <c r="GR23" s="38">
        <f t="shared" si="308"/>
        <v>-28248.798076923023</v>
      </c>
      <c r="GS23" s="38">
        <f t="shared" si="308"/>
        <v>-28078.124999999949</v>
      </c>
      <c r="GT23" s="38">
        <f t="shared" si="308"/>
        <v>-27907.451923076871</v>
      </c>
      <c r="GU23" s="38">
        <f t="shared" si="308"/>
        <v>-27736.778846153793</v>
      </c>
      <c r="GV23" s="38">
        <f t="shared" si="308"/>
        <v>-27566.105769230719</v>
      </c>
      <c r="GW23" s="38">
        <f t="shared" si="308"/>
        <v>-27395.432692307641</v>
      </c>
      <c r="GX23" s="38">
        <f t="shared" si="308"/>
        <v>-27224.759615384562</v>
      </c>
      <c r="GY23" s="38">
        <f t="shared" si="308"/>
        <v>-27054.086538461488</v>
      </c>
      <c r="GZ23" s="38">
        <f t="shared" si="308"/>
        <v>-26883.41346153841</v>
      </c>
      <c r="HA23" s="38">
        <f>SUM(GO23:GZ23)</f>
        <v>-333865.38461538393</v>
      </c>
      <c r="HB23" s="38">
        <f>-HB24+HB26</f>
        <v>-26712.740384615332</v>
      </c>
      <c r="HC23" s="38">
        <f t="shared" ref="HC23:HM23" si="309">-HC24+HC26</f>
        <v>-26542.067307692254</v>
      </c>
      <c r="HD23" s="38">
        <f t="shared" si="309"/>
        <v>-26371.39423076918</v>
      </c>
      <c r="HE23" s="38">
        <f t="shared" si="309"/>
        <v>-26200.721153846102</v>
      </c>
      <c r="HF23" s="38">
        <f t="shared" si="309"/>
        <v>-26030.048076923023</v>
      </c>
      <c r="HG23" s="38">
        <f t="shared" si="309"/>
        <v>-25859.374999999949</v>
      </c>
      <c r="HH23" s="38">
        <f t="shared" si="309"/>
        <v>-25688.701923076871</v>
      </c>
      <c r="HI23" s="38">
        <f t="shared" si="309"/>
        <v>-25518.028846153793</v>
      </c>
      <c r="HJ23" s="38">
        <f t="shared" si="309"/>
        <v>-25347.355769230715</v>
      </c>
      <c r="HK23" s="38">
        <f t="shared" si="309"/>
        <v>-25176.682692307637</v>
      </c>
      <c r="HL23" s="38">
        <f t="shared" si="309"/>
        <v>-25006.009615384562</v>
      </c>
      <c r="HM23" s="38">
        <f t="shared" si="309"/>
        <v>-24835.336538461484</v>
      </c>
      <c r="HN23" s="38">
        <f>SUM(HB23:HM23)</f>
        <v>-309288.46153846092</v>
      </c>
      <c r="HO23" s="38">
        <f>-HO24+HO26</f>
        <v>4096.1538461538976</v>
      </c>
      <c r="HP23" s="38">
        <f t="shared" ref="HP23:HZ23" si="310">-HP24+HP26</f>
        <v>4096.1538461538976</v>
      </c>
      <c r="HQ23" s="38">
        <f t="shared" si="310"/>
        <v>4096.1538461538976</v>
      </c>
      <c r="HR23" s="38">
        <f t="shared" si="310"/>
        <v>4096.1538461538976</v>
      </c>
      <c r="HS23" s="38">
        <f t="shared" si="310"/>
        <v>4096.1538461538976</v>
      </c>
      <c r="HT23" s="38">
        <f t="shared" si="310"/>
        <v>4096.1538461538976</v>
      </c>
      <c r="HU23" s="38">
        <f t="shared" si="310"/>
        <v>4096.1538461538976</v>
      </c>
      <c r="HV23" s="38">
        <f t="shared" si="310"/>
        <v>4096.1538461538976</v>
      </c>
      <c r="HW23" s="38">
        <f t="shared" si="310"/>
        <v>4096.1538461538976</v>
      </c>
      <c r="HX23" s="38">
        <f t="shared" si="310"/>
        <v>4096.1538461538976</v>
      </c>
      <c r="HY23" s="38">
        <f t="shared" si="310"/>
        <v>4096.1538461538976</v>
      </c>
      <c r="HZ23" s="38">
        <f t="shared" si="310"/>
        <v>4096.1538461538976</v>
      </c>
      <c r="IA23" s="38">
        <f>SUM(HO23:HZ23)</f>
        <v>49153.84615384676</v>
      </c>
      <c r="IB23" s="38">
        <f>-IB24+IB26</f>
        <v>4096.1538461538976</v>
      </c>
      <c r="IC23" s="38">
        <f t="shared" ref="IC23:IM23" si="311">-IC24+IC26</f>
        <v>4096.1538461538976</v>
      </c>
      <c r="ID23" s="38">
        <f t="shared" si="311"/>
        <v>4096.1538461538976</v>
      </c>
      <c r="IE23" s="38">
        <f t="shared" si="311"/>
        <v>4096.1538461538976</v>
      </c>
      <c r="IF23" s="38">
        <f t="shared" si="311"/>
        <v>4096.1538461538976</v>
      </c>
      <c r="IG23" s="38">
        <f t="shared" si="311"/>
        <v>4096.1538461538976</v>
      </c>
      <c r="IH23" s="38">
        <f t="shared" si="311"/>
        <v>4096.1538461538976</v>
      </c>
      <c r="II23" s="38">
        <f t="shared" si="311"/>
        <v>4096.1538461538976</v>
      </c>
      <c r="IJ23" s="38">
        <f t="shared" si="311"/>
        <v>4096.1538461538976</v>
      </c>
      <c r="IK23" s="38">
        <f t="shared" si="311"/>
        <v>4096.1538461538976</v>
      </c>
      <c r="IL23" s="38">
        <f t="shared" si="311"/>
        <v>4096.1538461538976</v>
      </c>
      <c r="IM23" s="38">
        <f t="shared" si="311"/>
        <v>4096.1538461538976</v>
      </c>
      <c r="IN23" s="38">
        <f>SUM(IB23:IM23)</f>
        <v>49153.84615384676</v>
      </c>
      <c r="IO23" s="38">
        <f>-IO24+IO26</f>
        <v>4096.1538461538976</v>
      </c>
      <c r="IP23" s="38">
        <f t="shared" ref="IP23:IZ23" si="312">-IP24+IP26</f>
        <v>4096.1538461538976</v>
      </c>
      <c r="IQ23" s="38">
        <f t="shared" si="312"/>
        <v>4096.1538461538976</v>
      </c>
      <c r="IR23" s="38">
        <f t="shared" si="312"/>
        <v>4096.1538461538976</v>
      </c>
      <c r="IS23" s="38">
        <f t="shared" si="312"/>
        <v>4096.1538461538976</v>
      </c>
      <c r="IT23" s="38">
        <f t="shared" si="312"/>
        <v>4096.1538461538976</v>
      </c>
      <c r="IU23" s="38">
        <f t="shared" si="312"/>
        <v>4096.1538461538976</v>
      </c>
      <c r="IV23" s="38">
        <f t="shared" si="312"/>
        <v>4096.1538461538976</v>
      </c>
      <c r="IW23" s="38">
        <f t="shared" si="312"/>
        <v>4096.1538461538976</v>
      </c>
      <c r="IX23" s="38">
        <f t="shared" si="312"/>
        <v>4096.1538461538976</v>
      </c>
      <c r="IY23" s="38">
        <f t="shared" si="312"/>
        <v>4096.1538461538976</v>
      </c>
      <c r="IZ23" s="38">
        <f t="shared" si="312"/>
        <v>4096.1538461538976</v>
      </c>
      <c r="JA23" s="38">
        <f>SUM(IO23:IZ23)</f>
        <v>49153.84615384676</v>
      </c>
      <c r="JB23" s="38">
        <f>-JB24+JB26</f>
        <v>4096.1538461538976</v>
      </c>
      <c r="JC23" s="38">
        <f t="shared" ref="JC23:JM23" si="313">-JC24+JC26</f>
        <v>4096.1538461538976</v>
      </c>
      <c r="JD23" s="38">
        <f t="shared" si="313"/>
        <v>4096.1538461538976</v>
      </c>
      <c r="JE23" s="38">
        <f t="shared" si="313"/>
        <v>4096.1538461538976</v>
      </c>
      <c r="JF23" s="38">
        <f t="shared" si="313"/>
        <v>4096.1538461538976</v>
      </c>
      <c r="JG23" s="38">
        <f t="shared" si="313"/>
        <v>4096.1538461538976</v>
      </c>
      <c r="JH23" s="38">
        <f t="shared" si="313"/>
        <v>4096.1538461538976</v>
      </c>
      <c r="JI23" s="38">
        <f t="shared" si="313"/>
        <v>4096.1538461538976</v>
      </c>
      <c r="JJ23" s="38">
        <f t="shared" si="313"/>
        <v>4096.1538461538976</v>
      </c>
      <c r="JK23" s="38">
        <f t="shared" si="313"/>
        <v>4096.1538461538976</v>
      </c>
      <c r="JL23" s="38">
        <f t="shared" si="313"/>
        <v>4096.1538461538976</v>
      </c>
      <c r="JM23" s="38">
        <f t="shared" si="313"/>
        <v>4096.1538461538976</v>
      </c>
      <c r="JN23" s="38">
        <f>SUM(JB23:JM23)</f>
        <v>49153.84615384676</v>
      </c>
      <c r="JO23" s="38">
        <f>-JO24+JO26</f>
        <v>4096.1538461538976</v>
      </c>
      <c r="JP23" s="38">
        <f t="shared" ref="JP23:JZ23" si="314">-JP24+JP26</f>
        <v>4096.1538461538976</v>
      </c>
      <c r="JQ23" s="38">
        <f t="shared" si="314"/>
        <v>4096.1538461538976</v>
      </c>
      <c r="JR23" s="38">
        <f t="shared" si="314"/>
        <v>4096.1538461538976</v>
      </c>
      <c r="JS23" s="38">
        <f t="shared" si="314"/>
        <v>4096.1538461538976</v>
      </c>
      <c r="JT23" s="38">
        <f t="shared" si="314"/>
        <v>4096.1538461538976</v>
      </c>
      <c r="JU23" s="38">
        <f t="shared" si="314"/>
        <v>4096.1538461538976</v>
      </c>
      <c r="JV23" s="38">
        <f t="shared" si="314"/>
        <v>4096.1538461538976</v>
      </c>
      <c r="JW23" s="38">
        <f t="shared" si="314"/>
        <v>4096.1538461538976</v>
      </c>
      <c r="JX23" s="38">
        <f t="shared" si="314"/>
        <v>4096.1538461538976</v>
      </c>
      <c r="JY23" s="38">
        <f t="shared" si="314"/>
        <v>4096.1538461538976</v>
      </c>
      <c r="JZ23" s="38">
        <f t="shared" si="314"/>
        <v>4096.1538461538976</v>
      </c>
      <c r="KA23" s="38">
        <f>SUM(JO23:JZ23)</f>
        <v>49153.84615384676</v>
      </c>
      <c r="KB23" s="38">
        <f>-KB24+KB26</f>
        <v>4096.1538461538976</v>
      </c>
      <c r="KC23" s="38">
        <f t="shared" ref="KC23:KM23" si="315">-KC24+KC26</f>
        <v>4096.1538461538976</v>
      </c>
      <c r="KD23" s="38">
        <f t="shared" si="315"/>
        <v>4096.1538461538976</v>
      </c>
      <c r="KE23" s="38">
        <f t="shared" si="315"/>
        <v>4096.1538461538976</v>
      </c>
      <c r="KF23" s="38">
        <f t="shared" si="315"/>
        <v>4096.1538461538976</v>
      </c>
      <c r="KG23" s="38">
        <f t="shared" si="315"/>
        <v>4096.1538461538976</v>
      </c>
      <c r="KH23" s="38">
        <f t="shared" si="315"/>
        <v>4096.1538461538976</v>
      </c>
      <c r="KI23" s="38">
        <f t="shared" si="315"/>
        <v>4096.1538461538976</v>
      </c>
      <c r="KJ23" s="38">
        <f t="shared" si="315"/>
        <v>4096.1538461538976</v>
      </c>
      <c r="KK23" s="38">
        <f t="shared" si="315"/>
        <v>4096.1538461538976</v>
      </c>
      <c r="KL23" s="38">
        <f t="shared" si="315"/>
        <v>4096.1538461538976</v>
      </c>
      <c r="KM23" s="38">
        <f t="shared" si="315"/>
        <v>4096.1538461538976</v>
      </c>
      <c r="KN23" s="38">
        <f>SUM(KB23:KM23)</f>
        <v>49153.84615384676</v>
      </c>
      <c r="KO23" s="38">
        <f>-KO24+KO26</f>
        <v>4096.1538461538976</v>
      </c>
      <c r="KP23" s="38">
        <f t="shared" ref="KP23:KZ23" si="316">-KP24+KP26</f>
        <v>4096.1538461538976</v>
      </c>
      <c r="KQ23" s="38">
        <f t="shared" si="316"/>
        <v>4096.1538461538976</v>
      </c>
      <c r="KR23" s="38">
        <f t="shared" si="316"/>
        <v>4096.1538461538976</v>
      </c>
      <c r="KS23" s="38">
        <f t="shared" si="316"/>
        <v>4096.1538461538976</v>
      </c>
      <c r="KT23" s="38">
        <f t="shared" si="316"/>
        <v>4096.1538461538976</v>
      </c>
      <c r="KU23" s="38">
        <f t="shared" si="316"/>
        <v>4096.1538461538976</v>
      </c>
      <c r="KV23" s="38">
        <f t="shared" si="316"/>
        <v>4096.1538461538976</v>
      </c>
      <c r="KW23" s="38">
        <f t="shared" si="316"/>
        <v>4096.1538461538976</v>
      </c>
      <c r="KX23" s="38">
        <f t="shared" si="316"/>
        <v>4096.1538461538976</v>
      </c>
      <c r="KY23" s="38">
        <f t="shared" si="316"/>
        <v>4096.1538461538976</v>
      </c>
      <c r="KZ23" s="38">
        <f t="shared" si="316"/>
        <v>4096.1538461538976</v>
      </c>
      <c r="LA23" s="38">
        <f>SUM(KO23:KZ23)</f>
        <v>49153.84615384676</v>
      </c>
      <c r="LB23" s="38">
        <f>-LB24+LB26</f>
        <v>4096.1538461538976</v>
      </c>
      <c r="LC23" s="38">
        <f t="shared" ref="LC23:LM23" si="317">-LC24+LC26</f>
        <v>4096.1538461538976</v>
      </c>
      <c r="LD23" s="38">
        <f t="shared" si="317"/>
        <v>4096.1538461538976</v>
      </c>
      <c r="LE23" s="38">
        <f t="shared" si="317"/>
        <v>4096.1538461538976</v>
      </c>
      <c r="LF23" s="38">
        <f t="shared" si="317"/>
        <v>4096.1538461538976</v>
      </c>
      <c r="LG23" s="38">
        <f t="shared" si="317"/>
        <v>4096.1538461538976</v>
      </c>
      <c r="LH23" s="38">
        <f t="shared" si="317"/>
        <v>4096.1538461538976</v>
      </c>
      <c r="LI23" s="38">
        <f t="shared" si="317"/>
        <v>4096.1538461538976</v>
      </c>
      <c r="LJ23" s="38">
        <f t="shared" si="317"/>
        <v>4096.1538461538976</v>
      </c>
      <c r="LK23" s="38">
        <f t="shared" si="317"/>
        <v>4096.1538461538976</v>
      </c>
      <c r="LL23" s="38">
        <f t="shared" si="317"/>
        <v>4096.1538461538976</v>
      </c>
      <c r="LM23" s="38">
        <f t="shared" si="317"/>
        <v>4096.1538461538976</v>
      </c>
      <c r="LN23" s="38">
        <f>SUM(LB23:LM23)</f>
        <v>49153.84615384676</v>
      </c>
    </row>
    <row r="24" spans="1:326">
      <c r="A24" s="110" t="s">
        <v>159</v>
      </c>
      <c r="B24" s="38">
        <f>(B21+B27)/2/12*(IF(B14,'Dalyvio prielaidos'!$E$137,'Dalyvio prielaidos'!$E$136)+'Dalyvio prielaidos'!$E$138)</f>
        <v>0</v>
      </c>
      <c r="C24" s="38">
        <f>(C21+C27)/2/12*(IF(C14,'Dalyvio prielaidos'!$E$137,'Dalyvio prielaidos'!$E$136)+'Dalyvio prielaidos'!$E$138)</f>
        <v>0</v>
      </c>
      <c r="D24" s="38">
        <f>(D21+D27)/2/12*(IF(D14,'Dalyvio prielaidos'!$E$137,'Dalyvio prielaidos'!$E$136)+'Dalyvio prielaidos'!$E$138)</f>
        <v>0</v>
      </c>
      <c r="E24" s="38">
        <f>(E21+E27)/2/12*(IF(E14,'Dalyvio prielaidos'!$E$137,'Dalyvio prielaidos'!$E$136)+'Dalyvio prielaidos'!$E$138)</f>
        <v>0</v>
      </c>
      <c r="F24" s="38">
        <f>(F21+F27)/2/12*(IF(F14,'Dalyvio prielaidos'!$E$137,'Dalyvio prielaidos'!$E$136)+'Dalyvio prielaidos'!$E$138)</f>
        <v>0</v>
      </c>
      <c r="G24" s="38">
        <f>(G21+G27)/2/12*(IF(G14,'Dalyvio prielaidos'!$E$137,'Dalyvio prielaidos'!$E$136)+'Dalyvio prielaidos'!$E$138)</f>
        <v>0</v>
      </c>
      <c r="H24" s="38">
        <f>(H21+H27)/2/12*(IF(H14,'Dalyvio prielaidos'!$E$137,'Dalyvio prielaidos'!$E$136)+'Dalyvio prielaidos'!$E$138)</f>
        <v>0</v>
      </c>
      <c r="I24" s="38">
        <f>(I21+I27)/2/12*(IF(I14,'Dalyvio prielaidos'!$E$137,'Dalyvio prielaidos'!$E$136)+'Dalyvio prielaidos'!$E$138)</f>
        <v>0</v>
      </c>
      <c r="J24" s="38">
        <f>(J21+J27)/2/12*(IF(J14,'Dalyvio prielaidos'!$E$137,'Dalyvio prielaidos'!$E$136)+'Dalyvio prielaidos'!$E$138)</f>
        <v>0</v>
      </c>
      <c r="K24" s="38">
        <f>(K21+K27)/2/12*(IF(K14,'Dalyvio prielaidos'!$E$137,'Dalyvio prielaidos'!$E$136)+'Dalyvio prielaidos'!$E$138)</f>
        <v>0</v>
      </c>
      <c r="L24" s="38">
        <f>(L21+L27)/2/12*(IF(L14,'Dalyvio prielaidos'!$E$137,'Dalyvio prielaidos'!$E$136)+'Dalyvio prielaidos'!$E$138)</f>
        <v>0</v>
      </c>
      <c r="M24" s="38">
        <f>(M21+M27)/2/12*(IF(M14,'Dalyvio prielaidos'!$E$137,'Dalyvio prielaidos'!$E$136)+'Dalyvio prielaidos'!$E$138)</f>
        <v>0</v>
      </c>
      <c r="N24" s="38">
        <f>SUM(B24:M24)</f>
        <v>0</v>
      </c>
      <c r="O24" s="38">
        <f>(O21+O27)/2/12*(IF(O14,'Dalyvio prielaidos'!$E$137,'Dalyvio prielaidos'!$E$136)+'Dalyvio prielaidos'!$E$138)</f>
        <v>471.87995347222477</v>
      </c>
      <c r="P24" s="38">
        <f>(P21+P27)/2/12*(IF(P14,'Dalyvio prielaidos'!$E$137,'Dalyvio prielaidos'!$E$136)+'Dalyvio prielaidos'!$E$138)</f>
        <v>2111.0890020833381</v>
      </c>
      <c r="Q24" s="38">
        <f>(Q21+Q27)/2/12*(IF(Q14,'Dalyvio prielaidos'!$E$137,'Dalyvio prielaidos'!$E$136)+'Dalyvio prielaidos'!$E$138)</f>
        <v>4445.7471923611156</v>
      </c>
      <c r="R24" s="38">
        <f>(R21+R27)/2/12*(IF(R14,'Dalyvio prielaidos'!$E$137,'Dalyvio prielaidos'!$E$136)+'Dalyvio prielaidos'!$E$138)</f>
        <v>6780.4053826388936</v>
      </c>
      <c r="S24" s="38">
        <f>(S21+S27)/2/12*(IF(S14,'Dalyvio prielaidos'!$E$137,'Dalyvio prielaidos'!$E$136)+'Dalyvio prielaidos'!$E$138)</f>
        <v>9115.0635729166715</v>
      </c>
      <c r="T24" s="38">
        <f>(T21+T27)/2/12*(IF(T14,'Dalyvio prielaidos'!$E$137,'Dalyvio prielaidos'!$E$136)+'Dalyvio prielaidos'!$E$138)</f>
        <v>11449.721763194448</v>
      </c>
      <c r="U24" s="38">
        <f>(U21+U27)/2/12*(IF(U14,'Dalyvio prielaidos'!$E$137,'Dalyvio prielaidos'!$E$136)+'Dalyvio prielaidos'!$E$138)</f>
        <v>13784.379953472226</v>
      </c>
      <c r="V24" s="38">
        <f>(V21+V27)/2/12*(IF(V14,'Dalyvio prielaidos'!$E$137,'Dalyvio prielaidos'!$E$136)+'Dalyvio prielaidos'!$E$138)</f>
        <v>16119.038143750002</v>
      </c>
      <c r="W24" s="38">
        <f>(W21+W27)/2/12*(IF(W14,'Dalyvio prielaidos'!$E$137,'Dalyvio prielaidos'!$E$136)+'Dalyvio prielaidos'!$E$138)</f>
        <v>18453.696334027783</v>
      </c>
      <c r="X24" s="38">
        <f>(X21+X27)/2/12*(IF(X14,'Dalyvio prielaidos'!$E$137,'Dalyvio prielaidos'!$E$136)+'Dalyvio prielaidos'!$E$138)</f>
        <v>20788.354524305556</v>
      </c>
      <c r="Y24" s="38">
        <f>(Y21+Y27)/2/12*(IF(Y14,'Dalyvio prielaidos'!$E$137,'Dalyvio prielaidos'!$E$136)+'Dalyvio prielaidos'!$E$138)</f>
        <v>23123.012714583339</v>
      </c>
      <c r="Z24" s="38">
        <f>(Z21+Z27)/2/12*(IF(Z14,'Dalyvio prielaidos'!$E$137,'Dalyvio prielaidos'!$E$136)+'Dalyvio prielaidos'!$E$138)</f>
        <v>25457.670904861112</v>
      </c>
      <c r="AA24" s="38">
        <f>SUM(O24:Z24)</f>
        <v>152100.0594416667</v>
      </c>
      <c r="AB24" s="38">
        <f>(AB21+AB27)/2/12*(IF(AB14,'Dalyvio prielaidos'!$E$137,'Dalyvio prielaidos'!$E$136)+'Dalyvio prielaidos'!$E$138)</f>
        <v>26539.663461538465</v>
      </c>
      <c r="AC24" s="38">
        <f>(AC21+AC27)/2/12*(IF(AC14,'Dalyvio prielaidos'!$E$137,'Dalyvio prielaidos'!$E$136)+'Dalyvio prielaidos'!$E$138)</f>
        <v>26368.990384615387</v>
      </c>
      <c r="AD24" s="38">
        <f>(AD21+AD27)/2/12*(IF(AD14,'Dalyvio prielaidos'!$E$137,'Dalyvio prielaidos'!$E$136)+'Dalyvio prielaidos'!$E$138)</f>
        <v>26198.317307692309</v>
      </c>
      <c r="AE24" s="38">
        <f>(AE21+AE27)/2/12*(IF(AE14,'Dalyvio prielaidos'!$E$137,'Dalyvio prielaidos'!$E$136)+'Dalyvio prielaidos'!$E$138)</f>
        <v>26027.64423076923</v>
      </c>
      <c r="AF24" s="38">
        <f>(AF21+AF27)/2/12*(IF(AF14,'Dalyvio prielaidos'!$E$137,'Dalyvio prielaidos'!$E$136)+'Dalyvio prielaidos'!$E$138)</f>
        <v>25856.971153846152</v>
      </c>
      <c r="AG24" s="38">
        <f>(AG21+AG27)/2/12*(IF(AG14,'Dalyvio prielaidos'!$E$137,'Dalyvio prielaidos'!$E$136)+'Dalyvio prielaidos'!$E$138)</f>
        <v>25686.298076923078</v>
      </c>
      <c r="AH24" s="38">
        <f>(AH21+AH27)/2/12*(IF(AH14,'Dalyvio prielaidos'!$E$137,'Dalyvio prielaidos'!$E$136)+'Dalyvio prielaidos'!$E$138)</f>
        <v>25515.624999999996</v>
      </c>
      <c r="AI24" s="38">
        <f>(AI21+AI27)/2/12*(IF(AI14,'Dalyvio prielaidos'!$E$137,'Dalyvio prielaidos'!$E$136)+'Dalyvio prielaidos'!$E$138)</f>
        <v>25344.951923076918</v>
      </c>
      <c r="AJ24" s="38">
        <f>(AJ21+AJ27)/2/12*(IF(AJ14,'Dalyvio prielaidos'!$E$137,'Dalyvio prielaidos'!$E$136)+'Dalyvio prielaidos'!$E$138)</f>
        <v>25174.278846153844</v>
      </c>
      <c r="AK24" s="38">
        <f>(AK21+AK27)/2/12*(IF(AK14,'Dalyvio prielaidos'!$E$137,'Dalyvio prielaidos'!$E$136)+'Dalyvio prielaidos'!$E$138)</f>
        <v>25003.605769230766</v>
      </c>
      <c r="AL24" s="38">
        <f>(AL21+AL27)/2/12*(IF(AL14,'Dalyvio prielaidos'!$E$137,'Dalyvio prielaidos'!$E$136)+'Dalyvio prielaidos'!$E$138)</f>
        <v>24832.932692307684</v>
      </c>
      <c r="AM24" s="38">
        <f>(AM21+AM27)/2/12*(IF(AM14,'Dalyvio prielaidos'!$E$137,'Dalyvio prielaidos'!$E$136)+'Dalyvio prielaidos'!$E$138)</f>
        <v>24662.25961538461</v>
      </c>
      <c r="AN24" s="38">
        <f>SUM(AB24:AM24)</f>
        <v>307211.53846153844</v>
      </c>
      <c r="AO24" s="38">
        <f>(AO21+AO27)/2/12*(IF(AO14,'Dalyvio prielaidos'!$E$137,'Dalyvio prielaidos'!$E$136)+'Dalyvio prielaidos'!$E$138)</f>
        <v>24491.586538461532</v>
      </c>
      <c r="AP24" s="38">
        <f>(AP21+AP27)/2/12*(IF(AP14,'Dalyvio prielaidos'!$E$137,'Dalyvio prielaidos'!$E$136)+'Dalyvio prielaidos'!$E$138)</f>
        <v>24320.913461538454</v>
      </c>
      <c r="AQ24" s="38">
        <f>(AQ21+AQ27)/2/12*(IF(AQ14,'Dalyvio prielaidos'!$E$137,'Dalyvio prielaidos'!$E$136)+'Dalyvio prielaidos'!$E$138)</f>
        <v>24150.240384615376</v>
      </c>
      <c r="AR24" s="38">
        <f>(AR21+AR27)/2/12*(IF(AR14,'Dalyvio prielaidos'!$E$137,'Dalyvio prielaidos'!$E$136)+'Dalyvio prielaidos'!$E$138)</f>
        <v>23979.567307692298</v>
      </c>
      <c r="AS24" s="38">
        <f>(AS21+AS27)/2/12*(IF(AS14,'Dalyvio prielaidos'!$E$137,'Dalyvio prielaidos'!$E$136)+'Dalyvio prielaidos'!$E$138)</f>
        <v>23808.89423076922</v>
      </c>
      <c r="AT24" s="38">
        <f>(AT21+AT27)/2/12*(IF(AT14,'Dalyvio prielaidos'!$E$137,'Dalyvio prielaidos'!$E$136)+'Dalyvio prielaidos'!$E$138)</f>
        <v>23638.221153846145</v>
      </c>
      <c r="AU24" s="38">
        <f>(AU21+AU27)/2/12*(IF(AU14,'Dalyvio prielaidos'!$E$137,'Dalyvio prielaidos'!$E$136)+'Dalyvio prielaidos'!$E$138)</f>
        <v>23467.548076923063</v>
      </c>
      <c r="AV24" s="38">
        <f>(AV21+AV27)/2/12*(IF(AV14,'Dalyvio prielaidos'!$E$137,'Dalyvio prielaidos'!$E$136)+'Dalyvio prielaidos'!$E$138)</f>
        <v>23296.874999999985</v>
      </c>
      <c r="AW24" s="38">
        <f>(AW21+AW27)/2/12*(IF(AW14,'Dalyvio prielaidos'!$E$137,'Dalyvio prielaidos'!$E$136)+'Dalyvio prielaidos'!$E$138)</f>
        <v>23126.201923076911</v>
      </c>
      <c r="AX24" s="38">
        <f>(AX21+AX27)/2/12*(IF(AX14,'Dalyvio prielaidos'!$E$137,'Dalyvio prielaidos'!$E$136)+'Dalyvio prielaidos'!$E$138)</f>
        <v>22955.528846153833</v>
      </c>
      <c r="AY24" s="38">
        <f>(AY21+AY27)/2/12*(IF(AY14,'Dalyvio prielaidos'!$E$137,'Dalyvio prielaidos'!$E$136)+'Dalyvio prielaidos'!$E$138)</f>
        <v>22784.855769230751</v>
      </c>
      <c r="AZ24" s="38">
        <f>(AZ21+AZ27)/2/12*(IF(AZ14,'Dalyvio prielaidos'!$E$137,'Dalyvio prielaidos'!$E$136)+'Dalyvio prielaidos'!$E$138)</f>
        <v>22614.182692307677</v>
      </c>
      <c r="BA24" s="38">
        <f>SUM(AO24:AZ24)</f>
        <v>282634.61538461526</v>
      </c>
      <c r="BB24" s="38">
        <f>(BB21+BB27)/2/12*(IF(BB14,'Dalyvio prielaidos'!$E$137,'Dalyvio prielaidos'!$E$136)+'Dalyvio prielaidos'!$E$138)</f>
        <v>22443.509615384599</v>
      </c>
      <c r="BC24" s="38">
        <f>(BC21+BC27)/2/12*(IF(BC14,'Dalyvio prielaidos'!$E$137,'Dalyvio prielaidos'!$E$136)+'Dalyvio prielaidos'!$E$138)</f>
        <v>22272.836538461517</v>
      </c>
      <c r="BD24" s="38">
        <f>(BD21+BD27)/2/12*(IF(BD14,'Dalyvio prielaidos'!$E$137,'Dalyvio prielaidos'!$E$136)+'Dalyvio prielaidos'!$E$138)</f>
        <v>22102.163461538443</v>
      </c>
      <c r="BE24" s="38">
        <f>(BE21+BE27)/2/12*(IF(BE14,'Dalyvio prielaidos'!$E$137,'Dalyvio prielaidos'!$E$136)+'Dalyvio prielaidos'!$E$138)</f>
        <v>21931.490384615365</v>
      </c>
      <c r="BF24" s="38">
        <f>(BF21+BF27)/2/12*(IF(BF14,'Dalyvio prielaidos'!$E$137,'Dalyvio prielaidos'!$E$136)+'Dalyvio prielaidos'!$E$138)</f>
        <v>21760.817307692287</v>
      </c>
      <c r="BG24" s="38">
        <f>(BG21+BG27)/2/12*(IF(BG14,'Dalyvio prielaidos'!$E$137,'Dalyvio prielaidos'!$E$136)+'Dalyvio prielaidos'!$E$138)</f>
        <v>21590.144230769212</v>
      </c>
      <c r="BH24" s="38">
        <f>(BH21+BH27)/2/12*(IF(BH14,'Dalyvio prielaidos'!$E$137,'Dalyvio prielaidos'!$E$136)+'Dalyvio prielaidos'!$E$138)</f>
        <v>21419.471153846131</v>
      </c>
      <c r="BI24" s="38">
        <f>(BI21+BI27)/2/12*(IF(BI14,'Dalyvio prielaidos'!$E$137,'Dalyvio prielaidos'!$E$136)+'Dalyvio prielaidos'!$E$138)</f>
        <v>21248.798076923053</v>
      </c>
      <c r="BJ24" s="38">
        <f>(BJ21+BJ27)/2/12*(IF(BJ14,'Dalyvio prielaidos'!$E$137,'Dalyvio prielaidos'!$E$136)+'Dalyvio prielaidos'!$E$138)</f>
        <v>21078.124999999978</v>
      </c>
      <c r="BK24" s="38">
        <f>(BK21+BK27)/2/12*(IF(BK14,'Dalyvio prielaidos'!$E$137,'Dalyvio prielaidos'!$E$136)+'Dalyvio prielaidos'!$E$138)</f>
        <v>20907.4519230769</v>
      </c>
      <c r="BL24" s="38">
        <f>(BL21+BL27)/2/12*(IF(BL14,'Dalyvio prielaidos'!$E$137,'Dalyvio prielaidos'!$E$136)+'Dalyvio prielaidos'!$E$138)</f>
        <v>20736.778846153818</v>
      </c>
      <c r="BM24" s="38">
        <f>(BM21+BM27)/2/12*(IF(BM14,'Dalyvio prielaidos'!$E$137,'Dalyvio prielaidos'!$E$136)+'Dalyvio prielaidos'!$E$138)</f>
        <v>20566.105769230744</v>
      </c>
      <c r="BN24" s="38">
        <f>SUM(BB24:BM24)</f>
        <v>258057.69230769205</v>
      </c>
      <c r="BO24" s="38">
        <f>(BO21+BO27)/2/12*(IF(BO14,'Dalyvio prielaidos'!$E$137,'Dalyvio prielaidos'!$E$136)+'Dalyvio prielaidos'!$E$138)</f>
        <v>20395.432692307666</v>
      </c>
      <c r="BP24" s="38">
        <f>(BP21+BP27)/2/12*(IF(BP14,'Dalyvio prielaidos'!$E$137,'Dalyvio prielaidos'!$E$136)+'Dalyvio prielaidos'!$E$138)</f>
        <v>20224.759615384584</v>
      </c>
      <c r="BQ24" s="38">
        <f>(BQ21+BQ27)/2/12*(IF(BQ14,'Dalyvio prielaidos'!$E$137,'Dalyvio prielaidos'!$E$136)+'Dalyvio prielaidos'!$E$138)</f>
        <v>20054.08653846151</v>
      </c>
      <c r="BR24" s="38">
        <f>(BR21+BR27)/2/12*(IF(BR14,'Dalyvio prielaidos'!$E$137,'Dalyvio prielaidos'!$E$136)+'Dalyvio prielaidos'!$E$138)</f>
        <v>19883.413461538432</v>
      </c>
      <c r="BS24" s="38">
        <f>(BS21+BS27)/2/12*(IF(BS14,'Dalyvio prielaidos'!$E$137,'Dalyvio prielaidos'!$E$136)+'Dalyvio prielaidos'!$E$138)</f>
        <v>19712.740384615354</v>
      </c>
      <c r="BT24" s="38">
        <f>(BT21+BT27)/2/12*(IF(BT14,'Dalyvio prielaidos'!$E$137,'Dalyvio prielaidos'!$E$136)+'Dalyvio prielaidos'!$E$138)</f>
        <v>19542.067307692279</v>
      </c>
      <c r="BU24" s="38">
        <f>(BU21+BU27)/2/12*(IF(BU14,'Dalyvio prielaidos'!$E$137,'Dalyvio prielaidos'!$E$136)+'Dalyvio prielaidos'!$E$138)</f>
        <v>19371.394230769198</v>
      </c>
      <c r="BV24" s="38">
        <f>(BV21+BV27)/2/12*(IF(BV14,'Dalyvio prielaidos'!$E$137,'Dalyvio prielaidos'!$E$136)+'Dalyvio prielaidos'!$E$138)</f>
        <v>19200.72115384612</v>
      </c>
      <c r="BW24" s="38">
        <f>(BW21+BW27)/2/12*(IF(BW14,'Dalyvio prielaidos'!$E$137,'Dalyvio prielaidos'!$E$136)+'Dalyvio prielaidos'!$E$138)</f>
        <v>19030.048076923045</v>
      </c>
      <c r="BX24" s="38">
        <f>(BX21+BX27)/2/12*(IF(BX14,'Dalyvio prielaidos'!$E$137,'Dalyvio prielaidos'!$E$136)+'Dalyvio prielaidos'!$E$138)</f>
        <v>18859.374999999964</v>
      </c>
      <c r="BY24" s="38">
        <f>(BY21+BY27)/2/12*(IF(BY14,'Dalyvio prielaidos'!$E$137,'Dalyvio prielaidos'!$E$136)+'Dalyvio prielaidos'!$E$138)</f>
        <v>18688.701923076886</v>
      </c>
      <c r="BZ24" s="38">
        <f>(BZ21+BZ27)/2/12*(IF(BZ14,'Dalyvio prielaidos'!$E$137,'Dalyvio prielaidos'!$E$136)+'Dalyvio prielaidos'!$E$138)</f>
        <v>18518.028846153808</v>
      </c>
      <c r="CA24" s="38">
        <f>SUM(BO24:BZ24)</f>
        <v>233480.76923076884</v>
      </c>
      <c r="CB24" s="38">
        <f>(CB21+CB27)/2/12*(IF(CB14,'Dalyvio prielaidos'!$E$137,'Dalyvio prielaidos'!$E$136)+'Dalyvio prielaidos'!$E$138)</f>
        <v>18347.355769230733</v>
      </c>
      <c r="CC24" s="38">
        <f>(CC21+CC27)/2/12*(IF(CC14,'Dalyvio prielaidos'!$E$137,'Dalyvio prielaidos'!$E$136)+'Dalyvio prielaidos'!$E$138)</f>
        <v>18176.682692307655</v>
      </c>
      <c r="CD24" s="38">
        <f>(CD21+CD27)/2/12*(IF(CD14,'Dalyvio prielaidos'!$E$137,'Dalyvio prielaidos'!$E$136)+'Dalyvio prielaidos'!$E$138)</f>
        <v>18006.009615384577</v>
      </c>
      <c r="CE24" s="38">
        <f>(CE21+CE27)/2/12*(IF(CE14,'Dalyvio prielaidos'!$E$137,'Dalyvio prielaidos'!$E$136)+'Dalyvio prielaidos'!$E$138)</f>
        <v>17835.336538461499</v>
      </c>
      <c r="CF24" s="38">
        <f>(CF21+CF27)/2/12*(IF(CF14,'Dalyvio prielaidos'!$E$137,'Dalyvio prielaidos'!$E$136)+'Dalyvio prielaidos'!$E$138)</f>
        <v>17664.663461538421</v>
      </c>
      <c r="CG24" s="38">
        <f>(CG21+CG27)/2/12*(IF(CG14,'Dalyvio prielaidos'!$E$137,'Dalyvio prielaidos'!$E$136)+'Dalyvio prielaidos'!$E$138)</f>
        <v>17493.990384615343</v>
      </c>
      <c r="CH24" s="38">
        <f>(CH21+CH27)/2/12*(IF(CH14,'Dalyvio prielaidos'!$E$137,'Dalyvio prielaidos'!$E$136)+'Dalyvio prielaidos'!$E$138)</f>
        <v>17323.317307692265</v>
      </c>
      <c r="CI24" s="38">
        <f>(CI21+CI27)/2/12*(IF(CI14,'Dalyvio prielaidos'!$E$137,'Dalyvio prielaidos'!$E$136)+'Dalyvio prielaidos'!$E$138)</f>
        <v>17152.644230769187</v>
      </c>
      <c r="CJ24" s="38">
        <f>(CJ21+CJ27)/2/12*(IF(CJ14,'Dalyvio prielaidos'!$E$137,'Dalyvio prielaidos'!$E$136)+'Dalyvio prielaidos'!$E$138)</f>
        <v>16981.971153846109</v>
      </c>
      <c r="CK24" s="38">
        <f>(CK21+CK27)/2/12*(IF(CK14,'Dalyvio prielaidos'!$E$137,'Dalyvio prielaidos'!$E$136)+'Dalyvio prielaidos'!$E$138)</f>
        <v>16811.298076923031</v>
      </c>
      <c r="CL24" s="38">
        <f>(CL21+CL27)/2/12*(IF(CL14,'Dalyvio prielaidos'!$E$137,'Dalyvio prielaidos'!$E$136)+'Dalyvio prielaidos'!$E$138)</f>
        <v>16640.624999999956</v>
      </c>
      <c r="CM24" s="38">
        <f>(CM21+CM27)/2/12*(IF(CM14,'Dalyvio prielaidos'!$E$137,'Dalyvio prielaidos'!$E$136)+'Dalyvio prielaidos'!$E$138)</f>
        <v>16469.951923076875</v>
      </c>
      <c r="CN24" s="38">
        <f>SUM(CB24:CM24)</f>
        <v>208903.84615384566</v>
      </c>
      <c r="CO24" s="38">
        <f>(CO21+CO27)/2/12*(IF(CO14,'Dalyvio prielaidos'!$E$137,'Dalyvio prielaidos'!$E$136)+'Dalyvio prielaidos'!$E$138)</f>
        <v>16299.278846153798</v>
      </c>
      <c r="CP24" s="38">
        <f>(CP21+CP27)/2/12*(IF(CP14,'Dalyvio prielaidos'!$E$137,'Dalyvio prielaidos'!$E$136)+'Dalyvio prielaidos'!$E$138)</f>
        <v>16128.605769230722</v>
      </c>
      <c r="CQ24" s="38">
        <f>(CQ21+CQ27)/2/12*(IF(CQ14,'Dalyvio prielaidos'!$E$137,'Dalyvio prielaidos'!$E$136)+'Dalyvio prielaidos'!$E$138)</f>
        <v>15957.932692307642</v>
      </c>
      <c r="CR24" s="38">
        <f>(CR21+CR27)/2/12*(IF(CR14,'Dalyvio prielaidos'!$E$137,'Dalyvio prielaidos'!$E$136)+'Dalyvio prielaidos'!$E$138)</f>
        <v>15787.259615384566</v>
      </c>
      <c r="CS24" s="38">
        <f>(CS21+CS27)/2/12*(IF(CS14,'Dalyvio prielaidos'!$E$137,'Dalyvio prielaidos'!$E$136)+'Dalyvio prielaidos'!$E$138)</f>
        <v>15616.586538461488</v>
      </c>
      <c r="CT24" s="38">
        <f>(CT21+CT27)/2/12*(IF(CT14,'Dalyvio prielaidos'!$E$137,'Dalyvio prielaidos'!$E$136)+'Dalyvio prielaidos'!$E$138)</f>
        <v>15445.91346153841</v>
      </c>
      <c r="CU24" s="38">
        <f>(CU21+CU27)/2/12*(IF(CU14,'Dalyvio prielaidos'!$E$137,'Dalyvio prielaidos'!$E$136)+'Dalyvio prielaidos'!$E$138)</f>
        <v>15275.240384615332</v>
      </c>
      <c r="CV24" s="38">
        <f>(CV21+CV27)/2/12*(IF(CV14,'Dalyvio prielaidos'!$E$137,'Dalyvio prielaidos'!$E$136)+'Dalyvio prielaidos'!$E$138)</f>
        <v>15104.567307692256</v>
      </c>
      <c r="CW24" s="38">
        <f>(CW21+CW27)/2/12*(IF(CW14,'Dalyvio prielaidos'!$E$137,'Dalyvio prielaidos'!$E$136)+'Dalyvio prielaidos'!$E$138)</f>
        <v>14933.894230769176</v>
      </c>
      <c r="CX24" s="38">
        <f>(CX21+CX27)/2/12*(IF(CX14,'Dalyvio prielaidos'!$E$137,'Dalyvio prielaidos'!$E$136)+'Dalyvio prielaidos'!$E$138)</f>
        <v>14763.2211538461</v>
      </c>
      <c r="CY24" s="38">
        <f>(CY21+CY27)/2/12*(IF(CY14,'Dalyvio prielaidos'!$E$137,'Dalyvio prielaidos'!$E$136)+'Dalyvio prielaidos'!$E$138)</f>
        <v>14592.548076923022</v>
      </c>
      <c r="CZ24" s="38">
        <f>(CZ21+CZ27)/2/12*(IF(CZ14,'Dalyvio prielaidos'!$E$137,'Dalyvio prielaidos'!$E$136)+'Dalyvio prielaidos'!$E$138)</f>
        <v>14421.874999999944</v>
      </c>
      <c r="DA24" s="38">
        <f>SUM(CO24:CZ24)</f>
        <v>184326.92307692248</v>
      </c>
      <c r="DB24" s="38">
        <f>(DB21+DB27)/2/12*(IF(DB14,'Dalyvio prielaidos'!$E$137,'Dalyvio prielaidos'!$E$136)+'Dalyvio prielaidos'!$E$138)</f>
        <v>14251.201923076866</v>
      </c>
      <c r="DC24" s="38">
        <f>(DC21+DC27)/2/12*(IF(DC14,'Dalyvio prielaidos'!$E$137,'Dalyvio prielaidos'!$E$136)+'Dalyvio prielaidos'!$E$138)</f>
        <v>14080.528846153789</v>
      </c>
      <c r="DD24" s="38">
        <f>(DD21+DD27)/2/12*(IF(DD14,'Dalyvio prielaidos'!$E$137,'Dalyvio prielaidos'!$E$136)+'Dalyvio prielaidos'!$E$138)</f>
        <v>13909.855769230709</v>
      </c>
      <c r="DE24" s="38">
        <f>(DE21+DE27)/2/12*(IF(DE14,'Dalyvio prielaidos'!$E$137,'Dalyvio prielaidos'!$E$136)+'Dalyvio prielaidos'!$E$138)</f>
        <v>13739.182692307633</v>
      </c>
      <c r="DF24" s="38">
        <f>(DF21+DF27)/2/12*(IF(DF14,'Dalyvio prielaidos'!$E$137,'Dalyvio prielaidos'!$E$136)+'Dalyvio prielaidos'!$E$138)</f>
        <v>13568.509615384555</v>
      </c>
      <c r="DG24" s="38">
        <f>(DG21+DG27)/2/12*(IF(DG14,'Dalyvio prielaidos'!$E$137,'Dalyvio prielaidos'!$E$136)+'Dalyvio prielaidos'!$E$138)</f>
        <v>13397.836538461477</v>
      </c>
      <c r="DH24" s="38">
        <f>(DH21+DH27)/2/12*(IF(DH14,'Dalyvio prielaidos'!$E$137,'Dalyvio prielaidos'!$E$136)+'Dalyvio prielaidos'!$E$138)</f>
        <v>13227.163461538399</v>
      </c>
      <c r="DI24" s="38">
        <f>(DI21+DI27)/2/12*(IF(DI14,'Dalyvio prielaidos'!$E$137,'Dalyvio prielaidos'!$E$136)+'Dalyvio prielaidos'!$E$138)</f>
        <v>13056.490384615323</v>
      </c>
      <c r="DJ24" s="38">
        <f>(DJ21+DJ27)/2/12*(IF(DJ14,'Dalyvio prielaidos'!$E$137,'Dalyvio prielaidos'!$E$136)+'Dalyvio prielaidos'!$E$138)</f>
        <v>12885.817307692243</v>
      </c>
      <c r="DK24" s="38">
        <f>(DK21+DK27)/2/12*(IF(DK14,'Dalyvio prielaidos'!$E$137,'Dalyvio prielaidos'!$E$136)+'Dalyvio prielaidos'!$E$138)</f>
        <v>12715.144230769167</v>
      </c>
      <c r="DL24" s="38">
        <f>(DL21+DL27)/2/12*(IF(DL14,'Dalyvio prielaidos'!$E$137,'Dalyvio prielaidos'!$E$136)+'Dalyvio prielaidos'!$E$138)</f>
        <v>12544.471153846089</v>
      </c>
      <c r="DM24" s="38">
        <f>(DM21+DM27)/2/12*(IF(DM14,'Dalyvio prielaidos'!$E$137,'Dalyvio prielaidos'!$E$136)+'Dalyvio prielaidos'!$E$138)</f>
        <v>12373.798076923011</v>
      </c>
      <c r="DN24" s="38">
        <f>SUM(DB24:DM24)</f>
        <v>159749.99999999924</v>
      </c>
      <c r="DO24" s="38">
        <f>(DO21+DO27)/2/12*(IF(DO14,'Dalyvio prielaidos'!$E$137,'Dalyvio prielaidos'!$E$136)+'Dalyvio prielaidos'!$E$138)</f>
        <v>12203.124999999935</v>
      </c>
      <c r="DP24" s="38">
        <f>(DP21+DP27)/2/12*(IF(DP14,'Dalyvio prielaidos'!$E$137,'Dalyvio prielaidos'!$E$136)+'Dalyvio prielaidos'!$E$138)</f>
        <v>12032.451923076858</v>
      </c>
      <c r="DQ24" s="38">
        <f>(DQ21+DQ27)/2/12*(IF(DQ14,'Dalyvio prielaidos'!$E$137,'Dalyvio prielaidos'!$E$136)+'Dalyvio prielaidos'!$E$138)</f>
        <v>11861.778846153782</v>
      </c>
      <c r="DR24" s="38">
        <f>(DR21+DR27)/2/12*(IF(DR14,'Dalyvio prielaidos'!$E$137,'Dalyvio prielaidos'!$E$136)+'Dalyvio prielaidos'!$E$138)</f>
        <v>11691.105769230706</v>
      </c>
      <c r="DS24" s="38">
        <f>(DS21+DS27)/2/12*(IF(DS14,'Dalyvio prielaidos'!$E$137,'Dalyvio prielaidos'!$E$136)+'Dalyvio prielaidos'!$E$138)</f>
        <v>11520.432692307631</v>
      </c>
      <c r="DT24" s="38">
        <f>(DT21+DT27)/2/12*(IF(DT14,'Dalyvio prielaidos'!$E$137,'Dalyvio prielaidos'!$E$136)+'Dalyvio prielaidos'!$E$138)</f>
        <v>11349.759615384552</v>
      </c>
      <c r="DU24" s="38">
        <f>(DU21+DU27)/2/12*(IF(DU14,'Dalyvio prielaidos'!$E$137,'Dalyvio prielaidos'!$E$136)+'Dalyvio prielaidos'!$E$138)</f>
        <v>11179.086538461477</v>
      </c>
      <c r="DV24" s="38">
        <f>(DV21+DV27)/2/12*(IF(DV14,'Dalyvio prielaidos'!$E$137,'Dalyvio prielaidos'!$E$136)+'Dalyvio prielaidos'!$E$138)</f>
        <v>11008.413461538399</v>
      </c>
      <c r="DW24" s="38">
        <f>(DW21+DW27)/2/12*(IF(DW14,'Dalyvio prielaidos'!$E$137,'Dalyvio prielaidos'!$E$136)+'Dalyvio prielaidos'!$E$138)</f>
        <v>10837.740384615325</v>
      </c>
      <c r="DX24" s="38">
        <f>(DX21+DX27)/2/12*(IF(DX14,'Dalyvio prielaidos'!$E$137,'Dalyvio prielaidos'!$E$136)+'Dalyvio prielaidos'!$E$138)</f>
        <v>10667.067307692247</v>
      </c>
      <c r="DY24" s="38">
        <f>(DY21+DY27)/2/12*(IF(DY14,'Dalyvio prielaidos'!$E$137,'Dalyvio prielaidos'!$E$136)+'Dalyvio prielaidos'!$E$138)</f>
        <v>10496.394230769172</v>
      </c>
      <c r="DZ24" s="38">
        <f>(DZ21+DZ27)/2/12*(IF(DZ14,'Dalyvio prielaidos'!$E$137,'Dalyvio prielaidos'!$E$136)+'Dalyvio prielaidos'!$E$138)</f>
        <v>10325.721153846092</v>
      </c>
      <c r="EA24" s="38">
        <f>SUM(DO24:DZ24)</f>
        <v>135173.07692307618</v>
      </c>
      <c r="EB24" s="38">
        <f>(EB21+EB27)/2/12*(IF(EB14,'Dalyvio prielaidos'!$E$137,'Dalyvio prielaidos'!$E$136)+'Dalyvio prielaidos'!$E$138)</f>
        <v>10155.048076923018</v>
      </c>
      <c r="EC24" s="38">
        <f>(EC21+EC27)/2/12*(IF(EC14,'Dalyvio prielaidos'!$E$137,'Dalyvio prielaidos'!$E$136)+'Dalyvio prielaidos'!$E$138)</f>
        <v>9984.3749999999418</v>
      </c>
      <c r="ED24" s="38">
        <f>(ED21+ED27)/2/12*(IF(ED14,'Dalyvio prielaidos'!$E$137,'Dalyvio prielaidos'!$E$136)+'Dalyvio prielaidos'!$E$138)</f>
        <v>9813.7019230768656</v>
      </c>
      <c r="EE24" s="38">
        <f>(EE21+EE27)/2/12*(IF(EE14,'Dalyvio prielaidos'!$E$137,'Dalyvio prielaidos'!$E$136)+'Dalyvio prielaidos'!$E$138)</f>
        <v>9643.0288461537893</v>
      </c>
      <c r="EF24" s="38">
        <f>(EF21+EF27)/2/12*(IF(EF14,'Dalyvio prielaidos'!$E$137,'Dalyvio prielaidos'!$E$136)+'Dalyvio prielaidos'!$E$138)</f>
        <v>9472.3557692307149</v>
      </c>
      <c r="EG24" s="38">
        <f>(EG21+EG27)/2/12*(IF(EG14,'Dalyvio prielaidos'!$E$137,'Dalyvio prielaidos'!$E$136)+'Dalyvio prielaidos'!$E$138)</f>
        <v>9301.6826923076369</v>
      </c>
      <c r="EH24" s="38">
        <f>(EH21+EH27)/2/12*(IF(EH14,'Dalyvio prielaidos'!$E$137,'Dalyvio prielaidos'!$E$136)+'Dalyvio prielaidos'!$E$138)</f>
        <v>9131.0096153845607</v>
      </c>
      <c r="EI24" s="38">
        <f>(EI21+EI27)/2/12*(IF(EI14,'Dalyvio prielaidos'!$E$137,'Dalyvio prielaidos'!$E$136)+'Dalyvio prielaidos'!$E$138)</f>
        <v>8960.3365384614826</v>
      </c>
      <c r="EJ24" s="38">
        <f>(EJ21+EJ27)/2/12*(IF(EJ14,'Dalyvio prielaidos'!$E$137,'Dalyvio prielaidos'!$E$136)+'Dalyvio prielaidos'!$E$138)</f>
        <v>8789.6634615384082</v>
      </c>
      <c r="EK24" s="38">
        <f>(EK21+EK27)/2/12*(IF(EK14,'Dalyvio prielaidos'!$E$137,'Dalyvio prielaidos'!$E$136)+'Dalyvio prielaidos'!$E$138)</f>
        <v>8618.9903846153302</v>
      </c>
      <c r="EL24" s="38">
        <f>(EL21+EL27)/2/12*(IF(EL14,'Dalyvio prielaidos'!$E$137,'Dalyvio prielaidos'!$E$136)+'Dalyvio prielaidos'!$E$138)</f>
        <v>8448.3173076922558</v>
      </c>
      <c r="EM24" s="38">
        <f>(EM21+EM27)/2/12*(IF(EM14,'Dalyvio prielaidos'!$E$137,'Dalyvio prielaidos'!$E$136)+'Dalyvio prielaidos'!$E$138)</f>
        <v>8277.6442307691777</v>
      </c>
      <c r="EN24" s="38">
        <f>SUM(EB24:EM24)</f>
        <v>110596.15384615319</v>
      </c>
      <c r="EO24" s="38">
        <f>(EO21+EO27)/2/12*(IF(EO14,'Dalyvio prielaidos'!$E$137,'Dalyvio prielaidos'!$E$136)+'Dalyvio prielaidos'!$E$138)</f>
        <v>8106.9711538461024</v>
      </c>
      <c r="EP24" s="38">
        <f>(EP21+EP27)/2/12*(IF(EP14,'Dalyvio prielaidos'!$E$137,'Dalyvio prielaidos'!$E$136)+'Dalyvio prielaidos'!$E$138)</f>
        <v>7936.2980769230244</v>
      </c>
      <c r="EQ24" s="38">
        <f>(EQ21+EQ27)/2/12*(IF(EQ14,'Dalyvio prielaidos'!$E$137,'Dalyvio prielaidos'!$E$136)+'Dalyvio prielaidos'!$E$138)</f>
        <v>7765.62499999995</v>
      </c>
      <c r="ER24" s="38">
        <f>(ER21+ER27)/2/12*(IF(ER14,'Dalyvio prielaidos'!$E$137,'Dalyvio prielaidos'!$E$136)+'Dalyvio prielaidos'!$E$138)</f>
        <v>7594.9519230768719</v>
      </c>
      <c r="ES24" s="38">
        <f>(ES21+ES27)/2/12*(IF(ES14,'Dalyvio prielaidos'!$E$137,'Dalyvio prielaidos'!$E$136)+'Dalyvio prielaidos'!$E$138)</f>
        <v>7424.2788461537966</v>
      </c>
      <c r="ET24" s="38">
        <f>(ET21+ET27)/2/12*(IF(ET14,'Dalyvio prielaidos'!$E$137,'Dalyvio prielaidos'!$E$136)+'Dalyvio prielaidos'!$E$138)</f>
        <v>7253.6057692307195</v>
      </c>
      <c r="EU24" s="38">
        <f>(EU21+EU27)/2/12*(IF(EU14,'Dalyvio prielaidos'!$E$137,'Dalyvio prielaidos'!$E$136)+'Dalyvio prielaidos'!$E$138)</f>
        <v>7082.9326923076442</v>
      </c>
      <c r="EV24" s="38">
        <f>(EV21+EV27)/2/12*(IF(EV14,'Dalyvio prielaidos'!$E$137,'Dalyvio prielaidos'!$E$136)+'Dalyvio prielaidos'!$E$138)</f>
        <v>6912.2596153845661</v>
      </c>
      <c r="EW24" s="38">
        <f>(EW21+EW27)/2/12*(IF(EW14,'Dalyvio prielaidos'!$E$137,'Dalyvio prielaidos'!$E$136)+'Dalyvio prielaidos'!$E$138)</f>
        <v>6741.5865384614917</v>
      </c>
      <c r="EX24" s="38">
        <f>(EX21+EX27)/2/12*(IF(EX14,'Dalyvio prielaidos'!$E$137,'Dalyvio prielaidos'!$E$136)+'Dalyvio prielaidos'!$E$138)</f>
        <v>6570.9134615384137</v>
      </c>
      <c r="EY24" s="38">
        <f>(EY21+EY27)/2/12*(IF(EY14,'Dalyvio prielaidos'!$E$137,'Dalyvio prielaidos'!$E$136)+'Dalyvio prielaidos'!$E$138)</f>
        <v>6400.2403846153384</v>
      </c>
      <c r="EZ24" s="38">
        <f>(EZ21+EZ27)/2/12*(IF(EZ14,'Dalyvio prielaidos'!$E$137,'Dalyvio prielaidos'!$E$136)+'Dalyvio prielaidos'!$E$138)</f>
        <v>6229.5673076922612</v>
      </c>
      <c r="FA24" s="38">
        <f>SUM(EO24:EZ24)</f>
        <v>86019.230769230169</v>
      </c>
      <c r="FB24" s="38">
        <f>(FB21+FB27)/2/12*(IF(FB14,'Dalyvio prielaidos'!$E$137,'Dalyvio prielaidos'!$E$136)+'Dalyvio prielaidos'!$E$138)</f>
        <v>6058.8942307691841</v>
      </c>
      <c r="FC24" s="38">
        <f>(FC21+FC27)/2/12*(IF(FC14,'Dalyvio prielaidos'!$E$137,'Dalyvio prielaidos'!$E$136)+'Dalyvio prielaidos'!$E$138)</f>
        <v>5888.221153846107</v>
      </c>
      <c r="FD24" s="38">
        <f>(FD21+FD27)/2/12*(IF(FD14,'Dalyvio prielaidos'!$E$137,'Dalyvio prielaidos'!$E$136)+'Dalyvio prielaidos'!$E$138)</f>
        <v>5717.5480769230298</v>
      </c>
      <c r="FE24" s="38">
        <f>(FE21+FE27)/2/12*(IF(FE14,'Dalyvio prielaidos'!$E$137,'Dalyvio prielaidos'!$E$136)+'Dalyvio prielaidos'!$E$138)</f>
        <v>5546.8749999999527</v>
      </c>
      <c r="FF24" s="38">
        <f>(FF21+FF27)/2/12*(IF(FF14,'Dalyvio prielaidos'!$E$137,'Dalyvio prielaidos'!$E$136)+'Dalyvio prielaidos'!$E$138)</f>
        <v>5376.2019230768756</v>
      </c>
      <c r="FG24" s="38">
        <f>(FG21+FG27)/2/12*(IF(FG14,'Dalyvio prielaidos'!$E$137,'Dalyvio prielaidos'!$E$136)+'Dalyvio prielaidos'!$E$138)</f>
        <v>5205.5288461537984</v>
      </c>
      <c r="FH24" s="38">
        <f>(FH21+FH27)/2/12*(IF(FH14,'Dalyvio prielaidos'!$E$137,'Dalyvio prielaidos'!$E$136)+'Dalyvio prielaidos'!$E$138)</f>
        <v>5034.8557692307222</v>
      </c>
      <c r="FI24" s="38">
        <f>(FI21+FI27)/2/12*(IF(FI14,'Dalyvio prielaidos'!$E$137,'Dalyvio prielaidos'!$E$136)+'Dalyvio prielaidos'!$E$138)</f>
        <v>4864.1826923076451</v>
      </c>
      <c r="FJ24" s="38">
        <f>(FJ21+FJ27)/2/12*(IF(FJ14,'Dalyvio prielaidos'!$E$137,'Dalyvio prielaidos'!$E$136)+'Dalyvio prielaidos'!$E$138)</f>
        <v>4693.509615384568</v>
      </c>
      <c r="FK24" s="38">
        <f>(FK21+FK27)/2/12*(IF(FK14,'Dalyvio prielaidos'!$E$137,'Dalyvio prielaidos'!$E$136)+'Dalyvio prielaidos'!$E$138)</f>
        <v>4522.8365384614899</v>
      </c>
      <c r="FL24" s="38">
        <f>(FL21+FL27)/2/12*(IF(FL14,'Dalyvio prielaidos'!$E$137,'Dalyvio prielaidos'!$E$136)+'Dalyvio prielaidos'!$E$138)</f>
        <v>4352.1634615384137</v>
      </c>
      <c r="FM24" s="38">
        <f>(FM21+FM27)/2/12*(IF(FM14,'Dalyvio prielaidos'!$E$137,'Dalyvio prielaidos'!$E$136)+'Dalyvio prielaidos'!$E$138)</f>
        <v>4181.4903846153356</v>
      </c>
      <c r="FN24" s="38">
        <f>SUM(FB24:FM24)</f>
        <v>61442.30769230712</v>
      </c>
      <c r="FO24" s="38">
        <f>(FO21+FO27)/2/12*(IF(FO14,'Dalyvio prielaidos'!$E$137,'Dalyvio prielaidos'!$E$136)+'Dalyvio prielaidos'!$E$138)</f>
        <v>4010.8173076922599</v>
      </c>
      <c r="FP24" s="38">
        <f>(FP21+FP27)/2/12*(IF(FP14,'Dalyvio prielaidos'!$E$137,'Dalyvio prielaidos'!$E$136)+'Dalyvio prielaidos'!$E$138)</f>
        <v>3840.1442307691818</v>
      </c>
      <c r="FQ24" s="38">
        <f>(FQ21+FQ27)/2/12*(IF(FQ14,'Dalyvio prielaidos'!$E$137,'Dalyvio prielaidos'!$E$136)+'Dalyvio prielaidos'!$E$138)</f>
        <v>3669.4711538461056</v>
      </c>
      <c r="FR24" s="38">
        <f>(FR21+FR27)/2/12*(IF(FR14,'Dalyvio prielaidos'!$E$137,'Dalyvio prielaidos'!$E$136)+'Dalyvio prielaidos'!$E$138)</f>
        <v>3498.7980769230276</v>
      </c>
      <c r="FS24" s="38">
        <f>(FS21+FS27)/2/12*(IF(FS14,'Dalyvio prielaidos'!$E$137,'Dalyvio prielaidos'!$E$136)+'Dalyvio prielaidos'!$E$138)</f>
        <v>3328.1249999999518</v>
      </c>
      <c r="FT24" s="38">
        <f>(FT21+FT27)/2/12*(IF(FT14,'Dalyvio prielaidos'!$E$137,'Dalyvio prielaidos'!$E$136)+'Dalyvio prielaidos'!$E$138)</f>
        <v>3157.4519230768738</v>
      </c>
      <c r="FU24" s="38">
        <f>(FU21+FU27)/2/12*(IF(FU14,'Dalyvio prielaidos'!$E$137,'Dalyvio prielaidos'!$E$136)+'Dalyvio prielaidos'!$E$138)</f>
        <v>2986.7788461537971</v>
      </c>
      <c r="FV24" s="38">
        <f>(FV21+FV27)/2/12*(IF(FV14,'Dalyvio prielaidos'!$E$137,'Dalyvio prielaidos'!$E$136)+'Dalyvio prielaidos'!$E$138)</f>
        <v>2816.1057692307199</v>
      </c>
      <c r="FW24" s="38">
        <f>(FW21+FW27)/2/12*(IF(FW14,'Dalyvio prielaidos'!$E$137,'Dalyvio prielaidos'!$E$136)+'Dalyvio prielaidos'!$E$138)</f>
        <v>2645.4326923076428</v>
      </c>
      <c r="FX24" s="38">
        <f>(FX21+FX27)/2/12*(IF(FX14,'Dalyvio prielaidos'!$E$137,'Dalyvio prielaidos'!$E$136)+'Dalyvio prielaidos'!$E$138)</f>
        <v>2474.7596153845657</v>
      </c>
      <c r="FY24" s="38">
        <f>(FY21+FY27)/2/12*(IF(FY14,'Dalyvio prielaidos'!$E$137,'Dalyvio prielaidos'!$E$136)+'Dalyvio prielaidos'!$E$138)</f>
        <v>2304.0865384614885</v>
      </c>
      <c r="FZ24" s="38">
        <f>(FZ21+FZ27)/2/12*(IF(FZ14,'Dalyvio prielaidos'!$E$137,'Dalyvio prielaidos'!$E$136)+'Dalyvio prielaidos'!$E$138)</f>
        <v>2133.4134615384119</v>
      </c>
      <c r="GA24" s="38">
        <f>SUM(FO24:FZ24)</f>
        <v>36865.384615384028</v>
      </c>
      <c r="GB24" s="38">
        <f>(GB21+GB27)/2/12*(IF(GB14,'Dalyvio prielaidos'!$E$137,'Dalyvio prielaidos'!$E$136)+'Dalyvio prielaidos'!$E$138)</f>
        <v>1962.7403846153345</v>
      </c>
      <c r="GC24" s="38">
        <f>(GC21+GC27)/2/12*(IF(GC14,'Dalyvio prielaidos'!$E$137,'Dalyvio prielaidos'!$E$136)+'Dalyvio prielaidos'!$E$138)</f>
        <v>1792.0673076922576</v>
      </c>
      <c r="GD24" s="38">
        <f>(GD21+GD27)/2/12*(IF(GD14,'Dalyvio prielaidos'!$E$137,'Dalyvio prielaidos'!$E$136)+'Dalyvio prielaidos'!$E$138)</f>
        <v>1621.3942307691805</v>
      </c>
      <c r="GE24" s="38">
        <f>(GE21+GE27)/2/12*(IF(GE14,'Dalyvio prielaidos'!$E$137,'Dalyvio prielaidos'!$E$136)+'Dalyvio prielaidos'!$E$138)</f>
        <v>1450.7211538461036</v>
      </c>
      <c r="GF24" s="38">
        <f>(GF21+GF27)/2/12*(IF(GF14,'Dalyvio prielaidos'!$E$137,'Dalyvio prielaidos'!$E$136)+'Dalyvio prielaidos'!$E$138)</f>
        <v>1280.0480769230267</v>
      </c>
      <c r="GG24" s="38">
        <f>(GG21+GG27)/2/12*(IF(GG14,'Dalyvio prielaidos'!$E$137,'Dalyvio prielaidos'!$E$136)+'Dalyvio prielaidos'!$E$138)</f>
        <v>1109.37499999995</v>
      </c>
      <c r="GH24" s="38">
        <f>(GH21+GH27)/2/12*(IF(GH14,'Dalyvio prielaidos'!$E$137,'Dalyvio prielaidos'!$E$136)+'Dalyvio prielaidos'!$E$138)</f>
        <v>938.70192307687284</v>
      </c>
      <c r="GI24" s="38">
        <f>(GI21+GI27)/2/12*(IF(GI14,'Dalyvio prielaidos'!$E$137,'Dalyvio prielaidos'!$E$136)+'Dalyvio prielaidos'!$E$138)</f>
        <v>768.02884615379605</v>
      </c>
      <c r="GJ24" s="38">
        <f>(GJ21+GJ27)/2/12*(IF(GJ14,'Dalyvio prielaidos'!$E$137,'Dalyvio prielaidos'!$E$136)+'Dalyvio prielaidos'!$E$138)</f>
        <v>597.35576923071926</v>
      </c>
      <c r="GK24" s="38">
        <f>(GK21+GK27)/2/12*(IF(GK14,'Dalyvio prielaidos'!$E$137,'Dalyvio prielaidos'!$E$136)+'Dalyvio prielaidos'!$E$138)</f>
        <v>426.6826923076423</v>
      </c>
      <c r="GL24" s="38">
        <f>(GL21+GL27)/2/12*(IF(GL14,'Dalyvio prielaidos'!$E$137,'Dalyvio prielaidos'!$E$136)+'Dalyvio prielaidos'!$E$138)</f>
        <v>256.00961538456539</v>
      </c>
      <c r="GM24" s="38">
        <f>(GM21+GM27)/2/12*(IF(GM14,'Dalyvio prielaidos'!$E$137,'Dalyvio prielaidos'!$E$136)+'Dalyvio prielaidos'!$E$138)</f>
        <v>85.336538461488502</v>
      </c>
      <c r="GN24" s="38">
        <f>SUM(GB24:GM24)</f>
        <v>12288.461538460939</v>
      </c>
      <c r="GO24" s="38">
        <f>(GO21+GO27)/2/12*(IF(GO14,'Dalyvio prielaidos'!$E$137,'Dalyvio prielaidos'!$E$136)+'Dalyvio prielaidos'!$E$138)</f>
        <v>-85.33653846158839</v>
      </c>
      <c r="GP24" s="38">
        <f>(GP21+GP27)/2/12*(IF(GP14,'Dalyvio prielaidos'!$E$137,'Dalyvio prielaidos'!$E$136)+'Dalyvio prielaidos'!$E$138)</f>
        <v>-256.00961538466527</v>
      </c>
      <c r="GQ24" s="38">
        <f>(GQ21+GQ27)/2/12*(IF(GQ14,'Dalyvio prielaidos'!$E$137,'Dalyvio prielaidos'!$E$136)+'Dalyvio prielaidos'!$E$138)</f>
        <v>-426.68269230774217</v>
      </c>
      <c r="GR24" s="38">
        <f>(GR21+GR27)/2/12*(IF(GR14,'Dalyvio prielaidos'!$E$137,'Dalyvio prielaidos'!$E$136)+'Dalyvio prielaidos'!$E$138)</f>
        <v>-597.35576923081908</v>
      </c>
      <c r="GS24" s="38">
        <f>(GS21+GS27)/2/12*(IF(GS14,'Dalyvio prielaidos'!$E$137,'Dalyvio prielaidos'!$E$136)+'Dalyvio prielaidos'!$E$138)</f>
        <v>-768.02884615389598</v>
      </c>
      <c r="GT24" s="38">
        <f>(GT21+GT27)/2/12*(IF(GT14,'Dalyvio prielaidos'!$E$137,'Dalyvio prielaidos'!$E$136)+'Dalyvio prielaidos'!$E$138)</f>
        <v>-938.70192307697278</v>
      </c>
      <c r="GU24" s="38">
        <f>(GU21+GU27)/2/12*(IF(GU14,'Dalyvio prielaidos'!$E$137,'Dalyvio prielaidos'!$E$136)+'Dalyvio prielaidos'!$E$138)</f>
        <v>-1109.3750000000498</v>
      </c>
      <c r="GV24" s="38">
        <f>(GV21+GV27)/2/12*(IF(GV14,'Dalyvio prielaidos'!$E$137,'Dalyvio prielaidos'!$E$136)+'Dalyvio prielaidos'!$E$138)</f>
        <v>-1280.0480769231265</v>
      </c>
      <c r="GW24" s="38">
        <f>(GW21+GW27)/2/12*(IF(GW14,'Dalyvio prielaidos'!$E$137,'Dalyvio prielaidos'!$E$136)+'Dalyvio prielaidos'!$E$138)</f>
        <v>-1450.7211538462036</v>
      </c>
      <c r="GX24" s="38">
        <f>(GX21+GX27)/2/12*(IF(GX14,'Dalyvio prielaidos'!$E$137,'Dalyvio prielaidos'!$E$136)+'Dalyvio prielaidos'!$E$138)</f>
        <v>-1621.3942307692805</v>
      </c>
      <c r="GY24" s="38">
        <f>(GY21+GY27)/2/12*(IF(GY14,'Dalyvio prielaidos'!$E$137,'Dalyvio prielaidos'!$E$136)+'Dalyvio prielaidos'!$E$138)</f>
        <v>-1792.0673076923574</v>
      </c>
      <c r="GZ24" s="38">
        <f>(GZ21+GZ27)/2/12*(IF(GZ14,'Dalyvio prielaidos'!$E$137,'Dalyvio prielaidos'!$E$136)+'Dalyvio prielaidos'!$E$138)</f>
        <v>-1962.7403846154346</v>
      </c>
      <c r="HA24" s="38">
        <f>SUM(GO24:GZ24)</f>
        <v>-12288.461538462136</v>
      </c>
      <c r="HB24" s="38">
        <f>(HB21+HB27)/2/12*(IF(HB14,'Dalyvio prielaidos'!$E$137,'Dalyvio prielaidos'!$E$136)+'Dalyvio prielaidos'!$E$138)</f>
        <v>-2133.4134615385115</v>
      </c>
      <c r="HC24" s="38">
        <f>(HC21+HC27)/2/12*(IF(HC14,'Dalyvio prielaidos'!$E$137,'Dalyvio prielaidos'!$E$136)+'Dalyvio prielaidos'!$E$138)</f>
        <v>-2304.0865384615886</v>
      </c>
      <c r="HD24" s="38">
        <f>(HD21+HD27)/2/12*(IF(HD14,'Dalyvio prielaidos'!$E$137,'Dalyvio prielaidos'!$E$136)+'Dalyvio prielaidos'!$E$138)</f>
        <v>-2474.7596153846657</v>
      </c>
      <c r="HE24" s="38">
        <f>(HE21+HE27)/2/12*(IF(HE14,'Dalyvio prielaidos'!$E$137,'Dalyvio prielaidos'!$E$136)+'Dalyvio prielaidos'!$E$138)</f>
        <v>-2645.4326923077424</v>
      </c>
      <c r="HF24" s="38">
        <f>(HF21+HF27)/2/12*(IF(HF14,'Dalyvio prielaidos'!$E$137,'Dalyvio prielaidos'!$E$136)+'Dalyvio prielaidos'!$E$138)</f>
        <v>-2816.1057692308195</v>
      </c>
      <c r="HG24" s="38">
        <f>(HG21+HG27)/2/12*(IF(HG14,'Dalyvio prielaidos'!$E$137,'Dalyvio prielaidos'!$E$136)+'Dalyvio prielaidos'!$E$138)</f>
        <v>-2986.7788461538967</v>
      </c>
      <c r="HH24" s="38">
        <f>(HH21+HH27)/2/12*(IF(HH14,'Dalyvio prielaidos'!$E$137,'Dalyvio prielaidos'!$E$136)+'Dalyvio prielaidos'!$E$138)</f>
        <v>-3157.4519230769743</v>
      </c>
      <c r="HI24" s="38">
        <f>(HI21+HI27)/2/12*(IF(HI14,'Dalyvio prielaidos'!$E$137,'Dalyvio prielaidos'!$E$136)+'Dalyvio prielaidos'!$E$138)</f>
        <v>-3328.1250000000509</v>
      </c>
      <c r="HJ24" s="38">
        <f>(HJ21+HJ27)/2/12*(IF(HJ14,'Dalyvio prielaidos'!$E$137,'Dalyvio prielaidos'!$E$136)+'Dalyvio prielaidos'!$E$138)</f>
        <v>-3498.7980769231285</v>
      </c>
      <c r="HK24" s="38">
        <f>(HK21+HK27)/2/12*(IF(HK14,'Dalyvio prielaidos'!$E$137,'Dalyvio prielaidos'!$E$136)+'Dalyvio prielaidos'!$E$138)</f>
        <v>-3669.4711538462052</v>
      </c>
      <c r="HL24" s="38">
        <f>(HL21+HL27)/2/12*(IF(HL14,'Dalyvio prielaidos'!$E$137,'Dalyvio prielaidos'!$E$136)+'Dalyvio prielaidos'!$E$138)</f>
        <v>-3840.1442307692828</v>
      </c>
      <c r="HM24" s="38">
        <f>(HM21+HM27)/2/12*(IF(HM14,'Dalyvio prielaidos'!$E$137,'Dalyvio prielaidos'!$E$136)+'Dalyvio prielaidos'!$E$138)</f>
        <v>-4010.817307692359</v>
      </c>
      <c r="HN24" s="38">
        <f>SUM(HB24:HM24)</f>
        <v>-36865.384615385228</v>
      </c>
      <c r="HO24" s="38">
        <f>(HO21+HO27)/2/12*(IF(HO14,'Dalyvio prielaidos'!$E$137,'Dalyvio prielaidos'!$E$136)+'Dalyvio prielaidos'!$E$138)</f>
        <v>-4096.1538461538976</v>
      </c>
      <c r="HP24" s="38">
        <f>(HP21+HP27)/2/12*(IF(HP14,'Dalyvio prielaidos'!$E$137,'Dalyvio prielaidos'!$E$136)+'Dalyvio prielaidos'!$E$138)</f>
        <v>-4096.1538461538976</v>
      </c>
      <c r="HQ24" s="38">
        <f>(HQ21+HQ27)/2/12*(IF(HQ14,'Dalyvio prielaidos'!$E$137,'Dalyvio prielaidos'!$E$136)+'Dalyvio prielaidos'!$E$138)</f>
        <v>-4096.1538461538976</v>
      </c>
      <c r="HR24" s="38">
        <f>(HR21+HR27)/2/12*(IF(HR14,'Dalyvio prielaidos'!$E$137,'Dalyvio prielaidos'!$E$136)+'Dalyvio prielaidos'!$E$138)</f>
        <v>-4096.1538461538976</v>
      </c>
      <c r="HS24" s="38">
        <f>(HS21+HS27)/2/12*(IF(HS14,'Dalyvio prielaidos'!$E$137,'Dalyvio prielaidos'!$E$136)+'Dalyvio prielaidos'!$E$138)</f>
        <v>-4096.1538461538976</v>
      </c>
      <c r="HT24" s="38">
        <f>(HT21+HT27)/2/12*(IF(HT14,'Dalyvio prielaidos'!$E$137,'Dalyvio prielaidos'!$E$136)+'Dalyvio prielaidos'!$E$138)</f>
        <v>-4096.1538461538976</v>
      </c>
      <c r="HU24" s="38">
        <f>(HU21+HU27)/2/12*(IF(HU14,'Dalyvio prielaidos'!$E$137,'Dalyvio prielaidos'!$E$136)+'Dalyvio prielaidos'!$E$138)</f>
        <v>-4096.1538461538976</v>
      </c>
      <c r="HV24" s="38">
        <f>(HV21+HV27)/2/12*(IF(HV14,'Dalyvio prielaidos'!$E$137,'Dalyvio prielaidos'!$E$136)+'Dalyvio prielaidos'!$E$138)</f>
        <v>-4096.1538461538976</v>
      </c>
      <c r="HW24" s="38">
        <f>(HW21+HW27)/2/12*(IF(HW14,'Dalyvio prielaidos'!$E$137,'Dalyvio prielaidos'!$E$136)+'Dalyvio prielaidos'!$E$138)</f>
        <v>-4096.1538461538976</v>
      </c>
      <c r="HX24" s="38">
        <f>(HX21+HX27)/2/12*(IF(HX14,'Dalyvio prielaidos'!$E$137,'Dalyvio prielaidos'!$E$136)+'Dalyvio prielaidos'!$E$138)</f>
        <v>-4096.1538461538976</v>
      </c>
      <c r="HY24" s="38">
        <f>(HY21+HY27)/2/12*(IF(HY14,'Dalyvio prielaidos'!$E$137,'Dalyvio prielaidos'!$E$136)+'Dalyvio prielaidos'!$E$138)</f>
        <v>-4096.1538461538976</v>
      </c>
      <c r="HZ24" s="38">
        <f>(HZ21+HZ27)/2/12*(IF(HZ14,'Dalyvio prielaidos'!$E$137,'Dalyvio prielaidos'!$E$136)+'Dalyvio prielaidos'!$E$138)</f>
        <v>-4096.1538461538976</v>
      </c>
      <c r="IA24" s="38">
        <f>SUM(HO24:HZ24)</f>
        <v>-49153.84615384676</v>
      </c>
      <c r="IB24" s="38">
        <f>(IB21+IB27)/2/12*(IF(IB14,'Dalyvio prielaidos'!$E$137,'Dalyvio prielaidos'!$E$136)+'Dalyvio prielaidos'!$E$138)</f>
        <v>-4096.1538461538976</v>
      </c>
      <c r="IC24" s="38">
        <f>(IC21+IC27)/2/12*(IF(IC14,'Dalyvio prielaidos'!$E$137,'Dalyvio prielaidos'!$E$136)+'Dalyvio prielaidos'!$E$138)</f>
        <v>-4096.1538461538976</v>
      </c>
      <c r="ID24" s="38">
        <f>(ID21+ID27)/2/12*(IF(ID14,'Dalyvio prielaidos'!$E$137,'Dalyvio prielaidos'!$E$136)+'Dalyvio prielaidos'!$E$138)</f>
        <v>-4096.1538461538976</v>
      </c>
      <c r="IE24" s="38">
        <f>(IE21+IE27)/2/12*(IF(IE14,'Dalyvio prielaidos'!$E$137,'Dalyvio prielaidos'!$E$136)+'Dalyvio prielaidos'!$E$138)</f>
        <v>-4096.1538461538976</v>
      </c>
      <c r="IF24" s="38">
        <f>(IF21+IF27)/2/12*(IF(IF14,'Dalyvio prielaidos'!$E$137,'Dalyvio prielaidos'!$E$136)+'Dalyvio prielaidos'!$E$138)</f>
        <v>-4096.1538461538976</v>
      </c>
      <c r="IG24" s="38">
        <f>(IG21+IG27)/2/12*(IF(IG14,'Dalyvio prielaidos'!$E$137,'Dalyvio prielaidos'!$E$136)+'Dalyvio prielaidos'!$E$138)</f>
        <v>-4096.1538461538976</v>
      </c>
      <c r="IH24" s="38">
        <f>(IH21+IH27)/2/12*(IF(IH14,'Dalyvio prielaidos'!$E$137,'Dalyvio prielaidos'!$E$136)+'Dalyvio prielaidos'!$E$138)</f>
        <v>-4096.1538461538976</v>
      </c>
      <c r="II24" s="38">
        <f>(II21+II27)/2/12*(IF(II14,'Dalyvio prielaidos'!$E$137,'Dalyvio prielaidos'!$E$136)+'Dalyvio prielaidos'!$E$138)</f>
        <v>-4096.1538461538976</v>
      </c>
      <c r="IJ24" s="38">
        <f>(IJ21+IJ27)/2/12*(IF(IJ14,'Dalyvio prielaidos'!$E$137,'Dalyvio prielaidos'!$E$136)+'Dalyvio prielaidos'!$E$138)</f>
        <v>-4096.1538461538976</v>
      </c>
      <c r="IK24" s="38">
        <f>(IK21+IK27)/2/12*(IF(IK14,'Dalyvio prielaidos'!$E$137,'Dalyvio prielaidos'!$E$136)+'Dalyvio prielaidos'!$E$138)</f>
        <v>-4096.1538461538976</v>
      </c>
      <c r="IL24" s="38">
        <f>(IL21+IL27)/2/12*(IF(IL14,'Dalyvio prielaidos'!$E$137,'Dalyvio prielaidos'!$E$136)+'Dalyvio prielaidos'!$E$138)</f>
        <v>-4096.1538461538976</v>
      </c>
      <c r="IM24" s="38">
        <f>(IM21+IM27)/2/12*(IF(IM14,'Dalyvio prielaidos'!$E$137,'Dalyvio prielaidos'!$E$136)+'Dalyvio prielaidos'!$E$138)</f>
        <v>-4096.1538461538976</v>
      </c>
      <c r="IN24" s="38">
        <f>SUM(IB24:IM24)</f>
        <v>-49153.84615384676</v>
      </c>
      <c r="IO24" s="38">
        <f>(IO21+IO27)/2/12*(IF(IO14,'Dalyvio prielaidos'!$E$137,'Dalyvio prielaidos'!$E$136)+'Dalyvio prielaidos'!$E$138)</f>
        <v>-4096.1538461538976</v>
      </c>
      <c r="IP24" s="38">
        <f>(IP21+IP27)/2/12*(IF(IP14,'Dalyvio prielaidos'!$E$137,'Dalyvio prielaidos'!$E$136)+'Dalyvio prielaidos'!$E$138)</f>
        <v>-4096.1538461538976</v>
      </c>
      <c r="IQ24" s="38">
        <f>(IQ21+IQ27)/2/12*(IF(IQ14,'Dalyvio prielaidos'!$E$137,'Dalyvio prielaidos'!$E$136)+'Dalyvio prielaidos'!$E$138)</f>
        <v>-4096.1538461538976</v>
      </c>
      <c r="IR24" s="38">
        <f>(IR21+IR27)/2/12*(IF(IR14,'Dalyvio prielaidos'!$E$137,'Dalyvio prielaidos'!$E$136)+'Dalyvio prielaidos'!$E$138)</f>
        <v>-4096.1538461538976</v>
      </c>
      <c r="IS24" s="38">
        <f>(IS21+IS27)/2/12*(IF(IS14,'Dalyvio prielaidos'!$E$137,'Dalyvio prielaidos'!$E$136)+'Dalyvio prielaidos'!$E$138)</f>
        <v>-4096.1538461538976</v>
      </c>
      <c r="IT24" s="38">
        <f>(IT21+IT27)/2/12*(IF(IT14,'Dalyvio prielaidos'!$E$137,'Dalyvio prielaidos'!$E$136)+'Dalyvio prielaidos'!$E$138)</f>
        <v>-4096.1538461538976</v>
      </c>
      <c r="IU24" s="38">
        <f>(IU21+IU27)/2/12*(IF(IU14,'Dalyvio prielaidos'!$E$137,'Dalyvio prielaidos'!$E$136)+'Dalyvio prielaidos'!$E$138)</f>
        <v>-4096.1538461538976</v>
      </c>
      <c r="IV24" s="38">
        <f>(IV21+IV27)/2/12*(IF(IV14,'Dalyvio prielaidos'!$E$137,'Dalyvio prielaidos'!$E$136)+'Dalyvio prielaidos'!$E$138)</f>
        <v>-4096.1538461538976</v>
      </c>
      <c r="IW24" s="38">
        <f>(IW21+IW27)/2/12*(IF(IW14,'Dalyvio prielaidos'!$E$137,'Dalyvio prielaidos'!$E$136)+'Dalyvio prielaidos'!$E$138)</f>
        <v>-4096.1538461538976</v>
      </c>
      <c r="IX24" s="38">
        <f>(IX21+IX27)/2/12*(IF(IX14,'Dalyvio prielaidos'!$E$137,'Dalyvio prielaidos'!$E$136)+'Dalyvio prielaidos'!$E$138)</f>
        <v>-4096.1538461538976</v>
      </c>
      <c r="IY24" s="38">
        <f>(IY21+IY27)/2/12*(IF(IY14,'Dalyvio prielaidos'!$E$137,'Dalyvio prielaidos'!$E$136)+'Dalyvio prielaidos'!$E$138)</f>
        <v>-4096.1538461538976</v>
      </c>
      <c r="IZ24" s="38">
        <f>(IZ21+IZ27)/2/12*(IF(IZ14,'Dalyvio prielaidos'!$E$137,'Dalyvio prielaidos'!$E$136)+'Dalyvio prielaidos'!$E$138)</f>
        <v>-4096.1538461538976</v>
      </c>
      <c r="JA24" s="38">
        <f>SUM(IO24:IZ24)</f>
        <v>-49153.84615384676</v>
      </c>
      <c r="JB24" s="38">
        <f>(JB21+JB27)/2/12*(IF(JB14,'Dalyvio prielaidos'!$E$137,'Dalyvio prielaidos'!$E$136)+'Dalyvio prielaidos'!$E$138)</f>
        <v>-4096.1538461538976</v>
      </c>
      <c r="JC24" s="38">
        <f>(JC21+JC27)/2/12*(IF(JC14,'Dalyvio prielaidos'!$E$137,'Dalyvio prielaidos'!$E$136)+'Dalyvio prielaidos'!$E$138)</f>
        <v>-4096.1538461538976</v>
      </c>
      <c r="JD24" s="38">
        <f>(JD21+JD27)/2/12*(IF(JD14,'Dalyvio prielaidos'!$E$137,'Dalyvio prielaidos'!$E$136)+'Dalyvio prielaidos'!$E$138)</f>
        <v>-4096.1538461538976</v>
      </c>
      <c r="JE24" s="38">
        <f>(JE21+JE27)/2/12*(IF(JE14,'Dalyvio prielaidos'!$E$137,'Dalyvio prielaidos'!$E$136)+'Dalyvio prielaidos'!$E$138)</f>
        <v>-4096.1538461538976</v>
      </c>
      <c r="JF24" s="38">
        <f>(JF21+JF27)/2/12*(IF(JF14,'Dalyvio prielaidos'!$E$137,'Dalyvio prielaidos'!$E$136)+'Dalyvio prielaidos'!$E$138)</f>
        <v>-4096.1538461538976</v>
      </c>
      <c r="JG24" s="38">
        <f>(JG21+JG27)/2/12*(IF(JG14,'Dalyvio prielaidos'!$E$137,'Dalyvio prielaidos'!$E$136)+'Dalyvio prielaidos'!$E$138)</f>
        <v>-4096.1538461538976</v>
      </c>
      <c r="JH24" s="38">
        <f>(JH21+JH27)/2/12*(IF(JH14,'Dalyvio prielaidos'!$E$137,'Dalyvio prielaidos'!$E$136)+'Dalyvio prielaidos'!$E$138)</f>
        <v>-4096.1538461538976</v>
      </c>
      <c r="JI24" s="38">
        <f>(JI21+JI27)/2/12*(IF(JI14,'Dalyvio prielaidos'!$E$137,'Dalyvio prielaidos'!$E$136)+'Dalyvio prielaidos'!$E$138)</f>
        <v>-4096.1538461538976</v>
      </c>
      <c r="JJ24" s="38">
        <f>(JJ21+JJ27)/2/12*(IF(JJ14,'Dalyvio prielaidos'!$E$137,'Dalyvio prielaidos'!$E$136)+'Dalyvio prielaidos'!$E$138)</f>
        <v>-4096.1538461538976</v>
      </c>
      <c r="JK24" s="38">
        <f>(JK21+JK27)/2/12*(IF(JK14,'Dalyvio prielaidos'!$E$137,'Dalyvio prielaidos'!$E$136)+'Dalyvio prielaidos'!$E$138)</f>
        <v>-4096.1538461538976</v>
      </c>
      <c r="JL24" s="38">
        <f>(JL21+JL27)/2/12*(IF(JL14,'Dalyvio prielaidos'!$E$137,'Dalyvio prielaidos'!$E$136)+'Dalyvio prielaidos'!$E$138)</f>
        <v>-4096.1538461538976</v>
      </c>
      <c r="JM24" s="38">
        <f>(JM21+JM27)/2/12*(IF(JM14,'Dalyvio prielaidos'!$E$137,'Dalyvio prielaidos'!$E$136)+'Dalyvio prielaidos'!$E$138)</f>
        <v>-4096.1538461538976</v>
      </c>
      <c r="JN24" s="38">
        <f>SUM(JB24:JM24)</f>
        <v>-49153.84615384676</v>
      </c>
      <c r="JO24" s="38">
        <f>(JO21+JO27)/2/12*(IF(JO14,'Dalyvio prielaidos'!$E$137,'Dalyvio prielaidos'!$E$136)+'Dalyvio prielaidos'!$E$138)</f>
        <v>-4096.1538461538976</v>
      </c>
      <c r="JP24" s="38">
        <f>(JP21+JP27)/2/12*(IF(JP14,'Dalyvio prielaidos'!$E$137,'Dalyvio prielaidos'!$E$136)+'Dalyvio prielaidos'!$E$138)</f>
        <v>-4096.1538461538976</v>
      </c>
      <c r="JQ24" s="38">
        <f>(JQ21+JQ27)/2/12*(IF(JQ14,'Dalyvio prielaidos'!$E$137,'Dalyvio prielaidos'!$E$136)+'Dalyvio prielaidos'!$E$138)</f>
        <v>-4096.1538461538976</v>
      </c>
      <c r="JR24" s="38">
        <f>(JR21+JR27)/2/12*(IF(JR14,'Dalyvio prielaidos'!$E$137,'Dalyvio prielaidos'!$E$136)+'Dalyvio prielaidos'!$E$138)</f>
        <v>-4096.1538461538976</v>
      </c>
      <c r="JS24" s="38">
        <f>(JS21+JS27)/2/12*(IF(JS14,'Dalyvio prielaidos'!$E$137,'Dalyvio prielaidos'!$E$136)+'Dalyvio prielaidos'!$E$138)</f>
        <v>-4096.1538461538976</v>
      </c>
      <c r="JT24" s="38">
        <f>(JT21+JT27)/2/12*(IF(JT14,'Dalyvio prielaidos'!$E$137,'Dalyvio prielaidos'!$E$136)+'Dalyvio prielaidos'!$E$138)</f>
        <v>-4096.1538461538976</v>
      </c>
      <c r="JU24" s="38">
        <f>(JU21+JU27)/2/12*(IF(JU14,'Dalyvio prielaidos'!$E$137,'Dalyvio prielaidos'!$E$136)+'Dalyvio prielaidos'!$E$138)</f>
        <v>-4096.1538461538976</v>
      </c>
      <c r="JV24" s="38">
        <f>(JV21+JV27)/2/12*(IF(JV14,'Dalyvio prielaidos'!$E$137,'Dalyvio prielaidos'!$E$136)+'Dalyvio prielaidos'!$E$138)</f>
        <v>-4096.1538461538976</v>
      </c>
      <c r="JW24" s="38">
        <f>(JW21+JW27)/2/12*(IF(JW14,'Dalyvio prielaidos'!$E$137,'Dalyvio prielaidos'!$E$136)+'Dalyvio prielaidos'!$E$138)</f>
        <v>-4096.1538461538976</v>
      </c>
      <c r="JX24" s="38">
        <f>(JX21+JX27)/2/12*(IF(JX14,'Dalyvio prielaidos'!$E$137,'Dalyvio prielaidos'!$E$136)+'Dalyvio prielaidos'!$E$138)</f>
        <v>-4096.1538461538976</v>
      </c>
      <c r="JY24" s="38">
        <f>(JY21+JY27)/2/12*(IF(JY14,'Dalyvio prielaidos'!$E$137,'Dalyvio prielaidos'!$E$136)+'Dalyvio prielaidos'!$E$138)</f>
        <v>-4096.1538461538976</v>
      </c>
      <c r="JZ24" s="38">
        <f>(JZ21+JZ27)/2/12*(IF(JZ14,'Dalyvio prielaidos'!$E$137,'Dalyvio prielaidos'!$E$136)+'Dalyvio prielaidos'!$E$138)</f>
        <v>-4096.1538461538976</v>
      </c>
      <c r="KA24" s="38">
        <f>SUM(JO24:JZ24)</f>
        <v>-49153.84615384676</v>
      </c>
      <c r="KB24" s="38">
        <f>(KB21+KB27)/2/12*(IF(KB14,'Dalyvio prielaidos'!$E$137,'Dalyvio prielaidos'!$E$136)+'Dalyvio prielaidos'!$E$138)</f>
        <v>-4096.1538461538976</v>
      </c>
      <c r="KC24" s="38">
        <f>(KC21+KC27)/2/12*(IF(KC14,'Dalyvio prielaidos'!$E$137,'Dalyvio prielaidos'!$E$136)+'Dalyvio prielaidos'!$E$138)</f>
        <v>-4096.1538461538976</v>
      </c>
      <c r="KD24" s="38">
        <f>(KD21+KD27)/2/12*(IF(KD14,'Dalyvio prielaidos'!$E$137,'Dalyvio prielaidos'!$E$136)+'Dalyvio prielaidos'!$E$138)</f>
        <v>-4096.1538461538976</v>
      </c>
      <c r="KE24" s="38">
        <f>(KE21+KE27)/2/12*(IF(KE14,'Dalyvio prielaidos'!$E$137,'Dalyvio prielaidos'!$E$136)+'Dalyvio prielaidos'!$E$138)</f>
        <v>-4096.1538461538976</v>
      </c>
      <c r="KF24" s="38">
        <f>(KF21+KF27)/2/12*(IF(KF14,'Dalyvio prielaidos'!$E$137,'Dalyvio prielaidos'!$E$136)+'Dalyvio prielaidos'!$E$138)</f>
        <v>-4096.1538461538976</v>
      </c>
      <c r="KG24" s="38">
        <f>(KG21+KG27)/2/12*(IF(KG14,'Dalyvio prielaidos'!$E$137,'Dalyvio prielaidos'!$E$136)+'Dalyvio prielaidos'!$E$138)</f>
        <v>-4096.1538461538976</v>
      </c>
      <c r="KH24" s="38">
        <f>(KH21+KH27)/2/12*(IF(KH14,'Dalyvio prielaidos'!$E$137,'Dalyvio prielaidos'!$E$136)+'Dalyvio prielaidos'!$E$138)</f>
        <v>-4096.1538461538976</v>
      </c>
      <c r="KI24" s="38">
        <f>(KI21+KI27)/2/12*(IF(KI14,'Dalyvio prielaidos'!$E$137,'Dalyvio prielaidos'!$E$136)+'Dalyvio prielaidos'!$E$138)</f>
        <v>-4096.1538461538976</v>
      </c>
      <c r="KJ24" s="38">
        <f>(KJ21+KJ27)/2/12*(IF(KJ14,'Dalyvio prielaidos'!$E$137,'Dalyvio prielaidos'!$E$136)+'Dalyvio prielaidos'!$E$138)</f>
        <v>-4096.1538461538976</v>
      </c>
      <c r="KK24" s="38">
        <f>(KK21+KK27)/2/12*(IF(KK14,'Dalyvio prielaidos'!$E$137,'Dalyvio prielaidos'!$E$136)+'Dalyvio prielaidos'!$E$138)</f>
        <v>-4096.1538461538976</v>
      </c>
      <c r="KL24" s="38">
        <f>(KL21+KL27)/2/12*(IF(KL14,'Dalyvio prielaidos'!$E$137,'Dalyvio prielaidos'!$E$136)+'Dalyvio prielaidos'!$E$138)</f>
        <v>-4096.1538461538976</v>
      </c>
      <c r="KM24" s="38">
        <f>(KM21+KM27)/2/12*(IF(KM14,'Dalyvio prielaidos'!$E$137,'Dalyvio prielaidos'!$E$136)+'Dalyvio prielaidos'!$E$138)</f>
        <v>-4096.1538461538976</v>
      </c>
      <c r="KN24" s="38">
        <f>SUM(KB24:KM24)</f>
        <v>-49153.84615384676</v>
      </c>
      <c r="KO24" s="38">
        <f>(KO21+KO27)/2/12*(IF(KO14,'Dalyvio prielaidos'!$E$137,'Dalyvio prielaidos'!$E$136)+'Dalyvio prielaidos'!$E$138)</f>
        <v>-4096.1538461538976</v>
      </c>
      <c r="KP24" s="38">
        <f>(KP21+KP27)/2/12*(IF(KP14,'Dalyvio prielaidos'!$E$137,'Dalyvio prielaidos'!$E$136)+'Dalyvio prielaidos'!$E$138)</f>
        <v>-4096.1538461538976</v>
      </c>
      <c r="KQ24" s="38">
        <f>(KQ21+KQ27)/2/12*(IF(KQ14,'Dalyvio prielaidos'!$E$137,'Dalyvio prielaidos'!$E$136)+'Dalyvio prielaidos'!$E$138)</f>
        <v>-4096.1538461538976</v>
      </c>
      <c r="KR24" s="38">
        <f>(KR21+KR27)/2/12*(IF(KR14,'Dalyvio prielaidos'!$E$137,'Dalyvio prielaidos'!$E$136)+'Dalyvio prielaidos'!$E$138)</f>
        <v>-4096.1538461538976</v>
      </c>
      <c r="KS24" s="38">
        <f>(KS21+KS27)/2/12*(IF(KS14,'Dalyvio prielaidos'!$E$137,'Dalyvio prielaidos'!$E$136)+'Dalyvio prielaidos'!$E$138)</f>
        <v>-4096.1538461538976</v>
      </c>
      <c r="KT24" s="38">
        <f>(KT21+KT27)/2/12*(IF(KT14,'Dalyvio prielaidos'!$E$137,'Dalyvio prielaidos'!$E$136)+'Dalyvio prielaidos'!$E$138)</f>
        <v>-4096.1538461538976</v>
      </c>
      <c r="KU24" s="38">
        <f>(KU21+KU27)/2/12*(IF(KU14,'Dalyvio prielaidos'!$E$137,'Dalyvio prielaidos'!$E$136)+'Dalyvio prielaidos'!$E$138)</f>
        <v>-4096.1538461538976</v>
      </c>
      <c r="KV24" s="38">
        <f>(KV21+KV27)/2/12*(IF(KV14,'Dalyvio prielaidos'!$E$137,'Dalyvio prielaidos'!$E$136)+'Dalyvio prielaidos'!$E$138)</f>
        <v>-4096.1538461538976</v>
      </c>
      <c r="KW24" s="38">
        <f>(KW21+KW27)/2/12*(IF(KW14,'Dalyvio prielaidos'!$E$137,'Dalyvio prielaidos'!$E$136)+'Dalyvio prielaidos'!$E$138)</f>
        <v>-4096.1538461538976</v>
      </c>
      <c r="KX24" s="38">
        <f>(KX21+KX27)/2/12*(IF(KX14,'Dalyvio prielaidos'!$E$137,'Dalyvio prielaidos'!$E$136)+'Dalyvio prielaidos'!$E$138)</f>
        <v>-4096.1538461538976</v>
      </c>
      <c r="KY24" s="38">
        <f>(KY21+KY27)/2/12*(IF(KY14,'Dalyvio prielaidos'!$E$137,'Dalyvio prielaidos'!$E$136)+'Dalyvio prielaidos'!$E$138)</f>
        <v>-4096.1538461538976</v>
      </c>
      <c r="KZ24" s="38">
        <f>(KZ21+KZ27)/2/12*(IF(KZ14,'Dalyvio prielaidos'!$E$137,'Dalyvio prielaidos'!$E$136)+'Dalyvio prielaidos'!$E$138)</f>
        <v>-4096.1538461538976</v>
      </c>
      <c r="LA24" s="38">
        <f>SUM(KO24:KZ24)</f>
        <v>-49153.84615384676</v>
      </c>
      <c r="LB24" s="38">
        <f>(LB21+LB27)/2/12*(IF(LB14,'Dalyvio prielaidos'!$E$137,'Dalyvio prielaidos'!$E$136)+'Dalyvio prielaidos'!$E$138)</f>
        <v>-4096.1538461538976</v>
      </c>
      <c r="LC24" s="38">
        <f>(LC21+LC27)/2/12*(IF(LC14,'Dalyvio prielaidos'!$E$137,'Dalyvio prielaidos'!$E$136)+'Dalyvio prielaidos'!$E$138)</f>
        <v>-4096.1538461538976</v>
      </c>
      <c r="LD24" s="38">
        <f>(LD21+LD27)/2/12*(IF(LD14,'Dalyvio prielaidos'!$E$137,'Dalyvio prielaidos'!$E$136)+'Dalyvio prielaidos'!$E$138)</f>
        <v>-4096.1538461538976</v>
      </c>
      <c r="LE24" s="38">
        <f>(LE21+LE27)/2/12*(IF(LE14,'Dalyvio prielaidos'!$E$137,'Dalyvio prielaidos'!$E$136)+'Dalyvio prielaidos'!$E$138)</f>
        <v>-4096.1538461538976</v>
      </c>
      <c r="LF24" s="38">
        <f>(LF21+LF27)/2/12*(IF(LF14,'Dalyvio prielaidos'!$E$137,'Dalyvio prielaidos'!$E$136)+'Dalyvio prielaidos'!$E$138)</f>
        <v>-4096.1538461538976</v>
      </c>
      <c r="LG24" s="38">
        <f>(LG21+LG27)/2/12*(IF(LG14,'Dalyvio prielaidos'!$E$137,'Dalyvio prielaidos'!$E$136)+'Dalyvio prielaidos'!$E$138)</f>
        <v>-4096.1538461538976</v>
      </c>
      <c r="LH24" s="38">
        <f>(LH21+LH27)/2/12*(IF(LH14,'Dalyvio prielaidos'!$E$137,'Dalyvio prielaidos'!$E$136)+'Dalyvio prielaidos'!$E$138)</f>
        <v>-4096.1538461538976</v>
      </c>
      <c r="LI24" s="38">
        <f>(LI21+LI27)/2/12*(IF(LI14,'Dalyvio prielaidos'!$E$137,'Dalyvio prielaidos'!$E$136)+'Dalyvio prielaidos'!$E$138)</f>
        <v>-4096.1538461538976</v>
      </c>
      <c r="LJ24" s="38">
        <f>(LJ21+LJ27)/2/12*(IF(LJ14,'Dalyvio prielaidos'!$E$137,'Dalyvio prielaidos'!$E$136)+'Dalyvio prielaidos'!$E$138)</f>
        <v>-4096.1538461538976</v>
      </c>
      <c r="LK24" s="38">
        <f>(LK21+LK27)/2/12*(IF(LK14,'Dalyvio prielaidos'!$E$137,'Dalyvio prielaidos'!$E$136)+'Dalyvio prielaidos'!$E$138)</f>
        <v>-4096.1538461538976</v>
      </c>
      <c r="LL24" s="38">
        <f>(LL21+LL27)/2/12*(IF(LL14,'Dalyvio prielaidos'!$E$137,'Dalyvio prielaidos'!$E$136)+'Dalyvio prielaidos'!$E$138)</f>
        <v>-4096.1538461538976</v>
      </c>
      <c r="LM24" s="38">
        <f>(LM21+LM27)/2/12*(IF(LM14,'Dalyvio prielaidos'!$E$137,'Dalyvio prielaidos'!$E$136)+'Dalyvio prielaidos'!$E$138)</f>
        <v>-4096.1538461538976</v>
      </c>
      <c r="LN24" s="38">
        <f>SUM(LB24:LM24)</f>
        <v>-49153.84615384676</v>
      </c>
    </row>
    <row r="25" spans="1:326" ht="15.75" customHeight="1">
      <c r="A25" s="110" t="s">
        <v>261</v>
      </c>
      <c r="B25" s="512">
        <f>IF(B16,(('Dalyvio prielaidos'!$E$129-(B21+B27)/2)*'Dalyvio prielaidos'!$E$139)/12,0)</f>
        <v>3750</v>
      </c>
      <c r="C25" s="512">
        <f>IF(C16,(('Dalyvio prielaidos'!$E$129-(C21+C27)/2)*'Dalyvio prielaidos'!$E$139)/12,0)</f>
        <v>3750</v>
      </c>
      <c r="D25" s="512">
        <f>IF(D16,(('Dalyvio prielaidos'!$E$129-(D21+D27)/2)*'Dalyvio prielaidos'!$E$139)/12,0)</f>
        <v>3750</v>
      </c>
      <c r="E25" s="512">
        <f>IF(E16,(('Dalyvio prielaidos'!$E$129-(E21+E27)/2)*'Dalyvio prielaidos'!$E$139)/12,0)</f>
        <v>3750</v>
      </c>
      <c r="F25" s="512">
        <f>IF(F16,(('Dalyvio prielaidos'!$E$129-(F21+F27)/2)*'Dalyvio prielaidos'!$E$139)/12,0)</f>
        <v>3750</v>
      </c>
      <c r="G25" s="512">
        <f>IF(G16,(('Dalyvio prielaidos'!$E$129-(G21+G27)/2)*'Dalyvio prielaidos'!$E$139)/12,0)</f>
        <v>3750</v>
      </c>
      <c r="H25" s="512">
        <f>IF(H16,(('Dalyvio prielaidos'!$E$129-(H21+H27)/2)*'Dalyvio prielaidos'!$E$139)/12,0)</f>
        <v>3750</v>
      </c>
      <c r="I25" s="512">
        <f>IF(I16,(('Dalyvio prielaidos'!$E$129-(I21+I27)/2)*'Dalyvio prielaidos'!$E$139)/12,0)</f>
        <v>3750</v>
      </c>
      <c r="J25" s="512">
        <f>IF(J16,(('Dalyvio prielaidos'!$E$129-(J21+J27)/2)*'Dalyvio prielaidos'!$E$139)/12,0)</f>
        <v>3750</v>
      </c>
      <c r="K25" s="512">
        <f>IF(K16,(('Dalyvio prielaidos'!$E$129-(K21+K27)/2)*'Dalyvio prielaidos'!$E$139)/12,0)</f>
        <v>3750</v>
      </c>
      <c r="L25" s="512">
        <f>IF(L16,(('Dalyvio prielaidos'!$E$129-(L21+L27)/2)*'Dalyvio prielaidos'!$E$139)/12,0)</f>
        <v>3750</v>
      </c>
      <c r="M25" s="512">
        <f>IF(M16,(('Dalyvio prielaidos'!$E$129-(M21+M27)/2)*'Dalyvio prielaidos'!$E$139)/12,0)</f>
        <v>3750</v>
      </c>
      <c r="N25" s="38">
        <f t="shared" ref="N25:N26" si="318">SUM(B25:M25)</f>
        <v>45000</v>
      </c>
      <c r="O25" s="512">
        <f>IF(O16,(('Dalyvio prielaidos'!$E$129-(O21+O27)/2)*'Dalyvio prielaidos'!$E$139)/12,0)</f>
        <v>3683.5380347222222</v>
      </c>
      <c r="P25" s="512">
        <f>IF(P16,(('Dalyvio prielaidos'!$E$129-(P21+P27)/2)*'Dalyvio prielaidos'!$E$139)/12,0)</f>
        <v>3452.6635208333323</v>
      </c>
      <c r="Q25" s="512">
        <f>IF(Q16,(('Dalyvio prielaidos'!$E$129-(Q21+Q27)/2)*'Dalyvio prielaidos'!$E$139)/12,0)</f>
        <v>3123.8384236111106</v>
      </c>
      <c r="R25" s="512">
        <f>IF(R16,(('Dalyvio prielaidos'!$E$129-(R21+R27)/2)*'Dalyvio prielaidos'!$E$139)/12,0)</f>
        <v>2795.0133263888879</v>
      </c>
      <c r="S25" s="512">
        <f>IF(S16,(('Dalyvio prielaidos'!$E$129-(S21+S27)/2)*'Dalyvio prielaidos'!$E$139)/12,0)</f>
        <v>2466.1882291666657</v>
      </c>
      <c r="T25" s="512">
        <f>IF(T16,(('Dalyvio prielaidos'!$E$129-(T21+T27)/2)*'Dalyvio prielaidos'!$E$139)/12,0)</f>
        <v>2137.3631319444435</v>
      </c>
      <c r="U25" s="512">
        <f>IF(U16,(('Dalyvio prielaidos'!$E$129-(U21+U27)/2)*'Dalyvio prielaidos'!$E$139)/12,0)</f>
        <v>1808.5380347222215</v>
      </c>
      <c r="V25" s="512">
        <f>IF(V16,(('Dalyvio prielaidos'!$E$129-(V21+V27)/2)*'Dalyvio prielaidos'!$E$139)/12,0)</f>
        <v>1479.7129374999995</v>
      </c>
      <c r="W25" s="512">
        <f>IF(W16,(('Dalyvio prielaidos'!$E$129-(W21+W27)/2)*'Dalyvio prielaidos'!$E$139)/12,0)</f>
        <v>1150.8878402777771</v>
      </c>
      <c r="X25" s="512">
        <f>IF(X16,(('Dalyvio prielaidos'!$E$129-(X21+X27)/2)*'Dalyvio prielaidos'!$E$139)/12,0)</f>
        <v>822.06274305555507</v>
      </c>
      <c r="Y25" s="512">
        <f>IF(Y16,(('Dalyvio prielaidos'!$E$129-(Y21+Y27)/2)*'Dalyvio prielaidos'!$E$139)/12,0)</f>
        <v>493.23764583333241</v>
      </c>
      <c r="Z25" s="512">
        <f>IF(Z16,(('Dalyvio prielaidos'!$E$129-(Z21+Z27)/2)*'Dalyvio prielaidos'!$E$139)/12,0)</f>
        <v>164.41254861111054</v>
      </c>
      <c r="AA25" s="38">
        <f t="shared" ref="AA25" si="319">SUM(O25:Z25)</f>
        <v>23577.456416666657</v>
      </c>
      <c r="AB25" s="512">
        <f>IF(AB16,(('Dalyvio prielaidos'!$E$129-(AB21+AB27)/2)*'Dalyvio prielaidos'!$E$139)/12,0)</f>
        <v>0</v>
      </c>
      <c r="AC25" s="512">
        <f>IF(AC16,(('Dalyvio prielaidos'!$E$129-(AC21+AC27)/2)*'Dalyvio prielaidos'!$E$139)/12,0)</f>
        <v>0</v>
      </c>
      <c r="AD25" s="512">
        <f>IF(AD16,(('Dalyvio prielaidos'!$E$129-(AD21+AD27)/2)*'Dalyvio prielaidos'!$E$139)/12,0)</f>
        <v>0</v>
      </c>
      <c r="AE25" s="512">
        <f>IF(AE16,(('Dalyvio prielaidos'!$E$129-(AE21+AE27)/2)*'Dalyvio prielaidos'!$E$139)/12,0)</f>
        <v>0</v>
      </c>
      <c r="AF25" s="512">
        <f>IF(AF16,(('Dalyvio prielaidos'!$E$129-(AF21+AF27)/2)*'Dalyvio prielaidos'!$E$139)/12,0)</f>
        <v>0</v>
      </c>
      <c r="AG25" s="512">
        <f>IF(AG16,(('Dalyvio prielaidos'!$E$129-(AG21+AG27)/2)*'Dalyvio prielaidos'!$E$139)/12,0)</f>
        <v>0</v>
      </c>
      <c r="AH25" s="512">
        <f>IF(AH16,(('Dalyvio prielaidos'!$E$129-(AH21+AH27)/2)*'Dalyvio prielaidos'!$E$139)/12,0)</f>
        <v>0</v>
      </c>
      <c r="AI25" s="512">
        <f>IF(AI16,(('Dalyvio prielaidos'!$E$129-(AI21+AI27)/2)*'Dalyvio prielaidos'!$E$139)/12,0)</f>
        <v>0</v>
      </c>
      <c r="AJ25" s="512">
        <f>IF(AJ16,(('Dalyvio prielaidos'!$E$129-(AJ21+AJ27)/2)*'Dalyvio prielaidos'!$E$139)/12,0)</f>
        <v>0</v>
      </c>
      <c r="AK25" s="512">
        <f>IF(AK16,(('Dalyvio prielaidos'!$E$129-(AK21+AK27)/2)*'Dalyvio prielaidos'!$E$139)/12,0)</f>
        <v>0</v>
      </c>
      <c r="AL25" s="512">
        <f>IF(AL16,(('Dalyvio prielaidos'!$E$129-(AL21+AL27)/2)*'Dalyvio prielaidos'!$E$139)/12,0)</f>
        <v>0</v>
      </c>
      <c r="AM25" s="512">
        <f>IF(AM16,(('Dalyvio prielaidos'!$E$129-(AM21+AM27)/2)*'Dalyvio prielaidos'!$E$139)/12,0)</f>
        <v>0</v>
      </c>
      <c r="AN25" s="38">
        <f t="shared" ref="AN25" si="320">SUM(AB25:AM25)</f>
        <v>0</v>
      </c>
      <c r="AO25" s="512">
        <f>IF(AO16,(('Dalyvio prielaidos'!$E$129-(AO21+AO27)/2)*'Dalyvio prielaidos'!$E$139)/12,0)</f>
        <v>0</v>
      </c>
      <c r="AP25" s="512">
        <f>IF(AP16,(('Dalyvio prielaidos'!$E$129-(AP21+AP27)/2)*'Dalyvio prielaidos'!$E$139)/12,0)</f>
        <v>0</v>
      </c>
      <c r="AQ25" s="512">
        <f>IF(AQ16,(('Dalyvio prielaidos'!$E$129-(AQ21+AQ27)/2)*'Dalyvio prielaidos'!$E$139)/12,0)</f>
        <v>0</v>
      </c>
      <c r="AR25" s="512">
        <f>IF(AR16,(('Dalyvio prielaidos'!$E$129-(AR21+AR27)/2)*'Dalyvio prielaidos'!$E$139)/12,0)</f>
        <v>0</v>
      </c>
      <c r="AS25" s="512">
        <f>IF(AS16,(('Dalyvio prielaidos'!$E$129-(AS21+AS27)/2)*'Dalyvio prielaidos'!$E$139)/12,0)</f>
        <v>0</v>
      </c>
      <c r="AT25" s="512">
        <f>IF(AT16,(('Dalyvio prielaidos'!$E$129-(AT21+AT27)/2)*'Dalyvio prielaidos'!$E$139)/12,0)</f>
        <v>0</v>
      </c>
      <c r="AU25" s="512">
        <f>IF(AU16,(('Dalyvio prielaidos'!$E$129-(AU21+AU27)/2)*'Dalyvio prielaidos'!$E$139)/12,0)</f>
        <v>0</v>
      </c>
      <c r="AV25" s="512">
        <f>IF(AV16,(('Dalyvio prielaidos'!$E$129-(AV21+AV27)/2)*'Dalyvio prielaidos'!$E$139)/12,0)</f>
        <v>0</v>
      </c>
      <c r="AW25" s="512">
        <f>IF(AW16,(('Dalyvio prielaidos'!$E$129-(AW21+AW27)/2)*'Dalyvio prielaidos'!$E$139)/12,0)</f>
        <v>0</v>
      </c>
      <c r="AX25" s="512">
        <f>IF(AX16,(('Dalyvio prielaidos'!$E$129-(AX21+AX27)/2)*'Dalyvio prielaidos'!$E$139)/12,0)</f>
        <v>0</v>
      </c>
      <c r="AY25" s="512">
        <f>IF(AY16,(('Dalyvio prielaidos'!$E$129-(AY21+AY27)/2)*'Dalyvio prielaidos'!$E$139)/12,0)</f>
        <v>0</v>
      </c>
      <c r="AZ25" s="512">
        <f>IF(AZ16,(('Dalyvio prielaidos'!$E$129-(AZ21+AZ27)/2)*'Dalyvio prielaidos'!$E$139)/12,0)</f>
        <v>0</v>
      </c>
      <c r="BA25" s="38">
        <f t="shared" ref="BA25:BA26" si="321">SUM(AO25:AZ25)</f>
        <v>0</v>
      </c>
      <c r="BB25" s="512">
        <f>IF(BB16,(('Dalyvio prielaidos'!$E$129-(BB21+BB27)/2)*'Dalyvio prielaidos'!$E$139)/12,0)</f>
        <v>0</v>
      </c>
      <c r="BC25" s="512">
        <f>IF(BC16,(('Dalyvio prielaidos'!$E$129-(BC21+BC27)/2)*'Dalyvio prielaidos'!$E$139)/12,0)</f>
        <v>0</v>
      </c>
      <c r="BD25" s="512">
        <f>IF(BD16,(('Dalyvio prielaidos'!$E$129-(BD21+BD27)/2)*'Dalyvio prielaidos'!$E$139)/12,0)</f>
        <v>0</v>
      </c>
      <c r="BE25" s="512">
        <f>IF(BE16,(('Dalyvio prielaidos'!$E$129-(BE21+BE27)/2)*'Dalyvio prielaidos'!$E$139)/12,0)</f>
        <v>0</v>
      </c>
      <c r="BF25" s="512">
        <f>IF(BF16,(('Dalyvio prielaidos'!$E$129-(BF21+BF27)/2)*'Dalyvio prielaidos'!$E$139)/12,0)</f>
        <v>0</v>
      </c>
      <c r="BG25" s="512">
        <f>IF(BG16,(('Dalyvio prielaidos'!$E$129-(BG21+BG27)/2)*'Dalyvio prielaidos'!$E$139)/12,0)</f>
        <v>0</v>
      </c>
      <c r="BH25" s="512">
        <f>IF(BH16,(('Dalyvio prielaidos'!$E$129-(BH21+BH27)/2)*'Dalyvio prielaidos'!$E$139)/12,0)</f>
        <v>0</v>
      </c>
      <c r="BI25" s="512">
        <f>IF(BI16,(('Dalyvio prielaidos'!$E$129-(BI21+BI27)/2)*'Dalyvio prielaidos'!$E$139)/12,0)</f>
        <v>0</v>
      </c>
      <c r="BJ25" s="512">
        <f>IF(BJ16,(('Dalyvio prielaidos'!$E$129-(BJ21+BJ27)/2)*'Dalyvio prielaidos'!$E$139)/12,0)</f>
        <v>0</v>
      </c>
      <c r="BK25" s="512">
        <f>IF(BK16,(('Dalyvio prielaidos'!$E$129-(BK21+BK27)/2)*'Dalyvio prielaidos'!$E$139)/12,0)</f>
        <v>0</v>
      </c>
      <c r="BL25" s="512">
        <f>IF(BL16,(('Dalyvio prielaidos'!$E$129-(BL21+BL27)/2)*'Dalyvio prielaidos'!$E$139)/12,0)</f>
        <v>0</v>
      </c>
      <c r="BM25" s="512">
        <f>IF(BM16,(('Dalyvio prielaidos'!$E$129-(BM21+BM27)/2)*'Dalyvio prielaidos'!$E$139)/12,0)</f>
        <v>0</v>
      </c>
      <c r="BN25" s="38">
        <f t="shared" ref="BN25:BN26" si="322">SUM(BB25:BM25)</f>
        <v>0</v>
      </c>
      <c r="BO25" s="512">
        <f>IF(BO16,(('Dalyvio prielaidos'!$E$129-(BO21+BO27)/2)*'Dalyvio prielaidos'!$E$139)/12,0)</f>
        <v>0</v>
      </c>
      <c r="BP25" s="512">
        <f>IF(BP16,(('Dalyvio prielaidos'!$E$129-(BP21+BP27)/2)*'Dalyvio prielaidos'!$E$139)/12,0)</f>
        <v>0</v>
      </c>
      <c r="BQ25" s="512">
        <f>IF(BQ16,(('Dalyvio prielaidos'!$E$129-(BQ21+BQ27)/2)*'Dalyvio prielaidos'!$E$139)/12,0)</f>
        <v>0</v>
      </c>
      <c r="BR25" s="512">
        <f>IF(BR16,(('Dalyvio prielaidos'!$E$129-(BR21+BR27)/2)*'Dalyvio prielaidos'!$E$139)/12,0)</f>
        <v>0</v>
      </c>
      <c r="BS25" s="512">
        <f>IF(BS16,(('Dalyvio prielaidos'!$E$129-(BS21+BS27)/2)*'Dalyvio prielaidos'!$E$139)/12,0)</f>
        <v>0</v>
      </c>
      <c r="BT25" s="512">
        <f>IF(BT16,(('Dalyvio prielaidos'!$E$129-(BT21+BT27)/2)*'Dalyvio prielaidos'!$E$139)/12,0)</f>
        <v>0</v>
      </c>
      <c r="BU25" s="512">
        <f>IF(BU16,(('Dalyvio prielaidos'!$E$129-(BU21+BU27)/2)*'Dalyvio prielaidos'!$E$139)/12,0)</f>
        <v>0</v>
      </c>
      <c r="BV25" s="512">
        <f>IF(BV16,(('Dalyvio prielaidos'!$E$129-(BV21+BV27)/2)*'Dalyvio prielaidos'!$E$139)/12,0)</f>
        <v>0</v>
      </c>
      <c r="BW25" s="512">
        <f>IF(BW16,(('Dalyvio prielaidos'!$E$129-(BW21+BW27)/2)*'Dalyvio prielaidos'!$E$139)/12,0)</f>
        <v>0</v>
      </c>
      <c r="BX25" s="512">
        <f>IF(BX16,(('Dalyvio prielaidos'!$E$129-(BX21+BX27)/2)*'Dalyvio prielaidos'!$E$139)/12,0)</f>
        <v>0</v>
      </c>
      <c r="BY25" s="512">
        <f>IF(BY16,(('Dalyvio prielaidos'!$E$129-(BY21+BY27)/2)*'Dalyvio prielaidos'!$E$139)/12,0)</f>
        <v>0</v>
      </c>
      <c r="BZ25" s="512">
        <f>IF(BZ16,(('Dalyvio prielaidos'!$E$129-(BZ21+BZ27)/2)*'Dalyvio prielaidos'!$E$139)/12,0)</f>
        <v>0</v>
      </c>
      <c r="CA25" s="38">
        <f t="shared" ref="CA25:CA26" si="323">SUM(BO25:BZ25)</f>
        <v>0</v>
      </c>
      <c r="CB25" s="512">
        <f>IF(CB16,(('Dalyvio prielaidos'!$E$129-(CB21+CB27)/2)*'Dalyvio prielaidos'!$E$139)/12,0)</f>
        <v>0</v>
      </c>
      <c r="CC25" s="512">
        <f>IF(CC16,(('Dalyvio prielaidos'!$E$129-(CC21+CC27)/2)*'Dalyvio prielaidos'!$E$139)/12,0)</f>
        <v>0</v>
      </c>
      <c r="CD25" s="512">
        <f>IF(CD16,(('Dalyvio prielaidos'!$E$129-(CD21+CD27)/2)*'Dalyvio prielaidos'!$E$139)/12,0)</f>
        <v>0</v>
      </c>
      <c r="CE25" s="512">
        <f>IF(CE16,(('Dalyvio prielaidos'!$E$129-(CE21+CE27)/2)*'Dalyvio prielaidos'!$E$139)/12,0)</f>
        <v>0</v>
      </c>
      <c r="CF25" s="512">
        <f>IF(CF16,(('Dalyvio prielaidos'!$E$129-(CF21+CF27)/2)*'Dalyvio prielaidos'!$E$139)/12,0)</f>
        <v>0</v>
      </c>
      <c r="CG25" s="512">
        <f>IF(CG16,(('Dalyvio prielaidos'!$E$129-(CG21+CG27)/2)*'Dalyvio prielaidos'!$E$139)/12,0)</f>
        <v>0</v>
      </c>
      <c r="CH25" s="512">
        <f>IF(CH16,(('Dalyvio prielaidos'!$E$129-(CH21+CH27)/2)*'Dalyvio prielaidos'!$E$139)/12,0)</f>
        <v>0</v>
      </c>
      <c r="CI25" s="512">
        <f>IF(CI16,(('Dalyvio prielaidos'!$E$129-(CI21+CI27)/2)*'Dalyvio prielaidos'!$E$139)/12,0)</f>
        <v>0</v>
      </c>
      <c r="CJ25" s="512">
        <f>IF(CJ16,(('Dalyvio prielaidos'!$E$129-(CJ21+CJ27)/2)*'Dalyvio prielaidos'!$E$139)/12,0)</f>
        <v>0</v>
      </c>
      <c r="CK25" s="512">
        <f>IF(CK16,(('Dalyvio prielaidos'!$E$129-(CK21+CK27)/2)*'Dalyvio prielaidos'!$E$139)/12,0)</f>
        <v>0</v>
      </c>
      <c r="CL25" s="512">
        <f>IF(CL16,(('Dalyvio prielaidos'!$E$129-(CL21+CL27)/2)*'Dalyvio prielaidos'!$E$139)/12,0)</f>
        <v>0</v>
      </c>
      <c r="CM25" s="512">
        <f>IF(CM16,(('Dalyvio prielaidos'!$E$129-(CM21+CM27)/2)*'Dalyvio prielaidos'!$E$139)/12,0)</f>
        <v>0</v>
      </c>
      <c r="CN25" s="38">
        <f t="shared" ref="CN25:CN26" si="324">SUM(CB25:CM25)</f>
        <v>0</v>
      </c>
      <c r="CO25" s="512">
        <f>IF(CO16,(('Dalyvio prielaidos'!$E$129-(CO21+CO27)/2)*'Dalyvio prielaidos'!$E$139)/12,0)</f>
        <v>0</v>
      </c>
      <c r="CP25" s="512">
        <f>IF(CP16,(('Dalyvio prielaidos'!$E$129-(CP21+CP27)/2)*'Dalyvio prielaidos'!$E$139)/12,0)</f>
        <v>0</v>
      </c>
      <c r="CQ25" s="512">
        <f>IF(CQ16,(('Dalyvio prielaidos'!$E$129-(CQ21+CQ27)/2)*'Dalyvio prielaidos'!$E$139)/12,0)</f>
        <v>0</v>
      </c>
      <c r="CR25" s="512">
        <f>IF(CR16,(('Dalyvio prielaidos'!$E$129-(CR21+CR27)/2)*'Dalyvio prielaidos'!$E$139)/12,0)</f>
        <v>0</v>
      </c>
      <c r="CS25" s="512">
        <f>IF(CS16,(('Dalyvio prielaidos'!$E$129-(CS21+CS27)/2)*'Dalyvio prielaidos'!$E$139)/12,0)</f>
        <v>0</v>
      </c>
      <c r="CT25" s="512">
        <f>IF(CT16,(('Dalyvio prielaidos'!$E$129-(CT21+CT27)/2)*'Dalyvio prielaidos'!$E$139)/12,0)</f>
        <v>0</v>
      </c>
      <c r="CU25" s="512">
        <f>IF(CU16,(('Dalyvio prielaidos'!$E$129-(CU21+CU27)/2)*'Dalyvio prielaidos'!$E$139)/12,0)</f>
        <v>0</v>
      </c>
      <c r="CV25" s="512">
        <f>IF(CV16,(('Dalyvio prielaidos'!$E$129-(CV21+CV27)/2)*'Dalyvio prielaidos'!$E$139)/12,0)</f>
        <v>0</v>
      </c>
      <c r="CW25" s="512">
        <f>IF(CW16,(('Dalyvio prielaidos'!$E$129-(CW21+CW27)/2)*'Dalyvio prielaidos'!$E$139)/12,0)</f>
        <v>0</v>
      </c>
      <c r="CX25" s="512">
        <f>IF(CX16,(('Dalyvio prielaidos'!$E$129-(CX21+CX27)/2)*'Dalyvio prielaidos'!$E$139)/12,0)</f>
        <v>0</v>
      </c>
      <c r="CY25" s="512">
        <f>IF(CY16,(('Dalyvio prielaidos'!$E$129-(CY21+CY27)/2)*'Dalyvio prielaidos'!$E$139)/12,0)</f>
        <v>0</v>
      </c>
      <c r="CZ25" s="512">
        <f>IF(CZ16,(('Dalyvio prielaidos'!$E$129-(CZ21+CZ27)/2)*'Dalyvio prielaidos'!$E$139)/12,0)</f>
        <v>0</v>
      </c>
      <c r="DA25" s="38">
        <f t="shared" ref="DA25:DA26" si="325">SUM(CO25:CZ25)</f>
        <v>0</v>
      </c>
      <c r="DB25" s="512">
        <f>IF(DB16,(('Dalyvio prielaidos'!$E$129-(DB21+DB27)/2)*'Dalyvio prielaidos'!$E$139)/12,0)</f>
        <v>0</v>
      </c>
      <c r="DC25" s="512">
        <f>IF(DC16,(('Dalyvio prielaidos'!$E$129-(DC21+DC27)/2)*'Dalyvio prielaidos'!$E$139)/12,0)</f>
        <v>0</v>
      </c>
      <c r="DD25" s="512">
        <f>IF(DD16,(('Dalyvio prielaidos'!$E$129-(DD21+DD27)/2)*'Dalyvio prielaidos'!$E$139)/12,0)</f>
        <v>0</v>
      </c>
      <c r="DE25" s="512">
        <f>IF(DE16,(('Dalyvio prielaidos'!$E$129-(DE21+DE27)/2)*'Dalyvio prielaidos'!$E$139)/12,0)</f>
        <v>0</v>
      </c>
      <c r="DF25" s="512">
        <f>IF(DF16,(('Dalyvio prielaidos'!$E$129-(DF21+DF27)/2)*'Dalyvio prielaidos'!$E$139)/12,0)</f>
        <v>0</v>
      </c>
      <c r="DG25" s="512">
        <f>IF(DG16,(('Dalyvio prielaidos'!$E$129-(DG21+DG27)/2)*'Dalyvio prielaidos'!$E$139)/12,0)</f>
        <v>0</v>
      </c>
      <c r="DH25" s="512">
        <f>IF(DH16,(('Dalyvio prielaidos'!$E$129-(DH21+DH27)/2)*'Dalyvio prielaidos'!$E$139)/12,0)</f>
        <v>0</v>
      </c>
      <c r="DI25" s="512">
        <f>IF(DI16,(('Dalyvio prielaidos'!$E$129-(DI21+DI27)/2)*'Dalyvio prielaidos'!$E$139)/12,0)</f>
        <v>0</v>
      </c>
      <c r="DJ25" s="512">
        <f>IF(DJ16,(('Dalyvio prielaidos'!$E$129-(DJ21+DJ27)/2)*'Dalyvio prielaidos'!$E$139)/12,0)</f>
        <v>0</v>
      </c>
      <c r="DK25" s="512">
        <f>IF(DK16,(('Dalyvio prielaidos'!$E$129-(DK21+DK27)/2)*'Dalyvio prielaidos'!$E$139)/12,0)</f>
        <v>0</v>
      </c>
      <c r="DL25" s="512">
        <f>IF(DL16,(('Dalyvio prielaidos'!$E$129-(DL21+DL27)/2)*'Dalyvio prielaidos'!$E$139)/12,0)</f>
        <v>0</v>
      </c>
      <c r="DM25" s="512">
        <f>IF(DM16,(('Dalyvio prielaidos'!$E$129-(DM21+DM27)/2)*'Dalyvio prielaidos'!$E$139)/12,0)</f>
        <v>0</v>
      </c>
      <c r="DN25" s="38">
        <f t="shared" ref="DN25:DN26" si="326">SUM(DB25:DM25)</f>
        <v>0</v>
      </c>
      <c r="DO25" s="512">
        <f>IF(DO16,(('Dalyvio prielaidos'!$E$129-(DO21+DO27)/2)*'Dalyvio prielaidos'!$E$139)/12,0)</f>
        <v>0</v>
      </c>
      <c r="DP25" s="512">
        <f>IF(DP16,(('Dalyvio prielaidos'!$E$129-(DP21+DP27)/2)*'Dalyvio prielaidos'!$E$139)/12,0)</f>
        <v>0</v>
      </c>
      <c r="DQ25" s="512">
        <f>IF(DQ16,(('Dalyvio prielaidos'!$E$129-(DQ21+DQ27)/2)*'Dalyvio prielaidos'!$E$139)/12,0)</f>
        <v>0</v>
      </c>
      <c r="DR25" s="512">
        <f>IF(DR16,(('Dalyvio prielaidos'!$E$129-(DR21+DR27)/2)*'Dalyvio prielaidos'!$E$139)/12,0)</f>
        <v>0</v>
      </c>
      <c r="DS25" s="512">
        <f>IF(DS16,(('Dalyvio prielaidos'!$E$129-(DS21+DS27)/2)*'Dalyvio prielaidos'!$E$139)/12,0)</f>
        <v>0</v>
      </c>
      <c r="DT25" s="512">
        <f>IF(DT16,(('Dalyvio prielaidos'!$E$129-(DT21+DT27)/2)*'Dalyvio prielaidos'!$E$139)/12,0)</f>
        <v>0</v>
      </c>
      <c r="DU25" s="512">
        <f>IF(DU16,(('Dalyvio prielaidos'!$E$129-(DU21+DU27)/2)*'Dalyvio prielaidos'!$E$139)/12,0)</f>
        <v>0</v>
      </c>
      <c r="DV25" s="512">
        <f>IF(DV16,(('Dalyvio prielaidos'!$E$129-(DV21+DV27)/2)*'Dalyvio prielaidos'!$E$139)/12,0)</f>
        <v>0</v>
      </c>
      <c r="DW25" s="512">
        <f>IF(DW16,(('Dalyvio prielaidos'!$E$129-(DW21+DW27)/2)*'Dalyvio prielaidos'!$E$139)/12,0)</f>
        <v>0</v>
      </c>
      <c r="DX25" s="512">
        <f>IF(DX16,(('Dalyvio prielaidos'!$E$129-(DX21+DX27)/2)*'Dalyvio prielaidos'!$E$139)/12,0)</f>
        <v>0</v>
      </c>
      <c r="DY25" s="512">
        <f>IF(DY16,(('Dalyvio prielaidos'!$E$129-(DY21+DY27)/2)*'Dalyvio prielaidos'!$E$139)/12,0)</f>
        <v>0</v>
      </c>
      <c r="DZ25" s="512">
        <f>IF(DZ16,(('Dalyvio prielaidos'!$E$129-(DZ21+DZ27)/2)*'Dalyvio prielaidos'!$E$139)/12,0)</f>
        <v>0</v>
      </c>
      <c r="EA25" s="38">
        <f t="shared" ref="EA25:EA26" si="327">SUM(DO25:DZ25)</f>
        <v>0</v>
      </c>
      <c r="EB25" s="512">
        <f>IF(EB16,(('Dalyvio prielaidos'!$E$129-(EB21+EB27)/2)*'Dalyvio prielaidos'!$E$139)/12,0)</f>
        <v>0</v>
      </c>
      <c r="EC25" s="512">
        <f>IF(EC16,(('Dalyvio prielaidos'!$E$129-(EC21+EC27)/2)*'Dalyvio prielaidos'!$E$139)/12,0)</f>
        <v>0</v>
      </c>
      <c r="ED25" s="512">
        <f>IF(ED16,(('Dalyvio prielaidos'!$E$129-(ED21+ED27)/2)*'Dalyvio prielaidos'!$E$139)/12,0)</f>
        <v>0</v>
      </c>
      <c r="EE25" s="512">
        <f>IF(EE16,(('Dalyvio prielaidos'!$E$129-(EE21+EE27)/2)*'Dalyvio prielaidos'!$E$139)/12,0)</f>
        <v>0</v>
      </c>
      <c r="EF25" s="512">
        <f>IF(EF16,(('Dalyvio prielaidos'!$E$129-(EF21+EF27)/2)*'Dalyvio prielaidos'!$E$139)/12,0)</f>
        <v>0</v>
      </c>
      <c r="EG25" s="512">
        <f>IF(EG16,(('Dalyvio prielaidos'!$E$129-(EG21+EG27)/2)*'Dalyvio prielaidos'!$E$139)/12,0)</f>
        <v>0</v>
      </c>
      <c r="EH25" s="512">
        <f>IF(EH16,(('Dalyvio prielaidos'!$E$129-(EH21+EH27)/2)*'Dalyvio prielaidos'!$E$139)/12,0)</f>
        <v>0</v>
      </c>
      <c r="EI25" s="512">
        <f>IF(EI16,(('Dalyvio prielaidos'!$E$129-(EI21+EI27)/2)*'Dalyvio prielaidos'!$E$139)/12,0)</f>
        <v>0</v>
      </c>
      <c r="EJ25" s="512">
        <f>IF(EJ16,(('Dalyvio prielaidos'!$E$129-(EJ21+EJ27)/2)*'Dalyvio prielaidos'!$E$139)/12,0)</f>
        <v>0</v>
      </c>
      <c r="EK25" s="512">
        <f>IF(EK16,(('Dalyvio prielaidos'!$E$129-(EK21+EK27)/2)*'Dalyvio prielaidos'!$E$139)/12,0)</f>
        <v>0</v>
      </c>
      <c r="EL25" s="512">
        <f>IF(EL16,(('Dalyvio prielaidos'!$E$129-(EL21+EL27)/2)*'Dalyvio prielaidos'!$E$139)/12,0)</f>
        <v>0</v>
      </c>
      <c r="EM25" s="512">
        <f>IF(EM16,(('Dalyvio prielaidos'!$E$129-(EM21+EM27)/2)*'Dalyvio prielaidos'!$E$139)/12,0)</f>
        <v>0</v>
      </c>
      <c r="EN25" s="38">
        <f t="shared" ref="EN25:EN26" si="328">SUM(EB25:EM25)</f>
        <v>0</v>
      </c>
      <c r="EO25" s="512">
        <f>IF(EO16,(('Dalyvio prielaidos'!$E$129-(EO21+EO27)/2)*'Dalyvio prielaidos'!$E$139)/12,0)</f>
        <v>0</v>
      </c>
      <c r="EP25" s="512">
        <f>IF(EP16,(('Dalyvio prielaidos'!$E$129-(EP21+EP27)/2)*'Dalyvio prielaidos'!$E$139)/12,0)</f>
        <v>0</v>
      </c>
      <c r="EQ25" s="512">
        <f>IF(EQ16,(('Dalyvio prielaidos'!$E$129-(EQ21+EQ27)/2)*'Dalyvio prielaidos'!$E$139)/12,0)</f>
        <v>0</v>
      </c>
      <c r="ER25" s="512">
        <f>IF(ER16,(('Dalyvio prielaidos'!$E$129-(ER21+ER27)/2)*'Dalyvio prielaidos'!$E$139)/12,0)</f>
        <v>0</v>
      </c>
      <c r="ES25" s="512">
        <f>IF(ES16,(('Dalyvio prielaidos'!$E$129-(ES21+ES27)/2)*'Dalyvio prielaidos'!$E$139)/12,0)</f>
        <v>0</v>
      </c>
      <c r="ET25" s="512">
        <f>IF(ET16,(('Dalyvio prielaidos'!$E$129-(ET21+ET27)/2)*'Dalyvio prielaidos'!$E$139)/12,0)</f>
        <v>0</v>
      </c>
      <c r="EU25" s="512">
        <f>IF(EU16,(('Dalyvio prielaidos'!$E$129-(EU21+EU27)/2)*'Dalyvio prielaidos'!$E$139)/12,0)</f>
        <v>0</v>
      </c>
      <c r="EV25" s="512">
        <f>IF(EV16,(('Dalyvio prielaidos'!$E$129-(EV21+EV27)/2)*'Dalyvio prielaidos'!$E$139)/12,0)</f>
        <v>0</v>
      </c>
      <c r="EW25" s="512">
        <f>IF(EW16,(('Dalyvio prielaidos'!$E$129-(EW21+EW27)/2)*'Dalyvio prielaidos'!$E$139)/12,0)</f>
        <v>0</v>
      </c>
      <c r="EX25" s="512">
        <f>IF(EX16,(('Dalyvio prielaidos'!$E$129-(EX21+EX27)/2)*'Dalyvio prielaidos'!$E$139)/12,0)</f>
        <v>0</v>
      </c>
      <c r="EY25" s="512">
        <f>IF(EY16,(('Dalyvio prielaidos'!$E$129-(EY21+EY27)/2)*'Dalyvio prielaidos'!$E$139)/12,0)</f>
        <v>0</v>
      </c>
      <c r="EZ25" s="512">
        <f>IF(EZ16,(('Dalyvio prielaidos'!$E$129-(EZ21+EZ27)/2)*'Dalyvio prielaidos'!$E$139)/12,0)</f>
        <v>0</v>
      </c>
      <c r="FA25" s="38">
        <f t="shared" ref="FA25:FA26" si="329">SUM(EO25:EZ25)</f>
        <v>0</v>
      </c>
      <c r="FB25" s="512">
        <f>IF(FB16,(('Dalyvio prielaidos'!$E$129-(FB21+FB27)/2)*'Dalyvio prielaidos'!$E$139)/12,0)</f>
        <v>0</v>
      </c>
      <c r="FC25" s="512">
        <f>IF(FC16,(('Dalyvio prielaidos'!$E$129-(FC21+FC27)/2)*'Dalyvio prielaidos'!$E$139)/12,0)</f>
        <v>0</v>
      </c>
      <c r="FD25" s="512">
        <f>IF(FD16,(('Dalyvio prielaidos'!$E$129-(FD21+FD27)/2)*'Dalyvio prielaidos'!$E$139)/12,0)</f>
        <v>0</v>
      </c>
      <c r="FE25" s="512">
        <f>IF(FE16,(('Dalyvio prielaidos'!$E$129-(FE21+FE27)/2)*'Dalyvio prielaidos'!$E$139)/12,0)</f>
        <v>0</v>
      </c>
      <c r="FF25" s="512">
        <f>IF(FF16,(('Dalyvio prielaidos'!$E$129-(FF21+FF27)/2)*'Dalyvio prielaidos'!$E$139)/12,0)</f>
        <v>0</v>
      </c>
      <c r="FG25" s="512">
        <f>IF(FG16,(('Dalyvio prielaidos'!$E$129-(FG21+FG27)/2)*'Dalyvio prielaidos'!$E$139)/12,0)</f>
        <v>0</v>
      </c>
      <c r="FH25" s="512">
        <f>IF(FH16,(('Dalyvio prielaidos'!$E$129-(FH21+FH27)/2)*'Dalyvio prielaidos'!$E$139)/12,0)</f>
        <v>0</v>
      </c>
      <c r="FI25" s="512">
        <f>IF(FI16,(('Dalyvio prielaidos'!$E$129-(FI21+FI27)/2)*'Dalyvio prielaidos'!$E$139)/12,0)</f>
        <v>0</v>
      </c>
      <c r="FJ25" s="512">
        <f>IF(FJ16,(('Dalyvio prielaidos'!$E$129-(FJ21+FJ27)/2)*'Dalyvio prielaidos'!$E$139)/12,0)</f>
        <v>0</v>
      </c>
      <c r="FK25" s="512">
        <f>IF(FK16,(('Dalyvio prielaidos'!$E$129-(FK21+FK27)/2)*'Dalyvio prielaidos'!$E$139)/12,0)</f>
        <v>0</v>
      </c>
      <c r="FL25" s="512">
        <f>IF(FL16,(('Dalyvio prielaidos'!$E$129-(FL21+FL27)/2)*'Dalyvio prielaidos'!$E$139)/12,0)</f>
        <v>0</v>
      </c>
      <c r="FM25" s="512">
        <f>IF(FM16,(('Dalyvio prielaidos'!$E$129-(FM21+FM27)/2)*'Dalyvio prielaidos'!$E$139)/12,0)</f>
        <v>0</v>
      </c>
      <c r="FN25" s="38">
        <f t="shared" ref="FN25:FN26" si="330">SUM(FB25:FM25)</f>
        <v>0</v>
      </c>
      <c r="FO25" s="512">
        <f>IF(FO16,(('Dalyvio prielaidos'!$E$129-(FO21+FO27)/2)*'Dalyvio prielaidos'!$E$139)/12,0)</f>
        <v>0</v>
      </c>
      <c r="FP25" s="512">
        <f>IF(FP16,(('Dalyvio prielaidos'!$E$129-(FP21+FP27)/2)*'Dalyvio prielaidos'!$E$139)/12,0)</f>
        <v>0</v>
      </c>
      <c r="FQ25" s="512">
        <f>IF(FQ16,(('Dalyvio prielaidos'!$E$129-(FQ21+FQ27)/2)*'Dalyvio prielaidos'!$E$139)/12,0)</f>
        <v>0</v>
      </c>
      <c r="FR25" s="512">
        <f>IF(FR16,(('Dalyvio prielaidos'!$E$129-(FR21+FR27)/2)*'Dalyvio prielaidos'!$E$139)/12,0)</f>
        <v>0</v>
      </c>
      <c r="FS25" s="512">
        <f>IF(FS16,(('Dalyvio prielaidos'!$E$129-(FS21+FS27)/2)*'Dalyvio prielaidos'!$E$139)/12,0)</f>
        <v>0</v>
      </c>
      <c r="FT25" s="512">
        <f>IF(FT16,(('Dalyvio prielaidos'!$E$129-(FT21+FT27)/2)*'Dalyvio prielaidos'!$E$139)/12,0)</f>
        <v>0</v>
      </c>
      <c r="FU25" s="512">
        <f>IF(FU16,(('Dalyvio prielaidos'!$E$129-(FU21+FU27)/2)*'Dalyvio prielaidos'!$E$139)/12,0)</f>
        <v>0</v>
      </c>
      <c r="FV25" s="512">
        <f>IF(FV16,(('Dalyvio prielaidos'!$E$129-(FV21+FV27)/2)*'Dalyvio prielaidos'!$E$139)/12,0)</f>
        <v>0</v>
      </c>
      <c r="FW25" s="512">
        <f>IF(FW16,(('Dalyvio prielaidos'!$E$129-(FW21+FW27)/2)*'Dalyvio prielaidos'!$E$139)/12,0)</f>
        <v>0</v>
      </c>
      <c r="FX25" s="512">
        <f>IF(FX16,(('Dalyvio prielaidos'!$E$129-(FX21+FX27)/2)*'Dalyvio prielaidos'!$E$139)/12,0)</f>
        <v>0</v>
      </c>
      <c r="FY25" s="512">
        <f>IF(FY16,(('Dalyvio prielaidos'!$E$129-(FY21+FY27)/2)*'Dalyvio prielaidos'!$E$139)/12,0)</f>
        <v>0</v>
      </c>
      <c r="FZ25" s="512">
        <f>IF(FZ16,(('Dalyvio prielaidos'!$E$129-(FZ21+FZ27)/2)*'Dalyvio prielaidos'!$E$139)/12,0)</f>
        <v>0</v>
      </c>
      <c r="GA25" s="38">
        <f t="shared" ref="GA25:GA26" si="331">SUM(FO25:FZ25)</f>
        <v>0</v>
      </c>
      <c r="GB25" s="512">
        <f>IF(GB16,(('Dalyvio prielaidos'!$E$129-(GB21+GB27)/2)*'Dalyvio prielaidos'!$E$139)/12,0)</f>
        <v>0</v>
      </c>
      <c r="GC25" s="512">
        <f>IF(GC16,(('Dalyvio prielaidos'!$E$129-(GC21+GC27)/2)*'Dalyvio prielaidos'!$E$139)/12,0)</f>
        <v>0</v>
      </c>
      <c r="GD25" s="512">
        <f>IF(GD16,(('Dalyvio prielaidos'!$E$129-(GD21+GD27)/2)*'Dalyvio prielaidos'!$E$139)/12,0)</f>
        <v>0</v>
      </c>
      <c r="GE25" s="512">
        <f>IF(GE16,(('Dalyvio prielaidos'!$E$129-(GE21+GE27)/2)*'Dalyvio prielaidos'!$E$139)/12,0)</f>
        <v>0</v>
      </c>
      <c r="GF25" s="512">
        <f>IF(GF16,(('Dalyvio prielaidos'!$E$129-(GF21+GF27)/2)*'Dalyvio prielaidos'!$E$139)/12,0)</f>
        <v>0</v>
      </c>
      <c r="GG25" s="512">
        <f>IF(GG16,(('Dalyvio prielaidos'!$E$129-(GG21+GG27)/2)*'Dalyvio prielaidos'!$E$139)/12,0)</f>
        <v>0</v>
      </c>
      <c r="GH25" s="512">
        <f>IF(GH16,(('Dalyvio prielaidos'!$E$129-(GH21+GH27)/2)*'Dalyvio prielaidos'!$E$139)/12,0)</f>
        <v>0</v>
      </c>
      <c r="GI25" s="512">
        <f>IF(GI16,(('Dalyvio prielaidos'!$E$129-(GI21+GI27)/2)*'Dalyvio prielaidos'!$E$139)/12,0)</f>
        <v>0</v>
      </c>
      <c r="GJ25" s="512">
        <f>IF(GJ16,(('Dalyvio prielaidos'!$E$129-(GJ21+GJ27)/2)*'Dalyvio prielaidos'!$E$139)/12,0)</f>
        <v>0</v>
      </c>
      <c r="GK25" s="512">
        <f>IF(GK16,(('Dalyvio prielaidos'!$E$129-(GK21+GK27)/2)*'Dalyvio prielaidos'!$E$139)/12,0)</f>
        <v>0</v>
      </c>
      <c r="GL25" s="512">
        <f>IF(GL16,(('Dalyvio prielaidos'!$E$129-(GL21+GL27)/2)*'Dalyvio prielaidos'!$E$139)/12,0)</f>
        <v>0</v>
      </c>
      <c r="GM25" s="512">
        <f>IF(GM16,(('Dalyvio prielaidos'!$E$129-(GM21+GM27)/2)*'Dalyvio prielaidos'!$E$139)/12,0)</f>
        <v>0</v>
      </c>
      <c r="GN25" s="38">
        <f t="shared" ref="GN25:GN26" si="332">SUM(GB25:GM25)</f>
        <v>0</v>
      </c>
      <c r="GO25" s="512">
        <f>IF(GO16,(('Dalyvio prielaidos'!$E$129-(GO21+GO27)/2)*'Dalyvio prielaidos'!$E$139)/12,0)</f>
        <v>0</v>
      </c>
      <c r="GP25" s="512">
        <f>IF(GP16,(('Dalyvio prielaidos'!$E$129-(GP21+GP27)/2)*'Dalyvio prielaidos'!$E$139)/12,0)</f>
        <v>0</v>
      </c>
      <c r="GQ25" s="512">
        <f>IF(GQ16,(('Dalyvio prielaidos'!$E$129-(GQ21+GQ27)/2)*'Dalyvio prielaidos'!$E$139)/12,0)</f>
        <v>0</v>
      </c>
      <c r="GR25" s="512">
        <f>IF(GR16,(('Dalyvio prielaidos'!$E$129-(GR21+GR27)/2)*'Dalyvio prielaidos'!$E$139)/12,0)</f>
        <v>0</v>
      </c>
      <c r="GS25" s="512">
        <f>IF(GS16,(('Dalyvio prielaidos'!$E$129-(GS21+GS27)/2)*'Dalyvio prielaidos'!$E$139)/12,0)</f>
        <v>0</v>
      </c>
      <c r="GT25" s="512">
        <f>IF(GT16,(('Dalyvio prielaidos'!$E$129-(GT21+GT27)/2)*'Dalyvio prielaidos'!$E$139)/12,0)</f>
        <v>0</v>
      </c>
      <c r="GU25" s="512">
        <f>IF(GU16,(('Dalyvio prielaidos'!$E$129-(GU21+GU27)/2)*'Dalyvio prielaidos'!$E$139)/12,0)</f>
        <v>0</v>
      </c>
      <c r="GV25" s="512">
        <f>IF(GV16,(('Dalyvio prielaidos'!$E$129-(GV21+GV27)/2)*'Dalyvio prielaidos'!$E$139)/12,0)</f>
        <v>0</v>
      </c>
      <c r="GW25" s="512">
        <f>IF(GW16,(('Dalyvio prielaidos'!$E$129-(GW21+GW27)/2)*'Dalyvio prielaidos'!$E$139)/12,0)</f>
        <v>0</v>
      </c>
      <c r="GX25" s="512">
        <f>IF(GX16,(('Dalyvio prielaidos'!$E$129-(GX21+GX27)/2)*'Dalyvio prielaidos'!$E$139)/12,0)</f>
        <v>0</v>
      </c>
      <c r="GY25" s="512">
        <f>IF(GY16,(('Dalyvio prielaidos'!$E$129-(GY21+GY27)/2)*'Dalyvio prielaidos'!$E$139)/12,0)</f>
        <v>0</v>
      </c>
      <c r="GZ25" s="512">
        <f>IF(GZ16,(('Dalyvio prielaidos'!$E$129-(GZ21+GZ27)/2)*'Dalyvio prielaidos'!$E$139)/12,0)</f>
        <v>0</v>
      </c>
      <c r="HA25" s="38">
        <f t="shared" ref="HA25:HA26" si="333">SUM(GO25:GZ25)</f>
        <v>0</v>
      </c>
      <c r="HB25" s="512">
        <f>IF(HB16,(('Dalyvio prielaidos'!$E$129-(HB21+HB27)/2)*'Dalyvio prielaidos'!$E$139)/12,0)</f>
        <v>0</v>
      </c>
      <c r="HC25" s="512">
        <f>IF(HC16,(('Dalyvio prielaidos'!$E$129-(HC21+HC27)/2)*'Dalyvio prielaidos'!$E$139)/12,0)</f>
        <v>0</v>
      </c>
      <c r="HD25" s="512">
        <f>IF(HD16,(('Dalyvio prielaidos'!$E$129-(HD21+HD27)/2)*'Dalyvio prielaidos'!$E$139)/12,0)</f>
        <v>0</v>
      </c>
      <c r="HE25" s="512">
        <f>IF(HE16,(('Dalyvio prielaidos'!$E$129-(HE21+HE27)/2)*'Dalyvio prielaidos'!$E$139)/12,0)</f>
        <v>0</v>
      </c>
      <c r="HF25" s="512">
        <f>IF(HF16,(('Dalyvio prielaidos'!$E$129-(HF21+HF27)/2)*'Dalyvio prielaidos'!$E$139)/12,0)</f>
        <v>0</v>
      </c>
      <c r="HG25" s="512">
        <f>IF(HG16,(('Dalyvio prielaidos'!$E$129-(HG21+HG27)/2)*'Dalyvio prielaidos'!$E$139)/12,0)</f>
        <v>0</v>
      </c>
      <c r="HH25" s="512">
        <f>IF(HH16,(('Dalyvio prielaidos'!$E$129-(HH21+HH27)/2)*'Dalyvio prielaidos'!$E$139)/12,0)</f>
        <v>0</v>
      </c>
      <c r="HI25" s="512">
        <f>IF(HI16,(('Dalyvio prielaidos'!$E$129-(HI21+HI27)/2)*'Dalyvio prielaidos'!$E$139)/12,0)</f>
        <v>0</v>
      </c>
      <c r="HJ25" s="512">
        <f>IF(HJ16,(('Dalyvio prielaidos'!$E$129-(HJ21+HJ27)/2)*'Dalyvio prielaidos'!$E$139)/12,0)</f>
        <v>0</v>
      </c>
      <c r="HK25" s="512">
        <f>IF(HK16,(('Dalyvio prielaidos'!$E$129-(HK21+HK27)/2)*'Dalyvio prielaidos'!$E$139)/12,0)</f>
        <v>0</v>
      </c>
      <c r="HL25" s="512">
        <f>IF(HL16,(('Dalyvio prielaidos'!$E$129-(HL21+HL27)/2)*'Dalyvio prielaidos'!$E$139)/12,0)</f>
        <v>0</v>
      </c>
      <c r="HM25" s="512">
        <f>IF(HM16,(('Dalyvio prielaidos'!$E$129-(HM21+HM27)/2)*'Dalyvio prielaidos'!$E$139)/12,0)</f>
        <v>0</v>
      </c>
      <c r="HN25" s="38">
        <f t="shared" ref="HN25:HN26" si="334">SUM(HB25:HM25)</f>
        <v>0</v>
      </c>
      <c r="HO25" s="512">
        <f>IF(HO16,(('Dalyvio prielaidos'!$E$129-(HO21+HO27)/2)*'Dalyvio prielaidos'!$E$139)/12,0)</f>
        <v>0</v>
      </c>
      <c r="HP25" s="512">
        <f>IF(HP16,(('Dalyvio prielaidos'!$E$129-(HP21+HP27)/2)*'Dalyvio prielaidos'!$E$139)/12,0)</f>
        <v>0</v>
      </c>
      <c r="HQ25" s="512">
        <f>IF(HQ16,(('Dalyvio prielaidos'!$E$129-(HQ21+HQ27)/2)*'Dalyvio prielaidos'!$E$139)/12,0)</f>
        <v>0</v>
      </c>
      <c r="HR25" s="512">
        <f>IF(HR16,(('Dalyvio prielaidos'!$E$129-(HR21+HR27)/2)*'Dalyvio prielaidos'!$E$139)/12,0)</f>
        <v>0</v>
      </c>
      <c r="HS25" s="512">
        <f>IF(HS16,(('Dalyvio prielaidos'!$E$129-(HS21+HS27)/2)*'Dalyvio prielaidos'!$E$139)/12,0)</f>
        <v>0</v>
      </c>
      <c r="HT25" s="512">
        <f>IF(HT16,(('Dalyvio prielaidos'!$E$129-(HT21+HT27)/2)*'Dalyvio prielaidos'!$E$139)/12,0)</f>
        <v>0</v>
      </c>
      <c r="HU25" s="512">
        <f>IF(HU16,(('Dalyvio prielaidos'!$E$129-(HU21+HU27)/2)*'Dalyvio prielaidos'!$E$139)/12,0)</f>
        <v>0</v>
      </c>
      <c r="HV25" s="512">
        <f>IF(HV16,(('Dalyvio prielaidos'!$E$129-(HV21+HV27)/2)*'Dalyvio prielaidos'!$E$139)/12,0)</f>
        <v>0</v>
      </c>
      <c r="HW25" s="512">
        <f>IF(HW16,(('Dalyvio prielaidos'!$E$129-(HW21+HW27)/2)*'Dalyvio prielaidos'!$E$139)/12,0)</f>
        <v>0</v>
      </c>
      <c r="HX25" s="512">
        <f>IF(HX16,(('Dalyvio prielaidos'!$E$129-(HX21+HX27)/2)*'Dalyvio prielaidos'!$E$139)/12,0)</f>
        <v>0</v>
      </c>
      <c r="HY25" s="512">
        <f>IF(HY16,(('Dalyvio prielaidos'!$E$129-(HY21+HY27)/2)*'Dalyvio prielaidos'!$E$139)/12,0)</f>
        <v>0</v>
      </c>
      <c r="HZ25" s="512">
        <f>IF(HZ16,(('Dalyvio prielaidos'!$E$129-(HZ21+HZ27)/2)*'Dalyvio prielaidos'!$E$139)/12,0)</f>
        <v>0</v>
      </c>
      <c r="IA25" s="38">
        <f t="shared" ref="IA25:IA26" si="335">SUM(HO25:HZ25)</f>
        <v>0</v>
      </c>
      <c r="IB25" s="512">
        <f>IF(IB16,(('Dalyvio prielaidos'!$E$129-(IB21+IB27)/2)*'Dalyvio prielaidos'!$E$139)/12,0)</f>
        <v>0</v>
      </c>
      <c r="IC25" s="512">
        <f>IF(IC16,(('Dalyvio prielaidos'!$E$129-(IC21+IC27)/2)*'Dalyvio prielaidos'!$E$139)/12,0)</f>
        <v>0</v>
      </c>
      <c r="ID25" s="512">
        <f>IF(ID16,(('Dalyvio prielaidos'!$E$129-(ID21+ID27)/2)*'Dalyvio prielaidos'!$E$139)/12,0)</f>
        <v>0</v>
      </c>
      <c r="IE25" s="512">
        <f>IF(IE16,(('Dalyvio prielaidos'!$E$129-(IE21+IE27)/2)*'Dalyvio prielaidos'!$E$139)/12,0)</f>
        <v>0</v>
      </c>
      <c r="IF25" s="512">
        <f>IF(IF16,(('Dalyvio prielaidos'!$E$129-(IF21+IF27)/2)*'Dalyvio prielaidos'!$E$139)/12,0)</f>
        <v>0</v>
      </c>
      <c r="IG25" s="512">
        <f>IF(IG16,(('Dalyvio prielaidos'!$E$129-(IG21+IG27)/2)*'Dalyvio prielaidos'!$E$139)/12,0)</f>
        <v>0</v>
      </c>
      <c r="IH25" s="512">
        <f>IF(IH16,(('Dalyvio prielaidos'!$E$129-(IH21+IH27)/2)*'Dalyvio prielaidos'!$E$139)/12,0)</f>
        <v>0</v>
      </c>
      <c r="II25" s="512">
        <f>IF(II16,(('Dalyvio prielaidos'!$E$129-(II21+II27)/2)*'Dalyvio prielaidos'!$E$139)/12,0)</f>
        <v>0</v>
      </c>
      <c r="IJ25" s="512">
        <f>IF(IJ16,(('Dalyvio prielaidos'!$E$129-(IJ21+IJ27)/2)*'Dalyvio prielaidos'!$E$139)/12,0)</f>
        <v>0</v>
      </c>
      <c r="IK25" s="512">
        <f>IF(IK16,(('Dalyvio prielaidos'!$E$129-(IK21+IK27)/2)*'Dalyvio prielaidos'!$E$139)/12,0)</f>
        <v>0</v>
      </c>
      <c r="IL25" s="512">
        <f>IF(IL16,(('Dalyvio prielaidos'!$E$129-(IL21+IL27)/2)*'Dalyvio prielaidos'!$E$139)/12,0)</f>
        <v>0</v>
      </c>
      <c r="IM25" s="512">
        <f>IF(IM16,(('Dalyvio prielaidos'!$E$129-(IM21+IM27)/2)*'Dalyvio prielaidos'!$E$139)/12,0)</f>
        <v>0</v>
      </c>
      <c r="IN25" s="38">
        <f t="shared" ref="IN25:IN26" si="336">SUM(IB25:IM25)</f>
        <v>0</v>
      </c>
      <c r="IO25" s="512">
        <f>IF(IO16,(('Dalyvio prielaidos'!$E$129-(IO21+IO27)/2)*'Dalyvio prielaidos'!$E$139)/12,0)</f>
        <v>0</v>
      </c>
      <c r="IP25" s="512">
        <f>IF(IP16,(('Dalyvio prielaidos'!$E$129-(IP21+IP27)/2)*'Dalyvio prielaidos'!$E$139)/12,0)</f>
        <v>0</v>
      </c>
      <c r="IQ25" s="512">
        <f>IF(IQ16,(('Dalyvio prielaidos'!$E$129-(IQ21+IQ27)/2)*'Dalyvio prielaidos'!$E$139)/12,0)</f>
        <v>0</v>
      </c>
      <c r="IR25" s="512">
        <f>IF(IR16,(('Dalyvio prielaidos'!$E$129-(IR21+IR27)/2)*'Dalyvio prielaidos'!$E$139)/12,0)</f>
        <v>0</v>
      </c>
      <c r="IS25" s="512">
        <f>IF(IS16,(('Dalyvio prielaidos'!$E$129-(IS21+IS27)/2)*'Dalyvio prielaidos'!$E$139)/12,0)</f>
        <v>0</v>
      </c>
      <c r="IT25" s="512">
        <f>IF(IT16,(('Dalyvio prielaidos'!$E$129-(IT21+IT27)/2)*'Dalyvio prielaidos'!$E$139)/12,0)</f>
        <v>0</v>
      </c>
      <c r="IU25" s="512">
        <f>IF(IU16,(('Dalyvio prielaidos'!$E$129-(IU21+IU27)/2)*'Dalyvio prielaidos'!$E$139)/12,0)</f>
        <v>0</v>
      </c>
      <c r="IV25" s="512">
        <f>IF(IV16,(('Dalyvio prielaidos'!$E$129-(IV21+IV27)/2)*'Dalyvio prielaidos'!$E$139)/12,0)</f>
        <v>0</v>
      </c>
      <c r="IW25" s="512">
        <f>IF(IW16,(('Dalyvio prielaidos'!$E$129-(IW21+IW27)/2)*'Dalyvio prielaidos'!$E$139)/12,0)</f>
        <v>0</v>
      </c>
      <c r="IX25" s="512">
        <f>IF(IX16,(('Dalyvio prielaidos'!$E$129-(IX21+IX27)/2)*'Dalyvio prielaidos'!$E$139)/12,0)</f>
        <v>0</v>
      </c>
      <c r="IY25" s="512">
        <f>IF(IY16,(('Dalyvio prielaidos'!$E$129-(IY21+IY27)/2)*'Dalyvio prielaidos'!$E$139)/12,0)</f>
        <v>0</v>
      </c>
      <c r="IZ25" s="512">
        <f>IF(IZ16,(('Dalyvio prielaidos'!$E$129-(IZ21+IZ27)/2)*'Dalyvio prielaidos'!$E$139)/12,0)</f>
        <v>0</v>
      </c>
      <c r="JA25" s="38">
        <f t="shared" ref="JA25:JA26" si="337">SUM(IO25:IZ25)</f>
        <v>0</v>
      </c>
      <c r="JB25" s="512">
        <f>IF(JB16,(('Dalyvio prielaidos'!$E$129-(JB21+JB27)/2)*'Dalyvio prielaidos'!$E$139)/12,0)</f>
        <v>0</v>
      </c>
      <c r="JC25" s="512">
        <f>IF(JC16,(('Dalyvio prielaidos'!$E$129-(JC21+JC27)/2)*'Dalyvio prielaidos'!$E$139)/12,0)</f>
        <v>0</v>
      </c>
      <c r="JD25" s="512">
        <f>IF(JD16,(('Dalyvio prielaidos'!$E$129-(JD21+JD27)/2)*'Dalyvio prielaidos'!$E$139)/12,0)</f>
        <v>0</v>
      </c>
      <c r="JE25" s="512">
        <f>IF(JE16,(('Dalyvio prielaidos'!$E$129-(JE21+JE27)/2)*'Dalyvio prielaidos'!$E$139)/12,0)</f>
        <v>0</v>
      </c>
      <c r="JF25" s="512">
        <f>IF(JF16,(('Dalyvio prielaidos'!$E$129-(JF21+JF27)/2)*'Dalyvio prielaidos'!$E$139)/12,0)</f>
        <v>0</v>
      </c>
      <c r="JG25" s="512">
        <f>IF(JG16,(('Dalyvio prielaidos'!$E$129-(JG21+JG27)/2)*'Dalyvio prielaidos'!$E$139)/12,0)</f>
        <v>0</v>
      </c>
      <c r="JH25" s="512">
        <f>IF(JH16,(('Dalyvio prielaidos'!$E$129-(JH21+JH27)/2)*'Dalyvio prielaidos'!$E$139)/12,0)</f>
        <v>0</v>
      </c>
      <c r="JI25" s="512">
        <f>IF(JI16,(('Dalyvio prielaidos'!$E$129-(JI21+JI27)/2)*'Dalyvio prielaidos'!$E$139)/12,0)</f>
        <v>0</v>
      </c>
      <c r="JJ25" s="512">
        <f>IF(JJ16,(('Dalyvio prielaidos'!$E$129-(JJ21+JJ27)/2)*'Dalyvio prielaidos'!$E$139)/12,0)</f>
        <v>0</v>
      </c>
      <c r="JK25" s="512">
        <f>IF(JK16,(('Dalyvio prielaidos'!$E$129-(JK21+JK27)/2)*'Dalyvio prielaidos'!$E$139)/12,0)</f>
        <v>0</v>
      </c>
      <c r="JL25" s="512">
        <f>IF(JL16,(('Dalyvio prielaidos'!$E$129-(JL21+JL27)/2)*'Dalyvio prielaidos'!$E$139)/12,0)</f>
        <v>0</v>
      </c>
      <c r="JM25" s="512">
        <f>IF(JM16,(('Dalyvio prielaidos'!$E$129-(JM21+JM27)/2)*'Dalyvio prielaidos'!$E$139)/12,0)</f>
        <v>0</v>
      </c>
      <c r="JN25" s="38">
        <f t="shared" ref="JN25:JN26" si="338">SUM(JB25:JM25)</f>
        <v>0</v>
      </c>
      <c r="JO25" s="512">
        <f>IF(JO16,(('Dalyvio prielaidos'!$E$129-(JO21+JO27)/2)*'Dalyvio prielaidos'!$E$139)/12,0)</f>
        <v>0</v>
      </c>
      <c r="JP25" s="512">
        <f>IF(JP16,(('Dalyvio prielaidos'!$E$129-(JP21+JP27)/2)*'Dalyvio prielaidos'!$E$139)/12,0)</f>
        <v>0</v>
      </c>
      <c r="JQ25" s="512">
        <f>IF(JQ16,(('Dalyvio prielaidos'!$E$129-(JQ21+JQ27)/2)*'Dalyvio prielaidos'!$E$139)/12,0)</f>
        <v>0</v>
      </c>
      <c r="JR25" s="512">
        <f>IF(JR16,(('Dalyvio prielaidos'!$E$129-(JR21+JR27)/2)*'Dalyvio prielaidos'!$E$139)/12,0)</f>
        <v>0</v>
      </c>
      <c r="JS25" s="512">
        <f>IF(JS16,(('Dalyvio prielaidos'!$E$129-(JS21+JS27)/2)*'Dalyvio prielaidos'!$E$139)/12,0)</f>
        <v>0</v>
      </c>
      <c r="JT25" s="512">
        <f>IF(JT16,(('Dalyvio prielaidos'!$E$129-(JT21+JT27)/2)*'Dalyvio prielaidos'!$E$139)/12,0)</f>
        <v>0</v>
      </c>
      <c r="JU25" s="512">
        <f>IF(JU16,(('Dalyvio prielaidos'!$E$129-(JU21+JU27)/2)*'Dalyvio prielaidos'!$E$139)/12,0)</f>
        <v>0</v>
      </c>
      <c r="JV25" s="512">
        <f>IF(JV16,(('Dalyvio prielaidos'!$E$129-(JV21+JV27)/2)*'Dalyvio prielaidos'!$E$139)/12,0)</f>
        <v>0</v>
      </c>
      <c r="JW25" s="512">
        <f>IF(JW16,(('Dalyvio prielaidos'!$E$129-(JW21+JW27)/2)*'Dalyvio prielaidos'!$E$139)/12,0)</f>
        <v>0</v>
      </c>
      <c r="JX25" s="512">
        <f>IF(JX16,(('Dalyvio prielaidos'!$E$129-(JX21+JX27)/2)*'Dalyvio prielaidos'!$E$139)/12,0)</f>
        <v>0</v>
      </c>
      <c r="JY25" s="512">
        <f>IF(JY16,(('Dalyvio prielaidos'!$E$129-(JY21+JY27)/2)*'Dalyvio prielaidos'!$E$139)/12,0)</f>
        <v>0</v>
      </c>
      <c r="JZ25" s="512">
        <f>IF(JZ16,(('Dalyvio prielaidos'!$E$129-(JZ21+JZ27)/2)*'Dalyvio prielaidos'!$E$139)/12,0)</f>
        <v>0</v>
      </c>
      <c r="KA25" s="38">
        <f t="shared" ref="KA25:KA26" si="339">SUM(JO25:JZ25)</f>
        <v>0</v>
      </c>
      <c r="KB25" s="512">
        <f>IF(KB16,(('Dalyvio prielaidos'!$E$129-(KB21+KB27)/2)*'Dalyvio prielaidos'!$E$139)/12,0)</f>
        <v>0</v>
      </c>
      <c r="KC25" s="512">
        <f>IF(KC16,(('Dalyvio prielaidos'!$E$129-(KC21+KC27)/2)*'Dalyvio prielaidos'!$E$139)/12,0)</f>
        <v>0</v>
      </c>
      <c r="KD25" s="512">
        <f>IF(KD16,(('Dalyvio prielaidos'!$E$129-(KD21+KD27)/2)*'Dalyvio prielaidos'!$E$139)/12,0)</f>
        <v>0</v>
      </c>
      <c r="KE25" s="512">
        <f>IF(KE16,(('Dalyvio prielaidos'!$E$129-(KE21+KE27)/2)*'Dalyvio prielaidos'!$E$139)/12,0)</f>
        <v>0</v>
      </c>
      <c r="KF25" s="512">
        <f>IF(KF16,(('Dalyvio prielaidos'!$E$129-(KF21+KF27)/2)*'Dalyvio prielaidos'!$E$139)/12,0)</f>
        <v>0</v>
      </c>
      <c r="KG25" s="512">
        <f>IF(KG16,(('Dalyvio prielaidos'!$E$129-(KG21+KG27)/2)*'Dalyvio prielaidos'!$E$139)/12,0)</f>
        <v>0</v>
      </c>
      <c r="KH25" s="512">
        <f>IF(KH16,(('Dalyvio prielaidos'!$E$129-(KH21+KH27)/2)*'Dalyvio prielaidos'!$E$139)/12,0)</f>
        <v>0</v>
      </c>
      <c r="KI25" s="512">
        <f>IF(KI16,(('Dalyvio prielaidos'!$E$129-(KI21+KI27)/2)*'Dalyvio prielaidos'!$E$139)/12,0)</f>
        <v>0</v>
      </c>
      <c r="KJ25" s="512">
        <f>IF(KJ16,(('Dalyvio prielaidos'!$E$129-(KJ21+KJ27)/2)*'Dalyvio prielaidos'!$E$139)/12,0)</f>
        <v>0</v>
      </c>
      <c r="KK25" s="512">
        <f>IF(KK16,(('Dalyvio prielaidos'!$E$129-(KK21+KK27)/2)*'Dalyvio prielaidos'!$E$139)/12,0)</f>
        <v>0</v>
      </c>
      <c r="KL25" s="512">
        <f>IF(KL16,(('Dalyvio prielaidos'!$E$129-(KL21+KL27)/2)*'Dalyvio prielaidos'!$E$139)/12,0)</f>
        <v>0</v>
      </c>
      <c r="KM25" s="512">
        <f>IF(KM16,(('Dalyvio prielaidos'!$E$129-(KM21+KM27)/2)*'Dalyvio prielaidos'!$E$139)/12,0)</f>
        <v>0</v>
      </c>
      <c r="KN25" s="38">
        <f t="shared" ref="KN25:KN26" si="340">SUM(KB25:KM25)</f>
        <v>0</v>
      </c>
      <c r="KO25" s="512">
        <f>IF(KO16,(('Dalyvio prielaidos'!$E$129-(KO21+KO27)/2)*'Dalyvio prielaidos'!$E$139)/12,0)</f>
        <v>0</v>
      </c>
      <c r="KP25" s="512">
        <f>IF(KP16,(('Dalyvio prielaidos'!$E$129-(KP21+KP27)/2)*'Dalyvio prielaidos'!$E$139)/12,0)</f>
        <v>0</v>
      </c>
      <c r="KQ25" s="512">
        <f>IF(KQ16,(('Dalyvio prielaidos'!$E$129-(KQ21+KQ27)/2)*'Dalyvio prielaidos'!$E$139)/12,0)</f>
        <v>0</v>
      </c>
      <c r="KR25" s="512">
        <f>IF(KR16,(('Dalyvio prielaidos'!$E$129-(KR21+KR27)/2)*'Dalyvio prielaidos'!$E$139)/12,0)</f>
        <v>0</v>
      </c>
      <c r="KS25" s="512">
        <f>IF(KS16,(('Dalyvio prielaidos'!$E$129-(KS21+KS27)/2)*'Dalyvio prielaidos'!$E$139)/12,0)</f>
        <v>0</v>
      </c>
      <c r="KT25" s="512">
        <f>IF(KT16,(('Dalyvio prielaidos'!$E$129-(KT21+KT27)/2)*'Dalyvio prielaidos'!$E$139)/12,0)</f>
        <v>0</v>
      </c>
      <c r="KU25" s="512">
        <f>IF(KU16,(('Dalyvio prielaidos'!$E$129-(KU21+KU27)/2)*'Dalyvio prielaidos'!$E$139)/12,0)</f>
        <v>0</v>
      </c>
      <c r="KV25" s="512">
        <f>IF(KV16,(('Dalyvio prielaidos'!$E$129-(KV21+KV27)/2)*'Dalyvio prielaidos'!$E$139)/12,0)</f>
        <v>0</v>
      </c>
      <c r="KW25" s="512">
        <f>IF(KW16,(('Dalyvio prielaidos'!$E$129-(KW21+KW27)/2)*'Dalyvio prielaidos'!$E$139)/12,0)</f>
        <v>0</v>
      </c>
      <c r="KX25" s="512">
        <f>IF(KX16,(('Dalyvio prielaidos'!$E$129-(KX21+KX27)/2)*'Dalyvio prielaidos'!$E$139)/12,0)</f>
        <v>0</v>
      </c>
      <c r="KY25" s="512">
        <f>IF(KY16,(('Dalyvio prielaidos'!$E$129-(KY21+KY27)/2)*'Dalyvio prielaidos'!$E$139)/12,0)</f>
        <v>0</v>
      </c>
      <c r="KZ25" s="512">
        <f>IF(KZ16,(('Dalyvio prielaidos'!$E$129-(KZ21+KZ27)/2)*'Dalyvio prielaidos'!$E$139)/12,0)</f>
        <v>0</v>
      </c>
      <c r="LA25" s="38">
        <f t="shared" ref="LA25:LA26" si="341">SUM(KO25:KZ25)</f>
        <v>0</v>
      </c>
      <c r="LB25" s="512">
        <f>IF(LB16,(('Dalyvio prielaidos'!$E$129-(LB21+LB27)/2)*'Dalyvio prielaidos'!$E$139)/12,0)</f>
        <v>0</v>
      </c>
      <c r="LC25" s="512">
        <f>IF(LC16,(('Dalyvio prielaidos'!$E$129-(LC21+LC27)/2)*'Dalyvio prielaidos'!$E$139)/12,0)</f>
        <v>0</v>
      </c>
      <c r="LD25" s="512">
        <f>IF(LD16,(('Dalyvio prielaidos'!$E$129-(LD21+LD27)/2)*'Dalyvio prielaidos'!$E$139)/12,0)</f>
        <v>0</v>
      </c>
      <c r="LE25" s="512">
        <f>IF(LE16,(('Dalyvio prielaidos'!$E$129-(LE21+LE27)/2)*'Dalyvio prielaidos'!$E$139)/12,0)</f>
        <v>0</v>
      </c>
      <c r="LF25" s="512">
        <f>IF(LF16,(('Dalyvio prielaidos'!$E$129-(LF21+LF27)/2)*'Dalyvio prielaidos'!$E$139)/12,0)</f>
        <v>0</v>
      </c>
      <c r="LG25" s="512">
        <f>IF(LG16,(('Dalyvio prielaidos'!$E$129-(LG21+LG27)/2)*'Dalyvio prielaidos'!$E$139)/12,0)</f>
        <v>0</v>
      </c>
      <c r="LH25" s="512">
        <f>IF(LH16,(('Dalyvio prielaidos'!$E$129-(LH21+LH27)/2)*'Dalyvio prielaidos'!$E$139)/12,0)</f>
        <v>0</v>
      </c>
      <c r="LI25" s="512">
        <f>IF(LI16,(('Dalyvio prielaidos'!$E$129-(LI21+LI27)/2)*'Dalyvio prielaidos'!$E$139)/12,0)</f>
        <v>0</v>
      </c>
      <c r="LJ25" s="512">
        <f>IF(LJ16,(('Dalyvio prielaidos'!$E$129-(LJ21+LJ27)/2)*'Dalyvio prielaidos'!$E$139)/12,0)</f>
        <v>0</v>
      </c>
      <c r="LK25" s="512">
        <f>IF(LK16,(('Dalyvio prielaidos'!$E$129-(LK21+LK27)/2)*'Dalyvio prielaidos'!$E$139)/12,0)</f>
        <v>0</v>
      </c>
      <c r="LL25" s="512">
        <f>IF(LL16,(('Dalyvio prielaidos'!$E$129-(LL21+LL27)/2)*'Dalyvio prielaidos'!$E$139)/12,0)</f>
        <v>0</v>
      </c>
      <c r="LM25" s="512">
        <f>IF(LM16,(('Dalyvio prielaidos'!$E$129-(LM21+LM27)/2)*'Dalyvio prielaidos'!$E$139)/12,0)</f>
        <v>0</v>
      </c>
      <c r="LN25" s="38">
        <f t="shared" ref="LN25:LN26" si="342">SUM(LB25:LM25)</f>
        <v>0</v>
      </c>
    </row>
    <row r="26" spans="1:326">
      <c r="A26" s="110" t="s">
        <v>150</v>
      </c>
      <c r="B26" s="38">
        <f>IF(B14,-'Dalyvio prielaidos'!$E$129/'Dalyvio prielaidos'!$E$134/12,0)</f>
        <v>0</v>
      </c>
      <c r="C26" s="38">
        <f>IF(C14,-'Dalyvio prielaidos'!$E$129/'Dalyvio prielaidos'!$E$134/12,0)</f>
        <v>0</v>
      </c>
      <c r="D26" s="38">
        <f>IF(D14,-'Dalyvio prielaidos'!$E$129/'Dalyvio prielaidos'!$E$134/12,0)</f>
        <v>0</v>
      </c>
      <c r="E26" s="38">
        <f>IF(E14,-'Dalyvio prielaidos'!$E$129/'Dalyvio prielaidos'!$E$134/12,0)</f>
        <v>0</v>
      </c>
      <c r="F26" s="38">
        <f>IF(F14,-'Dalyvio prielaidos'!$E$129/'Dalyvio prielaidos'!$E$134/12,0)</f>
        <v>0</v>
      </c>
      <c r="G26" s="38">
        <f>IF(G14,-'Dalyvio prielaidos'!$E$129/'Dalyvio prielaidos'!$E$134/12,0)</f>
        <v>0</v>
      </c>
      <c r="H26" s="38">
        <f>IF(H14,-'Dalyvio prielaidos'!$E$129/'Dalyvio prielaidos'!$E$134/12,0)</f>
        <v>0</v>
      </c>
      <c r="I26" s="38">
        <f>IF(I14,-'Dalyvio prielaidos'!$E$129/'Dalyvio prielaidos'!$E$134/12,0)</f>
        <v>0</v>
      </c>
      <c r="J26" s="38">
        <f>IF(J14,-'Dalyvio prielaidos'!$E$129/'Dalyvio prielaidos'!$E$134/12,0)</f>
        <v>0</v>
      </c>
      <c r="K26" s="38">
        <f>IF(K14,-'Dalyvio prielaidos'!$E$129/'Dalyvio prielaidos'!$E$134/12,0)</f>
        <v>0</v>
      </c>
      <c r="L26" s="38">
        <f>IF(L14,-'Dalyvio prielaidos'!$E$129/'Dalyvio prielaidos'!$E$134/12,0)</f>
        <v>0</v>
      </c>
      <c r="M26" s="38">
        <f>IF(M14,-'Dalyvio prielaidos'!$E$129/'Dalyvio prielaidos'!$E$134/12,0)</f>
        <v>0</v>
      </c>
      <c r="N26" s="509">
        <f t="shared" si="318"/>
        <v>0</v>
      </c>
      <c r="O26" s="38">
        <f>IF(O14,-'Dalyvio prielaidos'!$E$129/'Dalyvio prielaidos'!$E$134/12,0)</f>
        <v>0</v>
      </c>
      <c r="P26" s="38">
        <f>IF(P14,-'Dalyvio prielaidos'!$E$129/'Dalyvio prielaidos'!$E$134/12,0)</f>
        <v>0</v>
      </c>
      <c r="Q26" s="38">
        <f>IF(Q14,-'Dalyvio prielaidos'!$E$129/'Dalyvio prielaidos'!$E$134/12,0)</f>
        <v>0</v>
      </c>
      <c r="R26" s="38">
        <f>IF(R14,-'Dalyvio prielaidos'!$E$129/'Dalyvio prielaidos'!$E$134/12,0)</f>
        <v>0</v>
      </c>
      <c r="S26" s="38">
        <f>IF(S14,-'Dalyvio prielaidos'!$E$129/'Dalyvio prielaidos'!$E$134/12,0)</f>
        <v>0</v>
      </c>
      <c r="T26" s="38">
        <f>IF(T14,-'Dalyvio prielaidos'!$E$129/'Dalyvio prielaidos'!$E$134/12,0)</f>
        <v>0</v>
      </c>
      <c r="U26" s="38">
        <f>IF(U14,-'Dalyvio prielaidos'!$E$129/'Dalyvio prielaidos'!$E$134/12,0)</f>
        <v>0</v>
      </c>
      <c r="V26" s="38">
        <f>IF(V14,-'Dalyvio prielaidos'!$E$129/'Dalyvio prielaidos'!$E$134/12,0)</f>
        <v>0</v>
      </c>
      <c r="W26" s="38">
        <f>IF(W14,-'Dalyvio prielaidos'!$E$129/'Dalyvio prielaidos'!$E$134/12,0)</f>
        <v>0</v>
      </c>
      <c r="X26" s="38">
        <f>IF(X14,-'Dalyvio prielaidos'!$E$129/'Dalyvio prielaidos'!$E$134/12,0)</f>
        <v>0</v>
      </c>
      <c r="Y26" s="38">
        <f>IF(Y14,-'Dalyvio prielaidos'!$E$129/'Dalyvio prielaidos'!$E$134/12,0)</f>
        <v>0</v>
      </c>
      <c r="Z26" s="38">
        <f>IF(Z14,-'Dalyvio prielaidos'!$E$129/'Dalyvio prielaidos'!$E$134/12,0)</f>
        <v>0</v>
      </c>
      <c r="AA26" s="38">
        <f t="shared" ref="AA26" si="343">SUM(O26:Z26)</f>
        <v>0</v>
      </c>
      <c r="AB26" s="38">
        <f>IF(AB14,-'Dalyvio prielaidos'!$E$129/'Dalyvio prielaidos'!$E$134/12,0)</f>
        <v>-28846.153846153844</v>
      </c>
      <c r="AC26" s="38">
        <f>IF(AC14,-'Dalyvio prielaidos'!$E$129/'Dalyvio prielaidos'!$E$134/12,0)</f>
        <v>-28846.153846153844</v>
      </c>
      <c r="AD26" s="38">
        <f>IF(AD14,-'Dalyvio prielaidos'!$E$129/'Dalyvio prielaidos'!$E$134/12,0)</f>
        <v>-28846.153846153844</v>
      </c>
      <c r="AE26" s="38">
        <f>IF(AE14,-'Dalyvio prielaidos'!$E$129/'Dalyvio prielaidos'!$E$134/12,0)</f>
        <v>-28846.153846153844</v>
      </c>
      <c r="AF26" s="38">
        <f>IF(AF14,-'Dalyvio prielaidos'!$E$129/'Dalyvio prielaidos'!$E$134/12,0)</f>
        <v>-28846.153846153844</v>
      </c>
      <c r="AG26" s="38">
        <f>IF(AG14,-'Dalyvio prielaidos'!$E$129/'Dalyvio prielaidos'!$E$134/12,0)</f>
        <v>-28846.153846153844</v>
      </c>
      <c r="AH26" s="38">
        <f>IF(AH14,-'Dalyvio prielaidos'!$E$129/'Dalyvio prielaidos'!$E$134/12,0)</f>
        <v>-28846.153846153844</v>
      </c>
      <c r="AI26" s="38">
        <f>IF(AI14,-'Dalyvio prielaidos'!$E$129/'Dalyvio prielaidos'!$E$134/12,0)</f>
        <v>-28846.153846153844</v>
      </c>
      <c r="AJ26" s="38">
        <f>IF(AJ14,-'Dalyvio prielaidos'!$E$129/'Dalyvio prielaidos'!$E$134/12,0)</f>
        <v>-28846.153846153844</v>
      </c>
      <c r="AK26" s="38">
        <f>IF(AK14,-'Dalyvio prielaidos'!$E$129/'Dalyvio prielaidos'!$E$134/12,0)</f>
        <v>-28846.153846153844</v>
      </c>
      <c r="AL26" s="38">
        <f>IF(AL14,-'Dalyvio prielaidos'!$E$129/'Dalyvio prielaidos'!$E$134/12,0)</f>
        <v>-28846.153846153844</v>
      </c>
      <c r="AM26" s="38">
        <f>IF(AM14,-'Dalyvio prielaidos'!$E$129/'Dalyvio prielaidos'!$E$134/12,0)</f>
        <v>-28846.153846153844</v>
      </c>
      <c r="AN26" s="38">
        <f t="shared" ref="AN26" si="344">SUM(AB26:AM26)</f>
        <v>-346153.84615384613</v>
      </c>
      <c r="AO26" s="38">
        <f>IF(AO14,-'Dalyvio prielaidos'!$E$129/'Dalyvio prielaidos'!$E$134/12,0)</f>
        <v>-28846.153846153844</v>
      </c>
      <c r="AP26" s="38">
        <f>IF(AP14,-'Dalyvio prielaidos'!$E$129/'Dalyvio prielaidos'!$E$134/12,0)</f>
        <v>-28846.153846153844</v>
      </c>
      <c r="AQ26" s="38">
        <f>IF(AQ14,-'Dalyvio prielaidos'!$E$129/'Dalyvio prielaidos'!$E$134/12,0)</f>
        <v>-28846.153846153844</v>
      </c>
      <c r="AR26" s="38">
        <f>IF(AR14,-'Dalyvio prielaidos'!$E$129/'Dalyvio prielaidos'!$E$134/12,0)</f>
        <v>-28846.153846153844</v>
      </c>
      <c r="AS26" s="38">
        <f>IF(AS14,-'Dalyvio prielaidos'!$E$129/'Dalyvio prielaidos'!$E$134/12,0)</f>
        <v>-28846.153846153844</v>
      </c>
      <c r="AT26" s="38">
        <f>IF(AT14,-'Dalyvio prielaidos'!$E$129/'Dalyvio prielaidos'!$E$134/12,0)</f>
        <v>-28846.153846153844</v>
      </c>
      <c r="AU26" s="38">
        <f>IF(AU14,-'Dalyvio prielaidos'!$E$129/'Dalyvio prielaidos'!$E$134/12,0)</f>
        <v>-28846.153846153844</v>
      </c>
      <c r="AV26" s="38">
        <f>IF(AV14,-'Dalyvio prielaidos'!$E$129/'Dalyvio prielaidos'!$E$134/12,0)</f>
        <v>-28846.153846153844</v>
      </c>
      <c r="AW26" s="38">
        <f>IF(AW14,-'Dalyvio prielaidos'!$E$129/'Dalyvio prielaidos'!$E$134/12,0)</f>
        <v>-28846.153846153844</v>
      </c>
      <c r="AX26" s="38">
        <f>IF(AX14,-'Dalyvio prielaidos'!$E$129/'Dalyvio prielaidos'!$E$134/12,0)</f>
        <v>-28846.153846153844</v>
      </c>
      <c r="AY26" s="38">
        <f>IF(AY14,-'Dalyvio prielaidos'!$E$129/'Dalyvio prielaidos'!$E$134/12,0)</f>
        <v>-28846.153846153844</v>
      </c>
      <c r="AZ26" s="38">
        <f>IF(AZ14,-'Dalyvio prielaidos'!$E$129/'Dalyvio prielaidos'!$E$134/12,0)</f>
        <v>-28846.153846153844</v>
      </c>
      <c r="BA26" s="38">
        <f t="shared" si="321"/>
        <v>-346153.84615384613</v>
      </c>
      <c r="BB26" s="38">
        <f>IF(BB14,-'Dalyvio prielaidos'!$E$129/'Dalyvio prielaidos'!$E$134/12,0)</f>
        <v>-28846.153846153844</v>
      </c>
      <c r="BC26" s="38">
        <f>IF(BC14,-'Dalyvio prielaidos'!$E$129/'Dalyvio prielaidos'!$E$134/12,0)</f>
        <v>-28846.153846153844</v>
      </c>
      <c r="BD26" s="38">
        <f>IF(BD14,-'Dalyvio prielaidos'!$E$129/'Dalyvio prielaidos'!$E$134/12,0)</f>
        <v>-28846.153846153844</v>
      </c>
      <c r="BE26" s="38">
        <f>IF(BE14,-'Dalyvio prielaidos'!$E$129/'Dalyvio prielaidos'!$E$134/12,0)</f>
        <v>-28846.153846153844</v>
      </c>
      <c r="BF26" s="38">
        <f>IF(BF14,-'Dalyvio prielaidos'!$E$129/'Dalyvio prielaidos'!$E$134/12,0)</f>
        <v>-28846.153846153844</v>
      </c>
      <c r="BG26" s="38">
        <f>IF(BG14,-'Dalyvio prielaidos'!$E$129/'Dalyvio prielaidos'!$E$134/12,0)</f>
        <v>-28846.153846153844</v>
      </c>
      <c r="BH26" s="38">
        <f>IF(BH14,-'Dalyvio prielaidos'!$E$129/'Dalyvio prielaidos'!$E$134/12,0)</f>
        <v>-28846.153846153844</v>
      </c>
      <c r="BI26" s="38">
        <f>IF(BI14,-'Dalyvio prielaidos'!$E$129/'Dalyvio prielaidos'!$E$134/12,0)</f>
        <v>-28846.153846153844</v>
      </c>
      <c r="BJ26" s="38">
        <f>IF(BJ14,-'Dalyvio prielaidos'!$E$129/'Dalyvio prielaidos'!$E$134/12,0)</f>
        <v>-28846.153846153844</v>
      </c>
      <c r="BK26" s="38">
        <f>IF(BK14,-'Dalyvio prielaidos'!$E$129/'Dalyvio prielaidos'!$E$134/12,0)</f>
        <v>-28846.153846153844</v>
      </c>
      <c r="BL26" s="38">
        <f>IF(BL14,-'Dalyvio prielaidos'!$E$129/'Dalyvio prielaidos'!$E$134/12,0)</f>
        <v>-28846.153846153844</v>
      </c>
      <c r="BM26" s="38">
        <f>IF(BM14,-'Dalyvio prielaidos'!$E$129/'Dalyvio prielaidos'!$E$134/12,0)</f>
        <v>-28846.153846153844</v>
      </c>
      <c r="BN26" s="38">
        <f t="shared" si="322"/>
        <v>-346153.84615384613</v>
      </c>
      <c r="BO26" s="38">
        <f>IF(BO14,-'Dalyvio prielaidos'!$E$129/'Dalyvio prielaidos'!$E$134/12,0)</f>
        <v>-28846.153846153844</v>
      </c>
      <c r="BP26" s="38">
        <f>IF(BP14,-'Dalyvio prielaidos'!$E$129/'Dalyvio prielaidos'!$E$134/12,0)</f>
        <v>-28846.153846153844</v>
      </c>
      <c r="BQ26" s="38">
        <f>IF(BQ14,-'Dalyvio prielaidos'!$E$129/'Dalyvio prielaidos'!$E$134/12,0)</f>
        <v>-28846.153846153844</v>
      </c>
      <c r="BR26" s="38">
        <f>IF(BR14,-'Dalyvio prielaidos'!$E$129/'Dalyvio prielaidos'!$E$134/12,0)</f>
        <v>-28846.153846153844</v>
      </c>
      <c r="BS26" s="38">
        <f>IF(BS14,-'Dalyvio prielaidos'!$E$129/'Dalyvio prielaidos'!$E$134/12,0)</f>
        <v>-28846.153846153844</v>
      </c>
      <c r="BT26" s="38">
        <f>IF(BT14,-'Dalyvio prielaidos'!$E$129/'Dalyvio prielaidos'!$E$134/12,0)</f>
        <v>-28846.153846153844</v>
      </c>
      <c r="BU26" s="38">
        <f>IF(BU14,-'Dalyvio prielaidos'!$E$129/'Dalyvio prielaidos'!$E$134/12,0)</f>
        <v>-28846.153846153844</v>
      </c>
      <c r="BV26" s="38">
        <f>IF(BV14,-'Dalyvio prielaidos'!$E$129/'Dalyvio prielaidos'!$E$134/12,0)</f>
        <v>-28846.153846153844</v>
      </c>
      <c r="BW26" s="38">
        <f>IF(BW14,-'Dalyvio prielaidos'!$E$129/'Dalyvio prielaidos'!$E$134/12,0)</f>
        <v>-28846.153846153844</v>
      </c>
      <c r="BX26" s="38">
        <f>IF(BX14,-'Dalyvio prielaidos'!$E$129/'Dalyvio prielaidos'!$E$134/12,0)</f>
        <v>-28846.153846153844</v>
      </c>
      <c r="BY26" s="38">
        <f>IF(BY14,-'Dalyvio prielaidos'!$E$129/'Dalyvio prielaidos'!$E$134/12,0)</f>
        <v>-28846.153846153844</v>
      </c>
      <c r="BZ26" s="38">
        <f>IF(BZ14,-'Dalyvio prielaidos'!$E$129/'Dalyvio prielaidos'!$E$134/12,0)</f>
        <v>-28846.153846153844</v>
      </c>
      <c r="CA26" s="38">
        <f t="shared" si="323"/>
        <v>-346153.84615384613</v>
      </c>
      <c r="CB26" s="38">
        <f>IF(CB14,-'Dalyvio prielaidos'!$E$129/'Dalyvio prielaidos'!$E$134/12,0)</f>
        <v>-28846.153846153844</v>
      </c>
      <c r="CC26" s="38">
        <f>IF(CC14,-'Dalyvio prielaidos'!$E$129/'Dalyvio prielaidos'!$E$134/12,0)</f>
        <v>-28846.153846153844</v>
      </c>
      <c r="CD26" s="38">
        <f>IF(CD14,-'Dalyvio prielaidos'!$E$129/'Dalyvio prielaidos'!$E$134/12,0)</f>
        <v>-28846.153846153844</v>
      </c>
      <c r="CE26" s="38">
        <f>IF(CE14,-'Dalyvio prielaidos'!$E$129/'Dalyvio prielaidos'!$E$134/12,0)</f>
        <v>-28846.153846153844</v>
      </c>
      <c r="CF26" s="38">
        <f>IF(CF14,-'Dalyvio prielaidos'!$E$129/'Dalyvio prielaidos'!$E$134/12,0)</f>
        <v>-28846.153846153844</v>
      </c>
      <c r="CG26" s="38">
        <f>IF(CG14,-'Dalyvio prielaidos'!$E$129/'Dalyvio prielaidos'!$E$134/12,0)</f>
        <v>-28846.153846153844</v>
      </c>
      <c r="CH26" s="38">
        <f>IF(CH14,-'Dalyvio prielaidos'!$E$129/'Dalyvio prielaidos'!$E$134/12,0)</f>
        <v>-28846.153846153844</v>
      </c>
      <c r="CI26" s="38">
        <f>IF(CI14,-'Dalyvio prielaidos'!$E$129/'Dalyvio prielaidos'!$E$134/12,0)</f>
        <v>-28846.153846153844</v>
      </c>
      <c r="CJ26" s="38">
        <f>IF(CJ14,-'Dalyvio prielaidos'!$E$129/'Dalyvio prielaidos'!$E$134/12,0)</f>
        <v>-28846.153846153844</v>
      </c>
      <c r="CK26" s="38">
        <f>IF(CK14,-'Dalyvio prielaidos'!$E$129/'Dalyvio prielaidos'!$E$134/12,0)</f>
        <v>-28846.153846153844</v>
      </c>
      <c r="CL26" s="38">
        <f>IF(CL14,-'Dalyvio prielaidos'!$E$129/'Dalyvio prielaidos'!$E$134/12,0)</f>
        <v>-28846.153846153844</v>
      </c>
      <c r="CM26" s="38">
        <f>IF(CM14,-'Dalyvio prielaidos'!$E$129/'Dalyvio prielaidos'!$E$134/12,0)</f>
        <v>-28846.153846153844</v>
      </c>
      <c r="CN26" s="38">
        <f t="shared" si="324"/>
        <v>-346153.84615384613</v>
      </c>
      <c r="CO26" s="38">
        <f>IF(CO14,-'Dalyvio prielaidos'!$E$129/'Dalyvio prielaidos'!$E$134/12,0)</f>
        <v>-28846.153846153844</v>
      </c>
      <c r="CP26" s="38">
        <f>IF(CP14,-'Dalyvio prielaidos'!$E$129/'Dalyvio prielaidos'!$E$134/12,0)</f>
        <v>-28846.153846153844</v>
      </c>
      <c r="CQ26" s="38">
        <f>IF(CQ14,-'Dalyvio prielaidos'!$E$129/'Dalyvio prielaidos'!$E$134/12,0)</f>
        <v>-28846.153846153844</v>
      </c>
      <c r="CR26" s="38">
        <f>IF(CR14,-'Dalyvio prielaidos'!$E$129/'Dalyvio prielaidos'!$E$134/12,0)</f>
        <v>-28846.153846153844</v>
      </c>
      <c r="CS26" s="38">
        <f>IF(CS14,-'Dalyvio prielaidos'!$E$129/'Dalyvio prielaidos'!$E$134/12,0)</f>
        <v>-28846.153846153844</v>
      </c>
      <c r="CT26" s="38">
        <f>IF(CT14,-'Dalyvio prielaidos'!$E$129/'Dalyvio prielaidos'!$E$134/12,0)</f>
        <v>-28846.153846153844</v>
      </c>
      <c r="CU26" s="38">
        <f>IF(CU14,-'Dalyvio prielaidos'!$E$129/'Dalyvio prielaidos'!$E$134/12,0)</f>
        <v>-28846.153846153844</v>
      </c>
      <c r="CV26" s="38">
        <f>IF(CV14,-'Dalyvio prielaidos'!$E$129/'Dalyvio prielaidos'!$E$134/12,0)</f>
        <v>-28846.153846153844</v>
      </c>
      <c r="CW26" s="38">
        <f>IF(CW14,-'Dalyvio prielaidos'!$E$129/'Dalyvio prielaidos'!$E$134/12,0)</f>
        <v>-28846.153846153844</v>
      </c>
      <c r="CX26" s="38">
        <f>IF(CX14,-'Dalyvio prielaidos'!$E$129/'Dalyvio prielaidos'!$E$134/12,0)</f>
        <v>-28846.153846153844</v>
      </c>
      <c r="CY26" s="38">
        <f>IF(CY14,-'Dalyvio prielaidos'!$E$129/'Dalyvio prielaidos'!$E$134/12,0)</f>
        <v>-28846.153846153844</v>
      </c>
      <c r="CZ26" s="38">
        <f>IF(CZ14,-'Dalyvio prielaidos'!$E$129/'Dalyvio prielaidos'!$E$134/12,0)</f>
        <v>-28846.153846153844</v>
      </c>
      <c r="DA26" s="38">
        <f t="shared" si="325"/>
        <v>-346153.84615384613</v>
      </c>
      <c r="DB26" s="38">
        <f>IF(DB14,-'Dalyvio prielaidos'!$E$129/'Dalyvio prielaidos'!$E$134/12,0)</f>
        <v>-28846.153846153844</v>
      </c>
      <c r="DC26" s="38">
        <f>IF(DC14,-'Dalyvio prielaidos'!$E$129/'Dalyvio prielaidos'!$E$134/12,0)</f>
        <v>-28846.153846153844</v>
      </c>
      <c r="DD26" s="38">
        <f>IF(DD14,-'Dalyvio prielaidos'!$E$129/'Dalyvio prielaidos'!$E$134/12,0)</f>
        <v>-28846.153846153844</v>
      </c>
      <c r="DE26" s="38">
        <f>IF(DE14,-'Dalyvio prielaidos'!$E$129/'Dalyvio prielaidos'!$E$134/12,0)</f>
        <v>-28846.153846153844</v>
      </c>
      <c r="DF26" s="38">
        <f>IF(DF14,-'Dalyvio prielaidos'!$E$129/'Dalyvio prielaidos'!$E$134/12,0)</f>
        <v>-28846.153846153844</v>
      </c>
      <c r="DG26" s="38">
        <f>IF(DG14,-'Dalyvio prielaidos'!$E$129/'Dalyvio prielaidos'!$E$134/12,0)</f>
        <v>-28846.153846153844</v>
      </c>
      <c r="DH26" s="38">
        <f>IF(DH14,-'Dalyvio prielaidos'!$E$129/'Dalyvio prielaidos'!$E$134/12,0)</f>
        <v>-28846.153846153844</v>
      </c>
      <c r="DI26" s="38">
        <f>IF(DI14,-'Dalyvio prielaidos'!$E$129/'Dalyvio prielaidos'!$E$134/12,0)</f>
        <v>-28846.153846153844</v>
      </c>
      <c r="DJ26" s="38">
        <f>IF(DJ14,-'Dalyvio prielaidos'!$E$129/'Dalyvio prielaidos'!$E$134/12,0)</f>
        <v>-28846.153846153844</v>
      </c>
      <c r="DK26" s="38">
        <f>IF(DK14,-'Dalyvio prielaidos'!$E$129/'Dalyvio prielaidos'!$E$134/12,0)</f>
        <v>-28846.153846153844</v>
      </c>
      <c r="DL26" s="38">
        <f>IF(DL14,-'Dalyvio prielaidos'!$E$129/'Dalyvio prielaidos'!$E$134/12,0)</f>
        <v>-28846.153846153844</v>
      </c>
      <c r="DM26" s="38">
        <f>IF(DM14,-'Dalyvio prielaidos'!$E$129/'Dalyvio prielaidos'!$E$134/12,0)</f>
        <v>-28846.153846153844</v>
      </c>
      <c r="DN26" s="38">
        <f t="shared" si="326"/>
        <v>-346153.84615384613</v>
      </c>
      <c r="DO26" s="38">
        <f>IF(DO14,-'Dalyvio prielaidos'!$E$129/'Dalyvio prielaidos'!$E$134/12,0)</f>
        <v>-28846.153846153844</v>
      </c>
      <c r="DP26" s="38">
        <f>IF(DP14,-'Dalyvio prielaidos'!$E$129/'Dalyvio prielaidos'!$E$134/12,0)</f>
        <v>-28846.153846153844</v>
      </c>
      <c r="DQ26" s="38">
        <f>IF(DQ14,-'Dalyvio prielaidos'!$E$129/'Dalyvio prielaidos'!$E$134/12,0)</f>
        <v>-28846.153846153844</v>
      </c>
      <c r="DR26" s="38">
        <f>IF(DR14,-'Dalyvio prielaidos'!$E$129/'Dalyvio prielaidos'!$E$134/12,0)</f>
        <v>-28846.153846153844</v>
      </c>
      <c r="DS26" s="38">
        <f>IF(DS14,-'Dalyvio prielaidos'!$E$129/'Dalyvio prielaidos'!$E$134/12,0)</f>
        <v>-28846.153846153844</v>
      </c>
      <c r="DT26" s="38">
        <f>IF(DT14,-'Dalyvio prielaidos'!$E$129/'Dalyvio prielaidos'!$E$134/12,0)</f>
        <v>-28846.153846153844</v>
      </c>
      <c r="DU26" s="38">
        <f>IF(DU14,-'Dalyvio prielaidos'!$E$129/'Dalyvio prielaidos'!$E$134/12,0)</f>
        <v>-28846.153846153844</v>
      </c>
      <c r="DV26" s="38">
        <f>IF(DV14,-'Dalyvio prielaidos'!$E$129/'Dalyvio prielaidos'!$E$134/12,0)</f>
        <v>-28846.153846153844</v>
      </c>
      <c r="DW26" s="38">
        <f>IF(DW14,-'Dalyvio prielaidos'!$E$129/'Dalyvio prielaidos'!$E$134/12,0)</f>
        <v>-28846.153846153844</v>
      </c>
      <c r="DX26" s="38">
        <f>IF(DX14,-'Dalyvio prielaidos'!$E$129/'Dalyvio prielaidos'!$E$134/12,0)</f>
        <v>-28846.153846153844</v>
      </c>
      <c r="DY26" s="38">
        <f>IF(DY14,-'Dalyvio prielaidos'!$E$129/'Dalyvio prielaidos'!$E$134/12,0)</f>
        <v>-28846.153846153844</v>
      </c>
      <c r="DZ26" s="38">
        <f>IF(DZ14,-'Dalyvio prielaidos'!$E$129/'Dalyvio prielaidos'!$E$134/12,0)</f>
        <v>-28846.153846153844</v>
      </c>
      <c r="EA26" s="38">
        <f t="shared" si="327"/>
        <v>-346153.84615384613</v>
      </c>
      <c r="EB26" s="38">
        <f>IF(EB14,-'Dalyvio prielaidos'!$E$129/'Dalyvio prielaidos'!$E$134/12,0)</f>
        <v>-28846.153846153844</v>
      </c>
      <c r="EC26" s="38">
        <f>IF(EC14,-'Dalyvio prielaidos'!$E$129/'Dalyvio prielaidos'!$E$134/12,0)</f>
        <v>-28846.153846153844</v>
      </c>
      <c r="ED26" s="38">
        <f>IF(ED14,-'Dalyvio prielaidos'!$E$129/'Dalyvio prielaidos'!$E$134/12,0)</f>
        <v>-28846.153846153844</v>
      </c>
      <c r="EE26" s="38">
        <f>IF(EE14,-'Dalyvio prielaidos'!$E$129/'Dalyvio prielaidos'!$E$134/12,0)</f>
        <v>-28846.153846153844</v>
      </c>
      <c r="EF26" s="38">
        <f>IF(EF14,-'Dalyvio prielaidos'!$E$129/'Dalyvio prielaidos'!$E$134/12,0)</f>
        <v>-28846.153846153844</v>
      </c>
      <c r="EG26" s="38">
        <f>IF(EG14,-'Dalyvio prielaidos'!$E$129/'Dalyvio prielaidos'!$E$134/12,0)</f>
        <v>-28846.153846153844</v>
      </c>
      <c r="EH26" s="38">
        <f>IF(EH14,-'Dalyvio prielaidos'!$E$129/'Dalyvio prielaidos'!$E$134/12,0)</f>
        <v>-28846.153846153844</v>
      </c>
      <c r="EI26" s="38">
        <f>IF(EI14,-'Dalyvio prielaidos'!$E$129/'Dalyvio prielaidos'!$E$134/12,0)</f>
        <v>-28846.153846153844</v>
      </c>
      <c r="EJ26" s="38">
        <f>IF(EJ14,-'Dalyvio prielaidos'!$E$129/'Dalyvio prielaidos'!$E$134/12,0)</f>
        <v>-28846.153846153844</v>
      </c>
      <c r="EK26" s="38">
        <f>IF(EK14,-'Dalyvio prielaidos'!$E$129/'Dalyvio prielaidos'!$E$134/12,0)</f>
        <v>-28846.153846153844</v>
      </c>
      <c r="EL26" s="38">
        <f>IF(EL14,-'Dalyvio prielaidos'!$E$129/'Dalyvio prielaidos'!$E$134/12,0)</f>
        <v>-28846.153846153844</v>
      </c>
      <c r="EM26" s="38">
        <f>IF(EM14,-'Dalyvio prielaidos'!$E$129/'Dalyvio prielaidos'!$E$134/12,0)</f>
        <v>-28846.153846153844</v>
      </c>
      <c r="EN26" s="38">
        <f t="shared" si="328"/>
        <v>-346153.84615384613</v>
      </c>
      <c r="EO26" s="38">
        <f>IF(EO14,-'Dalyvio prielaidos'!$E$129/'Dalyvio prielaidos'!$E$134/12,0)</f>
        <v>-28846.153846153844</v>
      </c>
      <c r="EP26" s="38">
        <f>IF(EP14,-'Dalyvio prielaidos'!$E$129/'Dalyvio prielaidos'!$E$134/12,0)</f>
        <v>-28846.153846153844</v>
      </c>
      <c r="EQ26" s="38">
        <f>IF(EQ14,-'Dalyvio prielaidos'!$E$129/'Dalyvio prielaidos'!$E$134/12,0)</f>
        <v>-28846.153846153844</v>
      </c>
      <c r="ER26" s="38">
        <f>IF(ER14,-'Dalyvio prielaidos'!$E$129/'Dalyvio prielaidos'!$E$134/12,0)</f>
        <v>-28846.153846153844</v>
      </c>
      <c r="ES26" s="38">
        <f>IF(ES14,-'Dalyvio prielaidos'!$E$129/'Dalyvio prielaidos'!$E$134/12,0)</f>
        <v>-28846.153846153844</v>
      </c>
      <c r="ET26" s="38">
        <f>IF(ET14,-'Dalyvio prielaidos'!$E$129/'Dalyvio prielaidos'!$E$134/12,0)</f>
        <v>-28846.153846153844</v>
      </c>
      <c r="EU26" s="38">
        <f>IF(EU14,-'Dalyvio prielaidos'!$E$129/'Dalyvio prielaidos'!$E$134/12,0)</f>
        <v>-28846.153846153844</v>
      </c>
      <c r="EV26" s="38">
        <f>IF(EV14,-'Dalyvio prielaidos'!$E$129/'Dalyvio prielaidos'!$E$134/12,0)</f>
        <v>-28846.153846153844</v>
      </c>
      <c r="EW26" s="38">
        <f>IF(EW14,-'Dalyvio prielaidos'!$E$129/'Dalyvio prielaidos'!$E$134/12,0)</f>
        <v>-28846.153846153844</v>
      </c>
      <c r="EX26" s="38">
        <f>IF(EX14,-'Dalyvio prielaidos'!$E$129/'Dalyvio prielaidos'!$E$134/12,0)</f>
        <v>-28846.153846153844</v>
      </c>
      <c r="EY26" s="38">
        <f>IF(EY14,-'Dalyvio prielaidos'!$E$129/'Dalyvio prielaidos'!$E$134/12,0)</f>
        <v>-28846.153846153844</v>
      </c>
      <c r="EZ26" s="38">
        <f>IF(EZ14,-'Dalyvio prielaidos'!$E$129/'Dalyvio prielaidos'!$E$134/12,0)</f>
        <v>-28846.153846153844</v>
      </c>
      <c r="FA26" s="38">
        <f t="shared" si="329"/>
        <v>-346153.84615384613</v>
      </c>
      <c r="FB26" s="38">
        <f>IF(FB14,-'Dalyvio prielaidos'!$E$129/'Dalyvio prielaidos'!$E$134/12,0)</f>
        <v>-28846.153846153844</v>
      </c>
      <c r="FC26" s="38">
        <f>IF(FC14,-'Dalyvio prielaidos'!$E$129/'Dalyvio prielaidos'!$E$134/12,0)</f>
        <v>-28846.153846153844</v>
      </c>
      <c r="FD26" s="38">
        <f>IF(FD14,-'Dalyvio prielaidos'!$E$129/'Dalyvio prielaidos'!$E$134/12,0)</f>
        <v>-28846.153846153844</v>
      </c>
      <c r="FE26" s="38">
        <f>IF(FE14,-'Dalyvio prielaidos'!$E$129/'Dalyvio prielaidos'!$E$134/12,0)</f>
        <v>-28846.153846153844</v>
      </c>
      <c r="FF26" s="38">
        <f>IF(FF14,-'Dalyvio prielaidos'!$E$129/'Dalyvio prielaidos'!$E$134/12,0)</f>
        <v>-28846.153846153844</v>
      </c>
      <c r="FG26" s="38">
        <f>IF(FG14,-'Dalyvio prielaidos'!$E$129/'Dalyvio prielaidos'!$E$134/12,0)</f>
        <v>-28846.153846153844</v>
      </c>
      <c r="FH26" s="38">
        <f>IF(FH14,-'Dalyvio prielaidos'!$E$129/'Dalyvio prielaidos'!$E$134/12,0)</f>
        <v>-28846.153846153844</v>
      </c>
      <c r="FI26" s="38">
        <f>IF(FI14,-'Dalyvio prielaidos'!$E$129/'Dalyvio prielaidos'!$E$134/12,0)</f>
        <v>-28846.153846153844</v>
      </c>
      <c r="FJ26" s="38">
        <f>IF(FJ14,-'Dalyvio prielaidos'!$E$129/'Dalyvio prielaidos'!$E$134/12,0)</f>
        <v>-28846.153846153844</v>
      </c>
      <c r="FK26" s="38">
        <f>IF(FK14,-'Dalyvio prielaidos'!$E$129/'Dalyvio prielaidos'!$E$134/12,0)</f>
        <v>-28846.153846153844</v>
      </c>
      <c r="FL26" s="38">
        <f>IF(FL14,-'Dalyvio prielaidos'!$E$129/'Dalyvio prielaidos'!$E$134/12,0)</f>
        <v>-28846.153846153844</v>
      </c>
      <c r="FM26" s="38">
        <f>IF(FM14,-'Dalyvio prielaidos'!$E$129/'Dalyvio prielaidos'!$E$134/12,0)</f>
        <v>-28846.153846153844</v>
      </c>
      <c r="FN26" s="38">
        <f t="shared" si="330"/>
        <v>-346153.84615384613</v>
      </c>
      <c r="FO26" s="38">
        <f>IF(FO14,-'Dalyvio prielaidos'!$E$129/'Dalyvio prielaidos'!$E$134/12,0)</f>
        <v>-28846.153846153844</v>
      </c>
      <c r="FP26" s="38">
        <f>IF(FP14,-'Dalyvio prielaidos'!$E$129/'Dalyvio prielaidos'!$E$134/12,0)</f>
        <v>-28846.153846153844</v>
      </c>
      <c r="FQ26" s="38">
        <f>IF(FQ14,-'Dalyvio prielaidos'!$E$129/'Dalyvio prielaidos'!$E$134/12,0)</f>
        <v>-28846.153846153844</v>
      </c>
      <c r="FR26" s="38">
        <f>IF(FR14,-'Dalyvio prielaidos'!$E$129/'Dalyvio prielaidos'!$E$134/12,0)</f>
        <v>-28846.153846153844</v>
      </c>
      <c r="FS26" s="38">
        <f>IF(FS14,-'Dalyvio prielaidos'!$E$129/'Dalyvio prielaidos'!$E$134/12,0)</f>
        <v>-28846.153846153844</v>
      </c>
      <c r="FT26" s="38">
        <f>IF(FT14,-'Dalyvio prielaidos'!$E$129/'Dalyvio prielaidos'!$E$134/12,0)</f>
        <v>-28846.153846153844</v>
      </c>
      <c r="FU26" s="38">
        <f>IF(FU14,-'Dalyvio prielaidos'!$E$129/'Dalyvio prielaidos'!$E$134/12,0)</f>
        <v>-28846.153846153844</v>
      </c>
      <c r="FV26" s="38">
        <f>IF(FV14,-'Dalyvio prielaidos'!$E$129/'Dalyvio prielaidos'!$E$134/12,0)</f>
        <v>-28846.153846153844</v>
      </c>
      <c r="FW26" s="38">
        <f>IF(FW14,-'Dalyvio prielaidos'!$E$129/'Dalyvio prielaidos'!$E$134/12,0)</f>
        <v>-28846.153846153844</v>
      </c>
      <c r="FX26" s="38">
        <f>IF(FX14,-'Dalyvio prielaidos'!$E$129/'Dalyvio prielaidos'!$E$134/12,0)</f>
        <v>-28846.153846153844</v>
      </c>
      <c r="FY26" s="38">
        <f>IF(FY14,-'Dalyvio prielaidos'!$E$129/'Dalyvio prielaidos'!$E$134/12,0)</f>
        <v>-28846.153846153844</v>
      </c>
      <c r="FZ26" s="38">
        <f>IF(FZ14,-'Dalyvio prielaidos'!$E$129/'Dalyvio prielaidos'!$E$134/12,0)</f>
        <v>-28846.153846153844</v>
      </c>
      <c r="GA26" s="38">
        <f t="shared" si="331"/>
        <v>-346153.84615384613</v>
      </c>
      <c r="GB26" s="38">
        <f>IF(GB14,-'Dalyvio prielaidos'!$E$129/'Dalyvio prielaidos'!$E$134/12,0)</f>
        <v>-28846.153846153844</v>
      </c>
      <c r="GC26" s="38">
        <f>IF(GC14,-'Dalyvio prielaidos'!$E$129/'Dalyvio prielaidos'!$E$134/12,0)</f>
        <v>-28846.153846153844</v>
      </c>
      <c r="GD26" s="38">
        <f>IF(GD14,-'Dalyvio prielaidos'!$E$129/'Dalyvio prielaidos'!$E$134/12,0)</f>
        <v>-28846.153846153844</v>
      </c>
      <c r="GE26" s="38">
        <f>IF(GE14,-'Dalyvio prielaidos'!$E$129/'Dalyvio prielaidos'!$E$134/12,0)</f>
        <v>-28846.153846153844</v>
      </c>
      <c r="GF26" s="38">
        <f>IF(GF14,-'Dalyvio prielaidos'!$E$129/'Dalyvio prielaidos'!$E$134/12,0)</f>
        <v>-28846.153846153844</v>
      </c>
      <c r="GG26" s="38">
        <f>IF(GG14,-'Dalyvio prielaidos'!$E$129/'Dalyvio prielaidos'!$E$134/12,0)</f>
        <v>-28846.153846153844</v>
      </c>
      <c r="GH26" s="38">
        <f>IF(GH14,-'Dalyvio prielaidos'!$E$129/'Dalyvio prielaidos'!$E$134/12,0)</f>
        <v>-28846.153846153844</v>
      </c>
      <c r="GI26" s="38">
        <f>IF(GI14,-'Dalyvio prielaidos'!$E$129/'Dalyvio prielaidos'!$E$134/12,0)</f>
        <v>-28846.153846153844</v>
      </c>
      <c r="GJ26" s="38">
        <f>IF(GJ14,-'Dalyvio prielaidos'!$E$129/'Dalyvio prielaidos'!$E$134/12,0)</f>
        <v>-28846.153846153844</v>
      </c>
      <c r="GK26" s="38">
        <f>IF(GK14,-'Dalyvio prielaidos'!$E$129/'Dalyvio prielaidos'!$E$134/12,0)</f>
        <v>-28846.153846153844</v>
      </c>
      <c r="GL26" s="38">
        <f>IF(GL14,-'Dalyvio prielaidos'!$E$129/'Dalyvio prielaidos'!$E$134/12,0)</f>
        <v>-28846.153846153844</v>
      </c>
      <c r="GM26" s="38">
        <f>IF(GM14,-'Dalyvio prielaidos'!$E$129/'Dalyvio prielaidos'!$E$134/12,0)</f>
        <v>-28846.153846153844</v>
      </c>
      <c r="GN26" s="38">
        <f t="shared" si="332"/>
        <v>-346153.84615384613</v>
      </c>
      <c r="GO26" s="38">
        <f>IF(GO14,-'Dalyvio prielaidos'!$E$129/'Dalyvio prielaidos'!$E$134/12,0)</f>
        <v>-28846.153846153844</v>
      </c>
      <c r="GP26" s="38">
        <f>IF(GP14,-'Dalyvio prielaidos'!$E$129/'Dalyvio prielaidos'!$E$134/12,0)</f>
        <v>-28846.153846153844</v>
      </c>
      <c r="GQ26" s="38">
        <f>IF(GQ14,-'Dalyvio prielaidos'!$E$129/'Dalyvio prielaidos'!$E$134/12,0)</f>
        <v>-28846.153846153844</v>
      </c>
      <c r="GR26" s="38">
        <f>IF(GR14,-'Dalyvio prielaidos'!$E$129/'Dalyvio prielaidos'!$E$134/12,0)</f>
        <v>-28846.153846153844</v>
      </c>
      <c r="GS26" s="38">
        <f>IF(GS14,-'Dalyvio prielaidos'!$E$129/'Dalyvio prielaidos'!$E$134/12,0)</f>
        <v>-28846.153846153844</v>
      </c>
      <c r="GT26" s="38">
        <f>IF(GT14,-'Dalyvio prielaidos'!$E$129/'Dalyvio prielaidos'!$E$134/12,0)</f>
        <v>-28846.153846153844</v>
      </c>
      <c r="GU26" s="38">
        <f>IF(GU14,-'Dalyvio prielaidos'!$E$129/'Dalyvio prielaidos'!$E$134/12,0)</f>
        <v>-28846.153846153844</v>
      </c>
      <c r="GV26" s="38">
        <f>IF(GV14,-'Dalyvio prielaidos'!$E$129/'Dalyvio prielaidos'!$E$134/12,0)</f>
        <v>-28846.153846153844</v>
      </c>
      <c r="GW26" s="38">
        <f>IF(GW14,-'Dalyvio prielaidos'!$E$129/'Dalyvio prielaidos'!$E$134/12,0)</f>
        <v>-28846.153846153844</v>
      </c>
      <c r="GX26" s="38">
        <f>IF(GX14,-'Dalyvio prielaidos'!$E$129/'Dalyvio prielaidos'!$E$134/12,0)</f>
        <v>-28846.153846153844</v>
      </c>
      <c r="GY26" s="38">
        <f>IF(GY14,-'Dalyvio prielaidos'!$E$129/'Dalyvio prielaidos'!$E$134/12,0)</f>
        <v>-28846.153846153844</v>
      </c>
      <c r="GZ26" s="38">
        <f>IF(GZ14,-'Dalyvio prielaidos'!$E$129/'Dalyvio prielaidos'!$E$134/12,0)</f>
        <v>-28846.153846153844</v>
      </c>
      <c r="HA26" s="38">
        <f t="shared" si="333"/>
        <v>-346153.84615384613</v>
      </c>
      <c r="HB26" s="38">
        <f>IF(HB14,-'Dalyvio prielaidos'!$E$129/'Dalyvio prielaidos'!$E$134/12,0)</f>
        <v>-28846.153846153844</v>
      </c>
      <c r="HC26" s="38">
        <f>IF(HC14,-'Dalyvio prielaidos'!$E$129/'Dalyvio prielaidos'!$E$134/12,0)</f>
        <v>-28846.153846153844</v>
      </c>
      <c r="HD26" s="38">
        <f>IF(HD14,-'Dalyvio prielaidos'!$E$129/'Dalyvio prielaidos'!$E$134/12,0)</f>
        <v>-28846.153846153844</v>
      </c>
      <c r="HE26" s="38">
        <f>IF(HE14,-'Dalyvio prielaidos'!$E$129/'Dalyvio prielaidos'!$E$134/12,0)</f>
        <v>-28846.153846153844</v>
      </c>
      <c r="HF26" s="38">
        <f>IF(HF14,-'Dalyvio prielaidos'!$E$129/'Dalyvio prielaidos'!$E$134/12,0)</f>
        <v>-28846.153846153844</v>
      </c>
      <c r="HG26" s="38">
        <f>IF(HG14,-'Dalyvio prielaidos'!$E$129/'Dalyvio prielaidos'!$E$134/12,0)</f>
        <v>-28846.153846153844</v>
      </c>
      <c r="HH26" s="38">
        <f>IF(HH14,-'Dalyvio prielaidos'!$E$129/'Dalyvio prielaidos'!$E$134/12,0)</f>
        <v>-28846.153846153844</v>
      </c>
      <c r="HI26" s="38">
        <f>IF(HI14,-'Dalyvio prielaidos'!$E$129/'Dalyvio prielaidos'!$E$134/12,0)</f>
        <v>-28846.153846153844</v>
      </c>
      <c r="HJ26" s="38">
        <f>IF(HJ14,-'Dalyvio prielaidos'!$E$129/'Dalyvio prielaidos'!$E$134/12,0)</f>
        <v>-28846.153846153844</v>
      </c>
      <c r="HK26" s="38">
        <f>IF(HK14,-'Dalyvio prielaidos'!$E$129/'Dalyvio prielaidos'!$E$134/12,0)</f>
        <v>-28846.153846153844</v>
      </c>
      <c r="HL26" s="38">
        <f>IF(HL14,-'Dalyvio prielaidos'!$E$129/'Dalyvio prielaidos'!$E$134/12,0)</f>
        <v>-28846.153846153844</v>
      </c>
      <c r="HM26" s="38">
        <f>IF(HM14,-'Dalyvio prielaidos'!$E$129/'Dalyvio prielaidos'!$E$134/12,0)</f>
        <v>-28846.153846153844</v>
      </c>
      <c r="HN26" s="38">
        <f t="shared" si="334"/>
        <v>-346153.84615384613</v>
      </c>
      <c r="HO26" s="38">
        <f>IF(HO14,-'Dalyvio prielaidos'!$E$129/'Dalyvio prielaidos'!$E$134/12,0)</f>
        <v>0</v>
      </c>
      <c r="HP26" s="38">
        <f>IF(HP14,-'Dalyvio prielaidos'!$E$129/'Dalyvio prielaidos'!$E$134/12,0)</f>
        <v>0</v>
      </c>
      <c r="HQ26" s="38">
        <f>IF(HQ14,-'Dalyvio prielaidos'!$E$129/'Dalyvio prielaidos'!$E$134/12,0)</f>
        <v>0</v>
      </c>
      <c r="HR26" s="38">
        <f>IF(HR14,-'Dalyvio prielaidos'!$E$129/'Dalyvio prielaidos'!$E$134/12,0)</f>
        <v>0</v>
      </c>
      <c r="HS26" s="38">
        <f>IF(HS14,-'Dalyvio prielaidos'!$E$129/'Dalyvio prielaidos'!$E$134/12,0)</f>
        <v>0</v>
      </c>
      <c r="HT26" s="38">
        <f>IF(HT14,-'Dalyvio prielaidos'!$E$129/'Dalyvio prielaidos'!$E$134/12,0)</f>
        <v>0</v>
      </c>
      <c r="HU26" s="38">
        <f>IF(HU14,-'Dalyvio prielaidos'!$E$129/'Dalyvio prielaidos'!$E$134/12,0)</f>
        <v>0</v>
      </c>
      <c r="HV26" s="38">
        <f>IF(HV14,-'Dalyvio prielaidos'!$E$129/'Dalyvio prielaidos'!$E$134/12,0)</f>
        <v>0</v>
      </c>
      <c r="HW26" s="38">
        <f>IF(HW14,-'Dalyvio prielaidos'!$E$129/'Dalyvio prielaidos'!$E$134/12,0)</f>
        <v>0</v>
      </c>
      <c r="HX26" s="38">
        <f>IF(HX14,-'Dalyvio prielaidos'!$E$129/'Dalyvio prielaidos'!$E$134/12,0)</f>
        <v>0</v>
      </c>
      <c r="HY26" s="38">
        <f>IF(HY14,-'Dalyvio prielaidos'!$E$129/'Dalyvio prielaidos'!$E$134/12,0)</f>
        <v>0</v>
      </c>
      <c r="HZ26" s="38">
        <f>IF(HZ14,-'Dalyvio prielaidos'!$E$129/'Dalyvio prielaidos'!$E$134/12,0)</f>
        <v>0</v>
      </c>
      <c r="IA26" s="38">
        <f t="shared" si="335"/>
        <v>0</v>
      </c>
      <c r="IB26" s="38">
        <f>IF(IB14,-'Dalyvio prielaidos'!$E$129/'Dalyvio prielaidos'!$E$134/12,0)</f>
        <v>0</v>
      </c>
      <c r="IC26" s="38">
        <f>IF(IC14,-'Dalyvio prielaidos'!$E$129/'Dalyvio prielaidos'!$E$134/12,0)</f>
        <v>0</v>
      </c>
      <c r="ID26" s="38">
        <f>IF(ID14,-'Dalyvio prielaidos'!$E$129/'Dalyvio prielaidos'!$E$134/12,0)</f>
        <v>0</v>
      </c>
      <c r="IE26" s="38">
        <f>IF(IE14,-'Dalyvio prielaidos'!$E$129/'Dalyvio prielaidos'!$E$134/12,0)</f>
        <v>0</v>
      </c>
      <c r="IF26" s="38">
        <f>IF(IF14,-'Dalyvio prielaidos'!$E$129/'Dalyvio prielaidos'!$E$134/12,0)</f>
        <v>0</v>
      </c>
      <c r="IG26" s="38">
        <f>IF(IG14,-'Dalyvio prielaidos'!$E$129/'Dalyvio prielaidos'!$E$134/12,0)</f>
        <v>0</v>
      </c>
      <c r="IH26" s="38">
        <f>IF(IH14,-'Dalyvio prielaidos'!$E$129/'Dalyvio prielaidos'!$E$134/12,0)</f>
        <v>0</v>
      </c>
      <c r="II26" s="38">
        <f>IF(II14,-'Dalyvio prielaidos'!$E$129/'Dalyvio prielaidos'!$E$134/12,0)</f>
        <v>0</v>
      </c>
      <c r="IJ26" s="38">
        <f>IF(IJ14,-'Dalyvio prielaidos'!$E$129/'Dalyvio prielaidos'!$E$134/12,0)</f>
        <v>0</v>
      </c>
      <c r="IK26" s="38">
        <f>IF(IK14,-'Dalyvio prielaidos'!$E$129/'Dalyvio prielaidos'!$E$134/12,0)</f>
        <v>0</v>
      </c>
      <c r="IL26" s="38">
        <f>IF(IL14,-'Dalyvio prielaidos'!$E$129/'Dalyvio prielaidos'!$E$134/12,0)</f>
        <v>0</v>
      </c>
      <c r="IM26" s="38">
        <f>IF(IM14,-'Dalyvio prielaidos'!$E$129/'Dalyvio prielaidos'!$E$134/12,0)</f>
        <v>0</v>
      </c>
      <c r="IN26" s="38">
        <f t="shared" si="336"/>
        <v>0</v>
      </c>
      <c r="IO26" s="38">
        <f>IF(IO14,-'Dalyvio prielaidos'!$E$129/'Dalyvio prielaidos'!$E$134/12,0)</f>
        <v>0</v>
      </c>
      <c r="IP26" s="38">
        <f>IF(IP14,-'Dalyvio prielaidos'!$E$129/'Dalyvio prielaidos'!$E$134/12,0)</f>
        <v>0</v>
      </c>
      <c r="IQ26" s="38">
        <f>IF(IQ14,-'Dalyvio prielaidos'!$E$129/'Dalyvio prielaidos'!$E$134/12,0)</f>
        <v>0</v>
      </c>
      <c r="IR26" s="38">
        <f>IF(IR14,-'Dalyvio prielaidos'!$E$129/'Dalyvio prielaidos'!$E$134/12,0)</f>
        <v>0</v>
      </c>
      <c r="IS26" s="38">
        <f>IF(IS14,-'Dalyvio prielaidos'!$E$129/'Dalyvio prielaidos'!$E$134/12,0)</f>
        <v>0</v>
      </c>
      <c r="IT26" s="38">
        <f>IF(IT14,-'Dalyvio prielaidos'!$E$129/'Dalyvio prielaidos'!$E$134/12,0)</f>
        <v>0</v>
      </c>
      <c r="IU26" s="38">
        <f>IF(IU14,-'Dalyvio prielaidos'!$E$129/'Dalyvio prielaidos'!$E$134/12,0)</f>
        <v>0</v>
      </c>
      <c r="IV26" s="38">
        <f>IF(IV14,-'Dalyvio prielaidos'!$E$129/'Dalyvio prielaidos'!$E$134/12,0)</f>
        <v>0</v>
      </c>
      <c r="IW26" s="38">
        <f>IF(IW14,-'Dalyvio prielaidos'!$E$129/'Dalyvio prielaidos'!$E$134/12,0)</f>
        <v>0</v>
      </c>
      <c r="IX26" s="38">
        <f>IF(IX14,-'Dalyvio prielaidos'!$E$129/'Dalyvio prielaidos'!$E$134/12,0)</f>
        <v>0</v>
      </c>
      <c r="IY26" s="38">
        <f>IF(IY14,-'Dalyvio prielaidos'!$E$129/'Dalyvio prielaidos'!$E$134/12,0)</f>
        <v>0</v>
      </c>
      <c r="IZ26" s="38">
        <f>IF(IZ14,-'Dalyvio prielaidos'!$E$129/'Dalyvio prielaidos'!$E$134/12,0)</f>
        <v>0</v>
      </c>
      <c r="JA26" s="38">
        <f t="shared" si="337"/>
        <v>0</v>
      </c>
      <c r="JB26" s="38">
        <f>IF(JB14,-'Dalyvio prielaidos'!$E$129/'Dalyvio prielaidos'!$E$134/12,0)</f>
        <v>0</v>
      </c>
      <c r="JC26" s="38">
        <f>IF(JC14,-'Dalyvio prielaidos'!$E$129/'Dalyvio prielaidos'!$E$134/12,0)</f>
        <v>0</v>
      </c>
      <c r="JD26" s="38">
        <f>IF(JD14,-'Dalyvio prielaidos'!$E$129/'Dalyvio prielaidos'!$E$134/12,0)</f>
        <v>0</v>
      </c>
      <c r="JE26" s="38">
        <f>IF(JE14,-'Dalyvio prielaidos'!$E$129/'Dalyvio prielaidos'!$E$134/12,0)</f>
        <v>0</v>
      </c>
      <c r="JF26" s="38">
        <f>IF(JF14,-'Dalyvio prielaidos'!$E$129/'Dalyvio prielaidos'!$E$134/12,0)</f>
        <v>0</v>
      </c>
      <c r="JG26" s="38">
        <f>IF(JG14,-'Dalyvio prielaidos'!$E$129/'Dalyvio prielaidos'!$E$134/12,0)</f>
        <v>0</v>
      </c>
      <c r="JH26" s="38">
        <f>IF(JH14,-'Dalyvio prielaidos'!$E$129/'Dalyvio prielaidos'!$E$134/12,0)</f>
        <v>0</v>
      </c>
      <c r="JI26" s="38">
        <f>IF(JI14,-'Dalyvio prielaidos'!$E$129/'Dalyvio prielaidos'!$E$134/12,0)</f>
        <v>0</v>
      </c>
      <c r="JJ26" s="38">
        <f>IF(JJ14,-'Dalyvio prielaidos'!$E$129/'Dalyvio prielaidos'!$E$134/12,0)</f>
        <v>0</v>
      </c>
      <c r="JK26" s="38">
        <f>IF(JK14,-'Dalyvio prielaidos'!$E$129/'Dalyvio prielaidos'!$E$134/12,0)</f>
        <v>0</v>
      </c>
      <c r="JL26" s="38">
        <f>IF(JL14,-'Dalyvio prielaidos'!$E$129/'Dalyvio prielaidos'!$E$134/12,0)</f>
        <v>0</v>
      </c>
      <c r="JM26" s="38">
        <f>IF(JM14,-'Dalyvio prielaidos'!$E$129/'Dalyvio prielaidos'!$E$134/12,0)</f>
        <v>0</v>
      </c>
      <c r="JN26" s="38">
        <f t="shared" si="338"/>
        <v>0</v>
      </c>
      <c r="JO26" s="38">
        <f>IF(JO14,-'Dalyvio prielaidos'!$E$129/'Dalyvio prielaidos'!$E$134/12,0)</f>
        <v>0</v>
      </c>
      <c r="JP26" s="38">
        <f>IF(JP14,-'Dalyvio prielaidos'!$E$129/'Dalyvio prielaidos'!$E$134/12,0)</f>
        <v>0</v>
      </c>
      <c r="JQ26" s="38">
        <f>IF(JQ14,-'Dalyvio prielaidos'!$E$129/'Dalyvio prielaidos'!$E$134/12,0)</f>
        <v>0</v>
      </c>
      <c r="JR26" s="38">
        <f>IF(JR14,-'Dalyvio prielaidos'!$E$129/'Dalyvio prielaidos'!$E$134/12,0)</f>
        <v>0</v>
      </c>
      <c r="JS26" s="38">
        <f>IF(JS14,-'Dalyvio prielaidos'!$E$129/'Dalyvio prielaidos'!$E$134/12,0)</f>
        <v>0</v>
      </c>
      <c r="JT26" s="38">
        <f>IF(JT14,-'Dalyvio prielaidos'!$E$129/'Dalyvio prielaidos'!$E$134/12,0)</f>
        <v>0</v>
      </c>
      <c r="JU26" s="38">
        <f>IF(JU14,-'Dalyvio prielaidos'!$E$129/'Dalyvio prielaidos'!$E$134/12,0)</f>
        <v>0</v>
      </c>
      <c r="JV26" s="38">
        <f>IF(JV14,-'Dalyvio prielaidos'!$E$129/'Dalyvio prielaidos'!$E$134/12,0)</f>
        <v>0</v>
      </c>
      <c r="JW26" s="38">
        <f>IF(JW14,-'Dalyvio prielaidos'!$E$129/'Dalyvio prielaidos'!$E$134/12,0)</f>
        <v>0</v>
      </c>
      <c r="JX26" s="38">
        <f>IF(JX14,-'Dalyvio prielaidos'!$E$129/'Dalyvio prielaidos'!$E$134/12,0)</f>
        <v>0</v>
      </c>
      <c r="JY26" s="38">
        <f>IF(JY14,-'Dalyvio prielaidos'!$E$129/'Dalyvio prielaidos'!$E$134/12,0)</f>
        <v>0</v>
      </c>
      <c r="JZ26" s="38">
        <f>IF(JZ14,-'Dalyvio prielaidos'!$E$129/'Dalyvio prielaidos'!$E$134/12,0)</f>
        <v>0</v>
      </c>
      <c r="KA26" s="38">
        <f t="shared" si="339"/>
        <v>0</v>
      </c>
      <c r="KB26" s="38">
        <f>IF(KB14,-'Dalyvio prielaidos'!$E$129/'Dalyvio prielaidos'!$E$134/12,0)</f>
        <v>0</v>
      </c>
      <c r="KC26" s="38">
        <f>IF(KC14,-'Dalyvio prielaidos'!$E$129/'Dalyvio prielaidos'!$E$134/12,0)</f>
        <v>0</v>
      </c>
      <c r="KD26" s="38">
        <f>IF(KD14,-'Dalyvio prielaidos'!$E$129/'Dalyvio prielaidos'!$E$134/12,0)</f>
        <v>0</v>
      </c>
      <c r="KE26" s="38">
        <f>IF(KE14,-'Dalyvio prielaidos'!$E$129/'Dalyvio prielaidos'!$E$134/12,0)</f>
        <v>0</v>
      </c>
      <c r="KF26" s="38">
        <f>IF(KF14,-'Dalyvio prielaidos'!$E$129/'Dalyvio prielaidos'!$E$134/12,0)</f>
        <v>0</v>
      </c>
      <c r="KG26" s="38">
        <f>IF(KG14,-'Dalyvio prielaidos'!$E$129/'Dalyvio prielaidos'!$E$134/12,0)</f>
        <v>0</v>
      </c>
      <c r="KH26" s="38">
        <f>IF(KH14,-'Dalyvio prielaidos'!$E$129/'Dalyvio prielaidos'!$E$134/12,0)</f>
        <v>0</v>
      </c>
      <c r="KI26" s="38">
        <f>IF(KI14,-'Dalyvio prielaidos'!$E$129/'Dalyvio prielaidos'!$E$134/12,0)</f>
        <v>0</v>
      </c>
      <c r="KJ26" s="38">
        <f>IF(KJ14,-'Dalyvio prielaidos'!$E$129/'Dalyvio prielaidos'!$E$134/12,0)</f>
        <v>0</v>
      </c>
      <c r="KK26" s="38">
        <f>IF(KK14,-'Dalyvio prielaidos'!$E$129/'Dalyvio prielaidos'!$E$134/12,0)</f>
        <v>0</v>
      </c>
      <c r="KL26" s="38">
        <f>IF(KL14,-'Dalyvio prielaidos'!$E$129/'Dalyvio prielaidos'!$E$134/12,0)</f>
        <v>0</v>
      </c>
      <c r="KM26" s="38">
        <f>IF(KM14,-'Dalyvio prielaidos'!$E$129/'Dalyvio prielaidos'!$E$134/12,0)</f>
        <v>0</v>
      </c>
      <c r="KN26" s="38">
        <f t="shared" si="340"/>
        <v>0</v>
      </c>
      <c r="KO26" s="38">
        <f>IF(KO14,-'Dalyvio prielaidos'!$E$129/'Dalyvio prielaidos'!$E$134/12,0)</f>
        <v>0</v>
      </c>
      <c r="KP26" s="38">
        <f>IF(KP14,-'Dalyvio prielaidos'!$E$129/'Dalyvio prielaidos'!$E$134/12,0)</f>
        <v>0</v>
      </c>
      <c r="KQ26" s="38">
        <f>IF(KQ14,-'Dalyvio prielaidos'!$E$129/'Dalyvio prielaidos'!$E$134/12,0)</f>
        <v>0</v>
      </c>
      <c r="KR26" s="38">
        <f>IF(KR14,-'Dalyvio prielaidos'!$E$129/'Dalyvio prielaidos'!$E$134/12,0)</f>
        <v>0</v>
      </c>
      <c r="KS26" s="38">
        <f>IF(KS14,-'Dalyvio prielaidos'!$E$129/'Dalyvio prielaidos'!$E$134/12,0)</f>
        <v>0</v>
      </c>
      <c r="KT26" s="38">
        <f>IF(KT14,-'Dalyvio prielaidos'!$E$129/'Dalyvio prielaidos'!$E$134/12,0)</f>
        <v>0</v>
      </c>
      <c r="KU26" s="38">
        <f>IF(KU14,-'Dalyvio prielaidos'!$E$129/'Dalyvio prielaidos'!$E$134/12,0)</f>
        <v>0</v>
      </c>
      <c r="KV26" s="38">
        <f>IF(KV14,-'Dalyvio prielaidos'!$E$129/'Dalyvio prielaidos'!$E$134/12,0)</f>
        <v>0</v>
      </c>
      <c r="KW26" s="38">
        <f>IF(KW14,-'Dalyvio prielaidos'!$E$129/'Dalyvio prielaidos'!$E$134/12,0)</f>
        <v>0</v>
      </c>
      <c r="KX26" s="38">
        <f>IF(KX14,-'Dalyvio prielaidos'!$E$129/'Dalyvio prielaidos'!$E$134/12,0)</f>
        <v>0</v>
      </c>
      <c r="KY26" s="38">
        <f>IF(KY14,-'Dalyvio prielaidos'!$E$129/'Dalyvio prielaidos'!$E$134/12,0)</f>
        <v>0</v>
      </c>
      <c r="KZ26" s="38">
        <f>IF(KZ14,-'Dalyvio prielaidos'!$E$129/'Dalyvio prielaidos'!$E$134/12,0)</f>
        <v>0</v>
      </c>
      <c r="LA26" s="38">
        <f t="shared" si="341"/>
        <v>0</v>
      </c>
      <c r="LB26" s="38">
        <f>IF(LB14,-'Dalyvio prielaidos'!$E$129/'Dalyvio prielaidos'!$E$134/12,0)</f>
        <v>0</v>
      </c>
      <c r="LC26" s="38">
        <f>IF(LC14,-'Dalyvio prielaidos'!$E$129/'Dalyvio prielaidos'!$E$134/12,0)</f>
        <v>0</v>
      </c>
      <c r="LD26" s="38">
        <f>IF(LD14,-'Dalyvio prielaidos'!$E$129/'Dalyvio prielaidos'!$E$134/12,0)</f>
        <v>0</v>
      </c>
      <c r="LE26" s="38">
        <f>IF(LE14,-'Dalyvio prielaidos'!$E$129/'Dalyvio prielaidos'!$E$134/12,0)</f>
        <v>0</v>
      </c>
      <c r="LF26" s="38">
        <f>IF(LF14,-'Dalyvio prielaidos'!$E$129/'Dalyvio prielaidos'!$E$134/12,0)</f>
        <v>0</v>
      </c>
      <c r="LG26" s="38">
        <f>IF(LG14,-'Dalyvio prielaidos'!$E$129/'Dalyvio prielaidos'!$E$134/12,0)</f>
        <v>0</v>
      </c>
      <c r="LH26" s="38">
        <f>IF(LH14,-'Dalyvio prielaidos'!$E$129/'Dalyvio prielaidos'!$E$134/12,0)</f>
        <v>0</v>
      </c>
      <c r="LI26" s="38">
        <f>IF(LI14,-'Dalyvio prielaidos'!$E$129/'Dalyvio prielaidos'!$E$134/12,0)</f>
        <v>0</v>
      </c>
      <c r="LJ26" s="38">
        <f>IF(LJ14,-'Dalyvio prielaidos'!$E$129/'Dalyvio prielaidos'!$E$134/12,0)</f>
        <v>0</v>
      </c>
      <c r="LK26" s="38">
        <f>IF(LK14,-'Dalyvio prielaidos'!$E$129/'Dalyvio prielaidos'!$E$134/12,0)</f>
        <v>0</v>
      </c>
      <c r="LL26" s="38">
        <f>IF(LL14,-'Dalyvio prielaidos'!$E$129/'Dalyvio prielaidos'!$E$134/12,0)</f>
        <v>0</v>
      </c>
      <c r="LM26" s="38">
        <f>IF(LM14,-'Dalyvio prielaidos'!$E$129/'Dalyvio prielaidos'!$E$134/12,0)</f>
        <v>0</v>
      </c>
      <c r="LN26" s="38">
        <f t="shared" si="342"/>
        <v>0</v>
      </c>
    </row>
    <row r="27" spans="1:326">
      <c r="A27" s="7" t="s">
        <v>151</v>
      </c>
      <c r="B27" s="38">
        <f t="shared" ref="B27:M27" si="345">B21+B22+B26</f>
        <v>0</v>
      </c>
      <c r="C27" s="38">
        <f t="shared" si="345"/>
        <v>0</v>
      </c>
      <c r="D27" s="38">
        <f t="shared" si="345"/>
        <v>0</v>
      </c>
      <c r="E27" s="38">
        <f t="shared" si="345"/>
        <v>0</v>
      </c>
      <c r="F27" s="38">
        <f t="shared" si="345"/>
        <v>0</v>
      </c>
      <c r="G27" s="38">
        <f t="shared" si="345"/>
        <v>0</v>
      </c>
      <c r="H27" s="38">
        <f t="shared" si="345"/>
        <v>0</v>
      </c>
      <c r="I27" s="38">
        <f t="shared" si="345"/>
        <v>0</v>
      </c>
      <c r="J27" s="38">
        <f t="shared" si="345"/>
        <v>0</v>
      </c>
      <c r="K27" s="38">
        <f t="shared" si="345"/>
        <v>0</v>
      </c>
      <c r="L27" s="38">
        <f t="shared" si="345"/>
        <v>0</v>
      </c>
      <c r="M27" s="38">
        <f t="shared" si="345"/>
        <v>0</v>
      </c>
      <c r="N27" s="509">
        <f>M27</f>
        <v>0</v>
      </c>
      <c r="O27" s="38">
        <f t="shared" ref="O27:Y27" si="346">O21+O22+O26</f>
        <v>159508.71666666755</v>
      </c>
      <c r="P27" s="38">
        <f t="shared" si="346"/>
        <v>554098.83333333419</v>
      </c>
      <c r="Q27" s="38">
        <f t="shared" si="346"/>
        <v>948688.95000000088</v>
      </c>
      <c r="R27" s="38">
        <f t="shared" si="346"/>
        <v>1343279.0666666676</v>
      </c>
      <c r="S27" s="38">
        <f t="shared" si="346"/>
        <v>1737869.1833333343</v>
      </c>
      <c r="T27" s="38">
        <f t="shared" si="346"/>
        <v>2132459.3000000007</v>
      </c>
      <c r="U27" s="38">
        <f t="shared" si="346"/>
        <v>2527049.4166666674</v>
      </c>
      <c r="V27" s="38">
        <f t="shared" si="346"/>
        <v>2921639.5333333341</v>
      </c>
      <c r="W27" s="38">
        <f t="shared" si="346"/>
        <v>3316229.6500000008</v>
      </c>
      <c r="X27" s="38">
        <f t="shared" si="346"/>
        <v>3710819.7666666675</v>
      </c>
      <c r="Y27" s="38">
        <f t="shared" si="346"/>
        <v>4105409.8833333342</v>
      </c>
      <c r="Z27" s="38">
        <f t="shared" ref="Z27:AM27" si="347">Z21+Z22+Z26</f>
        <v>4500000.0000000009</v>
      </c>
      <c r="AA27" s="38">
        <f>Z27</f>
        <v>4500000.0000000009</v>
      </c>
      <c r="AB27" s="38">
        <f t="shared" si="347"/>
        <v>4471153.8461538469</v>
      </c>
      <c r="AC27" s="38">
        <f t="shared" si="347"/>
        <v>4442307.692307693</v>
      </c>
      <c r="AD27" s="38">
        <f t="shared" si="347"/>
        <v>4413461.538461539</v>
      </c>
      <c r="AE27" s="38">
        <f t="shared" si="347"/>
        <v>4384615.384615385</v>
      </c>
      <c r="AF27" s="38">
        <f t="shared" si="347"/>
        <v>4355769.230769231</v>
      </c>
      <c r="AG27" s="38">
        <f t="shared" si="347"/>
        <v>4326923.076923077</v>
      </c>
      <c r="AH27" s="38">
        <f t="shared" si="347"/>
        <v>4298076.923076923</v>
      </c>
      <c r="AI27" s="38">
        <f t="shared" si="347"/>
        <v>4269230.769230769</v>
      </c>
      <c r="AJ27" s="38">
        <f t="shared" si="347"/>
        <v>4240384.615384615</v>
      </c>
      <c r="AK27" s="38">
        <f t="shared" si="347"/>
        <v>4211538.461538461</v>
      </c>
      <c r="AL27" s="38">
        <f t="shared" si="347"/>
        <v>4182692.307692307</v>
      </c>
      <c r="AM27" s="38">
        <f t="shared" si="347"/>
        <v>4153846.1538461531</v>
      </c>
      <c r="AN27" s="38">
        <f>AM27</f>
        <v>4153846.1538461531</v>
      </c>
      <c r="AO27" s="38">
        <f t="shared" ref="AO27:AZ27" si="348">AO21+AO22+AO26</f>
        <v>4124999.9999999991</v>
      </c>
      <c r="AP27" s="38">
        <f t="shared" si="348"/>
        <v>4096153.8461538451</v>
      </c>
      <c r="AQ27" s="38">
        <f t="shared" si="348"/>
        <v>4067307.6923076911</v>
      </c>
      <c r="AR27" s="38">
        <f t="shared" si="348"/>
        <v>4038461.5384615371</v>
      </c>
      <c r="AS27" s="38">
        <f t="shared" si="348"/>
        <v>4009615.3846153831</v>
      </c>
      <c r="AT27" s="38">
        <f t="shared" si="348"/>
        <v>3980769.2307692291</v>
      </c>
      <c r="AU27" s="38">
        <f t="shared" si="348"/>
        <v>3951923.0769230751</v>
      </c>
      <c r="AV27" s="38">
        <f t="shared" si="348"/>
        <v>3923076.9230769211</v>
      </c>
      <c r="AW27" s="38">
        <f t="shared" si="348"/>
        <v>3894230.7692307672</v>
      </c>
      <c r="AX27" s="38">
        <f t="shared" si="348"/>
        <v>3865384.6153846132</v>
      </c>
      <c r="AY27" s="38">
        <f t="shared" si="348"/>
        <v>3836538.4615384592</v>
      </c>
      <c r="AZ27" s="38">
        <f t="shared" si="348"/>
        <v>3807692.3076923052</v>
      </c>
      <c r="BA27" s="38">
        <f>AZ27</f>
        <v>3807692.3076923052</v>
      </c>
      <c r="BB27" s="38">
        <f t="shared" ref="BB27:BM27" si="349">BB21+BB22+BB26</f>
        <v>3778846.1538461512</v>
      </c>
      <c r="BC27" s="38">
        <f t="shared" si="349"/>
        <v>3749999.9999999972</v>
      </c>
      <c r="BD27" s="38">
        <f t="shared" si="349"/>
        <v>3721153.8461538432</v>
      </c>
      <c r="BE27" s="38">
        <f t="shared" si="349"/>
        <v>3692307.6923076892</v>
      </c>
      <c r="BF27" s="38">
        <f t="shared" si="349"/>
        <v>3663461.5384615352</v>
      </c>
      <c r="BG27" s="38">
        <f t="shared" si="349"/>
        <v>3634615.3846153812</v>
      </c>
      <c r="BH27" s="38">
        <f t="shared" si="349"/>
        <v>3605769.2307692273</v>
      </c>
      <c r="BI27" s="38">
        <f t="shared" si="349"/>
        <v>3576923.0769230733</v>
      </c>
      <c r="BJ27" s="38">
        <f t="shared" si="349"/>
        <v>3548076.9230769193</v>
      </c>
      <c r="BK27" s="38">
        <f t="shared" si="349"/>
        <v>3519230.7692307653</v>
      </c>
      <c r="BL27" s="38">
        <f t="shared" si="349"/>
        <v>3490384.6153846113</v>
      </c>
      <c r="BM27" s="38">
        <f t="shared" si="349"/>
        <v>3461538.4615384573</v>
      </c>
      <c r="BN27" s="38">
        <f>BM27</f>
        <v>3461538.4615384573</v>
      </c>
      <c r="BO27" s="38">
        <f t="shared" ref="BO27:BZ27" si="350">BO21+BO22+BO26</f>
        <v>3432692.3076923033</v>
      </c>
      <c r="BP27" s="38">
        <f t="shared" si="350"/>
        <v>3403846.1538461493</v>
      </c>
      <c r="BQ27" s="38">
        <f t="shared" si="350"/>
        <v>3374999.9999999953</v>
      </c>
      <c r="BR27" s="38">
        <f t="shared" si="350"/>
        <v>3346153.8461538414</v>
      </c>
      <c r="BS27" s="38">
        <f t="shared" si="350"/>
        <v>3317307.6923076874</v>
      </c>
      <c r="BT27" s="38">
        <f t="shared" si="350"/>
        <v>3288461.5384615334</v>
      </c>
      <c r="BU27" s="38">
        <f t="shared" si="350"/>
        <v>3259615.3846153794</v>
      </c>
      <c r="BV27" s="38">
        <f t="shared" si="350"/>
        <v>3230769.2307692254</v>
      </c>
      <c r="BW27" s="38">
        <f t="shared" si="350"/>
        <v>3201923.0769230714</v>
      </c>
      <c r="BX27" s="38">
        <f t="shared" si="350"/>
        <v>3173076.9230769174</v>
      </c>
      <c r="BY27" s="38">
        <f t="shared" si="350"/>
        <v>3144230.7692307634</v>
      </c>
      <c r="BZ27" s="38">
        <f t="shared" si="350"/>
        <v>3115384.6153846094</v>
      </c>
      <c r="CA27" s="38">
        <f>BZ27</f>
        <v>3115384.6153846094</v>
      </c>
      <c r="CB27" s="38">
        <f t="shared" ref="CB27:CM27" si="351">CB21+CB22+CB26</f>
        <v>3086538.4615384554</v>
      </c>
      <c r="CC27" s="38">
        <f t="shared" si="351"/>
        <v>3057692.3076923015</v>
      </c>
      <c r="CD27" s="38">
        <f t="shared" si="351"/>
        <v>3028846.1538461475</v>
      </c>
      <c r="CE27" s="38">
        <f t="shared" si="351"/>
        <v>2999999.9999999935</v>
      </c>
      <c r="CF27" s="38">
        <f t="shared" si="351"/>
        <v>2971153.8461538395</v>
      </c>
      <c r="CG27" s="38">
        <f t="shared" si="351"/>
        <v>2942307.6923076855</v>
      </c>
      <c r="CH27" s="38">
        <f t="shared" si="351"/>
        <v>2913461.5384615315</v>
      </c>
      <c r="CI27" s="38">
        <f t="shared" si="351"/>
        <v>2884615.3846153775</v>
      </c>
      <c r="CJ27" s="38">
        <f t="shared" si="351"/>
        <v>2855769.2307692235</v>
      </c>
      <c r="CK27" s="38">
        <f t="shared" si="351"/>
        <v>2826923.0769230695</v>
      </c>
      <c r="CL27" s="38">
        <f t="shared" si="351"/>
        <v>2798076.9230769156</v>
      </c>
      <c r="CM27" s="38">
        <f t="shared" si="351"/>
        <v>2769230.7692307616</v>
      </c>
      <c r="CN27" s="38">
        <f>CM27</f>
        <v>2769230.7692307616</v>
      </c>
      <c r="CO27" s="38">
        <f t="shared" ref="CO27:CZ27" si="352">CO21+CO22+CO26</f>
        <v>2740384.6153846076</v>
      </c>
      <c r="CP27" s="38">
        <f t="shared" si="352"/>
        <v>2711538.4615384536</v>
      </c>
      <c r="CQ27" s="38">
        <f t="shared" si="352"/>
        <v>2682692.3076922996</v>
      </c>
      <c r="CR27" s="38">
        <f t="shared" si="352"/>
        <v>2653846.1538461456</v>
      </c>
      <c r="CS27" s="38">
        <f t="shared" si="352"/>
        <v>2624999.9999999916</v>
      </c>
      <c r="CT27" s="38">
        <f t="shared" si="352"/>
        <v>2596153.8461538376</v>
      </c>
      <c r="CU27" s="38">
        <f t="shared" si="352"/>
        <v>2567307.6923076836</v>
      </c>
      <c r="CV27" s="38">
        <f t="shared" si="352"/>
        <v>2538461.5384615296</v>
      </c>
      <c r="CW27" s="38">
        <f t="shared" si="352"/>
        <v>2509615.3846153757</v>
      </c>
      <c r="CX27" s="38">
        <f t="shared" si="352"/>
        <v>2480769.2307692217</v>
      </c>
      <c r="CY27" s="38">
        <f t="shared" si="352"/>
        <v>2451923.0769230677</v>
      </c>
      <c r="CZ27" s="38">
        <f t="shared" si="352"/>
        <v>2423076.9230769137</v>
      </c>
      <c r="DA27" s="38">
        <f>CZ27</f>
        <v>2423076.9230769137</v>
      </c>
      <c r="DB27" s="38">
        <f t="shared" ref="DB27:DM27" si="353">DB21+DB22+DB26</f>
        <v>2394230.7692307597</v>
      </c>
      <c r="DC27" s="38">
        <f t="shared" si="353"/>
        <v>2365384.6153846057</v>
      </c>
      <c r="DD27" s="38">
        <f t="shared" si="353"/>
        <v>2336538.4615384517</v>
      </c>
      <c r="DE27" s="38">
        <f t="shared" si="353"/>
        <v>2307692.3076922977</v>
      </c>
      <c r="DF27" s="38">
        <f t="shared" si="353"/>
        <v>2278846.1538461437</v>
      </c>
      <c r="DG27" s="38">
        <f t="shared" si="353"/>
        <v>2249999.9999999898</v>
      </c>
      <c r="DH27" s="38">
        <f t="shared" si="353"/>
        <v>2221153.8461538358</v>
      </c>
      <c r="DI27" s="38">
        <f t="shared" si="353"/>
        <v>2192307.6923076818</v>
      </c>
      <c r="DJ27" s="38">
        <f t="shared" si="353"/>
        <v>2163461.5384615278</v>
      </c>
      <c r="DK27" s="38">
        <f t="shared" si="353"/>
        <v>2134615.3846153738</v>
      </c>
      <c r="DL27" s="38">
        <f t="shared" si="353"/>
        <v>2105769.2307692198</v>
      </c>
      <c r="DM27" s="38">
        <f t="shared" si="353"/>
        <v>2076923.0769230661</v>
      </c>
      <c r="DN27" s="38">
        <f>DM27</f>
        <v>2076923.0769230661</v>
      </c>
      <c r="DO27" s="38">
        <f t="shared" ref="DO27:DZ27" si="354">DO21+DO22+DO26</f>
        <v>2048076.9230769123</v>
      </c>
      <c r="DP27" s="38">
        <f t="shared" si="354"/>
        <v>2019230.7692307585</v>
      </c>
      <c r="DQ27" s="38">
        <f t="shared" si="354"/>
        <v>1990384.6153846048</v>
      </c>
      <c r="DR27" s="38">
        <f t="shared" si="354"/>
        <v>1961538.461538451</v>
      </c>
      <c r="DS27" s="38">
        <f t="shared" si="354"/>
        <v>1932692.3076922973</v>
      </c>
      <c r="DT27" s="38">
        <f t="shared" si="354"/>
        <v>1903846.1538461435</v>
      </c>
      <c r="DU27" s="38">
        <f t="shared" si="354"/>
        <v>1874999.9999999898</v>
      </c>
      <c r="DV27" s="38">
        <f t="shared" si="354"/>
        <v>1846153.846153836</v>
      </c>
      <c r="DW27" s="38">
        <f t="shared" si="354"/>
        <v>1817307.6923076822</v>
      </c>
      <c r="DX27" s="38">
        <f t="shared" si="354"/>
        <v>1788461.5384615285</v>
      </c>
      <c r="DY27" s="38">
        <f t="shared" si="354"/>
        <v>1759615.3846153747</v>
      </c>
      <c r="DZ27" s="38">
        <f t="shared" si="354"/>
        <v>1730769.230769221</v>
      </c>
      <c r="EA27" s="38">
        <f>DZ27</f>
        <v>1730769.230769221</v>
      </c>
      <c r="EB27" s="38">
        <f t="shared" ref="EB27:EM27" si="355">EB21+EB22+EB26</f>
        <v>1701923.0769230672</v>
      </c>
      <c r="EC27" s="38">
        <f t="shared" si="355"/>
        <v>1673076.9230769135</v>
      </c>
      <c r="ED27" s="38">
        <f t="shared" si="355"/>
        <v>1644230.7692307597</v>
      </c>
      <c r="EE27" s="38">
        <f t="shared" si="355"/>
        <v>1615384.6153846059</v>
      </c>
      <c r="EF27" s="38">
        <f t="shared" si="355"/>
        <v>1586538.4615384522</v>
      </c>
      <c r="EG27" s="38">
        <f t="shared" si="355"/>
        <v>1557692.3076922984</v>
      </c>
      <c r="EH27" s="38">
        <f t="shared" si="355"/>
        <v>1528846.1538461447</v>
      </c>
      <c r="EI27" s="38">
        <f t="shared" si="355"/>
        <v>1499999.9999999909</v>
      </c>
      <c r="EJ27" s="38">
        <f t="shared" si="355"/>
        <v>1471153.8461538372</v>
      </c>
      <c r="EK27" s="38">
        <f t="shared" si="355"/>
        <v>1442307.6923076834</v>
      </c>
      <c r="EL27" s="38">
        <f t="shared" si="355"/>
        <v>1413461.5384615296</v>
      </c>
      <c r="EM27" s="38">
        <f t="shared" si="355"/>
        <v>1384615.3846153759</v>
      </c>
      <c r="EN27" s="38">
        <f>EM27</f>
        <v>1384615.3846153759</v>
      </c>
      <c r="EO27" s="38">
        <f t="shared" ref="EO27:EZ27" si="356">EO21+EO22+EO26</f>
        <v>1355769.2307692221</v>
      </c>
      <c r="EP27" s="38">
        <f t="shared" si="356"/>
        <v>1326923.0769230684</v>
      </c>
      <c r="EQ27" s="38">
        <f t="shared" si="356"/>
        <v>1298076.9230769146</v>
      </c>
      <c r="ER27" s="38">
        <f t="shared" si="356"/>
        <v>1269230.7692307609</v>
      </c>
      <c r="ES27" s="38">
        <f t="shared" si="356"/>
        <v>1240384.6153846071</v>
      </c>
      <c r="ET27" s="38">
        <f t="shared" si="356"/>
        <v>1211538.4615384534</v>
      </c>
      <c r="EU27" s="38">
        <f t="shared" si="356"/>
        <v>1182692.3076922996</v>
      </c>
      <c r="EV27" s="38">
        <f t="shared" si="356"/>
        <v>1153846.1538461458</v>
      </c>
      <c r="EW27" s="38">
        <f t="shared" si="356"/>
        <v>1124999.9999999921</v>
      </c>
      <c r="EX27" s="38">
        <f t="shared" si="356"/>
        <v>1096153.8461538383</v>
      </c>
      <c r="EY27" s="38">
        <f t="shared" si="356"/>
        <v>1067307.6923076846</v>
      </c>
      <c r="EZ27" s="38">
        <f t="shared" si="356"/>
        <v>1038461.5384615307</v>
      </c>
      <c r="FA27" s="38">
        <f>EZ27</f>
        <v>1038461.5384615307</v>
      </c>
      <c r="FB27" s="38">
        <f t="shared" ref="FB27:FM27" si="357">FB21+FB22+FB26</f>
        <v>1009615.3846153768</v>
      </c>
      <c r="FC27" s="38">
        <f t="shared" si="357"/>
        <v>980769.23076922295</v>
      </c>
      <c r="FD27" s="38">
        <f t="shared" si="357"/>
        <v>951923.07692306908</v>
      </c>
      <c r="FE27" s="38">
        <f t="shared" si="357"/>
        <v>923076.92307691521</v>
      </c>
      <c r="FF27" s="38">
        <f t="shared" si="357"/>
        <v>894230.76923076133</v>
      </c>
      <c r="FG27" s="38">
        <f t="shared" si="357"/>
        <v>865384.61538460746</v>
      </c>
      <c r="FH27" s="38">
        <f t="shared" si="357"/>
        <v>836538.46153845359</v>
      </c>
      <c r="FI27" s="38">
        <f t="shared" si="357"/>
        <v>807692.30769229971</v>
      </c>
      <c r="FJ27" s="38">
        <f t="shared" si="357"/>
        <v>778846.15384614584</v>
      </c>
      <c r="FK27" s="38">
        <f t="shared" si="357"/>
        <v>749999.99999999197</v>
      </c>
      <c r="FL27" s="38">
        <f t="shared" si="357"/>
        <v>721153.84615383809</v>
      </c>
      <c r="FM27" s="38">
        <f t="shared" si="357"/>
        <v>692307.69230768422</v>
      </c>
      <c r="FN27" s="38">
        <f>FM27</f>
        <v>692307.69230768422</v>
      </c>
      <c r="FO27" s="38">
        <f t="shared" ref="FO27:FZ27" si="358">FO21+FO22+FO26</f>
        <v>663461.53846153035</v>
      </c>
      <c r="FP27" s="38">
        <f t="shared" si="358"/>
        <v>634615.38461537648</v>
      </c>
      <c r="FQ27" s="38">
        <f t="shared" si="358"/>
        <v>605769.2307692226</v>
      </c>
      <c r="FR27" s="38">
        <f t="shared" si="358"/>
        <v>576923.07692306873</v>
      </c>
      <c r="FS27" s="38">
        <f t="shared" si="358"/>
        <v>548076.92307691486</v>
      </c>
      <c r="FT27" s="38">
        <f t="shared" si="358"/>
        <v>519230.76923076098</v>
      </c>
      <c r="FU27" s="38">
        <f t="shared" si="358"/>
        <v>490384.61538460711</v>
      </c>
      <c r="FV27" s="38">
        <f t="shared" si="358"/>
        <v>461538.46153845324</v>
      </c>
      <c r="FW27" s="38">
        <f t="shared" si="358"/>
        <v>432692.30769229936</v>
      </c>
      <c r="FX27" s="38">
        <f t="shared" si="358"/>
        <v>403846.15384614549</v>
      </c>
      <c r="FY27" s="38">
        <f t="shared" si="358"/>
        <v>374999.99999999162</v>
      </c>
      <c r="FZ27" s="38">
        <f t="shared" si="358"/>
        <v>346153.84615383775</v>
      </c>
      <c r="GA27" s="38">
        <f>FZ27</f>
        <v>346153.84615383775</v>
      </c>
      <c r="GB27" s="38">
        <f t="shared" ref="GB27:GM27" si="359">GB21+GB22+GB26</f>
        <v>317307.69230768387</v>
      </c>
      <c r="GC27" s="38">
        <f t="shared" si="359"/>
        <v>288461.53846153</v>
      </c>
      <c r="GD27" s="38">
        <f t="shared" si="359"/>
        <v>259615.38461537616</v>
      </c>
      <c r="GE27" s="38">
        <f t="shared" si="359"/>
        <v>230769.23076922231</v>
      </c>
      <c r="GF27" s="38">
        <f t="shared" si="359"/>
        <v>201923.07692306847</v>
      </c>
      <c r="GG27" s="38">
        <f t="shared" si="359"/>
        <v>173076.92307691462</v>
      </c>
      <c r="GH27" s="38">
        <f t="shared" si="359"/>
        <v>144230.76923076078</v>
      </c>
      <c r="GI27" s="38">
        <f t="shared" si="359"/>
        <v>115384.61538460694</v>
      </c>
      <c r="GJ27" s="38">
        <f t="shared" si="359"/>
        <v>86538.461538453092</v>
      </c>
      <c r="GK27" s="38">
        <f t="shared" si="359"/>
        <v>57692.307692299248</v>
      </c>
      <c r="GL27" s="38">
        <f t="shared" si="359"/>
        <v>28846.153846145404</v>
      </c>
      <c r="GM27" s="38">
        <f t="shared" si="359"/>
        <v>-8.440110832452774E-9</v>
      </c>
      <c r="GN27" s="38">
        <f>GM27</f>
        <v>-8.440110832452774E-9</v>
      </c>
      <c r="GO27" s="38">
        <f t="shared" ref="GO27:GZ27" si="360">GO21+GO22+GO26</f>
        <v>-28846.153846162284</v>
      </c>
      <c r="GP27" s="38">
        <f t="shared" si="360"/>
        <v>-57692.307692316128</v>
      </c>
      <c r="GQ27" s="38">
        <f t="shared" si="360"/>
        <v>-86538.461538469972</v>
      </c>
      <c r="GR27" s="38">
        <f t="shared" si="360"/>
        <v>-115384.61538462382</v>
      </c>
      <c r="GS27" s="38">
        <f t="shared" si="360"/>
        <v>-144230.76923077766</v>
      </c>
      <c r="GT27" s="38">
        <f t="shared" si="360"/>
        <v>-173076.9230769315</v>
      </c>
      <c r="GU27" s="38">
        <f t="shared" si="360"/>
        <v>-201923.07692308535</v>
      </c>
      <c r="GV27" s="38">
        <f t="shared" si="360"/>
        <v>-230769.23076923919</v>
      </c>
      <c r="GW27" s="38">
        <f t="shared" si="360"/>
        <v>-259615.38461539304</v>
      </c>
      <c r="GX27" s="38">
        <f t="shared" si="360"/>
        <v>-288461.53846154688</v>
      </c>
      <c r="GY27" s="38">
        <f t="shared" si="360"/>
        <v>-317307.69230770075</v>
      </c>
      <c r="GZ27" s="38">
        <f t="shared" si="360"/>
        <v>-346153.84615385463</v>
      </c>
      <c r="HA27" s="38">
        <f>GZ27</f>
        <v>-346153.84615385463</v>
      </c>
      <c r="HB27" s="38">
        <f t="shared" ref="HB27:HM27" si="361">HB21+HB22+HB26</f>
        <v>-375000.0000000085</v>
      </c>
      <c r="HC27" s="38">
        <f t="shared" si="361"/>
        <v>-403846.15384616237</v>
      </c>
      <c r="HD27" s="38">
        <f t="shared" si="361"/>
        <v>-432692.30769231624</v>
      </c>
      <c r="HE27" s="38">
        <f t="shared" si="361"/>
        <v>-461538.46153847012</v>
      </c>
      <c r="HF27" s="38">
        <f t="shared" si="361"/>
        <v>-490384.61538462399</v>
      </c>
      <c r="HG27" s="38">
        <f t="shared" si="361"/>
        <v>-519230.76923077786</v>
      </c>
      <c r="HH27" s="38">
        <f t="shared" si="361"/>
        <v>-548076.92307693174</v>
      </c>
      <c r="HI27" s="38">
        <f t="shared" si="361"/>
        <v>-576923.07692308561</v>
      </c>
      <c r="HJ27" s="38">
        <f t="shared" si="361"/>
        <v>-605769.23076923948</v>
      </c>
      <c r="HK27" s="38">
        <f t="shared" si="361"/>
        <v>-634615.38461539336</v>
      </c>
      <c r="HL27" s="38">
        <f t="shared" si="361"/>
        <v>-663461.53846154723</v>
      </c>
      <c r="HM27" s="38">
        <f t="shared" si="361"/>
        <v>-692307.6923077011</v>
      </c>
      <c r="HN27" s="38">
        <f>HM27</f>
        <v>-692307.6923077011</v>
      </c>
      <c r="HO27" s="38">
        <f t="shared" ref="HO27:HZ27" si="362">HO21+HO22+HO26</f>
        <v>-692307.6923077011</v>
      </c>
      <c r="HP27" s="38">
        <f t="shared" si="362"/>
        <v>-692307.6923077011</v>
      </c>
      <c r="HQ27" s="38">
        <f t="shared" si="362"/>
        <v>-692307.6923077011</v>
      </c>
      <c r="HR27" s="38">
        <f t="shared" si="362"/>
        <v>-692307.6923077011</v>
      </c>
      <c r="HS27" s="38">
        <f t="shared" si="362"/>
        <v>-692307.6923077011</v>
      </c>
      <c r="HT27" s="38">
        <f t="shared" si="362"/>
        <v>-692307.6923077011</v>
      </c>
      <c r="HU27" s="38">
        <f t="shared" si="362"/>
        <v>-692307.6923077011</v>
      </c>
      <c r="HV27" s="38">
        <f t="shared" si="362"/>
        <v>-692307.6923077011</v>
      </c>
      <c r="HW27" s="38">
        <f t="shared" si="362"/>
        <v>-692307.6923077011</v>
      </c>
      <c r="HX27" s="38">
        <f t="shared" si="362"/>
        <v>-692307.6923077011</v>
      </c>
      <c r="HY27" s="38">
        <f t="shared" si="362"/>
        <v>-692307.6923077011</v>
      </c>
      <c r="HZ27" s="38">
        <f t="shared" si="362"/>
        <v>-692307.6923077011</v>
      </c>
      <c r="IA27" s="38">
        <f>HZ27</f>
        <v>-692307.6923077011</v>
      </c>
      <c r="IB27" s="38">
        <f t="shared" ref="IB27:IM27" si="363">IB21+IB22+IB26</f>
        <v>-692307.6923077011</v>
      </c>
      <c r="IC27" s="38">
        <f t="shared" si="363"/>
        <v>-692307.6923077011</v>
      </c>
      <c r="ID27" s="38">
        <f t="shared" si="363"/>
        <v>-692307.6923077011</v>
      </c>
      <c r="IE27" s="38">
        <f t="shared" si="363"/>
        <v>-692307.6923077011</v>
      </c>
      <c r="IF27" s="38">
        <f t="shared" si="363"/>
        <v>-692307.6923077011</v>
      </c>
      <c r="IG27" s="38">
        <f t="shared" si="363"/>
        <v>-692307.6923077011</v>
      </c>
      <c r="IH27" s="38">
        <f t="shared" si="363"/>
        <v>-692307.6923077011</v>
      </c>
      <c r="II27" s="38">
        <f t="shared" si="363"/>
        <v>-692307.6923077011</v>
      </c>
      <c r="IJ27" s="38">
        <f t="shared" si="363"/>
        <v>-692307.6923077011</v>
      </c>
      <c r="IK27" s="38">
        <f t="shared" si="363"/>
        <v>-692307.6923077011</v>
      </c>
      <c r="IL27" s="38">
        <f t="shared" si="363"/>
        <v>-692307.6923077011</v>
      </c>
      <c r="IM27" s="38">
        <f t="shared" si="363"/>
        <v>-692307.6923077011</v>
      </c>
      <c r="IN27" s="38">
        <f>IM27</f>
        <v>-692307.6923077011</v>
      </c>
      <c r="IO27" s="38">
        <f t="shared" ref="IO27:IZ27" si="364">IO21+IO22+IO26</f>
        <v>-692307.6923077011</v>
      </c>
      <c r="IP27" s="38">
        <f t="shared" si="364"/>
        <v>-692307.6923077011</v>
      </c>
      <c r="IQ27" s="38">
        <f t="shared" si="364"/>
        <v>-692307.6923077011</v>
      </c>
      <c r="IR27" s="38">
        <f t="shared" si="364"/>
        <v>-692307.6923077011</v>
      </c>
      <c r="IS27" s="38">
        <f t="shared" si="364"/>
        <v>-692307.6923077011</v>
      </c>
      <c r="IT27" s="38">
        <f t="shared" si="364"/>
        <v>-692307.6923077011</v>
      </c>
      <c r="IU27" s="38">
        <f t="shared" si="364"/>
        <v>-692307.6923077011</v>
      </c>
      <c r="IV27" s="38">
        <f t="shared" si="364"/>
        <v>-692307.6923077011</v>
      </c>
      <c r="IW27" s="38">
        <f t="shared" si="364"/>
        <v>-692307.6923077011</v>
      </c>
      <c r="IX27" s="38">
        <f t="shared" si="364"/>
        <v>-692307.6923077011</v>
      </c>
      <c r="IY27" s="38">
        <f t="shared" si="364"/>
        <v>-692307.6923077011</v>
      </c>
      <c r="IZ27" s="38">
        <f t="shared" si="364"/>
        <v>-692307.6923077011</v>
      </c>
      <c r="JA27" s="38">
        <f>IZ27</f>
        <v>-692307.6923077011</v>
      </c>
      <c r="JB27" s="38">
        <f t="shared" ref="JB27:JM27" si="365">JB21+JB22+JB26</f>
        <v>-692307.6923077011</v>
      </c>
      <c r="JC27" s="38">
        <f t="shared" si="365"/>
        <v>-692307.6923077011</v>
      </c>
      <c r="JD27" s="38">
        <f t="shared" si="365"/>
        <v>-692307.6923077011</v>
      </c>
      <c r="JE27" s="38">
        <f t="shared" si="365"/>
        <v>-692307.6923077011</v>
      </c>
      <c r="JF27" s="38">
        <f t="shared" si="365"/>
        <v>-692307.6923077011</v>
      </c>
      <c r="JG27" s="38">
        <f t="shared" si="365"/>
        <v>-692307.6923077011</v>
      </c>
      <c r="JH27" s="38">
        <f t="shared" si="365"/>
        <v>-692307.6923077011</v>
      </c>
      <c r="JI27" s="38">
        <f t="shared" si="365"/>
        <v>-692307.6923077011</v>
      </c>
      <c r="JJ27" s="38">
        <f t="shared" si="365"/>
        <v>-692307.6923077011</v>
      </c>
      <c r="JK27" s="38">
        <f t="shared" si="365"/>
        <v>-692307.6923077011</v>
      </c>
      <c r="JL27" s="38">
        <f t="shared" si="365"/>
        <v>-692307.6923077011</v>
      </c>
      <c r="JM27" s="38">
        <f t="shared" si="365"/>
        <v>-692307.6923077011</v>
      </c>
      <c r="JN27" s="38">
        <f>JM27</f>
        <v>-692307.6923077011</v>
      </c>
      <c r="JO27" s="38">
        <f t="shared" ref="JO27:JZ27" si="366">JO21+JO22+JO26</f>
        <v>-692307.6923077011</v>
      </c>
      <c r="JP27" s="38">
        <f t="shared" si="366"/>
        <v>-692307.6923077011</v>
      </c>
      <c r="JQ27" s="38">
        <f t="shared" si="366"/>
        <v>-692307.6923077011</v>
      </c>
      <c r="JR27" s="38">
        <f t="shared" si="366"/>
        <v>-692307.6923077011</v>
      </c>
      <c r="JS27" s="38">
        <f t="shared" si="366"/>
        <v>-692307.6923077011</v>
      </c>
      <c r="JT27" s="38">
        <f t="shared" si="366"/>
        <v>-692307.6923077011</v>
      </c>
      <c r="JU27" s="38">
        <f t="shared" si="366"/>
        <v>-692307.6923077011</v>
      </c>
      <c r="JV27" s="38">
        <f t="shared" si="366"/>
        <v>-692307.6923077011</v>
      </c>
      <c r="JW27" s="38">
        <f t="shared" si="366"/>
        <v>-692307.6923077011</v>
      </c>
      <c r="JX27" s="38">
        <f t="shared" si="366"/>
        <v>-692307.6923077011</v>
      </c>
      <c r="JY27" s="38">
        <f t="shared" si="366"/>
        <v>-692307.6923077011</v>
      </c>
      <c r="JZ27" s="38">
        <f t="shared" si="366"/>
        <v>-692307.6923077011</v>
      </c>
      <c r="KA27" s="38">
        <f>JZ27</f>
        <v>-692307.6923077011</v>
      </c>
      <c r="KB27" s="38">
        <f t="shared" ref="KB27:KM27" si="367">KB21+KB22+KB26</f>
        <v>-692307.6923077011</v>
      </c>
      <c r="KC27" s="38">
        <f t="shared" si="367"/>
        <v>-692307.6923077011</v>
      </c>
      <c r="KD27" s="38">
        <f t="shared" si="367"/>
        <v>-692307.6923077011</v>
      </c>
      <c r="KE27" s="38">
        <f t="shared" si="367"/>
        <v>-692307.6923077011</v>
      </c>
      <c r="KF27" s="38">
        <f t="shared" si="367"/>
        <v>-692307.6923077011</v>
      </c>
      <c r="KG27" s="38">
        <f t="shared" si="367"/>
        <v>-692307.6923077011</v>
      </c>
      <c r="KH27" s="38">
        <f t="shared" si="367"/>
        <v>-692307.6923077011</v>
      </c>
      <c r="KI27" s="38">
        <f t="shared" si="367"/>
        <v>-692307.6923077011</v>
      </c>
      <c r="KJ27" s="38">
        <f t="shared" si="367"/>
        <v>-692307.6923077011</v>
      </c>
      <c r="KK27" s="38">
        <f t="shared" si="367"/>
        <v>-692307.6923077011</v>
      </c>
      <c r="KL27" s="38">
        <f t="shared" si="367"/>
        <v>-692307.6923077011</v>
      </c>
      <c r="KM27" s="38">
        <f t="shared" si="367"/>
        <v>-692307.6923077011</v>
      </c>
      <c r="KN27" s="38">
        <f>KM27</f>
        <v>-692307.6923077011</v>
      </c>
      <c r="KO27" s="38">
        <f t="shared" ref="KO27:KZ27" si="368">KO21+KO22+KO26</f>
        <v>-692307.6923077011</v>
      </c>
      <c r="KP27" s="38">
        <f t="shared" si="368"/>
        <v>-692307.6923077011</v>
      </c>
      <c r="KQ27" s="38">
        <f t="shared" si="368"/>
        <v>-692307.6923077011</v>
      </c>
      <c r="KR27" s="38">
        <f t="shared" si="368"/>
        <v>-692307.6923077011</v>
      </c>
      <c r="KS27" s="38">
        <f t="shared" si="368"/>
        <v>-692307.6923077011</v>
      </c>
      <c r="KT27" s="38">
        <f t="shared" si="368"/>
        <v>-692307.6923077011</v>
      </c>
      <c r="KU27" s="38">
        <f t="shared" si="368"/>
        <v>-692307.6923077011</v>
      </c>
      <c r="KV27" s="38">
        <f t="shared" si="368"/>
        <v>-692307.6923077011</v>
      </c>
      <c r="KW27" s="38">
        <f t="shared" si="368"/>
        <v>-692307.6923077011</v>
      </c>
      <c r="KX27" s="38">
        <f t="shared" si="368"/>
        <v>-692307.6923077011</v>
      </c>
      <c r="KY27" s="38">
        <f t="shared" si="368"/>
        <v>-692307.6923077011</v>
      </c>
      <c r="KZ27" s="38">
        <f t="shared" si="368"/>
        <v>-692307.6923077011</v>
      </c>
      <c r="LA27" s="38">
        <f>KZ27</f>
        <v>-692307.6923077011</v>
      </c>
      <c r="LB27" s="38">
        <f t="shared" ref="LB27:LM27" si="369">LB21+LB22+LB26</f>
        <v>-692307.6923077011</v>
      </c>
      <c r="LC27" s="38">
        <f t="shared" si="369"/>
        <v>-692307.6923077011</v>
      </c>
      <c r="LD27" s="38">
        <f t="shared" si="369"/>
        <v>-692307.6923077011</v>
      </c>
      <c r="LE27" s="38">
        <f t="shared" si="369"/>
        <v>-692307.6923077011</v>
      </c>
      <c r="LF27" s="38">
        <f t="shared" si="369"/>
        <v>-692307.6923077011</v>
      </c>
      <c r="LG27" s="38">
        <f t="shared" si="369"/>
        <v>-692307.6923077011</v>
      </c>
      <c r="LH27" s="38">
        <f t="shared" si="369"/>
        <v>-692307.6923077011</v>
      </c>
      <c r="LI27" s="38">
        <f t="shared" si="369"/>
        <v>-692307.6923077011</v>
      </c>
      <c r="LJ27" s="38">
        <f t="shared" si="369"/>
        <v>-692307.6923077011</v>
      </c>
      <c r="LK27" s="38">
        <f t="shared" si="369"/>
        <v>-692307.6923077011</v>
      </c>
      <c r="LL27" s="38">
        <f t="shared" si="369"/>
        <v>-692307.6923077011</v>
      </c>
      <c r="LM27" s="38">
        <f t="shared" si="369"/>
        <v>-692307.6923077011</v>
      </c>
      <c r="LN27" s="38">
        <f>LM27</f>
        <v>-692307.6923077011</v>
      </c>
    </row>
    <row r="28" spans="1:326" ht="15.75" thickBot="1">
      <c r="A28" s="8" t="s">
        <v>158</v>
      </c>
      <c r="B28" s="513">
        <f>+'Dalyvio prielaidos'!E129*'Dalyvio prielaidos'!E140</f>
        <v>31500</v>
      </c>
      <c r="C28" s="40"/>
      <c r="D28" s="40"/>
      <c r="E28" s="40"/>
      <c r="F28" s="40"/>
      <c r="G28" s="40"/>
      <c r="H28" s="40"/>
      <c r="I28" s="40"/>
      <c r="J28" s="40"/>
      <c r="K28" s="40"/>
      <c r="L28" s="40"/>
      <c r="M28" s="514"/>
      <c r="N28" s="515">
        <f>SUM(B28:M28)</f>
        <v>31500</v>
      </c>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c r="IW28" s="40"/>
      <c r="IX28" s="40"/>
      <c r="IY28" s="40"/>
      <c r="IZ28" s="40"/>
      <c r="JA28" s="40"/>
      <c r="JB28" s="40"/>
      <c r="JC28" s="40"/>
      <c r="JD28" s="40"/>
      <c r="JE28" s="40"/>
      <c r="JF28" s="40"/>
      <c r="JG28" s="40"/>
      <c r="JH28" s="40"/>
      <c r="JI28" s="40"/>
      <c r="JJ28" s="40"/>
      <c r="JK28" s="40"/>
      <c r="JL28" s="40"/>
      <c r="JM28" s="40"/>
      <c r="JN28" s="40"/>
      <c r="JO28" s="40"/>
      <c r="JP28" s="40"/>
      <c r="JQ28" s="40"/>
      <c r="JR28" s="40"/>
      <c r="JS28" s="40"/>
      <c r="JT28" s="40"/>
      <c r="JU28" s="40"/>
      <c r="JV28" s="40"/>
      <c r="JW28" s="40"/>
      <c r="JX28" s="40"/>
      <c r="JY28" s="40"/>
      <c r="JZ28" s="40"/>
      <c r="KA28" s="40"/>
      <c r="KB28" s="40"/>
      <c r="KC28" s="40"/>
      <c r="KD28" s="40"/>
      <c r="KE28" s="40"/>
      <c r="KF28" s="40"/>
      <c r="KG28" s="40"/>
      <c r="KH28" s="40"/>
      <c r="KI28" s="40"/>
      <c r="KJ28" s="40"/>
      <c r="KK28" s="40"/>
      <c r="KL28" s="40"/>
      <c r="KM28" s="40"/>
      <c r="KN28" s="40"/>
      <c r="KO28" s="40"/>
      <c r="KP28" s="40"/>
      <c r="KQ28" s="40"/>
      <c r="KR28" s="40"/>
      <c r="KS28" s="40"/>
      <c r="KT28" s="40"/>
      <c r="KU28" s="40"/>
      <c r="KV28" s="40"/>
      <c r="KW28" s="40"/>
      <c r="KX28" s="40"/>
      <c r="KY28" s="40"/>
      <c r="KZ28" s="40"/>
      <c r="LA28" s="40"/>
      <c r="LB28" s="40"/>
      <c r="LC28" s="40"/>
      <c r="LD28" s="40"/>
      <c r="LE28" s="40"/>
      <c r="LF28" s="40"/>
      <c r="LG28" s="40"/>
      <c r="LH28" s="40"/>
      <c r="LI28" s="40"/>
      <c r="LJ28" s="40"/>
      <c r="LK28" s="40"/>
      <c r="LL28" s="40"/>
      <c r="LM28" s="40"/>
      <c r="LN28" s="516"/>
    </row>
    <row r="29" spans="1:326" ht="15.75" thickBot="1">
      <c r="N29" s="335"/>
      <c r="O29" s="335"/>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row>
    <row r="30" spans="1:326" ht="15.75" thickBot="1">
      <c r="A30" s="109" t="s">
        <v>105</v>
      </c>
      <c r="B30" s="106"/>
      <c r="C30" s="106">
        <f>IF(C12,IF(C10='Bazinės prielaidos'!$E$11+'Bazinės prielaidos'!$E$15,'Pelno mokesčio apskaičiavimas'!D17,+'Pelno mokesčio apskaičiavimas'!B17),0)</f>
        <v>0</v>
      </c>
      <c r="D30" s="106">
        <f>IF(D12,IF(D10='Bazinės prielaidos'!$E$11+'Bazinės prielaidos'!$E$15,'Pelno mokesčio apskaičiavimas'!E17,+'Pelno mokesčio apskaičiavimas'!C17),0)</f>
        <v>0</v>
      </c>
      <c r="E30" s="106">
        <f>IF(E12,IF(E10='Bazinės prielaidos'!$E$11+'Bazinės prielaidos'!$E$15,'Pelno mokesčio apskaičiavimas'!F17,+'Pelno mokesčio apskaičiavimas'!D17),0)</f>
        <v>0</v>
      </c>
      <c r="F30" s="106">
        <f>IF(F12,IF(F10='Bazinės prielaidos'!$E$11+'Bazinės prielaidos'!$E$15,'Pelno mokesčio apskaičiavimas'!G17,+'Pelno mokesčio apskaičiavimas'!E17),0)</f>
        <v>0</v>
      </c>
      <c r="G30" s="106">
        <f>IF(G12,IF(G10='Bazinės prielaidos'!$E$11+'Bazinės prielaidos'!$E$15,'Pelno mokesčio apskaičiavimas'!H17,+'Pelno mokesčio apskaičiavimas'!F17),0)</f>
        <v>0</v>
      </c>
      <c r="H30" s="106">
        <f>IF(H12,IF(H10='Bazinės prielaidos'!$E$11+'Bazinės prielaidos'!$E$15,'Pelno mokesčio apskaičiavimas'!I17,+'Pelno mokesčio apskaičiavimas'!G17),0)</f>
        <v>0</v>
      </c>
      <c r="I30" s="106">
        <f>IF(I12,IF(I10='Bazinės prielaidos'!$E$11+'Bazinės prielaidos'!$E$15,'Pelno mokesčio apskaičiavimas'!J17,+'Pelno mokesčio apskaičiavimas'!H17),0)</f>
        <v>0</v>
      </c>
      <c r="J30" s="106">
        <f>IF(J12,IF(J10='Bazinės prielaidos'!$E$11+'Bazinės prielaidos'!$E$15,'Pelno mokesčio apskaičiavimas'!K17,+'Pelno mokesčio apskaičiavimas'!I17),0)</f>
        <v>0</v>
      </c>
      <c r="K30" s="106">
        <f>IF(K12,IF(K10='Bazinės prielaidos'!$E$11+'Bazinės prielaidos'!$E$15,'Pelno mokesčio apskaičiavimas'!L17,+'Pelno mokesčio apskaičiavimas'!J17),0)</f>
        <v>0</v>
      </c>
      <c r="L30" s="106">
        <f>IF(L12,IF(L10='Bazinės prielaidos'!$E$11+'Bazinės prielaidos'!$E$15,'Pelno mokesčio apskaičiavimas'!M17,+'Pelno mokesčio apskaičiavimas'!K17),0)</f>
        <v>0</v>
      </c>
      <c r="M30" s="106">
        <f>IF(M12,IF(M10='Bazinės prielaidos'!$E$11+'Bazinės prielaidos'!$E$15,'Pelno mokesčio apskaičiavimas'!N17,+'Pelno mokesčio apskaičiavimas'!L17),0)</f>
        <v>0</v>
      </c>
      <c r="N30" s="106">
        <f t="shared" ref="N30" si="370">SUM(B30:M30)</f>
        <v>0</v>
      </c>
      <c r="O30" s="106">
        <f>IF(O12,IF(O10='Bazinės prielaidos'!$E$11+'Bazinės prielaidos'!$E$15,'Pelno mokesčio apskaičiavimas'!P17,+'Pelno mokesčio apskaičiavimas'!N17),0)</f>
        <v>0</v>
      </c>
      <c r="P30" s="106">
        <f>IF(P12,IF(P10='Bazinės prielaidos'!$E$11+'Bazinės prielaidos'!$E$15,'Pelno mokesčio apskaičiavimas'!Q17,+'Pelno mokesčio apskaičiavimas'!O17),0)</f>
        <v>0</v>
      </c>
      <c r="Q30" s="106">
        <f>IF(Q12,IF(Q10='Bazinės prielaidos'!$E$11+'Bazinės prielaidos'!$E$15,'Pelno mokesčio apskaičiavimas'!R17,+'Pelno mokesčio apskaičiavimas'!P17),0)</f>
        <v>0</v>
      </c>
      <c r="R30" s="106">
        <f>IF(R12,IF(R10='Bazinės prielaidos'!$E$11+'Bazinės prielaidos'!$E$15,'Pelno mokesčio apskaičiavimas'!S17,+'Pelno mokesčio apskaičiavimas'!Q17),0)</f>
        <v>0</v>
      </c>
      <c r="S30" s="106">
        <f>IF(S12,IF(S10='Bazinės prielaidos'!$E$11+'Bazinės prielaidos'!$E$15,'Pelno mokesčio apskaičiavimas'!T17,+'Pelno mokesčio apskaičiavimas'!R17),0)</f>
        <v>0</v>
      </c>
      <c r="T30" s="106">
        <f>IF(T12,IF(T10='Bazinės prielaidos'!$E$11+'Bazinės prielaidos'!$E$15,'Pelno mokesčio apskaičiavimas'!U17,+'Pelno mokesčio apskaičiavimas'!S17),0)</f>
        <v>0</v>
      </c>
      <c r="U30" s="106">
        <f>IF(U12,IF(U10='Bazinės prielaidos'!$E$11+'Bazinės prielaidos'!$E$15,'Pelno mokesčio apskaičiavimas'!V17,+'Pelno mokesčio apskaičiavimas'!T17),0)</f>
        <v>0</v>
      </c>
      <c r="V30" s="106">
        <f>IF(V12,IF(V10='Bazinės prielaidos'!$E$11+'Bazinės prielaidos'!$E$15,'Pelno mokesčio apskaičiavimas'!W17,+'Pelno mokesčio apskaičiavimas'!U17),0)</f>
        <v>0</v>
      </c>
      <c r="W30" s="106">
        <f>IF(W12,IF(W10='Bazinės prielaidos'!$E$11+'Bazinės prielaidos'!$E$15,'Pelno mokesčio apskaičiavimas'!X17,+'Pelno mokesčio apskaičiavimas'!V17),0)</f>
        <v>0</v>
      </c>
      <c r="X30" s="106">
        <f>IF(X12,IF(X10='Bazinės prielaidos'!$E$11+'Bazinės prielaidos'!$E$15,'Pelno mokesčio apskaičiavimas'!Y17,+'Pelno mokesčio apskaičiavimas'!W17),0)</f>
        <v>0</v>
      </c>
      <c r="Y30" s="106">
        <f>IF(Y12,IF(Y10='Bazinės prielaidos'!$E$11+'Bazinės prielaidos'!$E$15,'Pelno mokesčio apskaičiavimas'!Z17,+'Pelno mokesčio apskaičiavimas'!X17),0)</f>
        <v>0</v>
      </c>
      <c r="Z30" s="106">
        <f>IF(Z12,IF(Z10='Bazinės prielaidos'!$E$11+'Bazinės prielaidos'!$E$15,'Pelno mokesčio apskaičiavimas'!AA17,+'Pelno mokesčio apskaičiavimas'!Y17),0)</f>
        <v>0</v>
      </c>
      <c r="AA30" s="106">
        <f t="shared" ref="AA30" si="371">SUM(O30:Z30)</f>
        <v>0</v>
      </c>
      <c r="AB30" s="106">
        <f>IF(AB12,IF(AB10='Bazinės prielaidos'!$E$11+'Bazinės prielaidos'!$E$15,'Pelno mokesčio apskaičiavimas'!AC17,+'Pelno mokesčio apskaičiavimas'!AA17),0)</f>
        <v>0</v>
      </c>
      <c r="AC30" s="106">
        <f>IF(AC12,IF(AC10='Bazinės prielaidos'!$E$11+'Bazinės prielaidos'!$E$15,'Pelno mokesčio apskaičiavimas'!AD17,+'Pelno mokesčio apskaičiavimas'!AB17),0)</f>
        <v>0</v>
      </c>
      <c r="AD30" s="106">
        <f>IF(AD12,IF(AD10='Bazinės prielaidos'!$E$11+'Bazinės prielaidos'!$E$15,'Pelno mokesčio apskaičiavimas'!AE17,+'Pelno mokesčio apskaičiavimas'!AC17),0)</f>
        <v>0</v>
      </c>
      <c r="AE30" s="106">
        <f>IF(AE12,IF(AE10='Bazinės prielaidos'!$E$11+'Bazinės prielaidos'!$E$15,'Pelno mokesčio apskaičiavimas'!AF17,+'Pelno mokesčio apskaičiavimas'!AD17),0)</f>
        <v>0</v>
      </c>
      <c r="AF30" s="106">
        <f>IF(AF12,IF(AF10='Bazinės prielaidos'!$E$11+'Bazinės prielaidos'!$E$15,'Pelno mokesčio apskaičiavimas'!AG17,+'Pelno mokesčio apskaičiavimas'!AE17),0)</f>
        <v>0</v>
      </c>
      <c r="AG30" s="106">
        <f>IF(AG12,IF(AG10='Bazinės prielaidos'!$E$11+'Bazinės prielaidos'!$E$15,'Pelno mokesčio apskaičiavimas'!AH17,+'Pelno mokesčio apskaičiavimas'!AF17),0)</f>
        <v>0</v>
      </c>
      <c r="AH30" s="106">
        <f>IF(AH12,IF(AH10='Bazinės prielaidos'!$E$11+'Bazinės prielaidos'!$E$15,'Pelno mokesčio apskaičiavimas'!AI17,+'Pelno mokesčio apskaičiavimas'!AG17),0)</f>
        <v>0</v>
      </c>
      <c r="AI30" s="106">
        <f>IF(AI12,IF(AI10='Bazinės prielaidos'!$E$11+'Bazinės prielaidos'!$E$15,'Pelno mokesčio apskaičiavimas'!AJ17,+'Pelno mokesčio apskaičiavimas'!AH17),0)</f>
        <v>0</v>
      </c>
      <c r="AJ30" s="106">
        <f>IF(AJ12,IF(AJ10='Bazinės prielaidos'!$E$11+'Bazinės prielaidos'!$E$15,'Pelno mokesčio apskaičiavimas'!AK17,+'Pelno mokesčio apskaičiavimas'!AI17),0)</f>
        <v>0</v>
      </c>
      <c r="AK30" s="106">
        <f>IF(AK12,IF(AK10='Bazinės prielaidos'!$E$11+'Bazinės prielaidos'!$E$15,'Pelno mokesčio apskaičiavimas'!AL17,+'Pelno mokesčio apskaičiavimas'!AJ17),0)</f>
        <v>0</v>
      </c>
      <c r="AL30" s="106">
        <f>IF(AL12,IF(AL10='Bazinės prielaidos'!$E$11+'Bazinės prielaidos'!$E$15,'Pelno mokesčio apskaičiavimas'!AM17,+'Pelno mokesčio apskaičiavimas'!AK17),0)</f>
        <v>0</v>
      </c>
      <c r="AM30" s="106">
        <f>IF(AM12,IF(AM10='Bazinės prielaidos'!$E$11+'Bazinės prielaidos'!$E$15,'Pelno mokesčio apskaičiavimas'!AN17,+'Pelno mokesčio apskaičiavimas'!AL17),0)</f>
        <v>0</v>
      </c>
      <c r="AN30" s="106">
        <f t="shared" ref="AN30" si="372">SUM(AB30:AM30)</f>
        <v>0</v>
      </c>
      <c r="AO30" s="106">
        <f>IF(AO12,IF(AO10='Bazinės prielaidos'!$E$11+'Bazinės prielaidos'!$E$15,'Pelno mokesčio apskaičiavimas'!AP17,+'Pelno mokesčio apskaičiavimas'!AN17),0)</f>
        <v>0</v>
      </c>
      <c r="AP30" s="106">
        <f>IF(AP12,IF(AP10='Bazinės prielaidos'!$E$11+'Bazinės prielaidos'!$E$15,'Pelno mokesčio apskaičiavimas'!AQ17,+'Pelno mokesčio apskaičiavimas'!AO17),0)</f>
        <v>0</v>
      </c>
      <c r="AQ30" s="106">
        <f>IF(AQ12,IF(AQ10='Bazinės prielaidos'!$E$11+'Bazinės prielaidos'!$E$15,'Pelno mokesčio apskaičiavimas'!AR17,+'Pelno mokesčio apskaičiavimas'!AP17),0)</f>
        <v>0</v>
      </c>
      <c r="AR30" s="106">
        <f>IF(AR12,IF(AR10='Bazinės prielaidos'!$E$11+'Bazinės prielaidos'!$E$15,'Pelno mokesčio apskaičiavimas'!AS17,+'Pelno mokesčio apskaičiavimas'!AQ17),0)</f>
        <v>0</v>
      </c>
      <c r="AS30" s="106">
        <f>IF(AS12,IF(AS10='Bazinės prielaidos'!$E$11+'Bazinės prielaidos'!$E$15,'Pelno mokesčio apskaičiavimas'!AT17,+'Pelno mokesčio apskaičiavimas'!AR17),0)</f>
        <v>0</v>
      </c>
      <c r="AT30" s="106">
        <f>IF(AT12,IF(AT10='Bazinės prielaidos'!$E$11+'Bazinės prielaidos'!$E$15,'Pelno mokesčio apskaičiavimas'!AU17,+'Pelno mokesčio apskaičiavimas'!AS17),0)</f>
        <v>0</v>
      </c>
      <c r="AU30" s="106">
        <f>IF(AU12,IF(AU10='Bazinės prielaidos'!$E$11+'Bazinės prielaidos'!$E$15,'Pelno mokesčio apskaičiavimas'!AV17,+'Pelno mokesčio apskaičiavimas'!AT17),0)</f>
        <v>0</v>
      </c>
      <c r="AV30" s="106">
        <f>IF(AV12,IF(AV10='Bazinės prielaidos'!$E$11+'Bazinės prielaidos'!$E$15,'Pelno mokesčio apskaičiavimas'!AW17,+'Pelno mokesčio apskaičiavimas'!AU17),0)</f>
        <v>0</v>
      </c>
      <c r="AW30" s="106">
        <f>IF(AW12,IF(AW10='Bazinės prielaidos'!$E$11+'Bazinės prielaidos'!$E$15,'Pelno mokesčio apskaičiavimas'!AX17,+'Pelno mokesčio apskaičiavimas'!AV17),0)</f>
        <v>0</v>
      </c>
      <c r="AX30" s="106">
        <f>IF(AX12,IF(AX10='Bazinės prielaidos'!$E$11+'Bazinės prielaidos'!$E$15,'Pelno mokesčio apskaičiavimas'!AY17,+'Pelno mokesčio apskaičiavimas'!AW17),0)</f>
        <v>0</v>
      </c>
      <c r="AY30" s="106">
        <f>IF(AY12,IF(AY10='Bazinės prielaidos'!$E$11+'Bazinės prielaidos'!$E$15,'Pelno mokesčio apskaičiavimas'!AZ17,+'Pelno mokesčio apskaičiavimas'!AX17),0)</f>
        <v>0</v>
      </c>
      <c r="AZ30" s="106">
        <f>IF(AZ12,IF(AZ10='Bazinės prielaidos'!$E$11+'Bazinės prielaidos'!$E$15,'Pelno mokesčio apskaičiavimas'!BA17,+'Pelno mokesčio apskaičiavimas'!AY17),0)</f>
        <v>0</v>
      </c>
      <c r="BA30" s="106">
        <f t="shared" ref="BA30" si="373">SUM(AO30:AZ30)</f>
        <v>0</v>
      </c>
      <c r="BB30" s="106">
        <f>IF(BB12,IF(BB10='Bazinės prielaidos'!$E$11+'Bazinės prielaidos'!$E$15,'Pelno mokesčio apskaičiavimas'!BC17,+'Pelno mokesčio apskaičiavimas'!BA17),0)</f>
        <v>3369.525466500007</v>
      </c>
      <c r="BC30" s="106">
        <f>IF(BC12,IF(BC10='Bazinės prielaidos'!$E$11+'Bazinės prielaidos'!$E$15,'Pelno mokesčio apskaičiavimas'!BD17,+'Pelno mokesčio apskaičiavimas'!BB17),0)</f>
        <v>0</v>
      </c>
      <c r="BD30" s="106">
        <f>IF(BD12,IF(BD10='Bazinės prielaidos'!$E$11+'Bazinės prielaidos'!$E$15,'Pelno mokesčio apskaičiavimas'!BE17,+'Pelno mokesčio apskaičiavimas'!BC17),0)</f>
        <v>0</v>
      </c>
      <c r="BE30" s="106">
        <f>IF(BE12,IF(BE10='Bazinės prielaidos'!$E$11+'Bazinės prielaidos'!$E$15,'Pelno mokesčio apskaičiavimas'!BF17,+'Pelno mokesčio apskaičiavimas'!BD17),0)</f>
        <v>0</v>
      </c>
      <c r="BF30" s="106">
        <f>IF(BF12,IF(BF10='Bazinės prielaidos'!$E$11+'Bazinės prielaidos'!$E$15,'Pelno mokesčio apskaičiavimas'!BG17,+'Pelno mokesčio apskaičiavimas'!BE17),0)</f>
        <v>0</v>
      </c>
      <c r="BG30" s="106">
        <f>IF(BG12,IF(BG10='Bazinės prielaidos'!$E$11+'Bazinės prielaidos'!$E$15,'Pelno mokesčio apskaičiavimas'!BH17,+'Pelno mokesčio apskaičiavimas'!BF17),0)</f>
        <v>0</v>
      </c>
      <c r="BH30" s="106">
        <f>IF(BH12,IF(BH10='Bazinės prielaidos'!$E$11+'Bazinės prielaidos'!$E$15,'Pelno mokesčio apskaičiavimas'!BI17,+'Pelno mokesčio apskaičiavimas'!BG17),0)</f>
        <v>0</v>
      </c>
      <c r="BI30" s="106">
        <f>IF(BI12,IF(BI10='Bazinės prielaidos'!$E$11+'Bazinės prielaidos'!$E$15,'Pelno mokesčio apskaičiavimas'!BJ17,+'Pelno mokesčio apskaičiavimas'!BH17),0)</f>
        <v>0</v>
      </c>
      <c r="BJ30" s="106">
        <f>IF(BJ12,IF(BJ10='Bazinės prielaidos'!$E$11+'Bazinės prielaidos'!$E$15,'Pelno mokesčio apskaičiavimas'!BK17,+'Pelno mokesčio apskaičiavimas'!BI17),0)</f>
        <v>0</v>
      </c>
      <c r="BK30" s="106">
        <f>IF(BK12,IF(BK10='Bazinės prielaidos'!$E$11+'Bazinės prielaidos'!$E$15,'Pelno mokesčio apskaičiavimas'!BL17,+'Pelno mokesčio apskaičiavimas'!BJ17),0)</f>
        <v>0</v>
      </c>
      <c r="BL30" s="106">
        <f>IF(BL12,IF(BL10='Bazinės prielaidos'!$E$11+'Bazinės prielaidos'!$E$15,'Pelno mokesčio apskaičiavimas'!BM17,+'Pelno mokesčio apskaičiavimas'!BK17),0)</f>
        <v>0</v>
      </c>
      <c r="BM30" s="106">
        <f>IF(BM12,IF(BM10='Bazinės prielaidos'!$E$11+'Bazinės prielaidos'!$E$15,'Pelno mokesčio apskaičiavimas'!BN17,+'Pelno mokesčio apskaičiavimas'!BL17),0)</f>
        <v>0</v>
      </c>
      <c r="BN30" s="106">
        <f t="shared" ref="BN30" si="374">SUM(BB30:BM30)</f>
        <v>3369.525466500007</v>
      </c>
      <c r="BO30" s="106">
        <f>IF(BO12,IF(BO10='Bazinės prielaidos'!$E$11+'Bazinės prielaidos'!$E$15,'Pelno mokesčio apskaičiavimas'!BP17,+'Pelno mokesčio apskaičiavimas'!BN17),0)</f>
        <v>2773.9898764875002</v>
      </c>
      <c r="BP30" s="106">
        <f>IF(BP12,IF(BP10='Bazinės prielaidos'!$E$11+'Bazinės prielaidos'!$E$15,'Pelno mokesčio apskaičiavimas'!BQ17,+'Pelno mokesčio apskaičiavimas'!BO17),0)</f>
        <v>0</v>
      </c>
      <c r="BQ30" s="106">
        <f>IF(BQ12,IF(BQ10='Bazinės prielaidos'!$E$11+'Bazinės prielaidos'!$E$15,'Pelno mokesčio apskaičiavimas'!BR17,+'Pelno mokesčio apskaičiavimas'!BP17),0)</f>
        <v>0</v>
      </c>
      <c r="BR30" s="106">
        <f>IF(BR12,IF(BR10='Bazinės prielaidos'!$E$11+'Bazinės prielaidos'!$E$15,'Pelno mokesčio apskaičiavimas'!BS17,+'Pelno mokesčio apskaičiavimas'!BQ17),0)</f>
        <v>0</v>
      </c>
      <c r="BS30" s="106">
        <f>IF(BS12,IF(BS10='Bazinės prielaidos'!$E$11+'Bazinės prielaidos'!$E$15,'Pelno mokesčio apskaičiavimas'!BT17,+'Pelno mokesčio apskaičiavimas'!BR17),0)</f>
        <v>0</v>
      </c>
      <c r="BT30" s="106">
        <f>IF(BT12,IF(BT10='Bazinės prielaidos'!$E$11+'Bazinės prielaidos'!$E$15,'Pelno mokesčio apskaičiavimas'!BU17,+'Pelno mokesčio apskaičiavimas'!BS17),0)</f>
        <v>0</v>
      </c>
      <c r="BU30" s="106">
        <f>IF(BU12,IF(BU10='Bazinės prielaidos'!$E$11+'Bazinės prielaidos'!$E$15,'Pelno mokesčio apskaičiavimas'!BV17,+'Pelno mokesčio apskaičiavimas'!BT17),0)</f>
        <v>0</v>
      </c>
      <c r="BV30" s="106">
        <f>IF(BV12,IF(BV10='Bazinės prielaidos'!$E$11+'Bazinės prielaidos'!$E$15,'Pelno mokesčio apskaičiavimas'!BW17,+'Pelno mokesčio apskaičiavimas'!BU17),0)</f>
        <v>0</v>
      </c>
      <c r="BW30" s="106">
        <f>IF(BW12,IF(BW10='Bazinės prielaidos'!$E$11+'Bazinės prielaidos'!$E$15,'Pelno mokesčio apskaičiavimas'!BX17,+'Pelno mokesčio apskaičiavimas'!BV17),0)</f>
        <v>0</v>
      </c>
      <c r="BX30" s="106">
        <f>IF(BX12,IF(BX10='Bazinės prielaidos'!$E$11+'Bazinės prielaidos'!$E$15,'Pelno mokesčio apskaičiavimas'!BY17,+'Pelno mokesčio apskaičiavimas'!BW17),0)</f>
        <v>0</v>
      </c>
      <c r="BY30" s="106">
        <f>IF(BY12,IF(BY10='Bazinės prielaidos'!$E$11+'Bazinės prielaidos'!$E$15,'Pelno mokesčio apskaičiavimas'!BZ17,+'Pelno mokesčio apskaičiavimas'!BX17),0)</f>
        <v>0</v>
      </c>
      <c r="BZ30" s="106">
        <f>IF(BZ12,IF(BZ10='Bazinės prielaidos'!$E$11+'Bazinės prielaidos'!$E$15,'Pelno mokesčio apskaičiavimas'!CA17,+'Pelno mokesčio apskaičiavimas'!BY17),0)</f>
        <v>0</v>
      </c>
      <c r="CA30" s="106">
        <f t="shared" ref="CA30" si="375">SUM(BO30:BZ30)</f>
        <v>2773.9898764875002</v>
      </c>
      <c r="CB30" s="106">
        <f>IF(CB12,IF(CB10='Bazinės prielaidos'!$E$11+'Bazinės prielaidos'!$E$15,'Pelno mokesčio apskaičiavimas'!CC17,+'Pelno mokesčio apskaičiavimas'!CA17),0)</f>
        <v>1913.2616118517874</v>
      </c>
      <c r="CC30" s="106">
        <f>IF(CC12,IF(CC10='Bazinės prielaidos'!$E$11+'Bazinės prielaidos'!$E$15,'Pelno mokesčio apskaičiavimas'!CD17,+'Pelno mokesčio apskaičiavimas'!CB17),0)</f>
        <v>0</v>
      </c>
      <c r="CD30" s="106">
        <f>IF(CD12,IF(CD10='Bazinės prielaidos'!$E$11+'Bazinės prielaidos'!$E$15,'Pelno mokesčio apskaičiavimas'!CE17,+'Pelno mokesčio apskaičiavimas'!CC17),0)</f>
        <v>0</v>
      </c>
      <c r="CE30" s="106">
        <f>IF(CE12,IF(CE10='Bazinės prielaidos'!$E$11+'Bazinės prielaidos'!$E$15,'Pelno mokesčio apskaičiavimas'!CF17,+'Pelno mokesčio apskaičiavimas'!CD17),0)</f>
        <v>0</v>
      </c>
      <c r="CF30" s="106">
        <f>IF(CF12,IF(CF10='Bazinės prielaidos'!$E$11+'Bazinės prielaidos'!$E$15,'Pelno mokesčio apskaičiavimas'!CG17,+'Pelno mokesčio apskaičiavimas'!CE17),0)</f>
        <v>0</v>
      </c>
      <c r="CG30" s="106">
        <f>IF(CG12,IF(CG10='Bazinės prielaidos'!$E$11+'Bazinės prielaidos'!$E$15,'Pelno mokesčio apskaičiavimas'!CH17,+'Pelno mokesčio apskaičiavimas'!CF17),0)</f>
        <v>0</v>
      </c>
      <c r="CH30" s="106">
        <f>IF(CH12,IF(CH10='Bazinės prielaidos'!$E$11+'Bazinės prielaidos'!$E$15,'Pelno mokesčio apskaičiavimas'!CI17,+'Pelno mokesčio apskaičiavimas'!CG17),0)</f>
        <v>0</v>
      </c>
      <c r="CI30" s="106">
        <f>IF(CI12,IF(CI10='Bazinės prielaidos'!$E$11+'Bazinės prielaidos'!$E$15,'Pelno mokesčio apskaičiavimas'!CJ17,+'Pelno mokesčio apskaičiavimas'!CH17),0)</f>
        <v>0</v>
      </c>
      <c r="CJ30" s="106">
        <f>IF(CJ12,IF(CJ10='Bazinės prielaidos'!$E$11+'Bazinės prielaidos'!$E$15,'Pelno mokesčio apskaičiavimas'!CK17,+'Pelno mokesčio apskaičiavimas'!CI17),0)</f>
        <v>0</v>
      </c>
      <c r="CK30" s="106">
        <f>IF(CK12,IF(CK10='Bazinės prielaidos'!$E$11+'Bazinės prielaidos'!$E$15,'Pelno mokesčio apskaičiavimas'!CL17,+'Pelno mokesčio apskaičiavimas'!CJ17),0)</f>
        <v>0</v>
      </c>
      <c r="CL30" s="106">
        <f>IF(CL12,IF(CL10='Bazinės prielaidos'!$E$11+'Bazinės prielaidos'!$E$15,'Pelno mokesčio apskaičiavimas'!CM17,+'Pelno mokesčio apskaičiavimas'!CK17),0)</f>
        <v>0</v>
      </c>
      <c r="CM30" s="106">
        <f>IF(CM12,IF(CM10='Bazinės prielaidos'!$E$11+'Bazinės prielaidos'!$E$15,'Pelno mokesčio apskaičiavimas'!CN17,+'Pelno mokesčio apskaičiavimas'!CL17),0)</f>
        <v>0</v>
      </c>
      <c r="CN30" s="106">
        <f t="shared" ref="CN30" si="376">SUM(CB30:CM30)</f>
        <v>1913.2616118517874</v>
      </c>
      <c r="CO30" s="106">
        <f>IF(CO12,IF(CO10='Bazinės prielaidos'!$E$11+'Bazinės prielaidos'!$E$15,'Pelno mokesčio apskaičiavimas'!CP17,+'Pelno mokesčio apskaičiavimas'!CN17),0)</f>
        <v>0</v>
      </c>
      <c r="CP30" s="106">
        <f>IF(CP12,IF(CP10='Bazinės prielaidos'!$E$11+'Bazinės prielaidos'!$E$15,'Pelno mokesčio apskaičiavimas'!CQ17,+'Pelno mokesčio apskaičiavimas'!CO17),0)</f>
        <v>0</v>
      </c>
      <c r="CQ30" s="106">
        <f>IF(CQ12,IF(CQ10='Bazinės prielaidos'!$E$11+'Bazinės prielaidos'!$E$15,'Pelno mokesčio apskaičiavimas'!CR17,+'Pelno mokesčio apskaičiavimas'!CP17),0)</f>
        <v>0</v>
      </c>
      <c r="CR30" s="106">
        <f>IF(CR12,IF(CR10='Bazinės prielaidos'!$E$11+'Bazinės prielaidos'!$E$15,'Pelno mokesčio apskaičiavimas'!CS17,+'Pelno mokesčio apskaičiavimas'!CQ17),0)</f>
        <v>0</v>
      </c>
      <c r="CS30" s="106">
        <f>IF(CS12,IF(CS10='Bazinės prielaidos'!$E$11+'Bazinės prielaidos'!$E$15,'Pelno mokesčio apskaičiavimas'!CT17,+'Pelno mokesčio apskaičiavimas'!CR17),0)</f>
        <v>0</v>
      </c>
      <c r="CT30" s="106">
        <f>IF(CT12,IF(CT10='Bazinės prielaidos'!$E$11+'Bazinės prielaidos'!$E$15,'Pelno mokesčio apskaičiavimas'!CU17,+'Pelno mokesčio apskaičiavimas'!CS17),0)</f>
        <v>0</v>
      </c>
      <c r="CU30" s="106">
        <f>IF(CU12,IF(CU10='Bazinės prielaidos'!$E$11+'Bazinės prielaidos'!$E$15,'Pelno mokesčio apskaičiavimas'!CV17,+'Pelno mokesčio apskaičiavimas'!CT17),0)</f>
        <v>0</v>
      </c>
      <c r="CV30" s="106">
        <f>IF(CV12,IF(CV10='Bazinės prielaidos'!$E$11+'Bazinės prielaidos'!$E$15,'Pelno mokesčio apskaičiavimas'!CW17,+'Pelno mokesčio apskaičiavimas'!CU17),0)</f>
        <v>0</v>
      </c>
      <c r="CW30" s="106">
        <f>IF(CW12,IF(CW10='Bazinės prielaidos'!$E$11+'Bazinės prielaidos'!$E$15,'Pelno mokesčio apskaičiavimas'!CX17,+'Pelno mokesčio apskaičiavimas'!CV17),0)</f>
        <v>0</v>
      </c>
      <c r="CX30" s="106">
        <f>IF(CX12,IF(CX10='Bazinės prielaidos'!$E$11+'Bazinės prielaidos'!$E$15,'Pelno mokesčio apskaičiavimas'!CY17,+'Pelno mokesčio apskaičiavimas'!CW17),0)</f>
        <v>0</v>
      </c>
      <c r="CY30" s="106">
        <f>IF(CY12,IF(CY10='Bazinės prielaidos'!$E$11+'Bazinės prielaidos'!$E$15,'Pelno mokesčio apskaičiavimas'!CZ17,+'Pelno mokesčio apskaičiavimas'!CX17),0)</f>
        <v>0</v>
      </c>
      <c r="CZ30" s="106">
        <f>IF(CZ12,IF(CZ10='Bazinės prielaidos'!$E$11+'Bazinės prielaidos'!$E$15,'Pelno mokesčio apskaičiavimas'!DA17,+'Pelno mokesčio apskaičiavimas'!CY17),0)</f>
        <v>0</v>
      </c>
      <c r="DA30" s="106">
        <f t="shared" ref="DA30" si="377">SUM(CO30:CZ30)</f>
        <v>0</v>
      </c>
      <c r="DB30" s="106">
        <f>IF(DB12,IF(DB10='Bazinės prielaidos'!$E$11+'Bazinės prielaidos'!$E$15,'Pelno mokesčio apskaičiavimas'!DC17,+'Pelno mokesčio apskaičiavimas'!DA17),0)</f>
        <v>2920.6700803151152</v>
      </c>
      <c r="DC30" s="106">
        <f>IF(DC12,IF(DC10='Bazinės prielaidos'!$E$11+'Bazinės prielaidos'!$E$15,'Pelno mokesčio apskaičiavimas'!DD17,+'Pelno mokesčio apskaičiavimas'!DB17),0)</f>
        <v>0</v>
      </c>
      <c r="DD30" s="106">
        <f>IF(DD12,IF(DD10='Bazinės prielaidos'!$E$11+'Bazinės prielaidos'!$E$15,'Pelno mokesčio apskaičiavimas'!DE17,+'Pelno mokesčio apskaičiavimas'!DC17),0)</f>
        <v>0</v>
      </c>
      <c r="DE30" s="106">
        <f>IF(DE12,IF(DE10='Bazinės prielaidos'!$E$11+'Bazinės prielaidos'!$E$15,'Pelno mokesčio apskaičiavimas'!DF17,+'Pelno mokesčio apskaičiavimas'!DD17),0)</f>
        <v>0</v>
      </c>
      <c r="DF30" s="106">
        <f>IF(DF12,IF(DF10='Bazinės prielaidos'!$E$11+'Bazinės prielaidos'!$E$15,'Pelno mokesčio apskaičiavimas'!DG17,+'Pelno mokesčio apskaičiavimas'!DE17),0)</f>
        <v>0</v>
      </c>
      <c r="DG30" s="106">
        <f>IF(DG12,IF(DG10='Bazinės prielaidos'!$E$11+'Bazinės prielaidos'!$E$15,'Pelno mokesčio apskaičiavimas'!DH17,+'Pelno mokesčio apskaičiavimas'!DF17),0)</f>
        <v>0</v>
      </c>
      <c r="DH30" s="106">
        <f>IF(DH12,IF(DH10='Bazinės prielaidos'!$E$11+'Bazinės prielaidos'!$E$15,'Pelno mokesčio apskaičiavimas'!DI17,+'Pelno mokesčio apskaičiavimas'!DG17),0)</f>
        <v>0</v>
      </c>
      <c r="DI30" s="106">
        <f>IF(DI12,IF(DI10='Bazinės prielaidos'!$E$11+'Bazinės prielaidos'!$E$15,'Pelno mokesčio apskaičiavimas'!DJ17,+'Pelno mokesčio apskaičiavimas'!DH17),0)</f>
        <v>0</v>
      </c>
      <c r="DJ30" s="106">
        <f>IF(DJ12,IF(DJ10='Bazinės prielaidos'!$E$11+'Bazinės prielaidos'!$E$15,'Pelno mokesčio apskaičiavimas'!DK17,+'Pelno mokesčio apskaičiavimas'!DI17),0)</f>
        <v>0</v>
      </c>
      <c r="DK30" s="106">
        <f>IF(DK12,IF(DK10='Bazinės prielaidos'!$E$11+'Bazinės prielaidos'!$E$15,'Pelno mokesčio apskaičiavimas'!DL17,+'Pelno mokesčio apskaičiavimas'!DJ17),0)</f>
        <v>0</v>
      </c>
      <c r="DL30" s="106">
        <f>IF(DL12,IF(DL10='Bazinės prielaidos'!$E$11+'Bazinės prielaidos'!$E$15,'Pelno mokesčio apskaičiavimas'!DM17,+'Pelno mokesčio apskaičiavimas'!DK17),0)</f>
        <v>0</v>
      </c>
      <c r="DM30" s="106">
        <f>IF(DM12,IF(DM10='Bazinės prielaidos'!$E$11+'Bazinės prielaidos'!$E$15,'Pelno mokesčio apskaičiavimas'!DN17,+'Pelno mokesčio apskaičiavimas'!DL17),0)</f>
        <v>0</v>
      </c>
      <c r="DN30" s="106">
        <f t="shared" ref="DN30" si="378">SUM(DB30:DM30)</f>
        <v>2920.6700803151152</v>
      </c>
      <c r="DO30" s="106">
        <f>IF(DO12,IF(DO10='Bazinės prielaidos'!$E$11+'Bazinės prielaidos'!$E$15,'Pelno mokesčio apskaičiavimas'!DP17,+'Pelno mokesčio apskaičiavimas'!DN17),0)</f>
        <v>0</v>
      </c>
      <c r="DP30" s="106">
        <f>IF(DP12,IF(DP10='Bazinės prielaidos'!$E$11+'Bazinės prielaidos'!$E$15,'Pelno mokesčio apskaičiavimas'!DQ17,+'Pelno mokesčio apskaičiavimas'!DO17),0)</f>
        <v>0</v>
      </c>
      <c r="DQ30" s="106">
        <f>IF(DQ12,IF(DQ10='Bazinės prielaidos'!$E$11+'Bazinės prielaidos'!$E$15,'Pelno mokesčio apskaičiavimas'!DR17,+'Pelno mokesčio apskaičiavimas'!DP17),0)</f>
        <v>0</v>
      </c>
      <c r="DR30" s="106">
        <f>IF(DR12,IF(DR10='Bazinės prielaidos'!$E$11+'Bazinės prielaidos'!$E$15,'Pelno mokesčio apskaičiavimas'!DS17,+'Pelno mokesčio apskaičiavimas'!DQ17),0)</f>
        <v>0</v>
      </c>
      <c r="DS30" s="106">
        <f>IF(DS12,IF(DS10='Bazinės prielaidos'!$E$11+'Bazinės prielaidos'!$E$15,'Pelno mokesčio apskaičiavimas'!DT17,+'Pelno mokesčio apskaičiavimas'!DR17),0)</f>
        <v>0</v>
      </c>
      <c r="DT30" s="106">
        <f>IF(DT12,IF(DT10='Bazinės prielaidos'!$E$11+'Bazinės prielaidos'!$E$15,'Pelno mokesčio apskaičiavimas'!DU17,+'Pelno mokesčio apskaičiavimas'!DS17),0)</f>
        <v>0</v>
      </c>
      <c r="DU30" s="106">
        <f>IF(DU12,IF(DU10='Bazinės prielaidos'!$E$11+'Bazinės prielaidos'!$E$15,'Pelno mokesčio apskaičiavimas'!DV17,+'Pelno mokesčio apskaičiavimas'!DT17),0)</f>
        <v>0</v>
      </c>
      <c r="DV30" s="106">
        <f>IF(DV12,IF(DV10='Bazinės prielaidos'!$E$11+'Bazinės prielaidos'!$E$15,'Pelno mokesčio apskaičiavimas'!DW17,+'Pelno mokesčio apskaičiavimas'!DU17),0)</f>
        <v>0</v>
      </c>
      <c r="DW30" s="106">
        <f>IF(DW12,IF(DW10='Bazinės prielaidos'!$E$11+'Bazinės prielaidos'!$E$15,'Pelno mokesčio apskaičiavimas'!DX17,+'Pelno mokesčio apskaičiavimas'!DV17),0)</f>
        <v>0</v>
      </c>
      <c r="DX30" s="106">
        <f>IF(DX12,IF(DX10='Bazinės prielaidos'!$E$11+'Bazinės prielaidos'!$E$15,'Pelno mokesčio apskaičiavimas'!DY17,+'Pelno mokesčio apskaičiavimas'!DW17),0)</f>
        <v>0</v>
      </c>
      <c r="DY30" s="106">
        <f>IF(DY12,IF(DY10='Bazinės prielaidos'!$E$11+'Bazinės prielaidos'!$E$15,'Pelno mokesčio apskaičiavimas'!DZ17,+'Pelno mokesčio apskaičiavimas'!DX17),0)</f>
        <v>0</v>
      </c>
      <c r="DZ30" s="106">
        <f>IF(DZ12,IF(DZ10='Bazinės prielaidos'!$E$11+'Bazinės prielaidos'!$E$15,'Pelno mokesčio apskaičiavimas'!EA17,+'Pelno mokesčio apskaičiavimas'!DY17),0)</f>
        <v>0</v>
      </c>
      <c r="EA30" s="106">
        <f t="shared" ref="EA30" si="379">SUM(DO30:DZ30)</f>
        <v>0</v>
      </c>
      <c r="EB30" s="106">
        <f>IF(EB12,IF(EB10='Bazinės prielaidos'!$E$11+'Bazinės prielaidos'!$E$15,'Pelno mokesčio apskaičiavimas'!EC17,+'Pelno mokesčio apskaičiavimas'!EA17),0)</f>
        <v>3167.0513882062955</v>
      </c>
      <c r="EC30" s="106">
        <f>IF(EC12,IF(EC10='Bazinės prielaidos'!$E$11+'Bazinės prielaidos'!$E$15,'Pelno mokesčio apskaičiavimas'!ED17,+'Pelno mokesčio apskaičiavimas'!EB17),0)</f>
        <v>0</v>
      </c>
      <c r="ED30" s="106">
        <f>IF(ED12,IF(ED10='Bazinės prielaidos'!$E$11+'Bazinės prielaidos'!$E$15,'Pelno mokesčio apskaičiavimas'!EE17,+'Pelno mokesčio apskaičiavimas'!EC17),0)</f>
        <v>0</v>
      </c>
      <c r="EE30" s="106">
        <f>IF(EE12,IF(EE10='Bazinės prielaidos'!$E$11+'Bazinės prielaidos'!$E$15,'Pelno mokesčio apskaičiavimas'!EF17,+'Pelno mokesčio apskaičiavimas'!ED17),0)</f>
        <v>0</v>
      </c>
      <c r="EF30" s="106">
        <f>IF(EF12,IF(EF10='Bazinės prielaidos'!$E$11+'Bazinės prielaidos'!$E$15,'Pelno mokesčio apskaičiavimas'!EG17,+'Pelno mokesčio apskaičiavimas'!EE17),0)</f>
        <v>0</v>
      </c>
      <c r="EG30" s="106">
        <f>IF(EG12,IF(EG10='Bazinės prielaidos'!$E$11+'Bazinės prielaidos'!$E$15,'Pelno mokesčio apskaičiavimas'!EH17,+'Pelno mokesčio apskaičiavimas'!EF17),0)</f>
        <v>0</v>
      </c>
      <c r="EH30" s="106">
        <f>IF(EH12,IF(EH10='Bazinės prielaidos'!$E$11+'Bazinės prielaidos'!$E$15,'Pelno mokesčio apskaičiavimas'!EI17,+'Pelno mokesčio apskaičiavimas'!EG17),0)</f>
        <v>0</v>
      </c>
      <c r="EI30" s="106">
        <f>IF(EI12,IF(EI10='Bazinės prielaidos'!$E$11+'Bazinės prielaidos'!$E$15,'Pelno mokesčio apskaičiavimas'!EJ17,+'Pelno mokesčio apskaičiavimas'!EH17),0)</f>
        <v>0</v>
      </c>
      <c r="EJ30" s="106">
        <f>IF(EJ12,IF(EJ10='Bazinės prielaidos'!$E$11+'Bazinės prielaidos'!$E$15,'Pelno mokesčio apskaičiavimas'!EK17,+'Pelno mokesčio apskaičiavimas'!EI17),0)</f>
        <v>0</v>
      </c>
      <c r="EK30" s="106">
        <f>IF(EK12,IF(EK10='Bazinės prielaidos'!$E$11+'Bazinės prielaidos'!$E$15,'Pelno mokesčio apskaičiavimas'!EL17,+'Pelno mokesčio apskaičiavimas'!EJ17),0)</f>
        <v>0</v>
      </c>
      <c r="EL30" s="106">
        <f>IF(EL12,IF(EL10='Bazinės prielaidos'!$E$11+'Bazinės prielaidos'!$E$15,'Pelno mokesčio apskaičiavimas'!EM17,+'Pelno mokesčio apskaičiavimas'!EK17),0)</f>
        <v>0</v>
      </c>
      <c r="EM30" s="106">
        <f>IF(EM12,IF(EM10='Bazinės prielaidos'!$E$11+'Bazinės prielaidos'!$E$15,'Pelno mokesčio apskaičiavimas'!EN17,+'Pelno mokesčio apskaičiavimas'!EL17),0)</f>
        <v>0</v>
      </c>
      <c r="EN30" s="106">
        <f t="shared" ref="EN30" si="380">SUM(EB30:EM30)</f>
        <v>3167.0513882062955</v>
      </c>
      <c r="EO30" s="106">
        <f>IF(EO12,IF(EO10='Bazinės prielaidos'!$E$11+'Bazinės prielaidos'!$E$15,'Pelno mokesčio apskaičiavimas'!EP17,+'Pelno mokesčio apskaičiavimas'!EN17),0)</f>
        <v>333.3302423217707</v>
      </c>
      <c r="EP30" s="106">
        <f>IF(EP12,IF(EP10='Bazinės prielaidos'!$E$11+'Bazinės prielaidos'!$E$15,'Pelno mokesčio apskaičiavimas'!EQ17,+'Pelno mokesčio apskaičiavimas'!EO17),0)</f>
        <v>0</v>
      </c>
      <c r="EQ30" s="106">
        <f>IF(EQ12,IF(EQ10='Bazinės prielaidos'!$E$11+'Bazinės prielaidos'!$E$15,'Pelno mokesčio apskaičiavimas'!ER17,+'Pelno mokesčio apskaičiavimas'!EP17),0)</f>
        <v>0</v>
      </c>
      <c r="ER30" s="106">
        <f>IF(ER12,IF(ER10='Bazinės prielaidos'!$E$11+'Bazinės prielaidos'!$E$15,'Pelno mokesčio apskaičiavimas'!ES17,+'Pelno mokesčio apskaičiavimas'!EQ17),0)</f>
        <v>0</v>
      </c>
      <c r="ES30" s="106">
        <f>IF(ES12,IF(ES10='Bazinės prielaidos'!$E$11+'Bazinės prielaidos'!$E$15,'Pelno mokesčio apskaičiavimas'!ET17,+'Pelno mokesčio apskaičiavimas'!ER17),0)</f>
        <v>0</v>
      </c>
      <c r="ET30" s="106">
        <f>IF(ET12,IF(ET10='Bazinės prielaidos'!$E$11+'Bazinės prielaidos'!$E$15,'Pelno mokesčio apskaičiavimas'!EU17,+'Pelno mokesčio apskaičiavimas'!ES17),0)</f>
        <v>0</v>
      </c>
      <c r="EU30" s="106">
        <f>IF(EU12,IF(EU10='Bazinės prielaidos'!$E$11+'Bazinės prielaidos'!$E$15,'Pelno mokesčio apskaičiavimas'!EV17,+'Pelno mokesčio apskaičiavimas'!ET17),0)</f>
        <v>0</v>
      </c>
      <c r="EV30" s="106">
        <f>IF(EV12,IF(EV10='Bazinės prielaidos'!$E$11+'Bazinės prielaidos'!$E$15,'Pelno mokesčio apskaičiavimas'!EW17,+'Pelno mokesčio apskaičiavimas'!EU17),0)</f>
        <v>0</v>
      </c>
      <c r="EW30" s="106">
        <f>IF(EW12,IF(EW10='Bazinės prielaidos'!$E$11+'Bazinės prielaidos'!$E$15,'Pelno mokesčio apskaičiavimas'!EX17,+'Pelno mokesčio apskaičiavimas'!EV17),0)</f>
        <v>0</v>
      </c>
      <c r="EX30" s="106">
        <f>IF(EX12,IF(EX10='Bazinės prielaidos'!$E$11+'Bazinės prielaidos'!$E$15,'Pelno mokesčio apskaičiavimas'!EY17,+'Pelno mokesčio apskaičiavimas'!EW17),0)</f>
        <v>0</v>
      </c>
      <c r="EY30" s="106">
        <f>IF(EY12,IF(EY10='Bazinės prielaidos'!$E$11+'Bazinės prielaidos'!$E$15,'Pelno mokesčio apskaičiavimas'!EZ17,+'Pelno mokesčio apskaičiavimas'!EX17),0)</f>
        <v>0</v>
      </c>
      <c r="EZ30" s="106">
        <f>IF(EZ12,IF(EZ10='Bazinės prielaidos'!$E$11+'Bazinės prielaidos'!$E$15,'Pelno mokesčio apskaičiavimas'!FA17,+'Pelno mokesčio apskaičiavimas'!EY17),0)</f>
        <v>0</v>
      </c>
      <c r="FA30" s="106">
        <f t="shared" ref="FA30" si="381">SUM(EO30:EZ30)</f>
        <v>333.3302423217707</v>
      </c>
      <c r="FB30" s="106">
        <f>IF(FB12,IF(FB10='Bazinės prielaidos'!$E$11+'Bazinės prielaidos'!$E$15,'Pelno mokesčio apskaičiavimas'!FC17,+'Pelno mokesčio apskaičiavimas'!FA17),0)</f>
        <v>1643.4371786525405</v>
      </c>
      <c r="FC30" s="106">
        <f>IF(FC12,IF(FC10='Bazinės prielaidos'!$E$11+'Bazinės prielaidos'!$E$15,'Pelno mokesčio apskaičiavimas'!FD17,+'Pelno mokesčio apskaičiavimas'!FB17),0)</f>
        <v>0</v>
      </c>
      <c r="FD30" s="106">
        <f>IF(FD12,IF(FD10='Bazinės prielaidos'!$E$11+'Bazinės prielaidos'!$E$15,'Pelno mokesčio apskaičiavimas'!FE17,+'Pelno mokesčio apskaičiavimas'!FC17),0)</f>
        <v>0</v>
      </c>
      <c r="FE30" s="106">
        <f>IF(FE12,IF(FE10='Bazinės prielaidos'!$E$11+'Bazinės prielaidos'!$E$15,'Pelno mokesčio apskaičiavimas'!FF17,+'Pelno mokesčio apskaičiavimas'!FD17),0)</f>
        <v>0</v>
      </c>
      <c r="FF30" s="106">
        <f>IF(FF12,IF(FF10='Bazinės prielaidos'!$E$11+'Bazinės prielaidos'!$E$15,'Pelno mokesčio apskaičiavimas'!FG17,+'Pelno mokesčio apskaičiavimas'!FE17),0)</f>
        <v>0</v>
      </c>
      <c r="FG30" s="106">
        <f>IF(FG12,IF(FG10='Bazinės prielaidos'!$E$11+'Bazinės prielaidos'!$E$15,'Pelno mokesčio apskaičiavimas'!FH17,+'Pelno mokesčio apskaičiavimas'!FF17),0)</f>
        <v>0</v>
      </c>
      <c r="FH30" s="106">
        <f>IF(FH12,IF(FH10='Bazinės prielaidos'!$E$11+'Bazinės prielaidos'!$E$15,'Pelno mokesčio apskaičiavimas'!FI17,+'Pelno mokesčio apskaičiavimas'!FG17),0)</f>
        <v>0</v>
      </c>
      <c r="FI30" s="106">
        <f>IF(FI12,IF(FI10='Bazinės prielaidos'!$E$11+'Bazinės prielaidos'!$E$15,'Pelno mokesčio apskaičiavimas'!FJ17,+'Pelno mokesčio apskaičiavimas'!FH17),0)</f>
        <v>0</v>
      </c>
      <c r="FJ30" s="106">
        <f>IF(FJ12,IF(FJ10='Bazinės prielaidos'!$E$11+'Bazinės prielaidos'!$E$15,'Pelno mokesčio apskaičiavimas'!FK17,+'Pelno mokesčio apskaičiavimas'!FI17),0)</f>
        <v>0</v>
      </c>
      <c r="FK30" s="106">
        <f>IF(FK12,IF(FK10='Bazinės prielaidos'!$E$11+'Bazinės prielaidos'!$E$15,'Pelno mokesčio apskaičiavimas'!FL17,+'Pelno mokesčio apskaičiavimas'!FJ17),0)</f>
        <v>0</v>
      </c>
      <c r="FL30" s="106">
        <f>IF(FL12,IF(FL10='Bazinės prielaidos'!$E$11+'Bazinės prielaidos'!$E$15,'Pelno mokesčio apskaičiavimas'!FM17,+'Pelno mokesčio apskaičiavimas'!FK17),0)</f>
        <v>0</v>
      </c>
      <c r="FM30" s="106">
        <f>IF(FM12,IF(FM10='Bazinės prielaidos'!$E$11+'Bazinės prielaidos'!$E$15,'Pelno mokesčio apskaičiavimas'!FN17,+'Pelno mokesčio apskaičiavimas'!FL17),0)</f>
        <v>0</v>
      </c>
      <c r="FN30" s="106">
        <f t="shared" ref="FN30" si="382">SUM(FB30:FM30)</f>
        <v>1643.4371786525405</v>
      </c>
      <c r="FO30" s="106">
        <f>IF(FO12,IF(FO10='Bazinės prielaidos'!$E$11+'Bazinės prielaidos'!$E$15,'Pelno mokesčio apskaičiavimas'!FP17,+'Pelno mokesčio apskaičiavimas'!FN17),0)</f>
        <v>83.995110319876559</v>
      </c>
      <c r="FP30" s="106">
        <f>IF(FP12,IF(FP10='Bazinės prielaidos'!$E$11+'Bazinės prielaidos'!$E$15,'Pelno mokesčio apskaičiavimas'!FQ17,+'Pelno mokesčio apskaičiavimas'!FO17),0)</f>
        <v>0</v>
      </c>
      <c r="FQ30" s="106">
        <f>IF(FQ12,IF(FQ10='Bazinės prielaidos'!$E$11+'Bazinės prielaidos'!$E$15,'Pelno mokesčio apskaičiavimas'!FR17,+'Pelno mokesčio apskaičiavimas'!FP17),0)</f>
        <v>0</v>
      </c>
      <c r="FR30" s="106">
        <f>IF(FR12,IF(FR10='Bazinės prielaidos'!$E$11+'Bazinės prielaidos'!$E$15,'Pelno mokesčio apskaičiavimas'!FS17,+'Pelno mokesčio apskaičiavimas'!FQ17),0)</f>
        <v>0</v>
      </c>
      <c r="FS30" s="106">
        <f>IF(FS12,IF(FS10='Bazinės prielaidos'!$E$11+'Bazinės prielaidos'!$E$15,'Pelno mokesčio apskaičiavimas'!FT17,+'Pelno mokesčio apskaičiavimas'!FR17),0)</f>
        <v>0</v>
      </c>
      <c r="FT30" s="106">
        <f>IF(FT12,IF(FT10='Bazinės prielaidos'!$E$11+'Bazinės prielaidos'!$E$15,'Pelno mokesčio apskaičiavimas'!FU17,+'Pelno mokesčio apskaičiavimas'!FS17),0)</f>
        <v>0</v>
      </c>
      <c r="FU30" s="106">
        <f>IF(FU12,IF(FU10='Bazinės prielaidos'!$E$11+'Bazinės prielaidos'!$E$15,'Pelno mokesčio apskaičiavimas'!FV17,+'Pelno mokesčio apskaičiavimas'!FT17),0)</f>
        <v>0</v>
      </c>
      <c r="FV30" s="106">
        <f>IF(FV12,IF(FV10='Bazinės prielaidos'!$E$11+'Bazinės prielaidos'!$E$15,'Pelno mokesčio apskaičiavimas'!FW17,+'Pelno mokesčio apskaičiavimas'!FU17),0)</f>
        <v>0</v>
      </c>
      <c r="FW30" s="106">
        <f>IF(FW12,IF(FW10='Bazinės prielaidos'!$E$11+'Bazinės prielaidos'!$E$15,'Pelno mokesčio apskaičiavimas'!FX17,+'Pelno mokesčio apskaičiavimas'!FV17),0)</f>
        <v>0</v>
      </c>
      <c r="FX30" s="106">
        <f>IF(FX12,IF(FX10='Bazinės prielaidos'!$E$11+'Bazinės prielaidos'!$E$15,'Pelno mokesčio apskaičiavimas'!FY17,+'Pelno mokesčio apskaičiavimas'!FW17),0)</f>
        <v>0</v>
      </c>
      <c r="FY30" s="106">
        <f>IF(FY12,IF(FY10='Bazinės prielaidos'!$E$11+'Bazinės prielaidos'!$E$15,'Pelno mokesčio apskaičiavimas'!FZ17,+'Pelno mokesčio apskaičiavimas'!FX17),0)</f>
        <v>0</v>
      </c>
      <c r="FZ30" s="106">
        <f>IF(FZ12,IF(FZ10='Bazinės prielaidos'!$E$11+'Bazinės prielaidos'!$E$15,'Pelno mokesčio apskaičiavimas'!GA17,+'Pelno mokesčio apskaičiavimas'!FY17),0)</f>
        <v>0</v>
      </c>
      <c r="GA30" s="106">
        <f t="shared" ref="GA30" si="383">SUM(FO30:FZ30)</f>
        <v>83.995110319876559</v>
      </c>
      <c r="GB30" s="106">
        <f>IF(GB12,IF(GB10='Bazinės prielaidos'!$E$11+'Bazinės prielaidos'!$E$15,'Pelno mokesčio apskaičiavimas'!GC17,+'Pelno mokesčio apskaičiavimas'!GA17),0)</f>
        <v>17022.392504214669</v>
      </c>
      <c r="GC30" s="106">
        <f>IF(GC12,IF(GC10='Bazinės prielaidos'!$E$11+'Bazinės prielaidos'!$E$15,'Pelno mokesčio apskaičiavimas'!GD17,+'Pelno mokesčio apskaičiavimas'!GB17),0)</f>
        <v>0</v>
      </c>
      <c r="GD30" s="106">
        <f>IF(GD12,IF(GD10='Bazinės prielaidos'!$E$11+'Bazinės prielaidos'!$E$15,'Pelno mokesčio apskaičiavimas'!GE17,+'Pelno mokesčio apskaičiavimas'!GC17),0)</f>
        <v>0</v>
      </c>
      <c r="GE30" s="106">
        <f>IF(GE12,IF(GE10='Bazinės prielaidos'!$E$11+'Bazinės prielaidos'!$E$15,'Pelno mokesčio apskaičiavimas'!GF17,+'Pelno mokesčio apskaičiavimas'!GD17),0)</f>
        <v>0</v>
      </c>
      <c r="GF30" s="106">
        <f>IF(GF12,IF(GF10='Bazinės prielaidos'!$E$11+'Bazinės prielaidos'!$E$15,'Pelno mokesčio apskaičiavimas'!GG17,+'Pelno mokesčio apskaičiavimas'!GE17),0)</f>
        <v>0</v>
      </c>
      <c r="GG30" s="106">
        <f>IF(GG12,IF(GG10='Bazinės prielaidos'!$E$11+'Bazinės prielaidos'!$E$15,'Pelno mokesčio apskaičiavimas'!GH17,+'Pelno mokesčio apskaičiavimas'!GF17),0)</f>
        <v>0</v>
      </c>
      <c r="GH30" s="106">
        <f>IF(GH12,IF(GH10='Bazinės prielaidos'!$E$11+'Bazinės prielaidos'!$E$15,'Pelno mokesčio apskaičiavimas'!GI17,+'Pelno mokesčio apskaičiavimas'!GG17),0)</f>
        <v>0</v>
      </c>
      <c r="GI30" s="106">
        <f>IF(GI12,IF(GI10='Bazinės prielaidos'!$E$11+'Bazinės prielaidos'!$E$15,'Pelno mokesčio apskaičiavimas'!GJ17,+'Pelno mokesčio apskaičiavimas'!GH17),0)</f>
        <v>0</v>
      </c>
      <c r="GJ30" s="106">
        <f>IF(GJ12,IF(GJ10='Bazinės prielaidos'!$E$11+'Bazinės prielaidos'!$E$15,'Pelno mokesčio apskaičiavimas'!GK17,+'Pelno mokesčio apskaičiavimas'!GI17),0)</f>
        <v>0</v>
      </c>
      <c r="GK30" s="106">
        <f>IF(GK12,IF(GK10='Bazinės prielaidos'!$E$11+'Bazinės prielaidos'!$E$15,'Pelno mokesčio apskaičiavimas'!GL17,+'Pelno mokesčio apskaičiavimas'!GJ17),0)</f>
        <v>0</v>
      </c>
      <c r="GL30" s="106">
        <f>IF(GL12,IF(GL10='Bazinės prielaidos'!$E$11+'Bazinės prielaidos'!$E$15,'Pelno mokesčio apskaičiavimas'!GM17,+'Pelno mokesčio apskaičiavimas'!GK17),0)</f>
        <v>0</v>
      </c>
      <c r="GM30" s="106">
        <f>IF(GM12,IF(GM10='Bazinės prielaidos'!$E$11+'Bazinės prielaidos'!$E$15,'Pelno mokesčio apskaičiavimas'!GN17,+'Pelno mokesčio apskaičiavimas'!GL17),0)</f>
        <v>16818.372231698013</v>
      </c>
      <c r="GN30" s="106">
        <f t="shared" ref="GN30" si="384">SUM(GB30:GM30)</f>
        <v>33840.764735912686</v>
      </c>
      <c r="GO30" s="106">
        <f>IF(GO12,IF(GO10='Bazinės prielaidos'!$E$11+'Bazinės prielaidos'!$E$15,'Pelno mokesčio apskaičiavimas'!GP17,+'Pelno mokesčio apskaičiavimas'!GN17),0)</f>
        <v>0</v>
      </c>
      <c r="GP30" s="106">
        <f>IF(GP12,IF(GP10='Bazinės prielaidos'!$E$11+'Bazinės prielaidos'!$E$15,'Pelno mokesčio apskaičiavimas'!GQ17,+'Pelno mokesčio apskaičiavimas'!GO17),0)</f>
        <v>0</v>
      </c>
      <c r="GQ30" s="106">
        <f>IF(GQ12,IF(GQ10='Bazinės prielaidos'!$E$11+'Bazinės prielaidos'!$E$15,'Pelno mokesčio apskaičiavimas'!GR17,+'Pelno mokesčio apskaičiavimas'!GP17),0)</f>
        <v>0</v>
      </c>
      <c r="GR30" s="106">
        <f>IF(GR12,IF(GR10='Bazinės prielaidos'!$E$11+'Bazinės prielaidos'!$E$15,'Pelno mokesčio apskaičiavimas'!GS17,+'Pelno mokesčio apskaičiavimas'!GQ17),0)</f>
        <v>0</v>
      </c>
      <c r="GS30" s="106">
        <f>IF(GS12,IF(GS10='Bazinės prielaidos'!$E$11+'Bazinės prielaidos'!$E$15,'Pelno mokesčio apskaičiavimas'!GT17,+'Pelno mokesčio apskaičiavimas'!GR17),0)</f>
        <v>0</v>
      </c>
      <c r="GT30" s="106">
        <f>IF(GT12,IF(GT10='Bazinės prielaidos'!$E$11+'Bazinės prielaidos'!$E$15,'Pelno mokesčio apskaičiavimas'!GU17,+'Pelno mokesčio apskaičiavimas'!GS17),0)</f>
        <v>0</v>
      </c>
      <c r="GU30" s="106">
        <f>IF(GU12,IF(GU10='Bazinės prielaidos'!$E$11+'Bazinės prielaidos'!$E$15,'Pelno mokesčio apskaičiavimas'!GV17,+'Pelno mokesčio apskaičiavimas'!GT17),0)</f>
        <v>0</v>
      </c>
      <c r="GV30" s="106">
        <f>IF(GV12,IF(GV10='Bazinės prielaidos'!$E$11+'Bazinės prielaidos'!$E$15,'Pelno mokesčio apskaičiavimas'!GW17,+'Pelno mokesčio apskaičiavimas'!GU17),0)</f>
        <v>0</v>
      </c>
      <c r="GW30" s="106">
        <f>IF(GW12,IF(GW10='Bazinės prielaidos'!$E$11+'Bazinės prielaidos'!$E$15,'Pelno mokesčio apskaičiavimas'!GX17,+'Pelno mokesčio apskaičiavimas'!GV17),0)</f>
        <v>0</v>
      </c>
      <c r="GX30" s="106">
        <f>IF(GX12,IF(GX10='Bazinės prielaidos'!$E$11+'Bazinės prielaidos'!$E$15,'Pelno mokesčio apskaičiavimas'!GY17,+'Pelno mokesčio apskaičiavimas'!GW17),0)</f>
        <v>0</v>
      </c>
      <c r="GY30" s="106">
        <f>IF(GY12,IF(GY10='Bazinės prielaidos'!$E$11+'Bazinės prielaidos'!$E$15,'Pelno mokesčio apskaičiavimas'!GZ17,+'Pelno mokesčio apskaičiavimas'!GX17),0)</f>
        <v>0</v>
      </c>
      <c r="GZ30" s="106">
        <f>IF(GZ12,IF(GZ10='Bazinės prielaidos'!$E$11+'Bazinės prielaidos'!$E$15,'Pelno mokesčio apskaičiavimas'!HA17,+'Pelno mokesčio apskaičiavimas'!GY17),0)</f>
        <v>0</v>
      </c>
      <c r="HA30" s="106">
        <f t="shared" ref="HA30" si="385">SUM(GO30:GZ30)</f>
        <v>0</v>
      </c>
      <c r="HB30" s="106">
        <f>IF(HB12,IF(HB10='Bazinės prielaidos'!$E$11+'Bazinės prielaidos'!$E$15,'Pelno mokesčio apskaičiavimas'!HC17,+'Pelno mokesčio apskaičiavimas'!HA17),0)</f>
        <v>0</v>
      </c>
      <c r="HC30" s="106">
        <f>IF(HC12,IF(HC10='Bazinės prielaidos'!$E$11+'Bazinės prielaidos'!$E$15,'Pelno mokesčio apskaičiavimas'!HD17,+'Pelno mokesčio apskaičiavimas'!HB17),0)</f>
        <v>0</v>
      </c>
      <c r="HD30" s="106">
        <f>IF(HD12,IF(HD10='Bazinės prielaidos'!$E$11+'Bazinės prielaidos'!$E$15,'Pelno mokesčio apskaičiavimas'!HE17,+'Pelno mokesčio apskaičiavimas'!HC17),0)</f>
        <v>0</v>
      </c>
      <c r="HE30" s="106">
        <f>IF(HE12,IF(HE10='Bazinės prielaidos'!$E$11+'Bazinės prielaidos'!$E$15,'Pelno mokesčio apskaičiavimas'!HF17,+'Pelno mokesčio apskaičiavimas'!HD17),0)</f>
        <v>0</v>
      </c>
      <c r="HF30" s="106">
        <f>IF(HF12,IF(HF10='Bazinės prielaidos'!$E$11+'Bazinės prielaidos'!$E$15,'Pelno mokesčio apskaičiavimas'!HG17,+'Pelno mokesčio apskaičiavimas'!HE17),0)</f>
        <v>0</v>
      </c>
      <c r="HG30" s="106">
        <f>IF(HG12,IF(HG10='Bazinės prielaidos'!$E$11+'Bazinės prielaidos'!$E$15,'Pelno mokesčio apskaičiavimas'!HH17,+'Pelno mokesčio apskaičiavimas'!HF17),0)</f>
        <v>0</v>
      </c>
      <c r="HH30" s="106">
        <f>IF(HH12,IF(HH10='Bazinės prielaidos'!$E$11+'Bazinės prielaidos'!$E$15,'Pelno mokesčio apskaičiavimas'!HI17,+'Pelno mokesčio apskaičiavimas'!HG17),0)</f>
        <v>0</v>
      </c>
      <c r="HI30" s="106">
        <f>IF(HI12,IF(HI10='Bazinės prielaidos'!$E$11+'Bazinės prielaidos'!$E$15,'Pelno mokesčio apskaičiavimas'!HJ17,+'Pelno mokesčio apskaičiavimas'!HH17),0)</f>
        <v>0</v>
      </c>
      <c r="HJ30" s="106">
        <f>IF(HJ12,IF(HJ10='Bazinės prielaidos'!$E$11+'Bazinės prielaidos'!$E$15,'Pelno mokesčio apskaičiavimas'!HK17,+'Pelno mokesčio apskaičiavimas'!HI17),0)</f>
        <v>0</v>
      </c>
      <c r="HK30" s="106">
        <f>IF(HK12,IF(HK10='Bazinės prielaidos'!$E$11+'Bazinės prielaidos'!$E$15,'Pelno mokesčio apskaičiavimas'!HL17,+'Pelno mokesčio apskaičiavimas'!HJ17),0)</f>
        <v>0</v>
      </c>
      <c r="HL30" s="106">
        <f>IF(HL12,IF(HL10='Bazinės prielaidos'!$E$11+'Bazinės prielaidos'!$E$15,'Pelno mokesčio apskaičiavimas'!HM17,+'Pelno mokesčio apskaičiavimas'!HK17),0)</f>
        <v>0</v>
      </c>
      <c r="HM30" s="106">
        <f>IF(HM12,IF(HM10='Bazinės prielaidos'!$E$11+'Bazinės prielaidos'!$E$15,'Pelno mokesčio apskaičiavimas'!HN17,+'Pelno mokesčio apskaičiavimas'!HL17),0)</f>
        <v>0</v>
      </c>
      <c r="HN30" s="106">
        <f t="shared" ref="HN30" si="386">SUM(HB30:HM30)</f>
        <v>0</v>
      </c>
      <c r="HO30" s="106">
        <f>IF(HO12,IF(HO10='Bazinės prielaidos'!$E$11+'Bazinės prielaidos'!$E$15,'Pelno mokesčio apskaičiavimas'!HP17,+'Pelno mokesčio apskaičiavimas'!HN17),0)</f>
        <v>0</v>
      </c>
      <c r="HP30" s="106">
        <f>IF(HP12,IF(HP10='Bazinės prielaidos'!$E$11+'Bazinės prielaidos'!$E$15,'Pelno mokesčio apskaičiavimas'!HQ17,+'Pelno mokesčio apskaičiavimas'!HO17),0)</f>
        <v>0</v>
      </c>
      <c r="HQ30" s="106">
        <f>IF(HQ12,IF(HQ10='Bazinės prielaidos'!$E$11+'Bazinės prielaidos'!$E$15,'Pelno mokesčio apskaičiavimas'!HR17,+'Pelno mokesčio apskaičiavimas'!HP17),0)</f>
        <v>0</v>
      </c>
      <c r="HR30" s="106">
        <f>IF(HR12,IF(HR10='Bazinės prielaidos'!$E$11+'Bazinės prielaidos'!$E$15,'Pelno mokesčio apskaičiavimas'!HS17,+'Pelno mokesčio apskaičiavimas'!HQ17),0)</f>
        <v>0</v>
      </c>
      <c r="HS30" s="106">
        <f>IF(HS12,IF(HS10='Bazinės prielaidos'!$E$11+'Bazinės prielaidos'!$E$15,'Pelno mokesčio apskaičiavimas'!HT17,+'Pelno mokesčio apskaičiavimas'!HR17),0)</f>
        <v>0</v>
      </c>
      <c r="HT30" s="106">
        <f>IF(HT12,IF(HT10='Bazinės prielaidos'!$E$11+'Bazinės prielaidos'!$E$15,'Pelno mokesčio apskaičiavimas'!HU17,+'Pelno mokesčio apskaičiavimas'!HS17),0)</f>
        <v>0</v>
      </c>
      <c r="HU30" s="106">
        <f>IF(HU12,IF(HU10='Bazinės prielaidos'!$E$11+'Bazinės prielaidos'!$E$15,'Pelno mokesčio apskaičiavimas'!HV17,+'Pelno mokesčio apskaičiavimas'!HT17),0)</f>
        <v>0</v>
      </c>
      <c r="HV30" s="106">
        <f>IF(HV12,IF(HV10='Bazinės prielaidos'!$E$11+'Bazinės prielaidos'!$E$15,'Pelno mokesčio apskaičiavimas'!HW17,+'Pelno mokesčio apskaičiavimas'!HU17),0)</f>
        <v>0</v>
      </c>
      <c r="HW30" s="106">
        <f>IF(HW12,IF(HW10='Bazinės prielaidos'!$E$11+'Bazinės prielaidos'!$E$15,'Pelno mokesčio apskaičiavimas'!HX17,+'Pelno mokesčio apskaičiavimas'!HV17),0)</f>
        <v>0</v>
      </c>
      <c r="HX30" s="106">
        <f>IF(HX12,IF(HX10='Bazinės prielaidos'!$E$11+'Bazinės prielaidos'!$E$15,'Pelno mokesčio apskaičiavimas'!HY17,+'Pelno mokesčio apskaičiavimas'!HW17),0)</f>
        <v>0</v>
      </c>
      <c r="HY30" s="106">
        <f>IF(HY12,IF(HY10='Bazinės prielaidos'!$E$11+'Bazinės prielaidos'!$E$15,'Pelno mokesčio apskaičiavimas'!HZ17,+'Pelno mokesčio apskaičiavimas'!HX17),0)</f>
        <v>0</v>
      </c>
      <c r="HZ30" s="106">
        <f>IF(HZ12,IF(HZ10='Bazinės prielaidos'!$E$11+'Bazinės prielaidos'!$E$15,'Pelno mokesčio apskaičiavimas'!IA17,+'Pelno mokesčio apskaičiavimas'!HY17),0)</f>
        <v>0</v>
      </c>
      <c r="IA30" s="106">
        <f t="shared" ref="IA30" si="387">SUM(HO30:HZ30)</f>
        <v>0</v>
      </c>
      <c r="IB30" s="106">
        <f>IF(IB12,IF(IB10='Bazinės prielaidos'!$E$11+'Bazinės prielaidos'!$E$15,'Pelno mokesčio apskaičiavimas'!IC17,+'Pelno mokesčio apskaičiavimas'!IA17),0)</f>
        <v>0</v>
      </c>
      <c r="IC30" s="106">
        <f>IF(IC12,IF(IC10='Bazinės prielaidos'!$E$11+'Bazinės prielaidos'!$E$15,'Pelno mokesčio apskaičiavimas'!ID17,+'Pelno mokesčio apskaičiavimas'!IB17),0)</f>
        <v>0</v>
      </c>
      <c r="ID30" s="106">
        <f>IF(ID12,IF(ID10='Bazinės prielaidos'!$E$11+'Bazinės prielaidos'!$E$15,'Pelno mokesčio apskaičiavimas'!IE17,+'Pelno mokesčio apskaičiavimas'!IC17),0)</f>
        <v>0</v>
      </c>
      <c r="IE30" s="106">
        <f>IF(IE12,IF(IE10='Bazinės prielaidos'!$E$11+'Bazinės prielaidos'!$E$15,'Pelno mokesčio apskaičiavimas'!IF17,+'Pelno mokesčio apskaičiavimas'!ID17),0)</f>
        <v>0</v>
      </c>
      <c r="IF30" s="106">
        <f>IF(IF12,IF(IF10='Bazinės prielaidos'!$E$11+'Bazinės prielaidos'!$E$15,'Pelno mokesčio apskaičiavimas'!IG17,+'Pelno mokesčio apskaičiavimas'!IE17),0)</f>
        <v>0</v>
      </c>
      <c r="IG30" s="106">
        <f>IF(IG12,IF(IG10='Bazinės prielaidos'!$E$11+'Bazinės prielaidos'!$E$15,'Pelno mokesčio apskaičiavimas'!IH17,+'Pelno mokesčio apskaičiavimas'!IF17),0)</f>
        <v>0</v>
      </c>
      <c r="IH30" s="106">
        <f>IF(IH12,IF(IH10='Bazinės prielaidos'!$E$11+'Bazinės prielaidos'!$E$15,'Pelno mokesčio apskaičiavimas'!II17,+'Pelno mokesčio apskaičiavimas'!IG17),0)</f>
        <v>0</v>
      </c>
      <c r="II30" s="106">
        <f>IF(II12,IF(II10='Bazinės prielaidos'!$E$11+'Bazinės prielaidos'!$E$15,'Pelno mokesčio apskaičiavimas'!IJ17,+'Pelno mokesčio apskaičiavimas'!IH17),0)</f>
        <v>0</v>
      </c>
      <c r="IJ30" s="106">
        <f>IF(IJ12,IF(IJ10='Bazinės prielaidos'!$E$11+'Bazinės prielaidos'!$E$15,'Pelno mokesčio apskaičiavimas'!IK17,+'Pelno mokesčio apskaičiavimas'!II17),0)</f>
        <v>0</v>
      </c>
      <c r="IK30" s="106">
        <f>IF(IK12,IF(IK10='Bazinės prielaidos'!$E$11+'Bazinės prielaidos'!$E$15,'Pelno mokesčio apskaičiavimas'!IL17,+'Pelno mokesčio apskaičiavimas'!IJ17),0)</f>
        <v>0</v>
      </c>
      <c r="IL30" s="106">
        <f>IF(IL12,IF(IL10='Bazinės prielaidos'!$E$11+'Bazinės prielaidos'!$E$15,'Pelno mokesčio apskaičiavimas'!IM17,+'Pelno mokesčio apskaičiavimas'!IK17),0)</f>
        <v>0</v>
      </c>
      <c r="IM30" s="106">
        <f>IF(IM12,IF(IM10='Bazinės prielaidos'!$E$11+'Bazinės prielaidos'!$E$15,'Pelno mokesčio apskaičiavimas'!IN17,+'Pelno mokesčio apskaičiavimas'!IL17),0)</f>
        <v>0</v>
      </c>
      <c r="IN30" s="106">
        <f t="shared" ref="IN30" si="388">SUM(IB30:IM30)</f>
        <v>0</v>
      </c>
      <c r="IO30" s="106">
        <f>IF(IO12,IF(IO10='Bazinės prielaidos'!$E$11+'Bazinės prielaidos'!$E$15,'Pelno mokesčio apskaičiavimas'!IP17,+'Pelno mokesčio apskaičiavimas'!IN17),0)</f>
        <v>0</v>
      </c>
      <c r="IP30" s="106">
        <f>IF(IP12,IF(IP10='Bazinės prielaidos'!$E$11+'Bazinės prielaidos'!$E$15,'Pelno mokesčio apskaičiavimas'!IQ17,+'Pelno mokesčio apskaičiavimas'!IO17),0)</f>
        <v>0</v>
      </c>
      <c r="IQ30" s="106">
        <f>IF(IQ12,IF(IQ10='Bazinės prielaidos'!$E$11+'Bazinės prielaidos'!$E$15,'Pelno mokesčio apskaičiavimas'!IR17,+'Pelno mokesčio apskaičiavimas'!IP17),0)</f>
        <v>0</v>
      </c>
      <c r="IR30" s="106">
        <f>IF(IR12,IF(IR10='Bazinės prielaidos'!$E$11+'Bazinės prielaidos'!$E$15,'Pelno mokesčio apskaičiavimas'!IS17,+'Pelno mokesčio apskaičiavimas'!IQ17),0)</f>
        <v>0</v>
      </c>
      <c r="IS30" s="106">
        <f>IF(IS12,IF(IS10='Bazinės prielaidos'!$E$11+'Bazinės prielaidos'!$E$15,'Pelno mokesčio apskaičiavimas'!IT17,+'Pelno mokesčio apskaičiavimas'!IR17),0)</f>
        <v>0</v>
      </c>
      <c r="IT30" s="106">
        <f>IF(IT12,IF(IT10='Bazinės prielaidos'!$E$11+'Bazinės prielaidos'!$E$15,'Pelno mokesčio apskaičiavimas'!IU17,+'Pelno mokesčio apskaičiavimas'!IS17),0)</f>
        <v>0</v>
      </c>
      <c r="IU30" s="106">
        <f>IF(IU12,IF(IU10='Bazinės prielaidos'!$E$11+'Bazinės prielaidos'!$E$15,'Pelno mokesčio apskaičiavimas'!IV17,+'Pelno mokesčio apskaičiavimas'!IT17),0)</f>
        <v>0</v>
      </c>
      <c r="IV30" s="106">
        <f>IF(IV12,IF(IV10='Bazinės prielaidos'!$E$11+'Bazinės prielaidos'!$E$15,'Pelno mokesčio apskaičiavimas'!IW17,+'Pelno mokesčio apskaičiavimas'!IU17),0)</f>
        <v>0</v>
      </c>
      <c r="IW30" s="106">
        <f>IF(IW12,IF(IW10='Bazinės prielaidos'!$E$11+'Bazinės prielaidos'!$E$15,'Pelno mokesčio apskaičiavimas'!IX17,+'Pelno mokesčio apskaičiavimas'!IV17),0)</f>
        <v>0</v>
      </c>
      <c r="IX30" s="106">
        <f>IF(IX12,IF(IX10='Bazinės prielaidos'!$E$11+'Bazinės prielaidos'!$E$15,'Pelno mokesčio apskaičiavimas'!IY17,+'Pelno mokesčio apskaičiavimas'!IW17),0)</f>
        <v>0</v>
      </c>
      <c r="IY30" s="106">
        <f>IF(IY12,IF(IY10='Bazinės prielaidos'!$E$11+'Bazinės prielaidos'!$E$15,'Pelno mokesčio apskaičiavimas'!IZ17,+'Pelno mokesčio apskaičiavimas'!IX17),0)</f>
        <v>0</v>
      </c>
      <c r="IZ30" s="106">
        <f>IF(IZ12,IF(IZ10='Bazinės prielaidos'!$E$11+'Bazinės prielaidos'!$E$15,'Pelno mokesčio apskaičiavimas'!JA17,+'Pelno mokesčio apskaičiavimas'!IY17),0)</f>
        <v>0</v>
      </c>
      <c r="JA30" s="106">
        <f t="shared" ref="JA30" si="389">SUM(IO30:IZ30)</f>
        <v>0</v>
      </c>
      <c r="JB30" s="106">
        <f>IF(JB12,IF(JB10='Bazinės prielaidos'!$E$11+'Bazinės prielaidos'!$E$15,'Pelno mokesčio apskaičiavimas'!JC17,+'Pelno mokesčio apskaičiavimas'!JA17),0)</f>
        <v>0</v>
      </c>
      <c r="JC30" s="106">
        <f>IF(JC12,IF(JC10='Bazinės prielaidos'!$E$11+'Bazinės prielaidos'!$E$15,'Pelno mokesčio apskaičiavimas'!JD17,+'Pelno mokesčio apskaičiavimas'!JB17),0)</f>
        <v>0</v>
      </c>
      <c r="JD30" s="106">
        <f>IF(JD12,IF(JD10='Bazinės prielaidos'!$E$11+'Bazinės prielaidos'!$E$15,'Pelno mokesčio apskaičiavimas'!JE17,+'Pelno mokesčio apskaičiavimas'!JC17),0)</f>
        <v>0</v>
      </c>
      <c r="JE30" s="106">
        <f>IF(JE12,IF(JE10='Bazinės prielaidos'!$E$11+'Bazinės prielaidos'!$E$15,'Pelno mokesčio apskaičiavimas'!JF17,+'Pelno mokesčio apskaičiavimas'!JD17),0)</f>
        <v>0</v>
      </c>
      <c r="JF30" s="106">
        <f>IF(JF12,IF(JF10='Bazinės prielaidos'!$E$11+'Bazinės prielaidos'!$E$15,'Pelno mokesčio apskaičiavimas'!JG17,+'Pelno mokesčio apskaičiavimas'!JE17),0)</f>
        <v>0</v>
      </c>
      <c r="JG30" s="106">
        <f>IF(JG12,IF(JG10='Bazinės prielaidos'!$E$11+'Bazinės prielaidos'!$E$15,'Pelno mokesčio apskaičiavimas'!JH17,+'Pelno mokesčio apskaičiavimas'!JF17),0)</f>
        <v>0</v>
      </c>
      <c r="JH30" s="106">
        <f>IF(JH12,IF(JH10='Bazinės prielaidos'!$E$11+'Bazinės prielaidos'!$E$15,'Pelno mokesčio apskaičiavimas'!JI17,+'Pelno mokesčio apskaičiavimas'!JG17),0)</f>
        <v>0</v>
      </c>
      <c r="JI30" s="106">
        <f>IF(JI12,IF(JI10='Bazinės prielaidos'!$E$11+'Bazinės prielaidos'!$E$15,'Pelno mokesčio apskaičiavimas'!JJ17,+'Pelno mokesčio apskaičiavimas'!JH17),0)</f>
        <v>0</v>
      </c>
      <c r="JJ30" s="106">
        <f>IF(JJ12,IF(JJ10='Bazinės prielaidos'!$E$11+'Bazinės prielaidos'!$E$15,'Pelno mokesčio apskaičiavimas'!JK17,+'Pelno mokesčio apskaičiavimas'!JI17),0)</f>
        <v>0</v>
      </c>
      <c r="JK30" s="106">
        <f>IF(JK12,IF(JK10='Bazinės prielaidos'!$E$11+'Bazinės prielaidos'!$E$15,'Pelno mokesčio apskaičiavimas'!JL17,+'Pelno mokesčio apskaičiavimas'!JJ17),0)</f>
        <v>0</v>
      </c>
      <c r="JL30" s="106">
        <f>IF(JL12,IF(JL10='Bazinės prielaidos'!$E$11+'Bazinės prielaidos'!$E$15,'Pelno mokesčio apskaičiavimas'!JM17,+'Pelno mokesčio apskaičiavimas'!JK17),0)</f>
        <v>0</v>
      </c>
      <c r="JM30" s="106">
        <f>IF(JM12,IF(JM10='Bazinės prielaidos'!$E$11+'Bazinės prielaidos'!$E$15,'Pelno mokesčio apskaičiavimas'!JN17,+'Pelno mokesčio apskaičiavimas'!JL17),0)</f>
        <v>0</v>
      </c>
      <c r="JN30" s="106">
        <f t="shared" ref="JN30" si="390">SUM(JB30:JM30)</f>
        <v>0</v>
      </c>
      <c r="JO30" s="106">
        <f>IF(JO12,IF(JO10='Bazinės prielaidos'!$E$11+'Bazinės prielaidos'!$E$15,'Pelno mokesčio apskaičiavimas'!JP17,+'Pelno mokesčio apskaičiavimas'!JN17),0)</f>
        <v>0</v>
      </c>
      <c r="JP30" s="106">
        <f>IF(JP12,IF(JP10='Bazinės prielaidos'!$E$11+'Bazinės prielaidos'!$E$15,'Pelno mokesčio apskaičiavimas'!JQ17,+'Pelno mokesčio apskaičiavimas'!JO17),0)</f>
        <v>0</v>
      </c>
      <c r="JQ30" s="106">
        <f>IF(JQ12,IF(JQ10='Bazinės prielaidos'!$E$11+'Bazinės prielaidos'!$E$15,'Pelno mokesčio apskaičiavimas'!JR17,+'Pelno mokesčio apskaičiavimas'!JP17),0)</f>
        <v>0</v>
      </c>
      <c r="JR30" s="106">
        <f>IF(JR12,IF(JR10='Bazinės prielaidos'!$E$11+'Bazinės prielaidos'!$E$15,'Pelno mokesčio apskaičiavimas'!JS17,+'Pelno mokesčio apskaičiavimas'!JQ17),0)</f>
        <v>0</v>
      </c>
      <c r="JS30" s="106">
        <f>IF(JS12,IF(JS10='Bazinės prielaidos'!$E$11+'Bazinės prielaidos'!$E$15,'Pelno mokesčio apskaičiavimas'!JT17,+'Pelno mokesčio apskaičiavimas'!JR17),0)</f>
        <v>0</v>
      </c>
      <c r="JT30" s="106">
        <f>IF(JT12,IF(JT10='Bazinės prielaidos'!$E$11+'Bazinės prielaidos'!$E$15,'Pelno mokesčio apskaičiavimas'!JU17,+'Pelno mokesčio apskaičiavimas'!JS17),0)</f>
        <v>0</v>
      </c>
      <c r="JU30" s="106">
        <f>IF(JU12,IF(JU10='Bazinės prielaidos'!$E$11+'Bazinės prielaidos'!$E$15,'Pelno mokesčio apskaičiavimas'!JV17,+'Pelno mokesčio apskaičiavimas'!JT17),0)</f>
        <v>0</v>
      </c>
      <c r="JV30" s="106">
        <f>IF(JV12,IF(JV10='Bazinės prielaidos'!$E$11+'Bazinės prielaidos'!$E$15,'Pelno mokesčio apskaičiavimas'!JW17,+'Pelno mokesčio apskaičiavimas'!JU17),0)</f>
        <v>0</v>
      </c>
      <c r="JW30" s="106">
        <f>IF(JW12,IF(JW10='Bazinės prielaidos'!$E$11+'Bazinės prielaidos'!$E$15,'Pelno mokesčio apskaičiavimas'!JX17,+'Pelno mokesčio apskaičiavimas'!JV17),0)</f>
        <v>0</v>
      </c>
      <c r="JX30" s="106">
        <f>IF(JX12,IF(JX10='Bazinės prielaidos'!$E$11+'Bazinės prielaidos'!$E$15,'Pelno mokesčio apskaičiavimas'!JY17,+'Pelno mokesčio apskaičiavimas'!JW17),0)</f>
        <v>0</v>
      </c>
      <c r="JY30" s="106">
        <f>IF(JY12,IF(JY10='Bazinės prielaidos'!$E$11+'Bazinės prielaidos'!$E$15,'Pelno mokesčio apskaičiavimas'!JZ17,+'Pelno mokesčio apskaičiavimas'!JX17),0)</f>
        <v>0</v>
      </c>
      <c r="JZ30" s="106">
        <f>IF(JZ12,IF(JZ10='Bazinės prielaidos'!$E$11+'Bazinės prielaidos'!$E$15,'Pelno mokesčio apskaičiavimas'!KA17,+'Pelno mokesčio apskaičiavimas'!JY17),0)</f>
        <v>0</v>
      </c>
      <c r="KA30" s="106">
        <f t="shared" ref="KA30" si="391">SUM(JO30:JZ30)</f>
        <v>0</v>
      </c>
      <c r="KB30" s="106">
        <f>IF(KB12,IF(KB10='Bazinės prielaidos'!$E$11+'Bazinės prielaidos'!$E$15,'Pelno mokesčio apskaičiavimas'!KC17,+'Pelno mokesčio apskaičiavimas'!KA17),0)</f>
        <v>0</v>
      </c>
      <c r="KC30" s="106">
        <f>IF(KC12,IF(KC10='Bazinės prielaidos'!$E$11+'Bazinės prielaidos'!$E$15,'Pelno mokesčio apskaičiavimas'!KD17,+'Pelno mokesčio apskaičiavimas'!KB17),0)</f>
        <v>0</v>
      </c>
      <c r="KD30" s="106">
        <f>IF(KD12,IF(KD10='Bazinės prielaidos'!$E$11+'Bazinės prielaidos'!$E$15,'Pelno mokesčio apskaičiavimas'!KE17,+'Pelno mokesčio apskaičiavimas'!KC17),0)</f>
        <v>0</v>
      </c>
      <c r="KE30" s="106">
        <f>IF(KE12,IF(KE10='Bazinės prielaidos'!$E$11+'Bazinės prielaidos'!$E$15,'Pelno mokesčio apskaičiavimas'!KF17,+'Pelno mokesčio apskaičiavimas'!KD17),0)</f>
        <v>0</v>
      </c>
      <c r="KF30" s="106">
        <f>IF(KF12,IF(KF10='Bazinės prielaidos'!$E$11+'Bazinės prielaidos'!$E$15,'Pelno mokesčio apskaičiavimas'!KG17,+'Pelno mokesčio apskaičiavimas'!KE17),0)</f>
        <v>0</v>
      </c>
      <c r="KG30" s="106">
        <f>IF(KG12,IF(KG10='Bazinės prielaidos'!$E$11+'Bazinės prielaidos'!$E$15,'Pelno mokesčio apskaičiavimas'!KH17,+'Pelno mokesčio apskaičiavimas'!KF17),0)</f>
        <v>0</v>
      </c>
      <c r="KH30" s="106">
        <f>IF(KH12,IF(KH10='Bazinės prielaidos'!$E$11+'Bazinės prielaidos'!$E$15,'Pelno mokesčio apskaičiavimas'!KI17,+'Pelno mokesčio apskaičiavimas'!KG17),0)</f>
        <v>0</v>
      </c>
      <c r="KI30" s="106">
        <f>IF(KI12,IF(KI10='Bazinės prielaidos'!$E$11+'Bazinės prielaidos'!$E$15,'Pelno mokesčio apskaičiavimas'!KJ17,+'Pelno mokesčio apskaičiavimas'!KH17),0)</f>
        <v>0</v>
      </c>
      <c r="KJ30" s="106">
        <f>IF(KJ12,IF(KJ10='Bazinės prielaidos'!$E$11+'Bazinės prielaidos'!$E$15,'Pelno mokesčio apskaičiavimas'!KK17,+'Pelno mokesčio apskaičiavimas'!KI17),0)</f>
        <v>0</v>
      </c>
      <c r="KK30" s="106">
        <f>IF(KK12,IF(KK10='Bazinės prielaidos'!$E$11+'Bazinės prielaidos'!$E$15,'Pelno mokesčio apskaičiavimas'!KL17,+'Pelno mokesčio apskaičiavimas'!KJ17),0)</f>
        <v>0</v>
      </c>
      <c r="KL30" s="106">
        <f>IF(KL12,IF(KL10='Bazinės prielaidos'!$E$11+'Bazinės prielaidos'!$E$15,'Pelno mokesčio apskaičiavimas'!KM17,+'Pelno mokesčio apskaičiavimas'!KK17),0)</f>
        <v>0</v>
      </c>
      <c r="KM30" s="106">
        <f>IF(KM12,IF(KM10='Bazinės prielaidos'!$E$11+'Bazinės prielaidos'!$E$15,'Pelno mokesčio apskaičiavimas'!KN17,+'Pelno mokesčio apskaičiavimas'!KL17),0)</f>
        <v>0</v>
      </c>
      <c r="KN30" s="106">
        <f t="shared" ref="KN30" si="392">SUM(KB30:KM30)</f>
        <v>0</v>
      </c>
      <c r="KO30" s="106">
        <f>IF(KO12,IF(KO10='Bazinės prielaidos'!$E$11+'Bazinės prielaidos'!$E$15,'Pelno mokesčio apskaičiavimas'!KP17,+'Pelno mokesčio apskaičiavimas'!KN17),0)</f>
        <v>0</v>
      </c>
      <c r="KP30" s="106">
        <f>IF(KP12,IF(KP10='Bazinės prielaidos'!$E$11+'Bazinės prielaidos'!$E$15,'Pelno mokesčio apskaičiavimas'!KQ17,+'Pelno mokesčio apskaičiavimas'!KO17),0)</f>
        <v>0</v>
      </c>
      <c r="KQ30" s="106">
        <f>IF(KQ12,IF(KQ10='Bazinės prielaidos'!$E$11+'Bazinės prielaidos'!$E$15,'Pelno mokesčio apskaičiavimas'!KR17,+'Pelno mokesčio apskaičiavimas'!KP17),0)</f>
        <v>0</v>
      </c>
      <c r="KR30" s="106">
        <f>IF(KR12,IF(KR10='Bazinės prielaidos'!$E$11+'Bazinės prielaidos'!$E$15,'Pelno mokesčio apskaičiavimas'!KS17,+'Pelno mokesčio apskaičiavimas'!KQ17),0)</f>
        <v>0</v>
      </c>
      <c r="KS30" s="106">
        <f>IF(KS12,IF(KS10='Bazinės prielaidos'!$E$11+'Bazinės prielaidos'!$E$15,'Pelno mokesčio apskaičiavimas'!KT17,+'Pelno mokesčio apskaičiavimas'!KR17),0)</f>
        <v>0</v>
      </c>
      <c r="KT30" s="106">
        <f>IF(KT12,IF(KT10='Bazinės prielaidos'!$E$11+'Bazinės prielaidos'!$E$15,'Pelno mokesčio apskaičiavimas'!KU17,+'Pelno mokesčio apskaičiavimas'!KS17),0)</f>
        <v>0</v>
      </c>
      <c r="KU30" s="106">
        <f>IF(KU12,IF(KU10='Bazinės prielaidos'!$E$11+'Bazinės prielaidos'!$E$15,'Pelno mokesčio apskaičiavimas'!KV17,+'Pelno mokesčio apskaičiavimas'!KT17),0)</f>
        <v>0</v>
      </c>
      <c r="KV30" s="106">
        <f>IF(KV12,IF(KV10='Bazinės prielaidos'!$E$11+'Bazinės prielaidos'!$E$15,'Pelno mokesčio apskaičiavimas'!KW17,+'Pelno mokesčio apskaičiavimas'!KU17),0)</f>
        <v>0</v>
      </c>
      <c r="KW30" s="106">
        <f>IF(KW12,IF(KW10='Bazinės prielaidos'!$E$11+'Bazinės prielaidos'!$E$15,'Pelno mokesčio apskaičiavimas'!KX17,+'Pelno mokesčio apskaičiavimas'!KV17),0)</f>
        <v>0</v>
      </c>
      <c r="KX30" s="106">
        <f>IF(KX12,IF(KX10='Bazinės prielaidos'!$E$11+'Bazinės prielaidos'!$E$15,'Pelno mokesčio apskaičiavimas'!KY17,+'Pelno mokesčio apskaičiavimas'!KW17),0)</f>
        <v>0</v>
      </c>
      <c r="KY30" s="106">
        <f>IF(KY12,IF(KY10='Bazinės prielaidos'!$E$11+'Bazinės prielaidos'!$E$15,'Pelno mokesčio apskaičiavimas'!KZ17,+'Pelno mokesčio apskaičiavimas'!KX17),0)</f>
        <v>0</v>
      </c>
      <c r="KZ30" s="106">
        <f>IF(KZ12,IF(KZ10='Bazinės prielaidos'!$E$11+'Bazinės prielaidos'!$E$15,'Pelno mokesčio apskaičiavimas'!LA17,+'Pelno mokesčio apskaičiavimas'!KY17),0)</f>
        <v>0</v>
      </c>
      <c r="LA30" s="106">
        <f t="shared" ref="LA30" si="393">SUM(KO30:KZ30)</f>
        <v>0</v>
      </c>
      <c r="LB30" s="106">
        <f>IF(LB12,IF(LB10='Bazinės prielaidos'!$E$11+'Bazinės prielaidos'!$E$15,'Pelno mokesčio apskaičiavimas'!LC17,+'Pelno mokesčio apskaičiavimas'!LA17),0)</f>
        <v>0</v>
      </c>
      <c r="LC30" s="106">
        <f>IF(LC12,IF(LC10='Bazinės prielaidos'!$E$11+'Bazinės prielaidos'!$E$15,'Pelno mokesčio apskaičiavimas'!LD17,+'Pelno mokesčio apskaičiavimas'!LB17),0)</f>
        <v>0</v>
      </c>
      <c r="LD30" s="106">
        <f>IF(LD12,IF(LD10='Bazinės prielaidos'!$E$11+'Bazinės prielaidos'!$E$15,'Pelno mokesčio apskaičiavimas'!LE17,+'Pelno mokesčio apskaičiavimas'!LC17),0)</f>
        <v>0</v>
      </c>
      <c r="LE30" s="106">
        <f>IF(LE12,IF(LE10='Bazinės prielaidos'!$E$11+'Bazinės prielaidos'!$E$15,'Pelno mokesčio apskaičiavimas'!LF17,+'Pelno mokesčio apskaičiavimas'!LD17),0)</f>
        <v>0</v>
      </c>
      <c r="LF30" s="106">
        <f>IF(LF12,IF(LF10='Bazinės prielaidos'!$E$11+'Bazinės prielaidos'!$E$15,'Pelno mokesčio apskaičiavimas'!LG17,+'Pelno mokesčio apskaičiavimas'!LE17),0)</f>
        <v>0</v>
      </c>
      <c r="LG30" s="106">
        <f>IF(LG12,IF(LG10='Bazinės prielaidos'!$E$11+'Bazinės prielaidos'!$E$15,'Pelno mokesčio apskaičiavimas'!LH17,+'Pelno mokesčio apskaičiavimas'!LF17),0)</f>
        <v>0</v>
      </c>
      <c r="LH30" s="106">
        <f>IF(LH12,IF(LH10='Bazinės prielaidos'!$E$11+'Bazinės prielaidos'!$E$15,'Pelno mokesčio apskaičiavimas'!LI17,+'Pelno mokesčio apskaičiavimas'!LG17),0)</f>
        <v>0</v>
      </c>
      <c r="LI30" s="106">
        <f>IF(LI12,IF(LI10='Bazinės prielaidos'!$E$11+'Bazinės prielaidos'!$E$15,'Pelno mokesčio apskaičiavimas'!LJ17,+'Pelno mokesčio apskaičiavimas'!LH17),0)</f>
        <v>0</v>
      </c>
      <c r="LJ30" s="106">
        <f>IF(LJ12,IF(LJ10='Bazinės prielaidos'!$E$11+'Bazinės prielaidos'!$E$15,'Pelno mokesčio apskaičiavimas'!LK17,+'Pelno mokesčio apskaičiavimas'!LI17),0)</f>
        <v>0</v>
      </c>
      <c r="LK30" s="106">
        <f>IF(LK12,IF(LK10='Bazinės prielaidos'!$E$11+'Bazinės prielaidos'!$E$15,'Pelno mokesčio apskaičiavimas'!LL17,+'Pelno mokesčio apskaičiavimas'!LJ17),0)</f>
        <v>0</v>
      </c>
      <c r="LL30" s="106">
        <f>IF(LL12,IF(LL10='Bazinės prielaidos'!$E$11+'Bazinės prielaidos'!$E$15,'Pelno mokesčio apskaičiavimas'!LM17,+'Pelno mokesčio apskaičiavimas'!LK17),0)</f>
        <v>0</v>
      </c>
      <c r="LM30" s="106">
        <f>IF(LM12,IF(LM10='Bazinės prielaidos'!$E$11+'Bazinės prielaidos'!$E$15,'Pelno mokesčio apskaičiavimas'!LN17,+'Pelno mokesčio apskaičiavimas'!LL17),0)</f>
        <v>0</v>
      </c>
      <c r="LN30" s="106">
        <f t="shared" ref="LN30" si="394">SUM(LB30:LM30)</f>
        <v>0</v>
      </c>
    </row>
    <row r="31" spans="1:326">
      <c r="A31" s="16"/>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511"/>
      <c r="GP31" s="511"/>
      <c r="GQ31" s="511"/>
      <c r="GR31" s="511"/>
      <c r="GS31" s="511"/>
      <c r="GT31" s="511"/>
      <c r="GU31" s="511"/>
      <c r="GV31" s="511"/>
      <c r="GW31" s="511"/>
      <c r="GX31" s="511"/>
      <c r="GY31" s="511"/>
      <c r="GZ31" s="511"/>
      <c r="HA31" s="511"/>
      <c r="HB31" s="511"/>
      <c r="HC31" s="511"/>
      <c r="HD31" s="511"/>
      <c r="HE31" s="511"/>
      <c r="HF31" s="511"/>
      <c r="HG31" s="511"/>
      <c r="HH31" s="511"/>
      <c r="HI31" s="511"/>
      <c r="HJ31" s="511"/>
      <c r="HK31" s="511"/>
      <c r="HL31" s="511"/>
      <c r="HM31" s="511"/>
      <c r="HN31" s="511"/>
      <c r="HO31" s="511"/>
      <c r="HP31" s="511"/>
      <c r="HQ31" s="511"/>
      <c r="HR31" s="511"/>
      <c r="HS31" s="511"/>
      <c r="HT31" s="511"/>
      <c r="HU31" s="511"/>
      <c r="HV31" s="511"/>
      <c r="HW31" s="511"/>
      <c r="HX31" s="511"/>
      <c r="HY31" s="511"/>
      <c r="HZ31" s="511"/>
      <c r="IA31" s="511"/>
      <c r="IB31" s="511"/>
      <c r="IC31" s="511"/>
      <c r="ID31" s="511"/>
      <c r="IE31" s="511"/>
      <c r="IF31" s="511"/>
      <c r="IG31" s="511"/>
      <c r="IH31" s="511"/>
      <c r="II31" s="511"/>
      <c r="IJ31" s="511"/>
      <c r="IK31" s="511"/>
      <c r="IL31" s="511"/>
      <c r="IM31" s="511"/>
      <c r="IN31" s="511"/>
      <c r="IO31" s="511"/>
      <c r="IP31" s="511"/>
      <c r="IQ31" s="511"/>
      <c r="IR31" s="511"/>
      <c r="IS31" s="511"/>
      <c r="IT31" s="511"/>
      <c r="IU31" s="511"/>
      <c r="IV31" s="511"/>
      <c r="IW31" s="511"/>
      <c r="IX31" s="511"/>
      <c r="IY31" s="511"/>
      <c r="IZ31" s="511"/>
      <c r="JA31" s="511"/>
      <c r="JB31" s="511"/>
      <c r="JC31" s="511"/>
      <c r="JD31" s="511"/>
      <c r="JE31" s="511"/>
      <c r="JF31" s="511"/>
      <c r="JG31" s="511"/>
      <c r="JH31" s="511"/>
      <c r="JI31" s="511"/>
      <c r="JJ31" s="511"/>
      <c r="JK31" s="511"/>
      <c r="JL31" s="511"/>
      <c r="JM31" s="511"/>
      <c r="JN31" s="511"/>
      <c r="JO31" s="511"/>
      <c r="JP31" s="511"/>
      <c r="JQ31" s="511"/>
      <c r="JR31" s="511"/>
      <c r="JS31" s="511"/>
      <c r="JT31" s="511"/>
      <c r="JU31" s="511"/>
      <c r="JV31" s="511"/>
      <c r="JW31" s="511"/>
      <c r="JX31" s="511"/>
      <c r="JY31" s="511"/>
      <c r="JZ31" s="511"/>
      <c r="KA31" s="511"/>
      <c r="KB31" s="511"/>
      <c r="KC31" s="511"/>
      <c r="KD31" s="511"/>
      <c r="KE31" s="511"/>
      <c r="KF31" s="511"/>
      <c r="KG31" s="511"/>
      <c r="KH31" s="511"/>
      <c r="KI31" s="511"/>
      <c r="KJ31" s="511"/>
      <c r="KK31" s="511"/>
      <c r="KL31" s="511"/>
      <c r="KM31" s="511"/>
      <c r="KN31" s="511"/>
      <c r="KO31" s="511"/>
      <c r="KP31" s="511"/>
      <c r="KQ31" s="511"/>
      <c r="KR31" s="511"/>
      <c r="KS31" s="511"/>
      <c r="KT31" s="511"/>
      <c r="KU31" s="511"/>
      <c r="KV31" s="511"/>
      <c r="KW31" s="511"/>
      <c r="KX31" s="511"/>
      <c r="KY31" s="511"/>
      <c r="KZ31" s="511"/>
      <c r="LA31" s="511"/>
      <c r="LB31" s="511"/>
      <c r="LC31" s="511"/>
      <c r="LD31" s="511"/>
      <c r="LE31" s="511"/>
      <c r="LF31" s="511"/>
      <c r="LG31" s="511"/>
      <c r="LH31" s="511"/>
      <c r="LI31" s="511"/>
      <c r="LJ31" s="511"/>
      <c r="LK31" s="511"/>
      <c r="LL31" s="511"/>
      <c r="LM31" s="511"/>
      <c r="LN31" s="511"/>
    </row>
    <row r="32" spans="1:326" ht="15.75" thickBot="1">
      <c r="A32" s="16" t="s">
        <v>263</v>
      </c>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row>
    <row r="33" spans="1:326">
      <c r="A33" s="6" t="s">
        <v>145</v>
      </c>
      <c r="B33" s="77"/>
      <c r="C33" s="78">
        <f t="shared" ref="C33:H33" si="395">B36</f>
        <v>0</v>
      </c>
      <c r="D33" s="78">
        <f t="shared" si="395"/>
        <v>0</v>
      </c>
      <c r="E33" s="78">
        <f t="shared" si="395"/>
        <v>0</v>
      </c>
      <c r="F33" s="78">
        <f t="shared" si="395"/>
        <v>534.20000000002619</v>
      </c>
      <c r="G33" s="78">
        <f t="shared" si="395"/>
        <v>70167.750000000029</v>
      </c>
      <c r="H33" s="78">
        <f t="shared" si="395"/>
        <v>139801.30000000005</v>
      </c>
      <c r="I33" s="78">
        <f>H36</f>
        <v>209434.85000000003</v>
      </c>
      <c r="J33" s="78">
        <f t="shared" ref="J33:M33" si="396">I36</f>
        <v>279068.40000000002</v>
      </c>
      <c r="K33" s="78">
        <f t="shared" si="396"/>
        <v>348701.95</v>
      </c>
      <c r="L33" s="78">
        <f t="shared" si="396"/>
        <v>418335.5</v>
      </c>
      <c r="M33" s="78">
        <f t="shared" si="396"/>
        <v>487969.05</v>
      </c>
      <c r="N33" s="78">
        <f>B33</f>
        <v>0</v>
      </c>
      <c r="O33" s="78">
        <f>M36</f>
        <v>557602.6</v>
      </c>
      <c r="P33" s="78">
        <f t="shared" ref="P33:U33" si="397">O36</f>
        <v>792683.99999999907</v>
      </c>
      <c r="Q33" s="78">
        <f t="shared" si="397"/>
        <v>792683.99999999907</v>
      </c>
      <c r="R33" s="78">
        <f t="shared" si="397"/>
        <v>792683.99999999907</v>
      </c>
      <c r="S33" s="78">
        <f t="shared" si="397"/>
        <v>792683.99999999907</v>
      </c>
      <c r="T33" s="78">
        <f t="shared" si="397"/>
        <v>792683.99999999907</v>
      </c>
      <c r="U33" s="78">
        <f t="shared" si="397"/>
        <v>792683.99999999907</v>
      </c>
      <c r="V33" s="78">
        <f>U36</f>
        <v>792683.99999999907</v>
      </c>
      <c r="W33" s="78">
        <f t="shared" ref="W33:Z33" si="398">V36</f>
        <v>792683.99999999907</v>
      </c>
      <c r="X33" s="78">
        <f t="shared" si="398"/>
        <v>792683.99999999907</v>
      </c>
      <c r="Y33" s="78">
        <f t="shared" si="398"/>
        <v>792683.99999999907</v>
      </c>
      <c r="Z33" s="78">
        <f t="shared" si="398"/>
        <v>792683.99999999907</v>
      </c>
      <c r="AA33" s="78">
        <f>O33</f>
        <v>557602.6</v>
      </c>
      <c r="AB33" s="78">
        <f>Z36</f>
        <v>792683.99999999907</v>
      </c>
      <c r="AC33" s="78">
        <f>AB36</f>
        <v>798224.92376030656</v>
      </c>
      <c r="AD33" s="78">
        <f t="shared" ref="AD33:AM33" si="399">AC36</f>
        <v>803640.34329667862</v>
      </c>
      <c r="AE33" s="78">
        <f t="shared" si="399"/>
        <v>808929.00356687594</v>
      </c>
      <c r="AF33" s="78">
        <f t="shared" si="399"/>
        <v>814089.63697823673</v>
      </c>
      <c r="AG33" s="78">
        <f t="shared" si="399"/>
        <v>819120.96326217265</v>
      </c>
      <c r="AH33" s="78">
        <f t="shared" si="399"/>
        <v>824021.68934740953</v>
      </c>
      <c r="AI33" s="78">
        <f t="shared" si="399"/>
        <v>828790.50923196028</v>
      </c>
      <c r="AJ33" s="78">
        <f t="shared" si="399"/>
        <v>833426.10385381815</v>
      </c>
      <c r="AK33" s="78">
        <f t="shared" si="399"/>
        <v>837927.1409603561</v>
      </c>
      <c r="AL33" s="78">
        <f t="shared" si="399"/>
        <v>842292.27497642091</v>
      </c>
      <c r="AM33" s="78">
        <f t="shared" si="399"/>
        <v>856520.14687110798</v>
      </c>
      <c r="AN33" s="78">
        <f>AB33</f>
        <v>792683.99999999907</v>
      </c>
      <c r="AO33" s="78">
        <f t="shared" ref="AO33:AX33" si="400">AN36</f>
        <v>860709.3840232034</v>
      </c>
      <c r="AP33" s="78">
        <f t="shared" si="400"/>
        <v>864759.6000852813</v>
      </c>
      <c r="AQ33" s="78">
        <f t="shared" si="400"/>
        <v>868669.40484644158</v>
      </c>
      <c r="AR33" s="78">
        <f t="shared" si="400"/>
        <v>872437.39419367502</v>
      </c>
      <c r="AS33" s="78">
        <f t="shared" si="400"/>
        <v>876062.14997284231</v>
      </c>
      <c r="AT33" s="78">
        <f t="shared" si="400"/>
        <v>879542.23984826275</v>
      </c>
      <c r="AU33" s="78">
        <f t="shared" si="400"/>
        <v>882876.21716089896</v>
      </c>
      <c r="AV33" s="78">
        <f t="shared" si="400"/>
        <v>886062.62078512309</v>
      </c>
      <c r="AW33" s="78">
        <f t="shared" si="400"/>
        <v>889099.97498405096</v>
      </c>
      <c r="AX33" s="78">
        <f t="shared" si="400"/>
        <v>891986.7892634297</v>
      </c>
      <c r="AY33" s="78">
        <f>AX36</f>
        <v>894721.55822406372</v>
      </c>
      <c r="AZ33" s="78">
        <f>AY36</f>
        <v>907302.7614127656</v>
      </c>
      <c r="BA33" s="78">
        <f>AO33</f>
        <v>860709.3840232034</v>
      </c>
      <c r="BB33" s="78">
        <f t="shared" ref="BB33:BK33" si="401">BA36</f>
        <v>909828.86317181611</v>
      </c>
      <c r="BC33" s="78">
        <f t="shared" si="401"/>
        <v>915568.83795341861</v>
      </c>
      <c r="BD33" s="78">
        <f t="shared" si="401"/>
        <v>917815.77355479868</v>
      </c>
      <c r="BE33" s="78">
        <f t="shared" si="401"/>
        <v>919904.26505065407</v>
      </c>
      <c r="BF33" s="78">
        <f t="shared" si="401"/>
        <v>921832.72799992957</v>
      </c>
      <c r="BG33" s="78">
        <f t="shared" si="401"/>
        <v>923599.56211715937</v>
      </c>
      <c r="BH33" s="78">
        <f t="shared" si="401"/>
        <v>925203.15111402306</v>
      </c>
      <c r="BI33" s="78">
        <f t="shared" si="401"/>
        <v>926641.86253931688</v>
      </c>
      <c r="BJ33" s="78">
        <f t="shared" si="401"/>
        <v>927914.04761732521</v>
      </c>
      <c r="BK33" s="78">
        <f t="shared" si="401"/>
        <v>929018.04108457512</v>
      </c>
      <c r="BL33" s="78">
        <f>BK36</f>
        <v>929952.16102495906</v>
      </c>
      <c r="BM33" s="78">
        <f>BL36</f>
        <v>940714.70870320837</v>
      </c>
      <c r="BN33" s="78">
        <f>BB33</f>
        <v>909828.86317181611</v>
      </c>
      <c r="BO33" s="78">
        <f t="shared" ref="BO33:BX33" si="402">BN36</f>
        <v>941403.96839670173</v>
      </c>
      <c r="BP33" s="78">
        <f t="shared" si="402"/>
        <v>944693.19710207905</v>
      </c>
      <c r="BQ33" s="78">
        <f t="shared" si="402"/>
        <v>945060.41475648421</v>
      </c>
      <c r="BR33" s="78">
        <f t="shared" si="402"/>
        <v>945250.39112589497</v>
      </c>
      <c r="BS33" s="78">
        <f t="shared" si="402"/>
        <v>945261.35379746137</v>
      </c>
      <c r="BT33" s="78">
        <f t="shared" si="402"/>
        <v>945091.51263420493</v>
      </c>
      <c r="BU33" s="78">
        <f t="shared" si="402"/>
        <v>944739.05959777744</v>
      </c>
      <c r="BV33" s="78">
        <f t="shared" si="402"/>
        <v>944202.16856944724</v>
      </c>
      <c r="BW33" s="78">
        <f t="shared" si="402"/>
        <v>943478.99516929523</v>
      </c>
      <c r="BX33" s="78">
        <f t="shared" si="402"/>
        <v>942567.6765736033</v>
      </c>
      <c r="BY33" s="78">
        <f>BX36</f>
        <v>941466.33133041603</v>
      </c>
      <c r="BZ33" s="78">
        <f>BY36</f>
        <v>950173.05917325837</v>
      </c>
      <c r="CA33" s="78">
        <f>BO33</f>
        <v>941403.96839670173</v>
      </c>
      <c r="CB33" s="78">
        <f t="shared" ref="CB33:CK33" si="403">CA36</f>
        <v>948785.94083299069</v>
      </c>
      <c r="CC33" s="78">
        <f t="shared" si="403"/>
        <v>949117.29945963365</v>
      </c>
      <c r="CD33" s="78">
        <f t="shared" si="403"/>
        <v>947357.79659915273</v>
      </c>
      <c r="CE33" s="78">
        <f t="shared" si="403"/>
        <v>945399.78524852858</v>
      </c>
      <c r="CF33" s="78">
        <f t="shared" si="403"/>
        <v>943241.28032285976</v>
      </c>
      <c r="CG33" s="78">
        <f t="shared" si="403"/>
        <v>940880.27688639576</v>
      </c>
      <c r="CH33" s="78">
        <f t="shared" si="403"/>
        <v>938314.74995402864</v>
      </c>
      <c r="CI33" s="78">
        <f t="shared" si="403"/>
        <v>935542.6542907994</v>
      </c>
      <c r="CJ33" s="78">
        <f t="shared" si="403"/>
        <v>932561.92420939938</v>
      </c>
      <c r="CK33" s="78">
        <f t="shared" si="403"/>
        <v>929370.4733656469</v>
      </c>
      <c r="CL33" s="78">
        <f>CK36</f>
        <v>925966.19455191842</v>
      </c>
      <c r="CM33" s="78">
        <f>CL36</f>
        <v>932346.95948851423</v>
      </c>
      <c r="CN33" s="78">
        <f>CB33</f>
        <v>948785.94083299069</v>
      </c>
      <c r="CO33" s="78">
        <f t="shared" ref="CO33:CX33" si="404">CN36</f>
        <v>928610.61861293751</v>
      </c>
      <c r="CP33" s="78">
        <f t="shared" si="404"/>
        <v>924656.00086706656</v>
      </c>
      <c r="CQ33" s="78">
        <f t="shared" si="404"/>
        <v>920480.9234821985</v>
      </c>
      <c r="CR33" s="78">
        <f t="shared" si="404"/>
        <v>916083.18186194322</v>
      </c>
      <c r="CS33" s="78">
        <f t="shared" si="404"/>
        <v>911460.54936394701</v>
      </c>
      <c r="CT33" s="78">
        <f t="shared" si="404"/>
        <v>906610.77707943239</v>
      </c>
      <c r="CU33" s="78">
        <f t="shared" si="404"/>
        <v>901531.5936105341</v>
      </c>
      <c r="CV33" s="78">
        <f t="shared" si="404"/>
        <v>896220.70484540833</v>
      </c>
      <c r="CW33" s="78">
        <f t="shared" si="404"/>
        <v>890675.79373109282</v>
      </c>
      <c r="CX33" s="78">
        <f t="shared" si="404"/>
        <v>884894.52004409581</v>
      </c>
      <c r="CY33" s="78">
        <f>CX36</f>
        <v>878874.52015869028</v>
      </c>
      <c r="CZ33" s="78">
        <f>CY36</f>
        <v>882613.4068128923</v>
      </c>
      <c r="DA33" s="78">
        <f>CO33</f>
        <v>928610.61861293751</v>
      </c>
      <c r="DB33" s="78">
        <f t="shared" ref="DB33:DK33" si="405">DA36</f>
        <v>876208.76887209783</v>
      </c>
      <c r="DC33" s="78">
        <f t="shared" si="405"/>
        <v>872479.84117067209</v>
      </c>
      <c r="DD33" s="78">
        <f t="shared" si="405"/>
        <v>865612.04065037856</v>
      </c>
      <c r="DE33" s="78">
        <f t="shared" si="405"/>
        <v>858494.64866334363</v>
      </c>
      <c r="DF33" s="78">
        <f t="shared" si="405"/>
        <v>851125.1692948998</v>
      </c>
      <c r="DG33" s="78">
        <f t="shared" si="405"/>
        <v>843501.08167123306</v>
      </c>
      <c r="DH33" s="78">
        <f t="shared" si="405"/>
        <v>835619.83970979124</v>
      </c>
      <c r="DI33" s="78">
        <f t="shared" si="405"/>
        <v>827478.87186719652</v>
      </c>
      <c r="DJ33" s="78">
        <f t="shared" si="405"/>
        <v>819075.58088463743</v>
      </c>
      <c r="DK33" s="78">
        <f t="shared" si="405"/>
        <v>810407.34353071428</v>
      </c>
      <c r="DL33" s="78">
        <f>DK36</f>
        <v>801471.51034171344</v>
      </c>
      <c r="DM33" s="78">
        <f>DL36</f>
        <v>802265.40535928414</v>
      </c>
      <c r="DN33" s="78">
        <f>DB33</f>
        <v>876208.76887209783</v>
      </c>
      <c r="DO33" s="78">
        <f>DM36</f>
        <v>792886.32586549199</v>
      </c>
      <c r="DP33" s="78">
        <f>DO36</f>
        <v>783232.54211522348</v>
      </c>
      <c r="DQ33" s="78">
        <f t="shared" ref="DQ33:DZ33" si="406">DP36</f>
        <v>773301.3070659138</v>
      </c>
      <c r="DR33" s="78">
        <f t="shared" si="406"/>
        <v>763089.84620457259</v>
      </c>
      <c r="DS33" s="78">
        <f t="shared" si="406"/>
        <v>752595.35727307957</v>
      </c>
      <c r="DT33" s="78">
        <f t="shared" si="406"/>
        <v>741815.00999073312</v>
      </c>
      <c r="DU33" s="78">
        <f t="shared" si="406"/>
        <v>730745.9457740247</v>
      </c>
      <c r="DV33" s="78">
        <f t="shared" si="406"/>
        <v>719385.27745361079</v>
      </c>
      <c r="DW33" s="78">
        <f t="shared" si="406"/>
        <v>707730.08898845431</v>
      </c>
      <c r="DX33" s="78">
        <f t="shared" si="406"/>
        <v>695777.43517710781</v>
      </c>
      <c r="DY33" s="78">
        <f t="shared" si="406"/>
        <v>683524.34136610932</v>
      </c>
      <c r="DZ33" s="78">
        <f t="shared" si="406"/>
        <v>680967.80315546237</v>
      </c>
      <c r="EA33" s="78">
        <f>DO33</f>
        <v>792886.32586549199</v>
      </c>
      <c r="EB33" s="78">
        <f>DZ36</f>
        <v>668204.78610117058</v>
      </c>
      <c r="EC33" s="78">
        <f>EB36</f>
        <v>658300.27680300362</v>
      </c>
      <c r="ED33" s="78">
        <f t="shared" ref="ED33:EM33" si="407">EC36</f>
        <v>644948.75756211032</v>
      </c>
      <c r="EE33" s="78">
        <f t="shared" si="407"/>
        <v>631282.80966726958</v>
      </c>
      <c r="EF33" s="78">
        <f t="shared" si="407"/>
        <v>617299.28883194202</v>
      </c>
      <c r="EG33" s="78">
        <f t="shared" si="407"/>
        <v>602995.01932672272</v>
      </c>
      <c r="EH33" s="78">
        <f t="shared" si="407"/>
        <v>588366.79366491269</v>
      </c>
      <c r="EI33" s="78">
        <f t="shared" si="407"/>
        <v>573411.37228494615</v>
      </c>
      <c r="EJ33" s="78">
        <f t="shared" si="407"/>
        <v>558125.48322964145</v>
      </c>
      <c r="EK33" s="78">
        <f t="shared" si="407"/>
        <v>542505.82182224526</v>
      </c>
      <c r="EL33" s="78">
        <f t="shared" si="407"/>
        <v>526549.05033923662</v>
      </c>
      <c r="EM33" s="78">
        <f t="shared" si="407"/>
        <v>520251.79767985945</v>
      </c>
      <c r="EN33" s="78">
        <f>EB33</f>
        <v>668204.78610117058</v>
      </c>
      <c r="EO33" s="78">
        <f>EM36</f>
        <v>503710.65903235006</v>
      </c>
      <c r="EP33" s="78">
        <f>EO36</f>
        <v>487156.52577914885</v>
      </c>
      <c r="EQ33" s="78">
        <f t="shared" ref="EQ33:EZ33" si="408">EP36</f>
        <v>469922.60748955543</v>
      </c>
      <c r="ER33" s="78">
        <f t="shared" si="408"/>
        <v>452335.43655552762</v>
      </c>
      <c r="ES33" s="78">
        <f t="shared" si="408"/>
        <v>434391.48045062105</v>
      </c>
      <c r="ET33" s="78">
        <f t="shared" si="408"/>
        <v>416087.17132312694</v>
      </c>
      <c r="EU33" s="78">
        <f t="shared" si="408"/>
        <v>397418.90564281947</v>
      </c>
      <c r="EV33" s="78">
        <f t="shared" si="408"/>
        <v>378383.04384417046</v>
      </c>
      <c r="EW33" s="78">
        <f t="shared" si="408"/>
        <v>358975.90996599646</v>
      </c>
      <c r="EX33" s="78">
        <f t="shared" si="408"/>
        <v>339193.79128750227</v>
      </c>
      <c r="EY33" s="78">
        <f t="shared" si="408"/>
        <v>319032.93796068471</v>
      </c>
      <c r="EZ33" s="78">
        <f t="shared" si="408"/>
        <v>308489.56263906049</v>
      </c>
      <c r="FA33" s="78">
        <f>EO33</f>
        <v>503710.65903235006</v>
      </c>
      <c r="FB33" s="78">
        <f>EZ36</f>
        <v>287659.84010268154</v>
      </c>
      <c r="FC33" s="78">
        <f>FB36</f>
        <v>268084.34405805293</v>
      </c>
      <c r="FD33" s="78">
        <f t="shared" ref="FD33:FM33" si="409">FC36</f>
        <v>246488.74241278699</v>
      </c>
      <c r="FE33" s="78">
        <f t="shared" si="409"/>
        <v>224496.27128952995</v>
      </c>
      <c r="FF33" s="78">
        <f t="shared" si="409"/>
        <v>202102.96199350187</v>
      </c>
      <c r="FG33" s="78">
        <f t="shared" si="409"/>
        <v>179304.80614297505</v>
      </c>
      <c r="FH33" s="78">
        <f t="shared" si="409"/>
        <v>156097.75527240449</v>
      </c>
      <c r="FI33" s="78">
        <f t="shared" si="409"/>
        <v>132477.72043158978</v>
      </c>
      <c r="FJ33" s="78">
        <f t="shared" si="409"/>
        <v>108440.57178082845</v>
      </c>
      <c r="FK33" s="78">
        <f t="shared" si="409"/>
        <v>83982.138182021052</v>
      </c>
      <c r="FL33" s="78">
        <f t="shared" si="409"/>
        <v>59098.206785687114</v>
      </c>
      <c r="FM33" s="78">
        <f t="shared" si="409"/>
        <v>43784.522613851375</v>
      </c>
      <c r="FN33" s="78">
        <f>FB33</f>
        <v>287659.84010268154</v>
      </c>
      <c r="FO33" s="78">
        <f>FM36</f>
        <v>18136.788138758817</v>
      </c>
      <c r="FP33" s="78">
        <f>FO36</f>
        <v>0</v>
      </c>
      <c r="FQ33" s="78">
        <f t="shared" ref="FQ33:FZ33" si="410">FP36</f>
        <v>0</v>
      </c>
      <c r="FR33" s="78">
        <f t="shared" si="410"/>
        <v>0</v>
      </c>
      <c r="FS33" s="78">
        <f t="shared" si="410"/>
        <v>0</v>
      </c>
      <c r="FT33" s="78">
        <f t="shared" si="410"/>
        <v>0</v>
      </c>
      <c r="FU33" s="78">
        <f t="shared" si="410"/>
        <v>0</v>
      </c>
      <c r="FV33" s="78">
        <f t="shared" si="410"/>
        <v>0</v>
      </c>
      <c r="FW33" s="78">
        <f t="shared" si="410"/>
        <v>0</v>
      </c>
      <c r="FX33" s="78">
        <f t="shared" si="410"/>
        <v>0</v>
      </c>
      <c r="FY33" s="78">
        <f t="shared" si="410"/>
        <v>0</v>
      </c>
      <c r="FZ33" s="78">
        <f t="shared" si="410"/>
        <v>10000</v>
      </c>
      <c r="GA33" s="78">
        <f>FO33</f>
        <v>18136.788138758817</v>
      </c>
      <c r="GB33" s="78">
        <f>FZ36</f>
        <v>0</v>
      </c>
      <c r="GC33" s="78">
        <f>GB36</f>
        <v>0</v>
      </c>
      <c r="GD33" s="78">
        <f t="shared" ref="GD33:GM33" si="411">GC36</f>
        <v>0</v>
      </c>
      <c r="GE33" s="78">
        <f t="shared" si="411"/>
        <v>0</v>
      </c>
      <c r="GF33" s="78">
        <f t="shared" si="411"/>
        <v>0</v>
      </c>
      <c r="GG33" s="78">
        <f t="shared" si="411"/>
        <v>0</v>
      </c>
      <c r="GH33" s="78">
        <f t="shared" si="411"/>
        <v>0</v>
      </c>
      <c r="GI33" s="78">
        <f t="shared" si="411"/>
        <v>0</v>
      </c>
      <c r="GJ33" s="78">
        <f t="shared" si="411"/>
        <v>0</v>
      </c>
      <c r="GK33" s="78">
        <f t="shared" si="411"/>
        <v>0</v>
      </c>
      <c r="GL33" s="78">
        <f t="shared" si="411"/>
        <v>0</v>
      </c>
      <c r="GM33" s="78">
        <f t="shared" si="411"/>
        <v>10000</v>
      </c>
      <c r="GN33" s="78">
        <f>GB33</f>
        <v>0</v>
      </c>
      <c r="GO33" s="78">
        <f>GM36</f>
        <v>0</v>
      </c>
      <c r="GP33" s="78">
        <f>GO36</f>
        <v>0</v>
      </c>
      <c r="GQ33" s="78">
        <f t="shared" ref="GQ33" si="412">GP36</f>
        <v>0</v>
      </c>
      <c r="GR33" s="78">
        <f t="shared" ref="GR33" si="413">GQ36</f>
        <v>0</v>
      </c>
      <c r="GS33" s="78">
        <f t="shared" ref="GS33" si="414">GR36</f>
        <v>0</v>
      </c>
      <c r="GT33" s="78">
        <f t="shared" ref="GT33" si="415">GS36</f>
        <v>0</v>
      </c>
      <c r="GU33" s="78">
        <f t="shared" ref="GU33" si="416">GT36</f>
        <v>0</v>
      </c>
      <c r="GV33" s="78">
        <f t="shared" ref="GV33" si="417">GU36</f>
        <v>0</v>
      </c>
      <c r="GW33" s="78">
        <f t="shared" ref="GW33" si="418">GV36</f>
        <v>0</v>
      </c>
      <c r="GX33" s="78">
        <f t="shared" ref="GX33" si="419">GW36</f>
        <v>0</v>
      </c>
      <c r="GY33" s="78">
        <f t="shared" ref="GY33" si="420">GX36</f>
        <v>0</v>
      </c>
      <c r="GZ33" s="78">
        <f t="shared" ref="GZ33" si="421">GY36</f>
        <v>0</v>
      </c>
      <c r="HA33" s="78">
        <f>GO33</f>
        <v>0</v>
      </c>
      <c r="HB33" s="78">
        <f>GZ36</f>
        <v>0</v>
      </c>
      <c r="HC33" s="78">
        <f>HB36</f>
        <v>0</v>
      </c>
      <c r="HD33" s="78">
        <f t="shared" ref="HD33" si="422">HC36</f>
        <v>0</v>
      </c>
      <c r="HE33" s="78">
        <f t="shared" ref="HE33" si="423">HD36</f>
        <v>0</v>
      </c>
      <c r="HF33" s="78">
        <f t="shared" ref="HF33" si="424">HE36</f>
        <v>0</v>
      </c>
      <c r="HG33" s="78">
        <f t="shared" ref="HG33" si="425">HF36</f>
        <v>0</v>
      </c>
      <c r="HH33" s="78">
        <f t="shared" ref="HH33" si="426">HG36</f>
        <v>0</v>
      </c>
      <c r="HI33" s="78">
        <f t="shared" ref="HI33" si="427">HH36</f>
        <v>0</v>
      </c>
      <c r="HJ33" s="78">
        <f t="shared" ref="HJ33" si="428">HI36</f>
        <v>0</v>
      </c>
      <c r="HK33" s="78">
        <f t="shared" ref="HK33" si="429">HJ36</f>
        <v>0</v>
      </c>
      <c r="HL33" s="78">
        <f t="shared" ref="HL33" si="430">HK36</f>
        <v>0</v>
      </c>
      <c r="HM33" s="78">
        <f t="shared" ref="HM33" si="431">HL36</f>
        <v>0</v>
      </c>
      <c r="HN33" s="78">
        <f>HB33</f>
        <v>0</v>
      </c>
      <c r="HO33" s="78">
        <f>HM36</f>
        <v>0</v>
      </c>
      <c r="HP33" s="78">
        <f>HO36</f>
        <v>0</v>
      </c>
      <c r="HQ33" s="78">
        <f t="shared" ref="HQ33" si="432">HP36</f>
        <v>0</v>
      </c>
      <c r="HR33" s="78">
        <f t="shared" ref="HR33" si="433">HQ36</f>
        <v>0</v>
      </c>
      <c r="HS33" s="78">
        <f t="shared" ref="HS33" si="434">HR36</f>
        <v>0</v>
      </c>
      <c r="HT33" s="78">
        <f t="shared" ref="HT33" si="435">HS36</f>
        <v>0</v>
      </c>
      <c r="HU33" s="78">
        <f t="shared" ref="HU33" si="436">HT36</f>
        <v>0</v>
      </c>
      <c r="HV33" s="78">
        <f t="shared" ref="HV33" si="437">HU36</f>
        <v>0</v>
      </c>
      <c r="HW33" s="78">
        <f t="shared" ref="HW33" si="438">HV36</f>
        <v>0</v>
      </c>
      <c r="HX33" s="78">
        <f t="shared" ref="HX33" si="439">HW36</f>
        <v>0</v>
      </c>
      <c r="HY33" s="78">
        <f t="shared" ref="HY33" si="440">HX36</f>
        <v>0</v>
      </c>
      <c r="HZ33" s="78">
        <f t="shared" ref="HZ33" si="441">HY36</f>
        <v>0</v>
      </c>
      <c r="IA33" s="78">
        <f>HO33</f>
        <v>0</v>
      </c>
      <c r="IB33" s="78">
        <f>HZ36</f>
        <v>0</v>
      </c>
      <c r="IC33" s="78">
        <f>IB36</f>
        <v>0</v>
      </c>
      <c r="ID33" s="78">
        <f t="shared" ref="ID33" si="442">IC36</f>
        <v>0</v>
      </c>
      <c r="IE33" s="78">
        <f t="shared" ref="IE33" si="443">ID36</f>
        <v>0</v>
      </c>
      <c r="IF33" s="78">
        <f t="shared" ref="IF33" si="444">IE36</f>
        <v>0</v>
      </c>
      <c r="IG33" s="78">
        <f t="shared" ref="IG33" si="445">IF36</f>
        <v>0</v>
      </c>
      <c r="IH33" s="78">
        <f t="shared" ref="IH33" si="446">IG36</f>
        <v>0</v>
      </c>
      <c r="II33" s="78">
        <f t="shared" ref="II33" si="447">IH36</f>
        <v>0</v>
      </c>
      <c r="IJ33" s="78">
        <f t="shared" ref="IJ33" si="448">II36</f>
        <v>0</v>
      </c>
      <c r="IK33" s="78">
        <f t="shared" ref="IK33" si="449">IJ36</f>
        <v>0</v>
      </c>
      <c r="IL33" s="78">
        <f t="shared" ref="IL33" si="450">IK36</f>
        <v>0</v>
      </c>
      <c r="IM33" s="78">
        <f t="shared" ref="IM33" si="451">IL36</f>
        <v>0</v>
      </c>
      <c r="IN33" s="78">
        <f>IB33</f>
        <v>0</v>
      </c>
      <c r="IO33" s="78">
        <f>IM36</f>
        <v>0</v>
      </c>
      <c r="IP33" s="78">
        <f>IO36</f>
        <v>0</v>
      </c>
      <c r="IQ33" s="78">
        <f t="shared" ref="IQ33" si="452">IP36</f>
        <v>0</v>
      </c>
      <c r="IR33" s="78">
        <f t="shared" ref="IR33" si="453">IQ36</f>
        <v>0</v>
      </c>
      <c r="IS33" s="78">
        <f t="shared" ref="IS33" si="454">IR36</f>
        <v>0</v>
      </c>
      <c r="IT33" s="78">
        <f t="shared" ref="IT33" si="455">IS36</f>
        <v>0</v>
      </c>
      <c r="IU33" s="78">
        <f t="shared" ref="IU33" si="456">IT36</f>
        <v>0</v>
      </c>
      <c r="IV33" s="78">
        <f t="shared" ref="IV33" si="457">IU36</f>
        <v>0</v>
      </c>
      <c r="IW33" s="78">
        <f t="shared" ref="IW33" si="458">IV36</f>
        <v>0</v>
      </c>
      <c r="IX33" s="78">
        <f t="shared" ref="IX33" si="459">IW36</f>
        <v>0</v>
      </c>
      <c r="IY33" s="78">
        <f t="shared" ref="IY33" si="460">IX36</f>
        <v>0</v>
      </c>
      <c r="IZ33" s="78">
        <f t="shared" ref="IZ33" si="461">IY36</f>
        <v>0</v>
      </c>
      <c r="JA33" s="78">
        <f>IO33</f>
        <v>0</v>
      </c>
      <c r="JB33" s="78">
        <f>IZ36</f>
        <v>0</v>
      </c>
      <c r="JC33" s="78">
        <f>JB36</f>
        <v>0</v>
      </c>
      <c r="JD33" s="78">
        <f t="shared" ref="JD33" si="462">JC36</f>
        <v>0</v>
      </c>
      <c r="JE33" s="78">
        <f t="shared" ref="JE33" si="463">JD36</f>
        <v>0</v>
      </c>
      <c r="JF33" s="78">
        <f t="shared" ref="JF33" si="464">JE36</f>
        <v>0</v>
      </c>
      <c r="JG33" s="78">
        <f t="shared" ref="JG33" si="465">JF36</f>
        <v>0</v>
      </c>
      <c r="JH33" s="78">
        <f t="shared" ref="JH33" si="466">JG36</f>
        <v>0</v>
      </c>
      <c r="JI33" s="78">
        <f t="shared" ref="JI33" si="467">JH36</f>
        <v>0</v>
      </c>
      <c r="JJ33" s="78">
        <f t="shared" ref="JJ33" si="468">JI36</f>
        <v>0</v>
      </c>
      <c r="JK33" s="78">
        <f t="shared" ref="JK33" si="469">JJ36</f>
        <v>0</v>
      </c>
      <c r="JL33" s="78">
        <f t="shared" ref="JL33" si="470">JK36</f>
        <v>0</v>
      </c>
      <c r="JM33" s="78">
        <f t="shared" ref="JM33" si="471">JL36</f>
        <v>0</v>
      </c>
      <c r="JN33" s="78">
        <f>JB33</f>
        <v>0</v>
      </c>
      <c r="JO33" s="78">
        <f>JM36</f>
        <v>0</v>
      </c>
      <c r="JP33" s="78">
        <f>JO36</f>
        <v>0</v>
      </c>
      <c r="JQ33" s="78">
        <f t="shared" ref="JQ33" si="472">JP36</f>
        <v>0</v>
      </c>
      <c r="JR33" s="78">
        <f t="shared" ref="JR33" si="473">JQ36</f>
        <v>0</v>
      </c>
      <c r="JS33" s="78">
        <f t="shared" ref="JS33" si="474">JR36</f>
        <v>0</v>
      </c>
      <c r="JT33" s="78">
        <f t="shared" ref="JT33" si="475">JS36</f>
        <v>0</v>
      </c>
      <c r="JU33" s="78">
        <f t="shared" ref="JU33" si="476">JT36</f>
        <v>0</v>
      </c>
      <c r="JV33" s="78">
        <f t="shared" ref="JV33" si="477">JU36</f>
        <v>0</v>
      </c>
      <c r="JW33" s="78">
        <f t="shared" ref="JW33" si="478">JV36</f>
        <v>0</v>
      </c>
      <c r="JX33" s="78">
        <f t="shared" ref="JX33" si="479">JW36</f>
        <v>0</v>
      </c>
      <c r="JY33" s="78">
        <f t="shared" ref="JY33" si="480">JX36</f>
        <v>0</v>
      </c>
      <c r="JZ33" s="78">
        <f t="shared" ref="JZ33" si="481">JY36</f>
        <v>0</v>
      </c>
      <c r="KA33" s="78">
        <f>JO33</f>
        <v>0</v>
      </c>
      <c r="KB33" s="78">
        <f>JZ36</f>
        <v>0</v>
      </c>
      <c r="KC33" s="78">
        <f>KB36</f>
        <v>0</v>
      </c>
      <c r="KD33" s="78">
        <f t="shared" ref="KD33" si="482">KC36</f>
        <v>0</v>
      </c>
      <c r="KE33" s="78">
        <f t="shared" ref="KE33" si="483">KD36</f>
        <v>0</v>
      </c>
      <c r="KF33" s="78">
        <f t="shared" ref="KF33" si="484">KE36</f>
        <v>0</v>
      </c>
      <c r="KG33" s="78">
        <f t="shared" ref="KG33" si="485">KF36</f>
        <v>0</v>
      </c>
      <c r="KH33" s="78">
        <f t="shared" ref="KH33" si="486">KG36</f>
        <v>0</v>
      </c>
      <c r="KI33" s="78">
        <f t="shared" ref="KI33" si="487">KH36</f>
        <v>0</v>
      </c>
      <c r="KJ33" s="78">
        <f t="shared" ref="KJ33" si="488">KI36</f>
        <v>0</v>
      </c>
      <c r="KK33" s="78">
        <f t="shared" ref="KK33" si="489">KJ36</f>
        <v>0</v>
      </c>
      <c r="KL33" s="78">
        <f t="shared" ref="KL33" si="490">KK36</f>
        <v>0</v>
      </c>
      <c r="KM33" s="78">
        <f t="shared" ref="KM33" si="491">KL36</f>
        <v>0</v>
      </c>
      <c r="KN33" s="78">
        <f>KB33</f>
        <v>0</v>
      </c>
      <c r="KO33" s="78">
        <f>KM36</f>
        <v>0</v>
      </c>
      <c r="KP33" s="78">
        <f>KO36</f>
        <v>0</v>
      </c>
      <c r="KQ33" s="78">
        <f t="shared" ref="KQ33" si="492">KP36</f>
        <v>0</v>
      </c>
      <c r="KR33" s="78">
        <f t="shared" ref="KR33" si="493">KQ36</f>
        <v>0</v>
      </c>
      <c r="KS33" s="78">
        <f t="shared" ref="KS33" si="494">KR36</f>
        <v>0</v>
      </c>
      <c r="KT33" s="78">
        <f t="shared" ref="KT33" si="495">KS36</f>
        <v>0</v>
      </c>
      <c r="KU33" s="78">
        <f t="shared" ref="KU33" si="496">KT36</f>
        <v>0</v>
      </c>
      <c r="KV33" s="78">
        <f t="shared" ref="KV33" si="497">KU36</f>
        <v>0</v>
      </c>
      <c r="KW33" s="78">
        <f t="shared" ref="KW33" si="498">KV36</f>
        <v>0</v>
      </c>
      <c r="KX33" s="78">
        <f t="shared" ref="KX33" si="499">KW36</f>
        <v>0</v>
      </c>
      <c r="KY33" s="78">
        <f t="shared" ref="KY33" si="500">KX36</f>
        <v>0</v>
      </c>
      <c r="KZ33" s="78">
        <f t="shared" ref="KZ33" si="501">KY36</f>
        <v>0</v>
      </c>
      <c r="LA33" s="78">
        <f>KO33</f>
        <v>0</v>
      </c>
      <c r="LB33" s="78">
        <f>KZ36</f>
        <v>0</v>
      </c>
      <c r="LC33" s="78">
        <f>LB36</f>
        <v>0</v>
      </c>
      <c r="LD33" s="78">
        <f t="shared" ref="LD33" si="502">LC36</f>
        <v>0</v>
      </c>
      <c r="LE33" s="78">
        <f t="shared" ref="LE33" si="503">LD36</f>
        <v>0</v>
      </c>
      <c r="LF33" s="78">
        <f t="shared" ref="LF33" si="504">LE36</f>
        <v>0</v>
      </c>
      <c r="LG33" s="78">
        <f t="shared" ref="LG33" si="505">LF36</f>
        <v>0</v>
      </c>
      <c r="LH33" s="78">
        <f t="shared" ref="LH33" si="506">LG36</f>
        <v>0</v>
      </c>
      <c r="LI33" s="78">
        <f t="shared" ref="LI33" si="507">LH36</f>
        <v>0</v>
      </c>
      <c r="LJ33" s="78">
        <f t="shared" ref="LJ33" si="508">LI36</f>
        <v>0</v>
      </c>
      <c r="LK33" s="78">
        <f t="shared" ref="LK33" si="509">LJ36</f>
        <v>0</v>
      </c>
      <c r="LL33" s="78">
        <f t="shared" ref="LL33" si="510">LK36</f>
        <v>0</v>
      </c>
      <c r="LM33" s="78">
        <f t="shared" ref="LM33" si="511">LL36</f>
        <v>0</v>
      </c>
      <c r="LN33" s="78">
        <f>LB33</f>
        <v>0</v>
      </c>
    </row>
    <row r="34" spans="1:326">
      <c r="A34" s="29" t="s">
        <v>153</v>
      </c>
      <c r="B34" s="123">
        <f>'Infrastruk. sukūrimo sąnaudos'!B14</f>
        <v>0</v>
      </c>
      <c r="C34" s="123">
        <f>'Infrastruk. sukūrimo sąnaudos'!C14</f>
        <v>0</v>
      </c>
      <c r="D34" s="123">
        <f>'Infrastruk. sukūrimo sąnaudos'!D14</f>
        <v>0</v>
      </c>
      <c r="E34" s="123">
        <f>'Infrastruk. sukūrimo sąnaudos'!E14</f>
        <v>534.20000000002619</v>
      </c>
      <c r="F34" s="123">
        <f>'Infrastruk. sukūrimo sąnaudos'!F14</f>
        <v>69633.55</v>
      </c>
      <c r="G34" s="123">
        <f>'Infrastruk. sukūrimo sąnaudos'!G14</f>
        <v>69633.55</v>
      </c>
      <c r="H34" s="123">
        <f>'Infrastruk. sukūrimo sąnaudos'!H14</f>
        <v>69633.55</v>
      </c>
      <c r="I34" s="123">
        <f>'Infrastruk. sukūrimo sąnaudos'!I14</f>
        <v>69633.55</v>
      </c>
      <c r="J34" s="123">
        <f>'Infrastruk. sukūrimo sąnaudos'!J14</f>
        <v>69633.55</v>
      </c>
      <c r="K34" s="123">
        <f>'Infrastruk. sukūrimo sąnaudos'!K14</f>
        <v>69633.55</v>
      </c>
      <c r="L34" s="123">
        <f>'Infrastruk. sukūrimo sąnaudos'!L14</f>
        <v>69633.55</v>
      </c>
      <c r="M34" s="123">
        <f>'Infrastruk. sukūrimo sąnaudos'!M14</f>
        <v>69633.55</v>
      </c>
      <c r="N34" s="38">
        <f>SUM(B34:M34)</f>
        <v>557602.6</v>
      </c>
      <c r="O34" s="123">
        <f>'Infrastruk. sukūrimo sąnaudos'!O14</f>
        <v>235081.39999999909</v>
      </c>
      <c r="P34" s="123">
        <f>'Infrastruk. sukūrimo sąnaudos'!P14</f>
        <v>0</v>
      </c>
      <c r="Q34" s="123">
        <f>'Infrastruk. sukūrimo sąnaudos'!Q14</f>
        <v>0</v>
      </c>
      <c r="R34" s="123">
        <f>'Infrastruk. sukūrimo sąnaudos'!R14</f>
        <v>0</v>
      </c>
      <c r="S34" s="123">
        <f>'Infrastruk. sukūrimo sąnaudos'!S14</f>
        <v>0</v>
      </c>
      <c r="T34" s="123">
        <f>'Infrastruk. sukūrimo sąnaudos'!T14</f>
        <v>0</v>
      </c>
      <c r="U34" s="123">
        <f>'Infrastruk. sukūrimo sąnaudos'!U14</f>
        <v>0</v>
      </c>
      <c r="V34" s="123">
        <f>'Infrastruk. sukūrimo sąnaudos'!V14</f>
        <v>0</v>
      </c>
      <c r="W34" s="123">
        <f>'Infrastruk. sukūrimo sąnaudos'!W14</f>
        <v>0</v>
      </c>
      <c r="X34" s="123">
        <f>'Infrastruk. sukūrimo sąnaudos'!X14</f>
        <v>0</v>
      </c>
      <c r="Y34" s="123">
        <f>'Infrastruk. sukūrimo sąnaudos'!Y14</f>
        <v>0</v>
      </c>
      <c r="Z34" s="123">
        <f>'Infrastruk. sukūrimo sąnaudos'!Z14</f>
        <v>0</v>
      </c>
      <c r="AA34" s="38">
        <f>SUM(O34:Z34)</f>
        <v>235081.39999999909</v>
      </c>
      <c r="AB34" s="123">
        <f>'Infrastruk. sukūrimo sąnaudos'!AB14</f>
        <v>0</v>
      </c>
      <c r="AC34" s="123">
        <f>'Infrastruk. sukūrimo sąnaudos'!AC14</f>
        <v>0</v>
      </c>
      <c r="AD34" s="123">
        <f>'Infrastruk. sukūrimo sąnaudos'!AD14</f>
        <v>0</v>
      </c>
      <c r="AE34" s="123">
        <f>'Infrastruk. sukūrimo sąnaudos'!AE14</f>
        <v>0</v>
      </c>
      <c r="AF34" s="123">
        <f>'Infrastruk. sukūrimo sąnaudos'!AF14</f>
        <v>0</v>
      </c>
      <c r="AG34" s="123">
        <f>'Infrastruk. sukūrimo sąnaudos'!AG14</f>
        <v>0</v>
      </c>
      <c r="AH34" s="123">
        <f>'Infrastruk. sukūrimo sąnaudos'!AH14</f>
        <v>0</v>
      </c>
      <c r="AI34" s="123">
        <f>'Infrastruk. sukūrimo sąnaudos'!AI14</f>
        <v>0</v>
      </c>
      <c r="AJ34" s="123">
        <f>'Infrastruk. sukūrimo sąnaudos'!AJ14</f>
        <v>0</v>
      </c>
      <c r="AK34" s="123">
        <f>'Infrastruk. sukūrimo sąnaudos'!AK14</f>
        <v>0</v>
      </c>
      <c r="AL34" s="123">
        <f>'Infrastruk. sukūrimo sąnaudos'!AL14</f>
        <v>10000</v>
      </c>
      <c r="AM34" s="123">
        <f>'Infrastruk. sukūrimo sąnaudos'!AM14</f>
        <v>0</v>
      </c>
      <c r="AN34" s="38">
        <f>SUM(AB34:AM34)</f>
        <v>10000</v>
      </c>
      <c r="AO34" s="38">
        <f>+'Infrastruk. sukūrimo sąnaudos'!AO14</f>
        <v>0</v>
      </c>
      <c r="AP34" s="38">
        <f>+'Infrastruk. sukūrimo sąnaudos'!AP14</f>
        <v>0</v>
      </c>
      <c r="AQ34" s="38">
        <f>+'Infrastruk. sukūrimo sąnaudos'!AQ14</f>
        <v>0</v>
      </c>
      <c r="AR34" s="38">
        <f>+'Infrastruk. sukūrimo sąnaudos'!AR14</f>
        <v>0</v>
      </c>
      <c r="AS34" s="38">
        <f>+'Infrastruk. sukūrimo sąnaudos'!AS14</f>
        <v>0</v>
      </c>
      <c r="AT34" s="38">
        <f>+'Infrastruk. sukūrimo sąnaudos'!AT14</f>
        <v>0</v>
      </c>
      <c r="AU34" s="38">
        <f>+'Infrastruk. sukūrimo sąnaudos'!AU14</f>
        <v>0</v>
      </c>
      <c r="AV34" s="38">
        <f>+'Infrastruk. sukūrimo sąnaudos'!AV14</f>
        <v>0</v>
      </c>
      <c r="AW34" s="38">
        <f>+'Infrastruk. sukūrimo sąnaudos'!AW14</f>
        <v>0</v>
      </c>
      <c r="AX34" s="38">
        <f>+'Infrastruk. sukūrimo sąnaudos'!AX14</f>
        <v>0</v>
      </c>
      <c r="AY34" s="38">
        <f>+'Infrastruk. sukūrimo sąnaudos'!AY14</f>
        <v>10000</v>
      </c>
      <c r="AZ34" s="38">
        <f>+'Infrastruk. sukūrimo sąnaudos'!AZ14</f>
        <v>0</v>
      </c>
      <c r="BA34" s="38">
        <f>SUM(AO34:AZ34)</f>
        <v>10000</v>
      </c>
      <c r="BB34" s="38">
        <f>+'Infrastruk. sukūrimo sąnaudos'!BB14</f>
        <v>0</v>
      </c>
      <c r="BC34" s="38">
        <f>+'Infrastruk. sukūrimo sąnaudos'!BC14</f>
        <v>0</v>
      </c>
      <c r="BD34" s="38">
        <f>+'Infrastruk. sukūrimo sąnaudos'!BD14</f>
        <v>0</v>
      </c>
      <c r="BE34" s="38">
        <f>+'Infrastruk. sukūrimo sąnaudos'!BE14</f>
        <v>0</v>
      </c>
      <c r="BF34" s="38">
        <f>+'Infrastruk. sukūrimo sąnaudos'!BF14</f>
        <v>0</v>
      </c>
      <c r="BG34" s="38">
        <f>+'Infrastruk. sukūrimo sąnaudos'!BG14</f>
        <v>0</v>
      </c>
      <c r="BH34" s="38">
        <f>+'Infrastruk. sukūrimo sąnaudos'!BH14</f>
        <v>0</v>
      </c>
      <c r="BI34" s="38">
        <f>+'Infrastruk. sukūrimo sąnaudos'!BI14</f>
        <v>0</v>
      </c>
      <c r="BJ34" s="38">
        <f>+'Infrastruk. sukūrimo sąnaudos'!BJ14</f>
        <v>0</v>
      </c>
      <c r="BK34" s="38">
        <f>+'Infrastruk. sukūrimo sąnaudos'!BK14</f>
        <v>0</v>
      </c>
      <c r="BL34" s="38">
        <f>+'Infrastruk. sukūrimo sąnaudos'!BL14</f>
        <v>10000</v>
      </c>
      <c r="BM34" s="38">
        <f>+'Infrastruk. sukūrimo sąnaudos'!BM14</f>
        <v>0</v>
      </c>
      <c r="BN34" s="38">
        <f>SUM(BB34:BM34)</f>
        <v>10000</v>
      </c>
      <c r="BO34" s="38">
        <f>+'Infrastruk. sukūrimo sąnaudos'!BO14</f>
        <v>0</v>
      </c>
      <c r="BP34" s="38">
        <f>+'Infrastruk. sukūrimo sąnaudos'!BP14</f>
        <v>0</v>
      </c>
      <c r="BQ34" s="38">
        <f>+'Infrastruk. sukūrimo sąnaudos'!BQ14</f>
        <v>0</v>
      </c>
      <c r="BR34" s="38">
        <f>+'Infrastruk. sukūrimo sąnaudos'!BR14</f>
        <v>0</v>
      </c>
      <c r="BS34" s="38">
        <f>+'Infrastruk. sukūrimo sąnaudos'!BS14</f>
        <v>0</v>
      </c>
      <c r="BT34" s="38">
        <f>+'Infrastruk. sukūrimo sąnaudos'!BT14</f>
        <v>0</v>
      </c>
      <c r="BU34" s="38">
        <f>+'Infrastruk. sukūrimo sąnaudos'!BU14</f>
        <v>0</v>
      </c>
      <c r="BV34" s="38">
        <f>+'Infrastruk. sukūrimo sąnaudos'!BV14</f>
        <v>0</v>
      </c>
      <c r="BW34" s="38">
        <f>+'Infrastruk. sukūrimo sąnaudos'!BW14</f>
        <v>0</v>
      </c>
      <c r="BX34" s="38">
        <f>+'Infrastruk. sukūrimo sąnaudos'!BX14</f>
        <v>0</v>
      </c>
      <c r="BY34" s="38">
        <f>+'Infrastruk. sukūrimo sąnaudos'!BY14</f>
        <v>10000</v>
      </c>
      <c r="BZ34" s="38">
        <f>+'Infrastruk. sukūrimo sąnaudos'!BZ14</f>
        <v>0</v>
      </c>
      <c r="CA34" s="38">
        <f>SUM(BO34:BZ34)</f>
        <v>10000</v>
      </c>
      <c r="CB34" s="38">
        <f>+'Infrastruk. sukūrimo sąnaudos'!CB14</f>
        <v>0</v>
      </c>
      <c r="CC34" s="38">
        <f>+'Infrastruk. sukūrimo sąnaudos'!CC14</f>
        <v>0</v>
      </c>
      <c r="CD34" s="38">
        <f>+'Infrastruk. sukūrimo sąnaudos'!CD14</f>
        <v>0</v>
      </c>
      <c r="CE34" s="38">
        <f>+'Infrastruk. sukūrimo sąnaudos'!CE14</f>
        <v>0</v>
      </c>
      <c r="CF34" s="38">
        <f>+'Infrastruk. sukūrimo sąnaudos'!CF14</f>
        <v>0</v>
      </c>
      <c r="CG34" s="38">
        <f>+'Infrastruk. sukūrimo sąnaudos'!CG14</f>
        <v>0</v>
      </c>
      <c r="CH34" s="38">
        <f>+'Infrastruk. sukūrimo sąnaudos'!CH14</f>
        <v>0</v>
      </c>
      <c r="CI34" s="38">
        <f>+'Infrastruk. sukūrimo sąnaudos'!CI14</f>
        <v>0</v>
      </c>
      <c r="CJ34" s="38">
        <f>+'Infrastruk. sukūrimo sąnaudos'!CJ14</f>
        <v>0</v>
      </c>
      <c r="CK34" s="38">
        <f>+'Infrastruk. sukūrimo sąnaudos'!CK14</f>
        <v>0</v>
      </c>
      <c r="CL34" s="38">
        <f>+'Infrastruk. sukūrimo sąnaudos'!CL14</f>
        <v>10000</v>
      </c>
      <c r="CM34" s="38">
        <f>+'Infrastruk. sukūrimo sąnaudos'!CM14</f>
        <v>0</v>
      </c>
      <c r="CN34" s="38">
        <f>SUM(CB34:CM34)</f>
        <v>10000</v>
      </c>
      <c r="CO34" s="38">
        <f>+'Infrastruk. sukūrimo sąnaudos'!CO14</f>
        <v>0</v>
      </c>
      <c r="CP34" s="38">
        <f>+'Infrastruk. sukūrimo sąnaudos'!CP14</f>
        <v>0</v>
      </c>
      <c r="CQ34" s="38">
        <f>+'Infrastruk. sukūrimo sąnaudos'!CQ14</f>
        <v>0</v>
      </c>
      <c r="CR34" s="38">
        <f>+'Infrastruk. sukūrimo sąnaudos'!CR14</f>
        <v>0</v>
      </c>
      <c r="CS34" s="38">
        <f>+'Infrastruk. sukūrimo sąnaudos'!CS14</f>
        <v>0</v>
      </c>
      <c r="CT34" s="38">
        <f>+'Infrastruk. sukūrimo sąnaudos'!CT14</f>
        <v>0</v>
      </c>
      <c r="CU34" s="38">
        <f>+'Infrastruk. sukūrimo sąnaudos'!CU14</f>
        <v>0</v>
      </c>
      <c r="CV34" s="38">
        <f>+'Infrastruk. sukūrimo sąnaudos'!CV14</f>
        <v>0</v>
      </c>
      <c r="CW34" s="38">
        <f>+'Infrastruk. sukūrimo sąnaudos'!CW14</f>
        <v>0</v>
      </c>
      <c r="CX34" s="38">
        <f>+'Infrastruk. sukūrimo sąnaudos'!CX14</f>
        <v>0</v>
      </c>
      <c r="CY34" s="38">
        <f>+'Infrastruk. sukūrimo sąnaudos'!CY14</f>
        <v>10000</v>
      </c>
      <c r="CZ34" s="38">
        <f>+'Infrastruk. sukūrimo sąnaudos'!CZ14</f>
        <v>0</v>
      </c>
      <c r="DA34" s="38">
        <f>SUM(CO34:CZ34)</f>
        <v>10000</v>
      </c>
      <c r="DB34" s="38">
        <f>+'Infrastruk. sukūrimo sąnaudos'!DB14</f>
        <v>0</v>
      </c>
      <c r="DC34" s="38">
        <f>+'Infrastruk. sukūrimo sąnaudos'!DC14</f>
        <v>0</v>
      </c>
      <c r="DD34" s="38">
        <f>+'Infrastruk. sukūrimo sąnaudos'!DD14</f>
        <v>0</v>
      </c>
      <c r="DE34" s="38">
        <f>+'Infrastruk. sukūrimo sąnaudos'!DE14</f>
        <v>0</v>
      </c>
      <c r="DF34" s="38">
        <f>+'Infrastruk. sukūrimo sąnaudos'!DF14</f>
        <v>0</v>
      </c>
      <c r="DG34" s="38">
        <f>+'Infrastruk. sukūrimo sąnaudos'!DG14</f>
        <v>0</v>
      </c>
      <c r="DH34" s="38">
        <f>+'Infrastruk. sukūrimo sąnaudos'!DH14</f>
        <v>0</v>
      </c>
      <c r="DI34" s="38">
        <f>+'Infrastruk. sukūrimo sąnaudos'!DI14</f>
        <v>0</v>
      </c>
      <c r="DJ34" s="38">
        <f>+'Infrastruk. sukūrimo sąnaudos'!DJ14</f>
        <v>0</v>
      </c>
      <c r="DK34" s="38">
        <f>+'Infrastruk. sukūrimo sąnaudos'!DK14</f>
        <v>0</v>
      </c>
      <c r="DL34" s="38">
        <f>+'Infrastruk. sukūrimo sąnaudos'!DL14</f>
        <v>10000</v>
      </c>
      <c r="DM34" s="38">
        <f>+'Infrastruk. sukūrimo sąnaudos'!DM14</f>
        <v>0</v>
      </c>
      <c r="DN34" s="38">
        <f>SUM(DB34:DM34)</f>
        <v>10000</v>
      </c>
      <c r="DO34" s="38">
        <f>+'Infrastruk. sukūrimo sąnaudos'!DO14</f>
        <v>0</v>
      </c>
      <c r="DP34" s="38">
        <f>+'Infrastruk. sukūrimo sąnaudos'!DP14</f>
        <v>0</v>
      </c>
      <c r="DQ34" s="38">
        <f>+'Infrastruk. sukūrimo sąnaudos'!DQ14</f>
        <v>0</v>
      </c>
      <c r="DR34" s="38">
        <f>+'Infrastruk. sukūrimo sąnaudos'!DR14</f>
        <v>0</v>
      </c>
      <c r="DS34" s="38">
        <f>+'Infrastruk. sukūrimo sąnaudos'!DS14</f>
        <v>0</v>
      </c>
      <c r="DT34" s="38">
        <f>+'Infrastruk. sukūrimo sąnaudos'!DT14</f>
        <v>0</v>
      </c>
      <c r="DU34" s="38">
        <f>+'Infrastruk. sukūrimo sąnaudos'!DU14</f>
        <v>0</v>
      </c>
      <c r="DV34" s="38">
        <f>+'Infrastruk. sukūrimo sąnaudos'!DV14</f>
        <v>0</v>
      </c>
      <c r="DW34" s="38">
        <f>+'Infrastruk. sukūrimo sąnaudos'!DW14</f>
        <v>0</v>
      </c>
      <c r="DX34" s="38">
        <f>+'Infrastruk. sukūrimo sąnaudos'!DX14</f>
        <v>0</v>
      </c>
      <c r="DY34" s="38">
        <f>+'Infrastruk. sukūrimo sąnaudos'!DY14</f>
        <v>10000</v>
      </c>
      <c r="DZ34" s="38">
        <f>+'Infrastruk. sukūrimo sąnaudos'!DZ14</f>
        <v>0</v>
      </c>
      <c r="EA34" s="38">
        <f>SUM(DO34:DZ34)</f>
        <v>10000</v>
      </c>
      <c r="EB34" s="38">
        <f>+'Infrastruk. sukūrimo sąnaudos'!EB14</f>
        <v>0</v>
      </c>
      <c r="EC34" s="38">
        <f>+'Infrastruk. sukūrimo sąnaudos'!EC14</f>
        <v>0</v>
      </c>
      <c r="ED34" s="38">
        <f>+'Infrastruk. sukūrimo sąnaudos'!ED14</f>
        <v>0</v>
      </c>
      <c r="EE34" s="38">
        <f>+'Infrastruk. sukūrimo sąnaudos'!EE14</f>
        <v>0</v>
      </c>
      <c r="EF34" s="38">
        <f>+'Infrastruk. sukūrimo sąnaudos'!EF14</f>
        <v>0</v>
      </c>
      <c r="EG34" s="38">
        <f>+'Infrastruk. sukūrimo sąnaudos'!EG14</f>
        <v>0</v>
      </c>
      <c r="EH34" s="38">
        <f>+'Infrastruk. sukūrimo sąnaudos'!EH14</f>
        <v>0</v>
      </c>
      <c r="EI34" s="38">
        <f>+'Infrastruk. sukūrimo sąnaudos'!EI14</f>
        <v>0</v>
      </c>
      <c r="EJ34" s="38">
        <f>+'Infrastruk. sukūrimo sąnaudos'!EJ14</f>
        <v>0</v>
      </c>
      <c r="EK34" s="38">
        <f>+'Infrastruk. sukūrimo sąnaudos'!EK14</f>
        <v>0</v>
      </c>
      <c r="EL34" s="38">
        <f>+'Infrastruk. sukūrimo sąnaudos'!EL14</f>
        <v>10000</v>
      </c>
      <c r="EM34" s="38">
        <f>+'Infrastruk. sukūrimo sąnaudos'!EM14</f>
        <v>0</v>
      </c>
      <c r="EN34" s="38">
        <f>SUM(EB34:EM34)</f>
        <v>10000</v>
      </c>
      <c r="EO34" s="38">
        <f>+'Infrastruk. sukūrimo sąnaudos'!EO14</f>
        <v>0</v>
      </c>
      <c r="EP34" s="38">
        <f>+'Infrastruk. sukūrimo sąnaudos'!EP14</f>
        <v>0</v>
      </c>
      <c r="EQ34" s="38">
        <f>+'Infrastruk. sukūrimo sąnaudos'!EQ14</f>
        <v>0</v>
      </c>
      <c r="ER34" s="38">
        <f>+'Infrastruk. sukūrimo sąnaudos'!ER14</f>
        <v>0</v>
      </c>
      <c r="ES34" s="38">
        <f>+'Infrastruk. sukūrimo sąnaudos'!ES14</f>
        <v>0</v>
      </c>
      <c r="ET34" s="38">
        <f>+'Infrastruk. sukūrimo sąnaudos'!ET14</f>
        <v>0</v>
      </c>
      <c r="EU34" s="38">
        <f>+'Infrastruk. sukūrimo sąnaudos'!EU14</f>
        <v>0</v>
      </c>
      <c r="EV34" s="38">
        <f>+'Infrastruk. sukūrimo sąnaudos'!EV14</f>
        <v>0</v>
      </c>
      <c r="EW34" s="38">
        <f>+'Infrastruk. sukūrimo sąnaudos'!EW14</f>
        <v>0</v>
      </c>
      <c r="EX34" s="38">
        <f>+'Infrastruk. sukūrimo sąnaudos'!EX14</f>
        <v>0</v>
      </c>
      <c r="EY34" s="38">
        <f>+'Infrastruk. sukūrimo sąnaudos'!EY14</f>
        <v>10000</v>
      </c>
      <c r="EZ34" s="38">
        <f>+'Infrastruk. sukūrimo sąnaudos'!EZ14</f>
        <v>0</v>
      </c>
      <c r="FA34" s="38">
        <f>SUM(EO34:EZ34)</f>
        <v>10000</v>
      </c>
      <c r="FB34" s="38">
        <f>+'Infrastruk. sukūrimo sąnaudos'!FB14</f>
        <v>0</v>
      </c>
      <c r="FC34" s="38">
        <f>+'Infrastruk. sukūrimo sąnaudos'!FC14</f>
        <v>0</v>
      </c>
      <c r="FD34" s="38">
        <f>+'Infrastruk. sukūrimo sąnaudos'!FD14</f>
        <v>0</v>
      </c>
      <c r="FE34" s="38">
        <f>+'Infrastruk. sukūrimo sąnaudos'!FE14</f>
        <v>0</v>
      </c>
      <c r="FF34" s="38">
        <f>+'Infrastruk. sukūrimo sąnaudos'!FF14</f>
        <v>0</v>
      </c>
      <c r="FG34" s="38">
        <f>+'Infrastruk. sukūrimo sąnaudos'!FG14</f>
        <v>0</v>
      </c>
      <c r="FH34" s="38">
        <f>+'Infrastruk. sukūrimo sąnaudos'!FH14</f>
        <v>0</v>
      </c>
      <c r="FI34" s="38">
        <f>+'Infrastruk. sukūrimo sąnaudos'!FI14</f>
        <v>0</v>
      </c>
      <c r="FJ34" s="38">
        <f>+'Infrastruk. sukūrimo sąnaudos'!FJ14</f>
        <v>0</v>
      </c>
      <c r="FK34" s="38">
        <f>+'Infrastruk. sukūrimo sąnaudos'!FK14</f>
        <v>0</v>
      </c>
      <c r="FL34" s="38">
        <f>+'Infrastruk. sukūrimo sąnaudos'!FL14</f>
        <v>10000</v>
      </c>
      <c r="FM34" s="38">
        <f>+'Infrastruk. sukūrimo sąnaudos'!FM14</f>
        <v>0</v>
      </c>
      <c r="FN34" s="38">
        <f>SUM(FB34:FM34)</f>
        <v>10000</v>
      </c>
      <c r="FO34" s="38">
        <f>+'Infrastruk. sukūrimo sąnaudos'!FO14</f>
        <v>0</v>
      </c>
      <c r="FP34" s="38">
        <f>+'Infrastruk. sukūrimo sąnaudos'!FP14</f>
        <v>0</v>
      </c>
      <c r="FQ34" s="38">
        <f>+'Infrastruk. sukūrimo sąnaudos'!FQ14</f>
        <v>0</v>
      </c>
      <c r="FR34" s="38">
        <f>+'Infrastruk. sukūrimo sąnaudos'!FR14</f>
        <v>0</v>
      </c>
      <c r="FS34" s="38">
        <f>+'Infrastruk. sukūrimo sąnaudos'!FS14</f>
        <v>0</v>
      </c>
      <c r="FT34" s="38">
        <f>+'Infrastruk. sukūrimo sąnaudos'!FT14</f>
        <v>0</v>
      </c>
      <c r="FU34" s="38">
        <f>+'Infrastruk. sukūrimo sąnaudos'!FU14</f>
        <v>0</v>
      </c>
      <c r="FV34" s="38">
        <f>+'Infrastruk. sukūrimo sąnaudos'!FV14</f>
        <v>0</v>
      </c>
      <c r="FW34" s="38">
        <f>+'Infrastruk. sukūrimo sąnaudos'!FW14</f>
        <v>0</v>
      </c>
      <c r="FX34" s="38">
        <f>+'Infrastruk. sukūrimo sąnaudos'!FX14</f>
        <v>0</v>
      </c>
      <c r="FY34" s="38">
        <f>+'Infrastruk. sukūrimo sąnaudos'!FY14</f>
        <v>10000</v>
      </c>
      <c r="FZ34" s="38">
        <f>+'Infrastruk. sukūrimo sąnaudos'!FZ14</f>
        <v>0</v>
      </c>
      <c r="GA34" s="38">
        <f>SUM(FO34:FZ34)</f>
        <v>10000</v>
      </c>
      <c r="GB34" s="38">
        <f>+'Infrastruk. sukūrimo sąnaudos'!GB14</f>
        <v>0</v>
      </c>
      <c r="GC34" s="38">
        <f>+'Infrastruk. sukūrimo sąnaudos'!GC14</f>
        <v>0</v>
      </c>
      <c r="GD34" s="38">
        <f>+'Infrastruk. sukūrimo sąnaudos'!GD14</f>
        <v>0</v>
      </c>
      <c r="GE34" s="38">
        <f>+'Infrastruk. sukūrimo sąnaudos'!GE14</f>
        <v>0</v>
      </c>
      <c r="GF34" s="38">
        <f>+'Infrastruk. sukūrimo sąnaudos'!GF14</f>
        <v>0</v>
      </c>
      <c r="GG34" s="38">
        <f>+'Infrastruk. sukūrimo sąnaudos'!GG14</f>
        <v>0</v>
      </c>
      <c r="GH34" s="38">
        <f>+'Infrastruk. sukūrimo sąnaudos'!GH14</f>
        <v>0</v>
      </c>
      <c r="GI34" s="38">
        <f>+'Infrastruk. sukūrimo sąnaudos'!GI14</f>
        <v>0</v>
      </c>
      <c r="GJ34" s="38">
        <f>+'Infrastruk. sukūrimo sąnaudos'!GJ14</f>
        <v>0</v>
      </c>
      <c r="GK34" s="38">
        <f>+'Infrastruk. sukūrimo sąnaudos'!GK14</f>
        <v>0</v>
      </c>
      <c r="GL34" s="38">
        <f>+'Infrastruk. sukūrimo sąnaudos'!GL14</f>
        <v>10000</v>
      </c>
      <c r="GM34" s="38">
        <f>+'Infrastruk. sukūrimo sąnaudos'!GM14</f>
        <v>0</v>
      </c>
      <c r="GN34" s="38">
        <f>SUM(GB34:GM34)</f>
        <v>10000</v>
      </c>
      <c r="GO34" s="38">
        <f>+'Infrastruk. sukūrimo sąnaudos'!GO14</f>
        <v>0</v>
      </c>
      <c r="GP34" s="38">
        <f>+'Infrastruk. sukūrimo sąnaudos'!GP14</f>
        <v>0</v>
      </c>
      <c r="GQ34" s="38">
        <f>+'Infrastruk. sukūrimo sąnaudos'!GQ14</f>
        <v>0</v>
      </c>
      <c r="GR34" s="38">
        <f>+'Infrastruk. sukūrimo sąnaudos'!GR14</f>
        <v>0</v>
      </c>
      <c r="GS34" s="38">
        <f>+'Infrastruk. sukūrimo sąnaudos'!GS14</f>
        <v>0</v>
      </c>
      <c r="GT34" s="38">
        <f>+'Infrastruk. sukūrimo sąnaudos'!GT14</f>
        <v>0</v>
      </c>
      <c r="GU34" s="38">
        <f>+'Infrastruk. sukūrimo sąnaudos'!GU14</f>
        <v>0</v>
      </c>
      <c r="GV34" s="38">
        <f>+'Infrastruk. sukūrimo sąnaudos'!GV14</f>
        <v>0</v>
      </c>
      <c r="GW34" s="38">
        <f>+'Infrastruk. sukūrimo sąnaudos'!GW14</f>
        <v>0</v>
      </c>
      <c r="GX34" s="38">
        <f>+'Infrastruk. sukūrimo sąnaudos'!GX14</f>
        <v>0</v>
      </c>
      <c r="GY34" s="38">
        <f>+'Infrastruk. sukūrimo sąnaudos'!GY14</f>
        <v>0</v>
      </c>
      <c r="GZ34" s="38">
        <f>+'Infrastruk. sukūrimo sąnaudos'!GZ14</f>
        <v>0</v>
      </c>
      <c r="HA34" s="38">
        <f>SUM(GO34:GZ34)</f>
        <v>0</v>
      </c>
      <c r="HB34" s="38">
        <f>+'Infrastruk. sukūrimo sąnaudos'!HB14</f>
        <v>0</v>
      </c>
      <c r="HC34" s="38">
        <f>+'Infrastruk. sukūrimo sąnaudos'!HC14</f>
        <v>0</v>
      </c>
      <c r="HD34" s="38">
        <f>+'Infrastruk. sukūrimo sąnaudos'!HD14</f>
        <v>0</v>
      </c>
      <c r="HE34" s="38">
        <f>+'Infrastruk. sukūrimo sąnaudos'!HE14</f>
        <v>0</v>
      </c>
      <c r="HF34" s="38">
        <f>+'Infrastruk. sukūrimo sąnaudos'!HF14</f>
        <v>0</v>
      </c>
      <c r="HG34" s="38">
        <f>+'Infrastruk. sukūrimo sąnaudos'!HG14</f>
        <v>0</v>
      </c>
      <c r="HH34" s="38">
        <f>+'Infrastruk. sukūrimo sąnaudos'!HH14</f>
        <v>0</v>
      </c>
      <c r="HI34" s="38">
        <f>+'Infrastruk. sukūrimo sąnaudos'!HI14</f>
        <v>0</v>
      </c>
      <c r="HJ34" s="38">
        <f>+'Infrastruk. sukūrimo sąnaudos'!HJ14</f>
        <v>0</v>
      </c>
      <c r="HK34" s="38">
        <f>+'Infrastruk. sukūrimo sąnaudos'!HK14</f>
        <v>0</v>
      </c>
      <c r="HL34" s="38">
        <f>+'Infrastruk. sukūrimo sąnaudos'!HL14</f>
        <v>0</v>
      </c>
      <c r="HM34" s="38">
        <f>+'Infrastruk. sukūrimo sąnaudos'!HM14</f>
        <v>0</v>
      </c>
      <c r="HN34" s="38">
        <f>SUM(HB34:HM34)</f>
        <v>0</v>
      </c>
      <c r="HO34" s="38">
        <f>+'Infrastruk. sukūrimo sąnaudos'!HO14</f>
        <v>0</v>
      </c>
      <c r="HP34" s="38">
        <f>+'Infrastruk. sukūrimo sąnaudos'!HP14</f>
        <v>0</v>
      </c>
      <c r="HQ34" s="38">
        <f>+'Infrastruk. sukūrimo sąnaudos'!HQ14</f>
        <v>0</v>
      </c>
      <c r="HR34" s="38">
        <f>+'Infrastruk. sukūrimo sąnaudos'!HR14</f>
        <v>0</v>
      </c>
      <c r="HS34" s="38">
        <f>+'Infrastruk. sukūrimo sąnaudos'!HS14</f>
        <v>0</v>
      </c>
      <c r="HT34" s="38">
        <f>+'Infrastruk. sukūrimo sąnaudos'!HT14</f>
        <v>0</v>
      </c>
      <c r="HU34" s="38">
        <f>+'Infrastruk. sukūrimo sąnaudos'!HU14</f>
        <v>0</v>
      </c>
      <c r="HV34" s="38">
        <f>+'Infrastruk. sukūrimo sąnaudos'!HV14</f>
        <v>0</v>
      </c>
      <c r="HW34" s="38">
        <f>+'Infrastruk. sukūrimo sąnaudos'!HW14</f>
        <v>0</v>
      </c>
      <c r="HX34" s="38">
        <f>+'Infrastruk. sukūrimo sąnaudos'!HX14</f>
        <v>0</v>
      </c>
      <c r="HY34" s="38">
        <f>+'Infrastruk. sukūrimo sąnaudos'!HY14</f>
        <v>0</v>
      </c>
      <c r="HZ34" s="38">
        <f>+'Infrastruk. sukūrimo sąnaudos'!HZ14</f>
        <v>0</v>
      </c>
      <c r="IA34" s="38">
        <f>SUM(HO34:HZ34)</f>
        <v>0</v>
      </c>
      <c r="IB34" s="38">
        <f>+'Infrastruk. sukūrimo sąnaudos'!IB14</f>
        <v>0</v>
      </c>
      <c r="IC34" s="38">
        <f>+'Infrastruk. sukūrimo sąnaudos'!IC14</f>
        <v>0</v>
      </c>
      <c r="ID34" s="38">
        <f>+'Infrastruk. sukūrimo sąnaudos'!ID14</f>
        <v>0</v>
      </c>
      <c r="IE34" s="38">
        <f>+'Infrastruk. sukūrimo sąnaudos'!IE14</f>
        <v>0</v>
      </c>
      <c r="IF34" s="38">
        <f>+'Infrastruk. sukūrimo sąnaudos'!IF14</f>
        <v>0</v>
      </c>
      <c r="IG34" s="38">
        <f>+'Infrastruk. sukūrimo sąnaudos'!IG14</f>
        <v>0</v>
      </c>
      <c r="IH34" s="38">
        <f>+'Infrastruk. sukūrimo sąnaudos'!IH14</f>
        <v>0</v>
      </c>
      <c r="II34" s="38">
        <f>+'Infrastruk. sukūrimo sąnaudos'!II14</f>
        <v>0</v>
      </c>
      <c r="IJ34" s="38">
        <f>+'Infrastruk. sukūrimo sąnaudos'!IJ14</f>
        <v>0</v>
      </c>
      <c r="IK34" s="38">
        <f>+'Infrastruk. sukūrimo sąnaudos'!IK14</f>
        <v>0</v>
      </c>
      <c r="IL34" s="38">
        <f>+'Infrastruk. sukūrimo sąnaudos'!IL14</f>
        <v>0</v>
      </c>
      <c r="IM34" s="38">
        <f>+'Infrastruk. sukūrimo sąnaudos'!IM14</f>
        <v>0</v>
      </c>
      <c r="IN34" s="38">
        <f>SUM(IB34:IM34)</f>
        <v>0</v>
      </c>
      <c r="IO34" s="38">
        <f>+'Infrastruk. sukūrimo sąnaudos'!IO14</f>
        <v>0</v>
      </c>
      <c r="IP34" s="38">
        <f>+'Infrastruk. sukūrimo sąnaudos'!IP14</f>
        <v>0</v>
      </c>
      <c r="IQ34" s="38">
        <f>+'Infrastruk. sukūrimo sąnaudos'!IQ14</f>
        <v>0</v>
      </c>
      <c r="IR34" s="38">
        <f>+'Infrastruk. sukūrimo sąnaudos'!IR14</f>
        <v>0</v>
      </c>
      <c r="IS34" s="38">
        <f>+'Infrastruk. sukūrimo sąnaudos'!IS14</f>
        <v>0</v>
      </c>
      <c r="IT34" s="38">
        <f>+'Infrastruk. sukūrimo sąnaudos'!IT14</f>
        <v>0</v>
      </c>
      <c r="IU34" s="38">
        <f>+'Infrastruk. sukūrimo sąnaudos'!IU14</f>
        <v>0</v>
      </c>
      <c r="IV34" s="38">
        <f>+'Infrastruk. sukūrimo sąnaudos'!IV14</f>
        <v>0</v>
      </c>
      <c r="IW34" s="38">
        <f>+'Infrastruk. sukūrimo sąnaudos'!IW14</f>
        <v>0</v>
      </c>
      <c r="IX34" s="38">
        <f>+'Infrastruk. sukūrimo sąnaudos'!IX14</f>
        <v>0</v>
      </c>
      <c r="IY34" s="38">
        <f>+'Infrastruk. sukūrimo sąnaudos'!IY14</f>
        <v>0</v>
      </c>
      <c r="IZ34" s="38">
        <f>+'Infrastruk. sukūrimo sąnaudos'!IZ14</f>
        <v>0</v>
      </c>
      <c r="JA34" s="38">
        <f>SUM(IO34:IZ34)</f>
        <v>0</v>
      </c>
      <c r="JB34" s="38">
        <f>+'Infrastruk. sukūrimo sąnaudos'!JB14</f>
        <v>0</v>
      </c>
      <c r="JC34" s="38">
        <f>+'Infrastruk. sukūrimo sąnaudos'!JC14</f>
        <v>0</v>
      </c>
      <c r="JD34" s="38">
        <f>+'Infrastruk. sukūrimo sąnaudos'!JD14</f>
        <v>0</v>
      </c>
      <c r="JE34" s="38">
        <f>+'Infrastruk. sukūrimo sąnaudos'!JE14</f>
        <v>0</v>
      </c>
      <c r="JF34" s="38">
        <f>+'Infrastruk. sukūrimo sąnaudos'!JF14</f>
        <v>0</v>
      </c>
      <c r="JG34" s="38">
        <f>+'Infrastruk. sukūrimo sąnaudos'!JG14</f>
        <v>0</v>
      </c>
      <c r="JH34" s="38">
        <f>+'Infrastruk. sukūrimo sąnaudos'!JH14</f>
        <v>0</v>
      </c>
      <c r="JI34" s="38">
        <f>+'Infrastruk. sukūrimo sąnaudos'!JI14</f>
        <v>0</v>
      </c>
      <c r="JJ34" s="38">
        <f>+'Infrastruk. sukūrimo sąnaudos'!JJ14</f>
        <v>0</v>
      </c>
      <c r="JK34" s="38">
        <f>+'Infrastruk. sukūrimo sąnaudos'!JK14</f>
        <v>0</v>
      </c>
      <c r="JL34" s="38">
        <f>+'Infrastruk. sukūrimo sąnaudos'!JL14</f>
        <v>0</v>
      </c>
      <c r="JM34" s="38">
        <f>+'Infrastruk. sukūrimo sąnaudos'!JM14</f>
        <v>0</v>
      </c>
      <c r="JN34" s="38">
        <f>SUM(JB34:JM34)</f>
        <v>0</v>
      </c>
      <c r="JO34" s="38">
        <f>+'Infrastruk. sukūrimo sąnaudos'!JO14</f>
        <v>0</v>
      </c>
      <c r="JP34" s="38">
        <f>+'Infrastruk. sukūrimo sąnaudos'!JP14</f>
        <v>0</v>
      </c>
      <c r="JQ34" s="38">
        <f>+'Infrastruk. sukūrimo sąnaudos'!JQ14</f>
        <v>0</v>
      </c>
      <c r="JR34" s="38">
        <f>+'Infrastruk. sukūrimo sąnaudos'!JR14</f>
        <v>0</v>
      </c>
      <c r="JS34" s="38">
        <f>+'Infrastruk. sukūrimo sąnaudos'!JS14</f>
        <v>0</v>
      </c>
      <c r="JT34" s="38">
        <f>+'Infrastruk. sukūrimo sąnaudos'!JT14</f>
        <v>0</v>
      </c>
      <c r="JU34" s="38">
        <f>+'Infrastruk. sukūrimo sąnaudos'!JU14</f>
        <v>0</v>
      </c>
      <c r="JV34" s="38">
        <f>+'Infrastruk. sukūrimo sąnaudos'!JV14</f>
        <v>0</v>
      </c>
      <c r="JW34" s="38">
        <f>+'Infrastruk. sukūrimo sąnaudos'!JW14</f>
        <v>0</v>
      </c>
      <c r="JX34" s="38">
        <f>+'Infrastruk. sukūrimo sąnaudos'!JX14</f>
        <v>0</v>
      </c>
      <c r="JY34" s="38">
        <f>+'Infrastruk. sukūrimo sąnaudos'!JY14</f>
        <v>0</v>
      </c>
      <c r="JZ34" s="38">
        <f>+'Infrastruk. sukūrimo sąnaudos'!JZ14</f>
        <v>0</v>
      </c>
      <c r="KA34" s="38">
        <f>SUM(JO34:JZ34)</f>
        <v>0</v>
      </c>
      <c r="KB34" s="38">
        <f>+'Infrastruk. sukūrimo sąnaudos'!KB14</f>
        <v>0</v>
      </c>
      <c r="KC34" s="38">
        <f>+'Infrastruk. sukūrimo sąnaudos'!KC14</f>
        <v>0</v>
      </c>
      <c r="KD34" s="38">
        <f>+'Infrastruk. sukūrimo sąnaudos'!KD14</f>
        <v>0</v>
      </c>
      <c r="KE34" s="38">
        <f>+'Infrastruk. sukūrimo sąnaudos'!KE14</f>
        <v>0</v>
      </c>
      <c r="KF34" s="38">
        <f>+'Infrastruk. sukūrimo sąnaudos'!KF14</f>
        <v>0</v>
      </c>
      <c r="KG34" s="38">
        <f>+'Infrastruk. sukūrimo sąnaudos'!KG14</f>
        <v>0</v>
      </c>
      <c r="KH34" s="38">
        <f>+'Infrastruk. sukūrimo sąnaudos'!KH14</f>
        <v>0</v>
      </c>
      <c r="KI34" s="38">
        <f>+'Infrastruk. sukūrimo sąnaudos'!KI14</f>
        <v>0</v>
      </c>
      <c r="KJ34" s="38">
        <f>+'Infrastruk. sukūrimo sąnaudos'!KJ14</f>
        <v>0</v>
      </c>
      <c r="KK34" s="38">
        <f>+'Infrastruk. sukūrimo sąnaudos'!KK14</f>
        <v>0</v>
      </c>
      <c r="KL34" s="38">
        <f>+'Infrastruk. sukūrimo sąnaudos'!KL14</f>
        <v>0</v>
      </c>
      <c r="KM34" s="38">
        <f>+'Infrastruk. sukūrimo sąnaudos'!KM14</f>
        <v>0</v>
      </c>
      <c r="KN34" s="38">
        <f>SUM(KB34:KM34)</f>
        <v>0</v>
      </c>
      <c r="KO34" s="38">
        <f>+'Infrastruk. sukūrimo sąnaudos'!KO14</f>
        <v>0</v>
      </c>
      <c r="KP34" s="38">
        <f>+'Infrastruk. sukūrimo sąnaudos'!KP14</f>
        <v>0</v>
      </c>
      <c r="KQ34" s="38">
        <f>+'Infrastruk. sukūrimo sąnaudos'!KQ14</f>
        <v>0</v>
      </c>
      <c r="KR34" s="38">
        <f>+'Infrastruk. sukūrimo sąnaudos'!KR14</f>
        <v>0</v>
      </c>
      <c r="KS34" s="38">
        <f>+'Infrastruk. sukūrimo sąnaudos'!KS14</f>
        <v>0</v>
      </c>
      <c r="KT34" s="38">
        <f>+'Infrastruk. sukūrimo sąnaudos'!KT14</f>
        <v>0</v>
      </c>
      <c r="KU34" s="38">
        <f>+'Infrastruk. sukūrimo sąnaudos'!KU14</f>
        <v>0</v>
      </c>
      <c r="KV34" s="38">
        <f>+'Infrastruk. sukūrimo sąnaudos'!KV14</f>
        <v>0</v>
      </c>
      <c r="KW34" s="38">
        <f>+'Infrastruk. sukūrimo sąnaudos'!KW14</f>
        <v>0</v>
      </c>
      <c r="KX34" s="38">
        <f>+'Infrastruk. sukūrimo sąnaudos'!KX14</f>
        <v>0</v>
      </c>
      <c r="KY34" s="38">
        <f>+'Infrastruk. sukūrimo sąnaudos'!KY14</f>
        <v>0</v>
      </c>
      <c r="KZ34" s="38">
        <f>+'Infrastruk. sukūrimo sąnaudos'!KZ14</f>
        <v>0</v>
      </c>
      <c r="LA34" s="38">
        <f>SUM(KO34:KZ34)</f>
        <v>0</v>
      </c>
      <c r="LB34" s="38">
        <f>+'Infrastruk. sukūrimo sąnaudos'!LB14</f>
        <v>0</v>
      </c>
      <c r="LC34" s="38">
        <f>+'Infrastruk. sukūrimo sąnaudos'!LC14</f>
        <v>0</v>
      </c>
      <c r="LD34" s="38">
        <f>+'Infrastruk. sukūrimo sąnaudos'!LD14</f>
        <v>0</v>
      </c>
      <c r="LE34" s="38">
        <f>+'Infrastruk. sukūrimo sąnaudos'!LE14</f>
        <v>0</v>
      </c>
      <c r="LF34" s="38">
        <f>+'Infrastruk. sukūrimo sąnaudos'!LF14</f>
        <v>0</v>
      </c>
      <c r="LG34" s="38">
        <f>+'Infrastruk. sukūrimo sąnaudos'!LG14</f>
        <v>0</v>
      </c>
      <c r="LH34" s="38">
        <f>+'Infrastruk. sukūrimo sąnaudos'!LH14</f>
        <v>0</v>
      </c>
      <c r="LI34" s="38">
        <f>+'Infrastruk. sukūrimo sąnaudos'!LI14</f>
        <v>0</v>
      </c>
      <c r="LJ34" s="38">
        <f>+'Infrastruk. sukūrimo sąnaudos'!LJ14</f>
        <v>0</v>
      </c>
      <c r="LK34" s="38">
        <f>+'Infrastruk. sukūrimo sąnaudos'!LK14</f>
        <v>0</v>
      </c>
      <c r="LL34" s="38">
        <f>+'Infrastruk. sukūrimo sąnaudos'!LL14</f>
        <v>0</v>
      </c>
      <c r="LM34" s="38">
        <f>+'Infrastruk. sukūrimo sąnaudos'!LM14</f>
        <v>0</v>
      </c>
      <c r="LN34" s="38">
        <f>SUM(LB34:LM34)</f>
        <v>0</v>
      </c>
    </row>
    <row r="35" spans="1:326">
      <c r="A35" s="7" t="s">
        <v>146</v>
      </c>
      <c r="B35" s="38">
        <f>IF(B10='Bazinės prielaidos'!$E$11+'Bazinės prielaidos'!$E$15,-B33-B34,IF(B13,IF(AND(B33&gt;0,B18-B55-B59-B60-B61+B48&gt;B33),-B33,IF(B33=0,0,-(B18-B55-B59-B60-B61+B48))),0))</f>
        <v>0</v>
      </c>
      <c r="C35" s="38">
        <f>IF(C10='Bazinės prielaidos'!$E$11+'Bazinės prielaidos'!$E$15,-C33-C34,IF(C13,IF(AND(C33&gt;0,C18-C55-C59-C60-C61+C48&gt;C33),-C33,IF(C33=0,0,-(C18-C55-C59-C60-C61+C48))),0))</f>
        <v>0</v>
      </c>
      <c r="D35" s="38">
        <f>IF(D10='Bazinės prielaidos'!$E$11+'Bazinės prielaidos'!$E$15,-D33-D34,IF(D13,IF(AND(D33&gt;0,D18-D55-D59-D60-D61+D48&gt;D33),-D33,IF(D33=0,0,-(D18-D55-D59-D60-D61+D48))),0))</f>
        <v>0</v>
      </c>
      <c r="E35" s="38">
        <f>IF(E10='Bazinės prielaidos'!$E$11+'Bazinės prielaidos'!$E$15,-E33-E34,IF(E13,IF(AND(E33&gt;0,E18-E55-E59-E60-E61+E48&gt;E33),-E33,IF(E33=0,0,-(E18-E55-E59-E60-E61+E48))),0))</f>
        <v>0</v>
      </c>
      <c r="F35" s="38">
        <f>IF(F10='Bazinės prielaidos'!$E$11+'Bazinės prielaidos'!$E$15,-F33-F34,IF(F13,IF(AND(F33&gt;0,F18-F55-F59-F60-F61+F48&gt;F33),-F33,IF(F33=0,0,-(F18-F55-F59-F60-F61+F48))),0))</f>
        <v>0</v>
      </c>
      <c r="G35" s="38">
        <f>IF(G10='Bazinės prielaidos'!$E$11+'Bazinės prielaidos'!$E$15,-G33-G34,IF(G13,IF(AND(G33&gt;0,G18-G55-G59-G60-G61+G48&gt;G33),-G33,IF(G33=0,0,-(G18-G55-G59-G60-G61+G48))),0))</f>
        <v>0</v>
      </c>
      <c r="H35" s="38">
        <f>IF(H10='Bazinės prielaidos'!$E$11+'Bazinės prielaidos'!$E$15,-H33-H34,IF(H13,IF(AND(H33&gt;0,H18-H55-H59-H60-H61+H48&gt;H33),-H33,IF(H33=0,0,-(H18-H55-H59-H60-H61+H48))),0))</f>
        <v>0</v>
      </c>
      <c r="I35" s="38">
        <f>IF(I10='Bazinės prielaidos'!$E$11+'Bazinės prielaidos'!$E$15,-I33-I34,IF(I13,IF(AND(I33&gt;0,I18-I55-I59-I60-I61+I48&gt;I33),-I33,IF(I33=0,0,-(I18-I55-I59-I60-I61+I48))),0))</f>
        <v>0</v>
      </c>
      <c r="J35" s="38">
        <f>IF(J10='Bazinės prielaidos'!$E$11+'Bazinės prielaidos'!$E$15,-J33-J34,IF(J13,IF(AND(J33&gt;0,J18-J55-J59-J60-J61+J48&gt;J33),-J33,IF(J33=0,0,-(J18-J55-J59-J60-J61+J48))),0))</f>
        <v>0</v>
      </c>
      <c r="K35" s="38">
        <f>IF(K10='Bazinės prielaidos'!$E$11+'Bazinės prielaidos'!$E$15,-K33-K34,IF(K13,IF(AND(K33&gt;0,K18-K55-K59-K60-K61+K48&gt;K33),-K33,IF(K33=0,0,-(K18-K55-K59-K60-K61+K48))),0))</f>
        <v>0</v>
      </c>
      <c r="L35" s="38">
        <f>IF(L10='Bazinės prielaidos'!$E$11+'Bazinės prielaidos'!$E$15,-L33-L34,IF(L13,IF(AND(L33&gt;0,L18-L55-L59-L60-L61+L48&gt;L33),-L33,IF(L33=0,0,-(L18-L55-L59-L60-L61+L48))),0))</f>
        <v>0</v>
      </c>
      <c r="M35" s="38">
        <f>IF(M10='Bazinės prielaidos'!$E$11+'Bazinės prielaidos'!$E$15,-M33-M34,IF(M13,IF(AND(M33&gt;0,M18-M55-M59-M60-M61+M48&gt;M33),-M33,IF(M33=0,0,-(M18-M55-M59-M60-M61+M48))),0))</f>
        <v>0</v>
      </c>
      <c r="N35" s="38">
        <f>SUM(B35:M35)</f>
        <v>0</v>
      </c>
      <c r="O35" s="38">
        <f>IF(O10='Bazinės prielaidos'!$E$11+'Bazinės prielaidos'!$E$15,-O33-O34,IF(O13,IF(AND(O33&gt;0,O18-O55-O59-O60-O61+O48&gt;O33),-O33,IF(O33=0,0,-(O18-O55-O59-O60-O61+O48))),0))</f>
        <v>0</v>
      </c>
      <c r="P35" s="38">
        <f>IF(P10='Bazinės prielaidos'!$E$11+'Bazinės prielaidos'!$E$15,-P33-P34,IF(P13,IF(AND(P33&gt;0,P18-P55-P59-P60-P61+P48&gt;P33),-P33,IF(P33=0,0,-(P18-P55-P59-P60-P61+P48))),0))</f>
        <v>0</v>
      </c>
      <c r="Q35" s="38">
        <f>IF(Q10='Bazinės prielaidos'!$E$11+'Bazinės prielaidos'!$E$15,-Q33-Q34,IF(Q13,IF(AND(Q33&gt;0,Q18-Q55-Q59-Q60-Q61+Q48&gt;Q33),-Q33,IF(Q33=0,0,-(Q18-Q55-Q59-Q60-Q61+Q48))),0))</f>
        <v>0</v>
      </c>
      <c r="R35" s="38">
        <f>IF(R10='Bazinės prielaidos'!$E$11+'Bazinės prielaidos'!$E$15,-R33-R34,IF(R13,IF(AND(R33&gt;0,R18-R55-R59-R60-R61+R48&gt;R33),-R33,IF(R33=0,0,-(R18-R55-R59-R60-R61+R48))),0))</f>
        <v>0</v>
      </c>
      <c r="S35" s="38">
        <f>IF(S10='Bazinės prielaidos'!$E$11+'Bazinės prielaidos'!$E$15,-S33-S34,IF(S13,IF(AND(S33&gt;0,S18-S55-S59-S60-S61+S48&gt;S33),-S33,IF(S33=0,0,-(S18-S55-S59-S60-S61+S48))),0))</f>
        <v>0</v>
      </c>
      <c r="T35" s="38">
        <f>IF(T10='Bazinės prielaidos'!$E$11+'Bazinės prielaidos'!$E$15,-T33-T34,IF(T13,IF(AND(T33&gt;0,T18-T55-T59-T60-T61+T48&gt;T33),-T33,IF(T33=0,0,-(T18-T55-T59-T60-T61+T48))),0))</f>
        <v>0</v>
      </c>
      <c r="U35" s="38">
        <f>IF(U10='Bazinės prielaidos'!$E$11+'Bazinės prielaidos'!$E$15,-U33-U34,IF(U13,IF(AND(U33&gt;0,U18-U55-U59-U60-U61+U48&gt;U33),-U33,IF(U33=0,0,-(U18-U55-U59-U60-U61+U48))),0))</f>
        <v>0</v>
      </c>
      <c r="V35" s="38">
        <f>IF(V10='Bazinės prielaidos'!$E$11+'Bazinės prielaidos'!$E$15,-V33-V34,IF(V13,IF(AND(V33&gt;0,V18-V55-V59-V60-V61+V48&gt;V33),-V33,IF(V33=0,0,-(V18-V55-V59-V60-V61+V48))),0))</f>
        <v>0</v>
      </c>
      <c r="W35" s="38">
        <f>IF(W10='Bazinės prielaidos'!$E$11+'Bazinės prielaidos'!$E$15,-W33-W34,IF(W13,IF(AND(W33&gt;0,W18-W55-W59-W60-W61+W48&gt;W33),-W33,IF(W33=0,0,-(W18-W55-W59-W60-W61+W48))),0))</f>
        <v>0</v>
      </c>
      <c r="X35" s="38">
        <f>IF(X10='Bazinės prielaidos'!$E$11+'Bazinės prielaidos'!$E$15,-X33-X34,IF(X13,IF(AND(X33&gt;0,X18-X55-X59-X60-X61+X48&gt;X33),-X33,IF(X33=0,0,-(X18-X55-X59-X60-X61+X48))),0))</f>
        <v>0</v>
      </c>
      <c r="Y35" s="38">
        <f>IF(Y10='Bazinės prielaidos'!$E$11+'Bazinės prielaidos'!$E$15,-Y33-Y34,IF(Y13,IF(AND(Y33&gt;0,Y18-Y55-Y59-Y60-Y61+Y48&gt;Y33),-Y33,IF(Y33=0,0,-(Y18-Y55-Y59-Y60-Y61+Y48))),0))</f>
        <v>0</v>
      </c>
      <c r="Z35" s="38">
        <f>IF(Z10='Bazinės prielaidos'!$E$11+'Bazinės prielaidos'!$E$15,-Z33-Z34,IF(Z13,IF(AND(Z33&gt;0,Z18-Z55-Z59-Z60-Z61+Z48&gt;Z33),-Z33,IF(Z33=0,0,-(Z18-Z55-Z59-Z60-Z61+Z48))),0))</f>
        <v>0</v>
      </c>
      <c r="AA35" s="38">
        <f>SUM(O35:Z35)</f>
        <v>0</v>
      </c>
      <c r="AB35" s="38">
        <f>IF(AB10='Bazinės prielaidos'!$E$11+'Bazinės prielaidos'!$E$15,-AB33-AB34,IF(AB13,IF(AND(AB33&gt;0,AB18-AB55-AB59-AB60-AB61+AB48&gt;AB33),-AB33,IF(AB33=0,0,-(AB18-AB55-AB59-AB60-AB61+AB48))),0))</f>
        <v>5540.9237603074398</v>
      </c>
      <c r="AC35" s="38">
        <f>IF(AC10='Bazinės prielaidos'!$E$11+'Bazinės prielaidos'!$E$15,-AC33-AC34,IF(AC13,IF(AND(AC33&gt;0,AC18-AC55-AC59-AC60-AC61+AC48&gt;AC33),-AC33,IF(AC33=0,0,-(AC18-AC55-AC59-AC60-AC61+AC48))),0))</f>
        <v>5415.4195363720519</v>
      </c>
      <c r="AD35" s="38">
        <f>IF(AD10='Bazinės prielaidos'!$E$11+'Bazinės prielaidos'!$E$15,-AD33-AD34,IF(AD13,IF(AND(AD33&gt;0,AD18-AD55-AD59-AD60-AD61+AD48&gt;AD33),-AD33,IF(AD33=0,0,-(AD18-AD55-AD59-AD60-AD61+AD48))),0))</f>
        <v>5288.6602701973097</v>
      </c>
      <c r="AE35" s="38">
        <f>IF(AE10='Bazinės prielaidos'!$E$11+'Bazinės prielaidos'!$E$15,-AE33-AE34,IF(AE13,IF(AND(AE33&gt;0,AE18-AE55-AE59-AE60-AE61+AE48&gt;AE33),-AE33,IF(AE33=0,0,-(AE18-AE55-AE59-AE60-AE61+AE48))),0))</f>
        <v>5160.6334113608209</v>
      </c>
      <c r="AF35" s="38">
        <f>IF(AF10='Bazinės prielaidos'!$E$11+'Bazinės prielaidos'!$E$15,-AF33-AF34,IF(AF13,IF(AND(AF33&gt;0,AF18-AF55-AF59-AF60-AF61+AF48&gt;AF33),-AF33,IF(AF33=0,0,-(AF18-AF55-AF59-AF60-AF61+AF48))),0))</f>
        <v>5031.326283935965</v>
      </c>
      <c r="AG35" s="38">
        <f>IF(AG10='Bazinės prielaidos'!$E$11+'Bazinės prielaidos'!$E$15,-AG33-AG34,IF(AG13,IF(AND(AG33&gt;0,AG18-AG55-AG59-AG60-AG61+AG48&gt;AG33),-AG33,IF(AG33=0,0,-(AG18-AG55-AG59-AG60-AG61+AG48))),0))</f>
        <v>4900.7260852368654</v>
      </c>
      <c r="AH35" s="38">
        <f>IF(AH10='Bazinės prielaidos'!$E$11+'Bazinės prielaidos'!$E$15,-AH33-AH34,IF(AH13,IF(AND(AH33&gt;0,AH18-AH55-AH59-AH60-AH61+AH48&gt;AH33),-AH33,IF(AH33=0,0,-(AH18-AH55-AH59-AH60-AH61+AH48))),0))</f>
        <v>4768.8198845507686</v>
      </c>
      <c r="AI35" s="38">
        <f>IF(AI10='Bazinės prielaidos'!$E$11+'Bazinės prielaidos'!$E$15,-AI33-AI34,IF(AI13,IF(AND(AI33&gt;0,AI18-AI55-AI59-AI60-AI61+AI48&gt;AI33),-AI33,IF(AI33=0,0,-(AI18-AI55-AI59-AI60-AI61+AI48))),0))</f>
        <v>4635.5946218578138</v>
      </c>
      <c r="AJ35" s="38">
        <f>IF(AJ10='Bazinės prielaidos'!$E$11+'Bazinės prielaidos'!$E$15,-AJ33-AJ34,IF(AJ13,IF(AND(AJ33&gt;0,AJ18-AJ55-AJ59-AJ60-AJ61+AJ48&gt;AJ33),-AJ33,IF(AJ33=0,0,-(AJ18-AJ55-AJ59-AJ60-AJ61+AJ48))),0))</f>
        <v>4501.0371065379331</v>
      </c>
      <c r="AK35" s="38">
        <f>IF(AK10='Bazinės prielaidos'!$E$11+'Bazinės prielaidos'!$E$15,-AK33-AK34,IF(AK13,IF(AND(AK33&gt;0,AK18-AK55-AK59-AK60-AK61+AK48&gt;AK33),-AK33,IF(AK33=0,0,-(AK18-AK55-AK59-AK60-AK61+AK48))),0))</f>
        <v>4365.1340160648506</v>
      </c>
      <c r="AL35" s="38">
        <f>IF(AL10='Bazinės prielaidos'!$E$11+'Bazinės prielaidos'!$E$15,-AL33-AL34,IF(AL13,IF(AND(AL33&gt;0,AL18-AL55-AL59-AL60-AL61+AL48&gt;AL33),-AL33,IF(AL33=0,0,-(AL18-AL55-AL59-AL60-AL61+AL48))),0))</f>
        <v>4227.8718946870304</v>
      </c>
      <c r="AM35" s="38">
        <f>IF(AM10='Bazinės prielaidos'!$E$11+'Bazinės prielaidos'!$E$15,-AM33-AM34,IF(AM13,IF(AND(AM33&gt;0,AM18-AM55-AM59-AM60-AM61+AM48&gt;AM33),-AM33,IF(AM33=0,0,-(AM18-AM55-AM59-AM60-AM61+AM48))),0))</f>
        <v>4189.2371520954439</v>
      </c>
      <c r="AN35" s="38">
        <f>SUM(AB35:AM35)</f>
        <v>58025.384023204286</v>
      </c>
      <c r="AO35" s="38">
        <f>IF(AO10='Bazinės prielaidos'!$E$11+'Bazinės prielaidos'!$E$15,-AO33-AO34,IF(AO13,IF(AND(AO33&gt;0,AO18-AO55-AO59-AO60-AO61+AO48&gt;AO33),-AO33,IF(AO33=0,0,-(AO18-AO55-AO59-AO60-AO61+AO48))),0))</f>
        <v>4050.2160620779341</v>
      </c>
      <c r="AP35" s="38">
        <f>IF(AP10='Bazinės prielaidos'!$E$11+'Bazinės prielaidos'!$E$15,-AP33-AP34,IF(AP13,IF(AND(AP33&gt;0,AP18-AP55-AP59-AP60-AP61+AP48&gt;AP33),-AP33,IF(AP33=0,0,-(AP18-AP55-AP59-AP60-AP61+AP48))),0))</f>
        <v>3909.8047611602506</v>
      </c>
      <c r="AQ35" s="38">
        <f>IF(AQ10='Bazinės prielaidos'!$E$11+'Bazinės prielaidos'!$E$15,-AQ33-AQ34,IF(AQ13,IF(AND(AQ33&gt;0,AQ18-AQ55-AQ59-AQ60-AQ61+AQ48&gt;AQ33),-AQ33,IF(AQ33=0,0,-(AQ18-AQ55-AQ59-AQ60-AQ61+AQ48))),0))</f>
        <v>3767.9893472333915</v>
      </c>
      <c r="AR35" s="38">
        <f>IF(AR10='Bazinės prielaidos'!$E$11+'Bazinės prielaidos'!$E$15,-AR33-AR34,IF(AR13,IF(AND(AR33&gt;0,AR18-AR55-AR59-AR60-AR61+AR48&gt;AR33),-AR33,IF(AR33=0,0,-(AR18-AR55-AR59-AR60-AR61+AR48))),0))</f>
        <v>3624.7557791672625</v>
      </c>
      <c r="AS35" s="38">
        <f>IF(AS10='Bazinės prielaidos'!$E$11+'Bazinės prielaidos'!$E$15,-AS33-AS34,IF(AS13,IF(AND(AS33&gt;0,AS18-AS55-AS59-AS60-AS61+AS48&gt;AS33),-AS33,IF(AS33=0,0,-(AS18-AS55-AS59-AS60-AS61+AS48))),0))</f>
        <v>3480.0898754204718</v>
      </c>
      <c r="AT35" s="38">
        <f>IF(AT10='Bazinės prielaidos'!$E$11+'Bazinės prielaidos'!$E$15,-AT33-AT34,IF(AT13,IF(AND(AT33&gt;0,AT18-AT55-AT59-AT60-AT61+AT48&gt;AT33),-AT33,IF(AT33=0,0,-(AT18-AT55-AT59-AT60-AT61+AT48))),0))</f>
        <v>3333.9773126362179</v>
      </c>
      <c r="AU35" s="38">
        <f>IF(AU10='Bazinės prielaidos'!$E$11+'Bazinės prielaidos'!$E$15,-AU33-AU34,IF(AU13,IF(AND(AU33&gt;0,AU18-AU55-AU59-AU60-AU61+AU48&gt;AU33),-AU33,IF(AU33=0,0,-(AU18-AU55-AU59-AU60-AU61+AU48))),0))</f>
        <v>3186.4036242241127</v>
      </c>
      <c r="AV35" s="38">
        <f>IF(AV10='Bazinės prielaidos'!$E$11+'Bazinės prielaidos'!$E$15,-AV33-AV34,IF(AV13,IF(AND(AV33&gt;0,AV18-AV55-AV59-AV60-AV61+AV48&gt;AV33),-AV33,IF(AV33=0,0,-(AV18-AV55-AV59-AV60-AV61+AV48))),0))</f>
        <v>3037.354198927891</v>
      </c>
      <c r="AW35" s="38">
        <f>IF(AW10='Bazinės prielaidos'!$E$11+'Bazinės prielaidos'!$E$15,-AW33-AW34,IF(AW13,IF(AND(AW33&gt;0,AW18-AW55-AW59-AW60-AW61+AW48&gt;AW33),-AW33,IF(AW33=0,0,-(AW18-AW55-AW59-AW60-AW61+AW48))),0))</f>
        <v>2886.8142793787101</v>
      </c>
      <c r="AX35" s="38">
        <f>IF(AX10='Bazinės prielaidos'!$E$11+'Bazinės prielaidos'!$E$15,-AX33-AX34,IF(AX13,IF(AND(AX33&gt;0,AX18-AX55-AX59-AX60-AX61+AX48&gt;AX33),-AX33,IF(AX33=0,0,-(AX18-AX55-AX59-AX60-AX61+AX48))),0))</f>
        <v>2734.7689606340355</v>
      </c>
      <c r="AY35" s="38">
        <f>IF(AY10='Bazinės prielaidos'!$E$11+'Bazinės prielaidos'!$E$15,-AY33-AY34,IF(AY13,IF(AND(AY33&gt;0,AY18-AY55-AY59-AY60-AY61+AY48&gt;AY33),-AY33,IF(AY33=0,0,-(AY18-AY55-AY59-AY60-AY61+AY48))),0))</f>
        <v>2581.2031887019093</v>
      </c>
      <c r="AZ35" s="38">
        <f>IF(AZ10='Bazinės prielaidos'!$E$11+'Bazinės prielaidos'!$E$15,-AZ33-AZ34,IF(AZ13,IF(AND(AZ33&gt;0,AZ18-AZ55-AZ59-AZ60-AZ61+AZ48&gt;AZ33),-AZ33,IF(AZ33=0,0,-(AZ18-AZ55-AZ59-AZ60-AZ61+AZ48))),0))</f>
        <v>2526.1017590504689</v>
      </c>
      <c r="BA35" s="38">
        <f>SUM(AO35:AZ35)</f>
        <v>39119.479148612663</v>
      </c>
      <c r="BB35" s="38">
        <f>IF(BB10='Bazinės prielaidos'!$E$11+'Bazinės prielaidos'!$E$15,-BB33-BB34,IF(BB13,IF(AND(BB33&gt;0,BB18-BB55-BB59-BB60-BB61+BB48&gt;BB33),-BB33,IF(BB33=0,0,-(BB18-BB55-BB59-BB60-BB61+BB48))),0))</f>
        <v>5739.9747816025174</v>
      </c>
      <c r="BC35" s="38">
        <f>IF(BC10='Bazinės prielaidos'!$E$11+'Bazinės prielaidos'!$E$15,-BC33-BC34,IF(BC13,IF(AND(BC33&gt;0,BC18-BC55-BC59-BC60-BC61+BC48&gt;BC33),-BC33,IF(BC33=0,0,-(BC18-BC55-BC59-BC60-BC61+BC48))),0))</f>
        <v>2246.9356013800698</v>
      </c>
      <c r="BD35" s="38">
        <f>IF(BD10='Bazinės prielaidos'!$E$11+'Bazinės prielaidos'!$E$15,-BD33-BD34,IF(BD13,IF(AND(BD33&gt;0,BD18-BD55-BD59-BD60-BD61+BD48&gt;BD33),-BD33,IF(BD33=0,0,-(BD18-BD55-BD59-BD60-BD61+BD48))),0))</f>
        <v>2088.4914958554145</v>
      </c>
      <c r="BE35" s="38">
        <f>IF(BE10='Bazinės prielaidos'!$E$11+'Bazinės prielaidos'!$E$15,-BE33-BE34,IF(BE13,IF(AND(BE33&gt;0,BE18-BE55-BE59-BE60-BE61+BE48&gt;BE33),-BE33,IF(BE33=0,0,-(BE18-BE55-BE59-BE60-BE61+BE48))),0))</f>
        <v>1928.4629492755048</v>
      </c>
      <c r="BF35" s="38">
        <f>IF(BF10='Bazinės prielaidos'!$E$11+'Bazinės prielaidos'!$E$15,-BF33-BF34,IF(BF13,IF(AND(BF33&gt;0,BF18-BF55-BF59-BF60-BF61+BF48&gt;BF33),-BF33,IF(BF33=0,0,-(BF18-BF55-BF59-BF60-BF61+BF48))),0))</f>
        <v>1766.8341172297969</v>
      </c>
      <c r="BG35" s="38">
        <f>IF(BG10='Bazinės prielaidos'!$E$11+'Bazinės prielaidos'!$E$15,-BG33-BG34,IF(BG13,IF(AND(BG33&gt;0,BG18-BG55-BG59-BG60-BG61+BG48&gt;BG33),-BG33,IF(BG33=0,0,-(BG18-BG55-BG59-BG60-BG61+BG48))),0))</f>
        <v>1603.5889968636347</v>
      </c>
      <c r="BH35" s="38">
        <f>IF(BH10='Bazinės prielaidos'!$E$11+'Bazinės prielaidos'!$E$15,-BH33-BH34,IF(BH13,IF(AND(BH33&gt;0,BH18-BH55-BH59-BH60-BH61+BH48&gt;BH33),-BH33,IF(BH33=0,0,-(BH18-BH55-BH59-BH60-BH61+BH48))),0))</f>
        <v>1438.7114252938063</v>
      </c>
      <c r="BI35" s="38">
        <f>IF(BI10='Bazinės prielaidos'!$E$11+'Bazinės prielaidos'!$E$15,-BI33-BI34,IF(BI13,IF(AND(BI33&gt;0,BI18-BI55-BI59-BI60-BI61+BI48&gt;BI33),-BI33,IF(BI33=0,0,-(BI18-BI55-BI59-BI60-BI61+BI48))),0))</f>
        <v>1272.1850780082805</v>
      </c>
      <c r="BJ35" s="38">
        <f>IF(BJ10='Bazinės prielaidos'!$E$11+'Bazinės prielaidos'!$E$15,-BJ33-BJ34,IF(BJ13,IF(AND(BJ33&gt;0,BJ18-BJ55-BJ59-BJ60-BJ61+BJ48&gt;BJ33),-BJ33,IF(BJ33=0,0,-(BJ18-BJ55-BJ59-BJ60-BJ61+BJ48))),0))</f>
        <v>1103.9934672499057</v>
      </c>
      <c r="BK35" s="38">
        <f>IF(BK10='Bazinės prielaidos'!$E$11+'Bazinės prielaidos'!$E$15,-BK33-BK34,IF(BK13,IF(AND(BK33&gt;0,BK18-BK55-BK59-BK60-BK61+BK48&gt;BK33),-BK33,IF(BK33=0,0,-(BK18-BK55-BK59-BK60-BK61+BK48))),0))</f>
        <v>934.11994038394187</v>
      </c>
      <c r="BL35" s="38">
        <f>IF(BL10='Bazinės prielaidos'!$E$11+'Bazinės prielaidos'!$E$15,-BL33-BL34,IF(BL13,IF(AND(BL33&gt;0,BL18-BL55-BL59-BL60-BL61+BL48&gt;BL33),-BL33,IF(BL33=0,0,-(BL18-BL55-BL59-BL60-BL61+BL48))),0))</f>
        <v>762.54767824931514</v>
      </c>
      <c r="BM35" s="38">
        <f>IF(BM10='Bazinės prielaidos'!$E$11+'Bazinės prielaidos'!$E$15,-BM33-BM34,IF(BM13,IF(AND(BM33&gt;0,BM18-BM55-BM59-BM60-BM61+BM48&gt;BM33),-BM33,IF(BM33=0,0,-(BM18-BM55-BM59-BM60-BM61+BM48))),0))</f>
        <v>689.2596934933481</v>
      </c>
      <c r="BN35" s="38">
        <f>SUM(BB35:BM35)</f>
        <v>21575.105224885534</v>
      </c>
      <c r="BO35" s="38">
        <f>IF(BO10='Bazinės prielaidos'!$E$11+'Bazinės prielaidos'!$E$15,-BO33-BO34,IF(BO13,IF(AND(BO33&gt;0,BO18-BO55-BO59-BO60-BO61+BO48&gt;BO33),-BO33,IF(BO33=0,0,-(BO18-BO55-BO59-BO60-BO61+BO48))),0))</f>
        <v>3289.2287053773202</v>
      </c>
      <c r="BP35" s="38">
        <f>IF(BP10='Bazinės prielaidos'!$E$11+'Bazinės prielaidos'!$E$15,-BP33-BP34,IF(BP13,IF(AND(BP33&gt;0,BP18-BP55-BP59-BP60-BP61+BP48&gt;BP33),-BP33,IF(BP33=0,0,-(BP18-BP55-BP59-BP60-BP61+BP48))),0))</f>
        <v>367.21765440512718</v>
      </c>
      <c r="BQ35" s="38">
        <f>IF(BQ10='Bazinės prielaidos'!$E$11+'Bazinės prielaidos'!$E$15,-BQ33-BQ34,IF(BQ13,IF(AND(BQ33&gt;0,BQ18-BQ55-BQ59-BQ60-BQ61+BQ48&gt;BQ33),-BQ33,IF(BQ33=0,0,-(BQ18-BQ55-BQ59-BQ60-BQ61+BQ48))),0))</f>
        <v>189.97636941071869</v>
      </c>
      <c r="BR35" s="38">
        <f>IF(BR10='Bazinės prielaidos'!$E$11+'Bazinės prielaidos'!$E$15,-BR33-BR34,IF(BR13,IF(AND(BR33&gt;0,BR18-BR55-BR59-BR60-BR61+BR48&gt;BR33),-BR33,IF(BR33=0,0,-(BR18-BR55-BR59-BR60-BR61+BR48))),0))</f>
        <v>10.962671566363497</v>
      </c>
      <c r="BS35" s="38">
        <f>IF(BS10='Bazinės prielaidos'!$E$11+'Bazinės prielaidos'!$E$15,-BS33-BS34,IF(BS13,IF(AND(BS33&gt;0,BS18-BS55-BS59-BS60-BS61+BS48&gt;BS33),-BS33,IF(BS33=0,0,-(BS18-BS55-BS59-BS60-BS61+BS48))),0))</f>
        <v>-169.84116325643481</v>
      </c>
      <c r="BT35" s="38">
        <f>IF(BT10='Bazinės prielaidos'!$E$11+'Bazinės prielaidos'!$E$15,-BT33-BT34,IF(BT13,IF(AND(BT33&gt;0,BT18-BT55-BT59-BT60-BT61+BT48&gt;BT33),-BT33,IF(BT33=0,0,-(BT18-BT55-BT59-BT60-BT61+BT48))),0))</f>
        <v>-352.45303642745966</v>
      </c>
      <c r="BU35" s="38">
        <f>IF(BU10='Bazinės prielaidos'!$E$11+'Bazinės prielaidos'!$E$15,-BU33-BU34,IF(BU13,IF(AND(BU33&gt;0,BU18-BU55-BU59-BU60-BU61+BU48&gt;BU33),-BU33,IF(BU33=0,0,-(BU18-BU55-BU59-BU60-BU61+BU48))),0))</f>
        <v>-536.89102833019933</v>
      </c>
      <c r="BV35" s="38">
        <f>IF(BV10='Bazinės prielaidos'!$E$11+'Bazinės prielaidos'!$E$15,-BV33-BV34,IF(BV13,IF(AND(BV33&gt;0,BV18-BV55-BV59-BV60-BV61+BV48&gt;BV33),-BV33,IF(BV33=0,0,-(BV18-BV55-BV59-BV60-BV61+BV48))),0))</f>
        <v>-723.17340015196532</v>
      </c>
      <c r="BW35" s="38">
        <f>IF(BW10='Bazinės prielaidos'!$E$11+'Bazinės prielaidos'!$E$15,-BW33-BW34,IF(BW13,IF(AND(BW33&gt;0,BW18-BW55-BW59-BW60-BW61+BW48&gt;BW33),-BW33,IF(BW33=0,0,-(BW18-BW55-BW59-BW60-BW61+BW48))),0))</f>
        <v>-911.31859569194421</v>
      </c>
      <c r="BX35" s="38">
        <f>IF(BX10='Bazinės prielaidos'!$E$11+'Bazinės prielaidos'!$E$15,-BX33-BX34,IF(BX13,IF(AND(BX33&gt;0,BX18-BX55-BX59-BX60-BX61+BX48&gt;BX33),-BX33,IF(BX33=0,0,-(BX18-BX55-BX59-BX60-BX61+BX48))),0))</f>
        <v>-1101.3452431873284</v>
      </c>
      <c r="BY35" s="38">
        <f>IF(BY10='Bazinės prielaidos'!$E$11+'Bazinės prielaidos'!$E$15,-BY33-BY34,IF(BY13,IF(AND(BY33&gt;0,BY18-BY55-BY59-BY60-BY61+BY48&gt;BY33),-BY33,IF(BY33=0,0,-(BY18-BY55-BY59-BY60-BY61+BY48))),0))</f>
        <v>-1293.272157157664</v>
      </c>
      <c r="BZ35" s="38">
        <f>IF(BZ10='Bazinės prielaidos'!$E$11+'Bazinės prielaidos'!$E$15,-BZ33-BZ34,IF(BZ13,IF(AND(BZ33&gt;0,BZ18-BZ55-BZ59-BZ60-BZ61+BZ48&gt;BZ33),-BZ33,IF(BZ33=0,0,-(BZ18-BZ55-BZ59-BZ60-BZ61+BZ48))),0))</f>
        <v>-1387.1183402677034</v>
      </c>
      <c r="CA35" s="38">
        <f>SUM(BO35:BZ35)</f>
        <v>-2618.0275637111695</v>
      </c>
      <c r="CB35" s="38">
        <f>IF(CB10='Bazinės prielaidos'!$E$11+'Bazinės prielaidos'!$E$15,-CB33-CB34,IF(CB13,IF(AND(CB33&gt;0,CB18-CB55-CB59-CB60-CB61+CB48&gt;CB33),-CB33,IF(CB33=0,0,-(CB18-CB55-CB59-CB60-CB61+CB48))),0))</f>
        <v>331.35862664294859</v>
      </c>
      <c r="CC35" s="38">
        <f>IF(CC10='Bazinės prielaidos'!$E$11+'Bazinės prielaidos'!$E$15,-CC33-CC34,IF(CC13,IF(AND(CC33&gt;0,CC18-CC55-CC59-CC60-CC61+CC48&gt;CC33),-CC33,IF(CC33=0,0,-(CC18-CC55-CC59-CC60-CC61+CC48))),0))</f>
        <v>-1759.5028604808722</v>
      </c>
      <c r="CD35" s="38">
        <f>IF(CD10='Bazinės prielaidos'!$E$11+'Bazinės prielaidos'!$E$15,-CD33-CD34,IF(CD13,IF(AND(CD33&gt;0,CD18-CD55-CD59-CD60-CD61+CD48&gt;CD33),-CD33,IF(CD33=0,0,-(CD18-CD55-CD59-CD60-CD61+CD48))),0))</f>
        <v>-1958.0113506241451</v>
      </c>
      <c r="CE35" s="38">
        <f>IF(CE10='Bazinės prielaidos'!$E$11+'Bazinės prielaidos'!$E$15,-CE33-CE34,IF(CE13,IF(AND(CE33&gt;0,CE18-CE55-CE59-CE60-CE61+CE48&gt;CE33),-CE33,IF(CE33=0,0,-(CE18-CE55-CE59-CE60-CE61+CE48))),0))</f>
        <v>-2158.504925668849</v>
      </c>
      <c r="CF35" s="38">
        <f>IF(CF10='Bazinės prielaidos'!$E$11+'Bazinės prielaidos'!$E$15,-CF33-CF34,IF(CF13,IF(AND(CF33&gt;0,CF18-CF55-CF59-CF60-CF61+CF48&gt;CF33),-CF33,IF(CF33=0,0,-(CF18-CF55-CF59-CF60-CF61+CF48))),0))</f>
        <v>-2361.0034364639996</v>
      </c>
      <c r="CG35" s="38">
        <f>IF(CG10='Bazinės prielaidos'!$E$11+'Bazinės prielaidos'!$E$15,-CG33-CG34,IF(CG13,IF(AND(CG33&gt;0,CG18-CG55-CG59-CG60-CG61+CG48&gt;CG33),-CG33,IF(CG33=0,0,-(CG18-CG55-CG59-CG60-CG61+CG48))),0))</f>
        <v>-2565.5269323671018</v>
      </c>
      <c r="CH35" s="38">
        <f>IF(CH10='Bazinės prielaidos'!$E$11+'Bazinės prielaidos'!$E$15,-CH33-CH34,IF(CH13,IF(AND(CH33&gt;0,CH18-CH55-CH59-CH60-CH61+CH48&gt;CH33),-CH33,IF(CH33=0,0,-(CH18-CH55-CH59-CH60-CH61+CH48))),0))</f>
        <v>-2772.0956632292364</v>
      </c>
      <c r="CI35" s="38">
        <f>IF(CI10='Bazinės prielaidos'!$E$11+'Bazinės prielaidos'!$E$15,-CI33-CI34,IF(CI13,IF(AND(CI33&gt;0,CI18-CI55-CI59-CI60-CI61+CI48&gt;CI33),-CI33,IF(CI33=0,0,-(CI18-CI55-CI59-CI60-CI61+CI48))),0))</f>
        <v>-2980.7300813999918</v>
      </c>
      <c r="CJ35" s="38">
        <f>IF(CJ10='Bazinės prielaidos'!$E$11+'Bazinės prielaidos'!$E$15,-CJ33-CJ34,IF(CJ13,IF(AND(CJ33&gt;0,CJ18-CJ55-CJ59-CJ60-CJ61+CJ48&gt;CJ33),-CJ33,IF(CJ33=0,0,-(CJ18-CJ55-CJ59-CJ60-CJ61+CJ48))),0))</f>
        <v>-3191.4508437524546</v>
      </c>
      <c r="CK35" s="38">
        <f>IF(CK10='Bazinės prielaidos'!$E$11+'Bazinės prielaidos'!$E$15,-CK33-CK34,IF(CK13,IF(AND(CK33&gt;0,CK18-CK55-CK59-CK60-CK61+CK48&gt;CK33),-CK33,IF(CK33=0,0,-(CK18-CK55-CK59-CK60-CK61+CK48))),0))</f>
        <v>-3404.2788137284424</v>
      </c>
      <c r="CL35" s="38">
        <f>IF(CL10='Bazinės prielaidos'!$E$11+'Bazinės prielaidos'!$E$15,-CL33-CL34,IF(CL13,IF(AND(CL33&gt;0,CL18-CL55-CL59-CL60-CL61+CL48&gt;CL33),-CL33,IF(CL33=0,0,-(CL18-CL55-CL59-CL60-CL61+CL48))),0))</f>
        <v>-3619.235063404185</v>
      </c>
      <c r="CM35" s="38">
        <f>IF(CM10='Bazinės prielaidos'!$E$11+'Bazinės prielaidos'!$E$15,-CM33-CM34,IF(CM13,IF(AND(CM33&gt;0,CM18-CM55-CM59-CM60-CM61+CM48&gt;CM33),-CM33,IF(CM33=0,0,-(CM18-CM55-CM59-CM60-CM61+CM48))),0))</f>
        <v>-3736.3408755766941</v>
      </c>
      <c r="CN35" s="38">
        <f>SUM(CB35:CM35)</f>
        <v>-30175.322220053029</v>
      </c>
      <c r="CO35" s="38">
        <f>IF(CO10='Bazinės prielaidos'!$E$11+'Bazinės prielaidos'!$E$15,-CO33-CO34,IF(CO13,IF(AND(CO33&gt;0,CO18-CO55-CO59-CO60-CO61+CO48&gt;CO33),-CO33,IF(CO33=0,0,-(CO18-CO55-CO59-CO60-CO61+CO48))),0))</f>
        <v>-3954.6177458709208</v>
      </c>
      <c r="CP35" s="38">
        <f>IF(CP10='Bazinės prielaidos'!$E$11+'Bazinės prielaidos'!$E$15,-CP33-CP34,IF(CP13,IF(AND(CP33&gt;0,CP18-CP55-CP59-CP60-CP61+CP48&gt;CP33),-CP33,IF(CP33=0,0,-(CP18-CP55-CP59-CP60-CP61+CP48))),0))</f>
        <v>-4175.0773848680928</v>
      </c>
      <c r="CQ35" s="38">
        <f>IF(CQ10='Bazinės prielaidos'!$E$11+'Bazinės prielaidos'!$E$15,-CQ33-CQ34,IF(CQ13,IF(AND(CQ33&gt;0,CQ18-CQ55-CQ59-CQ60-CQ61+CQ48&gt;CQ33),-CQ33,IF(CQ33=0,0,-(CQ18-CQ55-CQ59-CQ60-CQ61+CQ48))),0))</f>
        <v>-4397.7416202552358</v>
      </c>
      <c r="CR35" s="38">
        <f>IF(CR10='Bazinės prielaidos'!$E$11+'Bazinės prielaidos'!$E$15,-CR33-CR34,IF(CR13,IF(AND(CR33&gt;0,CR18-CR55-CR59-CR60-CR61+CR48&gt;CR33),-CR33,IF(CR33=0,0,-(CR18-CR55-CR59-CR60-CR61+CR48))),0))</f>
        <v>-4622.6324979962501</v>
      </c>
      <c r="CS35" s="38">
        <f>IF(CS10='Bazinės prielaidos'!$E$11+'Bazinės prielaidos'!$E$15,-CS33-CS34,IF(CS13,IF(AND(CS33&gt;0,CS18-CS55-CS59-CS60-CS61+CS48&gt;CS33),-CS33,IF(CS33=0,0,-(CS18-CS55-CS59-CS60-CS61+CS48))),0))</f>
        <v>-4849.7722845146764</v>
      </c>
      <c r="CT35" s="38">
        <f>IF(CT10='Bazinės prielaidos'!$E$11+'Bazinės prielaidos'!$E$15,-CT33-CT34,IF(CT13,IF(AND(CT33&gt;0,CT18-CT55-CT59-CT60-CT61+CT48&gt;CT33),-CT33,IF(CT33=0,0,-(CT18-CT55-CT59-CT60-CT61+CT48))),0))</f>
        <v>-5079.1834688982854</v>
      </c>
      <c r="CU35" s="38">
        <f>IF(CU10='Bazinės prielaidos'!$E$11+'Bazinės prielaidos'!$E$15,-CU33-CU34,IF(CU13,IF(AND(CU33&gt;0,CU18-CU55-CU59-CU60-CU61+CU48&gt;CU33),-CU33,IF(CU33=0,0,-(CU18-CU55-CU59-CU60-CU61+CU48))),0))</f>
        <v>-5310.8887651257301</v>
      </c>
      <c r="CV35" s="38">
        <f>IF(CV10='Bazinės prielaidos'!$E$11+'Bazinės prielaidos'!$E$15,-CV33-CV34,IF(CV13,IF(AND(CV33&gt;0,CV18-CV55-CV59-CV60-CV61+CV48&gt;CV33),-CV33,IF(CV33=0,0,-(CV18-CV55-CV59-CV60-CV61+CV48))),0))</f>
        <v>-5544.9111143154496</v>
      </c>
      <c r="CW35" s="38">
        <f>IF(CW10='Bazinės prielaidos'!$E$11+'Bazinės prielaidos'!$E$15,-CW33-CW34,IF(CW13,IF(AND(CW33&gt;0,CW18-CW55-CW59-CW60-CW61+CW48&gt;CW33),-CW33,IF(CW33=0,0,-(CW18-CW55-CW59-CW60-CW61+CW48))),0))</f>
        <v>-5781.2736869970686</v>
      </c>
      <c r="CX35" s="38">
        <f>IF(CX10='Bazinės prielaidos'!$E$11+'Bazinės prielaidos'!$E$15,-CX33-CX34,IF(CX13,IF(AND(CX33&gt;0,CX18-CX55-CX59-CX60-CX61+CX48&gt;CX33),-CX33,IF(CX33=0,0,-(CX18-CX55-CX59-CX60-CX61+CX48))),0))</f>
        <v>-6019.9998854055011</v>
      </c>
      <c r="CY35" s="38">
        <f>IF(CY10='Bazinės prielaidos'!$E$11+'Bazinės prielaidos'!$E$15,-CY33-CY34,IF(CY13,IF(AND(CY33&gt;0,CY18-CY55-CY59-CY60-CY61+CY48&gt;CY33),-CY33,IF(CY33=0,0,-(CY18-CY55-CY59-CY60-CY61+CY48))),0))</f>
        <v>-6261.1133457980213</v>
      </c>
      <c r="CZ35" s="38">
        <f>IF(CZ10='Bazinės prielaidos'!$E$11+'Bazinės prielaidos'!$E$15,-CZ33-CZ34,IF(CZ13,IF(AND(CZ33&gt;0,CZ18-CZ55-CZ59-CZ60-CZ61+CZ48&gt;CZ33),-CZ33,IF(CZ33=0,0,-(CZ18-CZ55-CZ59-CZ60-CZ61+CZ48))),0))</f>
        <v>-6404.6379407944642</v>
      </c>
      <c r="DA35" s="38">
        <f>SUM(CO35:CZ35)</f>
        <v>-62401.849740839694</v>
      </c>
      <c r="DB35" s="38">
        <f>IF(DB10='Bazinės prielaidos'!$E$11+'Bazinės prielaidos'!$E$15,-DB33-DB34,IF(DB13,IF(AND(DB33&gt;0,DB18-DB55-DB59-DB60-DB61+DB48&gt;DB33),-DB33,IF(DB33=0,0,-(DB18-DB55-DB59-DB60-DB61+DB48))),0))</f>
        <v>-3728.9277014257559</v>
      </c>
      <c r="DC35" s="38">
        <f>IF(DC10='Bazinės prielaidos'!$E$11+'Bazinės prielaidos'!$E$15,-DC33-DC34,IF(DC13,IF(AND(DC33&gt;0,DC18-DC55-DC59-DC60-DC61+DC48&gt;DC33),-DC33,IF(DC33=0,0,-(DC18-DC55-DC59-DC60-DC61+DC48))),0))</f>
        <v>-6867.8005202935874</v>
      </c>
      <c r="DD35" s="38">
        <f>IF(DD10='Bazinės prielaidos'!$E$11+'Bazinės prielaidos'!$E$15,-DD33-DD34,IF(DD13,IF(AND(DD33&gt;0,DD18-DD55-DD59-DD60-DD61+DD48&gt;DD33),-DD33,IF(DD33=0,0,-(DD18-DD55-DD59-DD60-DD61+DD48))),0))</f>
        <v>-7117.3919870349873</v>
      </c>
      <c r="DE35" s="38">
        <f>IF(DE10='Bazinės prielaidos'!$E$11+'Bazinės prielaidos'!$E$15,-DE33-DE34,IF(DE13,IF(AND(DE33&gt;0,DE18-DE55-DE59-DE60-DE61+DE48&gt;DE33),-DE33,IF(DE33=0,0,-(DE18-DE55-DE59-DE60-DE61+DE48))),0))</f>
        <v>-7369.4793684437973</v>
      </c>
      <c r="DF35" s="38">
        <f>IF(DF10='Bazinės prielaidos'!$E$11+'Bazinės prielaidos'!$E$15,-DF33-DF34,IF(DF13,IF(AND(DF33&gt;0,DF18-DF55-DF59-DF60-DF61+DF48&gt;DF33),-DF33,IF(DF33=0,0,-(DF18-DF55-DF59-DF60-DF61+DF48))),0))</f>
        <v>-7624.0876236666973</v>
      </c>
      <c r="DG35" s="38">
        <f>IF(DG10='Bazinės prielaidos'!$E$11+'Bazinės prielaidos'!$E$15,-DG33-DG34,IF(DG13,IF(AND(DG33&gt;0,DG18-DG55-DG59-DG60-DG61+DG48&gt;DG33),-DG33,IF(DG33=0,0,-(DG18-DG55-DG59-DG60-DG61+DG48))),0))</f>
        <v>-7881.2419614418268</v>
      </c>
      <c r="DH35" s="38">
        <f>IF(DH10='Bazinės prielaidos'!$E$11+'Bazinės prielaidos'!$E$15,-DH33-DH34,IF(DH13,IF(AND(DH33&gt;0,DH18-DH55-DH59-DH60-DH61+DH48&gt;DH33),-DH33,IF(DH33=0,0,-(DH18-DH55-DH59-DH60-DH61+DH48))),0))</f>
        <v>-8140.9678425947077</v>
      </c>
      <c r="DI35" s="38">
        <f>IF(DI10='Bazinės prielaidos'!$E$11+'Bazinės prielaidos'!$E$15,-DI33-DI34,IF(DI13,IF(AND(DI33&gt;0,DI18-DI55-DI59-DI60-DI61+DI48&gt;DI33),-DI33,IF(DI33=0,0,-(DI18-DI55-DI59-DI60-DI61+DI48))),0))</f>
        <v>-8403.2909825591141</v>
      </c>
      <c r="DJ35" s="38">
        <f>IF(DJ10='Bazinės prielaidos'!$E$11+'Bazinės prielaidos'!$E$15,-DJ33-DJ34,IF(DJ13,IF(AND(DJ33&gt;0,DJ18-DJ55-DJ59-DJ60-DJ61+DJ48&gt;DJ33),-DJ33,IF(DJ33=0,0,-(DJ18-DJ55-DJ59-DJ60-DJ61+DJ48))),0))</f>
        <v>-8668.2373539231739</v>
      </c>
      <c r="DK35" s="38">
        <f>IF(DK10='Bazinės prielaidos'!$E$11+'Bazinės prielaidos'!$E$15,-DK33-DK34,IF(DK13,IF(AND(DK33&gt;0,DK18-DK55-DK59-DK60-DK61+DK48&gt;DK33),-DK33,IF(DK33=0,0,-(DK18-DK55-DK59-DK60-DK61+DK48))),0))</f>
        <v>-8935.8331890008649</v>
      </c>
      <c r="DL35" s="38">
        <f>IF(DL10='Bazinės prielaidos'!$E$11+'Bazinės prielaidos'!$E$15,-DL33-DL34,IF(DL13,IF(AND(DL33&gt;0,DL18-DL55-DL59-DL60-DL61+DL48&gt;DL33),-DL33,IF(DL33=0,0,-(DL18-DL55-DL59-DL60-DL61+DL48))),0))</f>
        <v>-9206.104982429335</v>
      </c>
      <c r="DM35" s="38">
        <f>IF(DM10='Bazinės prielaidos'!$E$11+'Bazinės prielaidos'!$E$15,-DM33-DM34,IF(DM13,IF(AND(DM33&gt;0,DM18-DM55-DM59-DM60-DM61+DM48&gt;DM33),-DM33,IF(DM33=0,0,-(DM18-DM55-DM59-DM60-DM61+DM48))),0))</f>
        <v>-9379.0794937920909</v>
      </c>
      <c r="DN35" s="38">
        <f>SUM(DB35:DM35)</f>
        <v>-93322.443006605929</v>
      </c>
      <c r="DO35" s="38">
        <f>IF(DO10='Bazinės prielaidos'!$E$11+'Bazinės prielaidos'!$E$15,-DO33-DO34,IF(DO13,IF(AND(DO33&gt;0,DO18-DO55-DO59-DO60-DO61+DO48&gt;DO33),-DO33,IF(DO33=0,0,-(DO18-DO55-DO59-DO60-DO61+DO48))),0))</f>
        <v>-9653.7837502684743</v>
      </c>
      <c r="DP35" s="38">
        <f>IF(DP10='Bazinės prielaidos'!$E$11+'Bazinės prielaidos'!$E$15,-DP33-DP34,IF(DP13,IF(AND(DP33&gt;0,DP18-DP55-DP59-DP60-DP61+DP48&gt;DP33),-DP33,IF(DP33=0,0,-(DP18-DP55-DP59-DP60-DP61+DP48))),0))</f>
        <v>-9931.2350493096219</v>
      </c>
      <c r="DQ35" s="38">
        <f>IF(DQ10='Bazinės prielaidos'!$E$11+'Bazinės prielaidos'!$E$15,-DQ33-DQ34,IF(DQ13,IF(AND(DQ33&gt;0,DQ18-DQ55-DQ59-DQ60-DQ61+DQ48&gt;DQ33),-DQ33,IF(DQ33=0,0,-(DQ18-DQ55-DQ59-DQ60-DQ61+DQ48))),0))</f>
        <v>-10211.460861341178</v>
      </c>
      <c r="DR35" s="38">
        <f>IF(DR10='Bazinės prielaidos'!$E$11+'Bazinės prielaidos'!$E$15,-DR33-DR34,IF(DR13,IF(AND(DR33&gt;0,DR18-DR55-DR59-DR60-DR61+DR48&gt;DR33),-DR33,IF(DR33=0,0,-(DR18-DR55-DR59-DR60-DR61+DR48))),0))</f>
        <v>-10494.488931493048</v>
      </c>
      <c r="DS35" s="38">
        <f>IF(DS10='Bazinės prielaidos'!$E$11+'Bazinės prielaidos'!$E$15,-DS33-DS34,IF(DS13,IF(AND(DS33&gt;0,DS18-DS55-DS59-DS60-DS61+DS48&gt;DS33),-DS33,IF(DS33=0,0,-(DS18-DS55-DS59-DS60-DS61+DS48))),0))</f>
        <v>-10780.347282346442</v>
      </c>
      <c r="DT35" s="38">
        <f>IF(DT10='Bazinės prielaidos'!$E$11+'Bazinės prielaidos'!$E$15,-DT33-DT34,IF(DT13,IF(AND(DT33&gt;0,DT18-DT55-DT59-DT60-DT61+DT48&gt;DT33),-DT33,IF(DT33=0,0,-(DT18-DT55-DT59-DT60-DT61+DT48))),0))</f>
        <v>-11069.064216708368</v>
      </c>
      <c r="DU35" s="38">
        <f>IF(DU10='Bazinės prielaidos'!$E$11+'Bazinės prielaidos'!$E$15,-DU33-DU34,IF(DU13,IF(AND(DU33&gt;0,DU18-DU55-DU59-DU60-DU61+DU48&gt;DU33),-DU33,IF(DU33=0,0,-(DU18-DU55-DU59-DU60-DU61+DU48))),0))</f>
        <v>-11360.668320413912</v>
      </c>
      <c r="DV35" s="38">
        <f>IF(DV10='Bazinės prielaidos'!$E$11+'Bazinės prielaidos'!$E$15,-DV33-DV34,IF(DV13,IF(AND(DV33&gt;0,DV18-DV55-DV59-DV60-DV61+DV48&gt;DV33),-DV33,IF(DV33=0,0,-(DV18-DV55-DV59-DV60-DV61+DV48))),0))</f>
        <v>-11655.188465156514</v>
      </c>
      <c r="DW35" s="38">
        <f>IF(DW10='Bazinės prielaidos'!$E$11+'Bazinės prielaidos'!$E$15,-DW33-DW34,IF(DW13,IF(AND(DW33&gt;0,DW18-DW55-DW59-DW60-DW61+DW48&gt;DW33),-DW33,IF(DW33=0,0,-(DW18-DW55-DW59-DW60-DW61+DW48))),0))</f>
        <v>-11952.653811346538</v>
      </c>
      <c r="DX35" s="38">
        <f>IF(DX10='Bazinės prielaidos'!$E$11+'Bazinės prielaidos'!$E$15,-DX33-DX34,IF(DX13,IF(AND(DX33&gt;0,DX18-DX55-DX59-DX60-DX61+DX48&gt;DX33),-DX33,IF(DX33=0,0,-(DX18-DX55-DX59-DX60-DX61+DX48))),0))</f>
        <v>-12253.093810998465</v>
      </c>
      <c r="DY35" s="38">
        <f>IF(DY10='Bazinės prielaidos'!$E$11+'Bazinės prielaidos'!$E$15,-DY33-DY34,IF(DY13,IF(AND(DY33&gt;0,DY18-DY55-DY59-DY60-DY61+DY48&gt;DY33),-DY33,IF(DY33=0,0,-(DY18-DY55-DY59-DY60-DY61+DY48))),0))</f>
        <v>-12556.53821064691</v>
      </c>
      <c r="DZ35" s="38">
        <f>IF(DZ10='Bazinės prielaidos'!$E$11+'Bazinės prielaidos'!$E$15,-DZ33-DZ34,IF(DZ13,IF(AND(DZ33&gt;0,DZ18-DZ55-DZ59-DZ60-DZ61+DZ48&gt;DZ33),-DZ33,IF(DZ33=0,0,-(DZ18-DZ55-DZ59-DZ60-DZ61+DZ48))),0))</f>
        <v>-12763.017054291844</v>
      </c>
      <c r="EA35" s="38">
        <f>SUM(DO35:DZ35)</f>
        <v>-134681.53976432132</v>
      </c>
      <c r="EB35" s="38">
        <f>IF(EB10='Bazinės prielaidos'!$E$11+'Bazinės prielaidos'!$E$15,-EB33-EB34,IF(EB13,IF(AND(EB33&gt;0,EB18-EB55-EB59-EB60-EB61+EB48&gt;EB33),-EB33,IF(EB33=0,0,-(EB18-EB55-EB59-EB60-EB61+EB48))),0))</f>
        <v>-9904.5092981669222</v>
      </c>
      <c r="EC35" s="38">
        <f>IF(EC10='Bazinės prielaidos'!$E$11+'Bazinės prielaidos'!$E$15,-EC33-EC34,IF(EC13,IF(AND(EC33&gt;0,EC18-EC55-EC59-EC60-EC61+EC48&gt;EC33),-EC33,IF(EC33=0,0,-(EC18-EC55-EC59-EC60-EC61+EC48))),0))</f>
        <v>-13351.519240893351</v>
      </c>
      <c r="ED35" s="38">
        <f>IF(ED10='Bazinės prielaidos'!$E$11+'Bazinės prielaidos'!$E$15,-ED33-ED34,IF(ED13,IF(AND(ED33&gt;0,ED18-ED55-ED59-ED60-ED61+ED48&gt;ED33),-ED33,IF(ED33=0,0,-(ED18-ED55-ED59-ED60-ED61+ED48))),0))</f>
        <v>-13665.947894840747</v>
      </c>
      <c r="EE35" s="38">
        <f>IF(EE10='Bazinės prielaidos'!$E$11+'Bazinės prielaidos'!$E$15,-EE33-EE34,IF(EE13,IF(AND(EE33&gt;0,EE18-EE55-EE59-EE60-EE61+EE48&gt;EE33),-EE33,IF(EE33=0,0,-(EE18-EE55-EE59-EE60-EE61+EE48))),0))</f>
        <v>-13983.520835327612</v>
      </c>
      <c r="EF35" s="38">
        <f>IF(EF10='Bazinės prielaidos'!$E$11+'Bazinės prielaidos'!$E$15,-EF33-EF34,IF(EF13,IF(AND(EF33&gt;0,EF18-EF55-EF59-EF60-EF61+EF48&gt;EF33),-EF33,IF(EF33=0,0,-(EF18-EF55-EF59-EF60-EF61+EF48))),0))</f>
        <v>-14304.269505219349</v>
      </c>
      <c r="EG35" s="38">
        <f>IF(EG10='Bazinės prielaidos'!$E$11+'Bazinės prielaidos'!$E$15,-EG33-EG34,IF(EG13,IF(AND(EG33&gt;0,EG18-EG55-EG59-EG60-EG61+EG48&gt;EG33),-EG33,IF(EG33=0,0,-(EG18-EG55-EG59-EG60-EG61+EG48))),0))</f>
        <v>-14628.225661810004</v>
      </c>
      <c r="EH35" s="38">
        <f>IF(EH10='Bazinės prielaidos'!$E$11+'Bazinės prielaidos'!$E$15,-EH33-EH34,IF(EH13,IF(AND(EH33&gt;0,EH18-EH55-EH59-EH60-EH61+EH48&gt;EH33),-EH33,IF(EH33=0,0,-(EH18-EH55-EH59-EH60-EH61+EH48))),0))</f>
        <v>-14955.421379966567</v>
      </c>
      <c r="EI35" s="38">
        <f>IF(EI10='Bazinės prielaidos'!$E$11+'Bazinės prielaidos'!$E$15,-EI33-EI34,IF(EI13,IF(AND(EI33&gt;0,EI18-EI55-EI59-EI60-EI61+EI48&gt;EI33),-EI33,IF(EI33=0,0,-(EI18-EI55-EI59-EI60-EI61+EI48))),0))</f>
        <v>-15285.889055304695</v>
      </c>
      <c r="EJ35" s="38">
        <f>IF(EJ10='Bazinės prielaidos'!$E$11+'Bazinės prielaidos'!$E$15,-EJ33-EJ34,IF(EJ13,IF(AND(EJ33&gt;0,EJ18-EJ55-EJ59-EJ60-EJ61+EJ48&gt;EJ33),-EJ33,IF(EJ33=0,0,-(EJ18-EJ55-EJ59-EJ60-EJ61+EJ48))),0))</f>
        <v>-15619.661407396197</v>
      </c>
      <c r="EK35" s="38">
        <f>IF(EK10='Bazinės prielaidos'!$E$11+'Bazinės prielaidos'!$E$15,-EK33-EK34,IF(EK13,IF(AND(EK33&gt;0,EK18-EK55-EK59-EK60-EK61+EK48&gt;EK33),-EK33,IF(EK33=0,0,-(EK18-EK55-EK59-EK60-EK61+EK48))),0))</f>
        <v>-15956.771483008622</v>
      </c>
      <c r="EL35" s="38">
        <f>IF(EL10='Bazinės prielaidos'!$E$11+'Bazinės prielaidos'!$E$15,-EL33-EL34,IF(EL13,IF(AND(EL33&gt;0,EL18-EL55-EL59-EL60-EL61+EL48&gt;EL33),-EL33,IF(EL33=0,0,-(EL18-EL55-EL59-EL60-EL61+EL48))),0))</f>
        <v>-16297.252659377171</v>
      </c>
      <c r="EM35" s="38">
        <f>IF(EM10='Bazinės prielaidos'!$E$11+'Bazinės prielaidos'!$E$15,-EM33-EM34,IF(EM13,IF(AND(EM33&gt;0,EM18-EM55-EM59-EM60-EM61+EM48&gt;EM33),-EM33,IF(EM33=0,0,-(EM18-EM55-EM59-EM60-EM61+EM48))),0))</f>
        <v>-16541.138647509404</v>
      </c>
      <c r="EN35" s="38">
        <f>SUM(EB35:EM35)</f>
        <v>-174494.12706882064</v>
      </c>
      <c r="EO35" s="38">
        <f>IF(EO10='Bazinės prielaidos'!$E$11+'Bazinės prielaidos'!$E$15,-EO33-EO34,IF(EO13,IF(AND(EO33&gt;0,EO18-EO55-EO59-EO60-EO61+EO48&gt;EO33),-EO33,IF(EO33=0,0,-(EO18-EO55-EO59-EO60-EO61+EO48))),0))</f>
        <v>-16554.133253201184</v>
      </c>
      <c r="EP35" s="38">
        <f>IF(EP10='Bazinės prielaidos'!$E$11+'Bazinės prielaidos'!$E$15,-EP33-EP34,IF(EP13,IF(AND(EP33&gt;0,EP18-EP55-EP59-EP60-EP61+EP48&gt;EP33),-EP33,IF(EP33=0,0,-(EP18-EP55-EP59-EP60-EP61+EP48))),0))</f>
        <v>-17233.918289593432</v>
      </c>
      <c r="EQ35" s="38">
        <f>IF(EQ10='Bazinės prielaidos'!$E$11+'Bazinės prielaidos'!$E$15,-EQ33-EQ34,IF(EQ13,IF(AND(EQ33&gt;0,EQ18-EQ55-EQ59-EQ60-EQ61+EQ48&gt;EQ33),-EQ33,IF(EQ33=0,0,-(EQ18-EQ55-EQ59-EQ60-EQ61+EQ48))),0))</f>
        <v>-17587.170934027825</v>
      </c>
      <c r="ER35" s="38">
        <f>IF(ER10='Bazinės prielaidos'!$E$11+'Bazinės prielaidos'!$E$15,-ER33-ER34,IF(ER13,IF(AND(ER33&gt;0,ER18-ER55-ER59-ER60-ER61+ER48&gt;ER33),-ER33,IF(ER33=0,0,-(ER18-ER55-ER59-ER60-ER61+ER48))),0))</f>
        <v>-17943.956104906567</v>
      </c>
      <c r="ES35" s="38">
        <f>IF(ES10='Bazinės prielaidos'!$E$11+'Bazinės prielaidos'!$E$15,-ES33-ES34,IF(ES13,IF(AND(ES33&gt;0,ES18-ES55-ES59-ES60-ES61+ES48&gt;ES33),-ES33,IF(ES33=0,0,-(ES18-ES55-ES59-ES60-ES61+ES48))),0))</f>
        <v>-18304.309127494089</v>
      </c>
      <c r="ET35" s="38">
        <f>IF(ET10='Bazinės prielaidos'!$E$11+'Bazinės prielaidos'!$E$15,-ET33-ET34,IF(ET13,IF(AND(ET33&gt;0,ET18-ET55-ET59-ET60-ET61+ET48&gt;ET33),-ET33,IF(ET33=0,0,-(ET18-ET55-ET59-ET60-ET61+ET48))),0))</f>
        <v>-18668.265680307493</v>
      </c>
      <c r="EU35" s="38">
        <f>IF(EU10='Bazinės prielaidos'!$E$11+'Bazinės prielaidos'!$E$15,-EU33-EU34,IF(EU13,IF(AND(EU33&gt;0,EU18-EU55-EU59-EU60-EU61+EU48&gt;EU33),-EU33,IF(EU33=0,0,-(EU18-EU55-EU59-EU60-EU61+EU48))),0))</f>
        <v>-19035.861798649028</v>
      </c>
      <c r="EV35" s="38">
        <f>IF(EV10='Bazinės prielaidos'!$E$11+'Bazinės prielaidos'!$E$15,-EV33-EV34,IF(EV13,IF(AND(EV33&gt;0,EV18-EV55-EV59-EV60-EV61+EV48&gt;EV33),-EV33,IF(EV33=0,0,-(EV18-EV55-EV59-EV60-EV61+EV48))),0))</f>
        <v>-19407.133878173983</v>
      </c>
      <c r="EW35" s="38">
        <f>IF(EW10='Bazinės prielaidos'!$E$11+'Bazinės prielaidos'!$E$15,-EW33-EW34,IF(EW13,IF(AND(EW33&gt;0,EW18-EW55-EW59-EW60-EW61+EW48&gt;EW33),-EW33,IF(EW33=0,0,-(EW18-EW55-EW59-EW60-EW61+EW48))),0))</f>
        <v>-19782.118678494182</v>
      </c>
      <c r="EX35" s="38">
        <f>IF(EX10='Bazinės prielaidos'!$E$11+'Bazinės prielaidos'!$E$15,-EX33-EX34,IF(EX13,IF(AND(EX33&gt;0,EX18-EX55-EX59-EX60-EX61+EX48&gt;EX33),-EX33,IF(EX33=0,0,-(EX18-EX55-EX59-EX60-EX61+EX48))),0))</f>
        <v>-20160.853326817585</v>
      </c>
      <c r="EY35" s="38">
        <f>IF(EY10='Bazinės prielaidos'!$E$11+'Bazinės prielaidos'!$E$15,-EY33-EY34,IF(EY13,IF(AND(EY33&gt;0,EY18-EY55-EY59-EY60-EY61+EY48&gt;EY33),-EY33,IF(EY33=0,0,-(EY18-EY55-EY59-EY60-EY61+EY48))),0))</f>
        <v>-20543.375321624218</v>
      </c>
      <c r="EZ35" s="38">
        <f>IF(EZ10='Bazinės prielaidos'!$E$11+'Bazinės prielaidos'!$E$15,-EZ33-EZ34,IF(EZ13,IF(AND(EZ33&gt;0,EZ18-EZ55-EZ59-EZ60-EZ61+EZ48&gt;EZ33),-EZ33,IF(EZ33=0,0,-(EZ18-EZ55-EZ59-EZ60-EZ61+EZ48))),0))</f>
        <v>-20829.722536378926</v>
      </c>
      <c r="FA35" s="38">
        <f>SUM(EO35:EZ35)</f>
        <v>-226050.81892966852</v>
      </c>
      <c r="FB35" s="38">
        <f>IF(FB10='Bazinės prielaidos'!$E$11+'Bazinės prielaidos'!$E$15,-FB33-FB34,IF(FB13,IF(AND(FB33&gt;0,FB18-FB55-FB59-FB60-FB61+FB48&gt;FB33),-FB33,IF(FB33=0,0,-(FB18-FB55-FB59-FB60-FB61+FB48))),0))</f>
        <v>-19575.496044628639</v>
      </c>
      <c r="FC35" s="38">
        <f>IF(FC10='Bazinės prielaidos'!$E$11+'Bazinės prielaidos'!$E$15,-FC33-FC34,IF(FC13,IF(AND(FC33&gt;0,FC18-FC55-FC59-FC60-FC61+FC48&gt;FC33),-FC33,IF(FC33=0,0,-(FC18-FC55-FC59-FC60-FC61+FC48))),0))</f>
        <v>-21595.601645265924</v>
      </c>
      <c r="FD35" s="38">
        <f>IF(FD10='Bazinės prielaidos'!$E$11+'Bazinės prielaidos'!$E$15,-FD33-FD34,IF(FD13,IF(AND(FD33&gt;0,FD18-FD55-FD59-FD60-FD61+FD48&gt;FD33),-FD33,IF(FD33=0,0,-(FD18-FD55-FD59-FD60-FD61+FD48))),0))</f>
        <v>-21992.471123257044</v>
      </c>
      <c r="FE35" s="38">
        <f>IF(FE10='Bazinės prielaidos'!$E$11+'Bazinės prielaidos'!$E$15,-FE33-FE34,IF(FE13,IF(AND(FE33&gt;0,FE18-FE55-FE59-FE60-FE61+FE48&gt;FE33),-FE33,IF(FE33=0,0,-(FE18-FE55-FE59-FE60-FE61+FE48))),0))</f>
        <v>-22393.309296028077</v>
      </c>
      <c r="FF35" s="38">
        <f>IF(FF10='Bazinės prielaidos'!$E$11+'Bazinės prielaidos'!$E$15,-FF33-FF34,IF(FF13,IF(AND(FF33&gt;0,FF18-FF55-FF59-FF60-FF61+FF48&gt;FF33),-FF33,IF(FF33=0,0,-(FF18-FF55-FF59-FF60-FF61+FF48))),0))</f>
        <v>-22798.155850526822</v>
      </c>
      <c r="FG35" s="38">
        <f>IF(FG10='Bazinės prielaidos'!$E$11+'Bazinės prielaidos'!$E$15,-FG33-FG34,IF(FG13,IF(AND(FG33&gt;0,FG18-FG55-FG59-FG60-FG61+FG48&gt;FG33),-FG33,IF(FG33=0,0,-(FG18-FG55-FG59-FG60-FG61+FG48))),0))</f>
        <v>-23207.050870570547</v>
      </c>
      <c r="FH35" s="38">
        <f>IF(FH10='Bazinės prielaidos'!$E$11+'Bazinės prielaidos'!$E$15,-FH33-FH34,IF(FH13,IF(AND(FH33&gt;0,FH18-FH55-FH59-FH60-FH61+FH48&gt;FH33),-FH33,IF(FH33=0,0,-(FH18-FH55-FH59-FH60-FH61+FH48))),0))</f>
        <v>-23620.034840814718</v>
      </c>
      <c r="FI35" s="38">
        <f>IF(FI10='Bazinės prielaidos'!$E$11+'Bazinės prielaidos'!$E$15,-FI33-FI34,IF(FI13,IF(AND(FI33&gt;0,FI18-FI55-FI59-FI60-FI61+FI48&gt;FI33),-FI33,IF(FI33=0,0,-(FI18-FI55-FI59-FI60-FI61+FI48))),0))</f>
        <v>-24037.148650761326</v>
      </c>
      <c r="FJ35" s="38">
        <f>IF(FJ10='Bazinės prielaidos'!$E$11+'Bazinės prielaidos'!$E$15,-FJ33-FJ34,IF(FJ13,IF(AND(FJ33&gt;0,FJ18-FJ55-FJ59-FJ60-FJ61+FJ48&gt;FJ33),-FJ33,IF(FJ33=0,0,-(FJ18-FJ55-FJ59-FJ60-FJ61+FJ48))),0))</f>
        <v>-24458.433598807402</v>
      </c>
      <c r="FK35" s="38">
        <f>IF(FK10='Bazinės prielaidos'!$E$11+'Bazinės prielaidos'!$E$15,-FK33-FK34,IF(FK13,IF(AND(FK33&gt;0,FK18-FK55-FK59-FK60-FK61+FK48&gt;FK33),-FK33,IF(FK33=0,0,-(FK18-FK55-FK59-FK60-FK61+FK48))),0))</f>
        <v>-24883.931396333941</v>
      </c>
      <c r="FL35" s="38">
        <f>IF(FL10='Bazinės prielaidos'!$E$11+'Bazinės prielaidos'!$E$15,-FL33-FL34,IF(FL13,IF(AND(FL33&gt;0,FL18-FL55-FL59-FL60-FL61+FL48&gt;FL33),-FL33,IF(FL33=0,0,-(FL18-FL55-FL59-FL60-FL61+FL48))),0))</f>
        <v>-25313.684171835739</v>
      </c>
      <c r="FM35" s="38">
        <f>IF(FM10='Bazinės prielaidos'!$E$11+'Bazinės prielaidos'!$E$15,-FM33-FM34,IF(FM13,IF(AND(FM33&gt;0,FM18-FM55-FM59-FM60-FM61+FM48&gt;FM33),-FM33,IF(FM33=0,0,-(FM18-FM55-FM59-FM60-FM61+FM48))),0))</f>
        <v>-25647.734475092559</v>
      </c>
      <c r="FN35" s="38">
        <f>SUM(FB35:FM35)</f>
        <v>-279523.05196392274</v>
      </c>
      <c r="FO35" s="38">
        <f>IF(FO10='Bazinės prielaidos'!$E$11+'Bazinės prielaidos'!$E$15,-FO33-FO34,IF(FO13,IF(AND(FO33&gt;0,FO18-FO55-FO59-FO60-FO61+FO48&gt;FO33),-FO33,IF(FO33=0,0,-(FO18-FO55-FO59-FO60-FO61+FO48))),0))</f>
        <v>-18136.788138758817</v>
      </c>
      <c r="FP35" s="38">
        <f>IF(FP10='Bazinės prielaidos'!$E$11+'Bazinės prielaidos'!$E$15,-FP33-FP34,IF(FP13,IF(AND(FP33&gt;0,FP18-FP55-FP59-FP60-FP61+FP48&gt;FP33),-FP33,IF(FP33=0,0,-(FP18-FP55-FP59-FP60-FP61+FP48))),0))</f>
        <v>0</v>
      </c>
      <c r="FQ35" s="38">
        <f>IF(FQ10='Bazinės prielaidos'!$E$11+'Bazinės prielaidos'!$E$15,-FQ33-FQ34,IF(FQ13,IF(AND(FQ33&gt;0,FQ18-FQ55-FQ59-FQ60-FQ61+FQ48&gt;FQ33),-FQ33,IF(FQ33=0,0,-(FQ18-FQ55-FQ59-FQ60-FQ61+FQ48))),0))</f>
        <v>0</v>
      </c>
      <c r="FR35" s="38">
        <f>IF(FR10='Bazinės prielaidos'!$E$11+'Bazinės prielaidos'!$E$15,-FR33-FR34,IF(FR13,IF(AND(FR33&gt;0,FR18-FR55-FR59-FR60-FR61+FR48&gt;FR33),-FR33,IF(FR33=0,0,-(FR18-FR55-FR59-FR60-FR61+FR48))),0))</f>
        <v>0</v>
      </c>
      <c r="FS35" s="38">
        <f>IF(FS10='Bazinės prielaidos'!$E$11+'Bazinės prielaidos'!$E$15,-FS33-FS34,IF(FS13,IF(AND(FS33&gt;0,FS18-FS55-FS59-FS60-FS61+FS48&gt;FS33),-FS33,IF(FS33=0,0,-(FS18-FS55-FS59-FS60-FS61+FS48))),0))</f>
        <v>0</v>
      </c>
      <c r="FT35" s="38">
        <f>IF(FT10='Bazinės prielaidos'!$E$11+'Bazinės prielaidos'!$E$15,-FT33-FT34,IF(FT13,IF(AND(FT33&gt;0,FT18-FT55-FT59-FT60-FT61+FT48&gt;FT33),-FT33,IF(FT33=0,0,-(FT18-FT55-FT59-FT60-FT61+FT48))),0))</f>
        <v>0</v>
      </c>
      <c r="FU35" s="38">
        <f>IF(FU10='Bazinės prielaidos'!$E$11+'Bazinės prielaidos'!$E$15,-FU33-FU34,IF(FU13,IF(AND(FU33&gt;0,FU18-FU55-FU59-FU60-FU61+FU48&gt;FU33),-FU33,IF(FU33=0,0,-(FU18-FU55-FU59-FU60-FU61+FU48))),0))</f>
        <v>0</v>
      </c>
      <c r="FV35" s="38">
        <f>IF(FV10='Bazinės prielaidos'!$E$11+'Bazinės prielaidos'!$E$15,-FV33-FV34,IF(FV13,IF(AND(FV33&gt;0,FV18-FV55-FV59-FV60-FV61+FV48&gt;FV33),-FV33,IF(FV33=0,0,-(FV18-FV55-FV59-FV60-FV61+FV48))),0))</f>
        <v>0</v>
      </c>
      <c r="FW35" s="38">
        <f>IF(FW10='Bazinės prielaidos'!$E$11+'Bazinės prielaidos'!$E$15,-FW33-FW34,IF(FW13,IF(AND(FW33&gt;0,FW18-FW55-FW59-FW60-FW61+FW48&gt;FW33),-FW33,IF(FW33=0,0,-(FW18-FW55-FW59-FW60-FW61+FW48))),0))</f>
        <v>0</v>
      </c>
      <c r="FX35" s="38">
        <f>IF(FX10='Bazinės prielaidos'!$E$11+'Bazinės prielaidos'!$E$15,-FX33-FX34,IF(FX13,IF(AND(FX33&gt;0,FX18-FX55-FX59-FX60-FX61+FX48&gt;FX33),-FX33,IF(FX33=0,0,-(FX18-FX55-FX59-FX60-FX61+FX48))),0))</f>
        <v>0</v>
      </c>
      <c r="FY35" s="38">
        <f>IF(FY10='Bazinės prielaidos'!$E$11+'Bazinės prielaidos'!$E$15,-FY33-FY34,IF(FY13,IF(AND(FY33&gt;0,FY18-FY55-FY59-FY60-FY61+FY48&gt;FY33),-FY33,IF(FY33=0,0,-(FY18-FY55-FY59-FY60-FY61+FY48))),0))</f>
        <v>0</v>
      </c>
      <c r="FZ35" s="38">
        <f>IF(FZ10='Bazinės prielaidos'!$E$11+'Bazinės prielaidos'!$E$15,-FZ33-FZ34,IF(FZ13,IF(AND(FZ33&gt;0,FZ18-FZ55-FZ59-FZ60-FZ61+FZ48&gt;FZ33),-FZ33,IF(FZ33=0,0,-(FZ18-FZ55-FZ59-FZ60-FZ61+FZ48))),0))</f>
        <v>-10000</v>
      </c>
      <c r="GA35" s="38">
        <f>SUM(FO35:FZ35)</f>
        <v>-28136.788138758817</v>
      </c>
      <c r="GB35" s="38">
        <f>IF(GB10='Bazinės prielaidos'!$E$11+'Bazinės prielaidos'!$E$15,-GB33-GB34,IF(GB13,IF(AND(GB33&gt;0,GB18-GB55-GB59-GB60-GB61+GB48&gt;GB33),-GB33,IF(GB33=0,0,-(GB18-GB55-GB59-GB60-GB61+GB48))),0))</f>
        <v>0</v>
      </c>
      <c r="GC35" s="38">
        <f>IF(GC10='Bazinės prielaidos'!$E$11+'Bazinės prielaidos'!$E$15,-GC33-GC34,IF(GC13,IF(AND(GC33&gt;0,GC18-GC55-GC59-GC60-GC61+GC48&gt;GC33),-GC33,IF(GC33=0,0,-(GC18-GC55-GC59-GC60-GC61+GC48))),0))</f>
        <v>0</v>
      </c>
      <c r="GD35" s="38">
        <f>IF(GD10='Bazinės prielaidos'!$E$11+'Bazinės prielaidos'!$E$15,-GD33-GD34,IF(GD13,IF(AND(GD33&gt;0,GD18-GD55-GD59-GD60-GD61+GD48&gt;GD33),-GD33,IF(GD33=0,0,-(GD18-GD55-GD59-GD60-GD61+GD48))),0))</f>
        <v>0</v>
      </c>
      <c r="GE35" s="38">
        <f>IF(GE10='Bazinės prielaidos'!$E$11+'Bazinės prielaidos'!$E$15,-GE33-GE34,IF(GE13,IF(AND(GE33&gt;0,GE18-GE55-GE59-GE60-GE61+GE48&gt;GE33),-GE33,IF(GE33=0,0,-(GE18-GE55-GE59-GE60-GE61+GE48))),0))</f>
        <v>0</v>
      </c>
      <c r="GF35" s="38">
        <f>IF(GF10='Bazinės prielaidos'!$E$11+'Bazinės prielaidos'!$E$15,-GF33-GF34,IF(GF13,IF(AND(GF33&gt;0,GF18-GF55-GF59-GF60-GF61+GF48&gt;GF33),-GF33,IF(GF33=0,0,-(GF18-GF55-GF59-GF60-GF61+GF48))),0))</f>
        <v>0</v>
      </c>
      <c r="GG35" s="38">
        <f>IF(GG10='Bazinės prielaidos'!$E$11+'Bazinės prielaidos'!$E$15,-GG33-GG34,IF(GG13,IF(AND(GG33&gt;0,GG18-GG55-GG59-GG60-GG61+GG48&gt;GG33),-GG33,IF(GG33=0,0,-(GG18-GG55-GG59-GG60-GG61+GG48))),0))</f>
        <v>0</v>
      </c>
      <c r="GH35" s="38">
        <f>IF(GH10='Bazinės prielaidos'!$E$11+'Bazinės prielaidos'!$E$15,-GH33-GH34,IF(GH13,IF(AND(GH33&gt;0,GH18-GH55-GH59-GH60-GH61+GH48&gt;GH33),-GH33,IF(GH33=0,0,-(GH18-GH55-GH59-GH60-GH61+GH48))),0))</f>
        <v>0</v>
      </c>
      <c r="GI35" s="38">
        <f>IF(GI10='Bazinės prielaidos'!$E$11+'Bazinės prielaidos'!$E$15,-GI33-GI34,IF(GI13,IF(AND(GI33&gt;0,GI18-GI55-GI59-GI60-GI61+GI48&gt;GI33),-GI33,IF(GI33=0,0,-(GI18-GI55-GI59-GI60-GI61+GI48))),0))</f>
        <v>0</v>
      </c>
      <c r="GJ35" s="38">
        <f>IF(GJ10='Bazinės prielaidos'!$E$11+'Bazinės prielaidos'!$E$15,-GJ33-GJ34,IF(GJ13,IF(AND(GJ33&gt;0,GJ18-GJ55-GJ59-GJ60-GJ61+GJ48&gt;GJ33),-GJ33,IF(GJ33=0,0,-(GJ18-GJ55-GJ59-GJ60-GJ61+GJ48))),0))</f>
        <v>0</v>
      </c>
      <c r="GK35" s="38">
        <f>IF(GK10='Bazinės prielaidos'!$E$11+'Bazinės prielaidos'!$E$15,-GK33-GK34,IF(GK13,IF(AND(GK33&gt;0,GK18-GK55-GK59-GK60-GK61+GK48&gt;GK33),-GK33,IF(GK33=0,0,-(GK18-GK55-GK59-GK60-GK61+GK48))),0))</f>
        <v>0</v>
      </c>
      <c r="GL35" s="38">
        <f>IF(GL10='Bazinės prielaidos'!$E$11+'Bazinės prielaidos'!$E$15,-GL33-GL34,IF(GL13,IF(AND(GL33&gt;0,GL18-GL55-GL59-GL60-GL61+GL48&gt;GL33),-GL33,IF(GL33=0,0,-(GL18-GL55-GL59-GL60-GL61+GL48))),0))</f>
        <v>0</v>
      </c>
      <c r="GM35" s="38">
        <f>IF(GM10='Bazinės prielaidos'!$E$11+'Bazinės prielaidos'!$E$15,-GM33-GM34,IF(GM13,IF(AND(GM33&gt;0,GM18-GM55-GM59-GM60-GM61+GM48&gt;GM33),-GM33,IF(GM33=0,0,-(GM18-GM55-GM59-GM60-GM61+GM48))),0))</f>
        <v>-10000</v>
      </c>
      <c r="GN35" s="38">
        <f>SUM(GB35:GM35)</f>
        <v>-10000</v>
      </c>
      <c r="GO35" s="38">
        <f>IF(GO10='Bazinės prielaidos'!$E$11+'Bazinės prielaidos'!$E$15,-GO33-GO34,IF(GO13,IF(AND(GO33&gt;0,GO18-GO55-GO59-GO60-GO61+GO48&gt;GO33),-GO33,IF(GO33=0,0,-(GO18-GO55-GO59-GO60-GO61+GO48))),0))</f>
        <v>0</v>
      </c>
      <c r="GP35" s="38">
        <f>IF(GP10='Bazinės prielaidos'!$E$11+'Bazinės prielaidos'!$E$15,-GP33-GP34,IF(GP13,IF(AND(GP33&gt;0,GP18-GP55-GP59-GP60-GP61+GP48&gt;GP33),-GP33,IF(GP33=0,0,-(GP18-GP55-GP59-GP60-GP61+GP48))),0))</f>
        <v>0</v>
      </c>
      <c r="GQ35" s="38">
        <f>IF(GQ10='Bazinės prielaidos'!$E$11+'Bazinės prielaidos'!$E$15,-GQ33-GQ34,IF(GQ13,IF(AND(GQ33&gt;0,GQ18-GQ55-GQ59-GQ60-GQ61+GQ48&gt;GQ33),-GQ33,IF(GQ33=0,0,-(GQ18-GQ55-GQ59-GQ60-GQ61+GQ48))),0))</f>
        <v>0</v>
      </c>
      <c r="GR35" s="38">
        <f>IF(GR10='Bazinės prielaidos'!$E$11+'Bazinės prielaidos'!$E$15,-GR33-GR34,IF(GR13,IF(AND(GR33&gt;0,GR18-GR55-GR59-GR60-GR61+GR48&gt;GR33),-GR33,IF(GR33=0,0,-(GR18-GR55-GR59-GR60-GR61+GR48))),0))</f>
        <v>0</v>
      </c>
      <c r="GS35" s="38">
        <f>IF(GS10='Bazinės prielaidos'!$E$11+'Bazinės prielaidos'!$E$15,-GS33-GS34,IF(GS13,IF(AND(GS33&gt;0,GS18-GS55-GS59-GS60-GS61+GS48&gt;GS33),-GS33,IF(GS33=0,0,-(GS18-GS55-GS59-GS60-GS61+GS48))),0))</f>
        <v>0</v>
      </c>
      <c r="GT35" s="38">
        <f>IF(GT10='Bazinės prielaidos'!$E$11+'Bazinės prielaidos'!$E$15,-GT33-GT34,IF(GT13,IF(AND(GT33&gt;0,GT18-GT55-GT59-GT60-GT61+GT48&gt;GT33),-GT33,IF(GT33=0,0,-(GT18-GT55-GT59-GT60-GT61+GT48))),0))</f>
        <v>0</v>
      </c>
      <c r="GU35" s="38">
        <f>IF(GU10='Bazinės prielaidos'!$E$11+'Bazinės prielaidos'!$E$15,-GU33-GU34,IF(GU13,IF(AND(GU33&gt;0,GU18-GU55-GU59-GU60-GU61+GU48&gt;GU33),-GU33,IF(GU33=0,0,-(GU18-GU55-GU59-GU60-GU61+GU48))),0))</f>
        <v>0</v>
      </c>
      <c r="GV35" s="38">
        <f>IF(GV10='Bazinės prielaidos'!$E$11+'Bazinės prielaidos'!$E$15,-GV33-GV34,IF(GV13,IF(AND(GV33&gt;0,GV18-GV55-GV59-GV60-GV61+GV48&gt;GV33),-GV33,IF(GV33=0,0,-(GV18-GV55-GV59-GV60-GV61+GV48))),0))</f>
        <v>0</v>
      </c>
      <c r="GW35" s="38">
        <f>IF(GW10='Bazinės prielaidos'!$E$11+'Bazinės prielaidos'!$E$15,-GW33-GW34,IF(GW13,IF(AND(GW33&gt;0,GW18-GW55-GW59-GW60-GW61+GW48&gt;GW33),-GW33,IF(GW33=0,0,-(GW18-GW55-GW59-GW60-GW61+GW48))),0))</f>
        <v>0</v>
      </c>
      <c r="GX35" s="38">
        <f>IF(GX10='Bazinės prielaidos'!$E$11+'Bazinės prielaidos'!$E$15,-GX33-GX34,IF(GX13,IF(AND(GX33&gt;0,GX18-GX55-GX59-GX60-GX61+GX48&gt;GX33),-GX33,IF(GX33=0,0,-(GX18-GX55-GX59-GX60-GX61+GX48))),0))</f>
        <v>0</v>
      </c>
      <c r="GY35" s="38">
        <f>IF(GY10='Bazinės prielaidos'!$E$11+'Bazinės prielaidos'!$E$15,-GY33-GY34,IF(GY13,IF(AND(GY33&gt;0,GY18-GY55-GY59-GY60-GY61+GY48&gt;GY33),-GY33,IF(GY33=0,0,-(GY18-GY55-GY59-GY60-GY61+GY48))),0))</f>
        <v>0</v>
      </c>
      <c r="GZ35" s="38">
        <f>IF(GZ10='Bazinės prielaidos'!$E$11+'Bazinės prielaidos'!$E$15,-GZ33-GZ34,IF(GZ13,IF(AND(GZ33&gt;0,GZ18-GZ55-GZ59-GZ60-GZ61+GZ48&gt;GZ33),-GZ33,IF(GZ33=0,0,-(GZ18-GZ55-GZ59-GZ60-GZ61+GZ48))),0))</f>
        <v>0</v>
      </c>
      <c r="HA35" s="38">
        <f>SUM(GO35:GZ35)</f>
        <v>0</v>
      </c>
      <c r="HB35" s="38">
        <f>IF(HB10='Bazinės prielaidos'!$E$11+'Bazinės prielaidos'!$E$15,-HB33-HB34,IF(HB13,IF(AND(HB33&gt;0,HB18-HB55-HB59-HB60-HB61+HB48&gt;HB33),-HB33,IF(HB33=0,0,-(HB18-HB55-HB59-HB60-HB61+HB48))),0))</f>
        <v>0</v>
      </c>
      <c r="HC35" s="38">
        <f>IF(HC10='Bazinės prielaidos'!$E$11+'Bazinės prielaidos'!$E$15,-HC33-HC34,IF(HC13,IF(AND(HC33&gt;0,HC18-HC55-HC59-HC60-HC61+HC48&gt;HC33),-HC33,IF(HC33=0,0,-(HC18-HC55-HC59-HC60-HC61+HC48))),0))</f>
        <v>0</v>
      </c>
      <c r="HD35" s="38">
        <f>IF(HD10='Bazinės prielaidos'!$E$11+'Bazinės prielaidos'!$E$15,-HD33-HD34,IF(HD13,IF(AND(HD33&gt;0,HD18-HD55-HD59-HD60-HD61+HD48&gt;HD33),-HD33,IF(HD33=0,0,-(HD18-HD55-HD59-HD60-HD61+HD48))),0))</f>
        <v>0</v>
      </c>
      <c r="HE35" s="38">
        <f>IF(HE10='Bazinės prielaidos'!$E$11+'Bazinės prielaidos'!$E$15,-HE33-HE34,IF(HE13,IF(AND(HE33&gt;0,HE18-HE55-HE59-HE60-HE61+HE48&gt;HE33),-HE33,IF(HE33=0,0,-(HE18-HE55-HE59-HE60-HE61+HE48))),0))</f>
        <v>0</v>
      </c>
      <c r="HF35" s="38">
        <f>IF(HF10='Bazinės prielaidos'!$E$11+'Bazinės prielaidos'!$E$15,-HF33-HF34,IF(HF13,IF(AND(HF33&gt;0,HF18-HF55-HF59-HF60-HF61+HF48&gt;HF33),-HF33,IF(HF33=0,0,-(HF18-HF55-HF59-HF60-HF61+HF48))),0))</f>
        <v>0</v>
      </c>
      <c r="HG35" s="38">
        <f>IF(HG10='Bazinės prielaidos'!$E$11+'Bazinės prielaidos'!$E$15,-HG33-HG34,IF(HG13,IF(AND(HG33&gt;0,HG18-HG55-HG59-HG60-HG61+HG48&gt;HG33),-HG33,IF(HG33=0,0,-(HG18-HG55-HG59-HG60-HG61+HG48))),0))</f>
        <v>0</v>
      </c>
      <c r="HH35" s="38">
        <f>IF(HH10='Bazinės prielaidos'!$E$11+'Bazinės prielaidos'!$E$15,-HH33-HH34,IF(HH13,IF(AND(HH33&gt;0,HH18-HH55-HH59-HH60-HH61+HH48&gt;HH33),-HH33,IF(HH33=0,0,-(HH18-HH55-HH59-HH60-HH61+HH48))),0))</f>
        <v>0</v>
      </c>
      <c r="HI35" s="38">
        <f>IF(HI10='Bazinės prielaidos'!$E$11+'Bazinės prielaidos'!$E$15,-HI33-HI34,IF(HI13,IF(AND(HI33&gt;0,HI18-HI55-HI59-HI60-HI61+HI48&gt;HI33),-HI33,IF(HI33=0,0,-(HI18-HI55-HI59-HI60-HI61+HI48))),0))</f>
        <v>0</v>
      </c>
      <c r="HJ35" s="38">
        <f>IF(HJ10='Bazinės prielaidos'!$E$11+'Bazinės prielaidos'!$E$15,-HJ33-HJ34,IF(HJ13,IF(AND(HJ33&gt;0,HJ18-HJ55-HJ59-HJ60-HJ61+HJ48&gt;HJ33),-HJ33,IF(HJ33=0,0,-(HJ18-HJ55-HJ59-HJ60-HJ61+HJ48))),0))</f>
        <v>0</v>
      </c>
      <c r="HK35" s="38">
        <f>IF(HK10='Bazinės prielaidos'!$E$11+'Bazinės prielaidos'!$E$15,-HK33-HK34,IF(HK13,IF(AND(HK33&gt;0,HK18-HK55-HK59-HK60-HK61+HK48&gt;HK33),-HK33,IF(HK33=0,0,-(HK18-HK55-HK59-HK60-HK61+HK48))),0))</f>
        <v>0</v>
      </c>
      <c r="HL35" s="38">
        <f>IF(HL10='Bazinės prielaidos'!$E$11+'Bazinės prielaidos'!$E$15,-HL33-HL34,IF(HL13,IF(AND(HL33&gt;0,HL18-HL55-HL59-HL60-HL61+HL48&gt;HL33),-HL33,IF(HL33=0,0,-(HL18-HL55-HL59-HL60-HL61+HL48))),0))</f>
        <v>0</v>
      </c>
      <c r="HM35" s="38">
        <f>IF(HM10='Bazinės prielaidos'!$E$11+'Bazinės prielaidos'!$E$15,-HM33-HM34,IF(HM13,IF(AND(HM33&gt;0,HM18-HM55-HM59-HM60-HM61+HM48&gt;HM33),-HM33,IF(HM33=0,0,-(HM18-HM55-HM59-HM60-HM61+HM48))),0))</f>
        <v>0</v>
      </c>
      <c r="HN35" s="38">
        <f>SUM(HB35:HM35)</f>
        <v>0</v>
      </c>
      <c r="HO35" s="38">
        <f>IF(HO10='Bazinės prielaidos'!$E$11+'Bazinės prielaidos'!$E$15,-HO33-HO34,IF(HO13,IF(AND(HO33&gt;0,HO18-HO55-HO59-HO60-HO61+HO48&gt;HO33),-HO33,IF(HO33=0,0,-(HO18-HO55-HO59-HO60-HO61+HO48))),0))</f>
        <v>0</v>
      </c>
      <c r="HP35" s="38">
        <f>IF(HP10='Bazinės prielaidos'!$E$11+'Bazinės prielaidos'!$E$15,-HP33-HP34,IF(HP13,IF(AND(HP33&gt;0,HP18-HP55-HP59-HP60-HP61+HP48&gt;HP33),-HP33,IF(HP33=0,0,-(HP18-HP55-HP59-HP60-HP61+HP48))),0))</f>
        <v>0</v>
      </c>
      <c r="HQ35" s="38">
        <f>IF(HQ10='Bazinės prielaidos'!$E$11+'Bazinės prielaidos'!$E$15,-HQ33-HQ34,IF(HQ13,IF(AND(HQ33&gt;0,HQ18-HQ55-HQ59-HQ60-HQ61+HQ48&gt;HQ33),-HQ33,IF(HQ33=0,0,-(HQ18-HQ55-HQ59-HQ60-HQ61+HQ48))),0))</f>
        <v>0</v>
      </c>
      <c r="HR35" s="38">
        <f>IF(HR10='Bazinės prielaidos'!$E$11+'Bazinės prielaidos'!$E$15,-HR33-HR34,IF(HR13,IF(AND(HR33&gt;0,HR18-HR55-HR59-HR60-HR61+HR48&gt;HR33),-HR33,IF(HR33=0,0,-(HR18-HR55-HR59-HR60-HR61+HR48))),0))</f>
        <v>0</v>
      </c>
      <c r="HS35" s="38">
        <f>IF(HS10='Bazinės prielaidos'!$E$11+'Bazinės prielaidos'!$E$15,-HS33-HS34,IF(HS13,IF(AND(HS33&gt;0,HS18-HS55-HS59-HS60-HS61+HS48&gt;HS33),-HS33,IF(HS33=0,0,-(HS18-HS55-HS59-HS60-HS61+HS48))),0))</f>
        <v>0</v>
      </c>
      <c r="HT35" s="38">
        <f>IF(HT10='Bazinės prielaidos'!$E$11+'Bazinės prielaidos'!$E$15,-HT33-HT34,IF(HT13,IF(AND(HT33&gt;0,HT18-HT55-HT59-HT60-HT61+HT48&gt;HT33),-HT33,IF(HT33=0,0,-(HT18-HT55-HT59-HT60-HT61+HT48))),0))</f>
        <v>0</v>
      </c>
      <c r="HU35" s="38">
        <f>IF(HU10='Bazinės prielaidos'!$E$11+'Bazinės prielaidos'!$E$15,-HU33-HU34,IF(HU13,IF(AND(HU33&gt;0,HU18-HU55-HU59-HU60-HU61+HU48&gt;HU33),-HU33,IF(HU33=0,0,-(HU18-HU55-HU59-HU60-HU61+HU48))),0))</f>
        <v>0</v>
      </c>
      <c r="HV35" s="38">
        <f>IF(HV10='Bazinės prielaidos'!$E$11+'Bazinės prielaidos'!$E$15,-HV33-HV34,IF(HV13,IF(AND(HV33&gt;0,HV18-HV55-HV59-HV60-HV61+HV48&gt;HV33),-HV33,IF(HV33=0,0,-(HV18-HV55-HV59-HV60-HV61+HV48))),0))</f>
        <v>0</v>
      </c>
      <c r="HW35" s="38">
        <f>IF(HW10='Bazinės prielaidos'!$E$11+'Bazinės prielaidos'!$E$15,-HW33-HW34,IF(HW13,IF(AND(HW33&gt;0,HW18-HW55-HW59-HW60-HW61+HW48&gt;HW33),-HW33,IF(HW33=0,0,-(HW18-HW55-HW59-HW60-HW61+HW48))),0))</f>
        <v>0</v>
      </c>
      <c r="HX35" s="38">
        <f>IF(HX10='Bazinės prielaidos'!$E$11+'Bazinės prielaidos'!$E$15,-HX33-HX34,IF(HX13,IF(AND(HX33&gt;0,HX18-HX55-HX59-HX60-HX61+HX48&gt;HX33),-HX33,IF(HX33=0,0,-(HX18-HX55-HX59-HX60-HX61+HX48))),0))</f>
        <v>0</v>
      </c>
      <c r="HY35" s="38">
        <f>IF(HY10='Bazinės prielaidos'!$E$11+'Bazinės prielaidos'!$E$15,-HY33-HY34,IF(HY13,IF(AND(HY33&gt;0,HY18-HY55-HY59-HY60-HY61+HY48&gt;HY33),-HY33,IF(HY33=0,0,-(HY18-HY55-HY59-HY60-HY61+HY48))),0))</f>
        <v>0</v>
      </c>
      <c r="HZ35" s="38">
        <f>IF(HZ10='Bazinės prielaidos'!$E$11+'Bazinės prielaidos'!$E$15,-HZ33-HZ34,IF(HZ13,IF(AND(HZ33&gt;0,HZ18-HZ55-HZ59-HZ60-HZ61+HZ48&gt;HZ33),-HZ33,IF(HZ33=0,0,-(HZ18-HZ55-HZ59-HZ60-HZ61+HZ48))),0))</f>
        <v>0</v>
      </c>
      <c r="IA35" s="38">
        <f>SUM(HO35:HZ35)</f>
        <v>0</v>
      </c>
      <c r="IB35" s="38">
        <f>IF(IB10='Bazinės prielaidos'!$E$11+'Bazinės prielaidos'!$E$15,-IB33-IB34,IF(IB13,IF(AND(IB33&gt;0,IB18-IB55-IB59-IB60-IB61+IB48&gt;IB33),-IB33,IF(IB33=0,0,-(IB18-IB55-IB59-IB60-IB61+IB48))),0))</f>
        <v>0</v>
      </c>
      <c r="IC35" s="38">
        <f>IF(IC10='Bazinės prielaidos'!$E$11+'Bazinės prielaidos'!$E$15,-IC33-IC34,IF(IC13,IF(AND(IC33&gt;0,IC18-IC55-IC59-IC60-IC61+IC48&gt;IC33),-IC33,IF(IC33=0,0,-(IC18-IC55-IC59-IC60-IC61+IC48))),0))</f>
        <v>0</v>
      </c>
      <c r="ID35" s="38">
        <f>IF(ID10='Bazinės prielaidos'!$E$11+'Bazinės prielaidos'!$E$15,-ID33-ID34,IF(ID13,IF(AND(ID33&gt;0,ID18-ID55-ID59-ID60-ID61+ID48&gt;ID33),-ID33,IF(ID33=0,0,-(ID18-ID55-ID59-ID60-ID61+ID48))),0))</f>
        <v>0</v>
      </c>
      <c r="IE35" s="38">
        <f>IF(IE10='Bazinės prielaidos'!$E$11+'Bazinės prielaidos'!$E$15,-IE33-IE34,IF(IE13,IF(AND(IE33&gt;0,IE18-IE55-IE59-IE60-IE61+IE48&gt;IE33),-IE33,IF(IE33=0,0,-(IE18-IE55-IE59-IE60-IE61+IE48))),0))</f>
        <v>0</v>
      </c>
      <c r="IF35" s="38">
        <f>IF(IF10='Bazinės prielaidos'!$E$11+'Bazinės prielaidos'!$E$15,-IF33-IF34,IF(IF13,IF(AND(IF33&gt;0,IF18-IF55-IF59-IF60-IF61+IF48&gt;IF33),-IF33,IF(IF33=0,0,-(IF18-IF55-IF59-IF60-IF61+IF48))),0))</f>
        <v>0</v>
      </c>
      <c r="IG35" s="38">
        <f>IF(IG10='Bazinės prielaidos'!$E$11+'Bazinės prielaidos'!$E$15,-IG33-IG34,IF(IG13,IF(AND(IG33&gt;0,IG18-IG55-IG59-IG60-IG61+IG48&gt;IG33),-IG33,IF(IG33=0,0,-(IG18-IG55-IG59-IG60-IG61+IG48))),0))</f>
        <v>0</v>
      </c>
      <c r="IH35" s="38">
        <f>IF(IH10='Bazinės prielaidos'!$E$11+'Bazinės prielaidos'!$E$15,-IH33-IH34,IF(IH13,IF(AND(IH33&gt;0,IH18-IH55-IH59-IH60-IH61+IH48&gt;IH33),-IH33,IF(IH33=0,0,-(IH18-IH55-IH59-IH60-IH61+IH48))),0))</f>
        <v>0</v>
      </c>
      <c r="II35" s="38">
        <f>IF(II10='Bazinės prielaidos'!$E$11+'Bazinės prielaidos'!$E$15,-II33-II34,IF(II13,IF(AND(II33&gt;0,II18-II55-II59-II60-II61+II48&gt;II33),-II33,IF(II33=0,0,-(II18-II55-II59-II60-II61+II48))),0))</f>
        <v>0</v>
      </c>
      <c r="IJ35" s="38">
        <f>IF(IJ10='Bazinės prielaidos'!$E$11+'Bazinės prielaidos'!$E$15,-IJ33-IJ34,IF(IJ13,IF(AND(IJ33&gt;0,IJ18-IJ55-IJ59-IJ60-IJ61+IJ48&gt;IJ33),-IJ33,IF(IJ33=0,0,-(IJ18-IJ55-IJ59-IJ60-IJ61+IJ48))),0))</f>
        <v>0</v>
      </c>
      <c r="IK35" s="38">
        <f>IF(IK10='Bazinės prielaidos'!$E$11+'Bazinės prielaidos'!$E$15,-IK33-IK34,IF(IK13,IF(AND(IK33&gt;0,IK18-IK55-IK59-IK60-IK61+IK48&gt;IK33),-IK33,IF(IK33=0,0,-(IK18-IK55-IK59-IK60-IK61+IK48))),0))</f>
        <v>0</v>
      </c>
      <c r="IL35" s="38">
        <f>IF(IL10='Bazinės prielaidos'!$E$11+'Bazinės prielaidos'!$E$15,-IL33-IL34,IF(IL13,IF(AND(IL33&gt;0,IL18-IL55-IL59-IL60-IL61+IL48&gt;IL33),-IL33,IF(IL33=0,0,-(IL18-IL55-IL59-IL60-IL61+IL48))),0))</f>
        <v>0</v>
      </c>
      <c r="IM35" s="38">
        <f>IF(IM10='Bazinės prielaidos'!$E$11+'Bazinės prielaidos'!$E$15,-IM33-IM34,IF(IM13,IF(AND(IM33&gt;0,IM18-IM55-IM59-IM60-IM61+IM48&gt;IM33),-IM33,IF(IM33=0,0,-(IM18-IM55-IM59-IM60-IM61+IM48))),0))</f>
        <v>0</v>
      </c>
      <c r="IN35" s="38">
        <f>SUM(IB35:IM35)</f>
        <v>0</v>
      </c>
      <c r="IO35" s="38">
        <f>IF(IO10='Bazinės prielaidos'!$E$11+'Bazinės prielaidos'!$E$15,-IO33-IO34,IF(IO13,IF(AND(IO33&gt;0,IO18-IO55-IO59-IO60-IO61+IO48&gt;IO33),-IO33,IF(IO33=0,0,-(IO18-IO55-IO59-IO60-IO61+IO48))),0))</f>
        <v>0</v>
      </c>
      <c r="IP35" s="38">
        <f>IF(IP10='Bazinės prielaidos'!$E$11+'Bazinės prielaidos'!$E$15,-IP33-IP34,IF(IP13,IF(AND(IP33&gt;0,IP18-IP55-IP59-IP60-IP61+IP48&gt;IP33),-IP33,IF(IP33=0,0,-(IP18-IP55-IP59-IP60-IP61+IP48))),0))</f>
        <v>0</v>
      </c>
      <c r="IQ35" s="38">
        <f>IF(IQ10='Bazinės prielaidos'!$E$11+'Bazinės prielaidos'!$E$15,-IQ33-IQ34,IF(IQ13,IF(AND(IQ33&gt;0,IQ18-IQ55-IQ59-IQ60-IQ61+IQ48&gt;IQ33),-IQ33,IF(IQ33=0,0,-(IQ18-IQ55-IQ59-IQ60-IQ61+IQ48))),0))</f>
        <v>0</v>
      </c>
      <c r="IR35" s="38">
        <f>IF(IR10='Bazinės prielaidos'!$E$11+'Bazinės prielaidos'!$E$15,-IR33-IR34,IF(IR13,IF(AND(IR33&gt;0,IR18-IR55-IR59-IR60-IR61+IR48&gt;IR33),-IR33,IF(IR33=0,0,-(IR18-IR55-IR59-IR60-IR61+IR48))),0))</f>
        <v>0</v>
      </c>
      <c r="IS35" s="38">
        <f>IF(IS10='Bazinės prielaidos'!$E$11+'Bazinės prielaidos'!$E$15,-IS33-IS34,IF(IS13,IF(AND(IS33&gt;0,IS18-IS55-IS59-IS60-IS61+IS48&gt;IS33),-IS33,IF(IS33=0,0,-(IS18-IS55-IS59-IS60-IS61+IS48))),0))</f>
        <v>0</v>
      </c>
      <c r="IT35" s="38">
        <f>IF(IT10='Bazinės prielaidos'!$E$11+'Bazinės prielaidos'!$E$15,-IT33-IT34,IF(IT13,IF(AND(IT33&gt;0,IT18-IT55-IT59-IT60-IT61+IT48&gt;IT33),-IT33,IF(IT33=0,0,-(IT18-IT55-IT59-IT60-IT61+IT48))),0))</f>
        <v>0</v>
      </c>
      <c r="IU35" s="38">
        <f>IF(IU10='Bazinės prielaidos'!$E$11+'Bazinės prielaidos'!$E$15,-IU33-IU34,IF(IU13,IF(AND(IU33&gt;0,IU18-IU55-IU59-IU60-IU61+IU48&gt;IU33),-IU33,IF(IU33=0,0,-(IU18-IU55-IU59-IU60-IU61+IU48))),0))</f>
        <v>0</v>
      </c>
      <c r="IV35" s="38">
        <f>IF(IV10='Bazinės prielaidos'!$E$11+'Bazinės prielaidos'!$E$15,-IV33-IV34,IF(IV13,IF(AND(IV33&gt;0,IV18-IV55-IV59-IV60-IV61+IV48&gt;IV33),-IV33,IF(IV33=0,0,-(IV18-IV55-IV59-IV60-IV61+IV48))),0))</f>
        <v>0</v>
      </c>
      <c r="IW35" s="38">
        <f>IF(IW10='Bazinės prielaidos'!$E$11+'Bazinės prielaidos'!$E$15,-IW33-IW34,IF(IW13,IF(AND(IW33&gt;0,IW18-IW55-IW59-IW60-IW61+IW48&gt;IW33),-IW33,IF(IW33=0,0,-(IW18-IW55-IW59-IW60-IW61+IW48))),0))</f>
        <v>0</v>
      </c>
      <c r="IX35" s="38">
        <f>IF(IX10='Bazinės prielaidos'!$E$11+'Bazinės prielaidos'!$E$15,-IX33-IX34,IF(IX13,IF(AND(IX33&gt;0,IX18-IX55-IX59-IX60-IX61+IX48&gt;IX33),-IX33,IF(IX33=0,0,-(IX18-IX55-IX59-IX60-IX61+IX48))),0))</f>
        <v>0</v>
      </c>
      <c r="IY35" s="38">
        <f>IF(IY10='Bazinės prielaidos'!$E$11+'Bazinės prielaidos'!$E$15,-IY33-IY34,IF(IY13,IF(AND(IY33&gt;0,IY18-IY55-IY59-IY60-IY61+IY48&gt;IY33),-IY33,IF(IY33=0,0,-(IY18-IY55-IY59-IY60-IY61+IY48))),0))</f>
        <v>0</v>
      </c>
      <c r="IZ35" s="38">
        <f>IF(IZ10='Bazinės prielaidos'!$E$11+'Bazinės prielaidos'!$E$15,-IZ33-IZ34,IF(IZ13,IF(AND(IZ33&gt;0,IZ18-IZ55-IZ59-IZ60-IZ61+IZ48&gt;IZ33),-IZ33,IF(IZ33=0,0,-(IZ18-IZ55-IZ59-IZ60-IZ61+IZ48))),0))</f>
        <v>0</v>
      </c>
      <c r="JA35" s="38">
        <f>SUM(IO35:IZ35)</f>
        <v>0</v>
      </c>
      <c r="JB35" s="38">
        <f>IF(JB10='Bazinės prielaidos'!$E$11+'Bazinės prielaidos'!$E$15,-JB33-JB34,IF(JB13,IF(AND(JB33&gt;0,JB18-JB55-JB59-JB60-JB61+JB48&gt;JB33),-JB33,IF(JB33=0,0,-(JB18-JB55-JB59-JB60-JB61+JB48))),0))</f>
        <v>0</v>
      </c>
      <c r="JC35" s="38">
        <f>IF(JC10='Bazinės prielaidos'!$E$11+'Bazinės prielaidos'!$E$15,-JC33-JC34,IF(JC13,IF(AND(JC33&gt;0,JC18-JC55-JC59-JC60-JC61+JC48&gt;JC33),-JC33,IF(JC33=0,0,-(JC18-JC55-JC59-JC60-JC61+JC48))),0))</f>
        <v>0</v>
      </c>
      <c r="JD35" s="38">
        <f>IF(JD10='Bazinės prielaidos'!$E$11+'Bazinės prielaidos'!$E$15,-JD33-JD34,IF(JD13,IF(AND(JD33&gt;0,JD18-JD55-JD59-JD60-JD61+JD48&gt;JD33),-JD33,IF(JD33=0,0,-(JD18-JD55-JD59-JD60-JD61+JD48))),0))</f>
        <v>0</v>
      </c>
      <c r="JE35" s="38">
        <f>IF(JE10='Bazinės prielaidos'!$E$11+'Bazinės prielaidos'!$E$15,-JE33-JE34,IF(JE13,IF(AND(JE33&gt;0,JE18-JE55-JE59-JE60-JE61+JE48&gt;JE33),-JE33,IF(JE33=0,0,-(JE18-JE55-JE59-JE60-JE61+JE48))),0))</f>
        <v>0</v>
      </c>
      <c r="JF35" s="38">
        <f>IF(JF10='Bazinės prielaidos'!$E$11+'Bazinės prielaidos'!$E$15,-JF33-JF34,IF(JF13,IF(AND(JF33&gt;0,JF18-JF55-JF59-JF60-JF61+JF48&gt;JF33),-JF33,IF(JF33=0,0,-(JF18-JF55-JF59-JF60-JF61+JF48))),0))</f>
        <v>0</v>
      </c>
      <c r="JG35" s="38">
        <f>IF(JG10='Bazinės prielaidos'!$E$11+'Bazinės prielaidos'!$E$15,-JG33-JG34,IF(JG13,IF(AND(JG33&gt;0,JG18-JG55-JG59-JG60-JG61+JG48&gt;JG33),-JG33,IF(JG33=0,0,-(JG18-JG55-JG59-JG60-JG61+JG48))),0))</f>
        <v>0</v>
      </c>
      <c r="JH35" s="38">
        <f>IF(JH10='Bazinės prielaidos'!$E$11+'Bazinės prielaidos'!$E$15,-JH33-JH34,IF(JH13,IF(AND(JH33&gt;0,JH18-JH55-JH59-JH60-JH61+JH48&gt;JH33),-JH33,IF(JH33=0,0,-(JH18-JH55-JH59-JH60-JH61+JH48))),0))</f>
        <v>0</v>
      </c>
      <c r="JI35" s="38">
        <f>IF(JI10='Bazinės prielaidos'!$E$11+'Bazinės prielaidos'!$E$15,-JI33-JI34,IF(JI13,IF(AND(JI33&gt;0,JI18-JI55-JI59-JI60-JI61+JI48&gt;JI33),-JI33,IF(JI33=0,0,-(JI18-JI55-JI59-JI60-JI61+JI48))),0))</f>
        <v>0</v>
      </c>
      <c r="JJ35" s="38">
        <f>IF(JJ10='Bazinės prielaidos'!$E$11+'Bazinės prielaidos'!$E$15,-JJ33-JJ34,IF(JJ13,IF(AND(JJ33&gt;0,JJ18-JJ55-JJ59-JJ60-JJ61+JJ48&gt;JJ33),-JJ33,IF(JJ33=0,0,-(JJ18-JJ55-JJ59-JJ60-JJ61+JJ48))),0))</f>
        <v>0</v>
      </c>
      <c r="JK35" s="38">
        <f>IF(JK10='Bazinės prielaidos'!$E$11+'Bazinės prielaidos'!$E$15,-JK33-JK34,IF(JK13,IF(AND(JK33&gt;0,JK18-JK55-JK59-JK60-JK61+JK48&gt;JK33),-JK33,IF(JK33=0,0,-(JK18-JK55-JK59-JK60-JK61+JK48))),0))</f>
        <v>0</v>
      </c>
      <c r="JL35" s="38">
        <f>IF(JL10='Bazinės prielaidos'!$E$11+'Bazinės prielaidos'!$E$15,-JL33-JL34,IF(JL13,IF(AND(JL33&gt;0,JL18-JL55-JL59-JL60-JL61+JL48&gt;JL33),-JL33,IF(JL33=0,0,-(JL18-JL55-JL59-JL60-JL61+JL48))),0))</f>
        <v>0</v>
      </c>
      <c r="JM35" s="38">
        <f>IF(JM10='Bazinės prielaidos'!$E$11+'Bazinės prielaidos'!$E$15,-JM33-JM34,IF(JM13,IF(AND(JM33&gt;0,JM18-JM55-JM59-JM60-JM61+JM48&gt;JM33),-JM33,IF(JM33=0,0,-(JM18-JM55-JM59-JM60-JM61+JM48))),0))</f>
        <v>0</v>
      </c>
      <c r="JN35" s="38">
        <f>SUM(JB35:JM35)</f>
        <v>0</v>
      </c>
      <c r="JO35" s="38">
        <f>IF(JO10='Bazinės prielaidos'!$E$11+'Bazinės prielaidos'!$E$15,-JO33-JO34,IF(JO13,IF(AND(JO33&gt;0,JO18-JO55-JO59-JO60-JO61+JO48&gt;JO33),-JO33,IF(JO33=0,0,-(JO18-JO55-JO59-JO60-JO61+JO48))),0))</f>
        <v>0</v>
      </c>
      <c r="JP35" s="38">
        <f>IF(JP10='Bazinės prielaidos'!$E$11+'Bazinės prielaidos'!$E$15,-JP33-JP34,IF(JP13,IF(AND(JP33&gt;0,JP18-JP55-JP59-JP60-JP61+JP48&gt;JP33),-JP33,IF(JP33=0,0,-(JP18-JP55-JP59-JP60-JP61+JP48))),0))</f>
        <v>0</v>
      </c>
      <c r="JQ35" s="38">
        <f>IF(JQ10='Bazinės prielaidos'!$E$11+'Bazinės prielaidos'!$E$15,-JQ33-JQ34,IF(JQ13,IF(AND(JQ33&gt;0,JQ18-JQ55-JQ59-JQ60-JQ61+JQ48&gt;JQ33),-JQ33,IF(JQ33=0,0,-(JQ18-JQ55-JQ59-JQ60-JQ61+JQ48))),0))</f>
        <v>0</v>
      </c>
      <c r="JR35" s="38">
        <f>IF(JR10='Bazinės prielaidos'!$E$11+'Bazinės prielaidos'!$E$15,-JR33-JR34,IF(JR13,IF(AND(JR33&gt;0,JR18-JR55-JR59-JR60-JR61+JR48&gt;JR33),-JR33,IF(JR33=0,0,-(JR18-JR55-JR59-JR60-JR61+JR48))),0))</f>
        <v>0</v>
      </c>
      <c r="JS35" s="38">
        <f>IF(JS10='Bazinės prielaidos'!$E$11+'Bazinės prielaidos'!$E$15,-JS33-JS34,IF(JS13,IF(AND(JS33&gt;0,JS18-JS55-JS59-JS60-JS61+JS48&gt;JS33),-JS33,IF(JS33=0,0,-(JS18-JS55-JS59-JS60-JS61+JS48))),0))</f>
        <v>0</v>
      </c>
      <c r="JT35" s="38">
        <f>IF(JT10='Bazinės prielaidos'!$E$11+'Bazinės prielaidos'!$E$15,-JT33-JT34,IF(JT13,IF(AND(JT33&gt;0,JT18-JT55-JT59-JT60-JT61+JT48&gt;JT33),-JT33,IF(JT33=0,0,-(JT18-JT55-JT59-JT60-JT61+JT48))),0))</f>
        <v>0</v>
      </c>
      <c r="JU35" s="38">
        <f>IF(JU10='Bazinės prielaidos'!$E$11+'Bazinės prielaidos'!$E$15,-JU33-JU34,IF(JU13,IF(AND(JU33&gt;0,JU18-JU55-JU59-JU60-JU61+JU48&gt;JU33),-JU33,IF(JU33=0,0,-(JU18-JU55-JU59-JU60-JU61+JU48))),0))</f>
        <v>0</v>
      </c>
      <c r="JV35" s="38">
        <f>IF(JV10='Bazinės prielaidos'!$E$11+'Bazinės prielaidos'!$E$15,-JV33-JV34,IF(JV13,IF(AND(JV33&gt;0,JV18-JV55-JV59-JV60-JV61+JV48&gt;JV33),-JV33,IF(JV33=0,0,-(JV18-JV55-JV59-JV60-JV61+JV48))),0))</f>
        <v>0</v>
      </c>
      <c r="JW35" s="38">
        <f>IF(JW10='Bazinės prielaidos'!$E$11+'Bazinės prielaidos'!$E$15,-JW33-JW34,IF(JW13,IF(AND(JW33&gt;0,JW18-JW55-JW59-JW60-JW61+JW48&gt;JW33),-JW33,IF(JW33=0,0,-(JW18-JW55-JW59-JW60-JW61+JW48))),0))</f>
        <v>0</v>
      </c>
      <c r="JX35" s="38">
        <f>IF(JX10='Bazinės prielaidos'!$E$11+'Bazinės prielaidos'!$E$15,-JX33-JX34,IF(JX13,IF(AND(JX33&gt;0,JX18-JX55-JX59-JX60-JX61+JX48&gt;JX33),-JX33,IF(JX33=0,0,-(JX18-JX55-JX59-JX60-JX61+JX48))),0))</f>
        <v>0</v>
      </c>
      <c r="JY35" s="38">
        <f>IF(JY10='Bazinės prielaidos'!$E$11+'Bazinės prielaidos'!$E$15,-JY33-JY34,IF(JY13,IF(AND(JY33&gt;0,JY18-JY55-JY59-JY60-JY61+JY48&gt;JY33),-JY33,IF(JY33=0,0,-(JY18-JY55-JY59-JY60-JY61+JY48))),0))</f>
        <v>0</v>
      </c>
      <c r="JZ35" s="38">
        <f>IF(JZ10='Bazinės prielaidos'!$E$11+'Bazinės prielaidos'!$E$15,-JZ33-JZ34,IF(JZ13,IF(AND(JZ33&gt;0,JZ18-JZ55-JZ59-JZ60-JZ61+JZ48&gt;JZ33),-JZ33,IF(JZ33=0,0,-(JZ18-JZ55-JZ59-JZ60-JZ61+JZ48))),0))</f>
        <v>0</v>
      </c>
      <c r="KA35" s="38">
        <f>SUM(JO35:JZ35)</f>
        <v>0</v>
      </c>
      <c r="KB35" s="38">
        <f>IF(KB10='Bazinės prielaidos'!$E$11+'Bazinės prielaidos'!$E$15,-KB33-KB34,IF(KB13,IF(AND(KB33&gt;0,KB18-KB55-KB59-KB60-KB61+KB48&gt;KB33),-KB33,IF(KB33=0,0,-(KB18-KB55-KB59-KB60-KB61+KB48))),0))</f>
        <v>0</v>
      </c>
      <c r="KC35" s="38">
        <f>IF(KC10='Bazinės prielaidos'!$E$11+'Bazinės prielaidos'!$E$15,-KC33-KC34,IF(KC13,IF(AND(KC33&gt;0,KC18-KC55-KC59-KC60-KC61+KC48&gt;KC33),-KC33,IF(KC33=0,0,-(KC18-KC55-KC59-KC60-KC61+KC48))),0))</f>
        <v>0</v>
      </c>
      <c r="KD35" s="38">
        <f>IF(KD10='Bazinės prielaidos'!$E$11+'Bazinės prielaidos'!$E$15,-KD33-KD34,IF(KD13,IF(AND(KD33&gt;0,KD18-KD55-KD59-KD60-KD61+KD48&gt;KD33),-KD33,IF(KD33=0,0,-(KD18-KD55-KD59-KD60-KD61+KD48))),0))</f>
        <v>0</v>
      </c>
      <c r="KE35" s="38">
        <f>IF(KE10='Bazinės prielaidos'!$E$11+'Bazinės prielaidos'!$E$15,-KE33-KE34,IF(KE13,IF(AND(KE33&gt;0,KE18-KE55-KE59-KE60-KE61+KE48&gt;KE33),-KE33,IF(KE33=0,0,-(KE18-KE55-KE59-KE60-KE61+KE48))),0))</f>
        <v>0</v>
      </c>
      <c r="KF35" s="38">
        <f>IF(KF10='Bazinės prielaidos'!$E$11+'Bazinės prielaidos'!$E$15,-KF33-KF34,IF(KF13,IF(AND(KF33&gt;0,KF18-KF55-KF59-KF60-KF61+KF48&gt;KF33),-KF33,IF(KF33=0,0,-(KF18-KF55-KF59-KF60-KF61+KF48))),0))</f>
        <v>0</v>
      </c>
      <c r="KG35" s="38">
        <f>IF(KG10='Bazinės prielaidos'!$E$11+'Bazinės prielaidos'!$E$15,-KG33-KG34,IF(KG13,IF(AND(KG33&gt;0,KG18-KG55-KG59-KG60-KG61+KG48&gt;KG33),-KG33,IF(KG33=0,0,-(KG18-KG55-KG59-KG60-KG61+KG48))),0))</f>
        <v>0</v>
      </c>
      <c r="KH35" s="38">
        <f>IF(KH10='Bazinės prielaidos'!$E$11+'Bazinės prielaidos'!$E$15,-KH33-KH34,IF(KH13,IF(AND(KH33&gt;0,KH18-KH55-KH59-KH60-KH61+KH48&gt;KH33),-KH33,IF(KH33=0,0,-(KH18-KH55-KH59-KH60-KH61+KH48))),0))</f>
        <v>0</v>
      </c>
      <c r="KI35" s="38">
        <f>IF(KI10='Bazinės prielaidos'!$E$11+'Bazinės prielaidos'!$E$15,-KI33-KI34,IF(KI13,IF(AND(KI33&gt;0,KI18-KI55-KI59-KI60-KI61+KI48&gt;KI33),-KI33,IF(KI33=0,0,-(KI18-KI55-KI59-KI60-KI61+KI48))),0))</f>
        <v>0</v>
      </c>
      <c r="KJ35" s="38">
        <f>IF(KJ10='Bazinės prielaidos'!$E$11+'Bazinės prielaidos'!$E$15,-KJ33-KJ34,IF(KJ13,IF(AND(KJ33&gt;0,KJ18-KJ55-KJ59-KJ60-KJ61+KJ48&gt;KJ33),-KJ33,IF(KJ33=0,0,-(KJ18-KJ55-KJ59-KJ60-KJ61+KJ48))),0))</f>
        <v>0</v>
      </c>
      <c r="KK35" s="38">
        <f>IF(KK10='Bazinės prielaidos'!$E$11+'Bazinės prielaidos'!$E$15,-KK33-KK34,IF(KK13,IF(AND(KK33&gt;0,KK18-KK55-KK59-KK60-KK61+KK48&gt;KK33),-KK33,IF(KK33=0,0,-(KK18-KK55-KK59-KK60-KK61+KK48))),0))</f>
        <v>0</v>
      </c>
      <c r="KL35" s="38">
        <f>IF(KL10='Bazinės prielaidos'!$E$11+'Bazinės prielaidos'!$E$15,-KL33-KL34,IF(KL13,IF(AND(KL33&gt;0,KL18-KL55-KL59-KL60-KL61+KL48&gt;KL33),-KL33,IF(KL33=0,0,-(KL18-KL55-KL59-KL60-KL61+KL48))),0))</f>
        <v>0</v>
      </c>
      <c r="KM35" s="38">
        <f>IF(KM10='Bazinės prielaidos'!$E$11+'Bazinės prielaidos'!$E$15,-KM33-KM34,IF(KM13,IF(AND(KM33&gt;0,KM18-KM55-KM59-KM60-KM61+KM48&gt;KM33),-KM33,IF(KM33=0,0,-(KM18-KM55-KM59-KM60-KM61+KM48))),0))</f>
        <v>0</v>
      </c>
      <c r="KN35" s="38">
        <f>SUM(KB35:KM35)</f>
        <v>0</v>
      </c>
      <c r="KO35" s="38">
        <f>IF(KO10='Bazinės prielaidos'!$E$11+'Bazinės prielaidos'!$E$15,-KO33-KO34,IF(KO13,IF(AND(KO33&gt;0,KO18-KO55-KO59-KO60-KO61+KO48&gt;KO33),-KO33,IF(KO33=0,0,-(KO18-KO55-KO59-KO60-KO61+KO48))),0))</f>
        <v>0</v>
      </c>
      <c r="KP35" s="38">
        <f>IF(KP10='Bazinės prielaidos'!$E$11+'Bazinės prielaidos'!$E$15,-KP33-KP34,IF(KP13,IF(AND(KP33&gt;0,KP18-KP55-KP59-KP60-KP61+KP48&gt;KP33),-KP33,IF(KP33=0,0,-(KP18-KP55-KP59-KP60-KP61+KP48))),0))</f>
        <v>0</v>
      </c>
      <c r="KQ35" s="38">
        <f>IF(KQ10='Bazinės prielaidos'!$E$11+'Bazinės prielaidos'!$E$15,-KQ33-KQ34,IF(KQ13,IF(AND(KQ33&gt;0,KQ18-KQ55-KQ59-KQ60-KQ61+KQ48&gt;KQ33),-KQ33,IF(KQ33=0,0,-(KQ18-KQ55-KQ59-KQ60-KQ61+KQ48))),0))</f>
        <v>0</v>
      </c>
      <c r="KR35" s="38">
        <f>IF(KR10='Bazinės prielaidos'!$E$11+'Bazinės prielaidos'!$E$15,-KR33-KR34,IF(KR13,IF(AND(KR33&gt;0,KR18-KR55-KR59-KR60-KR61+KR48&gt;KR33),-KR33,IF(KR33=0,0,-(KR18-KR55-KR59-KR60-KR61+KR48))),0))</f>
        <v>0</v>
      </c>
      <c r="KS35" s="38">
        <f>IF(KS10='Bazinės prielaidos'!$E$11+'Bazinės prielaidos'!$E$15,-KS33-KS34,IF(KS13,IF(AND(KS33&gt;0,KS18-KS55-KS59-KS60-KS61+KS48&gt;KS33),-KS33,IF(KS33=0,0,-(KS18-KS55-KS59-KS60-KS61+KS48))),0))</f>
        <v>0</v>
      </c>
      <c r="KT35" s="38">
        <f>IF(KT10='Bazinės prielaidos'!$E$11+'Bazinės prielaidos'!$E$15,-KT33-KT34,IF(KT13,IF(AND(KT33&gt;0,KT18-KT55-KT59-KT60-KT61+KT48&gt;KT33),-KT33,IF(KT33=0,0,-(KT18-KT55-KT59-KT60-KT61+KT48))),0))</f>
        <v>0</v>
      </c>
      <c r="KU35" s="38">
        <f>IF(KU10='Bazinės prielaidos'!$E$11+'Bazinės prielaidos'!$E$15,-KU33-KU34,IF(KU13,IF(AND(KU33&gt;0,KU18-KU55-KU59-KU60-KU61+KU48&gt;KU33),-KU33,IF(KU33=0,0,-(KU18-KU55-KU59-KU60-KU61+KU48))),0))</f>
        <v>0</v>
      </c>
      <c r="KV35" s="38">
        <f>IF(KV10='Bazinės prielaidos'!$E$11+'Bazinės prielaidos'!$E$15,-KV33-KV34,IF(KV13,IF(AND(KV33&gt;0,KV18-KV55-KV59-KV60-KV61+KV48&gt;KV33),-KV33,IF(KV33=0,0,-(KV18-KV55-KV59-KV60-KV61+KV48))),0))</f>
        <v>0</v>
      </c>
      <c r="KW35" s="38">
        <f>IF(KW10='Bazinės prielaidos'!$E$11+'Bazinės prielaidos'!$E$15,-KW33-KW34,IF(KW13,IF(AND(KW33&gt;0,KW18-KW55-KW59-KW60-KW61+KW48&gt;KW33),-KW33,IF(KW33=0,0,-(KW18-KW55-KW59-KW60-KW61+KW48))),0))</f>
        <v>0</v>
      </c>
      <c r="KX35" s="38">
        <f>IF(KX10='Bazinės prielaidos'!$E$11+'Bazinės prielaidos'!$E$15,-KX33-KX34,IF(KX13,IF(AND(KX33&gt;0,KX18-KX55-KX59-KX60-KX61+KX48&gt;KX33),-KX33,IF(KX33=0,0,-(KX18-KX55-KX59-KX60-KX61+KX48))),0))</f>
        <v>0</v>
      </c>
      <c r="KY35" s="38">
        <f>IF(KY10='Bazinės prielaidos'!$E$11+'Bazinės prielaidos'!$E$15,-KY33-KY34,IF(KY13,IF(AND(KY33&gt;0,KY18-KY55-KY59-KY60-KY61+KY48&gt;KY33),-KY33,IF(KY33=0,0,-(KY18-KY55-KY59-KY60-KY61+KY48))),0))</f>
        <v>0</v>
      </c>
      <c r="KZ35" s="38">
        <f>IF(KZ10='Bazinės prielaidos'!$E$11+'Bazinės prielaidos'!$E$15,-KZ33-KZ34,IF(KZ13,IF(AND(KZ33&gt;0,KZ18-KZ55-KZ59-KZ60-KZ61+KZ48&gt;KZ33),-KZ33,IF(KZ33=0,0,-(KZ18-KZ55-KZ59-KZ60-KZ61+KZ48))),0))</f>
        <v>0</v>
      </c>
      <c r="LA35" s="38">
        <f>SUM(KO35:KZ35)</f>
        <v>0</v>
      </c>
      <c r="LB35" s="38">
        <f>IF(LB10='Bazinės prielaidos'!$E$11+'Bazinės prielaidos'!$E$15,-LB33-LB34,IF(LB13,IF(AND(LB33&gt;0,LB18-LB55-LB59-LB60-LB61+LB48&gt;LB33),-LB33,IF(LB33=0,0,-(LB18-LB55-LB59-LB60-LB61+LB48))),0))</f>
        <v>0</v>
      </c>
      <c r="LC35" s="38">
        <f>IF(LC10='Bazinės prielaidos'!$E$11+'Bazinės prielaidos'!$E$15,-LC33-LC34,IF(LC13,IF(AND(LC33&gt;0,LC18-LC55-LC59-LC60-LC61+LC48&gt;LC33),-LC33,IF(LC33=0,0,-(LC18-LC55-LC59-LC60-LC61+LC48))),0))</f>
        <v>0</v>
      </c>
      <c r="LD35" s="38">
        <f>IF(LD10='Bazinės prielaidos'!$E$11+'Bazinės prielaidos'!$E$15,-LD33-LD34,IF(LD13,IF(AND(LD33&gt;0,LD18-LD55-LD59-LD60-LD61+LD48&gt;LD33),-LD33,IF(LD33=0,0,-(LD18-LD55-LD59-LD60-LD61+LD48))),0))</f>
        <v>0</v>
      </c>
      <c r="LE35" s="38">
        <f>IF(LE10='Bazinės prielaidos'!$E$11+'Bazinės prielaidos'!$E$15,-LE33-LE34,IF(LE13,IF(AND(LE33&gt;0,LE18-LE55-LE59-LE60-LE61+LE48&gt;LE33),-LE33,IF(LE33=0,0,-(LE18-LE55-LE59-LE60-LE61+LE48))),0))</f>
        <v>0</v>
      </c>
      <c r="LF35" s="38">
        <f>IF(LF10='Bazinės prielaidos'!$E$11+'Bazinės prielaidos'!$E$15,-LF33-LF34,IF(LF13,IF(AND(LF33&gt;0,LF18-LF55-LF59-LF60-LF61+LF48&gt;LF33),-LF33,IF(LF33=0,0,-(LF18-LF55-LF59-LF60-LF61+LF48))),0))</f>
        <v>0</v>
      </c>
      <c r="LG35" s="38">
        <f>IF(LG10='Bazinės prielaidos'!$E$11+'Bazinės prielaidos'!$E$15,-LG33-LG34,IF(LG13,IF(AND(LG33&gt;0,LG18-LG55-LG59-LG60-LG61+LG48&gt;LG33),-LG33,IF(LG33=0,0,-(LG18-LG55-LG59-LG60-LG61+LG48))),0))</f>
        <v>0</v>
      </c>
      <c r="LH35" s="38">
        <f>IF(LH10='Bazinės prielaidos'!$E$11+'Bazinės prielaidos'!$E$15,-LH33-LH34,IF(LH13,IF(AND(LH33&gt;0,LH18-LH55-LH59-LH60-LH61+LH48&gt;LH33),-LH33,IF(LH33=0,0,-(LH18-LH55-LH59-LH60-LH61+LH48))),0))</f>
        <v>0</v>
      </c>
      <c r="LI35" s="38">
        <f>IF(LI10='Bazinės prielaidos'!$E$11+'Bazinės prielaidos'!$E$15,-LI33-LI34,IF(LI13,IF(AND(LI33&gt;0,LI18-LI55-LI59-LI60-LI61+LI48&gt;LI33),-LI33,IF(LI33=0,0,-(LI18-LI55-LI59-LI60-LI61+LI48))),0))</f>
        <v>0</v>
      </c>
      <c r="LJ35" s="38">
        <f>IF(LJ10='Bazinės prielaidos'!$E$11+'Bazinės prielaidos'!$E$15,-LJ33-LJ34,IF(LJ13,IF(AND(LJ33&gt;0,LJ18-LJ55-LJ59-LJ60-LJ61+LJ48&gt;LJ33),-LJ33,IF(LJ33=0,0,-(LJ18-LJ55-LJ59-LJ60-LJ61+LJ48))),0))</f>
        <v>0</v>
      </c>
      <c r="LK35" s="38">
        <f>IF(LK10='Bazinės prielaidos'!$E$11+'Bazinės prielaidos'!$E$15,-LK33-LK34,IF(LK13,IF(AND(LK33&gt;0,LK18-LK55-LK59-LK60-LK61+LK48&gt;LK33),-LK33,IF(LK33=0,0,-(LK18-LK55-LK59-LK60-LK61+LK48))),0))</f>
        <v>0</v>
      </c>
      <c r="LL35" s="38">
        <f>IF(LL10='Bazinės prielaidos'!$E$11+'Bazinės prielaidos'!$E$15,-LL33-LL34,IF(LL13,IF(AND(LL33&gt;0,LL18-LL55-LL59-LL60-LL61+LL48&gt;LL33),-LL33,IF(LL33=0,0,-(LL18-LL55-LL59-LL60-LL61+LL48))),0))</f>
        <v>0</v>
      </c>
      <c r="LM35" s="38">
        <f>IF(LM10='Bazinės prielaidos'!$E$11+'Bazinės prielaidos'!$E$15,-LM33-LM34,IF(LM13,IF(AND(LM33&gt;0,LM18-LM55-LM59-LM60-LM61+LM48&gt;LM33),-LM33,IF(LM33=0,0,-(LM18-LM55-LM59-LM60-LM61+LM48))),0))</f>
        <v>0</v>
      </c>
      <c r="LN35" s="118">
        <f>SUM(LB35:LM35)</f>
        <v>0</v>
      </c>
    </row>
    <row r="36" spans="1:326">
      <c r="A36" s="7" t="s">
        <v>148</v>
      </c>
      <c r="B36" s="123">
        <f>B33+B34+B35</f>
        <v>0</v>
      </c>
      <c r="C36" s="123">
        <f t="shared" ref="C36:M36" si="512">C33+C34+C35</f>
        <v>0</v>
      </c>
      <c r="D36" s="123">
        <f t="shared" si="512"/>
        <v>0</v>
      </c>
      <c r="E36" s="123">
        <f t="shared" si="512"/>
        <v>534.20000000002619</v>
      </c>
      <c r="F36" s="123">
        <f t="shared" si="512"/>
        <v>70167.750000000029</v>
      </c>
      <c r="G36" s="123">
        <f t="shared" si="512"/>
        <v>139801.30000000005</v>
      </c>
      <c r="H36" s="123">
        <f t="shared" si="512"/>
        <v>209434.85000000003</v>
      </c>
      <c r="I36" s="123">
        <f t="shared" si="512"/>
        <v>279068.40000000002</v>
      </c>
      <c r="J36" s="123">
        <f t="shared" si="512"/>
        <v>348701.95</v>
      </c>
      <c r="K36" s="123">
        <f t="shared" si="512"/>
        <v>418335.5</v>
      </c>
      <c r="L36" s="123">
        <f t="shared" si="512"/>
        <v>487969.05</v>
      </c>
      <c r="M36" s="123">
        <f t="shared" si="512"/>
        <v>557602.6</v>
      </c>
      <c r="N36" s="38">
        <f>M36</f>
        <v>557602.6</v>
      </c>
      <c r="O36" s="38">
        <f>O33+O34+O35</f>
        <v>792683.99999999907</v>
      </c>
      <c r="P36" s="38">
        <f t="shared" ref="P36:Z36" si="513">P33+P34+P35</f>
        <v>792683.99999999907</v>
      </c>
      <c r="Q36" s="38">
        <f t="shared" si="513"/>
        <v>792683.99999999907</v>
      </c>
      <c r="R36" s="38">
        <f t="shared" si="513"/>
        <v>792683.99999999907</v>
      </c>
      <c r="S36" s="38">
        <f t="shared" si="513"/>
        <v>792683.99999999907</v>
      </c>
      <c r="T36" s="38">
        <f t="shared" si="513"/>
        <v>792683.99999999907</v>
      </c>
      <c r="U36" s="38">
        <f t="shared" si="513"/>
        <v>792683.99999999907</v>
      </c>
      <c r="V36" s="38">
        <f t="shared" si="513"/>
        <v>792683.99999999907</v>
      </c>
      <c r="W36" s="38">
        <f t="shared" si="513"/>
        <v>792683.99999999907</v>
      </c>
      <c r="X36" s="38">
        <f t="shared" si="513"/>
        <v>792683.99999999907</v>
      </c>
      <c r="Y36" s="38">
        <f t="shared" si="513"/>
        <v>792683.99999999907</v>
      </c>
      <c r="Z36" s="38">
        <f t="shared" si="513"/>
        <v>792683.99999999907</v>
      </c>
      <c r="AA36" s="38">
        <f>Z36</f>
        <v>792683.99999999907</v>
      </c>
      <c r="AB36" s="38">
        <f t="shared" ref="AB36" si="514">AB33+AB34+AB35</f>
        <v>798224.92376030656</v>
      </c>
      <c r="AC36" s="38">
        <f t="shared" ref="AC36" si="515">AC33+AC34+AC35</f>
        <v>803640.34329667862</v>
      </c>
      <c r="AD36" s="38">
        <f t="shared" ref="AD36" si="516">AD33+AD34+AD35</f>
        <v>808929.00356687594</v>
      </c>
      <c r="AE36" s="38">
        <f t="shared" ref="AE36" si="517">AE33+AE34+AE35</f>
        <v>814089.63697823673</v>
      </c>
      <c r="AF36" s="38">
        <f t="shared" ref="AF36" si="518">AF33+AF34+AF35</f>
        <v>819120.96326217265</v>
      </c>
      <c r="AG36" s="38">
        <f t="shared" ref="AG36" si="519">AG33+AG34+AG35</f>
        <v>824021.68934740953</v>
      </c>
      <c r="AH36" s="38">
        <f t="shared" ref="AH36" si="520">AH33+AH34+AH35</f>
        <v>828790.50923196028</v>
      </c>
      <c r="AI36" s="38">
        <f t="shared" ref="AI36" si="521">AI33+AI34+AI35</f>
        <v>833426.10385381815</v>
      </c>
      <c r="AJ36" s="38">
        <f t="shared" ref="AJ36" si="522">AJ33+AJ34+AJ35</f>
        <v>837927.1409603561</v>
      </c>
      <c r="AK36" s="38">
        <f t="shared" ref="AK36" si="523">AK33+AK34+AK35</f>
        <v>842292.27497642091</v>
      </c>
      <c r="AL36" s="38">
        <f t="shared" ref="AL36" si="524">AL33+AL34+AL35</f>
        <v>856520.14687110798</v>
      </c>
      <c r="AM36" s="38">
        <f t="shared" ref="AM36" si="525">AM33+AM34+AM35</f>
        <v>860709.3840232034</v>
      </c>
      <c r="AN36" s="38">
        <f>AM36</f>
        <v>860709.3840232034</v>
      </c>
      <c r="AO36" s="38">
        <f t="shared" ref="AO36:AZ36" si="526">AO33+AO34+AO35</f>
        <v>864759.6000852813</v>
      </c>
      <c r="AP36" s="38">
        <f t="shared" si="526"/>
        <v>868669.40484644158</v>
      </c>
      <c r="AQ36" s="38">
        <f t="shared" si="526"/>
        <v>872437.39419367502</v>
      </c>
      <c r="AR36" s="38">
        <f t="shared" si="526"/>
        <v>876062.14997284231</v>
      </c>
      <c r="AS36" s="38">
        <f t="shared" si="526"/>
        <v>879542.23984826275</v>
      </c>
      <c r="AT36" s="38">
        <f t="shared" si="526"/>
        <v>882876.21716089896</v>
      </c>
      <c r="AU36" s="38">
        <f t="shared" si="526"/>
        <v>886062.62078512309</v>
      </c>
      <c r="AV36" s="38">
        <f t="shared" si="526"/>
        <v>889099.97498405096</v>
      </c>
      <c r="AW36" s="38">
        <f t="shared" si="526"/>
        <v>891986.7892634297</v>
      </c>
      <c r="AX36" s="38">
        <f t="shared" si="526"/>
        <v>894721.55822406372</v>
      </c>
      <c r="AY36" s="38">
        <f t="shared" si="526"/>
        <v>907302.7614127656</v>
      </c>
      <c r="AZ36" s="38">
        <f t="shared" si="526"/>
        <v>909828.86317181611</v>
      </c>
      <c r="BA36" s="38">
        <f>AZ36</f>
        <v>909828.86317181611</v>
      </c>
      <c r="BB36" s="38">
        <f t="shared" ref="BB36:BM36" si="527">BB33+BB34+BB35</f>
        <v>915568.83795341861</v>
      </c>
      <c r="BC36" s="38">
        <f t="shared" si="527"/>
        <v>917815.77355479868</v>
      </c>
      <c r="BD36" s="38">
        <f t="shared" si="527"/>
        <v>919904.26505065407</v>
      </c>
      <c r="BE36" s="38">
        <f t="shared" si="527"/>
        <v>921832.72799992957</v>
      </c>
      <c r="BF36" s="38">
        <f t="shared" si="527"/>
        <v>923599.56211715937</v>
      </c>
      <c r="BG36" s="38">
        <f t="shared" si="527"/>
        <v>925203.15111402306</v>
      </c>
      <c r="BH36" s="38">
        <f t="shared" si="527"/>
        <v>926641.86253931688</v>
      </c>
      <c r="BI36" s="38">
        <f t="shared" si="527"/>
        <v>927914.04761732521</v>
      </c>
      <c r="BJ36" s="38">
        <f t="shared" si="527"/>
        <v>929018.04108457512</v>
      </c>
      <c r="BK36" s="38">
        <f t="shared" si="527"/>
        <v>929952.16102495906</v>
      </c>
      <c r="BL36" s="38">
        <f t="shared" si="527"/>
        <v>940714.70870320837</v>
      </c>
      <c r="BM36" s="38">
        <f t="shared" si="527"/>
        <v>941403.96839670173</v>
      </c>
      <c r="BN36" s="38">
        <f>BM36</f>
        <v>941403.96839670173</v>
      </c>
      <c r="BO36" s="38">
        <f t="shared" ref="BO36:BZ36" si="528">BO33+BO34+BO35</f>
        <v>944693.19710207905</v>
      </c>
      <c r="BP36" s="38">
        <f t="shared" si="528"/>
        <v>945060.41475648421</v>
      </c>
      <c r="BQ36" s="38">
        <f t="shared" si="528"/>
        <v>945250.39112589497</v>
      </c>
      <c r="BR36" s="38">
        <f t="shared" si="528"/>
        <v>945261.35379746137</v>
      </c>
      <c r="BS36" s="38">
        <f t="shared" si="528"/>
        <v>945091.51263420493</v>
      </c>
      <c r="BT36" s="38">
        <f t="shared" si="528"/>
        <v>944739.05959777744</v>
      </c>
      <c r="BU36" s="38">
        <f t="shared" si="528"/>
        <v>944202.16856944724</v>
      </c>
      <c r="BV36" s="38">
        <f t="shared" si="528"/>
        <v>943478.99516929523</v>
      </c>
      <c r="BW36" s="38">
        <f t="shared" si="528"/>
        <v>942567.6765736033</v>
      </c>
      <c r="BX36" s="38">
        <f t="shared" si="528"/>
        <v>941466.33133041603</v>
      </c>
      <c r="BY36" s="38">
        <f t="shared" si="528"/>
        <v>950173.05917325837</v>
      </c>
      <c r="BZ36" s="38">
        <f t="shared" si="528"/>
        <v>948785.94083299069</v>
      </c>
      <c r="CA36" s="38">
        <f>BZ36</f>
        <v>948785.94083299069</v>
      </c>
      <c r="CB36" s="38">
        <f t="shared" ref="CB36:CM36" si="529">CB33+CB34+CB35</f>
        <v>949117.29945963365</v>
      </c>
      <c r="CC36" s="38">
        <f t="shared" si="529"/>
        <v>947357.79659915273</v>
      </c>
      <c r="CD36" s="38">
        <f t="shared" si="529"/>
        <v>945399.78524852858</v>
      </c>
      <c r="CE36" s="38">
        <f t="shared" si="529"/>
        <v>943241.28032285976</v>
      </c>
      <c r="CF36" s="38">
        <f t="shared" si="529"/>
        <v>940880.27688639576</v>
      </c>
      <c r="CG36" s="38">
        <f t="shared" si="529"/>
        <v>938314.74995402864</v>
      </c>
      <c r="CH36" s="38">
        <f t="shared" si="529"/>
        <v>935542.6542907994</v>
      </c>
      <c r="CI36" s="38">
        <f t="shared" si="529"/>
        <v>932561.92420939938</v>
      </c>
      <c r="CJ36" s="38">
        <f t="shared" si="529"/>
        <v>929370.4733656469</v>
      </c>
      <c r="CK36" s="38">
        <f t="shared" si="529"/>
        <v>925966.19455191842</v>
      </c>
      <c r="CL36" s="38">
        <f t="shared" si="529"/>
        <v>932346.95948851423</v>
      </c>
      <c r="CM36" s="38">
        <f t="shared" si="529"/>
        <v>928610.61861293751</v>
      </c>
      <c r="CN36" s="38">
        <f>CM36</f>
        <v>928610.61861293751</v>
      </c>
      <c r="CO36" s="38">
        <f t="shared" ref="CO36:CZ36" si="530">CO33+CO34+CO35</f>
        <v>924656.00086706656</v>
      </c>
      <c r="CP36" s="38">
        <f t="shared" si="530"/>
        <v>920480.9234821985</v>
      </c>
      <c r="CQ36" s="38">
        <f t="shared" si="530"/>
        <v>916083.18186194322</v>
      </c>
      <c r="CR36" s="38">
        <f t="shared" si="530"/>
        <v>911460.54936394701</v>
      </c>
      <c r="CS36" s="38">
        <f t="shared" si="530"/>
        <v>906610.77707943239</v>
      </c>
      <c r="CT36" s="38">
        <f t="shared" si="530"/>
        <v>901531.5936105341</v>
      </c>
      <c r="CU36" s="38">
        <f t="shared" si="530"/>
        <v>896220.70484540833</v>
      </c>
      <c r="CV36" s="38">
        <f t="shared" si="530"/>
        <v>890675.79373109282</v>
      </c>
      <c r="CW36" s="38">
        <f t="shared" si="530"/>
        <v>884894.52004409581</v>
      </c>
      <c r="CX36" s="38">
        <f t="shared" si="530"/>
        <v>878874.52015869028</v>
      </c>
      <c r="CY36" s="38">
        <f t="shared" si="530"/>
        <v>882613.4068128923</v>
      </c>
      <c r="CZ36" s="38">
        <f t="shared" si="530"/>
        <v>876208.76887209783</v>
      </c>
      <c r="DA36" s="38">
        <f>CZ36</f>
        <v>876208.76887209783</v>
      </c>
      <c r="DB36" s="38">
        <f t="shared" ref="DB36:DK36" si="531">DB33+DB34+DB35</f>
        <v>872479.84117067209</v>
      </c>
      <c r="DC36" s="38">
        <f t="shared" si="531"/>
        <v>865612.04065037856</v>
      </c>
      <c r="DD36" s="38">
        <f t="shared" si="531"/>
        <v>858494.64866334363</v>
      </c>
      <c r="DE36" s="38">
        <f t="shared" si="531"/>
        <v>851125.1692948998</v>
      </c>
      <c r="DF36" s="38">
        <f t="shared" si="531"/>
        <v>843501.08167123306</v>
      </c>
      <c r="DG36" s="38">
        <f t="shared" si="531"/>
        <v>835619.83970979124</v>
      </c>
      <c r="DH36" s="38">
        <f t="shared" si="531"/>
        <v>827478.87186719652</v>
      </c>
      <c r="DI36" s="38">
        <f t="shared" si="531"/>
        <v>819075.58088463743</v>
      </c>
      <c r="DJ36" s="38">
        <f t="shared" si="531"/>
        <v>810407.34353071428</v>
      </c>
      <c r="DK36" s="38">
        <f t="shared" si="531"/>
        <v>801471.51034171344</v>
      </c>
      <c r="DL36" s="38">
        <f t="shared" ref="DL36:DM36" si="532">DL33+DL34+DL35</f>
        <v>802265.40535928414</v>
      </c>
      <c r="DM36" s="38">
        <f t="shared" si="532"/>
        <v>792886.32586549199</v>
      </c>
      <c r="DN36" s="38">
        <f>DM36</f>
        <v>792886.32586549199</v>
      </c>
      <c r="DO36" s="38">
        <f>DO33+DO34+DO35</f>
        <v>783232.54211522348</v>
      </c>
      <c r="DP36" s="38">
        <f t="shared" ref="DP36" si="533">DP33+DP34+DP35</f>
        <v>773301.3070659138</v>
      </c>
      <c r="DQ36" s="38">
        <f t="shared" ref="DQ36" si="534">DQ33+DQ34+DQ35</f>
        <v>763089.84620457259</v>
      </c>
      <c r="DR36" s="38">
        <f t="shared" ref="DR36" si="535">DR33+DR34+DR35</f>
        <v>752595.35727307957</v>
      </c>
      <c r="DS36" s="38">
        <f t="shared" ref="DS36" si="536">DS33+DS34+DS35</f>
        <v>741815.00999073312</v>
      </c>
      <c r="DT36" s="38">
        <f t="shared" ref="DT36" si="537">DT33+DT34+DT35</f>
        <v>730745.9457740247</v>
      </c>
      <c r="DU36" s="38">
        <f t="shared" ref="DU36" si="538">DU33+DU34+DU35</f>
        <v>719385.27745361079</v>
      </c>
      <c r="DV36" s="38">
        <f t="shared" ref="DV36" si="539">DV33+DV34+DV35</f>
        <v>707730.08898845431</v>
      </c>
      <c r="DW36" s="38">
        <f t="shared" ref="DW36" si="540">DW33+DW34+DW35</f>
        <v>695777.43517710781</v>
      </c>
      <c r="DX36" s="38">
        <f t="shared" ref="DX36" si="541">DX33+DX34+DX35</f>
        <v>683524.34136610932</v>
      </c>
      <c r="DY36" s="38">
        <f t="shared" ref="DY36" si="542">DY33+DY34+DY35</f>
        <v>680967.80315546237</v>
      </c>
      <c r="DZ36" s="38">
        <f t="shared" ref="DZ36" si="543">DZ33+DZ34+DZ35</f>
        <v>668204.78610117058</v>
      </c>
      <c r="EA36" s="38">
        <f>DZ36</f>
        <v>668204.78610117058</v>
      </c>
      <c r="EB36" s="38">
        <f>EB33+EB34+EB35</f>
        <v>658300.27680300362</v>
      </c>
      <c r="EC36" s="38">
        <f t="shared" ref="EC36" si="544">EC33+EC34+EC35</f>
        <v>644948.75756211032</v>
      </c>
      <c r="ED36" s="38">
        <f t="shared" ref="ED36" si="545">ED33+ED34+ED35</f>
        <v>631282.80966726958</v>
      </c>
      <c r="EE36" s="38">
        <f t="shared" ref="EE36" si="546">EE33+EE34+EE35</f>
        <v>617299.28883194202</v>
      </c>
      <c r="EF36" s="38">
        <f t="shared" ref="EF36" si="547">EF33+EF34+EF35</f>
        <v>602995.01932672272</v>
      </c>
      <c r="EG36" s="38">
        <f t="shared" ref="EG36" si="548">EG33+EG34+EG35</f>
        <v>588366.79366491269</v>
      </c>
      <c r="EH36" s="38">
        <f t="shared" ref="EH36" si="549">EH33+EH34+EH35</f>
        <v>573411.37228494615</v>
      </c>
      <c r="EI36" s="38">
        <f t="shared" ref="EI36" si="550">EI33+EI34+EI35</f>
        <v>558125.48322964145</v>
      </c>
      <c r="EJ36" s="38">
        <f t="shared" ref="EJ36" si="551">EJ33+EJ34+EJ35</f>
        <v>542505.82182224526</v>
      </c>
      <c r="EK36" s="38">
        <f t="shared" ref="EK36" si="552">EK33+EK34+EK35</f>
        <v>526549.05033923662</v>
      </c>
      <c r="EL36" s="38">
        <f t="shared" ref="EL36" si="553">EL33+EL34+EL35</f>
        <v>520251.79767985945</v>
      </c>
      <c r="EM36" s="38">
        <f t="shared" ref="EM36" si="554">EM33+EM34+EM35</f>
        <v>503710.65903235006</v>
      </c>
      <c r="EN36" s="38">
        <f>EM36</f>
        <v>503710.65903235006</v>
      </c>
      <c r="EO36" s="38">
        <f>EO33+EO34+EO35</f>
        <v>487156.52577914885</v>
      </c>
      <c r="EP36" s="38">
        <f t="shared" ref="EP36" si="555">EP33+EP34+EP35</f>
        <v>469922.60748955543</v>
      </c>
      <c r="EQ36" s="38">
        <f t="shared" ref="EQ36" si="556">EQ33+EQ34+EQ35</f>
        <v>452335.43655552762</v>
      </c>
      <c r="ER36" s="38">
        <f t="shared" ref="ER36" si="557">ER33+ER34+ER35</f>
        <v>434391.48045062105</v>
      </c>
      <c r="ES36" s="38">
        <f t="shared" ref="ES36" si="558">ES33+ES34+ES35</f>
        <v>416087.17132312694</v>
      </c>
      <c r="ET36" s="38">
        <f t="shared" ref="ET36" si="559">ET33+ET34+ET35</f>
        <v>397418.90564281947</v>
      </c>
      <c r="EU36" s="38">
        <f t="shared" ref="EU36" si="560">EU33+EU34+EU35</f>
        <v>378383.04384417046</v>
      </c>
      <c r="EV36" s="38">
        <f t="shared" ref="EV36" si="561">EV33+EV34+EV35</f>
        <v>358975.90996599646</v>
      </c>
      <c r="EW36" s="38">
        <f t="shared" ref="EW36" si="562">EW33+EW34+EW35</f>
        <v>339193.79128750227</v>
      </c>
      <c r="EX36" s="38">
        <f t="shared" ref="EX36" si="563">EX33+EX34+EX35</f>
        <v>319032.93796068471</v>
      </c>
      <c r="EY36" s="38">
        <f t="shared" ref="EY36" si="564">EY33+EY34+EY35</f>
        <v>308489.56263906049</v>
      </c>
      <c r="EZ36" s="38">
        <f t="shared" ref="EZ36" si="565">EZ33+EZ34+EZ35</f>
        <v>287659.84010268154</v>
      </c>
      <c r="FA36" s="38">
        <f>EZ36</f>
        <v>287659.84010268154</v>
      </c>
      <c r="FB36" s="38">
        <f>FB33+FB34+FB35</f>
        <v>268084.34405805293</v>
      </c>
      <c r="FC36" s="38">
        <f t="shared" ref="FC36" si="566">FC33+FC34+FC35</f>
        <v>246488.74241278699</v>
      </c>
      <c r="FD36" s="38">
        <f t="shared" ref="FD36" si="567">FD33+FD34+FD35</f>
        <v>224496.27128952995</v>
      </c>
      <c r="FE36" s="38">
        <f t="shared" ref="FE36" si="568">FE33+FE34+FE35</f>
        <v>202102.96199350187</v>
      </c>
      <c r="FF36" s="38">
        <f t="shared" ref="FF36" si="569">FF33+FF34+FF35</f>
        <v>179304.80614297505</v>
      </c>
      <c r="FG36" s="38">
        <f t="shared" ref="FG36" si="570">FG33+FG34+FG35</f>
        <v>156097.75527240449</v>
      </c>
      <c r="FH36" s="38">
        <f t="shared" ref="FH36" si="571">FH33+FH34+FH35</f>
        <v>132477.72043158978</v>
      </c>
      <c r="FI36" s="38">
        <f t="shared" ref="FI36" si="572">FI33+FI34+FI35</f>
        <v>108440.57178082845</v>
      </c>
      <c r="FJ36" s="38">
        <f t="shared" ref="FJ36" si="573">FJ33+FJ34+FJ35</f>
        <v>83982.138182021052</v>
      </c>
      <c r="FK36" s="38">
        <f t="shared" ref="FK36" si="574">FK33+FK34+FK35</f>
        <v>59098.206785687114</v>
      </c>
      <c r="FL36" s="38">
        <f t="shared" ref="FL36" si="575">FL33+FL34+FL35</f>
        <v>43784.522613851375</v>
      </c>
      <c r="FM36" s="38">
        <f t="shared" ref="FM36" si="576">FM33+FM34+FM35</f>
        <v>18136.788138758817</v>
      </c>
      <c r="FN36" s="38">
        <f>FM36</f>
        <v>18136.788138758817</v>
      </c>
      <c r="FO36" s="38">
        <f>FO33+FO34+FO35</f>
        <v>0</v>
      </c>
      <c r="FP36" s="38">
        <f t="shared" ref="FP36" si="577">FP33+FP34+FP35</f>
        <v>0</v>
      </c>
      <c r="FQ36" s="38">
        <f t="shared" ref="FQ36" si="578">FQ33+FQ34+FQ35</f>
        <v>0</v>
      </c>
      <c r="FR36" s="38">
        <f t="shared" ref="FR36" si="579">FR33+FR34+FR35</f>
        <v>0</v>
      </c>
      <c r="FS36" s="38">
        <f t="shared" ref="FS36" si="580">FS33+FS34+FS35</f>
        <v>0</v>
      </c>
      <c r="FT36" s="38">
        <f t="shared" ref="FT36" si="581">FT33+FT34+FT35</f>
        <v>0</v>
      </c>
      <c r="FU36" s="38">
        <f t="shared" ref="FU36" si="582">FU33+FU34+FU35</f>
        <v>0</v>
      </c>
      <c r="FV36" s="38">
        <f t="shared" ref="FV36" si="583">FV33+FV34+FV35</f>
        <v>0</v>
      </c>
      <c r="FW36" s="38">
        <f t="shared" ref="FW36" si="584">FW33+FW34+FW35</f>
        <v>0</v>
      </c>
      <c r="FX36" s="38">
        <f t="shared" ref="FX36" si="585">FX33+FX34+FX35</f>
        <v>0</v>
      </c>
      <c r="FY36" s="38">
        <f t="shared" ref="FY36" si="586">FY33+FY34+FY35</f>
        <v>10000</v>
      </c>
      <c r="FZ36" s="38">
        <f t="shared" ref="FZ36" si="587">FZ33+FZ34+FZ35</f>
        <v>0</v>
      </c>
      <c r="GA36" s="38">
        <f>FZ36</f>
        <v>0</v>
      </c>
      <c r="GB36" s="38">
        <f>GB33+GB34+GB35</f>
        <v>0</v>
      </c>
      <c r="GC36" s="38">
        <f t="shared" ref="GC36" si="588">GC33+GC34+GC35</f>
        <v>0</v>
      </c>
      <c r="GD36" s="38">
        <f t="shared" ref="GD36" si="589">GD33+GD34+GD35</f>
        <v>0</v>
      </c>
      <c r="GE36" s="38">
        <f t="shared" ref="GE36" si="590">GE33+GE34+GE35</f>
        <v>0</v>
      </c>
      <c r="GF36" s="38">
        <f t="shared" ref="GF36" si="591">GF33+GF34+GF35</f>
        <v>0</v>
      </c>
      <c r="GG36" s="38">
        <f t="shared" ref="GG36" si="592">GG33+GG34+GG35</f>
        <v>0</v>
      </c>
      <c r="GH36" s="38">
        <f t="shared" ref="GH36" si="593">GH33+GH34+GH35</f>
        <v>0</v>
      </c>
      <c r="GI36" s="38">
        <f t="shared" ref="GI36" si="594">GI33+GI34+GI35</f>
        <v>0</v>
      </c>
      <c r="GJ36" s="38">
        <f t="shared" ref="GJ36" si="595">GJ33+GJ34+GJ35</f>
        <v>0</v>
      </c>
      <c r="GK36" s="38">
        <f t="shared" ref="GK36" si="596">GK33+GK34+GK35</f>
        <v>0</v>
      </c>
      <c r="GL36" s="38">
        <f t="shared" ref="GL36" si="597">GL33+GL34+GL35</f>
        <v>10000</v>
      </c>
      <c r="GM36" s="38">
        <f t="shared" ref="GM36" si="598">GM33+GM34+GM35</f>
        <v>0</v>
      </c>
      <c r="GN36" s="38">
        <f>GM36</f>
        <v>0</v>
      </c>
      <c r="GO36" s="38">
        <f>GO33+GO34+GO35</f>
        <v>0</v>
      </c>
      <c r="GP36" s="38">
        <f t="shared" ref="GP36:GZ36" si="599">GP33+GP34+GP35</f>
        <v>0</v>
      </c>
      <c r="GQ36" s="38">
        <f t="shared" si="599"/>
        <v>0</v>
      </c>
      <c r="GR36" s="38">
        <f t="shared" si="599"/>
        <v>0</v>
      </c>
      <c r="GS36" s="38">
        <f t="shared" si="599"/>
        <v>0</v>
      </c>
      <c r="GT36" s="38">
        <f t="shared" si="599"/>
        <v>0</v>
      </c>
      <c r="GU36" s="38">
        <f t="shared" si="599"/>
        <v>0</v>
      </c>
      <c r="GV36" s="38">
        <f t="shared" si="599"/>
        <v>0</v>
      </c>
      <c r="GW36" s="38">
        <f t="shared" si="599"/>
        <v>0</v>
      </c>
      <c r="GX36" s="38">
        <f t="shared" si="599"/>
        <v>0</v>
      </c>
      <c r="GY36" s="38">
        <f t="shared" si="599"/>
        <v>0</v>
      </c>
      <c r="GZ36" s="38">
        <f t="shared" si="599"/>
        <v>0</v>
      </c>
      <c r="HA36" s="38">
        <f>GZ36</f>
        <v>0</v>
      </c>
      <c r="HB36" s="38">
        <f>HB33+HB34+HB35</f>
        <v>0</v>
      </c>
      <c r="HC36" s="38">
        <f t="shared" ref="HC36:HM36" si="600">HC33+HC34+HC35</f>
        <v>0</v>
      </c>
      <c r="HD36" s="38">
        <f t="shared" si="600"/>
        <v>0</v>
      </c>
      <c r="HE36" s="38">
        <f t="shared" si="600"/>
        <v>0</v>
      </c>
      <c r="HF36" s="38">
        <f t="shared" si="600"/>
        <v>0</v>
      </c>
      <c r="HG36" s="38">
        <f t="shared" si="600"/>
        <v>0</v>
      </c>
      <c r="HH36" s="38">
        <f t="shared" si="600"/>
        <v>0</v>
      </c>
      <c r="HI36" s="38">
        <f t="shared" si="600"/>
        <v>0</v>
      </c>
      <c r="HJ36" s="38">
        <f t="shared" si="600"/>
        <v>0</v>
      </c>
      <c r="HK36" s="38">
        <f t="shared" si="600"/>
        <v>0</v>
      </c>
      <c r="HL36" s="38">
        <f t="shared" si="600"/>
        <v>0</v>
      </c>
      <c r="HM36" s="38">
        <f t="shared" si="600"/>
        <v>0</v>
      </c>
      <c r="HN36" s="38">
        <f>HM36</f>
        <v>0</v>
      </c>
      <c r="HO36" s="38">
        <f>HO33+HO34+HO35</f>
        <v>0</v>
      </c>
      <c r="HP36" s="38">
        <f t="shared" ref="HP36:HZ36" si="601">HP33+HP34+HP35</f>
        <v>0</v>
      </c>
      <c r="HQ36" s="38">
        <f t="shared" si="601"/>
        <v>0</v>
      </c>
      <c r="HR36" s="38">
        <f t="shared" si="601"/>
        <v>0</v>
      </c>
      <c r="HS36" s="38">
        <f t="shared" si="601"/>
        <v>0</v>
      </c>
      <c r="HT36" s="38">
        <f t="shared" si="601"/>
        <v>0</v>
      </c>
      <c r="HU36" s="38">
        <f t="shared" si="601"/>
        <v>0</v>
      </c>
      <c r="HV36" s="38">
        <f t="shared" si="601"/>
        <v>0</v>
      </c>
      <c r="HW36" s="38">
        <f t="shared" si="601"/>
        <v>0</v>
      </c>
      <c r="HX36" s="38">
        <f t="shared" si="601"/>
        <v>0</v>
      </c>
      <c r="HY36" s="38">
        <f t="shared" si="601"/>
        <v>0</v>
      </c>
      <c r="HZ36" s="38">
        <f t="shared" si="601"/>
        <v>0</v>
      </c>
      <c r="IA36" s="38">
        <f>HZ36</f>
        <v>0</v>
      </c>
      <c r="IB36" s="38">
        <f>IB33+IB34+IB35</f>
        <v>0</v>
      </c>
      <c r="IC36" s="38">
        <f t="shared" ref="IC36:IM36" si="602">IC33+IC34+IC35</f>
        <v>0</v>
      </c>
      <c r="ID36" s="38">
        <f t="shared" si="602"/>
        <v>0</v>
      </c>
      <c r="IE36" s="38">
        <f t="shared" si="602"/>
        <v>0</v>
      </c>
      <c r="IF36" s="38">
        <f t="shared" si="602"/>
        <v>0</v>
      </c>
      <c r="IG36" s="38">
        <f t="shared" si="602"/>
        <v>0</v>
      </c>
      <c r="IH36" s="38">
        <f t="shared" si="602"/>
        <v>0</v>
      </c>
      <c r="II36" s="38">
        <f t="shared" si="602"/>
        <v>0</v>
      </c>
      <c r="IJ36" s="38">
        <f t="shared" si="602"/>
        <v>0</v>
      </c>
      <c r="IK36" s="38">
        <f t="shared" si="602"/>
        <v>0</v>
      </c>
      <c r="IL36" s="38">
        <f t="shared" si="602"/>
        <v>0</v>
      </c>
      <c r="IM36" s="38">
        <f t="shared" si="602"/>
        <v>0</v>
      </c>
      <c r="IN36" s="38">
        <f>IM36</f>
        <v>0</v>
      </c>
      <c r="IO36" s="38">
        <f>IO33+IO34+IO35</f>
        <v>0</v>
      </c>
      <c r="IP36" s="38">
        <f t="shared" ref="IP36:IZ36" si="603">IP33+IP34+IP35</f>
        <v>0</v>
      </c>
      <c r="IQ36" s="38">
        <f t="shared" si="603"/>
        <v>0</v>
      </c>
      <c r="IR36" s="38">
        <f t="shared" si="603"/>
        <v>0</v>
      </c>
      <c r="IS36" s="38">
        <f t="shared" si="603"/>
        <v>0</v>
      </c>
      <c r="IT36" s="38">
        <f t="shared" si="603"/>
        <v>0</v>
      </c>
      <c r="IU36" s="38">
        <f t="shared" si="603"/>
        <v>0</v>
      </c>
      <c r="IV36" s="38">
        <f t="shared" si="603"/>
        <v>0</v>
      </c>
      <c r="IW36" s="38">
        <f t="shared" si="603"/>
        <v>0</v>
      </c>
      <c r="IX36" s="38">
        <f t="shared" si="603"/>
        <v>0</v>
      </c>
      <c r="IY36" s="38">
        <f t="shared" si="603"/>
        <v>0</v>
      </c>
      <c r="IZ36" s="38">
        <f t="shared" si="603"/>
        <v>0</v>
      </c>
      <c r="JA36" s="38">
        <f>IZ36</f>
        <v>0</v>
      </c>
      <c r="JB36" s="38">
        <f>JB33+JB34+JB35</f>
        <v>0</v>
      </c>
      <c r="JC36" s="38">
        <f t="shared" ref="JC36:JM36" si="604">JC33+JC34+JC35</f>
        <v>0</v>
      </c>
      <c r="JD36" s="38">
        <f t="shared" si="604"/>
        <v>0</v>
      </c>
      <c r="JE36" s="38">
        <f t="shared" si="604"/>
        <v>0</v>
      </c>
      <c r="JF36" s="38">
        <f t="shared" si="604"/>
        <v>0</v>
      </c>
      <c r="JG36" s="38">
        <f t="shared" si="604"/>
        <v>0</v>
      </c>
      <c r="JH36" s="38">
        <f t="shared" si="604"/>
        <v>0</v>
      </c>
      <c r="JI36" s="38">
        <f t="shared" si="604"/>
        <v>0</v>
      </c>
      <c r="JJ36" s="38">
        <f t="shared" si="604"/>
        <v>0</v>
      </c>
      <c r="JK36" s="38">
        <f t="shared" si="604"/>
        <v>0</v>
      </c>
      <c r="JL36" s="38">
        <f t="shared" si="604"/>
        <v>0</v>
      </c>
      <c r="JM36" s="38">
        <f t="shared" si="604"/>
        <v>0</v>
      </c>
      <c r="JN36" s="38">
        <f>JM36</f>
        <v>0</v>
      </c>
      <c r="JO36" s="38">
        <f>JO33+JO34+JO35</f>
        <v>0</v>
      </c>
      <c r="JP36" s="38">
        <f t="shared" ref="JP36:JZ36" si="605">JP33+JP34+JP35</f>
        <v>0</v>
      </c>
      <c r="JQ36" s="38">
        <f t="shared" si="605"/>
        <v>0</v>
      </c>
      <c r="JR36" s="38">
        <f t="shared" si="605"/>
        <v>0</v>
      </c>
      <c r="JS36" s="38">
        <f t="shared" si="605"/>
        <v>0</v>
      </c>
      <c r="JT36" s="38">
        <f t="shared" si="605"/>
        <v>0</v>
      </c>
      <c r="JU36" s="38">
        <f t="shared" si="605"/>
        <v>0</v>
      </c>
      <c r="JV36" s="38">
        <f t="shared" si="605"/>
        <v>0</v>
      </c>
      <c r="JW36" s="38">
        <f t="shared" si="605"/>
        <v>0</v>
      </c>
      <c r="JX36" s="38">
        <f t="shared" si="605"/>
        <v>0</v>
      </c>
      <c r="JY36" s="38">
        <f t="shared" si="605"/>
        <v>0</v>
      </c>
      <c r="JZ36" s="38">
        <f t="shared" si="605"/>
        <v>0</v>
      </c>
      <c r="KA36" s="38">
        <f>JZ36</f>
        <v>0</v>
      </c>
      <c r="KB36" s="38">
        <f>KB33+KB34+KB35</f>
        <v>0</v>
      </c>
      <c r="KC36" s="38">
        <f t="shared" ref="KC36:KM36" si="606">KC33+KC34+KC35</f>
        <v>0</v>
      </c>
      <c r="KD36" s="38">
        <f t="shared" si="606"/>
        <v>0</v>
      </c>
      <c r="KE36" s="38">
        <f t="shared" si="606"/>
        <v>0</v>
      </c>
      <c r="KF36" s="38">
        <f t="shared" si="606"/>
        <v>0</v>
      </c>
      <c r="KG36" s="38">
        <f t="shared" si="606"/>
        <v>0</v>
      </c>
      <c r="KH36" s="38">
        <f t="shared" si="606"/>
        <v>0</v>
      </c>
      <c r="KI36" s="38">
        <f t="shared" si="606"/>
        <v>0</v>
      </c>
      <c r="KJ36" s="38">
        <f t="shared" si="606"/>
        <v>0</v>
      </c>
      <c r="KK36" s="38">
        <f t="shared" si="606"/>
        <v>0</v>
      </c>
      <c r="KL36" s="38">
        <f t="shared" si="606"/>
        <v>0</v>
      </c>
      <c r="KM36" s="38">
        <f t="shared" si="606"/>
        <v>0</v>
      </c>
      <c r="KN36" s="38">
        <f>KM36</f>
        <v>0</v>
      </c>
      <c r="KO36" s="38">
        <f>KO33+KO34+KO35</f>
        <v>0</v>
      </c>
      <c r="KP36" s="38">
        <f t="shared" ref="KP36:KZ36" si="607">KP33+KP34+KP35</f>
        <v>0</v>
      </c>
      <c r="KQ36" s="38">
        <f t="shared" si="607"/>
        <v>0</v>
      </c>
      <c r="KR36" s="38">
        <f t="shared" si="607"/>
        <v>0</v>
      </c>
      <c r="KS36" s="38">
        <f t="shared" si="607"/>
        <v>0</v>
      </c>
      <c r="KT36" s="38">
        <f t="shared" si="607"/>
        <v>0</v>
      </c>
      <c r="KU36" s="38">
        <f t="shared" si="607"/>
        <v>0</v>
      </c>
      <c r="KV36" s="38">
        <f t="shared" si="607"/>
        <v>0</v>
      </c>
      <c r="KW36" s="38">
        <f t="shared" si="607"/>
        <v>0</v>
      </c>
      <c r="KX36" s="38">
        <f t="shared" si="607"/>
        <v>0</v>
      </c>
      <c r="KY36" s="38">
        <f t="shared" si="607"/>
        <v>0</v>
      </c>
      <c r="KZ36" s="38">
        <f t="shared" si="607"/>
        <v>0</v>
      </c>
      <c r="LA36" s="38">
        <f>KZ36</f>
        <v>0</v>
      </c>
      <c r="LB36" s="38">
        <f>LB33+LB34+LB35</f>
        <v>0</v>
      </c>
      <c r="LC36" s="38">
        <f t="shared" ref="LC36:LM36" si="608">LC33+LC34+LC35</f>
        <v>0</v>
      </c>
      <c r="LD36" s="38">
        <f t="shared" si="608"/>
        <v>0</v>
      </c>
      <c r="LE36" s="38">
        <f t="shared" si="608"/>
        <v>0</v>
      </c>
      <c r="LF36" s="38">
        <f t="shared" si="608"/>
        <v>0</v>
      </c>
      <c r="LG36" s="38">
        <f t="shared" si="608"/>
        <v>0</v>
      </c>
      <c r="LH36" s="38">
        <f t="shared" si="608"/>
        <v>0</v>
      </c>
      <c r="LI36" s="38">
        <f t="shared" si="608"/>
        <v>0</v>
      </c>
      <c r="LJ36" s="38">
        <f t="shared" si="608"/>
        <v>0</v>
      </c>
      <c r="LK36" s="38">
        <f t="shared" si="608"/>
        <v>0</v>
      </c>
      <c r="LL36" s="38">
        <f t="shared" si="608"/>
        <v>0</v>
      </c>
      <c r="LM36" s="38">
        <f t="shared" si="608"/>
        <v>0</v>
      </c>
      <c r="LN36" s="38">
        <f>LM36</f>
        <v>0</v>
      </c>
    </row>
    <row r="37" spans="1:326" ht="15.75" thickBot="1">
      <c r="A37" s="8" t="s">
        <v>147</v>
      </c>
      <c r="B37" s="133"/>
      <c r="C37" s="47">
        <f>+B36*'Dalyvio prielaidos'!$E$152/12</f>
        <v>0</v>
      </c>
      <c r="D37" s="47">
        <f>+C36*'Dalyvio prielaidos'!$E$152/12</f>
        <v>0</v>
      </c>
      <c r="E37" s="47">
        <f>+D36*'Dalyvio prielaidos'!$E$152/12</f>
        <v>0</v>
      </c>
      <c r="F37" s="47">
        <f>+E36*'Dalyvio prielaidos'!$E$152/12</f>
        <v>5.3420000000002617</v>
      </c>
      <c r="G37" s="47">
        <f>+F36*'Dalyvio prielaidos'!$E$152/12</f>
        <v>701.67750000000024</v>
      </c>
      <c r="H37" s="47">
        <f>+G36*'Dalyvio prielaidos'!$E$152/12</f>
        <v>1398.0130000000006</v>
      </c>
      <c r="I37" s="47">
        <f>+H36*'Dalyvio prielaidos'!$E$152/12</f>
        <v>2094.3485000000005</v>
      </c>
      <c r="J37" s="47">
        <f>+I36*'Dalyvio prielaidos'!$E$152/12</f>
        <v>2790.6839999999997</v>
      </c>
      <c r="K37" s="47">
        <f>+J36*'Dalyvio prielaidos'!$E$152/12</f>
        <v>3487.0194999999999</v>
      </c>
      <c r="L37" s="47">
        <f>+K36*'Dalyvio prielaidos'!$E$152/12</f>
        <v>4183.3549999999996</v>
      </c>
      <c r="M37" s="47">
        <f>+L36*'Dalyvio prielaidos'!$E$152/12</f>
        <v>4879.6904999999997</v>
      </c>
      <c r="N37" s="47">
        <f>SUM(B37:M37)</f>
        <v>19540.13</v>
      </c>
      <c r="O37" s="47">
        <f>+N36*'Dalyvio prielaidos'!$E$152/12</f>
        <v>5576.0259999999989</v>
      </c>
      <c r="P37" s="47">
        <f>+O36*'Dalyvio prielaidos'!$E$152/12</f>
        <v>7926.8399999999901</v>
      </c>
      <c r="Q37" s="47">
        <f>+P36*'Dalyvio prielaidos'!$E$152/12</f>
        <v>7926.8399999999901</v>
      </c>
      <c r="R37" s="47">
        <f>+Q36*'Dalyvio prielaidos'!$E$152/12</f>
        <v>7926.8399999999901</v>
      </c>
      <c r="S37" s="47">
        <f>+R36*'Dalyvio prielaidos'!$E$152/12</f>
        <v>7926.8399999999901</v>
      </c>
      <c r="T37" s="47">
        <f>+S36*'Dalyvio prielaidos'!$E$152/12</f>
        <v>7926.8399999999901</v>
      </c>
      <c r="U37" s="47">
        <f>+T36*'Dalyvio prielaidos'!$E$152/12</f>
        <v>7926.8399999999901</v>
      </c>
      <c r="V37" s="47">
        <f>+U36*'Dalyvio prielaidos'!$E$152/12</f>
        <v>7926.8399999999901</v>
      </c>
      <c r="W37" s="47">
        <f>+V36*'Dalyvio prielaidos'!$E$152/12</f>
        <v>7926.8399999999901</v>
      </c>
      <c r="X37" s="47">
        <f>+W36*'Dalyvio prielaidos'!$E$152/12</f>
        <v>7926.8399999999901</v>
      </c>
      <c r="Y37" s="47">
        <f>+X36*'Dalyvio prielaidos'!$E$152/12</f>
        <v>7926.8399999999901</v>
      </c>
      <c r="Z37" s="47">
        <f>+Y36*'Dalyvio prielaidos'!$E$152/12</f>
        <v>7926.8399999999901</v>
      </c>
      <c r="AA37" s="47">
        <f>SUM(O37:Z37)</f>
        <v>92771.265999999916</v>
      </c>
      <c r="AB37" s="47">
        <f>+AA36*'Dalyvio prielaidos'!$E$152/12</f>
        <v>7926.8399999999901</v>
      </c>
      <c r="AC37" s="47">
        <f>+AB36*'Dalyvio prielaidos'!$E$152/12</f>
        <v>7982.249237603065</v>
      </c>
      <c r="AD37" s="47">
        <f>+AC36*'Dalyvio prielaidos'!$E$152/12</f>
        <v>8036.4034329667857</v>
      </c>
      <c r="AE37" s="47">
        <f>+AD36*'Dalyvio prielaidos'!$E$152/12</f>
        <v>8089.2900356687596</v>
      </c>
      <c r="AF37" s="47">
        <f>+AE36*'Dalyvio prielaidos'!$E$152/12</f>
        <v>8140.8963697823674</v>
      </c>
      <c r="AG37" s="47">
        <f>+AF36*'Dalyvio prielaidos'!$E$152/12</f>
        <v>8191.2096326217261</v>
      </c>
      <c r="AH37" s="47">
        <f>+AG36*'Dalyvio prielaidos'!$E$152/12</f>
        <v>8240.2168934740948</v>
      </c>
      <c r="AI37" s="47">
        <f>+AH36*'Dalyvio prielaidos'!$E$152/12</f>
        <v>8287.9050923196028</v>
      </c>
      <c r="AJ37" s="47">
        <f>+AI36*'Dalyvio prielaidos'!$E$152/12</f>
        <v>8334.2610385381813</v>
      </c>
      <c r="AK37" s="47">
        <f>+AJ36*'Dalyvio prielaidos'!$E$152/12</f>
        <v>8379.2714096035616</v>
      </c>
      <c r="AL37" s="47">
        <f>+AK36*'Dalyvio prielaidos'!$E$152/12</f>
        <v>8422.9227497642078</v>
      </c>
      <c r="AM37" s="47">
        <f>+AL36*'Dalyvio prielaidos'!$E$152/12</f>
        <v>8565.2014687110805</v>
      </c>
      <c r="AN37" s="47">
        <f>SUM(AB37:AM37)</f>
        <v>98596.667361053434</v>
      </c>
      <c r="AO37" s="47">
        <f>+AN36*'Dalyvio prielaidos'!$E$152/12</f>
        <v>8607.0938402320335</v>
      </c>
      <c r="AP37" s="47">
        <f>+AO36*'Dalyvio prielaidos'!$E$152/12</f>
        <v>8647.5960008528127</v>
      </c>
      <c r="AQ37" s="47">
        <f>+AP36*'Dalyvio prielaidos'!$E$152/12</f>
        <v>8686.6940484644165</v>
      </c>
      <c r="AR37" s="47">
        <f>+AQ36*'Dalyvio prielaidos'!$E$152/12</f>
        <v>8724.3739419367503</v>
      </c>
      <c r="AS37" s="47">
        <f>+AR36*'Dalyvio prielaidos'!$E$152/12</f>
        <v>8760.6214997284224</v>
      </c>
      <c r="AT37" s="47">
        <f>+AS36*'Dalyvio prielaidos'!$E$152/12</f>
        <v>8795.4223984826276</v>
      </c>
      <c r="AU37" s="47">
        <f>+AT36*'Dalyvio prielaidos'!$E$152/12</f>
        <v>8828.7621716089889</v>
      </c>
      <c r="AV37" s="47">
        <f>+AU36*'Dalyvio prielaidos'!$E$152/12</f>
        <v>8860.62620785123</v>
      </c>
      <c r="AW37" s="47">
        <f>+AV36*'Dalyvio prielaidos'!$E$152/12</f>
        <v>8890.9997498405082</v>
      </c>
      <c r="AX37" s="47">
        <f>+AW36*'Dalyvio prielaidos'!$E$152/12</f>
        <v>8919.8678926342964</v>
      </c>
      <c r="AY37" s="47">
        <f>+AX36*'Dalyvio prielaidos'!$E$152/12</f>
        <v>8947.2155822406366</v>
      </c>
      <c r="AZ37" s="47">
        <f>+AY36*'Dalyvio prielaidos'!$E$152/12</f>
        <v>9073.0276141276554</v>
      </c>
      <c r="BA37" s="47">
        <f>SUM(AO37:AZ37)</f>
        <v>105742.30094800037</v>
      </c>
      <c r="BB37" s="47">
        <f>+BA36*'Dalyvio prielaidos'!$E$152/12</f>
        <v>9098.2886317181601</v>
      </c>
      <c r="BC37" s="47">
        <f>+BB36*'Dalyvio prielaidos'!$E$152/12</f>
        <v>9155.6883795341855</v>
      </c>
      <c r="BD37" s="47">
        <f>+BC36*'Dalyvio prielaidos'!$E$152/12</f>
        <v>9178.1577355479876</v>
      </c>
      <c r="BE37" s="47">
        <f>+BD36*'Dalyvio prielaidos'!$E$152/12</f>
        <v>9199.0426505065407</v>
      </c>
      <c r="BF37" s="47">
        <f>+BE36*'Dalyvio prielaidos'!$E$152/12</f>
        <v>9218.3272799992956</v>
      </c>
      <c r="BG37" s="47">
        <f>+BF36*'Dalyvio prielaidos'!$E$152/12</f>
        <v>9235.9956211715926</v>
      </c>
      <c r="BH37" s="47">
        <f>+BG36*'Dalyvio prielaidos'!$E$152/12</f>
        <v>9252.0315111402306</v>
      </c>
      <c r="BI37" s="47">
        <f>+BH36*'Dalyvio prielaidos'!$E$152/12</f>
        <v>9266.4186253931675</v>
      </c>
      <c r="BJ37" s="47">
        <f>+BI36*'Dalyvio prielaidos'!$E$152/12</f>
        <v>9279.140476173252</v>
      </c>
      <c r="BK37" s="47">
        <f>+BJ36*'Dalyvio prielaidos'!$E$152/12</f>
        <v>9290.1804108457509</v>
      </c>
      <c r="BL37" s="47">
        <f>+BK36*'Dalyvio prielaidos'!$E$152/12</f>
        <v>9299.5216102495906</v>
      </c>
      <c r="BM37" s="47">
        <f>+BL36*'Dalyvio prielaidos'!$E$152/12</f>
        <v>9407.1470870320827</v>
      </c>
      <c r="BN37" s="47">
        <f>SUM(BB37:BM37)</f>
        <v>110879.94001931183</v>
      </c>
      <c r="BO37" s="47">
        <f>+BN36*'Dalyvio prielaidos'!$E$152/12</f>
        <v>9414.0396839670175</v>
      </c>
      <c r="BP37" s="47">
        <f>+BO36*'Dalyvio prielaidos'!$E$152/12</f>
        <v>9446.931971020791</v>
      </c>
      <c r="BQ37" s="47">
        <f>+BP36*'Dalyvio prielaidos'!$E$152/12</f>
        <v>9450.6041475648417</v>
      </c>
      <c r="BR37" s="47">
        <f>+BQ36*'Dalyvio prielaidos'!$E$152/12</f>
        <v>9452.5039112589493</v>
      </c>
      <c r="BS37" s="47">
        <f>+BR36*'Dalyvio prielaidos'!$E$152/12</f>
        <v>9452.6135379746138</v>
      </c>
      <c r="BT37" s="47">
        <f>+BS36*'Dalyvio prielaidos'!$E$152/12</f>
        <v>9450.9151263420481</v>
      </c>
      <c r="BU37" s="47">
        <f>+BT36*'Dalyvio prielaidos'!$E$152/12</f>
        <v>9447.3905959777749</v>
      </c>
      <c r="BV37" s="47">
        <f>+BU36*'Dalyvio prielaidos'!$E$152/12</f>
        <v>9442.0216856944717</v>
      </c>
      <c r="BW37" s="47">
        <f>+BV36*'Dalyvio prielaidos'!$E$152/12</f>
        <v>9434.7899516929519</v>
      </c>
      <c r="BX37" s="47">
        <f>+BW36*'Dalyvio prielaidos'!$E$152/12</f>
        <v>9425.6767657360324</v>
      </c>
      <c r="BY37" s="47">
        <f>+BX36*'Dalyvio prielaidos'!$E$152/12</f>
        <v>9414.6633133041596</v>
      </c>
      <c r="BZ37" s="47">
        <f>+BY36*'Dalyvio prielaidos'!$E$152/12</f>
        <v>9501.730591732583</v>
      </c>
      <c r="CA37" s="47">
        <f>SUM(BO37:BZ37)</f>
        <v>113333.88128226623</v>
      </c>
      <c r="CB37" s="47">
        <f>+CA36*'Dalyvio prielaidos'!$E$152/12</f>
        <v>9487.8594083299067</v>
      </c>
      <c r="CC37" s="47">
        <f>+CB36*'Dalyvio prielaidos'!$E$152/12</f>
        <v>9491.1729945963361</v>
      </c>
      <c r="CD37" s="47">
        <f>+CC36*'Dalyvio prielaidos'!$E$152/12</f>
        <v>9473.5779659915261</v>
      </c>
      <c r="CE37" s="47">
        <f>+CD36*'Dalyvio prielaidos'!$E$152/12</f>
        <v>9453.997852485285</v>
      </c>
      <c r="CF37" s="47">
        <f>+CE36*'Dalyvio prielaidos'!$E$152/12</f>
        <v>9432.4128032285971</v>
      </c>
      <c r="CG37" s="47">
        <f>+CF36*'Dalyvio prielaidos'!$E$152/12</f>
        <v>9408.8027688639577</v>
      </c>
      <c r="CH37" s="47">
        <f>+CG36*'Dalyvio prielaidos'!$E$152/12</f>
        <v>9383.1474995402859</v>
      </c>
      <c r="CI37" s="47">
        <f>+CH36*'Dalyvio prielaidos'!$E$152/12</f>
        <v>9355.4265429079933</v>
      </c>
      <c r="CJ37" s="47">
        <f>+CI36*'Dalyvio prielaidos'!$E$152/12</f>
        <v>9325.6192420939933</v>
      </c>
      <c r="CK37" s="47">
        <f>+CJ36*'Dalyvio prielaidos'!$E$152/12</f>
        <v>9293.7047336564683</v>
      </c>
      <c r="CL37" s="47">
        <f>+CK36*'Dalyvio prielaidos'!$E$152/12</f>
        <v>9259.6619455191849</v>
      </c>
      <c r="CM37" s="47">
        <f>+CL36*'Dalyvio prielaidos'!$E$152/12</f>
        <v>9323.4695948851422</v>
      </c>
      <c r="CN37" s="47">
        <f>SUM(CB37:CM37)</f>
        <v>112688.85335209868</v>
      </c>
      <c r="CO37" s="47">
        <f>+CN36*'Dalyvio prielaidos'!$E$152/12</f>
        <v>9286.1061861293747</v>
      </c>
      <c r="CP37" s="47">
        <f>+CO36*'Dalyvio prielaidos'!$E$152/12</f>
        <v>9246.5600086706654</v>
      </c>
      <c r="CQ37" s="47">
        <f>+CP36*'Dalyvio prielaidos'!$E$152/12</f>
        <v>9204.8092348219852</v>
      </c>
      <c r="CR37" s="47">
        <f>+CQ36*'Dalyvio prielaidos'!$E$152/12</f>
        <v>9160.8318186194319</v>
      </c>
      <c r="CS37" s="47">
        <f>+CR36*'Dalyvio prielaidos'!$E$152/12</f>
        <v>9114.6054936394703</v>
      </c>
      <c r="CT37" s="47">
        <f>+CS36*'Dalyvio prielaidos'!$E$152/12</f>
        <v>9066.1077707943241</v>
      </c>
      <c r="CU37" s="47">
        <f>+CT36*'Dalyvio prielaidos'!$E$152/12</f>
        <v>9015.3159361053404</v>
      </c>
      <c r="CV37" s="47">
        <f>+CU36*'Dalyvio prielaidos'!$E$152/12</f>
        <v>8962.2070484540836</v>
      </c>
      <c r="CW37" s="47">
        <f>+CV36*'Dalyvio prielaidos'!$E$152/12</f>
        <v>8906.7579373109274</v>
      </c>
      <c r="CX37" s="47">
        <f>+CW36*'Dalyvio prielaidos'!$E$152/12</f>
        <v>8848.9452004409577</v>
      </c>
      <c r="CY37" s="47">
        <f>+CX36*'Dalyvio prielaidos'!$E$152/12</f>
        <v>8788.7452015869021</v>
      </c>
      <c r="CZ37" s="47">
        <f>+CY36*'Dalyvio prielaidos'!$E$152/12</f>
        <v>8826.1340681289221</v>
      </c>
      <c r="DA37" s="47">
        <f>SUM(CO37:CZ37)</f>
        <v>108427.12590470241</v>
      </c>
      <c r="DB37" s="47">
        <f>+DA36*'Dalyvio prielaidos'!$E$152/12</f>
        <v>8762.0876887209779</v>
      </c>
      <c r="DC37" s="47">
        <f>+DB36*'Dalyvio prielaidos'!$E$152/12</f>
        <v>8724.7984117067208</v>
      </c>
      <c r="DD37" s="47">
        <f>+DC36*'Dalyvio prielaidos'!$E$152/12</f>
        <v>8656.1204065037855</v>
      </c>
      <c r="DE37" s="47">
        <f>+DD36*'Dalyvio prielaidos'!$E$152/12</f>
        <v>8584.9464866334365</v>
      </c>
      <c r="DF37" s="47">
        <f>+DE36*'Dalyvio prielaidos'!$E$152/12</f>
        <v>8511.2516929489975</v>
      </c>
      <c r="DG37" s="47">
        <f>+DF36*'Dalyvio prielaidos'!$E$152/12</f>
        <v>8435.0108167123308</v>
      </c>
      <c r="DH37" s="47">
        <f>+DG36*'Dalyvio prielaidos'!$E$152/12</f>
        <v>8356.1983970979127</v>
      </c>
      <c r="DI37" s="47">
        <f>+DH36*'Dalyvio prielaidos'!$E$152/12</f>
        <v>8274.7887186719654</v>
      </c>
      <c r="DJ37" s="47">
        <f>+DI36*'Dalyvio prielaidos'!$E$152/12</f>
        <v>8190.7558088463738</v>
      </c>
      <c r="DK37" s="47">
        <f>+DJ36*'Dalyvio prielaidos'!$E$152/12</f>
        <v>8104.0734353071421</v>
      </c>
      <c r="DL37" s="47">
        <f>+DK36*'Dalyvio prielaidos'!$E$152/12</f>
        <v>8014.7151034171338</v>
      </c>
      <c r="DM37" s="47">
        <f>+DL36*'Dalyvio prielaidos'!$E$152/12</f>
        <v>8022.6540535928407</v>
      </c>
      <c r="DN37" s="47">
        <f>SUM(DB37:DM37)</f>
        <v>100637.40102015961</v>
      </c>
      <c r="DO37" s="47">
        <f>+DN36*'Dalyvio prielaidos'!$E$152/12</f>
        <v>7928.8632586549202</v>
      </c>
      <c r="DP37" s="47">
        <f>+DO36*'Dalyvio prielaidos'!$E$152/12</f>
        <v>7832.3254211522353</v>
      </c>
      <c r="DQ37" s="47">
        <f>+DP36*'Dalyvio prielaidos'!$E$152/12</f>
        <v>7733.0130706591372</v>
      </c>
      <c r="DR37" s="47">
        <f>+DQ36*'Dalyvio prielaidos'!$E$152/12</f>
        <v>7630.8984620457259</v>
      </c>
      <c r="DS37" s="47">
        <f>+DR36*'Dalyvio prielaidos'!$E$152/12</f>
        <v>7525.9535727307957</v>
      </c>
      <c r="DT37" s="47">
        <f>+DS36*'Dalyvio prielaidos'!$E$152/12</f>
        <v>7418.1500999073314</v>
      </c>
      <c r="DU37" s="47">
        <f>+DT36*'Dalyvio prielaidos'!$E$152/12</f>
        <v>7307.4594577402468</v>
      </c>
      <c r="DV37" s="47">
        <f>+DU36*'Dalyvio prielaidos'!$E$152/12</f>
        <v>7193.8527745361071</v>
      </c>
      <c r="DW37" s="47">
        <f>+DV36*'Dalyvio prielaidos'!$E$152/12</f>
        <v>7077.3008898845428</v>
      </c>
      <c r="DX37" s="47">
        <f>+DW36*'Dalyvio prielaidos'!$E$152/12</f>
        <v>6957.7743517710778</v>
      </c>
      <c r="DY37" s="47">
        <f>+DX36*'Dalyvio prielaidos'!$E$152/12</f>
        <v>6835.2434136610927</v>
      </c>
      <c r="DZ37" s="47">
        <f>+DY36*'Dalyvio prielaidos'!$E$152/12</f>
        <v>6809.6780315546239</v>
      </c>
      <c r="EA37" s="47">
        <f>SUM(DO37:DZ37)</f>
        <v>88250.512804297832</v>
      </c>
      <c r="EB37" s="47">
        <f>+EA36*'Dalyvio prielaidos'!$E$152/12</f>
        <v>6682.0478610117061</v>
      </c>
      <c r="EC37" s="47">
        <f>+EB36*'Dalyvio prielaidos'!$E$152/12</f>
        <v>6583.0027680300363</v>
      </c>
      <c r="ED37" s="47">
        <f>+EC36*'Dalyvio prielaidos'!$E$152/12</f>
        <v>6449.4875756211031</v>
      </c>
      <c r="EE37" s="47">
        <f>+ED36*'Dalyvio prielaidos'!$E$152/12</f>
        <v>6312.8280966726961</v>
      </c>
      <c r="EF37" s="47">
        <f>+EE36*'Dalyvio prielaidos'!$E$152/12</f>
        <v>6172.9928883194198</v>
      </c>
      <c r="EG37" s="47">
        <f>+EF36*'Dalyvio prielaidos'!$E$152/12</f>
        <v>6029.9501932672274</v>
      </c>
      <c r="EH37" s="47">
        <f>+EG36*'Dalyvio prielaidos'!$E$152/12</f>
        <v>5883.6679366491262</v>
      </c>
      <c r="EI37" s="47">
        <f>+EH36*'Dalyvio prielaidos'!$E$152/12</f>
        <v>5734.1137228494617</v>
      </c>
      <c r="EJ37" s="47">
        <f>+EI36*'Dalyvio prielaidos'!$E$152/12</f>
        <v>5581.254832296414</v>
      </c>
      <c r="EK37" s="47">
        <f>+EJ36*'Dalyvio prielaidos'!$E$152/12</f>
        <v>5425.0582182224525</v>
      </c>
      <c r="EL37" s="47">
        <f>+EK36*'Dalyvio prielaidos'!$E$152/12</f>
        <v>5265.490503392366</v>
      </c>
      <c r="EM37" s="47">
        <f>+EL36*'Dalyvio prielaidos'!$E$152/12</f>
        <v>5202.5179767985946</v>
      </c>
      <c r="EN37" s="47">
        <f>SUM(EB37:EM37)</f>
        <v>71322.412573130612</v>
      </c>
      <c r="EO37" s="47">
        <f>+EN36*'Dalyvio prielaidos'!$E$152/12</f>
        <v>5037.1065903235003</v>
      </c>
      <c r="EP37" s="47">
        <f>+EO36*'Dalyvio prielaidos'!$E$152/12</f>
        <v>4871.5652577914889</v>
      </c>
      <c r="EQ37" s="47">
        <f>+EP36*'Dalyvio prielaidos'!$E$152/12</f>
        <v>4699.2260748955541</v>
      </c>
      <c r="ER37" s="47">
        <f>+EQ36*'Dalyvio prielaidos'!$E$152/12</f>
        <v>4523.3543655552758</v>
      </c>
      <c r="ES37" s="47">
        <f>+ER36*'Dalyvio prielaidos'!$E$152/12</f>
        <v>4343.9148045062102</v>
      </c>
      <c r="ET37" s="47">
        <f>+ES36*'Dalyvio prielaidos'!$E$152/12</f>
        <v>4160.8717132312695</v>
      </c>
      <c r="EU37" s="47">
        <f>+ET36*'Dalyvio prielaidos'!$E$152/12</f>
        <v>3974.1890564281948</v>
      </c>
      <c r="EV37" s="47">
        <f>+EU36*'Dalyvio prielaidos'!$E$152/12</f>
        <v>3783.8304384417042</v>
      </c>
      <c r="EW37" s="47">
        <f>+EV36*'Dalyvio prielaidos'!$E$152/12</f>
        <v>3589.7590996599647</v>
      </c>
      <c r="EX37" s="47">
        <f>+EW36*'Dalyvio prielaidos'!$E$152/12</f>
        <v>3391.9379128750224</v>
      </c>
      <c r="EY37" s="47">
        <f>+EX36*'Dalyvio prielaidos'!$E$152/12</f>
        <v>3190.3293796068469</v>
      </c>
      <c r="EZ37" s="47">
        <f>+EY36*'Dalyvio prielaidos'!$E$152/12</f>
        <v>3084.8956263906043</v>
      </c>
      <c r="FA37" s="47">
        <f>SUM(EO37:EZ37)</f>
        <v>48650.980319705646</v>
      </c>
      <c r="FB37" s="47">
        <f>+FA36*'Dalyvio prielaidos'!$E$152/12</f>
        <v>2876.5984010268153</v>
      </c>
      <c r="FC37" s="47">
        <f>+FB36*'Dalyvio prielaidos'!$E$152/12</f>
        <v>2680.8434405805292</v>
      </c>
      <c r="FD37" s="47">
        <f>+FC36*'Dalyvio prielaidos'!$E$152/12</f>
        <v>2464.8874241278695</v>
      </c>
      <c r="FE37" s="47">
        <f>+FD36*'Dalyvio prielaidos'!$E$152/12</f>
        <v>2244.9627128952993</v>
      </c>
      <c r="FF37" s="47">
        <f>+FE36*'Dalyvio prielaidos'!$E$152/12</f>
        <v>2021.0296199350187</v>
      </c>
      <c r="FG37" s="47">
        <f>+FF36*'Dalyvio prielaidos'!$E$152/12</f>
        <v>1793.0480614297505</v>
      </c>
      <c r="FH37" s="47">
        <f>+FG36*'Dalyvio prielaidos'!$E$152/12</f>
        <v>1560.9775527240447</v>
      </c>
      <c r="FI37" s="47">
        <f>+FH36*'Dalyvio prielaidos'!$E$152/12</f>
        <v>1324.7772043158977</v>
      </c>
      <c r="FJ37" s="47">
        <f>+FI36*'Dalyvio prielaidos'!$E$152/12</f>
        <v>1084.4057178082846</v>
      </c>
      <c r="FK37" s="47">
        <f>+FJ36*'Dalyvio prielaidos'!$E$152/12</f>
        <v>839.82138182021038</v>
      </c>
      <c r="FL37" s="47">
        <f>+FK36*'Dalyvio prielaidos'!$E$152/12</f>
        <v>590.98206785687114</v>
      </c>
      <c r="FM37" s="47">
        <f>+FL36*'Dalyvio prielaidos'!$E$152/12</f>
        <v>437.84522613851374</v>
      </c>
      <c r="FN37" s="47">
        <f>SUM(FB37:FM37)</f>
        <v>19920.178810659105</v>
      </c>
      <c r="FO37" s="47">
        <f>+FN36*'Dalyvio prielaidos'!$E$152/12</f>
        <v>181.36788138758814</v>
      </c>
      <c r="FP37" s="47">
        <f>+FO36*'Dalyvio prielaidos'!$E$152/12</f>
        <v>0</v>
      </c>
      <c r="FQ37" s="47">
        <f>+FP36*'Dalyvio prielaidos'!$E$152/12</f>
        <v>0</v>
      </c>
      <c r="FR37" s="47">
        <f>+FQ36*'Dalyvio prielaidos'!$E$152/12</f>
        <v>0</v>
      </c>
      <c r="FS37" s="47">
        <f>+FR36*'Dalyvio prielaidos'!$E$152/12</f>
        <v>0</v>
      </c>
      <c r="FT37" s="47">
        <f>+FS36*'Dalyvio prielaidos'!$E$152/12</f>
        <v>0</v>
      </c>
      <c r="FU37" s="47">
        <f>+FT36*'Dalyvio prielaidos'!$E$152/12</f>
        <v>0</v>
      </c>
      <c r="FV37" s="47">
        <f>+FU36*'Dalyvio prielaidos'!$E$152/12</f>
        <v>0</v>
      </c>
      <c r="FW37" s="47">
        <f>+FV36*'Dalyvio prielaidos'!$E$152/12</f>
        <v>0</v>
      </c>
      <c r="FX37" s="47">
        <f>+FW36*'Dalyvio prielaidos'!$E$152/12</f>
        <v>0</v>
      </c>
      <c r="FY37" s="47">
        <f>+FX36*'Dalyvio prielaidos'!$E$152/12</f>
        <v>0</v>
      </c>
      <c r="FZ37" s="47">
        <f>+FY36*'Dalyvio prielaidos'!$E$152/12</f>
        <v>100</v>
      </c>
      <c r="GA37" s="47">
        <f>SUM(FO37:FZ37)</f>
        <v>281.36788138758811</v>
      </c>
      <c r="GB37" s="47">
        <f>+GA36*'Dalyvio prielaidos'!$E$152/12</f>
        <v>0</v>
      </c>
      <c r="GC37" s="47">
        <f>+GB36*'Dalyvio prielaidos'!$E$152/12</f>
        <v>0</v>
      </c>
      <c r="GD37" s="47">
        <f>+GC36*'Dalyvio prielaidos'!$E$152/12</f>
        <v>0</v>
      </c>
      <c r="GE37" s="47">
        <f>+GD36*'Dalyvio prielaidos'!$E$152/12</f>
        <v>0</v>
      </c>
      <c r="GF37" s="47">
        <f>+GE36*'Dalyvio prielaidos'!$E$152/12</f>
        <v>0</v>
      </c>
      <c r="GG37" s="47">
        <f>+GF36*'Dalyvio prielaidos'!$E$152/12</f>
        <v>0</v>
      </c>
      <c r="GH37" s="47">
        <f>+GG36*'Dalyvio prielaidos'!$E$152/12</f>
        <v>0</v>
      </c>
      <c r="GI37" s="47">
        <f>+GH36*'Dalyvio prielaidos'!$E$152/12</f>
        <v>0</v>
      </c>
      <c r="GJ37" s="47">
        <f>+GI36*'Dalyvio prielaidos'!$E$152/12</f>
        <v>0</v>
      </c>
      <c r="GK37" s="47">
        <f>+GJ36*'Dalyvio prielaidos'!$E$152/12</f>
        <v>0</v>
      </c>
      <c r="GL37" s="47">
        <f>+GK36*'Dalyvio prielaidos'!$E$152/12</f>
        <v>0</v>
      </c>
      <c r="GM37" s="47">
        <f>+GL36*'Dalyvio prielaidos'!$E$152/12</f>
        <v>100</v>
      </c>
      <c r="GN37" s="47">
        <f>SUM(GB37:GM37)</f>
        <v>100</v>
      </c>
      <c r="GO37" s="47">
        <f>+GN36*'Dalyvio prielaidos'!$E$152/12</f>
        <v>0</v>
      </c>
      <c r="GP37" s="47">
        <f>+GO36*'Dalyvio prielaidos'!$E$152/12</f>
        <v>0</v>
      </c>
      <c r="GQ37" s="47">
        <f>+GP36*'Dalyvio prielaidos'!$E$152/12</f>
        <v>0</v>
      </c>
      <c r="GR37" s="47">
        <f>+GQ36*'Dalyvio prielaidos'!$E$152/12</f>
        <v>0</v>
      </c>
      <c r="GS37" s="47">
        <f>+GR36*'Dalyvio prielaidos'!$E$152/12</f>
        <v>0</v>
      </c>
      <c r="GT37" s="47">
        <f>+GS36*'Dalyvio prielaidos'!$E$152/12</f>
        <v>0</v>
      </c>
      <c r="GU37" s="47">
        <f>+GT36*'Dalyvio prielaidos'!$E$152/12</f>
        <v>0</v>
      </c>
      <c r="GV37" s="47">
        <f>+GU36*'Dalyvio prielaidos'!$E$152/12</f>
        <v>0</v>
      </c>
      <c r="GW37" s="47">
        <f>+GV36*'Dalyvio prielaidos'!$E$152/12</f>
        <v>0</v>
      </c>
      <c r="GX37" s="47">
        <f>+GW36*'Dalyvio prielaidos'!$E$152/12</f>
        <v>0</v>
      </c>
      <c r="GY37" s="47">
        <f>+GX36*'Dalyvio prielaidos'!$E$152/12</f>
        <v>0</v>
      </c>
      <c r="GZ37" s="47">
        <f>+GY36*'Dalyvio prielaidos'!$E$152/12</f>
        <v>0</v>
      </c>
      <c r="HA37" s="47">
        <f>SUM(GO37:GZ37)</f>
        <v>0</v>
      </c>
      <c r="HB37" s="47">
        <f>+HA36*'Dalyvio prielaidos'!$E$152/12</f>
        <v>0</v>
      </c>
      <c r="HC37" s="47">
        <f>+HB36*'Dalyvio prielaidos'!$E$152/12</f>
        <v>0</v>
      </c>
      <c r="HD37" s="47">
        <f>+HC36*'Dalyvio prielaidos'!$E$152/12</f>
        <v>0</v>
      </c>
      <c r="HE37" s="47">
        <f>+HD36*'Dalyvio prielaidos'!$E$152/12</f>
        <v>0</v>
      </c>
      <c r="HF37" s="47">
        <f>+HE36*'Dalyvio prielaidos'!$E$152/12</f>
        <v>0</v>
      </c>
      <c r="HG37" s="47">
        <f>+HF36*'Dalyvio prielaidos'!$E$152/12</f>
        <v>0</v>
      </c>
      <c r="HH37" s="47">
        <f>+HG36*'Dalyvio prielaidos'!$E$152/12</f>
        <v>0</v>
      </c>
      <c r="HI37" s="47">
        <f>+HH36*'Dalyvio prielaidos'!$E$152/12</f>
        <v>0</v>
      </c>
      <c r="HJ37" s="47">
        <f>+HI36*'Dalyvio prielaidos'!$E$152/12</f>
        <v>0</v>
      </c>
      <c r="HK37" s="47">
        <f>+HJ36*'Dalyvio prielaidos'!$E$152/12</f>
        <v>0</v>
      </c>
      <c r="HL37" s="47">
        <f>+HK36*'Dalyvio prielaidos'!$E$152/12</f>
        <v>0</v>
      </c>
      <c r="HM37" s="47">
        <f>+HL36*'Dalyvio prielaidos'!$E$152/12</f>
        <v>0</v>
      </c>
      <c r="HN37" s="47">
        <f>SUM(HB37:HM37)</f>
        <v>0</v>
      </c>
      <c r="HO37" s="47">
        <f>+HN36*'Dalyvio prielaidos'!$E$152/12</f>
        <v>0</v>
      </c>
      <c r="HP37" s="47">
        <f>+HO36*'Dalyvio prielaidos'!$E$152/12</f>
        <v>0</v>
      </c>
      <c r="HQ37" s="47">
        <f>+HP36*'Dalyvio prielaidos'!$E$152/12</f>
        <v>0</v>
      </c>
      <c r="HR37" s="47">
        <f>+HQ36*'Dalyvio prielaidos'!$E$152/12</f>
        <v>0</v>
      </c>
      <c r="HS37" s="47">
        <f>+HR36*'Dalyvio prielaidos'!$E$152/12</f>
        <v>0</v>
      </c>
      <c r="HT37" s="47">
        <f>+HS36*'Dalyvio prielaidos'!$E$152/12</f>
        <v>0</v>
      </c>
      <c r="HU37" s="47">
        <f>+HT36*'Dalyvio prielaidos'!$E$152/12</f>
        <v>0</v>
      </c>
      <c r="HV37" s="47">
        <f>+HU36*'Dalyvio prielaidos'!$E$152/12</f>
        <v>0</v>
      </c>
      <c r="HW37" s="47">
        <f>+HV36*'Dalyvio prielaidos'!$E$152/12</f>
        <v>0</v>
      </c>
      <c r="HX37" s="47">
        <f>+HW36*'Dalyvio prielaidos'!$E$152/12</f>
        <v>0</v>
      </c>
      <c r="HY37" s="47">
        <f>+HX36*'Dalyvio prielaidos'!$E$152/12</f>
        <v>0</v>
      </c>
      <c r="HZ37" s="47">
        <f>+HY36*'Dalyvio prielaidos'!$E$152/12</f>
        <v>0</v>
      </c>
      <c r="IA37" s="47">
        <f>SUM(HO37:HZ37)</f>
        <v>0</v>
      </c>
      <c r="IB37" s="47">
        <f>+IA36*'Dalyvio prielaidos'!$E$152/12</f>
        <v>0</v>
      </c>
      <c r="IC37" s="47">
        <f>+IB36*'Dalyvio prielaidos'!$E$152/12</f>
        <v>0</v>
      </c>
      <c r="ID37" s="47">
        <f>+IC36*'Dalyvio prielaidos'!$E$152/12</f>
        <v>0</v>
      </c>
      <c r="IE37" s="47">
        <f>+ID36*'Dalyvio prielaidos'!$E$152/12</f>
        <v>0</v>
      </c>
      <c r="IF37" s="47">
        <f>+IE36*'Dalyvio prielaidos'!$E$152/12</f>
        <v>0</v>
      </c>
      <c r="IG37" s="47">
        <f>+IF36*'Dalyvio prielaidos'!$E$152/12</f>
        <v>0</v>
      </c>
      <c r="IH37" s="47">
        <f>+IG36*'Dalyvio prielaidos'!$E$152/12</f>
        <v>0</v>
      </c>
      <c r="II37" s="47">
        <f>+IH36*'Dalyvio prielaidos'!$E$152/12</f>
        <v>0</v>
      </c>
      <c r="IJ37" s="47">
        <f>+II36*'Dalyvio prielaidos'!$E$152/12</f>
        <v>0</v>
      </c>
      <c r="IK37" s="47">
        <f>+IJ36*'Dalyvio prielaidos'!$E$152/12</f>
        <v>0</v>
      </c>
      <c r="IL37" s="47">
        <f>+IK36*'Dalyvio prielaidos'!$E$152/12</f>
        <v>0</v>
      </c>
      <c r="IM37" s="47">
        <f>+IL36*'Dalyvio prielaidos'!$E$152/12</f>
        <v>0</v>
      </c>
      <c r="IN37" s="47">
        <f>SUM(IB37:IM37)</f>
        <v>0</v>
      </c>
      <c r="IO37" s="47">
        <f>+IN36*'Dalyvio prielaidos'!$E$152/12</f>
        <v>0</v>
      </c>
      <c r="IP37" s="47">
        <f>+IO36*'Dalyvio prielaidos'!$E$152/12</f>
        <v>0</v>
      </c>
      <c r="IQ37" s="47">
        <f>+IP36*'Dalyvio prielaidos'!$E$152/12</f>
        <v>0</v>
      </c>
      <c r="IR37" s="47">
        <f>+IQ36*'Dalyvio prielaidos'!$E$152/12</f>
        <v>0</v>
      </c>
      <c r="IS37" s="47">
        <f>+IR36*'Dalyvio prielaidos'!$E$152/12</f>
        <v>0</v>
      </c>
      <c r="IT37" s="47">
        <f>+IS36*'Dalyvio prielaidos'!$E$152/12</f>
        <v>0</v>
      </c>
      <c r="IU37" s="47">
        <f>+IT36*'Dalyvio prielaidos'!$E$152/12</f>
        <v>0</v>
      </c>
      <c r="IV37" s="47">
        <f>+IU36*'Dalyvio prielaidos'!$E$152/12</f>
        <v>0</v>
      </c>
      <c r="IW37" s="47">
        <f>+IV36*'Dalyvio prielaidos'!$E$152/12</f>
        <v>0</v>
      </c>
      <c r="IX37" s="47">
        <f>+IW36*'Dalyvio prielaidos'!$E$152/12</f>
        <v>0</v>
      </c>
      <c r="IY37" s="47">
        <f>+IX36*'Dalyvio prielaidos'!$E$152/12</f>
        <v>0</v>
      </c>
      <c r="IZ37" s="47">
        <f>+IY36*'Dalyvio prielaidos'!$E$152/12</f>
        <v>0</v>
      </c>
      <c r="JA37" s="47">
        <f>SUM(IO37:IZ37)</f>
        <v>0</v>
      </c>
      <c r="JB37" s="47">
        <f>+JA36*'Dalyvio prielaidos'!$E$152/12</f>
        <v>0</v>
      </c>
      <c r="JC37" s="47">
        <f>+JB36*'Dalyvio prielaidos'!$E$152/12</f>
        <v>0</v>
      </c>
      <c r="JD37" s="47">
        <f>+JC36*'Dalyvio prielaidos'!$E$152/12</f>
        <v>0</v>
      </c>
      <c r="JE37" s="47">
        <f>+JD36*'Dalyvio prielaidos'!$E$152/12</f>
        <v>0</v>
      </c>
      <c r="JF37" s="47">
        <f>+JE36*'Dalyvio prielaidos'!$E$152/12</f>
        <v>0</v>
      </c>
      <c r="JG37" s="47">
        <f>+JF36*'Dalyvio prielaidos'!$E$152/12</f>
        <v>0</v>
      </c>
      <c r="JH37" s="47">
        <f>+JG36*'Dalyvio prielaidos'!$E$152/12</f>
        <v>0</v>
      </c>
      <c r="JI37" s="47">
        <f>+JH36*'Dalyvio prielaidos'!$E$152/12</f>
        <v>0</v>
      </c>
      <c r="JJ37" s="47">
        <f>+JI36*'Dalyvio prielaidos'!$E$152/12</f>
        <v>0</v>
      </c>
      <c r="JK37" s="47">
        <f>+JJ36*'Dalyvio prielaidos'!$E$152/12</f>
        <v>0</v>
      </c>
      <c r="JL37" s="47">
        <f>+JK36*'Dalyvio prielaidos'!$E$152/12</f>
        <v>0</v>
      </c>
      <c r="JM37" s="47">
        <f>+JL36*'Dalyvio prielaidos'!$E$152/12</f>
        <v>0</v>
      </c>
      <c r="JN37" s="47">
        <f>SUM(JB37:JM37)</f>
        <v>0</v>
      </c>
      <c r="JO37" s="47">
        <f>+JN36*'Dalyvio prielaidos'!$E$152/12</f>
        <v>0</v>
      </c>
      <c r="JP37" s="47">
        <f>+JO36*'Dalyvio prielaidos'!$E$152/12</f>
        <v>0</v>
      </c>
      <c r="JQ37" s="47">
        <f>+JP36*'Dalyvio prielaidos'!$E$152/12</f>
        <v>0</v>
      </c>
      <c r="JR37" s="47">
        <f>+JQ36*'Dalyvio prielaidos'!$E$152/12</f>
        <v>0</v>
      </c>
      <c r="JS37" s="47">
        <f>+JR36*'Dalyvio prielaidos'!$E$152/12</f>
        <v>0</v>
      </c>
      <c r="JT37" s="47">
        <f>+JS36*'Dalyvio prielaidos'!$E$152/12</f>
        <v>0</v>
      </c>
      <c r="JU37" s="47">
        <f>+JT36*'Dalyvio prielaidos'!$E$152/12</f>
        <v>0</v>
      </c>
      <c r="JV37" s="47">
        <f>+JU36*'Dalyvio prielaidos'!$E$152/12</f>
        <v>0</v>
      </c>
      <c r="JW37" s="47">
        <f>+JV36*'Dalyvio prielaidos'!$E$152/12</f>
        <v>0</v>
      </c>
      <c r="JX37" s="47">
        <f>+JW36*'Dalyvio prielaidos'!$E$152/12</f>
        <v>0</v>
      </c>
      <c r="JY37" s="47">
        <f>+JX36*'Dalyvio prielaidos'!$E$152/12</f>
        <v>0</v>
      </c>
      <c r="JZ37" s="47">
        <f>+JY36*'Dalyvio prielaidos'!$E$152/12</f>
        <v>0</v>
      </c>
      <c r="KA37" s="47">
        <f>SUM(JO37:JZ37)</f>
        <v>0</v>
      </c>
      <c r="KB37" s="47">
        <f>+KA36*'Dalyvio prielaidos'!$E$152/12</f>
        <v>0</v>
      </c>
      <c r="KC37" s="47">
        <f>+KB36*'Dalyvio prielaidos'!$E$152/12</f>
        <v>0</v>
      </c>
      <c r="KD37" s="47">
        <f>+KC36*'Dalyvio prielaidos'!$E$152/12</f>
        <v>0</v>
      </c>
      <c r="KE37" s="47">
        <f>+KD36*'Dalyvio prielaidos'!$E$152/12</f>
        <v>0</v>
      </c>
      <c r="KF37" s="47">
        <f>+KE36*'Dalyvio prielaidos'!$E$152/12</f>
        <v>0</v>
      </c>
      <c r="KG37" s="47">
        <f>+KF36*'Dalyvio prielaidos'!$E$152/12</f>
        <v>0</v>
      </c>
      <c r="KH37" s="47">
        <f>+KG36*'Dalyvio prielaidos'!$E$152/12</f>
        <v>0</v>
      </c>
      <c r="KI37" s="47">
        <f>+KH36*'Dalyvio prielaidos'!$E$152/12</f>
        <v>0</v>
      </c>
      <c r="KJ37" s="47">
        <f>+KI36*'Dalyvio prielaidos'!$E$152/12</f>
        <v>0</v>
      </c>
      <c r="KK37" s="47">
        <f>+KJ36*'Dalyvio prielaidos'!$E$152/12</f>
        <v>0</v>
      </c>
      <c r="KL37" s="47">
        <f>+KK36*'Dalyvio prielaidos'!$E$152/12</f>
        <v>0</v>
      </c>
      <c r="KM37" s="47">
        <f>+KL36*'Dalyvio prielaidos'!$E$152/12</f>
        <v>0</v>
      </c>
      <c r="KN37" s="47">
        <f>SUM(KB37:KM37)</f>
        <v>0</v>
      </c>
      <c r="KO37" s="47">
        <f>+KN36*'Dalyvio prielaidos'!$E$152/12</f>
        <v>0</v>
      </c>
      <c r="KP37" s="47">
        <f>+KO36*'Dalyvio prielaidos'!$E$152/12</f>
        <v>0</v>
      </c>
      <c r="KQ37" s="47">
        <f>+KP36*'Dalyvio prielaidos'!$E$152/12</f>
        <v>0</v>
      </c>
      <c r="KR37" s="47">
        <f>+KQ36*'Dalyvio prielaidos'!$E$152/12</f>
        <v>0</v>
      </c>
      <c r="KS37" s="47">
        <f>+KR36*'Dalyvio prielaidos'!$E$152/12</f>
        <v>0</v>
      </c>
      <c r="KT37" s="47">
        <f>+KS36*'Dalyvio prielaidos'!$E$152/12</f>
        <v>0</v>
      </c>
      <c r="KU37" s="47">
        <f>+KT36*'Dalyvio prielaidos'!$E$152/12</f>
        <v>0</v>
      </c>
      <c r="KV37" s="47">
        <f>+KU36*'Dalyvio prielaidos'!$E$152/12</f>
        <v>0</v>
      </c>
      <c r="KW37" s="47">
        <f>+KV36*'Dalyvio prielaidos'!$E$152/12</f>
        <v>0</v>
      </c>
      <c r="KX37" s="47">
        <f>+KW36*'Dalyvio prielaidos'!$E$152/12</f>
        <v>0</v>
      </c>
      <c r="KY37" s="47">
        <f>+KX36*'Dalyvio prielaidos'!$E$152/12</f>
        <v>0</v>
      </c>
      <c r="KZ37" s="47">
        <f>+KY36*'Dalyvio prielaidos'!$E$152/12</f>
        <v>0</v>
      </c>
      <c r="LA37" s="47">
        <f>SUM(KO37:KZ37)</f>
        <v>0</v>
      </c>
      <c r="LB37" s="47">
        <f>+LA36*'Dalyvio prielaidos'!$E$152/12</f>
        <v>0</v>
      </c>
      <c r="LC37" s="47">
        <f>+LB36*'Dalyvio prielaidos'!$E$152/12</f>
        <v>0</v>
      </c>
      <c r="LD37" s="47">
        <f>+LC36*'Dalyvio prielaidos'!$E$152/12</f>
        <v>0</v>
      </c>
      <c r="LE37" s="47">
        <f>+LD36*'Dalyvio prielaidos'!$E$152/12</f>
        <v>0</v>
      </c>
      <c r="LF37" s="47">
        <f>+LE36*'Dalyvio prielaidos'!$E$152/12</f>
        <v>0</v>
      </c>
      <c r="LG37" s="47">
        <f>+LF36*'Dalyvio prielaidos'!$E$152/12</f>
        <v>0</v>
      </c>
      <c r="LH37" s="47">
        <f>+LG36*'Dalyvio prielaidos'!$E$152/12</f>
        <v>0</v>
      </c>
      <c r="LI37" s="47">
        <f>+LH36*'Dalyvio prielaidos'!$E$152/12</f>
        <v>0</v>
      </c>
      <c r="LJ37" s="47">
        <f>+LI36*'Dalyvio prielaidos'!$E$152/12</f>
        <v>0</v>
      </c>
      <c r="LK37" s="47">
        <f>+LJ36*'Dalyvio prielaidos'!$E$152/12</f>
        <v>0</v>
      </c>
      <c r="LL37" s="47">
        <f>+LK36*'Dalyvio prielaidos'!$E$152/12</f>
        <v>0</v>
      </c>
      <c r="LM37" s="47">
        <f>+LL36*'Dalyvio prielaidos'!$E$152/12</f>
        <v>0</v>
      </c>
      <c r="LN37" s="47">
        <f>SUM(LB37:LM37)</f>
        <v>0</v>
      </c>
    </row>
    <row r="38" spans="1:326">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row>
    <row r="39" spans="1:326" ht="15.75" thickBot="1">
      <c r="A39" s="16" t="s">
        <v>339</v>
      </c>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row>
    <row r="40" spans="1:326">
      <c r="A40" s="6" t="s">
        <v>145</v>
      </c>
      <c r="B40" s="77"/>
      <c r="C40" s="78">
        <f t="shared" ref="C40" si="609">B42</f>
        <v>35250</v>
      </c>
      <c r="D40" s="78">
        <f t="shared" ref="D40" si="610">C42</f>
        <v>39000</v>
      </c>
      <c r="E40" s="78">
        <f t="shared" ref="E40" si="611">D42</f>
        <v>42750</v>
      </c>
      <c r="F40" s="78">
        <f t="shared" ref="F40" si="612">E42</f>
        <v>46500</v>
      </c>
      <c r="G40" s="78">
        <f t="shared" ref="G40" si="613">F42</f>
        <v>50250</v>
      </c>
      <c r="H40" s="78">
        <f t="shared" ref="H40" si="614">G42</f>
        <v>54000</v>
      </c>
      <c r="I40" s="78">
        <f>H42</f>
        <v>57750</v>
      </c>
      <c r="J40" s="78">
        <f t="shared" ref="J40" si="615">I42</f>
        <v>61500</v>
      </c>
      <c r="K40" s="78">
        <f t="shared" ref="K40" si="616">J42</f>
        <v>65250</v>
      </c>
      <c r="L40" s="78">
        <f t="shared" ref="L40" si="617">K42</f>
        <v>69000</v>
      </c>
      <c r="M40" s="78">
        <f t="shared" ref="M40" si="618">L42</f>
        <v>72750</v>
      </c>
      <c r="N40" s="78">
        <f>B40</f>
        <v>0</v>
      </c>
      <c r="O40" s="78">
        <f>N42</f>
        <v>101980.13</v>
      </c>
      <c r="P40" s="78">
        <f t="shared" ref="P40" si="619">O42</f>
        <v>106135.54798819445</v>
      </c>
      <c r="Q40" s="78">
        <f t="shared" ref="Q40" si="620">P42</f>
        <v>111699.30051111111</v>
      </c>
      <c r="R40" s="78">
        <f t="shared" ref="R40" si="621">Q42</f>
        <v>119268.88612708334</v>
      </c>
      <c r="S40" s="78">
        <f t="shared" ref="S40" si="622">R42</f>
        <v>128844.30483611113</v>
      </c>
      <c r="T40" s="78">
        <f t="shared" ref="T40" si="623">S42</f>
        <v>140425.55663819448</v>
      </c>
      <c r="U40" s="78">
        <f t="shared" ref="U40" si="624">T42</f>
        <v>154012.64153333337</v>
      </c>
      <c r="V40" s="78">
        <f>U42</f>
        <v>169605.55952152782</v>
      </c>
      <c r="W40" s="78">
        <f t="shared" ref="W40" si="625">V42</f>
        <v>187204.31060277781</v>
      </c>
      <c r="X40" s="78">
        <f t="shared" ref="X40" si="626">W42</f>
        <v>206808.89477708336</v>
      </c>
      <c r="Y40" s="78">
        <f t="shared" ref="Y40" si="627">X42</f>
        <v>228419.31204444446</v>
      </c>
      <c r="Z40" s="78">
        <f t="shared" ref="Z40" si="628">Y42</f>
        <v>252035.56240486115</v>
      </c>
      <c r="AA40" s="78">
        <f>O40</f>
        <v>101980.13</v>
      </c>
      <c r="AB40" s="78">
        <f>AA42</f>
        <v>389493.31192818051</v>
      </c>
      <c r="AC40" s="78">
        <f t="shared" ref="AC40" si="629">AB42</f>
        <v>388469.27346664207</v>
      </c>
      <c r="AD40" s="78">
        <f t="shared" ref="AD40" si="630">AC42</f>
        <v>387445.23500510358</v>
      </c>
      <c r="AE40" s="78">
        <f t="shared" ref="AE40" si="631">AD42</f>
        <v>386421.19654356514</v>
      </c>
      <c r="AF40" s="78">
        <f t="shared" ref="AF40" si="632">AE42</f>
        <v>385397.15808202664</v>
      </c>
      <c r="AG40" s="78">
        <f t="shared" ref="AG40" si="633">AF42</f>
        <v>384373.1196204882</v>
      </c>
      <c r="AH40" s="78">
        <f t="shared" ref="AH40" si="634">AG42</f>
        <v>383349.08115894976</v>
      </c>
      <c r="AI40" s="78">
        <f>AH42</f>
        <v>382325.04269741126</v>
      </c>
      <c r="AJ40" s="78">
        <f t="shared" ref="AJ40" si="635">AI42</f>
        <v>381301.00423587277</v>
      </c>
      <c r="AK40" s="78">
        <f t="shared" ref="AK40" si="636">AJ42</f>
        <v>380276.96577433433</v>
      </c>
      <c r="AL40" s="78">
        <f t="shared" ref="AL40" si="637">AK42</f>
        <v>379252.92731279583</v>
      </c>
      <c r="AM40" s="78">
        <f t="shared" ref="AM40" si="638">AL42</f>
        <v>378228.88885125739</v>
      </c>
      <c r="AN40" s="78">
        <f>AB40</f>
        <v>389493.31192818051</v>
      </c>
      <c r="AO40" s="78">
        <f t="shared" ref="AO40" si="639">AN42</f>
        <v>377204.85038971889</v>
      </c>
      <c r="AP40" s="78">
        <f t="shared" ref="AP40" si="640">AO42</f>
        <v>376180.81192818045</v>
      </c>
      <c r="AQ40" s="78">
        <f t="shared" ref="AQ40" si="641">AP42</f>
        <v>375156.77346664201</v>
      </c>
      <c r="AR40" s="78">
        <f t="shared" ref="AR40" si="642">AQ42</f>
        <v>374132.73500510352</v>
      </c>
      <c r="AS40" s="78">
        <f t="shared" ref="AS40" si="643">AR42</f>
        <v>373108.69654356502</v>
      </c>
      <c r="AT40" s="78">
        <f t="shared" ref="AT40" si="644">AS42</f>
        <v>372084.65808202658</v>
      </c>
      <c r="AU40" s="78">
        <f t="shared" ref="AU40" si="645">AT42</f>
        <v>371060.61962048814</v>
      </c>
      <c r="AV40" s="78">
        <f t="shared" ref="AV40" si="646">AU42</f>
        <v>370036.58115894964</v>
      </c>
      <c r="AW40" s="78">
        <f t="shared" ref="AW40" si="647">AV42</f>
        <v>369012.54269741115</v>
      </c>
      <c r="AX40" s="78">
        <f t="shared" ref="AX40" si="648">AW42</f>
        <v>367988.50423587271</v>
      </c>
      <c r="AY40" s="78">
        <f t="shared" ref="AY40" si="649">AX42</f>
        <v>366964.46577433427</v>
      </c>
      <c r="AZ40" s="78">
        <f t="shared" ref="AZ40" si="650">AY42</f>
        <v>365940.42731279577</v>
      </c>
      <c r="BA40" s="78">
        <f>AO40</f>
        <v>377204.85038971889</v>
      </c>
      <c r="BB40" s="78">
        <f t="shared" ref="BB40" si="651">BA42</f>
        <v>364916.38885125727</v>
      </c>
      <c r="BC40" s="78">
        <f t="shared" ref="BC40" si="652">BB42</f>
        <v>363892.35038971883</v>
      </c>
      <c r="BD40" s="78">
        <f t="shared" ref="BD40" si="653">BC42</f>
        <v>362868.3119281804</v>
      </c>
      <c r="BE40" s="78">
        <f t="shared" ref="BE40" si="654">BD42</f>
        <v>361844.2734666419</v>
      </c>
      <c r="BF40" s="78">
        <f t="shared" ref="BF40" si="655">BE42</f>
        <v>360820.23500510346</v>
      </c>
      <c r="BG40" s="78">
        <f t="shared" ref="BG40" si="656">BF42</f>
        <v>359796.19654356496</v>
      </c>
      <c r="BH40" s="78">
        <f t="shared" ref="BH40" si="657">BG42</f>
        <v>358772.15808202652</v>
      </c>
      <c r="BI40" s="78">
        <f t="shared" ref="BI40" si="658">BH42</f>
        <v>357748.11962048808</v>
      </c>
      <c r="BJ40" s="78">
        <f t="shared" ref="BJ40" si="659">BI42</f>
        <v>356724.08115894959</v>
      </c>
      <c r="BK40" s="78">
        <f t="shared" ref="BK40" si="660">BJ42</f>
        <v>355700.04269741115</v>
      </c>
      <c r="BL40" s="78">
        <f t="shared" ref="BL40" si="661">BK42</f>
        <v>354676.00423587265</v>
      </c>
      <c r="BM40" s="78">
        <f t="shared" ref="BM40" si="662">BL42</f>
        <v>353651.96577433415</v>
      </c>
      <c r="BN40" s="78">
        <f>BB40</f>
        <v>364916.38885125727</v>
      </c>
      <c r="BO40" s="78">
        <f t="shared" ref="BO40" si="663">BN42</f>
        <v>352627.92731279571</v>
      </c>
      <c r="BP40" s="78">
        <f t="shared" ref="BP40" si="664">BO42</f>
        <v>351603.88885125727</v>
      </c>
      <c r="BQ40" s="78">
        <f t="shared" ref="BQ40" si="665">BP42</f>
        <v>350579.85038971878</v>
      </c>
      <c r="BR40" s="78">
        <f t="shared" ref="BR40" si="666">BQ42</f>
        <v>349555.81192818034</v>
      </c>
      <c r="BS40" s="78">
        <f t="shared" ref="BS40" si="667">BR42</f>
        <v>348531.77346664184</v>
      </c>
      <c r="BT40" s="78">
        <f t="shared" ref="BT40" si="668">BS42</f>
        <v>347507.7350051034</v>
      </c>
      <c r="BU40" s="78">
        <f t="shared" ref="BU40" si="669">BT42</f>
        <v>346483.6965435649</v>
      </c>
      <c r="BV40" s="78">
        <f t="shared" ref="BV40" si="670">BU42</f>
        <v>345459.65808202646</v>
      </c>
      <c r="BW40" s="78">
        <f t="shared" ref="BW40" si="671">BV42</f>
        <v>344435.61962048797</v>
      </c>
      <c r="BX40" s="78">
        <f t="shared" ref="BX40" si="672">BW42</f>
        <v>343411.58115894953</v>
      </c>
      <c r="BY40" s="78">
        <f t="shared" ref="BY40" si="673">BX42</f>
        <v>342387.54269741109</v>
      </c>
      <c r="BZ40" s="78">
        <f t="shared" ref="BZ40" si="674">BY42</f>
        <v>341363.50423587259</v>
      </c>
      <c r="CA40" s="78">
        <f>BO40</f>
        <v>352627.92731279571</v>
      </c>
      <c r="CB40" s="78">
        <f t="shared" ref="CB40" si="675">CA42</f>
        <v>340339.46577433415</v>
      </c>
      <c r="CC40" s="78">
        <f t="shared" ref="CC40" si="676">CB42</f>
        <v>339315.42731279565</v>
      </c>
      <c r="CD40" s="78">
        <f t="shared" ref="CD40" si="677">CC42</f>
        <v>338291.38885125722</v>
      </c>
      <c r="CE40" s="78">
        <f t="shared" ref="CE40" si="678">CD42</f>
        <v>337267.35038971878</v>
      </c>
      <c r="CF40" s="78">
        <f t="shared" ref="CF40" si="679">CE42</f>
        <v>336243.31192818028</v>
      </c>
      <c r="CG40" s="78">
        <f t="shared" ref="CG40" si="680">CF42</f>
        <v>335219.27346664178</v>
      </c>
      <c r="CH40" s="78">
        <f t="shared" ref="CH40" si="681">CG42</f>
        <v>334195.23500510334</v>
      </c>
      <c r="CI40" s="78">
        <f t="shared" ref="CI40" si="682">CH42</f>
        <v>333171.1965435649</v>
      </c>
      <c r="CJ40" s="78">
        <f t="shared" ref="CJ40" si="683">CI42</f>
        <v>332147.15808202641</v>
      </c>
      <c r="CK40" s="78">
        <f t="shared" ref="CK40" si="684">CJ42</f>
        <v>331123.11962048791</v>
      </c>
      <c r="CL40" s="78">
        <f t="shared" ref="CL40" si="685">CK42</f>
        <v>330099.08115894947</v>
      </c>
      <c r="CM40" s="78">
        <f t="shared" ref="CM40" si="686">CL42</f>
        <v>329075.04269741103</v>
      </c>
      <c r="CN40" s="78">
        <f>CB40</f>
        <v>340339.46577433415</v>
      </c>
      <c r="CO40" s="78">
        <f t="shared" ref="CO40" si="687">CN42</f>
        <v>328051.00423587253</v>
      </c>
      <c r="CP40" s="78">
        <f t="shared" ref="CP40" si="688">CO42</f>
        <v>327026.96577433404</v>
      </c>
      <c r="CQ40" s="78">
        <f t="shared" ref="CQ40" si="689">CP42</f>
        <v>326002.9273127956</v>
      </c>
      <c r="CR40" s="78">
        <f t="shared" ref="CR40" si="690">CQ42</f>
        <v>324978.88885125716</v>
      </c>
      <c r="CS40" s="78">
        <f t="shared" ref="CS40" si="691">CR42</f>
        <v>323954.85038971866</v>
      </c>
      <c r="CT40" s="78">
        <f t="shared" ref="CT40" si="692">CS42</f>
        <v>322930.81192818016</v>
      </c>
      <c r="CU40" s="78">
        <f t="shared" ref="CU40" si="693">CT42</f>
        <v>321906.77346664172</v>
      </c>
      <c r="CV40" s="78">
        <f t="shared" ref="CV40" si="694">CU42</f>
        <v>320882.73500510328</v>
      </c>
      <c r="CW40" s="78">
        <f t="shared" ref="CW40" si="695">CV42</f>
        <v>319858.69654356479</v>
      </c>
      <c r="CX40" s="78">
        <f t="shared" ref="CX40" si="696">CW42</f>
        <v>318834.65808202629</v>
      </c>
      <c r="CY40" s="78">
        <f t="shared" ref="CY40" si="697">CX42</f>
        <v>317810.61962048779</v>
      </c>
      <c r="CZ40" s="78">
        <f t="shared" ref="CZ40" si="698">CY42</f>
        <v>316786.5811589493</v>
      </c>
      <c r="DA40" s="78">
        <f>CO40</f>
        <v>328051.00423587253</v>
      </c>
      <c r="DB40" s="78">
        <f t="shared" ref="DB40" si="699">DA42</f>
        <v>315762.54269741086</v>
      </c>
      <c r="DC40" s="78">
        <f t="shared" ref="DC40" si="700">DB42</f>
        <v>314738.50423587236</v>
      </c>
      <c r="DD40" s="78">
        <f t="shared" ref="DD40" si="701">DC42</f>
        <v>313714.46577433392</v>
      </c>
      <c r="DE40" s="78">
        <f t="shared" ref="DE40" si="702">DD42</f>
        <v>312690.42731279542</v>
      </c>
      <c r="DF40" s="78">
        <f t="shared" ref="DF40" si="703">DE42</f>
        <v>311666.38885125698</v>
      </c>
      <c r="DG40" s="78">
        <f t="shared" ref="DG40" si="704">DF42</f>
        <v>310642.35038971854</v>
      </c>
      <c r="DH40" s="78">
        <f t="shared" ref="DH40" si="705">DG42</f>
        <v>309618.31192818005</v>
      </c>
      <c r="DI40" s="78">
        <f t="shared" ref="DI40" si="706">DH42</f>
        <v>308594.27346664155</v>
      </c>
      <c r="DJ40" s="78">
        <f t="shared" ref="DJ40" si="707">DI42</f>
        <v>307570.23500510305</v>
      </c>
      <c r="DK40" s="78">
        <f t="shared" ref="DK40" si="708">DJ42</f>
        <v>306546.19654356455</v>
      </c>
      <c r="DL40" s="78">
        <f t="shared" ref="DL40:DM40" si="709">DK42</f>
        <v>305522.15808202612</v>
      </c>
      <c r="DM40" s="78">
        <f t="shared" si="709"/>
        <v>304498.11962048768</v>
      </c>
      <c r="DN40" s="78">
        <f>DB40</f>
        <v>315762.54269741086</v>
      </c>
      <c r="DO40" s="78">
        <f>DM42</f>
        <v>303474.08115894918</v>
      </c>
      <c r="DP40" s="78">
        <f t="shared" ref="DP40" si="710">DO42</f>
        <v>302450.04269741068</v>
      </c>
      <c r="DQ40" s="78">
        <f t="shared" ref="DQ40" si="711">DP42</f>
        <v>301426.00423587224</v>
      </c>
      <c r="DR40" s="78">
        <f t="shared" ref="DR40" si="712">DQ42</f>
        <v>300401.9657743338</v>
      </c>
      <c r="DS40" s="78">
        <f t="shared" ref="DS40" si="713">DR42</f>
        <v>299377.92731279536</v>
      </c>
      <c r="DT40" s="78">
        <f t="shared" ref="DT40" si="714">DS42</f>
        <v>298353.88885125692</v>
      </c>
      <c r="DU40" s="78">
        <f t="shared" ref="DU40" si="715">DT42</f>
        <v>297329.85038971849</v>
      </c>
      <c r="DV40" s="78">
        <f>DU42</f>
        <v>296305.81192818005</v>
      </c>
      <c r="DW40" s="78">
        <f t="shared" ref="DW40" si="716">DV42</f>
        <v>295281.77346664155</v>
      </c>
      <c r="DX40" s="78">
        <f t="shared" ref="DX40" si="717">DW42</f>
        <v>294257.73500510305</v>
      </c>
      <c r="DY40" s="78">
        <f t="shared" ref="DY40" si="718">DX42</f>
        <v>293233.69654356455</v>
      </c>
      <c r="DZ40" s="78">
        <f t="shared" ref="DZ40" si="719">DY42</f>
        <v>292209.65808202612</v>
      </c>
      <c r="EA40" s="78">
        <f>DO40</f>
        <v>303474.08115894918</v>
      </c>
      <c r="EB40" s="78">
        <f>DZ42</f>
        <v>291185.61962048768</v>
      </c>
      <c r="EC40" s="78">
        <f t="shared" ref="EC40" si="720">EB42</f>
        <v>290161.58115894918</v>
      </c>
      <c r="ED40" s="78">
        <f t="shared" ref="ED40" si="721">EC42</f>
        <v>289137.54269741068</v>
      </c>
      <c r="EE40" s="78">
        <f t="shared" ref="EE40" si="722">ED42</f>
        <v>288113.50423587224</v>
      </c>
      <c r="EF40" s="78">
        <f t="shared" ref="EF40" si="723">EE42</f>
        <v>287089.4657743338</v>
      </c>
      <c r="EG40" s="78">
        <f t="shared" ref="EG40" si="724">EF42</f>
        <v>286065.42731279531</v>
      </c>
      <c r="EH40" s="78">
        <f t="shared" ref="EH40" si="725">EG42</f>
        <v>285041.38885125681</v>
      </c>
      <c r="EI40" s="78">
        <f>EH42</f>
        <v>284017.35038971831</v>
      </c>
      <c r="EJ40" s="78">
        <f t="shared" ref="EJ40" si="726">EI42</f>
        <v>282993.31192817993</v>
      </c>
      <c r="EK40" s="78">
        <f t="shared" ref="EK40" si="727">EJ42</f>
        <v>281969.27346664143</v>
      </c>
      <c r="EL40" s="78">
        <f t="shared" ref="EL40" si="728">EK42</f>
        <v>280945.23500510299</v>
      </c>
      <c r="EM40" s="78">
        <f t="shared" ref="EM40" si="729">EL42</f>
        <v>279921.19654356455</v>
      </c>
      <c r="EN40" s="78">
        <f>EB40</f>
        <v>291185.61962048768</v>
      </c>
      <c r="EO40" s="78">
        <f>EM42</f>
        <v>278897.15808202606</v>
      </c>
      <c r="EP40" s="78">
        <f t="shared" ref="EP40" si="730">EO42</f>
        <v>277873.11962048762</v>
      </c>
      <c r="EQ40" s="78">
        <f t="shared" ref="EQ40" si="731">EP42</f>
        <v>276849.08115894918</v>
      </c>
      <c r="ER40" s="78">
        <f t="shared" ref="ER40" si="732">EQ42</f>
        <v>275825.04269741068</v>
      </c>
      <c r="ES40" s="78">
        <f t="shared" ref="ES40" si="733">ER42</f>
        <v>274801.00423587224</v>
      </c>
      <c r="ET40" s="78">
        <f t="shared" ref="ET40" si="734">ES42</f>
        <v>273776.9657743338</v>
      </c>
      <c r="EU40" s="78">
        <f t="shared" ref="EU40" si="735">ET42</f>
        <v>272752.92731279531</v>
      </c>
      <c r="EV40" s="78">
        <f>EU42</f>
        <v>271728.88885125681</v>
      </c>
      <c r="EW40" s="78">
        <f t="shared" ref="EW40" si="736">EV42</f>
        <v>270704.85038971831</v>
      </c>
      <c r="EX40" s="78">
        <f t="shared" ref="EX40" si="737">EW42</f>
        <v>269680.81192817987</v>
      </c>
      <c r="EY40" s="78">
        <f t="shared" ref="EY40" si="738">EX42</f>
        <v>268656.77346664143</v>
      </c>
      <c r="EZ40" s="78">
        <f t="shared" ref="EZ40" si="739">EY42</f>
        <v>267632.73500510294</v>
      </c>
      <c r="FA40" s="78">
        <f>EO40</f>
        <v>278897.15808202606</v>
      </c>
      <c r="FB40" s="78">
        <f>EZ42</f>
        <v>266608.69654356444</v>
      </c>
      <c r="FC40" s="78">
        <f t="shared" ref="FC40" si="740">FB42</f>
        <v>265584.65808202594</v>
      </c>
      <c r="FD40" s="78">
        <f t="shared" ref="FD40" si="741">FC42</f>
        <v>264560.6196204875</v>
      </c>
      <c r="FE40" s="78">
        <f t="shared" ref="FE40" si="742">FD42</f>
        <v>263536.58115894906</v>
      </c>
      <c r="FF40" s="78">
        <f t="shared" ref="FF40" si="743">FE42</f>
        <v>262512.54269741056</v>
      </c>
      <c r="FG40" s="78">
        <f t="shared" ref="FG40" si="744">FF42</f>
        <v>261488.50423587213</v>
      </c>
      <c r="FH40" s="78">
        <f t="shared" ref="FH40" si="745">FG42</f>
        <v>260464.46577433363</v>
      </c>
      <c r="FI40" s="78">
        <f>FH42</f>
        <v>259440.42731279516</v>
      </c>
      <c r="FJ40" s="78">
        <f t="shared" ref="FJ40" si="746">FI42</f>
        <v>258416.38885125672</v>
      </c>
      <c r="FK40" s="78">
        <f t="shared" ref="FK40" si="747">FJ42</f>
        <v>257392.35038971825</v>
      </c>
      <c r="FL40" s="78">
        <f t="shared" ref="FL40" si="748">FK42</f>
        <v>256368.31192817981</v>
      </c>
      <c r="FM40" s="78">
        <f t="shared" ref="FM40" si="749">FL42</f>
        <v>255344.27346664135</v>
      </c>
      <c r="FN40" s="78">
        <f>FB40</f>
        <v>266608.69654356444</v>
      </c>
      <c r="FO40" s="78">
        <f>FM42</f>
        <v>254320.23500510288</v>
      </c>
      <c r="FP40" s="78">
        <f t="shared" ref="FP40" si="750">FO42</f>
        <v>245431.85451126116</v>
      </c>
      <c r="FQ40" s="78">
        <f t="shared" ref="FQ40" si="751">FP42</f>
        <v>217881.76600509169</v>
      </c>
      <c r="FR40" s="78">
        <f t="shared" ref="FR40" si="752">FQ42</f>
        <v>189885.50353693741</v>
      </c>
      <c r="FS40" s="78">
        <f t="shared" ref="FS40" si="753">FR42</f>
        <v>161438.60536717853</v>
      </c>
      <c r="FT40" s="78">
        <f t="shared" ref="FT40" si="754">FS42</f>
        <v>132536.56513879899</v>
      </c>
      <c r="FU40" s="78">
        <f t="shared" ref="FU40" si="755">FT42</f>
        <v>103174.8314312126</v>
      </c>
      <c r="FV40" s="78">
        <f>FU42</f>
        <v>73348.807309627242</v>
      </c>
      <c r="FW40" s="78">
        <f t="shared" ref="FW40" si="756">FV42</f>
        <v>43053.849869902944</v>
      </c>
      <c r="FX40" s="78">
        <f t="shared" ref="FX40" si="757">FW42</f>
        <v>12285.269778858317</v>
      </c>
      <c r="FY40" s="78">
        <f t="shared" ref="FY40" si="758">FX42</f>
        <v>-18961.669190019835</v>
      </c>
      <c r="FZ40" s="78">
        <f t="shared" ref="FZ40" si="759">FY42</f>
        <v>-50691.750625509827</v>
      </c>
      <c r="GA40" s="78">
        <f>FO40</f>
        <v>254320.23500510288</v>
      </c>
      <c r="GB40" s="78">
        <f>FZ42</f>
        <v>-72809.805952277762</v>
      </c>
      <c r="GC40" s="78">
        <f t="shared" ref="GC40" si="760">GB42</f>
        <v>-88397.322405021812</v>
      </c>
      <c r="GD40" s="78">
        <f t="shared" ref="GD40" si="761">GC42</f>
        <v>-121333.77960343106</v>
      </c>
      <c r="GE40" s="78">
        <f t="shared" ref="GE40" si="762">GD42</f>
        <v>-154770.27445074747</v>
      </c>
      <c r="GF40" s="78">
        <f t="shared" ref="GF40" si="763">GE42</f>
        <v>-188711.80732346012</v>
      </c>
      <c r="GG40" s="78">
        <f t="shared" ref="GG40" si="764">GF42</f>
        <v>-223163.42860182296</v>
      </c>
      <c r="GH40" s="78">
        <f t="shared" ref="GH40" si="765">GG42</f>
        <v>-34966.810568069573</v>
      </c>
      <c r="GI40" s="78">
        <f>GH42</f>
        <v>-68222.328032724676</v>
      </c>
      <c r="GJ40" s="78">
        <f t="shared" ref="GJ40" si="766">GI42</f>
        <v>-101981.07374894942</v>
      </c>
      <c r="GK40" s="78">
        <f t="shared" ref="GK40" si="767">GJ42</f>
        <v>-136248.07999925947</v>
      </c>
      <c r="GL40" s="78">
        <f t="shared" ref="GL40" si="768">GK42</f>
        <v>-171028.42938899572</v>
      </c>
      <c r="GM40" s="78">
        <f t="shared" ref="GM40" si="769">GL42</f>
        <v>-206327.2553495524</v>
      </c>
      <c r="GN40" s="78">
        <f>GB40</f>
        <v>-72809.805952277762</v>
      </c>
      <c r="GO40" s="78"/>
      <c r="GP40" s="78"/>
      <c r="GQ40" s="78"/>
      <c r="GR40" s="78"/>
      <c r="GS40" s="78"/>
      <c r="GT40" s="78"/>
      <c r="GU40" s="78"/>
      <c r="GV40" s="78"/>
      <c r="GW40" s="78"/>
      <c r="GX40" s="78"/>
      <c r="GY40" s="78"/>
      <c r="GZ40" s="78"/>
      <c r="HA40" s="78"/>
      <c r="HB40" s="78"/>
      <c r="HC40" s="78"/>
      <c r="HD40" s="78"/>
      <c r="HE40" s="78"/>
      <c r="HF40" s="78"/>
      <c r="HG40" s="78"/>
      <c r="HH40" s="78"/>
      <c r="HI40" s="78"/>
      <c r="HJ40" s="78"/>
      <c r="HK40" s="78"/>
      <c r="HL40" s="78"/>
      <c r="HM40" s="78"/>
      <c r="HN40" s="78"/>
      <c r="HO40" s="78"/>
      <c r="HP40" s="78"/>
      <c r="HQ40" s="78"/>
      <c r="HR40" s="78"/>
      <c r="HS40" s="78"/>
      <c r="HT40" s="78"/>
      <c r="HU40" s="78"/>
      <c r="HV40" s="78"/>
      <c r="HW40" s="78"/>
      <c r="HX40" s="78"/>
      <c r="HY40" s="78"/>
      <c r="HZ40" s="78"/>
      <c r="IA40" s="78"/>
      <c r="IB40" s="78"/>
      <c r="IC40" s="78"/>
      <c r="ID40" s="78"/>
      <c r="IE40" s="78"/>
      <c r="IF40" s="78"/>
      <c r="IG40" s="78"/>
      <c r="IH40" s="78"/>
      <c r="II40" s="78"/>
      <c r="IJ40" s="78"/>
      <c r="IK40" s="78"/>
      <c r="IL40" s="78"/>
      <c r="IM40" s="78"/>
      <c r="IN40" s="78"/>
      <c r="IO40" s="78"/>
      <c r="IP40" s="78"/>
      <c r="IQ40" s="78"/>
      <c r="IR40" s="78"/>
      <c r="IS40" s="78"/>
      <c r="IT40" s="78"/>
      <c r="IU40" s="78"/>
      <c r="IV40" s="78"/>
      <c r="IW40" s="78"/>
      <c r="IX40" s="78"/>
      <c r="IY40" s="78"/>
      <c r="IZ40" s="78"/>
      <c r="JA40" s="78"/>
      <c r="JB40" s="78"/>
      <c r="JC40" s="78"/>
      <c r="JD40" s="78"/>
      <c r="JE40" s="78"/>
      <c r="JF40" s="78"/>
      <c r="JG40" s="78"/>
      <c r="JH40" s="78"/>
      <c r="JI40" s="78"/>
      <c r="JJ40" s="78"/>
      <c r="JK40" s="78"/>
      <c r="JL40" s="78"/>
      <c r="JM40" s="78"/>
      <c r="JN40" s="78"/>
      <c r="JO40" s="78"/>
      <c r="JP40" s="78"/>
      <c r="JQ40" s="78"/>
      <c r="JR40" s="78"/>
      <c r="JS40" s="78"/>
      <c r="JT40" s="78"/>
      <c r="JU40" s="78"/>
      <c r="JV40" s="78"/>
      <c r="JW40" s="78"/>
      <c r="JX40" s="78"/>
      <c r="JY40" s="78"/>
      <c r="JZ40" s="78"/>
      <c r="KA40" s="78"/>
      <c r="KB40" s="78"/>
      <c r="KC40" s="78"/>
      <c r="KD40" s="78"/>
      <c r="KE40" s="78"/>
      <c r="KF40" s="78"/>
      <c r="KG40" s="78"/>
      <c r="KH40" s="78"/>
      <c r="KI40" s="78"/>
      <c r="KJ40" s="78"/>
      <c r="KK40" s="78"/>
      <c r="KL40" s="78"/>
      <c r="KM40" s="78"/>
      <c r="KN40" s="78"/>
      <c r="KO40" s="78"/>
      <c r="KP40" s="78"/>
      <c r="KQ40" s="78"/>
      <c r="KR40" s="78"/>
      <c r="KS40" s="78"/>
      <c r="KT40" s="78"/>
      <c r="KU40" s="78"/>
      <c r="KV40" s="78"/>
      <c r="KW40" s="78"/>
      <c r="KX40" s="78"/>
      <c r="KY40" s="78"/>
      <c r="KZ40" s="78"/>
      <c r="LA40" s="78"/>
      <c r="LB40" s="78"/>
      <c r="LC40" s="78"/>
      <c r="LD40" s="78"/>
      <c r="LE40" s="78"/>
      <c r="LF40" s="78"/>
      <c r="LG40" s="78"/>
      <c r="LH40" s="78"/>
      <c r="LI40" s="78"/>
      <c r="LJ40" s="78"/>
      <c r="LK40" s="78"/>
      <c r="LL40" s="78"/>
      <c r="LM40" s="78"/>
      <c r="LN40" s="117"/>
    </row>
    <row r="41" spans="1:326">
      <c r="A41" s="29" t="s">
        <v>340</v>
      </c>
      <c r="B41" s="123">
        <f>IF(B10&lt;='Bazinės prielaidos'!$E$11+'Bazinės prielaidos'!$E$15,+B24+B25+B28,0)</f>
        <v>35250</v>
      </c>
      <c r="C41" s="123">
        <f>IF(C10&lt;='Bazinės prielaidos'!$E$11+'Bazinės prielaidos'!$E$15,+C24+C25+C28,0)</f>
        <v>3750</v>
      </c>
      <c r="D41" s="123">
        <f>IF(D10&lt;='Bazinės prielaidos'!$E$11+'Bazinės prielaidos'!$E$15,+D24+D25+D28,0)</f>
        <v>3750</v>
      </c>
      <c r="E41" s="123">
        <f>IF(E10&lt;='Bazinės prielaidos'!$E$11+'Bazinės prielaidos'!$E$15,+E24+E25+E28,0)</f>
        <v>3750</v>
      </c>
      <c r="F41" s="123">
        <f>IF(F10&lt;='Bazinės prielaidos'!$E$11+'Bazinės prielaidos'!$E$15,+F24+F25+F28,0)</f>
        <v>3750</v>
      </c>
      <c r="G41" s="123">
        <f>IF(G10&lt;='Bazinės prielaidos'!$E$11+'Bazinės prielaidos'!$E$15,+G24+G25+G28,0)</f>
        <v>3750</v>
      </c>
      <c r="H41" s="123">
        <f>IF(H10&lt;='Bazinės prielaidos'!$E$11+'Bazinės prielaidos'!$E$15,+H24+H25+H28,0)</f>
        <v>3750</v>
      </c>
      <c r="I41" s="123">
        <f>IF(I10&lt;='Bazinės prielaidos'!$E$11+'Bazinės prielaidos'!$E$15,+I24+I25+I28,0)</f>
        <v>3750</v>
      </c>
      <c r="J41" s="123">
        <f>IF(J10&lt;='Bazinės prielaidos'!$E$11+'Bazinės prielaidos'!$E$15,+J24+J25+J28,0)</f>
        <v>3750</v>
      </c>
      <c r="K41" s="123">
        <f>IF(K10&lt;='Bazinės prielaidos'!$E$11+'Bazinės prielaidos'!$E$15,+K24+K25+K28,0)</f>
        <v>3750</v>
      </c>
      <c r="L41" s="123">
        <f>IF(L10&lt;='Bazinės prielaidos'!$E$11+'Bazinės prielaidos'!$E$15,+L24+L25+L28,0)</f>
        <v>3750</v>
      </c>
      <c r="M41" s="123">
        <f>IF(B10&lt;='Bazinės prielaidos'!$E$11+'Bazinės prielaidos'!$E$15,+M24+M25+M28+N37+N43,0)</f>
        <v>29230.13</v>
      </c>
      <c r="N41" s="38">
        <f>SUM(B41:M41)</f>
        <v>101980.13</v>
      </c>
      <c r="O41" s="123">
        <f>IF(O10&lt;='Bazinės prielaidos'!$E$11+'Bazinės prielaidos'!$E$15,+O24+O25+O28,0)</f>
        <v>4155.4179881944474</v>
      </c>
      <c r="P41" s="123">
        <f>IF(P10&lt;='Bazinės prielaidos'!$E$11+'Bazinės prielaidos'!$E$15,+P24+P25+P28,0)</f>
        <v>5563.7525229166704</v>
      </c>
      <c r="Q41" s="123">
        <f>IF(Q10&lt;='Bazinės prielaidos'!$E$11+'Bazinės prielaidos'!$E$15,+Q24+Q25+Q28,0)</f>
        <v>7569.5856159722262</v>
      </c>
      <c r="R41" s="123">
        <f>IF(R10&lt;='Bazinės prielaidos'!$E$11+'Bazinės prielaidos'!$E$15,+R24+R25+R28,0)</f>
        <v>9575.418709027781</v>
      </c>
      <c r="S41" s="123">
        <f>IF(S10&lt;='Bazinės prielaidos'!$E$11+'Bazinės prielaidos'!$E$15,+S24+S25+S28,0)</f>
        <v>11581.251802083338</v>
      </c>
      <c r="T41" s="123">
        <f>IF(T10&lt;='Bazinės prielaidos'!$E$11+'Bazinės prielaidos'!$E$15,+T24+T25+T28,0)</f>
        <v>13587.084895138891</v>
      </c>
      <c r="U41" s="123">
        <f>IF(U10&lt;='Bazinės prielaidos'!$E$11+'Bazinės prielaidos'!$E$15,+U24+U25+U28,0)</f>
        <v>15592.917988194447</v>
      </c>
      <c r="V41" s="123">
        <f>IF(V10&lt;='Bazinės prielaidos'!$E$11+'Bazinės prielaidos'!$E$15,+V24+V25+V28,0)</f>
        <v>17598.75108125</v>
      </c>
      <c r="W41" s="123">
        <f>IF(W10&lt;='Bazinės prielaidos'!$E$11+'Bazinės prielaidos'!$E$15,+W24+W25+W28,0)</f>
        <v>19604.584174305561</v>
      </c>
      <c r="X41" s="123">
        <f>IF(X10&lt;='Bazinės prielaidos'!$E$11+'Bazinės prielaidos'!$E$15,+X24+X25+X28,0)</f>
        <v>21610.41726736111</v>
      </c>
      <c r="Y41" s="123">
        <f>IF(Y10&lt;='Bazinės prielaidos'!$E$11+'Bazinės prielaidos'!$E$15,+Y24+Y25+Y28,0)</f>
        <v>23616.25036041667</v>
      </c>
      <c r="Z41" s="123">
        <f>IF(O10&lt;='Bazinės prielaidos'!$E$11+'Bazinės prielaidos'!$E$15,+Z24+Z25+Z28+AA37+AA43,0)</f>
        <v>137457.74952331936</v>
      </c>
      <c r="AA41" s="38">
        <f>SUM(O41:Z41)</f>
        <v>287513.18192818051</v>
      </c>
      <c r="AB41" s="38">
        <f t="shared" ref="AB41" si="770">-(AB18-AB55-AB56-AB59-AB60-AB61-AB49)+AB64-AA64</f>
        <v>-1024.0384615384392</v>
      </c>
      <c r="AC41" s="38">
        <f t="shared" ref="AC41" si="771">-(AC18-AC55-AC56-AC59-AC60-AC61-AC49)+AC64-AB64</f>
        <v>-1024.0384615384974</v>
      </c>
      <c r="AD41" s="38">
        <f t="shared" ref="AD41" si="772">-(AD18-AD55-AD56-AD59-AD60-AD61-AD49)+AD64-AC64</f>
        <v>-1024.0384615384392</v>
      </c>
      <c r="AE41" s="38">
        <f t="shared" ref="AE41" si="773">-(AE18-AE55-AE56-AE59-AE60-AE61-AE49)+AE64-AD64</f>
        <v>-1024.0384615384974</v>
      </c>
      <c r="AF41" s="38">
        <f t="shared" ref="AF41" si="774">-(AF18-AF55-AF56-AF59-AF60-AF61-AF49)+AF64-AE64</f>
        <v>-1024.0384615384392</v>
      </c>
      <c r="AG41" s="38">
        <f t="shared" ref="AG41" si="775">-(AG18-AG55-AG56-AG59-AG60-AG61-AG49)+AG64-AF64</f>
        <v>-1024.0384615384392</v>
      </c>
      <c r="AH41" s="38">
        <f t="shared" ref="AH41" si="776">-(AH18-AH55-AH56-AH59-AH60-AH61-AH49)+AH64-AG64</f>
        <v>-1024.0384615384974</v>
      </c>
      <c r="AI41" s="38">
        <f t="shared" ref="AI41" si="777">-(AI18-AI55-AI56-AI59-AI60-AI61-AI49)+AI64-AH64</f>
        <v>-1024.0384615384974</v>
      </c>
      <c r="AJ41" s="38">
        <f t="shared" ref="AJ41" si="778">-(AJ18-AJ55-AJ56-AJ59-AJ60-AJ61-AJ49)+AJ64-AI64</f>
        <v>-1024.0384615384392</v>
      </c>
      <c r="AK41" s="38">
        <f t="shared" ref="AK41" si="779">-(AK18-AK55-AK56-AK59-AK60-AK61-AK49)+AK64-AJ64</f>
        <v>-1024.0384615384974</v>
      </c>
      <c r="AL41" s="38">
        <f t="shared" ref="AL41" si="780">-(AL18-AL55-AL56-AL59-AL60-AL61-AL49)+AL64-AK64</f>
        <v>-1024.0384615384392</v>
      </c>
      <c r="AM41" s="38">
        <f t="shared" ref="AM41:AX41" si="781">-(AM18-AM55-AM56-AM59-AM60-AM61-AM49)+AM64-AL64</f>
        <v>-1024.0384615384974</v>
      </c>
      <c r="AN41" s="38">
        <f>SUM(AB41:AM41)</f>
        <v>-12288.461538461619</v>
      </c>
      <c r="AO41" s="38">
        <f t="shared" si="781"/>
        <v>-1024.0384615384392</v>
      </c>
      <c r="AP41" s="38">
        <f t="shared" si="781"/>
        <v>-1024.0384615384392</v>
      </c>
      <c r="AQ41" s="38">
        <f t="shared" si="781"/>
        <v>-1024.0384615384974</v>
      </c>
      <c r="AR41" s="38">
        <f t="shared" si="781"/>
        <v>-1024.0384615384974</v>
      </c>
      <c r="AS41" s="38">
        <f t="shared" si="781"/>
        <v>-1024.0384615384392</v>
      </c>
      <c r="AT41" s="38">
        <f t="shared" si="781"/>
        <v>-1024.0384615384392</v>
      </c>
      <c r="AU41" s="38">
        <f t="shared" si="781"/>
        <v>-1024.0384615384974</v>
      </c>
      <c r="AV41" s="38">
        <f t="shared" si="781"/>
        <v>-1024.0384615384974</v>
      </c>
      <c r="AW41" s="38">
        <f t="shared" si="781"/>
        <v>-1024.0384615384392</v>
      </c>
      <c r="AX41" s="38">
        <f t="shared" si="781"/>
        <v>-1024.0384615384392</v>
      </c>
      <c r="AY41" s="38">
        <f>-(AY18-AY55-AY56-AY59-AY60-AY61-AY49)+AY64-AX64</f>
        <v>-1024.0384615384974</v>
      </c>
      <c r="AZ41" s="38">
        <f>-(AZ18-AZ55-AZ56-AZ59-AZ60-AZ61-AZ49)+AZ64-AY64</f>
        <v>-1024.0384615384974</v>
      </c>
      <c r="BA41" s="38">
        <f>SUM(AO41:AZ41)</f>
        <v>-12288.461538461619</v>
      </c>
      <c r="BB41" s="38">
        <f t="shared" ref="BB41:BK41" si="782">-(BB18-BB55-BB56-BB59-BB60-BB61-BB49)+BB64-BA64</f>
        <v>-1024.0384615384392</v>
      </c>
      <c r="BC41" s="38">
        <f t="shared" si="782"/>
        <v>-1024.0384615384392</v>
      </c>
      <c r="BD41" s="38">
        <f t="shared" si="782"/>
        <v>-1024.0384615384974</v>
      </c>
      <c r="BE41" s="38">
        <f t="shared" si="782"/>
        <v>-1024.0384615384392</v>
      </c>
      <c r="BF41" s="38">
        <f t="shared" si="782"/>
        <v>-1024.0384615384974</v>
      </c>
      <c r="BG41" s="38">
        <f t="shared" si="782"/>
        <v>-1024.0384615384392</v>
      </c>
      <c r="BH41" s="38">
        <f t="shared" si="782"/>
        <v>-1024.0384615384392</v>
      </c>
      <c r="BI41" s="38">
        <f t="shared" si="782"/>
        <v>-1024.0384615384974</v>
      </c>
      <c r="BJ41" s="38">
        <f t="shared" si="782"/>
        <v>-1024.0384615384392</v>
      </c>
      <c r="BK41" s="38">
        <f t="shared" si="782"/>
        <v>-1024.0384615384974</v>
      </c>
      <c r="BL41" s="38">
        <f>-(BL18-BL55-BL56-BL59-BL60-BL61-BL49)+BL64-BK64</f>
        <v>-1024.0384615384974</v>
      </c>
      <c r="BM41" s="38">
        <f>-(BM18-BM55-BM56-BM59-BM60-BM61-BM49)+BM64-BL64</f>
        <v>-1024.0384615384392</v>
      </c>
      <c r="BN41" s="38">
        <f>SUM(BB41:BM41)</f>
        <v>-12288.461538461561</v>
      </c>
      <c r="BO41" s="38">
        <f t="shared" ref="BO41:BX41" si="783">-(BO18-BO55-BO56-BO59-BO60-BO61-BO49)+BO64-BN64</f>
        <v>-1024.0384615384392</v>
      </c>
      <c r="BP41" s="38">
        <f t="shared" si="783"/>
        <v>-1024.0384615384974</v>
      </c>
      <c r="BQ41" s="38">
        <f t="shared" si="783"/>
        <v>-1024.0384615384392</v>
      </c>
      <c r="BR41" s="38">
        <f t="shared" si="783"/>
        <v>-1024.0384615384974</v>
      </c>
      <c r="BS41" s="38">
        <f t="shared" si="783"/>
        <v>-1024.0384615384392</v>
      </c>
      <c r="BT41" s="38">
        <f t="shared" si="783"/>
        <v>-1024.0384615384974</v>
      </c>
      <c r="BU41" s="38">
        <f t="shared" si="783"/>
        <v>-1024.0384615384392</v>
      </c>
      <c r="BV41" s="38">
        <f t="shared" si="783"/>
        <v>-1024.0384615384974</v>
      </c>
      <c r="BW41" s="38">
        <f t="shared" si="783"/>
        <v>-1024.0384615384392</v>
      </c>
      <c r="BX41" s="38">
        <f t="shared" si="783"/>
        <v>-1024.0384615384392</v>
      </c>
      <c r="BY41" s="38">
        <f>-(BY18-BY55-BY56-BY59-BY60-BY61-BY49)+BY64-BX64</f>
        <v>-1024.0384615384974</v>
      </c>
      <c r="BZ41" s="38">
        <f>-(BZ18-BZ55-BZ56-BZ59-BZ60-BZ61-BZ49)+BZ64-BY64</f>
        <v>-1024.0384615384392</v>
      </c>
      <c r="CA41" s="38">
        <f>SUM(BO41:BZ41)</f>
        <v>-12288.461538461561</v>
      </c>
      <c r="CB41" s="38">
        <f t="shared" ref="CB41:CK41" si="784">-(CB18-CB55-CB56-CB59-CB60-CB61-CB49)+CB64-CA64</f>
        <v>-1024.0384615384974</v>
      </c>
      <c r="CC41" s="38">
        <f t="shared" si="784"/>
        <v>-1024.0384615384392</v>
      </c>
      <c r="CD41" s="38">
        <f t="shared" si="784"/>
        <v>-1024.0384615384392</v>
      </c>
      <c r="CE41" s="38">
        <f t="shared" si="784"/>
        <v>-1024.0384615384974</v>
      </c>
      <c r="CF41" s="38">
        <f t="shared" si="784"/>
        <v>-1024.0384615384974</v>
      </c>
      <c r="CG41" s="38">
        <f t="shared" si="784"/>
        <v>-1024.0384615384392</v>
      </c>
      <c r="CH41" s="38">
        <f t="shared" si="784"/>
        <v>-1024.0384615384392</v>
      </c>
      <c r="CI41" s="38">
        <f t="shared" si="784"/>
        <v>-1024.0384615384974</v>
      </c>
      <c r="CJ41" s="38">
        <f t="shared" si="784"/>
        <v>-1024.0384615384974</v>
      </c>
      <c r="CK41" s="38">
        <f t="shared" si="784"/>
        <v>-1024.0384615384392</v>
      </c>
      <c r="CL41" s="38">
        <f>-(CL18-CL55-CL56-CL59-CL60-CL61-CL49)+CL64-CK64</f>
        <v>-1024.0384615384392</v>
      </c>
      <c r="CM41" s="38">
        <f>-(CM18-CM55-CM56-CM59-CM60-CM61-CM49)+CM64-CL64</f>
        <v>-1024.0384615384974</v>
      </c>
      <c r="CN41" s="38">
        <f>SUM(CB41:CM41)</f>
        <v>-12288.461538461619</v>
      </c>
      <c r="CO41" s="38">
        <f t="shared" ref="CO41:CX41" si="785">-(CO18-CO55-CO56-CO59-CO60-CO61-CO49)+CO64-CN64</f>
        <v>-1024.0384615384974</v>
      </c>
      <c r="CP41" s="38">
        <f t="shared" si="785"/>
        <v>-1024.0384615384392</v>
      </c>
      <c r="CQ41" s="38">
        <f t="shared" si="785"/>
        <v>-1024.0384615384392</v>
      </c>
      <c r="CR41" s="38">
        <f t="shared" si="785"/>
        <v>-1024.0384615384974</v>
      </c>
      <c r="CS41" s="38">
        <f t="shared" si="785"/>
        <v>-1024.0384615384974</v>
      </c>
      <c r="CT41" s="38">
        <f t="shared" si="785"/>
        <v>-1024.0384615384392</v>
      </c>
      <c r="CU41" s="38">
        <f t="shared" si="785"/>
        <v>-1024.0384615384392</v>
      </c>
      <c r="CV41" s="38">
        <f t="shared" si="785"/>
        <v>-1024.0384615384974</v>
      </c>
      <c r="CW41" s="38">
        <f t="shared" si="785"/>
        <v>-1024.0384615384974</v>
      </c>
      <c r="CX41" s="38">
        <f t="shared" si="785"/>
        <v>-1024.0384615384683</v>
      </c>
      <c r="CY41" s="38">
        <f>-(CY18-CY55-CY56-CY59-CY60-CY61-CY49)+CY64-CX64</f>
        <v>-1024.0384615384683</v>
      </c>
      <c r="CZ41" s="38">
        <f>-(CZ18-CZ55-CZ56-CZ59-CZ60-CZ61-CZ49)+CZ64-CY64</f>
        <v>-1024.0384615384392</v>
      </c>
      <c r="DA41" s="38">
        <f>SUM(CO41:CZ41)</f>
        <v>-12288.461538461619</v>
      </c>
      <c r="DB41" s="38">
        <f t="shared" ref="DB41:DK41" si="786">-(DB18-DB55-DB56-DB59-DB60-DB61-DB49)+DB64-DA64</f>
        <v>-1024.0384615384974</v>
      </c>
      <c r="DC41" s="38">
        <f t="shared" si="786"/>
        <v>-1024.0384615384683</v>
      </c>
      <c r="DD41" s="38">
        <f t="shared" si="786"/>
        <v>-1024.0384615384683</v>
      </c>
      <c r="DE41" s="38">
        <f t="shared" si="786"/>
        <v>-1024.0384615384392</v>
      </c>
      <c r="DF41" s="38">
        <f t="shared" si="786"/>
        <v>-1024.0384615384392</v>
      </c>
      <c r="DG41" s="38">
        <f t="shared" si="786"/>
        <v>-1024.0384615384683</v>
      </c>
      <c r="DH41" s="38">
        <f t="shared" si="786"/>
        <v>-1024.0384615384683</v>
      </c>
      <c r="DI41" s="38">
        <f t="shared" si="786"/>
        <v>-1024.0384615384683</v>
      </c>
      <c r="DJ41" s="38">
        <f t="shared" si="786"/>
        <v>-1024.0384615384683</v>
      </c>
      <c r="DK41" s="38">
        <f t="shared" si="786"/>
        <v>-1024.0384615384392</v>
      </c>
      <c r="DL41" s="38">
        <f>-(DL18-DL55-DL56-DL59-DL60-DL61-DL49)+DL64-DK64</f>
        <v>-1024.0384615384683</v>
      </c>
      <c r="DM41" s="38">
        <f>-(DM18-DM55-DM56-DM59-DM60-DM61-DM49)+DM64-DL64</f>
        <v>-1024.0384615384683</v>
      </c>
      <c r="DN41" s="38">
        <f>SUM(DB41:DM41)</f>
        <v>-12288.461538461561</v>
      </c>
      <c r="DO41" s="38">
        <f t="shared" ref="DO41:DZ41" si="787">-(DO18-DO55-DO56-DO59-DO60-DO61-DO49)+DO64-DN64</f>
        <v>-1024.0384615384974</v>
      </c>
      <c r="DP41" s="38">
        <f t="shared" si="787"/>
        <v>-1024.0384615384392</v>
      </c>
      <c r="DQ41" s="38">
        <f t="shared" si="787"/>
        <v>-1024.0384615384683</v>
      </c>
      <c r="DR41" s="38">
        <f t="shared" si="787"/>
        <v>-1024.0384615384392</v>
      </c>
      <c r="DS41" s="38">
        <f t="shared" si="787"/>
        <v>-1024.0384615384683</v>
      </c>
      <c r="DT41" s="38">
        <f t="shared" si="787"/>
        <v>-1024.0384615384392</v>
      </c>
      <c r="DU41" s="38">
        <f t="shared" si="787"/>
        <v>-1024.0384615384392</v>
      </c>
      <c r="DV41" s="38">
        <f t="shared" si="787"/>
        <v>-1024.0384615384683</v>
      </c>
      <c r="DW41" s="38">
        <f t="shared" si="787"/>
        <v>-1024.0384615384683</v>
      </c>
      <c r="DX41" s="38">
        <f t="shared" si="787"/>
        <v>-1024.0384615384974</v>
      </c>
      <c r="DY41" s="38">
        <f t="shared" si="787"/>
        <v>-1024.0384615384392</v>
      </c>
      <c r="DZ41" s="38">
        <f t="shared" si="787"/>
        <v>-1024.0384615384392</v>
      </c>
      <c r="EA41" s="38">
        <f>SUM(DO41:DZ41)</f>
        <v>-12288.461538461503</v>
      </c>
      <c r="EB41" s="38">
        <f t="shared" ref="EB41:EM41" si="788">-(EB18-EB55-EB56-EB59-EB60-EB61-EB49)+EB64-EA64</f>
        <v>-1024.0384615384683</v>
      </c>
      <c r="EC41" s="38">
        <f t="shared" si="788"/>
        <v>-1024.0384615384683</v>
      </c>
      <c r="ED41" s="38">
        <f t="shared" si="788"/>
        <v>-1024.0384615384392</v>
      </c>
      <c r="EE41" s="38">
        <f t="shared" si="788"/>
        <v>-1024.0384615384392</v>
      </c>
      <c r="EF41" s="38">
        <f t="shared" si="788"/>
        <v>-1024.0384615384683</v>
      </c>
      <c r="EG41" s="38">
        <f t="shared" si="788"/>
        <v>-1024.0384615384683</v>
      </c>
      <c r="EH41" s="38">
        <f t="shared" si="788"/>
        <v>-1024.0384615384974</v>
      </c>
      <c r="EI41" s="38">
        <f t="shared" si="788"/>
        <v>-1024.03846153841</v>
      </c>
      <c r="EJ41" s="38">
        <f t="shared" si="788"/>
        <v>-1024.0384615384683</v>
      </c>
      <c r="EK41" s="38">
        <f t="shared" si="788"/>
        <v>-1024.0384615384392</v>
      </c>
      <c r="EL41" s="38">
        <f t="shared" si="788"/>
        <v>-1024.0384615384392</v>
      </c>
      <c r="EM41" s="38">
        <f t="shared" si="788"/>
        <v>-1024.0384615384974</v>
      </c>
      <c r="EN41" s="38">
        <f>SUM(EB41:EM41)</f>
        <v>-12288.461538461503</v>
      </c>
      <c r="EO41" s="38">
        <f t="shared" ref="EO41:EZ41" si="789">-(EO18-EO55-EO56-EO59-EO60-EO61-EO49)+EO64-EN64</f>
        <v>-1024.0384615384392</v>
      </c>
      <c r="EP41" s="38">
        <f t="shared" si="789"/>
        <v>-1024.0384615384683</v>
      </c>
      <c r="EQ41" s="38">
        <f t="shared" si="789"/>
        <v>-1024.0384615384683</v>
      </c>
      <c r="ER41" s="38">
        <f t="shared" si="789"/>
        <v>-1024.0384615384392</v>
      </c>
      <c r="ES41" s="38">
        <f t="shared" si="789"/>
        <v>-1024.0384615384683</v>
      </c>
      <c r="ET41" s="38">
        <f t="shared" si="789"/>
        <v>-1024.0384615384683</v>
      </c>
      <c r="EU41" s="38">
        <f t="shared" si="789"/>
        <v>-1024.0384615384683</v>
      </c>
      <c r="EV41" s="38">
        <f t="shared" si="789"/>
        <v>-1024.0384615384683</v>
      </c>
      <c r="EW41" s="38">
        <f t="shared" si="789"/>
        <v>-1024.0384615384392</v>
      </c>
      <c r="EX41" s="38">
        <f t="shared" si="789"/>
        <v>-1024.0384615384392</v>
      </c>
      <c r="EY41" s="38">
        <f t="shared" si="789"/>
        <v>-1024.0384615384683</v>
      </c>
      <c r="EZ41" s="38">
        <f t="shared" si="789"/>
        <v>-1024.0384615384683</v>
      </c>
      <c r="FA41" s="38">
        <f>SUM(EO41:EZ41)</f>
        <v>-12288.461538461503</v>
      </c>
      <c r="FB41" s="38">
        <f t="shared" ref="FB41:FM41" si="790">-(FB18-FB55-FB56-FB59-FB60-FB61-FB49)+FB64-FA64</f>
        <v>-1024.0384615384974</v>
      </c>
      <c r="FC41" s="38">
        <f t="shared" si="790"/>
        <v>-1024.0384615384392</v>
      </c>
      <c r="FD41" s="38">
        <f t="shared" si="790"/>
        <v>-1024.0384615384683</v>
      </c>
      <c r="FE41" s="38">
        <f t="shared" si="790"/>
        <v>-1024.0384615384683</v>
      </c>
      <c r="FF41" s="38">
        <f t="shared" si="790"/>
        <v>-1024.0384615384392</v>
      </c>
      <c r="FG41" s="38">
        <f t="shared" si="790"/>
        <v>-1024.0384615384974</v>
      </c>
      <c r="FH41" s="38">
        <f t="shared" si="790"/>
        <v>-1024.0384615384683</v>
      </c>
      <c r="FI41" s="38">
        <f t="shared" si="790"/>
        <v>-1024.0384615384392</v>
      </c>
      <c r="FJ41" s="38">
        <f t="shared" si="790"/>
        <v>-1024.0384615384683</v>
      </c>
      <c r="FK41" s="38">
        <f t="shared" si="790"/>
        <v>-1024.0384615384392</v>
      </c>
      <c r="FL41" s="38">
        <f t="shared" si="790"/>
        <v>-1024.0384615384683</v>
      </c>
      <c r="FM41" s="38">
        <f t="shared" si="790"/>
        <v>-1024.0384615384683</v>
      </c>
      <c r="FN41" s="38">
        <f>SUM(FB41:FM41)</f>
        <v>-12288.461538461561</v>
      </c>
      <c r="FO41" s="38">
        <f t="shared" ref="FO41:FZ41" si="791">-(FO18-FO55-FO56-FO59-FO60-FO61-FO49)+FO64-FN64</f>
        <v>-8888.3804938417161</v>
      </c>
      <c r="FP41" s="38">
        <f t="shared" si="791"/>
        <v>-27550.088506169472</v>
      </c>
      <c r="FQ41" s="38">
        <f t="shared" si="791"/>
        <v>-27996.26246815428</v>
      </c>
      <c r="FR41" s="38">
        <f t="shared" si="791"/>
        <v>-28446.898169758875</v>
      </c>
      <c r="FS41" s="38">
        <f t="shared" si="791"/>
        <v>-28902.040228379541</v>
      </c>
      <c r="FT41" s="38">
        <f t="shared" si="791"/>
        <v>-29361.733707586391</v>
      </c>
      <c r="FU41" s="38">
        <f t="shared" si="791"/>
        <v>-29826.02412158536</v>
      </c>
      <c r="FV41" s="38">
        <f t="shared" si="791"/>
        <v>-30294.957439724298</v>
      </c>
      <c r="FW41" s="38">
        <f t="shared" si="791"/>
        <v>-30768.580091044627</v>
      </c>
      <c r="FX41" s="38">
        <f t="shared" si="791"/>
        <v>-31246.938968878152</v>
      </c>
      <c r="FY41" s="38">
        <f t="shared" si="791"/>
        <v>-31730.081435489992</v>
      </c>
      <c r="FZ41" s="38">
        <f t="shared" si="791"/>
        <v>-22118.055326767935</v>
      </c>
      <c r="GA41" s="38">
        <f>SUM(FO41:FZ41)</f>
        <v>-327130.04095738067</v>
      </c>
      <c r="GB41" s="38">
        <f t="shared" ref="GB41:GM41" si="792">-(GB18-GB55-GB56-GB59-GB60-GB61-GB49)+GB64-GA64</f>
        <v>-15587.51645274405</v>
      </c>
      <c r="GC41" s="38">
        <f t="shared" si="792"/>
        <v>-32936.457198409247</v>
      </c>
      <c r="GD41" s="38">
        <f t="shared" si="792"/>
        <v>-33436.494847316411</v>
      </c>
      <c r="GE41" s="38">
        <f t="shared" si="792"/>
        <v>-33941.532872712647</v>
      </c>
      <c r="GF41" s="38">
        <f t="shared" si="792"/>
        <v>-34451.621278362843</v>
      </c>
      <c r="GG41" s="38">
        <f t="shared" si="792"/>
        <v>188196.61803375339</v>
      </c>
      <c r="GH41" s="38">
        <f t="shared" si="792"/>
        <v>-33255.517464655102</v>
      </c>
      <c r="GI41" s="38">
        <f t="shared" si="792"/>
        <v>-33758.745716224745</v>
      </c>
      <c r="GJ41" s="38">
        <f t="shared" si="792"/>
        <v>-34267.006250310049</v>
      </c>
      <c r="GK41" s="38">
        <f t="shared" si="792"/>
        <v>-34780.34938973625</v>
      </c>
      <c r="GL41" s="38">
        <f t="shared" si="792"/>
        <v>-35298.825960556685</v>
      </c>
      <c r="GM41" s="38">
        <f t="shared" si="792"/>
        <v>218730.86046649265</v>
      </c>
      <c r="GN41" s="38">
        <f>SUM(GB41:GM41)</f>
        <v>85213.411069218011</v>
      </c>
      <c r="GO41" s="38"/>
      <c r="GP41" s="38"/>
      <c r="GQ41" s="3"/>
      <c r="GR41" s="3"/>
      <c r="GS41" s="3"/>
      <c r="GT41" s="3"/>
      <c r="GU41" s="3"/>
      <c r="GV41" s="3"/>
      <c r="GW41" s="3"/>
      <c r="GX41" s="3"/>
      <c r="GY41" s="3"/>
      <c r="GZ41" s="3"/>
      <c r="HA41" s="38"/>
      <c r="HB41" s="3"/>
      <c r="HC41" s="3"/>
      <c r="HD41" s="3"/>
      <c r="HE41" s="3"/>
      <c r="HF41" s="3"/>
      <c r="HG41" s="3"/>
      <c r="HH41" s="3"/>
      <c r="HI41" s="3"/>
      <c r="HJ41" s="3"/>
      <c r="HK41" s="3"/>
      <c r="HL41" s="3"/>
      <c r="HM41" s="3"/>
      <c r="HN41" s="38"/>
      <c r="HO41" s="3"/>
      <c r="HP41" s="3"/>
      <c r="HQ41" s="3"/>
      <c r="HR41" s="3"/>
      <c r="HS41" s="3"/>
      <c r="HT41" s="3"/>
      <c r="HU41" s="3"/>
      <c r="HV41" s="3"/>
      <c r="HW41" s="3"/>
      <c r="HX41" s="3"/>
      <c r="HY41" s="3"/>
      <c r="HZ41" s="3"/>
      <c r="IA41" s="38"/>
      <c r="IB41" s="3"/>
      <c r="IC41" s="3"/>
      <c r="ID41" s="3"/>
      <c r="IE41" s="3"/>
      <c r="IF41" s="3"/>
      <c r="IG41" s="3"/>
      <c r="IH41" s="3"/>
      <c r="II41" s="3"/>
      <c r="IJ41" s="3"/>
      <c r="IK41" s="3"/>
      <c r="IL41" s="3"/>
      <c r="IM41" s="3"/>
      <c r="IN41" s="38"/>
      <c r="IO41" s="3"/>
      <c r="IP41" s="3"/>
      <c r="IQ41" s="3"/>
      <c r="IR41" s="3"/>
      <c r="IS41" s="3"/>
      <c r="IT41" s="3"/>
      <c r="IU41" s="3"/>
      <c r="IV41" s="3"/>
      <c r="IW41" s="3"/>
      <c r="IX41" s="3"/>
      <c r="IY41" s="3"/>
      <c r="IZ41" s="3"/>
      <c r="JA41" s="38"/>
      <c r="JB41" s="3"/>
      <c r="JC41" s="3"/>
      <c r="JD41" s="3"/>
      <c r="JE41" s="3"/>
      <c r="JF41" s="3"/>
      <c r="JG41" s="3"/>
      <c r="JH41" s="3"/>
      <c r="JI41" s="3"/>
      <c r="JJ41" s="3"/>
      <c r="JK41" s="3"/>
      <c r="JL41" s="3"/>
      <c r="JM41" s="3"/>
      <c r="JN41" s="38"/>
      <c r="JO41" s="3"/>
      <c r="JP41" s="3"/>
      <c r="JQ41" s="3"/>
      <c r="JR41" s="3"/>
      <c r="JS41" s="3"/>
      <c r="JT41" s="3"/>
      <c r="JU41" s="3"/>
      <c r="JV41" s="3"/>
      <c r="JW41" s="3"/>
      <c r="JX41" s="3"/>
      <c r="JY41" s="3"/>
      <c r="JZ41" s="3"/>
      <c r="KA41" s="38"/>
      <c r="KB41" s="3"/>
      <c r="KC41" s="3"/>
      <c r="KD41" s="3"/>
      <c r="KE41" s="3"/>
      <c r="KF41" s="3"/>
      <c r="KG41" s="3"/>
      <c r="KH41" s="3"/>
      <c r="KI41" s="3"/>
      <c r="KJ41" s="3"/>
      <c r="KK41" s="3"/>
      <c r="KL41" s="3"/>
      <c r="KM41" s="3"/>
      <c r="KN41" s="38"/>
      <c r="KO41" s="3"/>
      <c r="KP41" s="3"/>
      <c r="KQ41" s="3"/>
      <c r="KR41" s="3"/>
      <c r="KS41" s="3"/>
      <c r="KT41" s="3"/>
      <c r="KU41" s="3"/>
      <c r="KV41" s="3"/>
      <c r="KW41" s="3"/>
      <c r="KX41" s="3"/>
      <c r="KY41" s="3"/>
      <c r="KZ41" s="3"/>
      <c r="LA41" s="38"/>
      <c r="LB41" s="3"/>
      <c r="LC41" s="3"/>
      <c r="LD41" s="3"/>
      <c r="LE41" s="3"/>
      <c r="LF41" s="3"/>
      <c r="LG41" s="3"/>
      <c r="LH41" s="3"/>
      <c r="LI41" s="3"/>
      <c r="LJ41" s="3"/>
      <c r="LK41" s="3"/>
      <c r="LL41" s="3"/>
      <c r="LM41" s="3"/>
      <c r="LN41" s="118"/>
    </row>
    <row r="42" spans="1:326">
      <c r="A42" s="7" t="s">
        <v>148</v>
      </c>
      <c r="B42" s="123">
        <f>B40+B41</f>
        <v>35250</v>
      </c>
      <c r="C42" s="123">
        <f t="shared" ref="C42:M42" si="793">C40+C41</f>
        <v>39000</v>
      </c>
      <c r="D42" s="123">
        <f t="shared" si="793"/>
        <v>42750</v>
      </c>
      <c r="E42" s="123">
        <f t="shared" si="793"/>
        <v>46500</v>
      </c>
      <c r="F42" s="123">
        <f t="shared" si="793"/>
        <v>50250</v>
      </c>
      <c r="G42" s="123">
        <f t="shared" si="793"/>
        <v>54000</v>
      </c>
      <c r="H42" s="123">
        <f t="shared" si="793"/>
        <v>57750</v>
      </c>
      <c r="I42" s="123">
        <f t="shared" si="793"/>
        <v>61500</v>
      </c>
      <c r="J42" s="123">
        <f t="shared" si="793"/>
        <v>65250</v>
      </c>
      <c r="K42" s="123">
        <f t="shared" si="793"/>
        <v>69000</v>
      </c>
      <c r="L42" s="123">
        <f t="shared" si="793"/>
        <v>72750</v>
      </c>
      <c r="M42" s="123">
        <f t="shared" si="793"/>
        <v>101980.13</v>
      </c>
      <c r="N42" s="38">
        <f>M42</f>
        <v>101980.13</v>
      </c>
      <c r="O42" s="123">
        <f t="shared" ref="O42:P42" si="794">O40+O41</f>
        <v>106135.54798819445</v>
      </c>
      <c r="P42" s="123">
        <f t="shared" si="794"/>
        <v>111699.30051111111</v>
      </c>
      <c r="Q42" s="123">
        <f t="shared" ref="Q42:Z42" si="795">Q40+Q41</f>
        <v>119268.88612708334</v>
      </c>
      <c r="R42" s="123">
        <f t="shared" si="795"/>
        <v>128844.30483611113</v>
      </c>
      <c r="S42" s="123">
        <f t="shared" si="795"/>
        <v>140425.55663819448</v>
      </c>
      <c r="T42" s="123">
        <f t="shared" si="795"/>
        <v>154012.64153333337</v>
      </c>
      <c r="U42" s="123">
        <f t="shared" si="795"/>
        <v>169605.55952152782</v>
      </c>
      <c r="V42" s="123">
        <f t="shared" si="795"/>
        <v>187204.31060277781</v>
      </c>
      <c r="W42" s="123">
        <f t="shared" si="795"/>
        <v>206808.89477708336</v>
      </c>
      <c r="X42" s="123">
        <f t="shared" si="795"/>
        <v>228419.31204444446</v>
      </c>
      <c r="Y42" s="123">
        <f t="shared" si="795"/>
        <v>252035.56240486115</v>
      </c>
      <c r="Z42" s="123">
        <f t="shared" si="795"/>
        <v>389493.31192818051</v>
      </c>
      <c r="AA42" s="38">
        <f>Z42</f>
        <v>389493.31192818051</v>
      </c>
      <c r="AB42" s="123">
        <f t="shared" ref="AB42:AM42" si="796">AB40+AB41</f>
        <v>388469.27346664207</v>
      </c>
      <c r="AC42" s="123">
        <f t="shared" si="796"/>
        <v>387445.23500510358</v>
      </c>
      <c r="AD42" s="123">
        <f t="shared" si="796"/>
        <v>386421.19654356514</v>
      </c>
      <c r="AE42" s="123">
        <f t="shared" si="796"/>
        <v>385397.15808202664</v>
      </c>
      <c r="AF42" s="123">
        <f t="shared" si="796"/>
        <v>384373.1196204882</v>
      </c>
      <c r="AG42" s="123">
        <f t="shared" si="796"/>
        <v>383349.08115894976</v>
      </c>
      <c r="AH42" s="123">
        <f t="shared" si="796"/>
        <v>382325.04269741126</v>
      </c>
      <c r="AI42" s="123">
        <f t="shared" si="796"/>
        <v>381301.00423587277</v>
      </c>
      <c r="AJ42" s="123">
        <f t="shared" si="796"/>
        <v>380276.96577433433</v>
      </c>
      <c r="AK42" s="123">
        <f t="shared" si="796"/>
        <v>379252.92731279583</v>
      </c>
      <c r="AL42" s="123">
        <f t="shared" si="796"/>
        <v>378228.88885125739</v>
      </c>
      <c r="AM42" s="123">
        <f t="shared" si="796"/>
        <v>377204.85038971889</v>
      </c>
      <c r="AN42" s="38">
        <f>AM42</f>
        <v>377204.85038971889</v>
      </c>
      <c r="AO42" s="123">
        <f t="shared" ref="AO42:AZ42" si="797">AO40+AO41</f>
        <v>376180.81192818045</v>
      </c>
      <c r="AP42" s="123">
        <f t="shared" si="797"/>
        <v>375156.77346664201</v>
      </c>
      <c r="AQ42" s="123">
        <f t="shared" si="797"/>
        <v>374132.73500510352</v>
      </c>
      <c r="AR42" s="123">
        <f t="shared" si="797"/>
        <v>373108.69654356502</v>
      </c>
      <c r="AS42" s="123">
        <f t="shared" si="797"/>
        <v>372084.65808202658</v>
      </c>
      <c r="AT42" s="123">
        <f t="shared" si="797"/>
        <v>371060.61962048814</v>
      </c>
      <c r="AU42" s="123">
        <f t="shared" si="797"/>
        <v>370036.58115894964</v>
      </c>
      <c r="AV42" s="123">
        <f t="shared" si="797"/>
        <v>369012.54269741115</v>
      </c>
      <c r="AW42" s="123">
        <f t="shared" si="797"/>
        <v>367988.50423587271</v>
      </c>
      <c r="AX42" s="123">
        <f t="shared" si="797"/>
        <v>366964.46577433427</v>
      </c>
      <c r="AY42" s="123">
        <f t="shared" si="797"/>
        <v>365940.42731279577</v>
      </c>
      <c r="AZ42" s="123">
        <f t="shared" si="797"/>
        <v>364916.38885125727</v>
      </c>
      <c r="BA42" s="38">
        <f>AZ42</f>
        <v>364916.38885125727</v>
      </c>
      <c r="BB42" s="123">
        <f t="shared" ref="BB42:BM42" si="798">BB40+BB41</f>
        <v>363892.35038971883</v>
      </c>
      <c r="BC42" s="123">
        <f t="shared" si="798"/>
        <v>362868.3119281804</v>
      </c>
      <c r="BD42" s="123">
        <f t="shared" si="798"/>
        <v>361844.2734666419</v>
      </c>
      <c r="BE42" s="123">
        <f t="shared" si="798"/>
        <v>360820.23500510346</v>
      </c>
      <c r="BF42" s="123">
        <f t="shared" si="798"/>
        <v>359796.19654356496</v>
      </c>
      <c r="BG42" s="123">
        <f t="shared" si="798"/>
        <v>358772.15808202652</v>
      </c>
      <c r="BH42" s="123">
        <f t="shared" si="798"/>
        <v>357748.11962048808</v>
      </c>
      <c r="BI42" s="123">
        <f t="shared" si="798"/>
        <v>356724.08115894959</v>
      </c>
      <c r="BJ42" s="123">
        <f t="shared" si="798"/>
        <v>355700.04269741115</v>
      </c>
      <c r="BK42" s="123">
        <f t="shared" si="798"/>
        <v>354676.00423587265</v>
      </c>
      <c r="BL42" s="123">
        <f t="shared" si="798"/>
        <v>353651.96577433415</v>
      </c>
      <c r="BM42" s="123">
        <f t="shared" si="798"/>
        <v>352627.92731279571</v>
      </c>
      <c r="BN42" s="38">
        <f>BM42</f>
        <v>352627.92731279571</v>
      </c>
      <c r="BO42" s="123">
        <f t="shared" ref="BO42:BZ42" si="799">BO40+BO41</f>
        <v>351603.88885125727</v>
      </c>
      <c r="BP42" s="123">
        <f t="shared" si="799"/>
        <v>350579.85038971878</v>
      </c>
      <c r="BQ42" s="123">
        <f t="shared" si="799"/>
        <v>349555.81192818034</v>
      </c>
      <c r="BR42" s="123">
        <f t="shared" si="799"/>
        <v>348531.77346664184</v>
      </c>
      <c r="BS42" s="123">
        <f t="shared" si="799"/>
        <v>347507.7350051034</v>
      </c>
      <c r="BT42" s="123">
        <f t="shared" si="799"/>
        <v>346483.6965435649</v>
      </c>
      <c r="BU42" s="123">
        <f t="shared" si="799"/>
        <v>345459.65808202646</v>
      </c>
      <c r="BV42" s="123">
        <f t="shared" si="799"/>
        <v>344435.61962048797</v>
      </c>
      <c r="BW42" s="123">
        <f t="shared" si="799"/>
        <v>343411.58115894953</v>
      </c>
      <c r="BX42" s="123">
        <f t="shared" si="799"/>
        <v>342387.54269741109</v>
      </c>
      <c r="BY42" s="123">
        <f t="shared" si="799"/>
        <v>341363.50423587259</v>
      </c>
      <c r="BZ42" s="123">
        <f t="shared" si="799"/>
        <v>340339.46577433415</v>
      </c>
      <c r="CA42" s="38">
        <f>BZ42</f>
        <v>340339.46577433415</v>
      </c>
      <c r="CB42" s="123">
        <f t="shared" ref="CB42:CM42" si="800">CB40+CB41</f>
        <v>339315.42731279565</v>
      </c>
      <c r="CC42" s="123">
        <f t="shared" si="800"/>
        <v>338291.38885125722</v>
      </c>
      <c r="CD42" s="123">
        <f t="shared" si="800"/>
        <v>337267.35038971878</v>
      </c>
      <c r="CE42" s="123">
        <f t="shared" si="800"/>
        <v>336243.31192818028</v>
      </c>
      <c r="CF42" s="123">
        <f t="shared" si="800"/>
        <v>335219.27346664178</v>
      </c>
      <c r="CG42" s="123">
        <f t="shared" si="800"/>
        <v>334195.23500510334</v>
      </c>
      <c r="CH42" s="123">
        <f t="shared" si="800"/>
        <v>333171.1965435649</v>
      </c>
      <c r="CI42" s="123">
        <f t="shared" si="800"/>
        <v>332147.15808202641</v>
      </c>
      <c r="CJ42" s="123">
        <f t="shared" si="800"/>
        <v>331123.11962048791</v>
      </c>
      <c r="CK42" s="123">
        <f t="shared" si="800"/>
        <v>330099.08115894947</v>
      </c>
      <c r="CL42" s="123">
        <f t="shared" si="800"/>
        <v>329075.04269741103</v>
      </c>
      <c r="CM42" s="123">
        <f t="shared" si="800"/>
        <v>328051.00423587253</v>
      </c>
      <c r="CN42" s="38">
        <f>CM42</f>
        <v>328051.00423587253</v>
      </c>
      <c r="CO42" s="123">
        <f t="shared" ref="CO42:CZ42" si="801">CO40+CO41</f>
        <v>327026.96577433404</v>
      </c>
      <c r="CP42" s="123">
        <f t="shared" si="801"/>
        <v>326002.9273127956</v>
      </c>
      <c r="CQ42" s="123">
        <f t="shared" si="801"/>
        <v>324978.88885125716</v>
      </c>
      <c r="CR42" s="123">
        <f t="shared" si="801"/>
        <v>323954.85038971866</v>
      </c>
      <c r="CS42" s="123">
        <f t="shared" si="801"/>
        <v>322930.81192818016</v>
      </c>
      <c r="CT42" s="123">
        <f t="shared" si="801"/>
        <v>321906.77346664172</v>
      </c>
      <c r="CU42" s="123">
        <f t="shared" si="801"/>
        <v>320882.73500510328</v>
      </c>
      <c r="CV42" s="123">
        <f t="shared" si="801"/>
        <v>319858.69654356479</v>
      </c>
      <c r="CW42" s="123">
        <f t="shared" si="801"/>
        <v>318834.65808202629</v>
      </c>
      <c r="CX42" s="123">
        <f t="shared" si="801"/>
        <v>317810.61962048779</v>
      </c>
      <c r="CY42" s="123">
        <f t="shared" si="801"/>
        <v>316786.5811589493</v>
      </c>
      <c r="CZ42" s="123">
        <f t="shared" si="801"/>
        <v>315762.54269741086</v>
      </c>
      <c r="DA42" s="38">
        <f>CZ42</f>
        <v>315762.54269741086</v>
      </c>
      <c r="DB42" s="123">
        <f t="shared" ref="DB42:DK42" si="802">DB40+DB41</f>
        <v>314738.50423587236</v>
      </c>
      <c r="DC42" s="123">
        <f t="shared" si="802"/>
        <v>313714.46577433392</v>
      </c>
      <c r="DD42" s="123">
        <f t="shared" si="802"/>
        <v>312690.42731279542</v>
      </c>
      <c r="DE42" s="123">
        <f t="shared" si="802"/>
        <v>311666.38885125698</v>
      </c>
      <c r="DF42" s="123">
        <f t="shared" si="802"/>
        <v>310642.35038971854</v>
      </c>
      <c r="DG42" s="123">
        <f t="shared" si="802"/>
        <v>309618.31192818005</v>
      </c>
      <c r="DH42" s="123">
        <f t="shared" si="802"/>
        <v>308594.27346664155</v>
      </c>
      <c r="DI42" s="123">
        <f t="shared" si="802"/>
        <v>307570.23500510305</v>
      </c>
      <c r="DJ42" s="123">
        <f t="shared" si="802"/>
        <v>306546.19654356455</v>
      </c>
      <c r="DK42" s="123">
        <f t="shared" si="802"/>
        <v>305522.15808202612</v>
      </c>
      <c r="DL42" s="123">
        <f t="shared" ref="DL42:DM42" si="803">DL40+DL41</f>
        <v>304498.11962048768</v>
      </c>
      <c r="DM42" s="123">
        <f t="shared" si="803"/>
        <v>303474.08115894918</v>
      </c>
      <c r="DN42" s="38">
        <f>DM42</f>
        <v>303474.08115894918</v>
      </c>
      <c r="DO42" s="123">
        <f t="shared" ref="DO42:DZ42" si="804">DO40+DO41</f>
        <v>302450.04269741068</v>
      </c>
      <c r="DP42" s="123">
        <f t="shared" si="804"/>
        <v>301426.00423587224</v>
      </c>
      <c r="DQ42" s="123">
        <f t="shared" si="804"/>
        <v>300401.9657743338</v>
      </c>
      <c r="DR42" s="123">
        <f t="shared" si="804"/>
        <v>299377.92731279536</v>
      </c>
      <c r="DS42" s="123">
        <f t="shared" si="804"/>
        <v>298353.88885125692</v>
      </c>
      <c r="DT42" s="123">
        <f t="shared" si="804"/>
        <v>297329.85038971849</v>
      </c>
      <c r="DU42" s="123">
        <f t="shared" si="804"/>
        <v>296305.81192818005</v>
      </c>
      <c r="DV42" s="123">
        <f t="shared" si="804"/>
        <v>295281.77346664155</v>
      </c>
      <c r="DW42" s="123">
        <f t="shared" si="804"/>
        <v>294257.73500510305</v>
      </c>
      <c r="DX42" s="123">
        <f t="shared" si="804"/>
        <v>293233.69654356455</v>
      </c>
      <c r="DY42" s="123">
        <f t="shared" si="804"/>
        <v>292209.65808202612</v>
      </c>
      <c r="DZ42" s="123">
        <f t="shared" si="804"/>
        <v>291185.61962048768</v>
      </c>
      <c r="EA42" s="38">
        <f>DZ42</f>
        <v>291185.61962048768</v>
      </c>
      <c r="EB42" s="123">
        <f t="shared" ref="EB42:EM42" si="805">EB40+EB41</f>
        <v>290161.58115894918</v>
      </c>
      <c r="EC42" s="123">
        <f t="shared" si="805"/>
        <v>289137.54269741068</v>
      </c>
      <c r="ED42" s="123">
        <f t="shared" si="805"/>
        <v>288113.50423587224</v>
      </c>
      <c r="EE42" s="123">
        <f t="shared" si="805"/>
        <v>287089.4657743338</v>
      </c>
      <c r="EF42" s="123">
        <f t="shared" si="805"/>
        <v>286065.42731279531</v>
      </c>
      <c r="EG42" s="123">
        <f t="shared" si="805"/>
        <v>285041.38885125681</v>
      </c>
      <c r="EH42" s="123">
        <f t="shared" si="805"/>
        <v>284017.35038971831</v>
      </c>
      <c r="EI42" s="123">
        <f t="shared" si="805"/>
        <v>282993.31192817993</v>
      </c>
      <c r="EJ42" s="123">
        <f t="shared" si="805"/>
        <v>281969.27346664143</v>
      </c>
      <c r="EK42" s="123">
        <f t="shared" si="805"/>
        <v>280945.23500510299</v>
      </c>
      <c r="EL42" s="123">
        <f t="shared" si="805"/>
        <v>279921.19654356455</v>
      </c>
      <c r="EM42" s="123">
        <f t="shared" si="805"/>
        <v>278897.15808202606</v>
      </c>
      <c r="EN42" s="38">
        <f>EM42</f>
        <v>278897.15808202606</v>
      </c>
      <c r="EO42" s="123">
        <f t="shared" ref="EO42:EZ42" si="806">EO40+EO41</f>
        <v>277873.11962048762</v>
      </c>
      <c r="EP42" s="123">
        <f t="shared" si="806"/>
        <v>276849.08115894918</v>
      </c>
      <c r="EQ42" s="123">
        <f t="shared" si="806"/>
        <v>275825.04269741068</v>
      </c>
      <c r="ER42" s="123">
        <f t="shared" si="806"/>
        <v>274801.00423587224</v>
      </c>
      <c r="ES42" s="123">
        <f t="shared" si="806"/>
        <v>273776.9657743338</v>
      </c>
      <c r="ET42" s="123">
        <f t="shared" si="806"/>
        <v>272752.92731279531</v>
      </c>
      <c r="EU42" s="123">
        <f t="shared" si="806"/>
        <v>271728.88885125681</v>
      </c>
      <c r="EV42" s="123">
        <f t="shared" si="806"/>
        <v>270704.85038971831</v>
      </c>
      <c r="EW42" s="123">
        <f t="shared" si="806"/>
        <v>269680.81192817987</v>
      </c>
      <c r="EX42" s="123">
        <f t="shared" si="806"/>
        <v>268656.77346664143</v>
      </c>
      <c r="EY42" s="123">
        <f t="shared" si="806"/>
        <v>267632.73500510294</v>
      </c>
      <c r="EZ42" s="123">
        <f t="shared" si="806"/>
        <v>266608.69654356444</v>
      </c>
      <c r="FA42" s="38">
        <f>EZ42</f>
        <v>266608.69654356444</v>
      </c>
      <c r="FB42" s="123">
        <f t="shared" ref="FB42:FM42" si="807">FB40+FB41</f>
        <v>265584.65808202594</v>
      </c>
      <c r="FC42" s="123">
        <f t="shared" si="807"/>
        <v>264560.6196204875</v>
      </c>
      <c r="FD42" s="123">
        <f t="shared" si="807"/>
        <v>263536.58115894906</v>
      </c>
      <c r="FE42" s="123">
        <f t="shared" si="807"/>
        <v>262512.54269741056</v>
      </c>
      <c r="FF42" s="123">
        <f t="shared" si="807"/>
        <v>261488.50423587213</v>
      </c>
      <c r="FG42" s="123">
        <f t="shared" si="807"/>
        <v>260464.46577433363</v>
      </c>
      <c r="FH42" s="123">
        <f t="shared" si="807"/>
        <v>259440.42731279516</v>
      </c>
      <c r="FI42" s="123">
        <f t="shared" si="807"/>
        <v>258416.38885125672</v>
      </c>
      <c r="FJ42" s="123">
        <f t="shared" si="807"/>
        <v>257392.35038971825</v>
      </c>
      <c r="FK42" s="123">
        <f t="shared" si="807"/>
        <v>256368.31192817981</v>
      </c>
      <c r="FL42" s="123">
        <f t="shared" si="807"/>
        <v>255344.27346664135</v>
      </c>
      <c r="FM42" s="123">
        <f t="shared" si="807"/>
        <v>254320.23500510288</v>
      </c>
      <c r="FN42" s="38">
        <f>FM42</f>
        <v>254320.23500510288</v>
      </c>
      <c r="FO42" s="123">
        <f t="shared" ref="FO42:FZ42" si="808">FO40+FO41</f>
        <v>245431.85451126116</v>
      </c>
      <c r="FP42" s="123">
        <f t="shared" si="808"/>
        <v>217881.76600509169</v>
      </c>
      <c r="FQ42" s="123">
        <f t="shared" si="808"/>
        <v>189885.50353693741</v>
      </c>
      <c r="FR42" s="123">
        <f t="shared" si="808"/>
        <v>161438.60536717853</v>
      </c>
      <c r="FS42" s="123">
        <f t="shared" si="808"/>
        <v>132536.56513879899</v>
      </c>
      <c r="FT42" s="123">
        <f t="shared" si="808"/>
        <v>103174.8314312126</v>
      </c>
      <c r="FU42" s="123">
        <f t="shared" si="808"/>
        <v>73348.807309627242</v>
      </c>
      <c r="FV42" s="123">
        <f t="shared" si="808"/>
        <v>43053.849869902944</v>
      </c>
      <c r="FW42" s="123">
        <f t="shared" si="808"/>
        <v>12285.269778858317</v>
      </c>
      <c r="FX42" s="123">
        <f t="shared" si="808"/>
        <v>-18961.669190019835</v>
      </c>
      <c r="FY42" s="123">
        <f t="shared" si="808"/>
        <v>-50691.750625509827</v>
      </c>
      <c r="FZ42" s="123">
        <f t="shared" si="808"/>
        <v>-72809.805952277762</v>
      </c>
      <c r="GA42" s="38">
        <f>FZ42</f>
        <v>-72809.805952277762</v>
      </c>
      <c r="GB42" s="123">
        <f t="shared" ref="GB42:GM42" si="809">GB40+GB41</f>
        <v>-88397.322405021812</v>
      </c>
      <c r="GC42" s="123">
        <f t="shared" si="809"/>
        <v>-121333.77960343106</v>
      </c>
      <c r="GD42" s="123">
        <f t="shared" si="809"/>
        <v>-154770.27445074747</v>
      </c>
      <c r="GE42" s="123">
        <f t="shared" si="809"/>
        <v>-188711.80732346012</v>
      </c>
      <c r="GF42" s="123">
        <f t="shared" si="809"/>
        <v>-223163.42860182296</v>
      </c>
      <c r="GG42" s="123">
        <f t="shared" si="809"/>
        <v>-34966.810568069573</v>
      </c>
      <c r="GH42" s="123">
        <f t="shared" si="809"/>
        <v>-68222.328032724676</v>
      </c>
      <c r="GI42" s="123">
        <f t="shared" si="809"/>
        <v>-101981.07374894942</v>
      </c>
      <c r="GJ42" s="123">
        <f t="shared" si="809"/>
        <v>-136248.07999925947</v>
      </c>
      <c r="GK42" s="123">
        <f t="shared" si="809"/>
        <v>-171028.42938899572</v>
      </c>
      <c r="GL42" s="123">
        <f t="shared" si="809"/>
        <v>-206327.2553495524</v>
      </c>
      <c r="GM42" s="123">
        <f t="shared" si="809"/>
        <v>12403.605116940249</v>
      </c>
      <c r="GN42" s="38">
        <f>GM42</f>
        <v>12403.605116940249</v>
      </c>
      <c r="GO42" s="123"/>
      <c r="GP42" s="123"/>
      <c r="GQ42" s="38"/>
      <c r="GR42" s="38"/>
      <c r="GS42" s="38"/>
      <c r="GT42" s="38"/>
      <c r="GU42" s="38"/>
      <c r="GV42" s="38"/>
      <c r="GW42" s="38"/>
      <c r="GX42" s="38"/>
      <c r="GY42" s="38"/>
      <c r="GZ42" s="38"/>
      <c r="HA42" s="38"/>
      <c r="HB42" s="38"/>
      <c r="HC42" s="38"/>
      <c r="HD42" s="38"/>
      <c r="HE42" s="38"/>
      <c r="HF42" s="38"/>
      <c r="HG42" s="38"/>
      <c r="HH42" s="38"/>
      <c r="HI42" s="38"/>
      <c r="HJ42" s="38"/>
      <c r="HK42" s="38"/>
      <c r="HL42" s="38"/>
      <c r="HM42" s="38"/>
      <c r="HN42" s="38"/>
      <c r="HO42" s="38"/>
      <c r="HP42" s="38"/>
      <c r="HQ42" s="38"/>
      <c r="HR42" s="38"/>
      <c r="HS42" s="38"/>
      <c r="HT42" s="38"/>
      <c r="HU42" s="38"/>
      <c r="HV42" s="38"/>
      <c r="HW42" s="38"/>
      <c r="HX42" s="38"/>
      <c r="HY42" s="38"/>
      <c r="HZ42" s="38"/>
      <c r="IA42" s="38"/>
      <c r="IB42" s="38"/>
      <c r="IC42" s="38"/>
      <c r="ID42" s="38"/>
      <c r="IE42" s="38"/>
      <c r="IF42" s="38"/>
      <c r="IG42" s="38"/>
      <c r="IH42" s="38"/>
      <c r="II42" s="38"/>
      <c r="IJ42" s="38"/>
      <c r="IK42" s="38"/>
      <c r="IL42" s="38"/>
      <c r="IM42" s="38"/>
      <c r="IN42" s="38"/>
      <c r="IO42" s="38"/>
      <c r="IP42" s="38"/>
      <c r="IQ42" s="38"/>
      <c r="IR42" s="38"/>
      <c r="IS42" s="38"/>
      <c r="IT42" s="38"/>
      <c r="IU42" s="38"/>
      <c r="IV42" s="38"/>
      <c r="IW42" s="38"/>
      <c r="IX42" s="38"/>
      <c r="IY42" s="38"/>
      <c r="IZ42" s="38"/>
      <c r="JA42" s="38"/>
      <c r="JB42" s="38"/>
      <c r="JC42" s="38"/>
      <c r="JD42" s="38"/>
      <c r="JE42" s="38"/>
      <c r="JF42" s="38"/>
      <c r="JG42" s="38"/>
      <c r="JH42" s="38"/>
      <c r="JI42" s="38"/>
      <c r="JJ42" s="38"/>
      <c r="JK42" s="38"/>
      <c r="JL42" s="38"/>
      <c r="JM42" s="38"/>
      <c r="JN42" s="38"/>
      <c r="JO42" s="38"/>
      <c r="JP42" s="38"/>
      <c r="JQ42" s="38"/>
      <c r="JR42" s="38"/>
      <c r="JS42" s="38"/>
      <c r="JT42" s="38"/>
      <c r="JU42" s="38"/>
      <c r="JV42" s="38"/>
      <c r="JW42" s="38"/>
      <c r="JX42" s="38"/>
      <c r="JY42" s="38"/>
      <c r="JZ42" s="38"/>
      <c r="KA42" s="38"/>
      <c r="KB42" s="38"/>
      <c r="KC42" s="38"/>
      <c r="KD42" s="38"/>
      <c r="KE42" s="38"/>
      <c r="KF42" s="38"/>
      <c r="KG42" s="38"/>
      <c r="KH42" s="38"/>
      <c r="KI42" s="38"/>
      <c r="KJ42" s="38"/>
      <c r="KK42" s="38"/>
      <c r="KL42" s="38"/>
      <c r="KM42" s="38"/>
      <c r="KN42" s="38"/>
      <c r="KO42" s="38"/>
      <c r="KP42" s="38"/>
      <c r="KQ42" s="38"/>
      <c r="KR42" s="38"/>
      <c r="KS42" s="38"/>
      <c r="KT42" s="38"/>
      <c r="KU42" s="38"/>
      <c r="KV42" s="38"/>
      <c r="KW42" s="38"/>
      <c r="KX42" s="38"/>
      <c r="KY42" s="38"/>
      <c r="KZ42" s="38"/>
      <c r="LA42" s="38"/>
      <c r="LB42" s="38"/>
      <c r="LC42" s="38"/>
      <c r="LD42" s="38"/>
      <c r="LE42" s="38"/>
      <c r="LF42" s="38"/>
      <c r="LG42" s="38"/>
      <c r="LH42" s="38"/>
      <c r="LI42" s="38"/>
      <c r="LJ42" s="38"/>
      <c r="LK42" s="38"/>
      <c r="LL42" s="38"/>
      <c r="LM42" s="38"/>
      <c r="LN42" s="118"/>
    </row>
    <row r="43" spans="1:326" ht="15.75" thickBot="1">
      <c r="A43" s="8" t="s">
        <v>147</v>
      </c>
      <c r="B43" s="133"/>
      <c r="C43" s="47">
        <f>IF(B10&lt;='Bazinės prielaidos'!$E$11+'Bazinės prielaidos'!$E$15,+B42*'Dalyvio prielaidos'!$E$152/12,0)</f>
        <v>352.5</v>
      </c>
      <c r="D43" s="47">
        <f>IF(C10&lt;='Bazinės prielaidos'!$E$11+'Bazinės prielaidos'!$E$15,+C42*'Dalyvio prielaidos'!$E$152/12,0)</f>
        <v>390</v>
      </c>
      <c r="E43" s="47">
        <f>IF(D10&lt;='Bazinės prielaidos'!$E$11+'Bazinės prielaidos'!$E$15,+D42*'Dalyvio prielaidos'!$E$152/12,0)</f>
        <v>427.5</v>
      </c>
      <c r="F43" s="47">
        <f>IF(E10&lt;='Bazinės prielaidos'!$E$11+'Bazinės prielaidos'!$E$15,+E42*'Dalyvio prielaidos'!$E$152/12,0)</f>
        <v>465</v>
      </c>
      <c r="G43" s="47">
        <f>IF(F10&lt;='Bazinės prielaidos'!$E$11+'Bazinės prielaidos'!$E$15,+F42*'Dalyvio prielaidos'!$E$152/12,0)</f>
        <v>502.5</v>
      </c>
      <c r="H43" s="47">
        <f>IF(G10&lt;='Bazinės prielaidos'!$E$11+'Bazinės prielaidos'!$E$15,+G42*'Dalyvio prielaidos'!$E$152/12,0)</f>
        <v>540</v>
      </c>
      <c r="I43" s="47">
        <f>IF(H10&lt;='Bazinės prielaidos'!$E$11+'Bazinės prielaidos'!$E$15,+H42*'Dalyvio prielaidos'!$E$152/12,0)</f>
        <v>577.5</v>
      </c>
      <c r="J43" s="47">
        <f>IF(I10&lt;='Bazinės prielaidos'!$E$11+'Bazinės prielaidos'!$E$15,+I42*'Dalyvio prielaidos'!$E$152/12,0)</f>
        <v>615</v>
      </c>
      <c r="K43" s="47">
        <f>IF(J10&lt;='Bazinės prielaidos'!$E$11+'Bazinės prielaidos'!$E$15,+J42*'Dalyvio prielaidos'!$E$152/12,0)</f>
        <v>652.5</v>
      </c>
      <c r="L43" s="47">
        <f>IF(K10&lt;='Bazinės prielaidos'!$E$11+'Bazinės prielaidos'!$E$15,+K42*'Dalyvio prielaidos'!$E$152/12,0)</f>
        <v>690</v>
      </c>
      <c r="M43" s="47">
        <f>IF(L10&lt;='Bazinės prielaidos'!$E$11+'Bazinės prielaidos'!$E$15,+L42*'Dalyvio prielaidos'!$E$152/12,0)</f>
        <v>727.5</v>
      </c>
      <c r="N43" s="47">
        <f>SUM(B43:M43)</f>
        <v>5940</v>
      </c>
      <c r="O43" s="47">
        <f>IF(N10&lt;='Bazinės prielaidos'!$E$11+'Bazinės prielaidos'!$E$15,+N42*'Dalyvio prielaidos'!$E$152/12,0)</f>
        <v>1019.8013000000001</v>
      </c>
      <c r="P43" s="47">
        <f>IF(O10&lt;='Bazinės prielaidos'!$E$11+'Bazinės prielaidos'!$E$15,+O42*'Dalyvio prielaidos'!$E$152/12,0)</f>
        <v>1061.3554798819443</v>
      </c>
      <c r="Q43" s="47">
        <f>IF(P10&lt;='Bazinės prielaidos'!$E$11+'Bazinės prielaidos'!$E$15,+P42*'Dalyvio prielaidos'!$E$152/12,0)</f>
        <v>1116.9930051111112</v>
      </c>
      <c r="R43" s="47">
        <f>IF(Q10&lt;='Bazinės prielaidos'!$E$11+'Bazinės prielaidos'!$E$15,+Q42*'Dalyvio prielaidos'!$E$152/12,0)</f>
        <v>1192.6888612708333</v>
      </c>
      <c r="S43" s="47">
        <f>IF(R10&lt;='Bazinės prielaidos'!$E$11+'Bazinės prielaidos'!$E$15,+R42*'Dalyvio prielaidos'!$E$152/12,0)</f>
        <v>1288.4430483611111</v>
      </c>
      <c r="T43" s="47">
        <f>IF(S10&lt;='Bazinės prielaidos'!$E$11+'Bazinės prielaidos'!$E$15,+S42*'Dalyvio prielaidos'!$E$152/12,0)</f>
        <v>1404.2555663819448</v>
      </c>
      <c r="U43" s="47">
        <f>IF(T10&lt;='Bazinės prielaidos'!$E$11+'Bazinės prielaidos'!$E$15,+T42*'Dalyvio prielaidos'!$E$152/12,0)</f>
        <v>1540.1264153333339</v>
      </c>
      <c r="V43" s="47">
        <f>IF(U10&lt;='Bazinės prielaidos'!$E$11+'Bazinės prielaidos'!$E$15,+U42*'Dalyvio prielaidos'!$E$152/12,0)</f>
        <v>1696.0555952152781</v>
      </c>
      <c r="W43" s="47">
        <f>IF(V10&lt;='Bazinės prielaidos'!$E$11+'Bazinės prielaidos'!$E$15,+V42*'Dalyvio prielaidos'!$E$152/12,0)</f>
        <v>1872.0431060277781</v>
      </c>
      <c r="X43" s="47">
        <f>IF(W10&lt;='Bazinės prielaidos'!$E$11+'Bazinės prielaidos'!$E$15,+W42*'Dalyvio prielaidos'!$E$152/12,0)</f>
        <v>2068.0889477708338</v>
      </c>
      <c r="Y43" s="47">
        <f>IF(X10&lt;='Bazinės prielaidos'!$E$11+'Bazinės prielaidos'!$E$15,+X42*'Dalyvio prielaidos'!$E$152/12,0)</f>
        <v>2284.1931204444445</v>
      </c>
      <c r="Z43" s="47">
        <f>IF(Y10&lt;='Bazinės prielaidos'!$E$11+'Bazinės prielaidos'!$E$15,+Y42*'Dalyvio prielaidos'!$E$152/12,0)</f>
        <v>2520.3556240486114</v>
      </c>
      <c r="AA43" s="47">
        <f>SUM(O43:Z43)</f>
        <v>19064.400069847226</v>
      </c>
      <c r="AB43" s="47">
        <f>IF(AA10&lt;='Bazinės prielaidos'!$E$11+'Bazinės prielaidos'!$E$15,+AA42*'Dalyvio prielaidos'!$E$152/12,0)</f>
        <v>3894.9331192818049</v>
      </c>
      <c r="AC43" s="47">
        <f>IF(AB10&lt;='Bazinės prielaidos'!$E$11+'Bazinės prielaidos'!$E$15,+AB42*'Dalyvio prielaidos'!$E$152/12,0)</f>
        <v>3884.6927346664202</v>
      </c>
      <c r="AD43" s="47">
        <f>IF(AC10&lt;='Bazinės prielaidos'!$E$11+'Bazinės prielaidos'!$E$15,+AC42*'Dalyvio prielaidos'!$E$152/12,0)</f>
        <v>3874.4523500510354</v>
      </c>
      <c r="AE43" s="47">
        <f>IF(AD10&lt;='Bazinės prielaidos'!$E$11+'Bazinės prielaidos'!$E$15,+AD42*'Dalyvio prielaidos'!$E$152/12,0)</f>
        <v>3864.2119654356516</v>
      </c>
      <c r="AF43" s="47">
        <f>IF(AE10&lt;='Bazinės prielaidos'!$E$11+'Bazinės prielaidos'!$E$15,+AE42*'Dalyvio prielaidos'!$E$152/12,0)</f>
        <v>3853.9715808202659</v>
      </c>
      <c r="AG43" s="47">
        <f>IF(AF10&lt;='Bazinės prielaidos'!$E$11+'Bazinės prielaidos'!$E$15,+AF42*'Dalyvio prielaidos'!$E$152/12,0)</f>
        <v>3843.7311962048821</v>
      </c>
      <c r="AH43" s="47">
        <f>IF(AG10&lt;='Bazinės prielaidos'!$E$11+'Bazinės prielaidos'!$E$15,+AG42*'Dalyvio prielaidos'!$E$152/12,0)</f>
        <v>3833.4908115894978</v>
      </c>
      <c r="AI43" s="47">
        <f>IF(AH10&lt;='Bazinės prielaidos'!$E$11+'Bazinės prielaidos'!$E$15,+AH42*'Dalyvio prielaidos'!$E$152/12,0)</f>
        <v>3823.2504269741125</v>
      </c>
      <c r="AJ43" s="47">
        <f>IF(AI10&lt;='Bazinės prielaidos'!$E$11+'Bazinės prielaidos'!$E$15,+AI42*'Dalyvio prielaidos'!$E$152/12,0)</f>
        <v>3813.0100423587278</v>
      </c>
      <c r="AK43" s="47">
        <f>IF(AJ10&lt;='Bazinės prielaidos'!$E$11+'Bazinės prielaidos'!$E$15,+AJ42*'Dalyvio prielaidos'!$E$152/12,0)</f>
        <v>3802.769657743343</v>
      </c>
      <c r="AL43" s="47">
        <f>IF(AK10&lt;='Bazinės prielaidos'!$E$11+'Bazinės prielaidos'!$E$15,+AK42*'Dalyvio prielaidos'!$E$152/12,0)</f>
        <v>3792.5292731279583</v>
      </c>
      <c r="AM43" s="47">
        <f>IF(AL10&lt;='Bazinės prielaidos'!$E$11+'Bazinės prielaidos'!$E$15,+AL42*'Dalyvio prielaidos'!$E$152/12,0)</f>
        <v>3782.288888512574</v>
      </c>
      <c r="AN43" s="47">
        <f>SUM(AB43:AM43)</f>
        <v>46063.332046766271</v>
      </c>
      <c r="AO43" s="47">
        <f>+AN42*'Dalyvio prielaidos'!$E$152/12</f>
        <v>3772.0485038971888</v>
      </c>
      <c r="AP43" s="47">
        <f>+AO42*'Dalyvio prielaidos'!$E$152/12</f>
        <v>3761.8081192818045</v>
      </c>
      <c r="AQ43" s="47">
        <f>+AP42*'Dalyvio prielaidos'!$E$152/12</f>
        <v>3751.5677346664197</v>
      </c>
      <c r="AR43" s="47">
        <f>+AQ42*'Dalyvio prielaidos'!$E$152/12</f>
        <v>3741.327350051035</v>
      </c>
      <c r="AS43" s="47">
        <f>+AR42*'Dalyvio prielaidos'!$E$152/12</f>
        <v>3731.0869654356502</v>
      </c>
      <c r="AT43" s="47">
        <f>+AS42*'Dalyvio prielaidos'!$E$152/12</f>
        <v>3720.8465808202654</v>
      </c>
      <c r="AU43" s="47">
        <f>+AT42*'Dalyvio prielaidos'!$E$152/12</f>
        <v>3710.6061962048811</v>
      </c>
      <c r="AV43" s="47">
        <f>+AU42*'Dalyvio prielaidos'!$E$152/12</f>
        <v>3700.3658115894964</v>
      </c>
      <c r="AW43" s="47">
        <f>+AV42*'Dalyvio prielaidos'!$E$152/12</f>
        <v>3690.1254269741112</v>
      </c>
      <c r="AX43" s="47">
        <f>+AW42*'Dalyvio prielaidos'!$E$152/12</f>
        <v>3679.8850423587269</v>
      </c>
      <c r="AY43" s="47">
        <f>+AX42*'Dalyvio prielaidos'!$E$152/12</f>
        <v>3669.6446577433421</v>
      </c>
      <c r="AZ43" s="47">
        <f>+AY42*'Dalyvio prielaidos'!$E$152/12</f>
        <v>3659.4042731279574</v>
      </c>
      <c r="BA43" s="47">
        <f>SUM(AO43:AZ43)</f>
        <v>44588.71666215088</v>
      </c>
      <c r="BB43" s="47">
        <f>+BA42*'Dalyvio prielaidos'!$E$152/12</f>
        <v>3649.1638885125726</v>
      </c>
      <c r="BC43" s="47">
        <f>+BB42*'Dalyvio prielaidos'!$E$152/12</f>
        <v>3638.9235038971879</v>
      </c>
      <c r="BD43" s="47">
        <f>+BC42*'Dalyvio prielaidos'!$E$152/12</f>
        <v>3628.683119281804</v>
      </c>
      <c r="BE43" s="47">
        <f>+BD42*'Dalyvio prielaidos'!$E$152/12</f>
        <v>3618.4427346664193</v>
      </c>
      <c r="BF43" s="47">
        <f>+BE42*'Dalyvio prielaidos'!$E$152/12</f>
        <v>3608.2023500510345</v>
      </c>
      <c r="BG43" s="47">
        <f>+BF42*'Dalyvio prielaidos'!$E$152/12</f>
        <v>3597.9619654356497</v>
      </c>
      <c r="BH43" s="47">
        <f>+BG42*'Dalyvio prielaidos'!$E$152/12</f>
        <v>3587.721580820265</v>
      </c>
      <c r="BI43" s="47">
        <f>+BH42*'Dalyvio prielaidos'!$E$152/12</f>
        <v>3577.4811962048807</v>
      </c>
      <c r="BJ43" s="47">
        <f>+BI42*'Dalyvio prielaidos'!$E$152/12</f>
        <v>3567.2408115894959</v>
      </c>
      <c r="BK43" s="47">
        <f>+BJ42*'Dalyvio prielaidos'!$E$152/12</f>
        <v>3557.0004269741112</v>
      </c>
      <c r="BL43" s="47">
        <f>+BK42*'Dalyvio prielaidos'!$E$152/12</f>
        <v>3546.7600423587264</v>
      </c>
      <c r="BM43" s="47">
        <f>+BL42*'Dalyvio prielaidos'!$E$152/12</f>
        <v>3536.5196577433417</v>
      </c>
      <c r="BN43" s="47">
        <f>SUM(BB43:BM43)</f>
        <v>43114.10127753549</v>
      </c>
      <c r="BO43" s="47">
        <f>+BN42*'Dalyvio prielaidos'!$E$152/12</f>
        <v>3526.2792731279569</v>
      </c>
      <c r="BP43" s="47">
        <f>+BO42*'Dalyvio prielaidos'!$E$152/12</f>
        <v>3516.0388885125726</v>
      </c>
      <c r="BQ43" s="47">
        <f>+BP42*'Dalyvio prielaidos'!$E$152/12</f>
        <v>3505.7985038971874</v>
      </c>
      <c r="BR43" s="47">
        <f>+BQ42*'Dalyvio prielaidos'!$E$152/12</f>
        <v>3495.5581192818031</v>
      </c>
      <c r="BS43" s="47">
        <f>+BR42*'Dalyvio prielaidos'!$E$152/12</f>
        <v>3485.3177346664183</v>
      </c>
      <c r="BT43" s="47">
        <f>+BS42*'Dalyvio prielaidos'!$E$152/12</f>
        <v>3475.0773500510336</v>
      </c>
      <c r="BU43" s="47">
        <f>+BT42*'Dalyvio prielaidos'!$E$152/12</f>
        <v>3464.8369654356488</v>
      </c>
      <c r="BV43" s="47">
        <f>+BU42*'Dalyvio prielaidos'!$E$152/12</f>
        <v>3454.5965808202641</v>
      </c>
      <c r="BW43" s="47">
        <f>+BV42*'Dalyvio prielaidos'!$E$152/12</f>
        <v>3444.3561962048793</v>
      </c>
      <c r="BX43" s="47">
        <f>+BW42*'Dalyvio prielaidos'!$E$152/12</f>
        <v>3434.1158115894955</v>
      </c>
      <c r="BY43" s="47">
        <f>+BX42*'Dalyvio prielaidos'!$E$152/12</f>
        <v>3423.8754269741107</v>
      </c>
      <c r="BZ43" s="47">
        <f>+BY42*'Dalyvio prielaidos'!$E$152/12</f>
        <v>3413.635042358726</v>
      </c>
      <c r="CA43" s="47">
        <f>SUM(BO43:BZ43)</f>
        <v>41639.4858929201</v>
      </c>
      <c r="CB43" s="47">
        <f>+CA42*'Dalyvio prielaidos'!$E$152/12</f>
        <v>3403.3946577433417</v>
      </c>
      <c r="CC43" s="47">
        <f>+CB42*'Dalyvio prielaidos'!$E$152/12</f>
        <v>3393.1542731279565</v>
      </c>
      <c r="CD43" s="47">
        <f>+CC42*'Dalyvio prielaidos'!$E$152/12</f>
        <v>3382.9138885125722</v>
      </c>
      <c r="CE43" s="47">
        <f>+CD42*'Dalyvio prielaidos'!$E$152/12</f>
        <v>3372.6735038971874</v>
      </c>
      <c r="CF43" s="47">
        <f>+CE42*'Dalyvio prielaidos'!$E$152/12</f>
        <v>3362.4331192818026</v>
      </c>
      <c r="CG43" s="47">
        <f>+CF42*'Dalyvio prielaidos'!$E$152/12</f>
        <v>3352.1927346664179</v>
      </c>
      <c r="CH43" s="47">
        <f>+CG42*'Dalyvio prielaidos'!$E$152/12</f>
        <v>3341.9523500510331</v>
      </c>
      <c r="CI43" s="47">
        <f>+CH42*'Dalyvio prielaidos'!$E$152/12</f>
        <v>3331.7119654356488</v>
      </c>
      <c r="CJ43" s="47">
        <f>+CI42*'Dalyvio prielaidos'!$E$152/12</f>
        <v>3321.4715808202641</v>
      </c>
      <c r="CK43" s="47">
        <f>+CJ42*'Dalyvio prielaidos'!$E$152/12</f>
        <v>3311.2311962048789</v>
      </c>
      <c r="CL43" s="47">
        <f>+CK42*'Dalyvio prielaidos'!$E$152/12</f>
        <v>3300.9908115894946</v>
      </c>
      <c r="CM43" s="47">
        <f>+CL42*'Dalyvio prielaidos'!$E$152/12</f>
        <v>3290.7504269741098</v>
      </c>
      <c r="CN43" s="47">
        <f>SUM(CB43:CM43)</f>
        <v>40164.87050830471</v>
      </c>
      <c r="CO43" s="47">
        <f>+CN42*'Dalyvio prielaidos'!$E$152/12</f>
        <v>3280.5100423587251</v>
      </c>
      <c r="CP43" s="47">
        <f>+CO42*'Dalyvio prielaidos'!$E$152/12</f>
        <v>3270.2696577433403</v>
      </c>
      <c r="CQ43" s="47">
        <f>+CP42*'Dalyvio prielaidos'!$E$152/12</f>
        <v>3260.0292731279555</v>
      </c>
      <c r="CR43" s="47">
        <f>+CQ42*'Dalyvio prielaidos'!$E$152/12</f>
        <v>3249.7888885125717</v>
      </c>
      <c r="CS43" s="47">
        <f>+CR42*'Dalyvio prielaidos'!$E$152/12</f>
        <v>3239.548503897186</v>
      </c>
      <c r="CT43" s="47">
        <f>+CS42*'Dalyvio prielaidos'!$E$152/12</f>
        <v>3229.3081192818013</v>
      </c>
      <c r="CU43" s="47">
        <f>+CT42*'Dalyvio prielaidos'!$E$152/12</f>
        <v>3219.0677346664174</v>
      </c>
      <c r="CV43" s="47">
        <f>+CU42*'Dalyvio prielaidos'!$E$152/12</f>
        <v>3208.8273500510327</v>
      </c>
      <c r="CW43" s="47">
        <f>+CV42*'Dalyvio prielaidos'!$E$152/12</f>
        <v>3198.5869654356479</v>
      </c>
      <c r="CX43" s="47">
        <f>+CW42*'Dalyvio prielaidos'!$E$152/12</f>
        <v>3188.3465808202632</v>
      </c>
      <c r="CY43" s="47">
        <f>+CX42*'Dalyvio prielaidos'!$E$152/12</f>
        <v>3178.1061962048775</v>
      </c>
      <c r="CZ43" s="47">
        <f>+CY42*'Dalyvio prielaidos'!$E$152/12</f>
        <v>3167.8658115894928</v>
      </c>
      <c r="DA43" s="47">
        <f>SUM(CO43:CZ43)</f>
        <v>38690.255123689312</v>
      </c>
      <c r="DB43" s="47">
        <f>+DA42*'Dalyvio prielaidos'!$E$152/12</f>
        <v>3157.625426974108</v>
      </c>
      <c r="DC43" s="47">
        <f>+DB42*'Dalyvio prielaidos'!$E$152/12</f>
        <v>3147.3850423587232</v>
      </c>
      <c r="DD43" s="47">
        <f>+DC42*'Dalyvio prielaidos'!$E$152/12</f>
        <v>3137.1446577433394</v>
      </c>
      <c r="DE43" s="47">
        <f>+DD42*'Dalyvio prielaidos'!$E$152/12</f>
        <v>3126.9042731279537</v>
      </c>
      <c r="DF43" s="47">
        <f>+DE42*'Dalyvio prielaidos'!$E$152/12</f>
        <v>3116.6638885125699</v>
      </c>
      <c r="DG43" s="47">
        <f>+DF42*'Dalyvio prielaidos'!$E$152/12</f>
        <v>3106.4235038971856</v>
      </c>
      <c r="DH43" s="47">
        <f>+DG42*'Dalyvio prielaidos'!$E$152/12</f>
        <v>3096.1831192818004</v>
      </c>
      <c r="DI43" s="47">
        <f>+DH42*'Dalyvio prielaidos'!$E$152/12</f>
        <v>3085.9427346664156</v>
      </c>
      <c r="DJ43" s="47">
        <f>+DI42*'Dalyvio prielaidos'!$E$152/12</f>
        <v>3075.70235005103</v>
      </c>
      <c r="DK43" s="47">
        <f>+DJ42*'Dalyvio prielaidos'!$E$152/12</f>
        <v>3065.4619654356452</v>
      </c>
      <c r="DL43" s="47">
        <f>+DK42*'Dalyvio prielaidos'!$E$152/12</f>
        <v>3055.2215808202614</v>
      </c>
      <c r="DM43" s="47">
        <f>+DL42*'Dalyvio prielaidos'!$E$152/12</f>
        <v>3044.9811962048766</v>
      </c>
      <c r="DN43" s="47">
        <f>SUM(DB43:DM43)</f>
        <v>37215.639739073908</v>
      </c>
      <c r="DO43" s="47">
        <f>+DN42*'Dalyvio prielaidos'!$E$152/12</f>
        <v>3034.7408115894918</v>
      </c>
      <c r="DP43" s="47">
        <f>+DO42*'Dalyvio prielaidos'!$E$152/12</f>
        <v>3024.5004269741071</v>
      </c>
      <c r="DQ43" s="47">
        <f>+DP42*'Dalyvio prielaidos'!$E$152/12</f>
        <v>3014.2600423587223</v>
      </c>
      <c r="DR43" s="47">
        <f>+DQ42*'Dalyvio prielaidos'!$E$152/12</f>
        <v>3004.019657743338</v>
      </c>
      <c r="DS43" s="47">
        <f>+DR42*'Dalyvio prielaidos'!$E$152/12</f>
        <v>2993.7792731279533</v>
      </c>
      <c r="DT43" s="47">
        <f>+DS42*'Dalyvio prielaidos'!$E$152/12</f>
        <v>2983.538888512569</v>
      </c>
      <c r="DU43" s="47">
        <f>+DT42*'Dalyvio prielaidos'!$E$152/12</f>
        <v>2973.2985038971851</v>
      </c>
      <c r="DV43" s="47">
        <f>+DU42*'Dalyvio prielaidos'!$E$152/12</f>
        <v>2963.0581192818004</v>
      </c>
      <c r="DW43" s="47">
        <f>+DV42*'Dalyvio prielaidos'!$E$152/12</f>
        <v>2952.8177346664156</v>
      </c>
      <c r="DX43" s="47">
        <f>+DW42*'Dalyvio prielaidos'!$E$152/12</f>
        <v>2942.5773500510309</v>
      </c>
      <c r="DY43" s="47">
        <f>+DX42*'Dalyvio prielaidos'!$E$152/12</f>
        <v>2932.3369654356452</v>
      </c>
      <c r="DZ43" s="47">
        <f>+DY42*'Dalyvio prielaidos'!$E$152/12</f>
        <v>2922.0965808202614</v>
      </c>
      <c r="EA43" s="47">
        <f>SUM(DO43:DZ43)</f>
        <v>35741.024354458517</v>
      </c>
      <c r="EB43" s="47">
        <f>+EA42*'Dalyvio prielaidos'!$E$152/12</f>
        <v>2911.8561962048766</v>
      </c>
      <c r="EC43" s="47">
        <f>+EB42*'Dalyvio prielaidos'!$E$152/12</f>
        <v>2901.6158115894918</v>
      </c>
      <c r="ED43" s="47">
        <f>+EC42*'Dalyvio prielaidos'!$E$152/12</f>
        <v>2891.3754269741071</v>
      </c>
      <c r="EE43" s="47">
        <f>+ED42*'Dalyvio prielaidos'!$E$152/12</f>
        <v>2881.1350423587223</v>
      </c>
      <c r="EF43" s="47">
        <f>+EE42*'Dalyvio prielaidos'!$E$152/12</f>
        <v>2870.894657743338</v>
      </c>
      <c r="EG43" s="47">
        <f>+EF42*'Dalyvio prielaidos'!$E$152/12</f>
        <v>2860.6542731279528</v>
      </c>
      <c r="EH43" s="47">
        <f>+EG42*'Dalyvio prielaidos'!$E$152/12</f>
        <v>2850.4138885125681</v>
      </c>
      <c r="EI43" s="47">
        <f>+EH42*'Dalyvio prielaidos'!$E$152/12</f>
        <v>2840.1735038971833</v>
      </c>
      <c r="EJ43" s="47">
        <f>+EI42*'Dalyvio prielaidos'!$E$152/12</f>
        <v>2829.933119281799</v>
      </c>
      <c r="EK43" s="47">
        <f>+EJ42*'Dalyvio prielaidos'!$E$152/12</f>
        <v>2819.6927346664143</v>
      </c>
      <c r="EL43" s="47">
        <f>+EK42*'Dalyvio prielaidos'!$E$152/12</f>
        <v>2809.45235005103</v>
      </c>
      <c r="EM43" s="47">
        <f>+EL42*'Dalyvio prielaidos'!$E$152/12</f>
        <v>2799.2119654356452</v>
      </c>
      <c r="EN43" s="47">
        <f>SUM(EB43:EM43)</f>
        <v>34266.408969843127</v>
      </c>
      <c r="EO43" s="47">
        <f>+EN42*'Dalyvio prielaidos'!$E$152/12</f>
        <v>2788.9715808202604</v>
      </c>
      <c r="EP43" s="47">
        <f>+EO42*'Dalyvio prielaidos'!$E$152/12</f>
        <v>2778.7311962048757</v>
      </c>
      <c r="EQ43" s="47">
        <f>+EP42*'Dalyvio prielaidos'!$E$152/12</f>
        <v>2768.4908115894918</v>
      </c>
      <c r="ER43" s="47">
        <f>+EQ42*'Dalyvio prielaidos'!$E$152/12</f>
        <v>2758.2504269741071</v>
      </c>
      <c r="ES43" s="47">
        <f>+ER42*'Dalyvio prielaidos'!$E$152/12</f>
        <v>2748.0100423587223</v>
      </c>
      <c r="ET43" s="47">
        <f>+ES42*'Dalyvio prielaidos'!$E$152/12</f>
        <v>2737.769657743338</v>
      </c>
      <c r="EU43" s="47">
        <f>+ET42*'Dalyvio prielaidos'!$E$152/12</f>
        <v>2727.5292731279528</v>
      </c>
      <c r="EV43" s="47">
        <f>+EU42*'Dalyvio prielaidos'!$E$152/12</f>
        <v>2717.2888885125681</v>
      </c>
      <c r="EW43" s="47">
        <f>+EV42*'Dalyvio prielaidos'!$E$152/12</f>
        <v>2707.0485038971833</v>
      </c>
      <c r="EX43" s="47">
        <f>+EW42*'Dalyvio prielaidos'!$E$152/12</f>
        <v>2696.8081192817986</v>
      </c>
      <c r="EY43" s="47">
        <f>+EX42*'Dalyvio prielaidos'!$E$152/12</f>
        <v>2686.5677346664143</v>
      </c>
      <c r="EZ43" s="47">
        <f>+EY42*'Dalyvio prielaidos'!$E$152/12</f>
        <v>2676.327350051029</v>
      </c>
      <c r="FA43" s="47">
        <f>SUM(EO43:EZ43)</f>
        <v>32791.793585227737</v>
      </c>
      <c r="FB43" s="47">
        <f>+FA42*'Dalyvio prielaidos'!$E$152/12</f>
        <v>2666.0869654356443</v>
      </c>
      <c r="FC43" s="47">
        <f>+FB42*'Dalyvio prielaidos'!$E$152/12</f>
        <v>2655.8465808202595</v>
      </c>
      <c r="FD43" s="47">
        <f>+FC42*'Dalyvio prielaidos'!$E$152/12</f>
        <v>2645.6061962048748</v>
      </c>
      <c r="FE43" s="47">
        <f>+FD42*'Dalyvio prielaidos'!$E$152/12</f>
        <v>2635.3658115894905</v>
      </c>
      <c r="FF43" s="47">
        <f>+FE42*'Dalyvio prielaidos'!$E$152/12</f>
        <v>2625.1254269741053</v>
      </c>
      <c r="FG43" s="47">
        <f>+FF42*'Dalyvio prielaidos'!$E$152/12</f>
        <v>2614.8850423587214</v>
      </c>
      <c r="FH43" s="47">
        <f>+FG42*'Dalyvio prielaidos'!$E$152/12</f>
        <v>2604.6446577433362</v>
      </c>
      <c r="FI43" s="47">
        <f>+FH42*'Dalyvio prielaidos'!$E$152/12</f>
        <v>2594.4042731279515</v>
      </c>
      <c r="FJ43" s="47">
        <f>+FI42*'Dalyvio prielaidos'!$E$152/12</f>
        <v>2584.1638885125672</v>
      </c>
      <c r="FK43" s="47">
        <f>+FJ42*'Dalyvio prielaidos'!$E$152/12</f>
        <v>2573.9235038971824</v>
      </c>
      <c r="FL43" s="47">
        <f>+FK42*'Dalyvio prielaidos'!$E$152/12</f>
        <v>2563.6831192817981</v>
      </c>
      <c r="FM43" s="47">
        <f>+FL42*'Dalyvio prielaidos'!$E$152/12</f>
        <v>2553.4427346664133</v>
      </c>
      <c r="FN43" s="47">
        <f>SUM(FB43:FM43)</f>
        <v>31317.178200612343</v>
      </c>
      <c r="FO43" s="47">
        <f>+FN42*'Dalyvio prielaidos'!$E$152/12</f>
        <v>2543.2023500510286</v>
      </c>
      <c r="FP43" s="47">
        <f>+FO42*'Dalyvio prielaidos'!$E$152/12</f>
        <v>2454.3185451126114</v>
      </c>
      <c r="FQ43" s="47">
        <f>+FP42*'Dalyvio prielaidos'!$E$152/12</f>
        <v>2178.8176600509169</v>
      </c>
      <c r="FR43" s="47">
        <f>+FQ42*'Dalyvio prielaidos'!$E$152/12</f>
        <v>1898.8550353693738</v>
      </c>
      <c r="FS43" s="47">
        <f>+FR42*'Dalyvio prielaidos'!$E$152/12</f>
        <v>1614.3860536717855</v>
      </c>
      <c r="FT43" s="47">
        <f>+FS42*'Dalyvio prielaidos'!$E$152/12</f>
        <v>1325.3656513879898</v>
      </c>
      <c r="FU43" s="47">
        <f>+FT42*'Dalyvio prielaidos'!$E$152/12</f>
        <v>1031.748314312126</v>
      </c>
      <c r="FV43" s="47">
        <f>+FU42*'Dalyvio prielaidos'!$E$152/12</f>
        <v>733.48807309627239</v>
      </c>
      <c r="FW43" s="47">
        <f>+FV42*'Dalyvio prielaidos'!$E$152/12</f>
        <v>430.53849869902939</v>
      </c>
      <c r="FX43" s="47">
        <f>+FW42*'Dalyvio prielaidos'!$E$152/12</f>
        <v>122.85269778858317</v>
      </c>
      <c r="FY43" s="47">
        <f>+FX42*'Dalyvio prielaidos'!$E$152/12</f>
        <v>-189.61669190019833</v>
      </c>
      <c r="FZ43" s="47">
        <f>+FY42*'Dalyvio prielaidos'!$E$152/12</f>
        <v>-506.91750625509826</v>
      </c>
      <c r="GA43" s="47">
        <f>SUM(FO43:FZ43)</f>
        <v>13637.038681384422</v>
      </c>
      <c r="GB43" s="47">
        <f>+GA42*'Dalyvio prielaidos'!$E$152/12</f>
        <v>-728.09805952277759</v>
      </c>
      <c r="GC43" s="47">
        <f>+GB42*'Dalyvio prielaidos'!$E$152/12</f>
        <v>-883.97322405021805</v>
      </c>
      <c r="GD43" s="47">
        <f>+GC42*'Dalyvio prielaidos'!$E$152/12</f>
        <v>-1213.3377960343105</v>
      </c>
      <c r="GE43" s="47">
        <f>+GD42*'Dalyvio prielaidos'!$E$152/12</f>
        <v>-1547.7027445074746</v>
      </c>
      <c r="GF43" s="47">
        <f>+GE42*'Dalyvio prielaidos'!$E$152/12</f>
        <v>-1887.1180732346011</v>
      </c>
      <c r="GG43" s="47">
        <f>+GF42*'Dalyvio prielaidos'!$E$152/12</f>
        <v>-2231.6342860182294</v>
      </c>
      <c r="GH43" s="47">
        <f>+GG42*'Dalyvio prielaidos'!$E$152/12</f>
        <v>-349.66810568069576</v>
      </c>
      <c r="GI43" s="47">
        <f>+GH42*'Dalyvio prielaidos'!$E$152/12</f>
        <v>-682.2232803272467</v>
      </c>
      <c r="GJ43" s="47">
        <f>+GI42*'Dalyvio prielaidos'!$E$152/12</f>
        <v>-1019.8107374894943</v>
      </c>
      <c r="GK43" s="47">
        <f>+GJ42*'Dalyvio prielaidos'!$E$152/12</f>
        <v>-1362.4807999925947</v>
      </c>
      <c r="GL43" s="47">
        <f>+GK42*'Dalyvio prielaidos'!$E$152/12</f>
        <v>-1710.2842938899573</v>
      </c>
      <c r="GM43" s="47">
        <f>+GL42*'Dalyvio prielaidos'!$E$152/12</f>
        <v>-2063.2725534955239</v>
      </c>
      <c r="GN43" s="47">
        <f>SUM(GB43:GM43)</f>
        <v>-15679.603954243124</v>
      </c>
      <c r="GO43" s="47"/>
      <c r="GP43" s="47"/>
      <c r="GQ43" s="47"/>
      <c r="GR43" s="47"/>
      <c r="GS43" s="47"/>
      <c r="GT43" s="47"/>
      <c r="GU43" s="47"/>
      <c r="GV43" s="47"/>
      <c r="GW43" s="47"/>
      <c r="GX43" s="47"/>
      <c r="GY43" s="47"/>
      <c r="GZ43" s="47"/>
      <c r="HA43" s="47"/>
      <c r="HB43" s="450"/>
      <c r="HC43" s="450"/>
      <c r="HD43" s="450"/>
      <c r="HE43" s="450"/>
      <c r="HF43" s="450"/>
      <c r="HG43" s="450"/>
      <c r="HH43" s="450"/>
      <c r="HI43" s="450"/>
      <c r="HJ43" s="450"/>
      <c r="HK43" s="450"/>
      <c r="HL43" s="450"/>
      <c r="HM43" s="450"/>
      <c r="HN43" s="47"/>
      <c r="HO43" s="450"/>
      <c r="HP43" s="450"/>
      <c r="HQ43" s="450"/>
      <c r="HR43" s="450"/>
      <c r="HS43" s="450"/>
      <c r="HT43" s="450"/>
      <c r="HU43" s="450"/>
      <c r="HV43" s="450"/>
      <c r="HW43" s="450"/>
      <c r="HX43" s="450"/>
      <c r="HY43" s="450"/>
      <c r="HZ43" s="450"/>
      <c r="IA43" s="47"/>
      <c r="IB43" s="450"/>
      <c r="IC43" s="450"/>
      <c r="ID43" s="450"/>
      <c r="IE43" s="450"/>
      <c r="IF43" s="450"/>
      <c r="IG43" s="450"/>
      <c r="IH43" s="450"/>
      <c r="II43" s="450"/>
      <c r="IJ43" s="450"/>
      <c r="IK43" s="450"/>
      <c r="IL43" s="450"/>
      <c r="IM43" s="450"/>
      <c r="IN43" s="47"/>
      <c r="IO43" s="450"/>
      <c r="IP43" s="450"/>
      <c r="IQ43" s="450"/>
      <c r="IR43" s="450"/>
      <c r="IS43" s="450"/>
      <c r="IT43" s="450"/>
      <c r="IU43" s="450"/>
      <c r="IV43" s="450"/>
      <c r="IW43" s="450"/>
      <c r="IX43" s="450"/>
      <c r="IY43" s="450"/>
      <c r="IZ43" s="450"/>
      <c r="JA43" s="47"/>
      <c r="JB43" s="450"/>
      <c r="JC43" s="450"/>
      <c r="JD43" s="450"/>
      <c r="JE43" s="450"/>
      <c r="JF43" s="450"/>
      <c r="JG43" s="450"/>
      <c r="JH43" s="450"/>
      <c r="JI43" s="450"/>
      <c r="JJ43" s="450"/>
      <c r="JK43" s="450"/>
      <c r="JL43" s="450"/>
      <c r="JM43" s="450"/>
      <c r="JN43" s="47"/>
      <c r="JO43" s="450"/>
      <c r="JP43" s="450"/>
      <c r="JQ43" s="450"/>
      <c r="JR43" s="450"/>
      <c r="JS43" s="450"/>
      <c r="JT43" s="450"/>
      <c r="JU43" s="450"/>
      <c r="JV43" s="450"/>
      <c r="JW43" s="450"/>
      <c r="JX43" s="450"/>
      <c r="JY43" s="450"/>
      <c r="JZ43" s="450"/>
      <c r="KA43" s="47"/>
      <c r="KB43" s="450"/>
      <c r="KC43" s="450"/>
      <c r="KD43" s="450"/>
      <c r="KE43" s="450"/>
      <c r="KF43" s="450"/>
      <c r="KG43" s="450"/>
      <c r="KH43" s="450"/>
      <c r="KI43" s="450"/>
      <c r="KJ43" s="450"/>
      <c r="KK43" s="450"/>
      <c r="KL43" s="450"/>
      <c r="KM43" s="450"/>
      <c r="KN43" s="47"/>
      <c r="KO43" s="450"/>
      <c r="KP43" s="450"/>
      <c r="KQ43" s="450"/>
      <c r="KR43" s="450"/>
      <c r="KS43" s="450"/>
      <c r="KT43" s="450"/>
      <c r="KU43" s="450"/>
      <c r="KV43" s="450"/>
      <c r="KW43" s="450"/>
      <c r="KX43" s="450"/>
      <c r="KY43" s="450"/>
      <c r="KZ43" s="450"/>
      <c r="LA43" s="47"/>
      <c r="LB43" s="450"/>
      <c r="LC43" s="450"/>
      <c r="LD43" s="450"/>
      <c r="LE43" s="450"/>
      <c r="LF43" s="450"/>
      <c r="LG43" s="450"/>
      <c r="LH43" s="450"/>
      <c r="LI43" s="450"/>
      <c r="LJ43" s="450"/>
      <c r="LK43" s="450"/>
      <c r="LL43" s="450"/>
      <c r="LM43" s="450"/>
      <c r="LN43" s="47"/>
    </row>
    <row r="44" spans="1:326">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511"/>
      <c r="HC44" s="511"/>
      <c r="HD44" s="511"/>
      <c r="HE44" s="511"/>
      <c r="HF44" s="511"/>
      <c r="HG44" s="511"/>
      <c r="HH44" s="511"/>
      <c r="HI44" s="511"/>
      <c r="HJ44" s="511"/>
      <c r="HK44" s="511"/>
      <c r="HL44" s="511"/>
      <c r="HM44" s="511"/>
      <c r="HN44" s="23"/>
      <c r="HO44" s="511"/>
      <c r="HP44" s="511"/>
      <c r="HQ44" s="511"/>
      <c r="HR44" s="511"/>
      <c r="HS44" s="511"/>
      <c r="HT44" s="511"/>
      <c r="HU44" s="511"/>
      <c r="HV44" s="511"/>
      <c r="HW44" s="511"/>
      <c r="HX44" s="511"/>
      <c r="HY44" s="511"/>
      <c r="HZ44" s="511"/>
      <c r="IA44" s="23"/>
      <c r="IB44" s="511"/>
      <c r="IC44" s="511"/>
      <c r="ID44" s="511"/>
      <c r="IE44" s="511"/>
      <c r="IF44" s="511"/>
      <c r="IG44" s="511"/>
      <c r="IH44" s="511"/>
      <c r="II44" s="511"/>
      <c r="IJ44" s="511"/>
      <c r="IK44" s="511"/>
      <c r="IL44" s="511"/>
      <c r="IM44" s="511"/>
      <c r="IN44" s="23"/>
      <c r="IO44" s="511"/>
      <c r="IP44" s="511"/>
      <c r="IQ44" s="511"/>
      <c r="IR44" s="511"/>
      <c r="IS44" s="511"/>
      <c r="IT44" s="511"/>
      <c r="IU44" s="511"/>
      <c r="IV44" s="511"/>
      <c r="IW44" s="511"/>
      <c r="IX44" s="511"/>
      <c r="IY44" s="511"/>
      <c r="IZ44" s="511"/>
      <c r="JA44" s="23"/>
      <c r="JB44" s="511"/>
      <c r="JC44" s="511"/>
      <c r="JD44" s="511"/>
      <c r="JE44" s="511"/>
      <c r="JF44" s="511"/>
      <c r="JG44" s="511"/>
      <c r="JH44" s="511"/>
      <c r="JI44" s="511"/>
      <c r="JJ44" s="511"/>
      <c r="JK44" s="511"/>
      <c r="JL44" s="511"/>
      <c r="JM44" s="511"/>
      <c r="JN44" s="23"/>
      <c r="JO44" s="511"/>
      <c r="JP44" s="511"/>
      <c r="JQ44" s="511"/>
      <c r="JR44" s="511"/>
      <c r="JS44" s="511"/>
      <c r="JT44" s="511"/>
      <c r="JU44" s="511"/>
      <c r="JV44" s="511"/>
      <c r="JW44" s="511"/>
      <c r="JX44" s="511"/>
      <c r="JY44" s="511"/>
      <c r="JZ44" s="511"/>
      <c r="KA44" s="23"/>
      <c r="KB44" s="511"/>
      <c r="KC44" s="511"/>
      <c r="KD44" s="511"/>
      <c r="KE44" s="511"/>
      <c r="KF44" s="511"/>
      <c r="KG44" s="511"/>
      <c r="KH44" s="511"/>
      <c r="KI44" s="511"/>
      <c r="KJ44" s="511"/>
      <c r="KK44" s="511"/>
      <c r="KL44" s="511"/>
      <c r="KM44" s="511"/>
      <c r="KN44" s="23"/>
      <c r="KO44" s="511"/>
      <c r="KP44" s="511"/>
      <c r="KQ44" s="511"/>
      <c r="KR44" s="511"/>
      <c r="KS44" s="511"/>
      <c r="KT44" s="511"/>
      <c r="KU44" s="511"/>
      <c r="KV44" s="511"/>
      <c r="KW44" s="511"/>
      <c r="KX44" s="511"/>
      <c r="KY44" s="511"/>
      <c r="KZ44" s="511"/>
      <c r="LA44" s="23"/>
      <c r="LB44" s="511"/>
      <c r="LC44" s="511"/>
      <c r="LD44" s="511"/>
      <c r="LE44" s="511"/>
      <c r="LF44" s="511"/>
      <c r="LG44" s="511"/>
      <c r="LH44" s="511"/>
      <c r="LI44" s="511"/>
      <c r="LJ44" s="511"/>
      <c r="LK44" s="511"/>
      <c r="LL44" s="511"/>
      <c r="LM44" s="511"/>
      <c r="LN44" s="23"/>
    </row>
    <row r="45" spans="1:326" ht="15.75" thickBot="1">
      <c r="A45" s="16" t="s">
        <v>264</v>
      </c>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row>
    <row r="46" spans="1:326">
      <c r="A46" s="6" t="s">
        <v>154</v>
      </c>
      <c r="B46" s="77"/>
      <c r="C46" s="78">
        <f>B50</f>
        <v>69633.55</v>
      </c>
      <c r="D46" s="78">
        <f t="shared" ref="D46:M46" si="810">C50</f>
        <v>139267.1</v>
      </c>
      <c r="E46" s="78">
        <f t="shared" si="810"/>
        <v>208900.65000000002</v>
      </c>
      <c r="F46" s="78">
        <f t="shared" si="810"/>
        <v>278000</v>
      </c>
      <c r="G46" s="78">
        <f t="shared" si="810"/>
        <v>278000</v>
      </c>
      <c r="H46" s="78">
        <f t="shared" si="810"/>
        <v>278000</v>
      </c>
      <c r="I46" s="78">
        <f t="shared" si="810"/>
        <v>278000</v>
      </c>
      <c r="J46" s="78">
        <f t="shared" si="810"/>
        <v>278000</v>
      </c>
      <c r="K46" s="78">
        <f t="shared" si="810"/>
        <v>278000</v>
      </c>
      <c r="L46" s="78">
        <f t="shared" si="810"/>
        <v>278000</v>
      </c>
      <c r="M46" s="111">
        <f t="shared" si="810"/>
        <v>278000</v>
      </c>
      <c r="N46" s="78">
        <f>B46</f>
        <v>0</v>
      </c>
      <c r="O46" s="77">
        <f>M50</f>
        <v>278000</v>
      </c>
      <c r="P46" s="78">
        <f>O50</f>
        <v>278000</v>
      </c>
      <c r="Q46" s="78">
        <f t="shared" ref="Q46:Z46" si="811">P50</f>
        <v>278000</v>
      </c>
      <c r="R46" s="78">
        <f t="shared" si="811"/>
        <v>278000</v>
      </c>
      <c r="S46" s="78">
        <f t="shared" si="811"/>
        <v>278000</v>
      </c>
      <c r="T46" s="78">
        <f t="shared" si="811"/>
        <v>278000</v>
      </c>
      <c r="U46" s="78">
        <f t="shared" si="811"/>
        <v>278000</v>
      </c>
      <c r="V46" s="78">
        <f t="shared" si="811"/>
        <v>278000</v>
      </c>
      <c r="W46" s="78">
        <f t="shared" si="811"/>
        <v>278000</v>
      </c>
      <c r="X46" s="78">
        <f t="shared" si="811"/>
        <v>278000</v>
      </c>
      <c r="Y46" s="78">
        <f t="shared" si="811"/>
        <v>278000</v>
      </c>
      <c r="Z46" s="78">
        <f t="shared" si="811"/>
        <v>278000</v>
      </c>
      <c r="AA46" s="78">
        <f>O46</f>
        <v>278000</v>
      </c>
      <c r="AB46" s="78">
        <f>Z50</f>
        <v>278000</v>
      </c>
      <c r="AC46" s="78">
        <f>AB50</f>
        <v>278000</v>
      </c>
      <c r="AD46" s="78">
        <f t="shared" ref="AD46:AM46" si="812">AC50</f>
        <v>278000</v>
      </c>
      <c r="AE46" s="78">
        <f t="shared" si="812"/>
        <v>278000</v>
      </c>
      <c r="AF46" s="78">
        <f t="shared" si="812"/>
        <v>278000</v>
      </c>
      <c r="AG46" s="78">
        <f t="shared" si="812"/>
        <v>278000</v>
      </c>
      <c r="AH46" s="78">
        <f t="shared" si="812"/>
        <v>278000</v>
      </c>
      <c r="AI46" s="78">
        <f t="shared" si="812"/>
        <v>278000</v>
      </c>
      <c r="AJ46" s="78">
        <f t="shared" si="812"/>
        <v>278000</v>
      </c>
      <c r="AK46" s="78">
        <f t="shared" si="812"/>
        <v>278000</v>
      </c>
      <c r="AL46" s="78">
        <f t="shared" si="812"/>
        <v>278000</v>
      </c>
      <c r="AM46" s="78">
        <f t="shared" si="812"/>
        <v>278000</v>
      </c>
      <c r="AN46" s="78">
        <f>AB46</f>
        <v>278000</v>
      </c>
      <c r="AO46" s="78">
        <f>AM50</f>
        <v>278000</v>
      </c>
      <c r="AP46" s="78">
        <f>AO50</f>
        <v>278000</v>
      </c>
      <c r="AQ46" s="78">
        <f t="shared" ref="AQ46:AZ46" si="813">AP50</f>
        <v>278000</v>
      </c>
      <c r="AR46" s="78">
        <f t="shared" si="813"/>
        <v>278000</v>
      </c>
      <c r="AS46" s="78">
        <f t="shared" si="813"/>
        <v>278000</v>
      </c>
      <c r="AT46" s="78">
        <f t="shared" si="813"/>
        <v>278000</v>
      </c>
      <c r="AU46" s="78">
        <f t="shared" si="813"/>
        <v>278000</v>
      </c>
      <c r="AV46" s="78">
        <f t="shared" si="813"/>
        <v>278000</v>
      </c>
      <c r="AW46" s="78">
        <f t="shared" si="813"/>
        <v>278000</v>
      </c>
      <c r="AX46" s="78">
        <f t="shared" si="813"/>
        <v>278000</v>
      </c>
      <c r="AY46" s="78">
        <f t="shared" si="813"/>
        <v>278000</v>
      </c>
      <c r="AZ46" s="78">
        <f t="shared" si="813"/>
        <v>278000</v>
      </c>
      <c r="BA46" s="78">
        <f>AO46</f>
        <v>278000</v>
      </c>
      <c r="BB46" s="78">
        <f>AZ50</f>
        <v>278000</v>
      </c>
      <c r="BC46" s="78">
        <f>BB50</f>
        <v>278000</v>
      </c>
      <c r="BD46" s="78">
        <f t="shared" ref="BD46:BM46" si="814">BC50</f>
        <v>278000</v>
      </c>
      <c r="BE46" s="78">
        <f t="shared" si="814"/>
        <v>278000</v>
      </c>
      <c r="BF46" s="78">
        <f t="shared" si="814"/>
        <v>278000</v>
      </c>
      <c r="BG46" s="78">
        <f t="shared" si="814"/>
        <v>278000</v>
      </c>
      <c r="BH46" s="78">
        <f t="shared" si="814"/>
        <v>278000</v>
      </c>
      <c r="BI46" s="78">
        <f t="shared" si="814"/>
        <v>278000</v>
      </c>
      <c r="BJ46" s="78">
        <f t="shared" si="814"/>
        <v>278000</v>
      </c>
      <c r="BK46" s="78">
        <f t="shared" si="814"/>
        <v>278000</v>
      </c>
      <c r="BL46" s="78">
        <f t="shared" si="814"/>
        <v>278000</v>
      </c>
      <c r="BM46" s="78">
        <f t="shared" si="814"/>
        <v>278000</v>
      </c>
      <c r="BN46" s="78">
        <f>BB46</f>
        <v>278000</v>
      </c>
      <c r="BO46" s="78">
        <f>BM50</f>
        <v>278000</v>
      </c>
      <c r="BP46" s="78">
        <f>BO50</f>
        <v>278000</v>
      </c>
      <c r="BQ46" s="78">
        <f t="shared" ref="BQ46:BZ46" si="815">BP50</f>
        <v>278000</v>
      </c>
      <c r="BR46" s="78">
        <f t="shared" si="815"/>
        <v>278000</v>
      </c>
      <c r="BS46" s="78">
        <f t="shared" si="815"/>
        <v>278000</v>
      </c>
      <c r="BT46" s="78">
        <f t="shared" si="815"/>
        <v>278000</v>
      </c>
      <c r="BU46" s="78">
        <f t="shared" si="815"/>
        <v>278000</v>
      </c>
      <c r="BV46" s="78">
        <f t="shared" si="815"/>
        <v>278000</v>
      </c>
      <c r="BW46" s="78">
        <f t="shared" si="815"/>
        <v>278000</v>
      </c>
      <c r="BX46" s="78">
        <f t="shared" si="815"/>
        <v>278000</v>
      </c>
      <c r="BY46" s="78">
        <f t="shared" si="815"/>
        <v>278000</v>
      </c>
      <c r="BZ46" s="78">
        <f t="shared" si="815"/>
        <v>278000</v>
      </c>
      <c r="CA46" s="78">
        <f>BO46</f>
        <v>278000</v>
      </c>
      <c r="CB46" s="78">
        <f>BZ50</f>
        <v>278000</v>
      </c>
      <c r="CC46" s="78">
        <f>CB50</f>
        <v>278000</v>
      </c>
      <c r="CD46" s="78">
        <f t="shared" ref="CD46:CM46" si="816">CC50</f>
        <v>278000</v>
      </c>
      <c r="CE46" s="78">
        <f t="shared" si="816"/>
        <v>278000</v>
      </c>
      <c r="CF46" s="78">
        <f t="shared" si="816"/>
        <v>278000</v>
      </c>
      <c r="CG46" s="78">
        <f t="shared" si="816"/>
        <v>278000</v>
      </c>
      <c r="CH46" s="78">
        <f t="shared" si="816"/>
        <v>278000</v>
      </c>
      <c r="CI46" s="78">
        <f t="shared" si="816"/>
        <v>278000</v>
      </c>
      <c r="CJ46" s="78">
        <f t="shared" si="816"/>
        <v>278000</v>
      </c>
      <c r="CK46" s="78">
        <f t="shared" si="816"/>
        <v>278000</v>
      </c>
      <c r="CL46" s="78">
        <f t="shared" si="816"/>
        <v>278000</v>
      </c>
      <c r="CM46" s="78">
        <f t="shared" si="816"/>
        <v>278000</v>
      </c>
      <c r="CN46" s="78">
        <f>CB46</f>
        <v>278000</v>
      </c>
      <c r="CO46" s="78">
        <f>CM50</f>
        <v>278000</v>
      </c>
      <c r="CP46" s="78">
        <f>CO50</f>
        <v>278000</v>
      </c>
      <c r="CQ46" s="78">
        <f t="shared" ref="CQ46:CZ46" si="817">CP50</f>
        <v>278000</v>
      </c>
      <c r="CR46" s="78">
        <f t="shared" si="817"/>
        <v>278000</v>
      </c>
      <c r="CS46" s="78">
        <f t="shared" si="817"/>
        <v>278000</v>
      </c>
      <c r="CT46" s="78">
        <f t="shared" si="817"/>
        <v>278000</v>
      </c>
      <c r="CU46" s="78">
        <f t="shared" si="817"/>
        <v>278000</v>
      </c>
      <c r="CV46" s="78">
        <f t="shared" si="817"/>
        <v>278000</v>
      </c>
      <c r="CW46" s="78">
        <f t="shared" si="817"/>
        <v>278000</v>
      </c>
      <c r="CX46" s="78">
        <f t="shared" si="817"/>
        <v>278000</v>
      </c>
      <c r="CY46" s="78">
        <f t="shared" si="817"/>
        <v>278000</v>
      </c>
      <c r="CZ46" s="78">
        <f t="shared" si="817"/>
        <v>278000</v>
      </c>
      <c r="DA46" s="78">
        <f>CO46</f>
        <v>278000</v>
      </c>
      <c r="DB46" s="78">
        <f>CZ50</f>
        <v>278000</v>
      </c>
      <c r="DC46" s="78">
        <f>DB50</f>
        <v>278000</v>
      </c>
      <c r="DD46" s="78">
        <f t="shared" ref="DD46:DM46" si="818">DC50</f>
        <v>278000</v>
      </c>
      <c r="DE46" s="78">
        <f t="shared" si="818"/>
        <v>278000</v>
      </c>
      <c r="DF46" s="78">
        <f t="shared" si="818"/>
        <v>278000</v>
      </c>
      <c r="DG46" s="78">
        <f t="shared" si="818"/>
        <v>278000</v>
      </c>
      <c r="DH46" s="78">
        <f t="shared" si="818"/>
        <v>278000</v>
      </c>
      <c r="DI46" s="78">
        <f t="shared" si="818"/>
        <v>278000</v>
      </c>
      <c r="DJ46" s="78">
        <f t="shared" si="818"/>
        <v>278000</v>
      </c>
      <c r="DK46" s="78">
        <f t="shared" si="818"/>
        <v>278000</v>
      </c>
      <c r="DL46" s="78">
        <f t="shared" si="818"/>
        <v>278000</v>
      </c>
      <c r="DM46" s="78">
        <f t="shared" si="818"/>
        <v>278000</v>
      </c>
      <c r="DN46" s="78">
        <f>DB46</f>
        <v>278000</v>
      </c>
      <c r="DO46" s="78">
        <f>DM50</f>
        <v>278000</v>
      </c>
      <c r="DP46" s="78">
        <f>DO50</f>
        <v>278000</v>
      </c>
      <c r="DQ46" s="78">
        <f t="shared" ref="DQ46:DZ46" si="819">DP50</f>
        <v>278000</v>
      </c>
      <c r="DR46" s="78">
        <f t="shared" si="819"/>
        <v>278000</v>
      </c>
      <c r="DS46" s="78">
        <f t="shared" si="819"/>
        <v>278000</v>
      </c>
      <c r="DT46" s="78">
        <f t="shared" si="819"/>
        <v>278000</v>
      </c>
      <c r="DU46" s="78">
        <f t="shared" si="819"/>
        <v>278000</v>
      </c>
      <c r="DV46" s="78">
        <f t="shared" si="819"/>
        <v>278000</v>
      </c>
      <c r="DW46" s="78">
        <f t="shared" si="819"/>
        <v>278000</v>
      </c>
      <c r="DX46" s="78">
        <f t="shared" si="819"/>
        <v>278000</v>
      </c>
      <c r="DY46" s="78">
        <f t="shared" si="819"/>
        <v>278000</v>
      </c>
      <c r="DZ46" s="78">
        <f t="shared" si="819"/>
        <v>278000</v>
      </c>
      <c r="EA46" s="78">
        <f>DO46</f>
        <v>278000</v>
      </c>
      <c r="EB46" s="78">
        <f>DZ50</f>
        <v>278000</v>
      </c>
      <c r="EC46" s="78">
        <f>EB50</f>
        <v>278000</v>
      </c>
      <c r="ED46" s="78">
        <f t="shared" ref="ED46:EM46" si="820">EC50</f>
        <v>278000</v>
      </c>
      <c r="EE46" s="78">
        <f t="shared" si="820"/>
        <v>278000</v>
      </c>
      <c r="EF46" s="78">
        <f t="shared" si="820"/>
        <v>278000</v>
      </c>
      <c r="EG46" s="78">
        <f t="shared" si="820"/>
        <v>278000</v>
      </c>
      <c r="EH46" s="78">
        <f t="shared" si="820"/>
        <v>278000</v>
      </c>
      <c r="EI46" s="78">
        <f t="shared" si="820"/>
        <v>278000</v>
      </c>
      <c r="EJ46" s="78">
        <f t="shared" si="820"/>
        <v>278000</v>
      </c>
      <c r="EK46" s="78">
        <f t="shared" si="820"/>
        <v>278000</v>
      </c>
      <c r="EL46" s="78">
        <f t="shared" si="820"/>
        <v>278000</v>
      </c>
      <c r="EM46" s="78">
        <f t="shared" si="820"/>
        <v>278000</v>
      </c>
      <c r="EN46" s="78">
        <f>EB46</f>
        <v>278000</v>
      </c>
      <c r="EO46" s="78">
        <f>EM50</f>
        <v>278000</v>
      </c>
      <c r="EP46" s="78">
        <f>EO50</f>
        <v>278000</v>
      </c>
      <c r="EQ46" s="78">
        <f t="shared" ref="EQ46:EZ46" si="821">EP50</f>
        <v>278000</v>
      </c>
      <c r="ER46" s="78">
        <f t="shared" si="821"/>
        <v>278000</v>
      </c>
      <c r="ES46" s="78">
        <f t="shared" si="821"/>
        <v>278000</v>
      </c>
      <c r="ET46" s="78">
        <f t="shared" si="821"/>
        <v>278000</v>
      </c>
      <c r="EU46" s="78">
        <f t="shared" si="821"/>
        <v>278000</v>
      </c>
      <c r="EV46" s="78">
        <f t="shared" si="821"/>
        <v>278000</v>
      </c>
      <c r="EW46" s="78">
        <f t="shared" si="821"/>
        <v>278000</v>
      </c>
      <c r="EX46" s="78">
        <f t="shared" si="821"/>
        <v>278000</v>
      </c>
      <c r="EY46" s="78">
        <f t="shared" si="821"/>
        <v>278000</v>
      </c>
      <c r="EZ46" s="78">
        <f t="shared" si="821"/>
        <v>278000</v>
      </c>
      <c r="FA46" s="78">
        <f>EO46</f>
        <v>278000</v>
      </c>
      <c r="FB46" s="78">
        <f>EZ50</f>
        <v>278000</v>
      </c>
      <c r="FC46" s="78">
        <f>FB50</f>
        <v>278000</v>
      </c>
      <c r="FD46" s="78">
        <f t="shared" ref="FD46:FM46" si="822">FC50</f>
        <v>278000</v>
      </c>
      <c r="FE46" s="78">
        <f t="shared" si="822"/>
        <v>278000</v>
      </c>
      <c r="FF46" s="78">
        <f t="shared" si="822"/>
        <v>278000</v>
      </c>
      <c r="FG46" s="78">
        <f t="shared" si="822"/>
        <v>278000</v>
      </c>
      <c r="FH46" s="78">
        <f t="shared" si="822"/>
        <v>278000</v>
      </c>
      <c r="FI46" s="78">
        <f t="shared" si="822"/>
        <v>278000</v>
      </c>
      <c r="FJ46" s="78">
        <f t="shared" si="822"/>
        <v>278000</v>
      </c>
      <c r="FK46" s="78">
        <f t="shared" si="822"/>
        <v>278000</v>
      </c>
      <c r="FL46" s="78">
        <f t="shared" si="822"/>
        <v>278000</v>
      </c>
      <c r="FM46" s="78">
        <f t="shared" si="822"/>
        <v>278000</v>
      </c>
      <c r="FN46" s="78">
        <f>FB46</f>
        <v>278000</v>
      </c>
      <c r="FO46" s="78">
        <f>FM50</f>
        <v>278000</v>
      </c>
      <c r="FP46" s="78">
        <f>FO50</f>
        <v>278000</v>
      </c>
      <c r="FQ46" s="78">
        <f t="shared" ref="FQ46:FZ46" si="823">FP50</f>
        <v>278000</v>
      </c>
      <c r="FR46" s="78">
        <f t="shared" si="823"/>
        <v>278000</v>
      </c>
      <c r="FS46" s="78">
        <f t="shared" si="823"/>
        <v>278000</v>
      </c>
      <c r="FT46" s="78">
        <f t="shared" si="823"/>
        <v>278000</v>
      </c>
      <c r="FU46" s="78">
        <f t="shared" si="823"/>
        <v>278000</v>
      </c>
      <c r="FV46" s="78">
        <f t="shared" si="823"/>
        <v>278000</v>
      </c>
      <c r="FW46" s="78">
        <f t="shared" si="823"/>
        <v>278000</v>
      </c>
      <c r="FX46" s="78">
        <f t="shared" si="823"/>
        <v>278000</v>
      </c>
      <c r="FY46" s="78">
        <f t="shared" si="823"/>
        <v>278000</v>
      </c>
      <c r="FZ46" s="78">
        <f t="shared" si="823"/>
        <v>278000</v>
      </c>
      <c r="GA46" s="78">
        <f>FO46</f>
        <v>278000</v>
      </c>
      <c r="GB46" s="78">
        <f>FZ50</f>
        <v>278000</v>
      </c>
      <c r="GC46" s="78">
        <f>GB50</f>
        <v>278000</v>
      </c>
      <c r="GD46" s="78">
        <f t="shared" ref="GD46:GM46" si="824">GC50</f>
        <v>278000</v>
      </c>
      <c r="GE46" s="78">
        <f t="shared" si="824"/>
        <v>278000</v>
      </c>
      <c r="GF46" s="78">
        <f t="shared" si="824"/>
        <v>278000</v>
      </c>
      <c r="GG46" s="78">
        <f t="shared" si="824"/>
        <v>278000</v>
      </c>
      <c r="GH46" s="78">
        <f t="shared" si="824"/>
        <v>278000</v>
      </c>
      <c r="GI46" s="78">
        <f t="shared" si="824"/>
        <v>278000</v>
      </c>
      <c r="GJ46" s="78">
        <f t="shared" si="824"/>
        <v>278000</v>
      </c>
      <c r="GK46" s="78">
        <f t="shared" si="824"/>
        <v>278000</v>
      </c>
      <c r="GL46" s="78">
        <f t="shared" si="824"/>
        <v>278000</v>
      </c>
      <c r="GM46" s="78">
        <f t="shared" si="824"/>
        <v>278000</v>
      </c>
      <c r="GN46" s="78">
        <f>GB46</f>
        <v>278000</v>
      </c>
      <c r="GO46" s="78"/>
      <c r="GP46" s="78"/>
      <c r="GQ46" s="78"/>
      <c r="GR46" s="78"/>
      <c r="GS46" s="78"/>
      <c r="GT46" s="78"/>
      <c r="GU46" s="78"/>
      <c r="GV46" s="78"/>
      <c r="GW46" s="78"/>
      <c r="GX46" s="78"/>
      <c r="GY46" s="78"/>
      <c r="GZ46" s="78"/>
      <c r="HA46" s="78"/>
      <c r="HB46" s="78"/>
      <c r="HC46" s="78"/>
      <c r="HD46" s="78"/>
      <c r="HE46" s="78"/>
      <c r="HF46" s="78"/>
      <c r="HG46" s="78"/>
      <c r="HH46" s="78"/>
      <c r="HI46" s="78"/>
      <c r="HJ46" s="78"/>
      <c r="HK46" s="78"/>
      <c r="HL46" s="78"/>
      <c r="HM46" s="78"/>
      <c r="HN46" s="78"/>
      <c r="HO46" s="78"/>
      <c r="HP46" s="78"/>
      <c r="HQ46" s="78"/>
      <c r="HR46" s="78"/>
      <c r="HS46" s="78"/>
      <c r="HT46" s="78"/>
      <c r="HU46" s="78"/>
      <c r="HV46" s="78"/>
      <c r="HW46" s="78"/>
      <c r="HX46" s="78"/>
      <c r="HY46" s="78"/>
      <c r="HZ46" s="78"/>
      <c r="IA46" s="78"/>
      <c r="IB46" s="78"/>
      <c r="IC46" s="78"/>
      <c r="ID46" s="78"/>
      <c r="IE46" s="78"/>
      <c r="IF46" s="78"/>
      <c r="IG46" s="78"/>
      <c r="IH46" s="78"/>
      <c r="II46" s="78"/>
      <c r="IJ46" s="78"/>
      <c r="IK46" s="78"/>
      <c r="IL46" s="78"/>
      <c r="IM46" s="78"/>
      <c r="IN46" s="78"/>
      <c r="IO46" s="78"/>
      <c r="IP46" s="78"/>
      <c r="IQ46" s="78"/>
      <c r="IR46" s="78"/>
      <c r="IS46" s="78"/>
      <c r="IT46" s="78"/>
      <c r="IU46" s="78"/>
      <c r="IV46" s="78"/>
      <c r="IW46" s="78"/>
      <c r="IX46" s="78"/>
      <c r="IY46" s="78"/>
      <c r="IZ46" s="78"/>
      <c r="JA46" s="78"/>
      <c r="JB46" s="78"/>
      <c r="JC46" s="78"/>
      <c r="JD46" s="78"/>
      <c r="JE46" s="78"/>
      <c r="JF46" s="78"/>
      <c r="JG46" s="78"/>
      <c r="JH46" s="78"/>
      <c r="JI46" s="78"/>
      <c r="JJ46" s="78"/>
      <c r="JK46" s="78"/>
      <c r="JL46" s="78"/>
      <c r="JM46" s="78"/>
      <c r="JN46" s="78"/>
      <c r="JO46" s="78"/>
      <c r="JP46" s="78"/>
      <c r="JQ46" s="78"/>
      <c r="JR46" s="78"/>
      <c r="JS46" s="78"/>
      <c r="JT46" s="78"/>
      <c r="JU46" s="78"/>
      <c r="JV46" s="78"/>
      <c r="JW46" s="78"/>
      <c r="JX46" s="78"/>
      <c r="JY46" s="78"/>
      <c r="JZ46" s="78"/>
      <c r="KA46" s="78"/>
      <c r="KB46" s="78"/>
      <c r="KC46" s="78"/>
      <c r="KD46" s="78"/>
      <c r="KE46" s="78"/>
      <c r="KF46" s="78"/>
      <c r="KG46" s="78"/>
      <c r="KH46" s="78"/>
      <c r="KI46" s="78"/>
      <c r="KJ46" s="78"/>
      <c r="KK46" s="78"/>
      <c r="KL46" s="78"/>
      <c r="KM46" s="78"/>
      <c r="KN46" s="78"/>
      <c r="KO46" s="78"/>
      <c r="KP46" s="78"/>
      <c r="KQ46" s="78"/>
      <c r="KR46" s="78"/>
      <c r="KS46" s="78"/>
      <c r="KT46" s="78"/>
      <c r="KU46" s="78"/>
      <c r="KV46" s="78"/>
      <c r="KW46" s="78"/>
      <c r="KX46" s="78"/>
      <c r="KY46" s="78"/>
      <c r="KZ46" s="78"/>
      <c r="LA46" s="78"/>
      <c r="LB46" s="78"/>
      <c r="LC46" s="78"/>
      <c r="LD46" s="78"/>
      <c r="LE46" s="78"/>
      <c r="LF46" s="78"/>
      <c r="LG46" s="78"/>
      <c r="LH46" s="78"/>
      <c r="LI46" s="78"/>
      <c r="LJ46" s="78"/>
      <c r="LK46" s="78"/>
      <c r="LL46" s="78"/>
      <c r="LM46" s="78"/>
      <c r="LN46" s="78"/>
    </row>
    <row r="47" spans="1:326">
      <c r="A47" s="29" t="s">
        <v>157</v>
      </c>
      <c r="B47" s="104">
        <f>'Infrastruk. sukūrimo sąnaudos'!B13</f>
        <v>69633.55</v>
      </c>
      <c r="C47" s="104">
        <f>'Infrastruk. sukūrimo sąnaudos'!C13</f>
        <v>69633.55</v>
      </c>
      <c r="D47" s="104">
        <f>'Infrastruk. sukūrimo sąnaudos'!D13</f>
        <v>69633.55</v>
      </c>
      <c r="E47" s="104">
        <f>'Infrastruk. sukūrimo sąnaudos'!E13</f>
        <v>69099.349999999977</v>
      </c>
      <c r="F47" s="104">
        <f>'Infrastruk. sukūrimo sąnaudos'!F13</f>
        <v>0</v>
      </c>
      <c r="G47" s="104">
        <f>'Infrastruk. sukūrimo sąnaudos'!G13</f>
        <v>0</v>
      </c>
      <c r="H47" s="104">
        <f>'Infrastruk. sukūrimo sąnaudos'!H13</f>
        <v>0</v>
      </c>
      <c r="I47" s="104">
        <f>'Infrastruk. sukūrimo sąnaudos'!I13</f>
        <v>0</v>
      </c>
      <c r="J47" s="104">
        <f>'Infrastruk. sukūrimo sąnaudos'!J13</f>
        <v>0</v>
      </c>
      <c r="K47" s="104">
        <f>'Infrastruk. sukūrimo sąnaudos'!K13</f>
        <v>0</v>
      </c>
      <c r="L47" s="104">
        <f>'Infrastruk. sukūrimo sąnaudos'!L13</f>
        <v>0</v>
      </c>
      <c r="M47" s="112">
        <f>'Infrastruk. sukūrimo sąnaudos'!M13</f>
        <v>0</v>
      </c>
      <c r="N47" s="42">
        <f>SUM(B47:M47)</f>
        <v>278000</v>
      </c>
      <c r="O47" s="104">
        <f>'Infrastruk. sukūrimo sąnaudos'!O13</f>
        <v>0</v>
      </c>
      <c r="P47" s="104">
        <f>'Infrastruk. sukūrimo sąnaudos'!P13</f>
        <v>0</v>
      </c>
      <c r="Q47" s="104">
        <f>'Infrastruk. sukūrimo sąnaudos'!Q13</f>
        <v>0</v>
      </c>
      <c r="R47" s="104">
        <f>'Infrastruk. sukūrimo sąnaudos'!R13</f>
        <v>0</v>
      </c>
      <c r="S47" s="104">
        <f>'Infrastruk. sukūrimo sąnaudos'!S13</f>
        <v>0</v>
      </c>
      <c r="T47" s="104">
        <f>'Infrastruk. sukūrimo sąnaudos'!T13</f>
        <v>0</v>
      </c>
      <c r="U47" s="104">
        <f>'Infrastruk. sukūrimo sąnaudos'!U13</f>
        <v>0</v>
      </c>
      <c r="V47" s="104">
        <f>'Infrastruk. sukūrimo sąnaudos'!V13</f>
        <v>0</v>
      </c>
      <c r="W47" s="104">
        <f>'Infrastruk. sukūrimo sąnaudos'!W13</f>
        <v>0</v>
      </c>
      <c r="X47" s="104">
        <f>'Infrastruk. sukūrimo sąnaudos'!X13</f>
        <v>0</v>
      </c>
      <c r="Y47" s="104">
        <f>'Infrastruk. sukūrimo sąnaudos'!Y13</f>
        <v>0</v>
      </c>
      <c r="Z47" s="104">
        <f>'Infrastruk. sukūrimo sąnaudos'!Z13</f>
        <v>0</v>
      </c>
      <c r="AA47" s="42">
        <f>SUM(O47:Z47)</f>
        <v>0</v>
      </c>
      <c r="AB47" s="104">
        <f>'Infrastruk. sukūrimo sąnaudos'!AB13</f>
        <v>0</v>
      </c>
      <c r="AC47" s="104">
        <f>'Infrastruk. sukūrimo sąnaudos'!AC13</f>
        <v>0</v>
      </c>
      <c r="AD47" s="104">
        <f>'Infrastruk. sukūrimo sąnaudos'!AD13</f>
        <v>0</v>
      </c>
      <c r="AE47" s="104">
        <f>'Infrastruk. sukūrimo sąnaudos'!AE13</f>
        <v>0</v>
      </c>
      <c r="AF47" s="104">
        <f>'Infrastruk. sukūrimo sąnaudos'!AF13</f>
        <v>0</v>
      </c>
      <c r="AG47" s="104">
        <f>'Infrastruk. sukūrimo sąnaudos'!AG13</f>
        <v>0</v>
      </c>
      <c r="AH47" s="104">
        <f>'Infrastruk. sukūrimo sąnaudos'!AH13</f>
        <v>0</v>
      </c>
      <c r="AI47" s="104">
        <f>'Infrastruk. sukūrimo sąnaudos'!AI13</f>
        <v>0</v>
      </c>
      <c r="AJ47" s="104">
        <f>'Infrastruk. sukūrimo sąnaudos'!AJ13</f>
        <v>0</v>
      </c>
      <c r="AK47" s="104">
        <f>'Infrastruk. sukūrimo sąnaudos'!AK13</f>
        <v>0</v>
      </c>
      <c r="AL47" s="104">
        <f>'Infrastruk. sukūrimo sąnaudos'!AL13</f>
        <v>0</v>
      </c>
      <c r="AM47" s="104">
        <f>'Infrastruk. sukūrimo sąnaudos'!AM13</f>
        <v>0</v>
      </c>
      <c r="AN47" s="42">
        <f>SUM(AB47:AM47)</f>
        <v>0</v>
      </c>
      <c r="AO47" s="104">
        <f>'Infrastruk. sukūrimo sąnaudos'!AO13</f>
        <v>0</v>
      </c>
      <c r="AP47" s="104">
        <f>'Infrastruk. sukūrimo sąnaudos'!AP13</f>
        <v>0</v>
      </c>
      <c r="AQ47" s="104">
        <f>'Infrastruk. sukūrimo sąnaudos'!AQ13</f>
        <v>0</v>
      </c>
      <c r="AR47" s="104">
        <f>'Infrastruk. sukūrimo sąnaudos'!AR13</f>
        <v>0</v>
      </c>
      <c r="AS47" s="104">
        <f>'Infrastruk. sukūrimo sąnaudos'!AS13</f>
        <v>0</v>
      </c>
      <c r="AT47" s="104">
        <f>'Infrastruk. sukūrimo sąnaudos'!AT13</f>
        <v>0</v>
      </c>
      <c r="AU47" s="104">
        <f>'Infrastruk. sukūrimo sąnaudos'!AU13</f>
        <v>0</v>
      </c>
      <c r="AV47" s="104">
        <f>'Infrastruk. sukūrimo sąnaudos'!AV13</f>
        <v>0</v>
      </c>
      <c r="AW47" s="104">
        <f>'Infrastruk. sukūrimo sąnaudos'!AW13</f>
        <v>0</v>
      </c>
      <c r="AX47" s="104">
        <f>'Infrastruk. sukūrimo sąnaudos'!AX13</f>
        <v>0</v>
      </c>
      <c r="AY47" s="104">
        <f>'Infrastruk. sukūrimo sąnaudos'!AY13</f>
        <v>0</v>
      </c>
      <c r="AZ47" s="104">
        <f>'Infrastruk. sukūrimo sąnaudos'!AZ13</f>
        <v>0</v>
      </c>
      <c r="BA47" s="42">
        <f>SUM(AO47:AZ47)</f>
        <v>0</v>
      </c>
      <c r="BB47" s="104">
        <f>'Infrastruk. sukūrimo sąnaudos'!BB13</f>
        <v>0</v>
      </c>
      <c r="BC47" s="104">
        <f>'Infrastruk. sukūrimo sąnaudos'!BC13</f>
        <v>0</v>
      </c>
      <c r="BD47" s="104">
        <f>'Infrastruk. sukūrimo sąnaudos'!BD13</f>
        <v>0</v>
      </c>
      <c r="BE47" s="104">
        <f>'Infrastruk. sukūrimo sąnaudos'!BE13</f>
        <v>0</v>
      </c>
      <c r="BF47" s="104">
        <f>'Infrastruk. sukūrimo sąnaudos'!BF13</f>
        <v>0</v>
      </c>
      <c r="BG47" s="104">
        <f>'Infrastruk. sukūrimo sąnaudos'!BG13</f>
        <v>0</v>
      </c>
      <c r="BH47" s="104">
        <f>'Infrastruk. sukūrimo sąnaudos'!BH13</f>
        <v>0</v>
      </c>
      <c r="BI47" s="104">
        <f>'Infrastruk. sukūrimo sąnaudos'!BI13</f>
        <v>0</v>
      </c>
      <c r="BJ47" s="104">
        <f>'Infrastruk. sukūrimo sąnaudos'!BJ13</f>
        <v>0</v>
      </c>
      <c r="BK47" s="104">
        <f>'Infrastruk. sukūrimo sąnaudos'!BK13</f>
        <v>0</v>
      </c>
      <c r="BL47" s="104">
        <f>'Infrastruk. sukūrimo sąnaudos'!BL13</f>
        <v>0</v>
      </c>
      <c r="BM47" s="104">
        <f>'Infrastruk. sukūrimo sąnaudos'!BM13</f>
        <v>0</v>
      </c>
      <c r="BN47" s="42">
        <f>SUM(BB47:BM47)</f>
        <v>0</v>
      </c>
      <c r="BO47" s="104">
        <f>'Infrastruk. sukūrimo sąnaudos'!BO13</f>
        <v>0</v>
      </c>
      <c r="BP47" s="104">
        <f>'Infrastruk. sukūrimo sąnaudos'!BP13</f>
        <v>0</v>
      </c>
      <c r="BQ47" s="104">
        <f>'Infrastruk. sukūrimo sąnaudos'!BQ13</f>
        <v>0</v>
      </c>
      <c r="BR47" s="104">
        <f>'Infrastruk. sukūrimo sąnaudos'!BR13</f>
        <v>0</v>
      </c>
      <c r="BS47" s="104">
        <f>'Infrastruk. sukūrimo sąnaudos'!BS13</f>
        <v>0</v>
      </c>
      <c r="BT47" s="104">
        <f>'Infrastruk. sukūrimo sąnaudos'!BT13</f>
        <v>0</v>
      </c>
      <c r="BU47" s="104">
        <f>'Infrastruk. sukūrimo sąnaudos'!BU13</f>
        <v>0</v>
      </c>
      <c r="BV47" s="104">
        <f>'Infrastruk. sukūrimo sąnaudos'!BV13</f>
        <v>0</v>
      </c>
      <c r="BW47" s="104">
        <f>'Infrastruk. sukūrimo sąnaudos'!BW13</f>
        <v>0</v>
      </c>
      <c r="BX47" s="104">
        <f>'Infrastruk. sukūrimo sąnaudos'!BX13</f>
        <v>0</v>
      </c>
      <c r="BY47" s="104">
        <f>'Infrastruk. sukūrimo sąnaudos'!BY13</f>
        <v>0</v>
      </c>
      <c r="BZ47" s="104">
        <f>'Infrastruk. sukūrimo sąnaudos'!BZ13</f>
        <v>0</v>
      </c>
      <c r="CA47" s="42">
        <f>SUM(BO47:BZ47)</f>
        <v>0</v>
      </c>
      <c r="CB47" s="104">
        <f>'Infrastruk. sukūrimo sąnaudos'!CB13</f>
        <v>0</v>
      </c>
      <c r="CC47" s="104">
        <f>'Infrastruk. sukūrimo sąnaudos'!CC13</f>
        <v>0</v>
      </c>
      <c r="CD47" s="104">
        <f>'Infrastruk. sukūrimo sąnaudos'!CD13</f>
        <v>0</v>
      </c>
      <c r="CE47" s="104">
        <f>'Infrastruk. sukūrimo sąnaudos'!CE13</f>
        <v>0</v>
      </c>
      <c r="CF47" s="104">
        <f>'Infrastruk. sukūrimo sąnaudos'!CF13</f>
        <v>0</v>
      </c>
      <c r="CG47" s="104">
        <f>'Infrastruk. sukūrimo sąnaudos'!CG13</f>
        <v>0</v>
      </c>
      <c r="CH47" s="104">
        <f>'Infrastruk. sukūrimo sąnaudos'!CH13</f>
        <v>0</v>
      </c>
      <c r="CI47" s="104">
        <f>'Infrastruk. sukūrimo sąnaudos'!CI13</f>
        <v>0</v>
      </c>
      <c r="CJ47" s="104">
        <f>'Infrastruk. sukūrimo sąnaudos'!CJ13</f>
        <v>0</v>
      </c>
      <c r="CK47" s="104">
        <f>'Infrastruk. sukūrimo sąnaudos'!CK13</f>
        <v>0</v>
      </c>
      <c r="CL47" s="104">
        <f>'Infrastruk. sukūrimo sąnaudos'!CL13</f>
        <v>0</v>
      </c>
      <c r="CM47" s="104">
        <f>'Infrastruk. sukūrimo sąnaudos'!CM13</f>
        <v>0</v>
      </c>
      <c r="CN47" s="42">
        <f>SUM(CB47:CM47)</f>
        <v>0</v>
      </c>
      <c r="CO47" s="104">
        <f>'Infrastruk. sukūrimo sąnaudos'!CO13</f>
        <v>0</v>
      </c>
      <c r="CP47" s="104">
        <f>'Infrastruk. sukūrimo sąnaudos'!CP13</f>
        <v>0</v>
      </c>
      <c r="CQ47" s="104">
        <f>'Infrastruk. sukūrimo sąnaudos'!CQ13</f>
        <v>0</v>
      </c>
      <c r="CR47" s="104">
        <f>'Infrastruk. sukūrimo sąnaudos'!CR13</f>
        <v>0</v>
      </c>
      <c r="CS47" s="104">
        <f>'Infrastruk. sukūrimo sąnaudos'!CS13</f>
        <v>0</v>
      </c>
      <c r="CT47" s="104">
        <f>'Infrastruk. sukūrimo sąnaudos'!CT13</f>
        <v>0</v>
      </c>
      <c r="CU47" s="104">
        <f>'Infrastruk. sukūrimo sąnaudos'!CU13</f>
        <v>0</v>
      </c>
      <c r="CV47" s="104">
        <f>'Infrastruk. sukūrimo sąnaudos'!CV13</f>
        <v>0</v>
      </c>
      <c r="CW47" s="104">
        <f>'Infrastruk. sukūrimo sąnaudos'!CW13</f>
        <v>0</v>
      </c>
      <c r="CX47" s="104">
        <f>'Infrastruk. sukūrimo sąnaudos'!CX13</f>
        <v>0</v>
      </c>
      <c r="CY47" s="104">
        <f>'Infrastruk. sukūrimo sąnaudos'!CY13</f>
        <v>0</v>
      </c>
      <c r="CZ47" s="104">
        <f>'Infrastruk. sukūrimo sąnaudos'!CZ13</f>
        <v>0</v>
      </c>
      <c r="DA47" s="42">
        <f>SUM(CO47:CZ47)</f>
        <v>0</v>
      </c>
      <c r="DB47" s="104">
        <f>'Infrastruk. sukūrimo sąnaudos'!DB13</f>
        <v>0</v>
      </c>
      <c r="DC47" s="104">
        <f>'Infrastruk. sukūrimo sąnaudos'!DC13</f>
        <v>0</v>
      </c>
      <c r="DD47" s="104">
        <f>'Infrastruk. sukūrimo sąnaudos'!DD13</f>
        <v>0</v>
      </c>
      <c r="DE47" s="104">
        <f>'Infrastruk. sukūrimo sąnaudos'!DE13</f>
        <v>0</v>
      </c>
      <c r="DF47" s="104">
        <f>'Infrastruk. sukūrimo sąnaudos'!DF13</f>
        <v>0</v>
      </c>
      <c r="DG47" s="104">
        <f>'Infrastruk. sukūrimo sąnaudos'!DG13</f>
        <v>0</v>
      </c>
      <c r="DH47" s="104">
        <f>'Infrastruk. sukūrimo sąnaudos'!DH13</f>
        <v>0</v>
      </c>
      <c r="DI47" s="104">
        <f>'Infrastruk. sukūrimo sąnaudos'!DI13</f>
        <v>0</v>
      </c>
      <c r="DJ47" s="104">
        <f>'Infrastruk. sukūrimo sąnaudos'!DJ13</f>
        <v>0</v>
      </c>
      <c r="DK47" s="104">
        <f>'Infrastruk. sukūrimo sąnaudos'!DK13</f>
        <v>0</v>
      </c>
      <c r="DL47" s="104">
        <f>'Infrastruk. sukūrimo sąnaudos'!DL13</f>
        <v>0</v>
      </c>
      <c r="DM47" s="104">
        <f>'Infrastruk. sukūrimo sąnaudos'!DM13</f>
        <v>0</v>
      </c>
      <c r="DN47" s="42">
        <f>SUM(DB47:DM47)</f>
        <v>0</v>
      </c>
      <c r="DO47" s="104">
        <f>'Infrastruk. sukūrimo sąnaudos'!DO13</f>
        <v>0</v>
      </c>
      <c r="DP47" s="104">
        <f>'Infrastruk. sukūrimo sąnaudos'!DP13</f>
        <v>0</v>
      </c>
      <c r="DQ47" s="104">
        <f>'Infrastruk. sukūrimo sąnaudos'!DQ13</f>
        <v>0</v>
      </c>
      <c r="DR47" s="104">
        <f>'Infrastruk. sukūrimo sąnaudos'!DR13</f>
        <v>0</v>
      </c>
      <c r="DS47" s="104">
        <f>'Infrastruk. sukūrimo sąnaudos'!DS13</f>
        <v>0</v>
      </c>
      <c r="DT47" s="104">
        <f>'Infrastruk. sukūrimo sąnaudos'!DT13</f>
        <v>0</v>
      </c>
      <c r="DU47" s="104">
        <f>'Infrastruk. sukūrimo sąnaudos'!DU13</f>
        <v>0</v>
      </c>
      <c r="DV47" s="104">
        <f>'Infrastruk. sukūrimo sąnaudos'!DV13</f>
        <v>0</v>
      </c>
      <c r="DW47" s="104">
        <f>'Infrastruk. sukūrimo sąnaudos'!DW13</f>
        <v>0</v>
      </c>
      <c r="DX47" s="104">
        <f>'Infrastruk. sukūrimo sąnaudos'!DX13</f>
        <v>0</v>
      </c>
      <c r="DY47" s="104">
        <f>'Infrastruk. sukūrimo sąnaudos'!DY13</f>
        <v>0</v>
      </c>
      <c r="DZ47" s="104">
        <f>'Infrastruk. sukūrimo sąnaudos'!DZ13</f>
        <v>0</v>
      </c>
      <c r="EA47" s="42">
        <f>SUM(DO47:DZ47)</f>
        <v>0</v>
      </c>
      <c r="EB47" s="104">
        <f>'Infrastruk. sukūrimo sąnaudos'!EB13</f>
        <v>0</v>
      </c>
      <c r="EC47" s="104">
        <f>'Infrastruk. sukūrimo sąnaudos'!EC13</f>
        <v>0</v>
      </c>
      <c r="ED47" s="104">
        <f>'Infrastruk. sukūrimo sąnaudos'!ED13</f>
        <v>0</v>
      </c>
      <c r="EE47" s="104">
        <f>'Infrastruk. sukūrimo sąnaudos'!EE13</f>
        <v>0</v>
      </c>
      <c r="EF47" s="104">
        <f>'Infrastruk. sukūrimo sąnaudos'!EF13</f>
        <v>0</v>
      </c>
      <c r="EG47" s="104">
        <f>'Infrastruk. sukūrimo sąnaudos'!EG13</f>
        <v>0</v>
      </c>
      <c r="EH47" s="104">
        <f>'Infrastruk. sukūrimo sąnaudos'!EH13</f>
        <v>0</v>
      </c>
      <c r="EI47" s="104">
        <f>'Infrastruk. sukūrimo sąnaudos'!EI13</f>
        <v>0</v>
      </c>
      <c r="EJ47" s="104">
        <f>'Infrastruk. sukūrimo sąnaudos'!EJ13</f>
        <v>0</v>
      </c>
      <c r="EK47" s="104">
        <f>'Infrastruk. sukūrimo sąnaudos'!EK13</f>
        <v>0</v>
      </c>
      <c r="EL47" s="104">
        <f>'Infrastruk. sukūrimo sąnaudos'!EL13</f>
        <v>0</v>
      </c>
      <c r="EM47" s="104">
        <f>'Infrastruk. sukūrimo sąnaudos'!EM13</f>
        <v>0</v>
      </c>
      <c r="EN47" s="42">
        <f>SUM(EB47:EM47)</f>
        <v>0</v>
      </c>
      <c r="EO47" s="104">
        <f>'Infrastruk. sukūrimo sąnaudos'!EO13</f>
        <v>0</v>
      </c>
      <c r="EP47" s="104">
        <f>'Infrastruk. sukūrimo sąnaudos'!EP13</f>
        <v>0</v>
      </c>
      <c r="EQ47" s="104">
        <f>'Infrastruk. sukūrimo sąnaudos'!EQ13</f>
        <v>0</v>
      </c>
      <c r="ER47" s="104">
        <f>'Infrastruk. sukūrimo sąnaudos'!ER13</f>
        <v>0</v>
      </c>
      <c r="ES47" s="104">
        <f>'Infrastruk. sukūrimo sąnaudos'!ES13</f>
        <v>0</v>
      </c>
      <c r="ET47" s="104">
        <f>'Infrastruk. sukūrimo sąnaudos'!ET13</f>
        <v>0</v>
      </c>
      <c r="EU47" s="104">
        <f>'Infrastruk. sukūrimo sąnaudos'!EU13</f>
        <v>0</v>
      </c>
      <c r="EV47" s="104">
        <f>'Infrastruk. sukūrimo sąnaudos'!EV13</f>
        <v>0</v>
      </c>
      <c r="EW47" s="104">
        <f>'Infrastruk. sukūrimo sąnaudos'!EW13</f>
        <v>0</v>
      </c>
      <c r="EX47" s="104">
        <f>'Infrastruk. sukūrimo sąnaudos'!EX13</f>
        <v>0</v>
      </c>
      <c r="EY47" s="104">
        <f>'Infrastruk. sukūrimo sąnaudos'!EY13</f>
        <v>0</v>
      </c>
      <c r="EZ47" s="104">
        <f>'Infrastruk. sukūrimo sąnaudos'!EZ13</f>
        <v>0</v>
      </c>
      <c r="FA47" s="42">
        <f>SUM(EO47:EZ47)</f>
        <v>0</v>
      </c>
      <c r="FB47" s="104">
        <f>'Infrastruk. sukūrimo sąnaudos'!FB13</f>
        <v>0</v>
      </c>
      <c r="FC47" s="104">
        <f>'Infrastruk. sukūrimo sąnaudos'!FC13</f>
        <v>0</v>
      </c>
      <c r="FD47" s="104">
        <f>'Infrastruk. sukūrimo sąnaudos'!FD13</f>
        <v>0</v>
      </c>
      <c r="FE47" s="104">
        <f>'Infrastruk. sukūrimo sąnaudos'!FE13</f>
        <v>0</v>
      </c>
      <c r="FF47" s="104">
        <f>'Infrastruk. sukūrimo sąnaudos'!FF13</f>
        <v>0</v>
      </c>
      <c r="FG47" s="104">
        <f>'Infrastruk. sukūrimo sąnaudos'!FG13</f>
        <v>0</v>
      </c>
      <c r="FH47" s="104">
        <f>'Infrastruk. sukūrimo sąnaudos'!FH13</f>
        <v>0</v>
      </c>
      <c r="FI47" s="104">
        <f>'Infrastruk. sukūrimo sąnaudos'!FI13</f>
        <v>0</v>
      </c>
      <c r="FJ47" s="104">
        <f>'Infrastruk. sukūrimo sąnaudos'!FJ13</f>
        <v>0</v>
      </c>
      <c r="FK47" s="104">
        <f>'Infrastruk. sukūrimo sąnaudos'!FK13</f>
        <v>0</v>
      </c>
      <c r="FL47" s="104">
        <f>'Infrastruk. sukūrimo sąnaudos'!FL13</f>
        <v>0</v>
      </c>
      <c r="FM47" s="104">
        <f>'Infrastruk. sukūrimo sąnaudos'!FM13</f>
        <v>0</v>
      </c>
      <c r="FN47" s="42">
        <f>SUM(FB47:FM47)</f>
        <v>0</v>
      </c>
      <c r="FO47" s="104">
        <f>'Infrastruk. sukūrimo sąnaudos'!FO13</f>
        <v>0</v>
      </c>
      <c r="FP47" s="104">
        <f>'Infrastruk. sukūrimo sąnaudos'!FP13</f>
        <v>0</v>
      </c>
      <c r="FQ47" s="104">
        <f>'Infrastruk. sukūrimo sąnaudos'!FQ13</f>
        <v>0</v>
      </c>
      <c r="FR47" s="104">
        <f>'Infrastruk. sukūrimo sąnaudos'!FR13</f>
        <v>0</v>
      </c>
      <c r="FS47" s="104">
        <f>'Infrastruk. sukūrimo sąnaudos'!FS13</f>
        <v>0</v>
      </c>
      <c r="FT47" s="104">
        <f>'Infrastruk. sukūrimo sąnaudos'!FT13</f>
        <v>0</v>
      </c>
      <c r="FU47" s="104">
        <f>'Infrastruk. sukūrimo sąnaudos'!FU13</f>
        <v>0</v>
      </c>
      <c r="FV47" s="104">
        <f>'Infrastruk. sukūrimo sąnaudos'!FV13</f>
        <v>0</v>
      </c>
      <c r="FW47" s="104">
        <f>'Infrastruk. sukūrimo sąnaudos'!FW13</f>
        <v>0</v>
      </c>
      <c r="FX47" s="104">
        <f>'Infrastruk. sukūrimo sąnaudos'!FX13</f>
        <v>0</v>
      </c>
      <c r="FY47" s="104">
        <f>'Infrastruk. sukūrimo sąnaudos'!FY13</f>
        <v>0</v>
      </c>
      <c r="FZ47" s="104">
        <f>'Infrastruk. sukūrimo sąnaudos'!FZ13</f>
        <v>0</v>
      </c>
      <c r="GA47" s="42">
        <f>SUM(FO47:FZ47)</f>
        <v>0</v>
      </c>
      <c r="GB47" s="104">
        <f>'Infrastruk. sukūrimo sąnaudos'!GB13</f>
        <v>0</v>
      </c>
      <c r="GC47" s="104">
        <f>'Infrastruk. sukūrimo sąnaudos'!GC13</f>
        <v>0</v>
      </c>
      <c r="GD47" s="104">
        <f>'Infrastruk. sukūrimo sąnaudos'!GD13</f>
        <v>0</v>
      </c>
      <c r="GE47" s="104">
        <f>'Infrastruk. sukūrimo sąnaudos'!GE13</f>
        <v>0</v>
      </c>
      <c r="GF47" s="104">
        <f>'Infrastruk. sukūrimo sąnaudos'!GF13</f>
        <v>0</v>
      </c>
      <c r="GG47" s="104">
        <f>'Infrastruk. sukūrimo sąnaudos'!GG13</f>
        <v>0</v>
      </c>
      <c r="GH47" s="104">
        <f>'Infrastruk. sukūrimo sąnaudos'!GH13</f>
        <v>0</v>
      </c>
      <c r="GI47" s="104">
        <f>'Infrastruk. sukūrimo sąnaudos'!GI13</f>
        <v>0</v>
      </c>
      <c r="GJ47" s="104">
        <f>'Infrastruk. sukūrimo sąnaudos'!GJ13</f>
        <v>0</v>
      </c>
      <c r="GK47" s="104">
        <f>'Infrastruk. sukūrimo sąnaudos'!GK13</f>
        <v>0</v>
      </c>
      <c r="GL47" s="104">
        <f>'Infrastruk. sukūrimo sąnaudos'!GL13</f>
        <v>0</v>
      </c>
      <c r="GM47" s="104">
        <f>'Infrastruk. sukūrimo sąnaudos'!GM13</f>
        <v>0</v>
      </c>
      <c r="GN47" s="42">
        <f>SUM(GB47:GM47)</f>
        <v>0</v>
      </c>
      <c r="GO47" s="105"/>
      <c r="GP47" s="105"/>
      <c r="GQ47" s="105"/>
      <c r="GR47" s="105"/>
      <c r="GS47" s="105"/>
      <c r="GT47" s="105"/>
      <c r="GU47" s="105"/>
      <c r="GV47" s="105"/>
      <c r="GW47" s="105"/>
      <c r="GX47" s="105"/>
      <c r="GY47" s="105"/>
      <c r="GZ47" s="105"/>
      <c r="HA47" s="42"/>
      <c r="HB47" s="105"/>
      <c r="HC47" s="105"/>
      <c r="HD47" s="105"/>
      <c r="HE47" s="105"/>
      <c r="HF47" s="105"/>
      <c r="HG47" s="105"/>
      <c r="HH47" s="105"/>
      <c r="HI47" s="105"/>
      <c r="HJ47" s="105"/>
      <c r="HK47" s="105"/>
      <c r="HL47" s="105"/>
      <c r="HM47" s="105"/>
      <c r="HN47" s="42"/>
      <c r="HO47" s="105"/>
      <c r="HP47" s="105"/>
      <c r="HQ47" s="105"/>
      <c r="HR47" s="105"/>
      <c r="HS47" s="105"/>
      <c r="HT47" s="105"/>
      <c r="HU47" s="105"/>
      <c r="HV47" s="105"/>
      <c r="HW47" s="105"/>
      <c r="HX47" s="105"/>
      <c r="HY47" s="105"/>
      <c r="HZ47" s="105"/>
      <c r="IA47" s="42"/>
      <c r="IB47" s="105"/>
      <c r="IC47" s="105"/>
      <c r="ID47" s="105"/>
      <c r="IE47" s="105"/>
      <c r="IF47" s="105"/>
      <c r="IG47" s="105"/>
      <c r="IH47" s="105"/>
      <c r="II47" s="105"/>
      <c r="IJ47" s="105"/>
      <c r="IK47" s="105"/>
      <c r="IL47" s="105"/>
      <c r="IM47" s="105"/>
      <c r="IN47" s="42"/>
      <c r="IO47" s="105"/>
      <c r="IP47" s="105"/>
      <c r="IQ47" s="105"/>
      <c r="IR47" s="105"/>
      <c r="IS47" s="105"/>
      <c r="IT47" s="105"/>
      <c r="IU47" s="105"/>
      <c r="IV47" s="105"/>
      <c r="IW47" s="105"/>
      <c r="IX47" s="105"/>
      <c r="IY47" s="105"/>
      <c r="IZ47" s="105"/>
      <c r="JA47" s="42"/>
      <c r="JB47" s="105"/>
      <c r="JC47" s="105"/>
      <c r="JD47" s="105"/>
      <c r="JE47" s="105"/>
      <c r="JF47" s="105"/>
      <c r="JG47" s="105"/>
      <c r="JH47" s="105"/>
      <c r="JI47" s="105"/>
      <c r="JJ47" s="105"/>
      <c r="JK47" s="105"/>
      <c r="JL47" s="105"/>
      <c r="JM47" s="105"/>
      <c r="JN47" s="42"/>
      <c r="JO47" s="105"/>
      <c r="JP47" s="105"/>
      <c r="JQ47" s="105"/>
      <c r="JR47" s="105"/>
      <c r="JS47" s="105"/>
      <c r="JT47" s="105"/>
      <c r="JU47" s="105"/>
      <c r="JV47" s="105"/>
      <c r="JW47" s="105"/>
      <c r="JX47" s="105"/>
      <c r="JY47" s="105"/>
      <c r="JZ47" s="105"/>
      <c r="KA47" s="42"/>
      <c r="KB47" s="105"/>
      <c r="KC47" s="105"/>
      <c r="KD47" s="105"/>
      <c r="KE47" s="105"/>
      <c r="KF47" s="105"/>
      <c r="KG47" s="105"/>
      <c r="KH47" s="105"/>
      <c r="KI47" s="105"/>
      <c r="KJ47" s="105"/>
      <c r="KK47" s="105"/>
      <c r="KL47" s="105"/>
      <c r="KM47" s="105"/>
      <c r="KN47" s="42"/>
      <c r="KO47" s="105"/>
      <c r="KP47" s="105"/>
      <c r="KQ47" s="105"/>
      <c r="KR47" s="105"/>
      <c r="KS47" s="105"/>
      <c r="KT47" s="105"/>
      <c r="KU47" s="105"/>
      <c r="KV47" s="105"/>
      <c r="KW47" s="105"/>
      <c r="KX47" s="105"/>
      <c r="KY47" s="105"/>
      <c r="KZ47" s="105"/>
      <c r="LA47" s="42"/>
      <c r="LB47" s="105"/>
      <c r="LC47" s="105"/>
      <c r="LD47" s="105"/>
      <c r="LE47" s="105"/>
      <c r="LF47" s="105"/>
      <c r="LG47" s="105"/>
      <c r="LH47" s="105"/>
      <c r="LI47" s="105"/>
      <c r="LJ47" s="105"/>
      <c r="LK47" s="105"/>
      <c r="LL47" s="105"/>
      <c r="LM47" s="105"/>
      <c r="LN47" s="42"/>
    </row>
    <row r="48" spans="1:326">
      <c r="A48" s="7" t="s">
        <v>156</v>
      </c>
      <c r="B48" s="38">
        <f>IF(B10='Bazinės prielaidos'!$E$11+'Bazinės prielaidos'!$E$15,-B46+'Dalyvio prielaidos'!$E$153,0)</f>
        <v>0</v>
      </c>
      <c r="C48" s="38">
        <f>IF(C10='Bazinės prielaidos'!$E$11+'Bazinės prielaidos'!$E$15,-C46+'Dalyvio prielaidos'!$E$153,0)</f>
        <v>0</v>
      </c>
      <c r="D48" s="38">
        <f>IF(D10='Bazinės prielaidos'!$E$11+'Bazinės prielaidos'!$E$15,-D46+'Dalyvio prielaidos'!$E$153,0)</f>
        <v>0</v>
      </c>
      <c r="E48" s="38">
        <f>IF(E10='Bazinės prielaidos'!$E$11+'Bazinės prielaidos'!$E$15,-E46+'Dalyvio prielaidos'!$E$153,0)</f>
        <v>0</v>
      </c>
      <c r="F48" s="38">
        <f>IF(F10='Bazinės prielaidos'!$E$11+'Bazinės prielaidos'!$E$15,-F46+'Dalyvio prielaidos'!$E$153,0)</f>
        <v>0</v>
      </c>
      <c r="G48" s="38">
        <f>IF(G10='Bazinės prielaidos'!$E$11+'Bazinės prielaidos'!$E$15,-G46+'Dalyvio prielaidos'!$E$153,0)</f>
        <v>0</v>
      </c>
      <c r="H48" s="38">
        <f>IF(H10='Bazinės prielaidos'!$E$11+'Bazinės prielaidos'!$E$15,-H46+'Dalyvio prielaidos'!$E$153,0)</f>
        <v>0</v>
      </c>
      <c r="I48" s="38">
        <f>IF(I10='Bazinės prielaidos'!$E$11+'Bazinės prielaidos'!$E$15,-I46+'Dalyvio prielaidos'!$E$153,0)</f>
        <v>0</v>
      </c>
      <c r="J48" s="38">
        <f>IF(J10='Bazinės prielaidos'!$E$11+'Bazinės prielaidos'!$E$15,-J46+'Dalyvio prielaidos'!$E$153,0)</f>
        <v>0</v>
      </c>
      <c r="K48" s="38">
        <f>IF(K10='Bazinės prielaidos'!$E$11+'Bazinės prielaidos'!$E$15,-K46+'Dalyvio prielaidos'!$E$153,0)</f>
        <v>0</v>
      </c>
      <c r="L48" s="38">
        <f>IF(L10='Bazinės prielaidos'!$E$11+'Bazinės prielaidos'!$E$15,-L46+'Dalyvio prielaidos'!$E$153,0)</f>
        <v>0</v>
      </c>
      <c r="M48" s="38">
        <f>IF(M10='Bazinės prielaidos'!$E$11+'Bazinės prielaidos'!$E$15,-M46+'Dalyvio prielaidos'!$E$153,0)</f>
        <v>0</v>
      </c>
      <c r="N48" s="38">
        <f>SUM(B48:M48)</f>
        <v>0</v>
      </c>
      <c r="O48" s="38">
        <f>IF(O10='Bazinės prielaidos'!$E$11+'Bazinės prielaidos'!$E$15,-O46+'Dalyvio prielaidos'!$E$153,0)</f>
        <v>0</v>
      </c>
      <c r="P48" s="38">
        <f>IF(P10='Bazinės prielaidos'!$E$11+'Bazinės prielaidos'!$E$15,-P46+'Dalyvio prielaidos'!$E$153,0)</f>
        <v>0</v>
      </c>
      <c r="Q48" s="38">
        <f>IF(Q10='Bazinės prielaidos'!$E$11+'Bazinės prielaidos'!$E$15,-Q46+'Dalyvio prielaidos'!$E$153,0)</f>
        <v>0</v>
      </c>
      <c r="R48" s="38">
        <f>IF(R10='Bazinės prielaidos'!$E$11+'Bazinės prielaidos'!$E$15,-R46+'Dalyvio prielaidos'!$E$153,0)</f>
        <v>0</v>
      </c>
      <c r="S48" s="38">
        <f>IF(S10='Bazinės prielaidos'!$E$11+'Bazinės prielaidos'!$E$15,-S46+'Dalyvio prielaidos'!$E$153,0)</f>
        <v>0</v>
      </c>
      <c r="T48" s="38">
        <f>IF(T10='Bazinės prielaidos'!$E$11+'Bazinės prielaidos'!$E$15,-T46+'Dalyvio prielaidos'!$E$153,0)</f>
        <v>0</v>
      </c>
      <c r="U48" s="38">
        <f>IF(U10='Bazinės prielaidos'!$E$11+'Bazinės prielaidos'!$E$15,-U46+'Dalyvio prielaidos'!$E$153,0)</f>
        <v>0</v>
      </c>
      <c r="V48" s="38">
        <f>IF(V10='Bazinės prielaidos'!$E$11+'Bazinės prielaidos'!$E$15,-V46+'Dalyvio prielaidos'!$E$153,0)</f>
        <v>0</v>
      </c>
      <c r="W48" s="38">
        <f>IF(W10='Bazinės prielaidos'!$E$11+'Bazinės prielaidos'!$E$15,-W46+'Dalyvio prielaidos'!$E$153,0)</f>
        <v>0</v>
      </c>
      <c r="X48" s="38">
        <f>IF(X10='Bazinės prielaidos'!$E$11+'Bazinės prielaidos'!$E$15,-X46+'Dalyvio prielaidos'!$E$153,0)</f>
        <v>0</v>
      </c>
      <c r="Y48" s="38">
        <f>IF(Y10='Bazinės prielaidos'!$E$11+'Bazinės prielaidos'!$E$15,-Y46+'Dalyvio prielaidos'!$E$153,0)</f>
        <v>0</v>
      </c>
      <c r="Z48" s="38">
        <f>IF(Z10='Bazinės prielaidos'!$E$11+'Bazinės prielaidos'!$E$15,-Z46+'Dalyvio prielaidos'!$E$153,0)</f>
        <v>0</v>
      </c>
      <c r="AA48" s="38">
        <f>SUM(O48:Z48)</f>
        <v>0</v>
      </c>
      <c r="AB48" s="38">
        <f>IF(AB10='Bazinės prielaidos'!$E$11+'Bazinės prielaidos'!$E$15,-AB46+'Dalyvio prielaidos'!$E$153,0)</f>
        <v>0</v>
      </c>
      <c r="AC48" s="38">
        <f>IF(AC10='Bazinės prielaidos'!$E$11+'Bazinės prielaidos'!$E$15,-AC46+'Dalyvio prielaidos'!$E$153,0)</f>
        <v>0</v>
      </c>
      <c r="AD48" s="38">
        <f>IF(AD10='Bazinės prielaidos'!$E$11+'Bazinės prielaidos'!$E$15,-AD46+'Dalyvio prielaidos'!$E$153,0)</f>
        <v>0</v>
      </c>
      <c r="AE48" s="38">
        <f>IF(AE10='Bazinės prielaidos'!$E$11+'Bazinės prielaidos'!$E$15,-AE46+'Dalyvio prielaidos'!$E$153,0)</f>
        <v>0</v>
      </c>
      <c r="AF48" s="38">
        <f>IF(AF10='Bazinės prielaidos'!$E$11+'Bazinės prielaidos'!$E$15,-AF46+'Dalyvio prielaidos'!$E$153,0)</f>
        <v>0</v>
      </c>
      <c r="AG48" s="38">
        <f>IF(AG10='Bazinės prielaidos'!$E$11+'Bazinės prielaidos'!$E$15,-AG46+'Dalyvio prielaidos'!$E$153,0)</f>
        <v>0</v>
      </c>
      <c r="AH48" s="38">
        <f>IF(AH10='Bazinės prielaidos'!$E$11+'Bazinės prielaidos'!$E$15,-AH46+'Dalyvio prielaidos'!$E$153,0)</f>
        <v>0</v>
      </c>
      <c r="AI48" s="38">
        <f>IF(AI10='Bazinės prielaidos'!$E$11+'Bazinės prielaidos'!$E$15,-AI46+'Dalyvio prielaidos'!$E$153,0)</f>
        <v>0</v>
      </c>
      <c r="AJ48" s="38">
        <f>IF(AJ10='Bazinės prielaidos'!$E$11+'Bazinės prielaidos'!$E$15,-AJ46+'Dalyvio prielaidos'!$E$153,0)</f>
        <v>0</v>
      </c>
      <c r="AK48" s="38">
        <f>IF(AK10='Bazinės prielaidos'!$E$11+'Bazinės prielaidos'!$E$15,-AK46+'Dalyvio prielaidos'!$E$153,0)</f>
        <v>0</v>
      </c>
      <c r="AL48" s="38">
        <f>IF(AL10='Bazinės prielaidos'!$E$11+'Bazinės prielaidos'!$E$15,-AL46+'Dalyvio prielaidos'!$E$153,0)</f>
        <v>0</v>
      </c>
      <c r="AM48" s="38">
        <f>IF(AM10='Bazinės prielaidos'!$E$11+'Bazinės prielaidos'!$E$15,-AM46+'Dalyvio prielaidos'!$E$153,0)</f>
        <v>0</v>
      </c>
      <c r="AN48" s="38">
        <f>SUM(AB48:AM48)</f>
        <v>0</v>
      </c>
      <c r="AO48" s="38">
        <f>IF(AO10='Bazinės prielaidos'!$E$11+'Bazinės prielaidos'!$E$15,-AO46+'Dalyvio prielaidos'!$E$153,0)</f>
        <v>0</v>
      </c>
      <c r="AP48" s="38">
        <f>IF(AP10='Bazinės prielaidos'!$E$11+'Bazinės prielaidos'!$E$15,-AP46+'Dalyvio prielaidos'!$E$153,0)</f>
        <v>0</v>
      </c>
      <c r="AQ48" s="38">
        <f>IF(AQ10='Bazinės prielaidos'!$E$11+'Bazinės prielaidos'!$E$15,-AQ46+'Dalyvio prielaidos'!$E$153,0)</f>
        <v>0</v>
      </c>
      <c r="AR48" s="38">
        <f>IF(AR10='Bazinės prielaidos'!$E$11+'Bazinės prielaidos'!$E$15,-AR46+'Dalyvio prielaidos'!$E$153,0)</f>
        <v>0</v>
      </c>
      <c r="AS48" s="38">
        <f>IF(AS10='Bazinės prielaidos'!$E$11+'Bazinės prielaidos'!$E$15,-AS46+'Dalyvio prielaidos'!$E$153,0)</f>
        <v>0</v>
      </c>
      <c r="AT48" s="38">
        <f>IF(AT10='Bazinės prielaidos'!$E$11+'Bazinės prielaidos'!$E$15,-AT46+'Dalyvio prielaidos'!$E$153,0)</f>
        <v>0</v>
      </c>
      <c r="AU48" s="38">
        <f>IF(AU10='Bazinės prielaidos'!$E$11+'Bazinės prielaidos'!$E$15,-AU46+'Dalyvio prielaidos'!$E$153,0)</f>
        <v>0</v>
      </c>
      <c r="AV48" s="38">
        <f>IF(AV10='Bazinės prielaidos'!$E$11+'Bazinės prielaidos'!$E$15,-AV46+'Dalyvio prielaidos'!$E$153,0)</f>
        <v>0</v>
      </c>
      <c r="AW48" s="38">
        <f>IF(AW10='Bazinės prielaidos'!$E$11+'Bazinės prielaidos'!$E$15,-AW46+'Dalyvio prielaidos'!$E$153,0)</f>
        <v>0</v>
      </c>
      <c r="AX48" s="38">
        <f>IF(AX10='Bazinės prielaidos'!$E$11+'Bazinės prielaidos'!$E$15,-AX46+'Dalyvio prielaidos'!$E$153,0)</f>
        <v>0</v>
      </c>
      <c r="AY48" s="38">
        <f>IF(AY10='Bazinės prielaidos'!$E$11+'Bazinės prielaidos'!$E$15,-AY46+'Dalyvio prielaidos'!$E$153,0)</f>
        <v>0</v>
      </c>
      <c r="AZ48" s="38">
        <f>IF(AZ10='Bazinės prielaidos'!$E$11+'Bazinės prielaidos'!$E$15,-AZ46+'Dalyvio prielaidos'!$E$153,0)</f>
        <v>0</v>
      </c>
      <c r="BA48" s="38">
        <f>SUM(AO48:AZ48)</f>
        <v>0</v>
      </c>
      <c r="BB48" s="38">
        <f>IF(BB10='Bazinės prielaidos'!$E$11+'Bazinės prielaidos'!$E$15,-BB46+'Dalyvio prielaidos'!$E$153,0)</f>
        <v>0</v>
      </c>
      <c r="BC48" s="38">
        <f>IF(BC10='Bazinės prielaidos'!$E$11+'Bazinės prielaidos'!$E$15,-BC46+'Dalyvio prielaidos'!$E$153,0)</f>
        <v>0</v>
      </c>
      <c r="BD48" s="38">
        <f>IF(BD10='Bazinės prielaidos'!$E$11+'Bazinės prielaidos'!$E$15,-BD46+'Dalyvio prielaidos'!$E$153,0)</f>
        <v>0</v>
      </c>
      <c r="BE48" s="38">
        <f>IF(BE10='Bazinės prielaidos'!$E$11+'Bazinės prielaidos'!$E$15,-BE46+'Dalyvio prielaidos'!$E$153,0)</f>
        <v>0</v>
      </c>
      <c r="BF48" s="38">
        <f>IF(BF10='Bazinės prielaidos'!$E$11+'Bazinės prielaidos'!$E$15,-BF46+'Dalyvio prielaidos'!$E$153,0)</f>
        <v>0</v>
      </c>
      <c r="BG48" s="38">
        <f>IF(BG10='Bazinės prielaidos'!$E$11+'Bazinės prielaidos'!$E$15,-BG46+'Dalyvio prielaidos'!$E$153,0)</f>
        <v>0</v>
      </c>
      <c r="BH48" s="38">
        <f>IF(BH10='Bazinės prielaidos'!$E$11+'Bazinės prielaidos'!$E$15,-BH46+'Dalyvio prielaidos'!$E$153,0)</f>
        <v>0</v>
      </c>
      <c r="BI48" s="38">
        <f>IF(BI10='Bazinės prielaidos'!$E$11+'Bazinės prielaidos'!$E$15,-BI46+'Dalyvio prielaidos'!$E$153,0)</f>
        <v>0</v>
      </c>
      <c r="BJ48" s="38">
        <f>IF(BJ10='Bazinės prielaidos'!$E$11+'Bazinės prielaidos'!$E$15,-BJ46+'Dalyvio prielaidos'!$E$153,0)</f>
        <v>0</v>
      </c>
      <c r="BK48" s="38">
        <f>IF(BK10='Bazinės prielaidos'!$E$11+'Bazinės prielaidos'!$E$15,-BK46+'Dalyvio prielaidos'!$E$153,0)</f>
        <v>0</v>
      </c>
      <c r="BL48" s="38">
        <f>IF(BL10='Bazinės prielaidos'!$E$11+'Bazinės prielaidos'!$E$15,-BL46+'Dalyvio prielaidos'!$E$153,0)</f>
        <v>0</v>
      </c>
      <c r="BM48" s="38">
        <f>IF(BM10='Bazinės prielaidos'!$E$11+'Bazinės prielaidos'!$E$15,-BM46+'Dalyvio prielaidos'!$E$153,0)</f>
        <v>0</v>
      </c>
      <c r="BN48" s="38">
        <f>SUM(BB48:BM48)</f>
        <v>0</v>
      </c>
      <c r="BO48" s="38">
        <f>IF(BO10='Bazinės prielaidos'!$E$11+'Bazinės prielaidos'!$E$15,-BO46+'Dalyvio prielaidos'!$E$153,0)</f>
        <v>0</v>
      </c>
      <c r="BP48" s="38">
        <f>IF(BP10='Bazinės prielaidos'!$E$11+'Bazinės prielaidos'!$E$15,-BP46+'Dalyvio prielaidos'!$E$153,0)</f>
        <v>0</v>
      </c>
      <c r="BQ48" s="38">
        <f>IF(BQ10='Bazinės prielaidos'!$E$11+'Bazinės prielaidos'!$E$15,-BQ46+'Dalyvio prielaidos'!$E$153,0)</f>
        <v>0</v>
      </c>
      <c r="BR48" s="38">
        <f>IF(BR10='Bazinės prielaidos'!$E$11+'Bazinės prielaidos'!$E$15,-BR46+'Dalyvio prielaidos'!$E$153,0)</f>
        <v>0</v>
      </c>
      <c r="BS48" s="38">
        <f>IF(BS10='Bazinės prielaidos'!$E$11+'Bazinės prielaidos'!$E$15,-BS46+'Dalyvio prielaidos'!$E$153,0)</f>
        <v>0</v>
      </c>
      <c r="BT48" s="38">
        <f>IF(BT10='Bazinės prielaidos'!$E$11+'Bazinės prielaidos'!$E$15,-BT46+'Dalyvio prielaidos'!$E$153,0)</f>
        <v>0</v>
      </c>
      <c r="BU48" s="38">
        <f>IF(BU10='Bazinės prielaidos'!$E$11+'Bazinės prielaidos'!$E$15,-BU46+'Dalyvio prielaidos'!$E$153,0)</f>
        <v>0</v>
      </c>
      <c r="BV48" s="38">
        <f>IF(BV10='Bazinės prielaidos'!$E$11+'Bazinės prielaidos'!$E$15,-BV46+'Dalyvio prielaidos'!$E$153,0)</f>
        <v>0</v>
      </c>
      <c r="BW48" s="38">
        <f>IF(BW10='Bazinės prielaidos'!$E$11+'Bazinės prielaidos'!$E$15,-BW46+'Dalyvio prielaidos'!$E$153,0)</f>
        <v>0</v>
      </c>
      <c r="BX48" s="38">
        <f>IF(BX10='Bazinės prielaidos'!$E$11+'Bazinės prielaidos'!$E$15,-BX46+'Dalyvio prielaidos'!$E$153,0)</f>
        <v>0</v>
      </c>
      <c r="BY48" s="38">
        <f>IF(BY10='Bazinės prielaidos'!$E$11+'Bazinės prielaidos'!$E$15,-BY46+'Dalyvio prielaidos'!$E$153,0)</f>
        <v>0</v>
      </c>
      <c r="BZ48" s="38">
        <f>IF(BZ10='Bazinės prielaidos'!$E$11+'Bazinės prielaidos'!$E$15,-BZ46+'Dalyvio prielaidos'!$E$153,0)</f>
        <v>0</v>
      </c>
      <c r="CA48" s="38">
        <f>SUM(BO48:BZ48)</f>
        <v>0</v>
      </c>
      <c r="CB48" s="38">
        <f>IF(CB10='Bazinės prielaidos'!$E$11+'Bazinės prielaidos'!$E$15,-CB46+'Dalyvio prielaidos'!$E$153,0)</f>
        <v>0</v>
      </c>
      <c r="CC48" s="38">
        <f>IF(CC10='Bazinės prielaidos'!$E$11+'Bazinės prielaidos'!$E$15,-CC46+'Dalyvio prielaidos'!$E$153,0)</f>
        <v>0</v>
      </c>
      <c r="CD48" s="38">
        <f>IF(CD10='Bazinės prielaidos'!$E$11+'Bazinės prielaidos'!$E$15,-CD46+'Dalyvio prielaidos'!$E$153,0)</f>
        <v>0</v>
      </c>
      <c r="CE48" s="38">
        <f>IF(CE10='Bazinės prielaidos'!$E$11+'Bazinės prielaidos'!$E$15,-CE46+'Dalyvio prielaidos'!$E$153,0)</f>
        <v>0</v>
      </c>
      <c r="CF48" s="38">
        <f>IF(CF10='Bazinės prielaidos'!$E$11+'Bazinės prielaidos'!$E$15,-CF46+'Dalyvio prielaidos'!$E$153,0)</f>
        <v>0</v>
      </c>
      <c r="CG48" s="38">
        <f>IF(CG10='Bazinės prielaidos'!$E$11+'Bazinės prielaidos'!$E$15,-CG46+'Dalyvio prielaidos'!$E$153,0)</f>
        <v>0</v>
      </c>
      <c r="CH48" s="38">
        <f>IF(CH10='Bazinės prielaidos'!$E$11+'Bazinės prielaidos'!$E$15,-CH46+'Dalyvio prielaidos'!$E$153,0)</f>
        <v>0</v>
      </c>
      <c r="CI48" s="38">
        <f>IF(CI10='Bazinės prielaidos'!$E$11+'Bazinės prielaidos'!$E$15,-CI46+'Dalyvio prielaidos'!$E$153,0)</f>
        <v>0</v>
      </c>
      <c r="CJ48" s="38">
        <f>IF(CJ10='Bazinės prielaidos'!$E$11+'Bazinės prielaidos'!$E$15,-CJ46+'Dalyvio prielaidos'!$E$153,0)</f>
        <v>0</v>
      </c>
      <c r="CK48" s="38">
        <f>IF(CK10='Bazinės prielaidos'!$E$11+'Bazinės prielaidos'!$E$15,-CK46+'Dalyvio prielaidos'!$E$153,0)</f>
        <v>0</v>
      </c>
      <c r="CL48" s="38">
        <f>IF(CL10='Bazinės prielaidos'!$E$11+'Bazinės prielaidos'!$E$15,-CL46+'Dalyvio prielaidos'!$E$153,0)</f>
        <v>0</v>
      </c>
      <c r="CM48" s="38">
        <f>IF(CM10='Bazinės prielaidos'!$E$11+'Bazinės prielaidos'!$E$15,-CM46+'Dalyvio prielaidos'!$E$153,0)</f>
        <v>0</v>
      </c>
      <c r="CN48" s="38">
        <f>SUM(CB48:CM48)</f>
        <v>0</v>
      </c>
      <c r="CO48" s="38">
        <f>IF(CO10='Bazinės prielaidos'!$E$11+'Bazinės prielaidos'!$E$15,-CO46+'Dalyvio prielaidos'!$E$153,0)</f>
        <v>0</v>
      </c>
      <c r="CP48" s="38">
        <f>IF(CP10='Bazinės prielaidos'!$E$11+'Bazinės prielaidos'!$E$15,-CP46+'Dalyvio prielaidos'!$E$153,0)</f>
        <v>0</v>
      </c>
      <c r="CQ48" s="38">
        <f>IF(CQ10='Bazinės prielaidos'!$E$11+'Bazinės prielaidos'!$E$15,-CQ46+'Dalyvio prielaidos'!$E$153,0)</f>
        <v>0</v>
      </c>
      <c r="CR48" s="38">
        <f>IF(CR10='Bazinės prielaidos'!$E$11+'Bazinės prielaidos'!$E$15,-CR46+'Dalyvio prielaidos'!$E$153,0)</f>
        <v>0</v>
      </c>
      <c r="CS48" s="38">
        <f>IF(CS10='Bazinės prielaidos'!$E$11+'Bazinės prielaidos'!$E$15,-CS46+'Dalyvio prielaidos'!$E$153,0)</f>
        <v>0</v>
      </c>
      <c r="CT48" s="38">
        <f>IF(CT10='Bazinės prielaidos'!$E$11+'Bazinės prielaidos'!$E$15,-CT46+'Dalyvio prielaidos'!$E$153,0)</f>
        <v>0</v>
      </c>
      <c r="CU48" s="38">
        <f>IF(CU10='Bazinės prielaidos'!$E$11+'Bazinės prielaidos'!$E$15,-CU46+'Dalyvio prielaidos'!$E$153,0)</f>
        <v>0</v>
      </c>
      <c r="CV48" s="38">
        <f>IF(CV10='Bazinės prielaidos'!$E$11+'Bazinės prielaidos'!$E$15,-CV46+'Dalyvio prielaidos'!$E$153,0)</f>
        <v>0</v>
      </c>
      <c r="CW48" s="38">
        <f>IF(CW10='Bazinės prielaidos'!$E$11+'Bazinės prielaidos'!$E$15,-CW46+'Dalyvio prielaidos'!$E$153,0)</f>
        <v>0</v>
      </c>
      <c r="CX48" s="38">
        <f>IF(CX10='Bazinės prielaidos'!$E$11+'Bazinės prielaidos'!$E$15,-CX46+'Dalyvio prielaidos'!$E$153,0)</f>
        <v>0</v>
      </c>
      <c r="CY48" s="38">
        <f>IF(CY10='Bazinės prielaidos'!$E$11+'Bazinės prielaidos'!$E$15,-CY46+'Dalyvio prielaidos'!$E$153,0)</f>
        <v>0</v>
      </c>
      <c r="CZ48" s="38">
        <f>IF(CZ10='Bazinės prielaidos'!$E$11+'Bazinės prielaidos'!$E$15,-CZ46+'Dalyvio prielaidos'!$E$153,0)</f>
        <v>0</v>
      </c>
      <c r="DA48" s="38">
        <f>SUM(CO48:CZ48)</f>
        <v>0</v>
      </c>
      <c r="DB48" s="38">
        <f>IF(DB10='Bazinės prielaidos'!$E$11+'Bazinės prielaidos'!$E$15,-DB46+'Dalyvio prielaidos'!$E$153,0)</f>
        <v>0</v>
      </c>
      <c r="DC48" s="38">
        <f>IF(DC10='Bazinės prielaidos'!$E$11+'Bazinės prielaidos'!$E$15,-DC46+'Dalyvio prielaidos'!$E$153,0)</f>
        <v>0</v>
      </c>
      <c r="DD48" s="38">
        <f>IF(DD10='Bazinės prielaidos'!$E$11+'Bazinės prielaidos'!$E$15,-DD46+'Dalyvio prielaidos'!$E$153,0)</f>
        <v>0</v>
      </c>
      <c r="DE48" s="38">
        <f>IF(DE10='Bazinės prielaidos'!$E$11+'Bazinės prielaidos'!$E$15,-DE46+'Dalyvio prielaidos'!$E$153,0)</f>
        <v>0</v>
      </c>
      <c r="DF48" s="38">
        <f>IF(DF10='Bazinės prielaidos'!$E$11+'Bazinės prielaidos'!$E$15,-DF46+'Dalyvio prielaidos'!$E$153,0)</f>
        <v>0</v>
      </c>
      <c r="DG48" s="38">
        <f>IF(DG10='Bazinės prielaidos'!$E$11+'Bazinės prielaidos'!$E$15,-DG46+'Dalyvio prielaidos'!$E$153,0)</f>
        <v>0</v>
      </c>
      <c r="DH48" s="38">
        <f>IF(DH10='Bazinės prielaidos'!$E$11+'Bazinės prielaidos'!$E$15,-DH46+'Dalyvio prielaidos'!$E$153,0)</f>
        <v>0</v>
      </c>
      <c r="DI48" s="38">
        <f>IF(DI10='Bazinės prielaidos'!$E$11+'Bazinės prielaidos'!$E$15,-DI46+'Dalyvio prielaidos'!$E$153,0)</f>
        <v>0</v>
      </c>
      <c r="DJ48" s="38">
        <f>IF(DJ10='Bazinės prielaidos'!$E$11+'Bazinės prielaidos'!$E$15,-DJ46+'Dalyvio prielaidos'!$E$153,0)</f>
        <v>0</v>
      </c>
      <c r="DK48" s="38">
        <f>IF(DK10='Bazinės prielaidos'!$E$11+'Bazinės prielaidos'!$E$15,-DK46+'Dalyvio prielaidos'!$E$153,0)</f>
        <v>0</v>
      </c>
      <c r="DL48" s="38">
        <f>IF(DL10='Bazinės prielaidos'!$E$11+'Bazinės prielaidos'!$E$15,-DL46+'Dalyvio prielaidos'!$E$153,0)</f>
        <v>0</v>
      </c>
      <c r="DM48" s="38">
        <f>IF(DM10='Bazinės prielaidos'!$E$11+'Bazinės prielaidos'!$E$15,-DM46+'Dalyvio prielaidos'!$E$153,0)</f>
        <v>0</v>
      </c>
      <c r="DN48" s="38">
        <f>SUM(DB48:DM48)</f>
        <v>0</v>
      </c>
      <c r="DO48" s="38">
        <f>IF(DO10='Bazinės prielaidos'!$E$11+'Bazinės prielaidos'!$E$15,-DO46+'Dalyvio prielaidos'!$E$153,0)</f>
        <v>0</v>
      </c>
      <c r="DP48" s="38">
        <f>IF(DP10='Bazinės prielaidos'!$E$11+'Bazinės prielaidos'!$E$15,-DP46+'Dalyvio prielaidos'!$E$153,0)</f>
        <v>0</v>
      </c>
      <c r="DQ48" s="38">
        <f>IF(DQ10='Bazinės prielaidos'!$E$11+'Bazinės prielaidos'!$E$15,-DQ46+'Dalyvio prielaidos'!$E$153,0)</f>
        <v>0</v>
      </c>
      <c r="DR48" s="38">
        <f>IF(DR10='Bazinės prielaidos'!$E$11+'Bazinės prielaidos'!$E$15,-DR46+'Dalyvio prielaidos'!$E$153,0)</f>
        <v>0</v>
      </c>
      <c r="DS48" s="38">
        <f>IF(DS10='Bazinės prielaidos'!$E$11+'Bazinės prielaidos'!$E$15,-DS46+'Dalyvio prielaidos'!$E$153,0)</f>
        <v>0</v>
      </c>
      <c r="DT48" s="38">
        <f>IF(DT10='Bazinės prielaidos'!$E$11+'Bazinės prielaidos'!$E$15,-DT46+'Dalyvio prielaidos'!$E$153,0)</f>
        <v>0</v>
      </c>
      <c r="DU48" s="38">
        <f>IF(DU10='Bazinės prielaidos'!$E$11+'Bazinės prielaidos'!$E$15,-DU46+'Dalyvio prielaidos'!$E$153,0)</f>
        <v>0</v>
      </c>
      <c r="DV48" s="38">
        <f>IF(DV10='Bazinės prielaidos'!$E$11+'Bazinės prielaidos'!$E$15,-DV46+'Dalyvio prielaidos'!$E$153,0)</f>
        <v>0</v>
      </c>
      <c r="DW48" s="38">
        <f>IF(DW10='Bazinės prielaidos'!$E$11+'Bazinės prielaidos'!$E$15,-DW46+'Dalyvio prielaidos'!$E$153,0)</f>
        <v>0</v>
      </c>
      <c r="DX48" s="38">
        <f>IF(DX10='Bazinės prielaidos'!$E$11+'Bazinės prielaidos'!$E$15,-DX46+'Dalyvio prielaidos'!$E$153,0)</f>
        <v>0</v>
      </c>
      <c r="DY48" s="38">
        <f>IF(DY10='Bazinės prielaidos'!$E$11+'Bazinės prielaidos'!$E$15,-DY46+'Dalyvio prielaidos'!$E$153,0)</f>
        <v>0</v>
      </c>
      <c r="DZ48" s="38">
        <f>IF(DZ10='Bazinės prielaidos'!$E$11+'Bazinės prielaidos'!$E$15,-DZ46+'Dalyvio prielaidos'!$E$153,0)</f>
        <v>0</v>
      </c>
      <c r="EA48" s="38">
        <f>SUM(DO48:DZ48)</f>
        <v>0</v>
      </c>
      <c r="EB48" s="38">
        <f>IF(EB10='Bazinės prielaidos'!$E$11+'Bazinės prielaidos'!$E$15,-EB46+'Dalyvio prielaidos'!$E$153,0)</f>
        <v>0</v>
      </c>
      <c r="EC48" s="38">
        <f>IF(EC10='Bazinės prielaidos'!$E$11+'Bazinės prielaidos'!$E$15,-EC46+'Dalyvio prielaidos'!$E$153,0)</f>
        <v>0</v>
      </c>
      <c r="ED48" s="38">
        <f>IF(ED10='Bazinės prielaidos'!$E$11+'Bazinės prielaidos'!$E$15,-ED46+'Dalyvio prielaidos'!$E$153,0)</f>
        <v>0</v>
      </c>
      <c r="EE48" s="38">
        <f>IF(EE10='Bazinės prielaidos'!$E$11+'Bazinės prielaidos'!$E$15,-EE46+'Dalyvio prielaidos'!$E$153,0)</f>
        <v>0</v>
      </c>
      <c r="EF48" s="38">
        <f>IF(EF10='Bazinės prielaidos'!$E$11+'Bazinės prielaidos'!$E$15,-EF46+'Dalyvio prielaidos'!$E$153,0)</f>
        <v>0</v>
      </c>
      <c r="EG48" s="38">
        <f>IF(EG10='Bazinės prielaidos'!$E$11+'Bazinės prielaidos'!$E$15,-EG46+'Dalyvio prielaidos'!$E$153,0)</f>
        <v>0</v>
      </c>
      <c r="EH48" s="38">
        <f>IF(EH10='Bazinės prielaidos'!$E$11+'Bazinės prielaidos'!$E$15,-EH46+'Dalyvio prielaidos'!$E$153,0)</f>
        <v>0</v>
      </c>
      <c r="EI48" s="38">
        <f>IF(EI10='Bazinės prielaidos'!$E$11+'Bazinės prielaidos'!$E$15,-EI46+'Dalyvio prielaidos'!$E$153,0)</f>
        <v>0</v>
      </c>
      <c r="EJ48" s="38">
        <f>IF(EJ10='Bazinės prielaidos'!$E$11+'Bazinės prielaidos'!$E$15,-EJ46+'Dalyvio prielaidos'!$E$153,0)</f>
        <v>0</v>
      </c>
      <c r="EK48" s="38">
        <f>IF(EK10='Bazinės prielaidos'!$E$11+'Bazinės prielaidos'!$E$15,-EK46+'Dalyvio prielaidos'!$E$153,0)</f>
        <v>0</v>
      </c>
      <c r="EL48" s="38">
        <f>IF(EL10='Bazinės prielaidos'!$E$11+'Bazinės prielaidos'!$E$15,-EL46+'Dalyvio prielaidos'!$E$153,0)</f>
        <v>0</v>
      </c>
      <c r="EM48" s="38">
        <f>IF(EM10='Bazinės prielaidos'!$E$11+'Bazinės prielaidos'!$E$15,-EM46+'Dalyvio prielaidos'!$E$153,0)</f>
        <v>0</v>
      </c>
      <c r="EN48" s="38">
        <f>SUM(EB48:EM48)</f>
        <v>0</v>
      </c>
      <c r="EO48" s="38">
        <f>IF(EO10='Bazinės prielaidos'!$E$11+'Bazinės prielaidos'!$E$15,-EO46+'Dalyvio prielaidos'!$E$153,0)</f>
        <v>0</v>
      </c>
      <c r="EP48" s="38">
        <f>IF(EP10='Bazinės prielaidos'!$E$11+'Bazinės prielaidos'!$E$15,-EP46+'Dalyvio prielaidos'!$E$153,0)</f>
        <v>0</v>
      </c>
      <c r="EQ48" s="38">
        <f>IF(EQ10='Bazinės prielaidos'!$E$11+'Bazinės prielaidos'!$E$15,-EQ46+'Dalyvio prielaidos'!$E$153,0)</f>
        <v>0</v>
      </c>
      <c r="ER48" s="38">
        <f>IF(ER10='Bazinės prielaidos'!$E$11+'Bazinės prielaidos'!$E$15,-ER46+'Dalyvio prielaidos'!$E$153,0)</f>
        <v>0</v>
      </c>
      <c r="ES48" s="38">
        <f>IF(ES10='Bazinės prielaidos'!$E$11+'Bazinės prielaidos'!$E$15,-ES46+'Dalyvio prielaidos'!$E$153,0)</f>
        <v>0</v>
      </c>
      <c r="ET48" s="38">
        <f>IF(ET10='Bazinės prielaidos'!$E$11+'Bazinės prielaidos'!$E$15,-ET46+'Dalyvio prielaidos'!$E$153,0)</f>
        <v>0</v>
      </c>
      <c r="EU48" s="38">
        <f>IF(EU10='Bazinės prielaidos'!$E$11+'Bazinės prielaidos'!$E$15,-EU46+'Dalyvio prielaidos'!$E$153,0)</f>
        <v>0</v>
      </c>
      <c r="EV48" s="38">
        <f>IF(EV10='Bazinės prielaidos'!$E$11+'Bazinės prielaidos'!$E$15,-EV46+'Dalyvio prielaidos'!$E$153,0)</f>
        <v>0</v>
      </c>
      <c r="EW48" s="38">
        <f>IF(EW10='Bazinės prielaidos'!$E$11+'Bazinės prielaidos'!$E$15,-EW46+'Dalyvio prielaidos'!$E$153,0)</f>
        <v>0</v>
      </c>
      <c r="EX48" s="38">
        <f>IF(EX10='Bazinės prielaidos'!$E$11+'Bazinės prielaidos'!$E$15,-EX46+'Dalyvio prielaidos'!$E$153,0)</f>
        <v>0</v>
      </c>
      <c r="EY48" s="38">
        <f>IF(EY10='Bazinės prielaidos'!$E$11+'Bazinės prielaidos'!$E$15,-EY46+'Dalyvio prielaidos'!$E$153,0)</f>
        <v>0</v>
      </c>
      <c r="EZ48" s="38">
        <f>IF(EZ10='Bazinės prielaidos'!$E$11+'Bazinės prielaidos'!$E$15,-EZ46+'Dalyvio prielaidos'!$E$153,0)</f>
        <v>0</v>
      </c>
      <c r="FA48" s="38">
        <f>SUM(EO48:EZ48)</f>
        <v>0</v>
      </c>
      <c r="FB48" s="38">
        <f>IF(FB10='Bazinės prielaidos'!$E$11+'Bazinės prielaidos'!$E$15,-FB46+'Dalyvio prielaidos'!$E$153,0)</f>
        <v>0</v>
      </c>
      <c r="FC48" s="38">
        <f>IF(FC10='Bazinės prielaidos'!$E$11+'Bazinės prielaidos'!$E$15,-FC46+'Dalyvio prielaidos'!$E$153,0)</f>
        <v>0</v>
      </c>
      <c r="FD48" s="38">
        <f>IF(FD10='Bazinės prielaidos'!$E$11+'Bazinės prielaidos'!$E$15,-FD46+'Dalyvio prielaidos'!$E$153,0)</f>
        <v>0</v>
      </c>
      <c r="FE48" s="38">
        <f>IF(FE10='Bazinės prielaidos'!$E$11+'Bazinės prielaidos'!$E$15,-FE46+'Dalyvio prielaidos'!$E$153,0)</f>
        <v>0</v>
      </c>
      <c r="FF48" s="38">
        <f>IF(FF10='Bazinės prielaidos'!$E$11+'Bazinės prielaidos'!$E$15,-FF46+'Dalyvio prielaidos'!$E$153,0)</f>
        <v>0</v>
      </c>
      <c r="FG48" s="38">
        <f>IF(FG10='Bazinės prielaidos'!$E$11+'Bazinės prielaidos'!$E$15,-FG46+'Dalyvio prielaidos'!$E$153,0)</f>
        <v>0</v>
      </c>
      <c r="FH48" s="38">
        <f>IF(FH10='Bazinės prielaidos'!$E$11+'Bazinės prielaidos'!$E$15,-FH46+'Dalyvio prielaidos'!$E$153,0)</f>
        <v>0</v>
      </c>
      <c r="FI48" s="38">
        <f>IF(FI10='Bazinės prielaidos'!$E$11+'Bazinės prielaidos'!$E$15,-FI46+'Dalyvio prielaidos'!$E$153,0)</f>
        <v>0</v>
      </c>
      <c r="FJ48" s="38">
        <f>IF(FJ10='Bazinės prielaidos'!$E$11+'Bazinės prielaidos'!$E$15,-FJ46+'Dalyvio prielaidos'!$E$153,0)</f>
        <v>0</v>
      </c>
      <c r="FK48" s="38">
        <f>IF(FK10='Bazinės prielaidos'!$E$11+'Bazinės prielaidos'!$E$15,-FK46+'Dalyvio prielaidos'!$E$153,0)</f>
        <v>0</v>
      </c>
      <c r="FL48" s="38">
        <f>IF(FL10='Bazinės prielaidos'!$E$11+'Bazinės prielaidos'!$E$15,-FL46+'Dalyvio prielaidos'!$E$153,0)</f>
        <v>0</v>
      </c>
      <c r="FM48" s="38">
        <f>IF(FM10='Bazinės prielaidos'!$E$11+'Bazinės prielaidos'!$E$15,-FM46+'Dalyvio prielaidos'!$E$153,0)</f>
        <v>0</v>
      </c>
      <c r="FN48" s="38">
        <f>SUM(FB48:FM48)</f>
        <v>0</v>
      </c>
      <c r="FO48" s="38">
        <f>IF(FO10='Bazinės prielaidos'!$E$11+'Bazinės prielaidos'!$E$15,-FO46+'Dalyvio prielaidos'!$E$153,0)</f>
        <v>0</v>
      </c>
      <c r="FP48" s="38">
        <f>IF(FP10='Bazinės prielaidos'!$E$11+'Bazinės prielaidos'!$E$15,-FP46+'Dalyvio prielaidos'!$E$153,0)</f>
        <v>0</v>
      </c>
      <c r="FQ48" s="38">
        <f>IF(FQ10='Bazinės prielaidos'!$E$11+'Bazinės prielaidos'!$E$15,-FQ46+'Dalyvio prielaidos'!$E$153,0)</f>
        <v>0</v>
      </c>
      <c r="FR48" s="38">
        <f>IF(FR10='Bazinės prielaidos'!$E$11+'Bazinės prielaidos'!$E$15,-FR46+'Dalyvio prielaidos'!$E$153,0)</f>
        <v>0</v>
      </c>
      <c r="FS48" s="38">
        <f>IF(FS10='Bazinės prielaidos'!$E$11+'Bazinės prielaidos'!$E$15,-FS46+'Dalyvio prielaidos'!$E$153,0)</f>
        <v>0</v>
      </c>
      <c r="FT48" s="38">
        <f>IF(FT10='Bazinės prielaidos'!$E$11+'Bazinės prielaidos'!$E$15,-FT46+'Dalyvio prielaidos'!$E$153,0)</f>
        <v>0</v>
      </c>
      <c r="FU48" s="38">
        <f>IF(FU10='Bazinės prielaidos'!$E$11+'Bazinės prielaidos'!$E$15,-FU46+'Dalyvio prielaidos'!$E$153,0)</f>
        <v>0</v>
      </c>
      <c r="FV48" s="38">
        <f>IF(FV10='Bazinės prielaidos'!$E$11+'Bazinės prielaidos'!$E$15,-FV46+'Dalyvio prielaidos'!$E$153,0)</f>
        <v>0</v>
      </c>
      <c r="FW48" s="38">
        <f>IF(FW10='Bazinės prielaidos'!$E$11+'Bazinės prielaidos'!$E$15,-FW46+'Dalyvio prielaidos'!$E$153,0)</f>
        <v>0</v>
      </c>
      <c r="FX48" s="38">
        <f>IF(FX10='Bazinės prielaidos'!$E$11+'Bazinės prielaidos'!$E$15,-FX46+'Dalyvio prielaidos'!$E$153,0)</f>
        <v>0</v>
      </c>
      <c r="FY48" s="38">
        <f>IF(FY10='Bazinės prielaidos'!$E$11+'Bazinės prielaidos'!$E$15,-FY46+'Dalyvio prielaidos'!$E$153,0)</f>
        <v>0</v>
      </c>
      <c r="FZ48" s="38">
        <f>IF(FZ10='Bazinės prielaidos'!$E$11+'Bazinės prielaidos'!$E$15,-FZ46+'Dalyvio prielaidos'!$E$153,0)</f>
        <v>0</v>
      </c>
      <c r="GA48" s="38">
        <f>SUM(FO48:FZ48)</f>
        <v>0</v>
      </c>
      <c r="GB48" s="38">
        <f>IF(GB10='Bazinės prielaidos'!$E$11+'Bazinės prielaidos'!$E$15,-GB46+'Dalyvio prielaidos'!$E$153,0)</f>
        <v>0</v>
      </c>
      <c r="GC48" s="38">
        <f>IF(GC10='Bazinės prielaidos'!$E$11+'Bazinės prielaidos'!$E$15,-GC46+'Dalyvio prielaidos'!$E$153,0)</f>
        <v>0</v>
      </c>
      <c r="GD48" s="38">
        <f>IF(GD10='Bazinės prielaidos'!$E$11+'Bazinės prielaidos'!$E$15,-GD46+'Dalyvio prielaidos'!$E$153,0)</f>
        <v>0</v>
      </c>
      <c r="GE48" s="38">
        <f>IF(GE10='Bazinės prielaidos'!$E$11+'Bazinės prielaidos'!$E$15,-GE46+'Dalyvio prielaidos'!$E$153,0)</f>
        <v>0</v>
      </c>
      <c r="GF48" s="38">
        <f>IF(GF10='Bazinės prielaidos'!$E$11+'Bazinės prielaidos'!$E$15,-GF46+'Dalyvio prielaidos'!$E$153,0)</f>
        <v>0</v>
      </c>
      <c r="GG48" s="38">
        <f>IF(GG10='Bazinės prielaidos'!$E$11+'Bazinės prielaidos'!$E$15,-GG46+'Dalyvio prielaidos'!$E$153,0)</f>
        <v>0</v>
      </c>
      <c r="GH48" s="38">
        <f>IF(GH10='Bazinės prielaidos'!$E$11+'Bazinės prielaidos'!$E$15,-GH46+'Dalyvio prielaidos'!$E$153,0)</f>
        <v>0</v>
      </c>
      <c r="GI48" s="38">
        <f>IF(GI10='Bazinės prielaidos'!$E$11+'Bazinės prielaidos'!$E$15,-GI46+'Dalyvio prielaidos'!$E$153,0)</f>
        <v>0</v>
      </c>
      <c r="GJ48" s="38">
        <f>IF(GJ10='Bazinės prielaidos'!$E$11+'Bazinės prielaidos'!$E$15,-GJ46+'Dalyvio prielaidos'!$E$153,0)</f>
        <v>0</v>
      </c>
      <c r="GK48" s="38">
        <f>IF(GK10='Bazinės prielaidos'!$E$11+'Bazinės prielaidos'!$E$15,-GK46+'Dalyvio prielaidos'!$E$153,0)</f>
        <v>0</v>
      </c>
      <c r="GL48" s="38">
        <f>IF(GL10='Bazinės prielaidos'!$E$11+'Bazinės prielaidos'!$E$15,-GL46+'Dalyvio prielaidos'!$E$153,0)</f>
        <v>0</v>
      </c>
      <c r="GM48" s="38">
        <f>IF(GM10='Bazinės prielaidos'!$E$11+'Bazinės prielaidos'!$E$15,-GM46+'Dalyvio prielaidos'!$E$153,0)</f>
        <v>534</v>
      </c>
      <c r="GN48" s="38">
        <f>SUM(GB48:GM48)</f>
        <v>534</v>
      </c>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row>
    <row r="49" spans="1:326">
      <c r="A49" s="7" t="s">
        <v>155</v>
      </c>
      <c r="B49" s="123"/>
      <c r="C49" s="123"/>
      <c r="D49" s="123"/>
      <c r="E49" s="123"/>
      <c r="F49" s="123"/>
      <c r="G49" s="123">
        <f>IF(AND(F42&lt;0,'Finansinės ataskaitos'!A48&gt;0),IF('Finansinės ataskaitos'!A48&gt;-'Investuotojas ir Finansuotojas'!F42,-'Investuotojas ir Finansuotojas'!F42,+'Finansinės ataskaitos'!A48),0)</f>
        <v>0</v>
      </c>
      <c r="H49" s="123"/>
      <c r="I49" s="123"/>
      <c r="J49" s="123"/>
      <c r="K49" s="123"/>
      <c r="L49" s="123"/>
      <c r="M49" s="451"/>
      <c r="N49" s="38">
        <f>SUM(B49:M49)</f>
        <v>0</v>
      </c>
      <c r="O49" s="123"/>
      <c r="P49" s="123"/>
      <c r="Q49" s="123"/>
      <c r="R49" s="123"/>
      <c r="S49" s="123"/>
      <c r="T49" s="123">
        <f>+IF(AND(S42&lt;0,'Finansinės ataskaitos'!N48&gt;0),IF('Finansinės ataskaitos'!N48&gt;-'Investuotojas ir Finansuotojas'!S42,-'Investuotojas ir Finansuotojas'!S42,+'Finansinės ataskaitos'!N48),0)</f>
        <v>0</v>
      </c>
      <c r="U49" s="123"/>
      <c r="V49" s="123"/>
      <c r="W49" s="123"/>
      <c r="X49" s="123"/>
      <c r="Y49" s="123"/>
      <c r="Z49" s="123"/>
      <c r="AA49" s="38">
        <f>SUM(O49:Z49)</f>
        <v>0</v>
      </c>
      <c r="AB49" s="123"/>
      <c r="AC49" s="123"/>
      <c r="AD49" s="123"/>
      <c r="AE49" s="123"/>
      <c r="AF49" s="123"/>
      <c r="AG49" s="123">
        <v>0</v>
      </c>
      <c r="AH49" s="123"/>
      <c r="AI49" s="123"/>
      <c r="AJ49" s="123"/>
      <c r="AK49" s="123"/>
      <c r="AL49" s="123"/>
      <c r="AM49" s="123"/>
      <c r="AN49" s="38">
        <f>SUM(AB49:AM49)</f>
        <v>0</v>
      </c>
      <c r="AO49" s="123"/>
      <c r="AP49" s="123"/>
      <c r="AQ49" s="123"/>
      <c r="AR49" s="123"/>
      <c r="AS49" s="123"/>
      <c r="AT49" s="123">
        <f>+IF(AND(AS42&lt;0,'Finansinės ataskaitos'!AN48&gt;0),IF('Finansinės ataskaitos'!AN48&gt;-'Investuotojas ir Finansuotojas'!AS42,-'Investuotojas ir Finansuotojas'!AS42,+'Finansinės ataskaitos'!AN48),0)</f>
        <v>0</v>
      </c>
      <c r="AU49" s="123"/>
      <c r="AV49" s="123"/>
      <c r="AW49" s="123"/>
      <c r="AX49" s="123"/>
      <c r="AY49" s="123"/>
      <c r="AZ49" s="123"/>
      <c r="BA49" s="38">
        <f>SUM(AO49:AZ49)</f>
        <v>0</v>
      </c>
      <c r="BB49" s="123"/>
      <c r="BC49" s="123"/>
      <c r="BD49" s="123"/>
      <c r="BE49" s="123"/>
      <c r="BF49" s="123"/>
      <c r="BG49" s="123">
        <f>+IF(AND(BF42&lt;0,'Finansinės ataskaitos'!BA48&gt;0),IF('Finansinės ataskaitos'!BA48&gt;-'Investuotojas ir Finansuotojas'!BF42,-'Investuotojas ir Finansuotojas'!BF42,+'Finansinės ataskaitos'!BA48),0)</f>
        <v>0</v>
      </c>
      <c r="BH49" s="123"/>
      <c r="BI49" s="123"/>
      <c r="BJ49" s="123"/>
      <c r="BK49" s="123"/>
      <c r="BL49" s="123"/>
      <c r="BM49" s="123"/>
      <c r="BN49" s="38">
        <f>SUM(BB49:BM49)</f>
        <v>0</v>
      </c>
      <c r="BO49" s="123"/>
      <c r="BP49" s="123"/>
      <c r="BQ49" s="123"/>
      <c r="BR49" s="123"/>
      <c r="BS49" s="123"/>
      <c r="BT49" s="123">
        <f>+IF(AND(BS42&lt;0,'Finansinės ataskaitos'!BN48&gt;0),IF('Finansinės ataskaitos'!BN48&gt;-'Investuotojas ir Finansuotojas'!BS42,-'Investuotojas ir Finansuotojas'!BS42,+'Finansinės ataskaitos'!BN48),0)</f>
        <v>0</v>
      </c>
      <c r="BU49" s="123"/>
      <c r="BV49" s="123"/>
      <c r="BW49" s="123"/>
      <c r="BX49" s="123"/>
      <c r="BY49" s="123"/>
      <c r="BZ49" s="123"/>
      <c r="CA49" s="38">
        <f>SUM(BO49:BZ49)</f>
        <v>0</v>
      </c>
      <c r="CB49" s="123"/>
      <c r="CC49" s="123"/>
      <c r="CD49" s="123"/>
      <c r="CE49" s="123"/>
      <c r="CF49" s="123"/>
      <c r="CG49" s="123">
        <f>+IF(AND(CF42&lt;0,'Finansinės ataskaitos'!CA48&gt;0),IF('Finansinės ataskaitos'!CA48&gt;-'Investuotojas ir Finansuotojas'!CF42,-'Investuotojas ir Finansuotojas'!CF42,+'Finansinės ataskaitos'!CA48),0)</f>
        <v>0</v>
      </c>
      <c r="CH49" s="123"/>
      <c r="CI49" s="123"/>
      <c r="CJ49" s="123"/>
      <c r="CK49" s="123"/>
      <c r="CL49" s="123"/>
      <c r="CM49" s="123"/>
      <c r="CN49" s="38">
        <f>SUM(CB49:CM49)</f>
        <v>0</v>
      </c>
      <c r="CO49" s="123"/>
      <c r="CP49" s="123"/>
      <c r="CQ49" s="123"/>
      <c r="CR49" s="123"/>
      <c r="CS49" s="123"/>
      <c r="CT49" s="123">
        <f>+IF(AND(CS42&lt;0,'Finansinės ataskaitos'!CN48&gt;0),IF('Finansinės ataskaitos'!CN48&gt;-'Investuotojas ir Finansuotojas'!CS42,-'Investuotojas ir Finansuotojas'!CS42,+'Finansinės ataskaitos'!CN48),0)</f>
        <v>0</v>
      </c>
      <c r="CU49" s="123"/>
      <c r="CV49" s="123"/>
      <c r="CW49" s="123"/>
      <c r="CX49" s="123"/>
      <c r="CY49" s="123"/>
      <c r="CZ49" s="123"/>
      <c r="DA49" s="38">
        <f>SUM(CO49:CZ49)</f>
        <v>0</v>
      </c>
      <c r="DB49" s="123"/>
      <c r="DC49" s="123"/>
      <c r="DD49" s="123"/>
      <c r="DE49" s="123"/>
      <c r="DF49" s="123"/>
      <c r="DG49" s="123">
        <f>+IF(AND(DF42&lt;0,'Finansinės ataskaitos'!DA48&gt;0),IF('Finansinės ataskaitos'!DA48&gt;-'Investuotojas ir Finansuotojas'!DF42,-'Investuotojas ir Finansuotojas'!DF42,+'Finansinės ataskaitos'!DA48),0)</f>
        <v>0</v>
      </c>
      <c r="DH49" s="123"/>
      <c r="DI49" s="123"/>
      <c r="DJ49" s="123"/>
      <c r="DK49" s="123"/>
      <c r="DL49" s="123"/>
      <c r="DM49" s="123"/>
      <c r="DN49" s="38">
        <f>SUM(DB49:DM49)</f>
        <v>0</v>
      </c>
      <c r="DO49" s="123"/>
      <c r="DP49" s="123"/>
      <c r="DQ49" s="123"/>
      <c r="DR49" s="123"/>
      <c r="DS49" s="123"/>
      <c r="DT49" s="123">
        <f>+IF(AND(DS42&lt;0,'Finansinės ataskaitos'!DN48&gt;0),IF('Finansinės ataskaitos'!DN48&gt;-'Investuotojas ir Finansuotojas'!DS42,-'Investuotojas ir Finansuotojas'!DS42,+'Finansinės ataskaitos'!DN48),0)</f>
        <v>0</v>
      </c>
      <c r="DU49" s="123"/>
      <c r="DV49" s="123"/>
      <c r="DW49" s="123"/>
      <c r="DX49" s="123"/>
      <c r="DY49" s="123"/>
      <c r="DZ49" s="123"/>
      <c r="EA49" s="38">
        <f>SUM(DO49:DZ49)</f>
        <v>0</v>
      </c>
      <c r="EB49" s="123"/>
      <c r="EC49" s="123"/>
      <c r="ED49" s="123"/>
      <c r="EE49" s="123"/>
      <c r="EF49" s="123"/>
      <c r="EG49" s="123">
        <f>+IF(AND(EF42&lt;0,'Finansinės ataskaitos'!EA48&gt;0),IF('Finansinės ataskaitos'!EA48&gt;-'Investuotojas ir Finansuotojas'!EF42,-'Investuotojas ir Finansuotojas'!EF42,+'Finansinės ataskaitos'!EA48),0)</f>
        <v>0</v>
      </c>
      <c r="EH49" s="123"/>
      <c r="EI49" s="123"/>
      <c r="EJ49" s="123"/>
      <c r="EK49" s="123"/>
      <c r="EL49" s="123"/>
      <c r="EM49" s="123"/>
      <c r="EN49" s="38">
        <f>SUM(EB49:EM49)</f>
        <v>0</v>
      </c>
      <c r="EO49" s="123"/>
      <c r="EP49" s="123"/>
      <c r="EQ49" s="123"/>
      <c r="ER49" s="123"/>
      <c r="ES49" s="123"/>
      <c r="ET49" s="123">
        <f>+IF(AND(ES42&lt;0,'Finansinės ataskaitos'!EN48&gt;0),IF('Finansinės ataskaitos'!EN48&gt;-'Investuotojas ir Finansuotojas'!ES42,-'Investuotojas ir Finansuotojas'!ES42,+'Finansinės ataskaitos'!EN48),0)</f>
        <v>0</v>
      </c>
      <c r="EU49" s="123"/>
      <c r="EV49" s="123"/>
      <c r="EW49" s="123"/>
      <c r="EX49" s="123"/>
      <c r="EY49" s="123"/>
      <c r="EZ49" s="123"/>
      <c r="FA49" s="38">
        <f>SUM(EO49:EZ49)</f>
        <v>0</v>
      </c>
      <c r="FB49" s="123"/>
      <c r="FC49" s="123"/>
      <c r="FD49" s="123"/>
      <c r="FE49" s="123"/>
      <c r="FF49" s="123"/>
      <c r="FG49" s="123">
        <f>+IF(AND(FF42&lt;0,'Finansinės ataskaitos'!FA48&gt;0),IF('Finansinės ataskaitos'!FA48&gt;-'Investuotojas ir Finansuotojas'!FF42,-'Investuotojas ir Finansuotojas'!FF42,+'Finansinės ataskaitos'!FA48),0)</f>
        <v>0</v>
      </c>
      <c r="FH49" s="123"/>
      <c r="FI49" s="123"/>
      <c r="FJ49" s="123"/>
      <c r="FK49" s="123"/>
      <c r="FL49" s="123"/>
      <c r="FM49" s="123"/>
      <c r="FN49" s="38">
        <f>SUM(FB49:FM49)</f>
        <v>0</v>
      </c>
      <c r="FO49" s="123"/>
      <c r="FP49" s="123"/>
      <c r="FQ49" s="123"/>
      <c r="FR49" s="123"/>
      <c r="FS49" s="123"/>
      <c r="FT49" s="123">
        <f>+IF(AND(FS42&lt;0,'Finansinės ataskaitos'!FN48&gt;0),IF('Finansinės ataskaitos'!FN48&gt;-'Investuotojas ir Finansuotojas'!FS42,-'Investuotojas ir Finansuotojas'!FS42,+'Finansinės ataskaitos'!FN48),0)</f>
        <v>0</v>
      </c>
      <c r="FU49" s="123"/>
      <c r="FV49" s="123"/>
      <c r="FW49" s="123"/>
      <c r="FX49" s="123"/>
      <c r="FY49" s="123"/>
      <c r="FZ49" s="123"/>
      <c r="GA49" s="38">
        <f>SUM(FO49:FZ49)</f>
        <v>0</v>
      </c>
      <c r="GB49" s="123"/>
      <c r="GC49" s="123"/>
      <c r="GD49" s="123"/>
      <c r="GE49" s="123"/>
      <c r="GF49" s="123"/>
      <c r="GG49" s="123">
        <f>+IF(AND(GF42&lt;0,'Finansinės ataskaitos'!GA48&gt;0),IF('Finansinės ataskaitos'!GA48&gt;-'Investuotojas ir Finansuotojas'!GF42,-'Investuotojas ir Finansuotojas'!GF42,+'Finansinės ataskaitos'!GA48),0)</f>
        <v>223163.42860182296</v>
      </c>
      <c r="GH49" s="123"/>
      <c r="GI49" s="123"/>
      <c r="GJ49" s="123"/>
      <c r="GK49" s="123"/>
      <c r="GL49" s="123"/>
      <c r="GM49" s="123">
        <f>+'Finansinės ataskaitos'!GL50+'Finansinės ataskaitos'!GN28</f>
        <v>228168.97553187999</v>
      </c>
      <c r="GN49" s="38">
        <f>SUM(GB49:GM49)</f>
        <v>451332.40413370298</v>
      </c>
      <c r="GO49" s="123"/>
      <c r="GP49" s="123"/>
      <c r="GQ49" s="123"/>
      <c r="GR49" s="123"/>
      <c r="GS49" s="123"/>
      <c r="GT49" s="123"/>
      <c r="GU49" s="123"/>
      <c r="GV49" s="123"/>
      <c r="GW49" s="123"/>
      <c r="GX49" s="123"/>
      <c r="GY49" s="123"/>
      <c r="GZ49" s="123"/>
      <c r="HA49" s="452"/>
      <c r="HB49" s="123"/>
      <c r="HC49" s="123"/>
      <c r="HD49" s="123"/>
      <c r="HE49" s="123"/>
      <c r="HF49" s="123"/>
      <c r="HG49" s="123"/>
      <c r="HH49" s="123"/>
      <c r="HI49" s="123"/>
      <c r="HJ49" s="123"/>
      <c r="HK49" s="123"/>
      <c r="HL49" s="123"/>
      <c r="HM49" s="123"/>
      <c r="HN49" s="452"/>
      <c r="HO49" s="123"/>
      <c r="HP49" s="123"/>
      <c r="HQ49" s="123"/>
      <c r="HR49" s="123"/>
      <c r="HS49" s="123"/>
      <c r="HT49" s="123"/>
      <c r="HU49" s="123"/>
      <c r="HV49" s="123"/>
      <c r="HW49" s="123"/>
      <c r="HX49" s="123"/>
      <c r="HY49" s="123"/>
      <c r="HZ49" s="123"/>
      <c r="IA49" s="452"/>
      <c r="IB49" s="123"/>
      <c r="IC49" s="123"/>
      <c r="ID49" s="123"/>
      <c r="IE49" s="123"/>
      <c r="IF49" s="123"/>
      <c r="IG49" s="123"/>
      <c r="IH49" s="123"/>
      <c r="II49" s="123"/>
      <c r="IJ49" s="123"/>
      <c r="IK49" s="123"/>
      <c r="IL49" s="123"/>
      <c r="IM49" s="123"/>
      <c r="IN49" s="452"/>
      <c r="IO49" s="123"/>
      <c r="IP49" s="123"/>
      <c r="IQ49" s="123"/>
      <c r="IR49" s="123"/>
      <c r="IS49" s="123"/>
      <c r="IT49" s="123"/>
      <c r="IU49" s="123"/>
      <c r="IV49" s="123"/>
      <c r="IW49" s="123"/>
      <c r="IX49" s="123"/>
      <c r="IY49" s="123"/>
      <c r="IZ49" s="123"/>
      <c r="JA49" s="452"/>
      <c r="JB49" s="123"/>
      <c r="JC49" s="123"/>
      <c r="JD49" s="123"/>
      <c r="JE49" s="123"/>
      <c r="JF49" s="123"/>
      <c r="JG49" s="123"/>
      <c r="JH49" s="123"/>
      <c r="JI49" s="123"/>
      <c r="JJ49" s="123"/>
      <c r="JK49" s="123"/>
      <c r="JL49" s="123"/>
      <c r="JM49" s="123"/>
      <c r="JN49" s="452"/>
      <c r="JO49" s="123"/>
      <c r="JP49" s="123"/>
      <c r="JQ49" s="123"/>
      <c r="JR49" s="123"/>
      <c r="JS49" s="123"/>
      <c r="JT49" s="123"/>
      <c r="JU49" s="123"/>
      <c r="JV49" s="123"/>
      <c r="JW49" s="123"/>
      <c r="JX49" s="123"/>
      <c r="JY49" s="123"/>
      <c r="JZ49" s="123"/>
      <c r="KA49" s="452"/>
      <c r="KB49" s="123"/>
      <c r="KC49" s="123"/>
      <c r="KD49" s="123"/>
      <c r="KE49" s="123"/>
      <c r="KF49" s="123"/>
      <c r="KG49" s="123"/>
      <c r="KH49" s="123"/>
      <c r="KI49" s="123"/>
      <c r="KJ49" s="123"/>
      <c r="KK49" s="123"/>
      <c r="KL49" s="123"/>
      <c r="KM49" s="123"/>
      <c r="KN49" s="452"/>
      <c r="KO49" s="123"/>
      <c r="KP49" s="123"/>
      <c r="KQ49" s="123"/>
      <c r="KR49" s="123"/>
      <c r="KS49" s="123"/>
      <c r="KT49" s="123"/>
      <c r="KU49" s="123"/>
      <c r="KV49" s="123"/>
      <c r="KW49" s="123"/>
      <c r="KX49" s="123"/>
      <c r="KY49" s="123"/>
      <c r="KZ49" s="123"/>
      <c r="LA49" s="452"/>
      <c r="LB49" s="123"/>
      <c r="LC49" s="123"/>
      <c r="LD49" s="123"/>
      <c r="LE49" s="123"/>
      <c r="LF49" s="123"/>
      <c r="LG49" s="123"/>
      <c r="LH49" s="123"/>
      <c r="LI49" s="123"/>
      <c r="LJ49" s="123"/>
      <c r="LK49" s="123"/>
      <c r="LL49" s="123"/>
      <c r="LM49" s="123"/>
      <c r="LN49" s="452"/>
    </row>
    <row r="50" spans="1:326" ht="15.75" thickBot="1">
      <c r="A50" s="8" t="s">
        <v>253</v>
      </c>
      <c r="B50" s="133">
        <f t="shared" ref="B50:M50" si="825">B46+B47</f>
        <v>69633.55</v>
      </c>
      <c r="C50" s="133">
        <f t="shared" si="825"/>
        <v>139267.1</v>
      </c>
      <c r="D50" s="133">
        <f t="shared" si="825"/>
        <v>208900.65000000002</v>
      </c>
      <c r="E50" s="133">
        <f t="shared" si="825"/>
        <v>278000</v>
      </c>
      <c r="F50" s="133">
        <f t="shared" si="825"/>
        <v>278000</v>
      </c>
      <c r="G50" s="133">
        <f t="shared" si="825"/>
        <v>278000</v>
      </c>
      <c r="H50" s="133">
        <f t="shared" si="825"/>
        <v>278000</v>
      </c>
      <c r="I50" s="133">
        <f t="shared" si="825"/>
        <v>278000</v>
      </c>
      <c r="J50" s="133">
        <f t="shared" si="825"/>
        <v>278000</v>
      </c>
      <c r="K50" s="133">
        <f t="shared" si="825"/>
        <v>278000</v>
      </c>
      <c r="L50" s="133">
        <f t="shared" si="825"/>
        <v>278000</v>
      </c>
      <c r="M50" s="453">
        <f t="shared" si="825"/>
        <v>278000</v>
      </c>
      <c r="N50" s="47">
        <f>M50</f>
        <v>278000</v>
      </c>
      <c r="O50" s="133">
        <f>O46+O47</f>
        <v>278000</v>
      </c>
      <c r="P50" s="133">
        <f t="shared" ref="P50:Z50" si="826">P46+P47</f>
        <v>278000</v>
      </c>
      <c r="Q50" s="133">
        <f t="shared" si="826"/>
        <v>278000</v>
      </c>
      <c r="R50" s="133">
        <f t="shared" si="826"/>
        <v>278000</v>
      </c>
      <c r="S50" s="133">
        <f t="shared" si="826"/>
        <v>278000</v>
      </c>
      <c r="T50" s="133">
        <f t="shared" si="826"/>
        <v>278000</v>
      </c>
      <c r="U50" s="133">
        <f t="shared" si="826"/>
        <v>278000</v>
      </c>
      <c r="V50" s="133">
        <f t="shared" si="826"/>
        <v>278000</v>
      </c>
      <c r="W50" s="133">
        <f t="shared" si="826"/>
        <v>278000</v>
      </c>
      <c r="X50" s="133">
        <f t="shared" si="826"/>
        <v>278000</v>
      </c>
      <c r="Y50" s="133">
        <f t="shared" si="826"/>
        <v>278000</v>
      </c>
      <c r="Z50" s="133">
        <f t="shared" si="826"/>
        <v>278000</v>
      </c>
      <c r="AA50" s="47">
        <f>Z50</f>
        <v>278000</v>
      </c>
      <c r="AB50" s="133">
        <f>AB46+AB47</f>
        <v>278000</v>
      </c>
      <c r="AC50" s="133">
        <f t="shared" ref="AC50:AM50" si="827">AC46+AC47</f>
        <v>278000</v>
      </c>
      <c r="AD50" s="133">
        <f t="shared" si="827"/>
        <v>278000</v>
      </c>
      <c r="AE50" s="133">
        <f t="shared" si="827"/>
        <v>278000</v>
      </c>
      <c r="AF50" s="133">
        <f t="shared" si="827"/>
        <v>278000</v>
      </c>
      <c r="AG50" s="133">
        <f t="shared" si="827"/>
        <v>278000</v>
      </c>
      <c r="AH50" s="133">
        <f t="shared" si="827"/>
        <v>278000</v>
      </c>
      <c r="AI50" s="133">
        <f t="shared" si="827"/>
        <v>278000</v>
      </c>
      <c r="AJ50" s="133">
        <f t="shared" si="827"/>
        <v>278000</v>
      </c>
      <c r="AK50" s="133">
        <f t="shared" si="827"/>
        <v>278000</v>
      </c>
      <c r="AL50" s="133">
        <f t="shared" si="827"/>
        <v>278000</v>
      </c>
      <c r="AM50" s="133">
        <f t="shared" si="827"/>
        <v>278000</v>
      </c>
      <c r="AN50" s="47">
        <f>AM50</f>
        <v>278000</v>
      </c>
      <c r="AO50" s="133">
        <f>AO46+AO47</f>
        <v>278000</v>
      </c>
      <c r="AP50" s="133">
        <f t="shared" ref="AP50:AZ50" si="828">AP46+AP47</f>
        <v>278000</v>
      </c>
      <c r="AQ50" s="133">
        <f t="shared" si="828"/>
        <v>278000</v>
      </c>
      <c r="AR50" s="133">
        <f t="shared" si="828"/>
        <v>278000</v>
      </c>
      <c r="AS50" s="133">
        <f t="shared" si="828"/>
        <v>278000</v>
      </c>
      <c r="AT50" s="133">
        <f t="shared" si="828"/>
        <v>278000</v>
      </c>
      <c r="AU50" s="133">
        <f t="shared" si="828"/>
        <v>278000</v>
      </c>
      <c r="AV50" s="133">
        <f t="shared" si="828"/>
        <v>278000</v>
      </c>
      <c r="AW50" s="133">
        <f t="shared" si="828"/>
        <v>278000</v>
      </c>
      <c r="AX50" s="133">
        <f t="shared" si="828"/>
        <v>278000</v>
      </c>
      <c r="AY50" s="133">
        <f t="shared" si="828"/>
        <v>278000</v>
      </c>
      <c r="AZ50" s="133">
        <f t="shared" si="828"/>
        <v>278000</v>
      </c>
      <c r="BA50" s="47">
        <f>AZ50</f>
        <v>278000</v>
      </c>
      <c r="BB50" s="133">
        <f>BB46+BB47</f>
        <v>278000</v>
      </c>
      <c r="BC50" s="133">
        <f t="shared" ref="BC50:BM50" si="829">BC46+BC47</f>
        <v>278000</v>
      </c>
      <c r="BD50" s="133">
        <f t="shared" si="829"/>
        <v>278000</v>
      </c>
      <c r="BE50" s="133">
        <f t="shared" si="829"/>
        <v>278000</v>
      </c>
      <c r="BF50" s="133">
        <f t="shared" si="829"/>
        <v>278000</v>
      </c>
      <c r="BG50" s="133">
        <f t="shared" si="829"/>
        <v>278000</v>
      </c>
      <c r="BH50" s="133">
        <f t="shared" si="829"/>
        <v>278000</v>
      </c>
      <c r="BI50" s="133">
        <f t="shared" si="829"/>
        <v>278000</v>
      </c>
      <c r="BJ50" s="133">
        <f t="shared" si="829"/>
        <v>278000</v>
      </c>
      <c r="BK50" s="133">
        <f t="shared" si="829"/>
        <v>278000</v>
      </c>
      <c r="BL50" s="133">
        <f t="shared" si="829"/>
        <v>278000</v>
      </c>
      <c r="BM50" s="133">
        <f t="shared" si="829"/>
        <v>278000</v>
      </c>
      <c r="BN50" s="47">
        <f>BM50</f>
        <v>278000</v>
      </c>
      <c r="BO50" s="133">
        <f>BO46+BO47</f>
        <v>278000</v>
      </c>
      <c r="BP50" s="133">
        <f t="shared" ref="BP50:BZ50" si="830">BP46+BP47</f>
        <v>278000</v>
      </c>
      <c r="BQ50" s="133">
        <f t="shared" si="830"/>
        <v>278000</v>
      </c>
      <c r="BR50" s="133">
        <f t="shared" si="830"/>
        <v>278000</v>
      </c>
      <c r="BS50" s="133">
        <f t="shared" si="830"/>
        <v>278000</v>
      </c>
      <c r="BT50" s="133">
        <f t="shared" si="830"/>
        <v>278000</v>
      </c>
      <c r="BU50" s="133">
        <f t="shared" si="830"/>
        <v>278000</v>
      </c>
      <c r="BV50" s="133">
        <f t="shared" si="830"/>
        <v>278000</v>
      </c>
      <c r="BW50" s="133">
        <f t="shared" si="830"/>
        <v>278000</v>
      </c>
      <c r="BX50" s="133">
        <f t="shared" si="830"/>
        <v>278000</v>
      </c>
      <c r="BY50" s="133">
        <f t="shared" si="830"/>
        <v>278000</v>
      </c>
      <c r="BZ50" s="133">
        <f t="shared" si="830"/>
        <v>278000</v>
      </c>
      <c r="CA50" s="47">
        <f>BZ50</f>
        <v>278000</v>
      </c>
      <c r="CB50" s="133">
        <f>CB46+CB47</f>
        <v>278000</v>
      </c>
      <c r="CC50" s="133">
        <f>CC46+CC47</f>
        <v>278000</v>
      </c>
      <c r="CD50" s="133">
        <f t="shared" ref="CD50:CM50" si="831">CD46+CD47</f>
        <v>278000</v>
      </c>
      <c r="CE50" s="133">
        <f t="shared" si="831"/>
        <v>278000</v>
      </c>
      <c r="CF50" s="133">
        <f t="shared" si="831"/>
        <v>278000</v>
      </c>
      <c r="CG50" s="133">
        <f t="shared" si="831"/>
        <v>278000</v>
      </c>
      <c r="CH50" s="133">
        <f t="shared" si="831"/>
        <v>278000</v>
      </c>
      <c r="CI50" s="133">
        <f t="shared" si="831"/>
        <v>278000</v>
      </c>
      <c r="CJ50" s="133">
        <f t="shared" si="831"/>
        <v>278000</v>
      </c>
      <c r="CK50" s="133">
        <f t="shared" si="831"/>
        <v>278000</v>
      </c>
      <c r="CL50" s="133">
        <f t="shared" si="831"/>
        <v>278000</v>
      </c>
      <c r="CM50" s="133">
        <f t="shared" si="831"/>
        <v>278000</v>
      </c>
      <c r="CN50" s="47">
        <f>CM50</f>
        <v>278000</v>
      </c>
      <c r="CO50" s="133">
        <f>CO46+CO47</f>
        <v>278000</v>
      </c>
      <c r="CP50" s="133">
        <f t="shared" ref="CP50:CZ50" si="832">CP46+CP47</f>
        <v>278000</v>
      </c>
      <c r="CQ50" s="133">
        <f t="shared" si="832"/>
        <v>278000</v>
      </c>
      <c r="CR50" s="133">
        <f t="shared" si="832"/>
        <v>278000</v>
      </c>
      <c r="CS50" s="133">
        <f t="shared" si="832"/>
        <v>278000</v>
      </c>
      <c r="CT50" s="133">
        <f t="shared" si="832"/>
        <v>278000</v>
      </c>
      <c r="CU50" s="133">
        <f t="shared" si="832"/>
        <v>278000</v>
      </c>
      <c r="CV50" s="133">
        <f t="shared" si="832"/>
        <v>278000</v>
      </c>
      <c r="CW50" s="133">
        <f t="shared" si="832"/>
        <v>278000</v>
      </c>
      <c r="CX50" s="133">
        <f t="shared" si="832"/>
        <v>278000</v>
      </c>
      <c r="CY50" s="133">
        <f t="shared" si="832"/>
        <v>278000</v>
      </c>
      <c r="CZ50" s="133">
        <f t="shared" si="832"/>
        <v>278000</v>
      </c>
      <c r="DA50" s="47">
        <f>CZ50</f>
        <v>278000</v>
      </c>
      <c r="DB50" s="133">
        <f>DB46+DB47</f>
        <v>278000</v>
      </c>
      <c r="DC50" s="133">
        <f t="shared" ref="DC50:DM50" si="833">DC46+DC47</f>
        <v>278000</v>
      </c>
      <c r="DD50" s="133">
        <f t="shared" si="833"/>
        <v>278000</v>
      </c>
      <c r="DE50" s="133">
        <f t="shared" si="833"/>
        <v>278000</v>
      </c>
      <c r="DF50" s="133">
        <f t="shared" si="833"/>
        <v>278000</v>
      </c>
      <c r="DG50" s="133">
        <f t="shared" si="833"/>
        <v>278000</v>
      </c>
      <c r="DH50" s="133">
        <f t="shared" si="833"/>
        <v>278000</v>
      </c>
      <c r="DI50" s="133">
        <f t="shared" si="833"/>
        <v>278000</v>
      </c>
      <c r="DJ50" s="133">
        <f t="shared" si="833"/>
        <v>278000</v>
      </c>
      <c r="DK50" s="133">
        <f t="shared" si="833"/>
        <v>278000</v>
      </c>
      <c r="DL50" s="133">
        <f t="shared" si="833"/>
        <v>278000</v>
      </c>
      <c r="DM50" s="133">
        <f t="shared" si="833"/>
        <v>278000</v>
      </c>
      <c r="DN50" s="47">
        <f>DM50</f>
        <v>278000</v>
      </c>
      <c r="DO50" s="133">
        <f>DO46+DO47</f>
        <v>278000</v>
      </c>
      <c r="DP50" s="133">
        <f t="shared" ref="DP50:DZ50" si="834">DP46+DP47</f>
        <v>278000</v>
      </c>
      <c r="DQ50" s="133">
        <f t="shared" si="834"/>
        <v>278000</v>
      </c>
      <c r="DR50" s="133">
        <f t="shared" si="834"/>
        <v>278000</v>
      </c>
      <c r="DS50" s="133">
        <f t="shared" si="834"/>
        <v>278000</v>
      </c>
      <c r="DT50" s="133">
        <f t="shared" si="834"/>
        <v>278000</v>
      </c>
      <c r="DU50" s="133">
        <f t="shared" si="834"/>
        <v>278000</v>
      </c>
      <c r="DV50" s="133">
        <f t="shared" si="834"/>
        <v>278000</v>
      </c>
      <c r="DW50" s="133">
        <f t="shared" si="834"/>
        <v>278000</v>
      </c>
      <c r="DX50" s="133">
        <f t="shared" si="834"/>
        <v>278000</v>
      </c>
      <c r="DY50" s="133">
        <f t="shared" si="834"/>
        <v>278000</v>
      </c>
      <c r="DZ50" s="133">
        <f t="shared" si="834"/>
        <v>278000</v>
      </c>
      <c r="EA50" s="47">
        <f>DZ50</f>
        <v>278000</v>
      </c>
      <c r="EB50" s="133">
        <f>EB46+EB47</f>
        <v>278000</v>
      </c>
      <c r="EC50" s="133">
        <f t="shared" ref="EC50:EM50" si="835">EC46+EC47</f>
        <v>278000</v>
      </c>
      <c r="ED50" s="133">
        <f t="shared" si="835"/>
        <v>278000</v>
      </c>
      <c r="EE50" s="133">
        <f t="shared" si="835"/>
        <v>278000</v>
      </c>
      <c r="EF50" s="133">
        <f t="shared" si="835"/>
        <v>278000</v>
      </c>
      <c r="EG50" s="133">
        <f t="shared" si="835"/>
        <v>278000</v>
      </c>
      <c r="EH50" s="133">
        <f t="shared" si="835"/>
        <v>278000</v>
      </c>
      <c r="EI50" s="133">
        <f t="shared" si="835"/>
        <v>278000</v>
      </c>
      <c r="EJ50" s="133">
        <f t="shared" si="835"/>
        <v>278000</v>
      </c>
      <c r="EK50" s="133">
        <f t="shared" si="835"/>
        <v>278000</v>
      </c>
      <c r="EL50" s="133">
        <f t="shared" si="835"/>
        <v>278000</v>
      </c>
      <c r="EM50" s="133">
        <f t="shared" si="835"/>
        <v>278000</v>
      </c>
      <c r="EN50" s="47">
        <f>EM50</f>
        <v>278000</v>
      </c>
      <c r="EO50" s="133">
        <f>EO46+EO47</f>
        <v>278000</v>
      </c>
      <c r="EP50" s="133">
        <f t="shared" ref="EP50:EZ50" si="836">EP46+EP47</f>
        <v>278000</v>
      </c>
      <c r="EQ50" s="133">
        <f t="shared" si="836"/>
        <v>278000</v>
      </c>
      <c r="ER50" s="133">
        <f t="shared" si="836"/>
        <v>278000</v>
      </c>
      <c r="ES50" s="133">
        <f t="shared" si="836"/>
        <v>278000</v>
      </c>
      <c r="ET50" s="133">
        <f t="shared" si="836"/>
        <v>278000</v>
      </c>
      <c r="EU50" s="133">
        <f t="shared" si="836"/>
        <v>278000</v>
      </c>
      <c r="EV50" s="133">
        <f t="shared" si="836"/>
        <v>278000</v>
      </c>
      <c r="EW50" s="133">
        <f t="shared" si="836"/>
        <v>278000</v>
      </c>
      <c r="EX50" s="133">
        <f t="shared" si="836"/>
        <v>278000</v>
      </c>
      <c r="EY50" s="133">
        <f t="shared" si="836"/>
        <v>278000</v>
      </c>
      <c r="EZ50" s="133">
        <f t="shared" si="836"/>
        <v>278000</v>
      </c>
      <c r="FA50" s="47">
        <f>EZ50</f>
        <v>278000</v>
      </c>
      <c r="FB50" s="133">
        <f>FB46+FB47</f>
        <v>278000</v>
      </c>
      <c r="FC50" s="133">
        <f t="shared" ref="FC50:FM50" si="837">FC46+FC47</f>
        <v>278000</v>
      </c>
      <c r="FD50" s="133">
        <f t="shared" si="837"/>
        <v>278000</v>
      </c>
      <c r="FE50" s="133">
        <f t="shared" si="837"/>
        <v>278000</v>
      </c>
      <c r="FF50" s="133">
        <f t="shared" si="837"/>
        <v>278000</v>
      </c>
      <c r="FG50" s="133">
        <f t="shared" si="837"/>
        <v>278000</v>
      </c>
      <c r="FH50" s="133">
        <f t="shared" si="837"/>
        <v>278000</v>
      </c>
      <c r="FI50" s="133">
        <f t="shared" si="837"/>
        <v>278000</v>
      </c>
      <c r="FJ50" s="133">
        <f t="shared" si="837"/>
        <v>278000</v>
      </c>
      <c r="FK50" s="133">
        <f t="shared" si="837"/>
        <v>278000</v>
      </c>
      <c r="FL50" s="133">
        <f t="shared" si="837"/>
        <v>278000</v>
      </c>
      <c r="FM50" s="133">
        <f t="shared" si="837"/>
        <v>278000</v>
      </c>
      <c r="FN50" s="47">
        <f>FM50</f>
        <v>278000</v>
      </c>
      <c r="FO50" s="133">
        <f>FO46+FO47+FO48</f>
        <v>278000</v>
      </c>
      <c r="FP50" s="133">
        <f t="shared" ref="FP50:FZ50" si="838">FP46+FP47+FP48</f>
        <v>278000</v>
      </c>
      <c r="FQ50" s="133">
        <f t="shared" si="838"/>
        <v>278000</v>
      </c>
      <c r="FR50" s="133">
        <f t="shared" si="838"/>
        <v>278000</v>
      </c>
      <c r="FS50" s="133">
        <f t="shared" si="838"/>
        <v>278000</v>
      </c>
      <c r="FT50" s="133">
        <f t="shared" si="838"/>
        <v>278000</v>
      </c>
      <c r="FU50" s="133">
        <f t="shared" si="838"/>
        <v>278000</v>
      </c>
      <c r="FV50" s="133">
        <f t="shared" si="838"/>
        <v>278000</v>
      </c>
      <c r="FW50" s="133">
        <f t="shared" si="838"/>
        <v>278000</v>
      </c>
      <c r="FX50" s="133">
        <f t="shared" si="838"/>
        <v>278000</v>
      </c>
      <c r="FY50" s="133">
        <f t="shared" si="838"/>
        <v>278000</v>
      </c>
      <c r="FZ50" s="133">
        <f t="shared" si="838"/>
        <v>278000</v>
      </c>
      <c r="GA50" s="47">
        <f>FZ50</f>
        <v>278000</v>
      </c>
      <c r="GB50" s="133">
        <f>GB46+GB47+GB48</f>
        <v>278000</v>
      </c>
      <c r="GC50" s="133">
        <f t="shared" ref="GC50:GM50" si="839">GC46+GC47+GC48</f>
        <v>278000</v>
      </c>
      <c r="GD50" s="133">
        <f t="shared" si="839"/>
        <v>278000</v>
      </c>
      <c r="GE50" s="133">
        <f t="shared" si="839"/>
        <v>278000</v>
      </c>
      <c r="GF50" s="133">
        <f t="shared" si="839"/>
        <v>278000</v>
      </c>
      <c r="GG50" s="133">
        <f t="shared" si="839"/>
        <v>278000</v>
      </c>
      <c r="GH50" s="133">
        <f t="shared" si="839"/>
        <v>278000</v>
      </c>
      <c r="GI50" s="133">
        <f t="shared" si="839"/>
        <v>278000</v>
      </c>
      <c r="GJ50" s="133">
        <f t="shared" si="839"/>
        <v>278000</v>
      </c>
      <c r="GK50" s="133">
        <f t="shared" si="839"/>
        <v>278000</v>
      </c>
      <c r="GL50" s="133">
        <f t="shared" si="839"/>
        <v>278000</v>
      </c>
      <c r="GM50" s="133">
        <f t="shared" si="839"/>
        <v>278534</v>
      </c>
      <c r="GN50" s="47">
        <f>GM50</f>
        <v>278534</v>
      </c>
      <c r="GO50" s="133"/>
      <c r="GP50" s="133"/>
      <c r="GQ50" s="133"/>
      <c r="GR50" s="133"/>
      <c r="GS50" s="133"/>
      <c r="GT50" s="133"/>
      <c r="GU50" s="133"/>
      <c r="GV50" s="133"/>
      <c r="GW50" s="133"/>
      <c r="GX50" s="133"/>
      <c r="GY50" s="133"/>
      <c r="GZ50" s="133"/>
      <c r="HA50" s="47"/>
      <c r="HB50" s="133"/>
      <c r="HC50" s="133"/>
      <c r="HD50" s="133"/>
      <c r="HE50" s="133"/>
      <c r="HF50" s="133"/>
      <c r="HG50" s="133"/>
      <c r="HH50" s="133"/>
      <c r="HI50" s="133"/>
      <c r="HJ50" s="133"/>
      <c r="HK50" s="133"/>
      <c r="HL50" s="133"/>
      <c r="HM50" s="133"/>
      <c r="HN50" s="47"/>
      <c r="HO50" s="133"/>
      <c r="HP50" s="133"/>
      <c r="HQ50" s="133"/>
      <c r="HR50" s="133"/>
      <c r="HS50" s="133"/>
      <c r="HT50" s="133"/>
      <c r="HU50" s="133"/>
      <c r="HV50" s="133"/>
      <c r="HW50" s="133"/>
      <c r="HX50" s="133"/>
      <c r="HY50" s="133"/>
      <c r="HZ50" s="133"/>
      <c r="IA50" s="47"/>
      <c r="IB50" s="133"/>
      <c r="IC50" s="133"/>
      <c r="ID50" s="133"/>
      <c r="IE50" s="133"/>
      <c r="IF50" s="133"/>
      <c r="IG50" s="133"/>
      <c r="IH50" s="133"/>
      <c r="II50" s="133"/>
      <c r="IJ50" s="133"/>
      <c r="IK50" s="133"/>
      <c r="IL50" s="133"/>
      <c r="IM50" s="133"/>
      <c r="IN50" s="47"/>
      <c r="IO50" s="133"/>
      <c r="IP50" s="133"/>
      <c r="IQ50" s="133"/>
      <c r="IR50" s="133"/>
      <c r="IS50" s="133"/>
      <c r="IT50" s="133"/>
      <c r="IU50" s="133"/>
      <c r="IV50" s="133"/>
      <c r="IW50" s="133"/>
      <c r="IX50" s="133"/>
      <c r="IY50" s="133"/>
      <c r="IZ50" s="133"/>
      <c r="JA50" s="47"/>
      <c r="JB50" s="133"/>
      <c r="JC50" s="133"/>
      <c r="JD50" s="133"/>
      <c r="JE50" s="133"/>
      <c r="JF50" s="133"/>
      <c r="JG50" s="133"/>
      <c r="JH50" s="133"/>
      <c r="JI50" s="133"/>
      <c r="JJ50" s="133"/>
      <c r="JK50" s="133"/>
      <c r="JL50" s="133"/>
      <c r="JM50" s="133"/>
      <c r="JN50" s="47"/>
      <c r="JO50" s="133"/>
      <c r="JP50" s="133"/>
      <c r="JQ50" s="133"/>
      <c r="JR50" s="133"/>
      <c r="JS50" s="133"/>
      <c r="JT50" s="133"/>
      <c r="JU50" s="133"/>
      <c r="JV50" s="133"/>
      <c r="JW50" s="133"/>
      <c r="JX50" s="133"/>
      <c r="JY50" s="133"/>
      <c r="JZ50" s="133"/>
      <c r="KA50" s="47"/>
      <c r="KB50" s="133"/>
      <c r="KC50" s="133"/>
      <c r="KD50" s="133"/>
      <c r="KE50" s="133"/>
      <c r="KF50" s="133"/>
      <c r="KG50" s="133"/>
      <c r="KH50" s="133"/>
      <c r="KI50" s="133"/>
      <c r="KJ50" s="133"/>
      <c r="KK50" s="133"/>
      <c r="KL50" s="133"/>
      <c r="KM50" s="133"/>
      <c r="KN50" s="47"/>
      <c r="KO50" s="133"/>
      <c r="KP50" s="133"/>
      <c r="KQ50" s="133"/>
      <c r="KR50" s="133"/>
      <c r="KS50" s="133"/>
      <c r="KT50" s="133"/>
      <c r="KU50" s="133"/>
      <c r="KV50" s="133"/>
      <c r="KW50" s="133"/>
      <c r="KX50" s="133"/>
      <c r="KY50" s="133"/>
      <c r="KZ50" s="133"/>
      <c r="LA50" s="47"/>
      <c r="LB50" s="133"/>
      <c r="LC50" s="133"/>
      <c r="LD50" s="133"/>
      <c r="LE50" s="133"/>
      <c r="LF50" s="133"/>
      <c r="LG50" s="133"/>
      <c r="LH50" s="133"/>
      <c r="LI50" s="133"/>
      <c r="LJ50" s="133"/>
      <c r="LK50" s="133"/>
      <c r="LL50" s="133"/>
      <c r="LM50" s="133"/>
      <c r="LN50" s="47"/>
    </row>
    <row r="52" spans="1:326">
      <c r="A52" s="3" t="s">
        <v>252</v>
      </c>
      <c r="B52" s="3"/>
      <c r="C52" s="3"/>
      <c r="D52" s="3"/>
      <c r="E52" s="3"/>
      <c r="F52" s="3"/>
      <c r="G52" s="3"/>
      <c r="H52" s="3"/>
      <c r="I52" s="3"/>
      <c r="J52" s="3"/>
      <c r="K52" s="3"/>
      <c r="L52" s="3"/>
      <c r="M52" s="3"/>
      <c r="N52" s="508">
        <f>+(AN50*'Investuotojo grąža'!$B$11+('Investuotojas ir Finansuotojas'!AN42+'Investuotojas ir Finansuotojas'!AN36)*'Dalyvio prielaidos'!$E$152*(1-'Bazinės prielaidos'!$E$18)+'Investuotojas ir Finansuotojas'!AN27*('Dalyvio prielaidos'!E136+'Dalyvio prielaidos'!E138)*(1-'Bazinės prielaidos'!$E$18))/('Investuotojas ir Finansuotojas'!AN27+'Investuotojas ir Finansuotojas'!AN36+'Investuotojas ir Finansuotojas'!AN42+'Investuotojas ir Finansuotojas'!AN50)</f>
        <v>6.8207191939438153E-2</v>
      </c>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row>
    <row r="53" spans="1:326">
      <c r="N53" s="455"/>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row>
    <row r="54" spans="1:326" ht="15.75" thickBot="1">
      <c r="BA54" s="23"/>
    </row>
    <row r="55" spans="1:326" ht="15.75" thickBot="1">
      <c r="A55" s="109" t="s">
        <v>265</v>
      </c>
      <c r="B55" s="106">
        <f t="shared" ref="B55:L55" si="840">-B26</f>
        <v>0</v>
      </c>
      <c r="C55" s="106">
        <f t="shared" si="840"/>
        <v>0</v>
      </c>
      <c r="D55" s="106">
        <f t="shared" si="840"/>
        <v>0</v>
      </c>
      <c r="E55" s="106">
        <f t="shared" si="840"/>
        <v>0</v>
      </c>
      <c r="F55" s="106">
        <f t="shared" si="840"/>
        <v>0</v>
      </c>
      <c r="G55" s="106">
        <f t="shared" si="840"/>
        <v>0</v>
      </c>
      <c r="H55" s="106">
        <f t="shared" si="840"/>
        <v>0</v>
      </c>
      <c r="I55" s="106">
        <f t="shared" si="840"/>
        <v>0</v>
      </c>
      <c r="J55" s="106">
        <f t="shared" si="840"/>
        <v>0</v>
      </c>
      <c r="K55" s="106">
        <f t="shared" si="840"/>
        <v>0</v>
      </c>
      <c r="L55" s="106">
        <f t="shared" si="840"/>
        <v>0</v>
      </c>
      <c r="M55" s="106">
        <f t="shared" ref="M55" si="841">-M26</f>
        <v>0</v>
      </c>
      <c r="N55" s="106">
        <f>SUM(B55:M55)</f>
        <v>0</v>
      </c>
      <c r="O55" s="106">
        <f t="shared" ref="O55:Y55" si="842">-O26</f>
        <v>0</v>
      </c>
      <c r="P55" s="106">
        <f t="shared" si="842"/>
        <v>0</v>
      </c>
      <c r="Q55" s="106">
        <f t="shared" si="842"/>
        <v>0</v>
      </c>
      <c r="R55" s="106">
        <f t="shared" si="842"/>
        <v>0</v>
      </c>
      <c r="S55" s="106">
        <f t="shared" si="842"/>
        <v>0</v>
      </c>
      <c r="T55" s="106">
        <f t="shared" si="842"/>
        <v>0</v>
      </c>
      <c r="U55" s="106">
        <f t="shared" si="842"/>
        <v>0</v>
      </c>
      <c r="V55" s="106">
        <f t="shared" si="842"/>
        <v>0</v>
      </c>
      <c r="W55" s="106">
        <f t="shared" si="842"/>
        <v>0</v>
      </c>
      <c r="X55" s="106">
        <f t="shared" si="842"/>
        <v>0</v>
      </c>
      <c r="Y55" s="106">
        <f t="shared" si="842"/>
        <v>0</v>
      </c>
      <c r="Z55" s="106">
        <f t="shared" ref="Z55" si="843">-Z26</f>
        <v>0</v>
      </c>
      <c r="AA55" s="106">
        <f>SUM(O55:Z55)</f>
        <v>0</v>
      </c>
      <c r="AB55" s="106">
        <f t="shared" ref="AB55:AL55" si="844">-AB26</f>
        <v>28846.153846153844</v>
      </c>
      <c r="AC55" s="106">
        <f t="shared" si="844"/>
        <v>28846.153846153844</v>
      </c>
      <c r="AD55" s="106">
        <f t="shared" si="844"/>
        <v>28846.153846153844</v>
      </c>
      <c r="AE55" s="106">
        <f t="shared" si="844"/>
        <v>28846.153846153844</v>
      </c>
      <c r="AF55" s="106">
        <f t="shared" si="844"/>
        <v>28846.153846153844</v>
      </c>
      <c r="AG55" s="106">
        <f t="shared" si="844"/>
        <v>28846.153846153844</v>
      </c>
      <c r="AH55" s="106">
        <f t="shared" si="844"/>
        <v>28846.153846153844</v>
      </c>
      <c r="AI55" s="106">
        <f t="shared" si="844"/>
        <v>28846.153846153844</v>
      </c>
      <c r="AJ55" s="106">
        <f t="shared" si="844"/>
        <v>28846.153846153844</v>
      </c>
      <c r="AK55" s="106">
        <f t="shared" si="844"/>
        <v>28846.153846153844</v>
      </c>
      <c r="AL55" s="106">
        <f t="shared" si="844"/>
        <v>28846.153846153844</v>
      </c>
      <c r="AM55" s="106">
        <f>-AM26</f>
        <v>28846.153846153844</v>
      </c>
      <c r="AN55" s="106">
        <f>SUM(AB55:AM55)</f>
        <v>346153.84615384613</v>
      </c>
      <c r="AO55" s="106">
        <f>-AO26</f>
        <v>28846.153846153844</v>
      </c>
      <c r="AP55" s="106">
        <f t="shared" ref="AP55:AZ55" si="845">-AP26</f>
        <v>28846.153846153844</v>
      </c>
      <c r="AQ55" s="106">
        <f t="shared" si="845"/>
        <v>28846.153846153844</v>
      </c>
      <c r="AR55" s="106">
        <f t="shared" si="845"/>
        <v>28846.153846153844</v>
      </c>
      <c r="AS55" s="106">
        <f t="shared" si="845"/>
        <v>28846.153846153844</v>
      </c>
      <c r="AT55" s="106">
        <f t="shared" si="845"/>
        <v>28846.153846153844</v>
      </c>
      <c r="AU55" s="106">
        <f t="shared" si="845"/>
        <v>28846.153846153844</v>
      </c>
      <c r="AV55" s="106">
        <f t="shared" si="845"/>
        <v>28846.153846153844</v>
      </c>
      <c r="AW55" s="106">
        <f t="shared" si="845"/>
        <v>28846.153846153844</v>
      </c>
      <c r="AX55" s="106">
        <f t="shared" si="845"/>
        <v>28846.153846153844</v>
      </c>
      <c r="AY55" s="106">
        <f t="shared" si="845"/>
        <v>28846.153846153844</v>
      </c>
      <c r="AZ55" s="106">
        <f t="shared" si="845"/>
        <v>28846.153846153844</v>
      </c>
      <c r="BA55" s="106">
        <f>SUM(AO55:AZ55)</f>
        <v>346153.84615384613</v>
      </c>
      <c r="BB55" s="106">
        <f>-BB26</f>
        <v>28846.153846153844</v>
      </c>
      <c r="BC55" s="106">
        <f t="shared" ref="BC55:BM55" si="846">-BC26</f>
        <v>28846.153846153844</v>
      </c>
      <c r="BD55" s="106">
        <f t="shared" si="846"/>
        <v>28846.153846153844</v>
      </c>
      <c r="BE55" s="106">
        <f t="shared" si="846"/>
        <v>28846.153846153844</v>
      </c>
      <c r="BF55" s="106">
        <f t="shared" si="846"/>
        <v>28846.153846153844</v>
      </c>
      <c r="BG55" s="106">
        <f t="shared" si="846"/>
        <v>28846.153846153844</v>
      </c>
      <c r="BH55" s="106">
        <f t="shared" si="846"/>
        <v>28846.153846153844</v>
      </c>
      <c r="BI55" s="106">
        <f t="shared" si="846"/>
        <v>28846.153846153844</v>
      </c>
      <c r="BJ55" s="106">
        <f t="shared" si="846"/>
        <v>28846.153846153844</v>
      </c>
      <c r="BK55" s="106">
        <f t="shared" si="846"/>
        <v>28846.153846153844</v>
      </c>
      <c r="BL55" s="106">
        <f t="shared" si="846"/>
        <v>28846.153846153844</v>
      </c>
      <c r="BM55" s="106">
        <f t="shared" si="846"/>
        <v>28846.153846153844</v>
      </c>
      <c r="BN55" s="106">
        <f>SUM(BB55:BM55)</f>
        <v>346153.84615384613</v>
      </c>
      <c r="BO55" s="106">
        <f>-BO26</f>
        <v>28846.153846153844</v>
      </c>
      <c r="BP55" s="106">
        <f t="shared" ref="BP55:BZ55" si="847">-BP26</f>
        <v>28846.153846153844</v>
      </c>
      <c r="BQ55" s="106">
        <f t="shared" si="847"/>
        <v>28846.153846153844</v>
      </c>
      <c r="BR55" s="106">
        <f t="shared" si="847"/>
        <v>28846.153846153844</v>
      </c>
      <c r="BS55" s="106">
        <f t="shared" si="847"/>
        <v>28846.153846153844</v>
      </c>
      <c r="BT55" s="106">
        <f t="shared" si="847"/>
        <v>28846.153846153844</v>
      </c>
      <c r="BU55" s="106">
        <f t="shared" si="847"/>
        <v>28846.153846153844</v>
      </c>
      <c r="BV55" s="106">
        <f t="shared" si="847"/>
        <v>28846.153846153844</v>
      </c>
      <c r="BW55" s="106">
        <f t="shared" si="847"/>
        <v>28846.153846153844</v>
      </c>
      <c r="BX55" s="106">
        <f t="shared" si="847"/>
        <v>28846.153846153844</v>
      </c>
      <c r="BY55" s="106">
        <f t="shared" si="847"/>
        <v>28846.153846153844</v>
      </c>
      <c r="BZ55" s="106">
        <f t="shared" si="847"/>
        <v>28846.153846153844</v>
      </c>
      <c r="CA55" s="106">
        <f>SUM(BO55:BZ55)</f>
        <v>346153.84615384613</v>
      </c>
      <c r="CB55" s="106">
        <f>-CB26</f>
        <v>28846.153846153844</v>
      </c>
      <c r="CC55" s="106">
        <f t="shared" ref="CC55:CM55" si="848">-CC26</f>
        <v>28846.153846153844</v>
      </c>
      <c r="CD55" s="106">
        <f t="shared" si="848"/>
        <v>28846.153846153844</v>
      </c>
      <c r="CE55" s="106">
        <f t="shared" si="848"/>
        <v>28846.153846153844</v>
      </c>
      <c r="CF55" s="106">
        <f t="shared" si="848"/>
        <v>28846.153846153844</v>
      </c>
      <c r="CG55" s="106">
        <f t="shared" si="848"/>
        <v>28846.153846153844</v>
      </c>
      <c r="CH55" s="106">
        <f t="shared" si="848"/>
        <v>28846.153846153844</v>
      </c>
      <c r="CI55" s="106">
        <f t="shared" si="848"/>
        <v>28846.153846153844</v>
      </c>
      <c r="CJ55" s="106">
        <f t="shared" si="848"/>
        <v>28846.153846153844</v>
      </c>
      <c r="CK55" s="106">
        <f t="shared" si="848"/>
        <v>28846.153846153844</v>
      </c>
      <c r="CL55" s="106">
        <f t="shared" si="848"/>
        <v>28846.153846153844</v>
      </c>
      <c r="CM55" s="106">
        <f t="shared" si="848"/>
        <v>28846.153846153844</v>
      </c>
      <c r="CN55" s="106">
        <f>SUM(CB55:CM55)</f>
        <v>346153.84615384613</v>
      </c>
      <c r="CO55" s="106">
        <f>-CO26</f>
        <v>28846.153846153844</v>
      </c>
      <c r="CP55" s="106">
        <f t="shared" ref="CP55:CZ55" si="849">-CP26</f>
        <v>28846.153846153844</v>
      </c>
      <c r="CQ55" s="106">
        <f t="shared" si="849"/>
        <v>28846.153846153844</v>
      </c>
      <c r="CR55" s="106">
        <f t="shared" si="849"/>
        <v>28846.153846153844</v>
      </c>
      <c r="CS55" s="106">
        <f t="shared" si="849"/>
        <v>28846.153846153844</v>
      </c>
      <c r="CT55" s="106">
        <f t="shared" si="849"/>
        <v>28846.153846153844</v>
      </c>
      <c r="CU55" s="106">
        <f t="shared" si="849"/>
        <v>28846.153846153844</v>
      </c>
      <c r="CV55" s="106">
        <f t="shared" si="849"/>
        <v>28846.153846153844</v>
      </c>
      <c r="CW55" s="106">
        <f t="shared" si="849"/>
        <v>28846.153846153844</v>
      </c>
      <c r="CX55" s="106">
        <f t="shared" si="849"/>
        <v>28846.153846153844</v>
      </c>
      <c r="CY55" s="106">
        <f t="shared" si="849"/>
        <v>28846.153846153844</v>
      </c>
      <c r="CZ55" s="106">
        <f t="shared" si="849"/>
        <v>28846.153846153844</v>
      </c>
      <c r="DA55" s="106">
        <f>SUM(CO55:CZ55)</f>
        <v>346153.84615384613</v>
      </c>
      <c r="DB55" s="106">
        <f>-DB26</f>
        <v>28846.153846153844</v>
      </c>
      <c r="DC55" s="106">
        <f t="shared" ref="DC55:DM55" si="850">-DC26</f>
        <v>28846.153846153844</v>
      </c>
      <c r="DD55" s="106">
        <f t="shared" si="850"/>
        <v>28846.153846153844</v>
      </c>
      <c r="DE55" s="106">
        <f t="shared" si="850"/>
        <v>28846.153846153844</v>
      </c>
      <c r="DF55" s="106">
        <f t="shared" si="850"/>
        <v>28846.153846153844</v>
      </c>
      <c r="DG55" s="106">
        <f t="shared" si="850"/>
        <v>28846.153846153844</v>
      </c>
      <c r="DH55" s="106">
        <f t="shared" si="850"/>
        <v>28846.153846153844</v>
      </c>
      <c r="DI55" s="106">
        <f t="shared" si="850"/>
        <v>28846.153846153844</v>
      </c>
      <c r="DJ55" s="106">
        <f t="shared" si="850"/>
        <v>28846.153846153844</v>
      </c>
      <c r="DK55" s="106">
        <f t="shared" si="850"/>
        <v>28846.153846153844</v>
      </c>
      <c r="DL55" s="106">
        <f t="shared" si="850"/>
        <v>28846.153846153844</v>
      </c>
      <c r="DM55" s="106">
        <f t="shared" si="850"/>
        <v>28846.153846153844</v>
      </c>
      <c r="DN55" s="106">
        <f>SUM(DB55:DM55)</f>
        <v>346153.84615384613</v>
      </c>
      <c r="DO55" s="106">
        <f>-DO26</f>
        <v>28846.153846153844</v>
      </c>
      <c r="DP55" s="106">
        <f t="shared" ref="DP55:DZ55" si="851">-DP26</f>
        <v>28846.153846153844</v>
      </c>
      <c r="DQ55" s="106">
        <f t="shared" si="851"/>
        <v>28846.153846153844</v>
      </c>
      <c r="DR55" s="106">
        <f t="shared" si="851"/>
        <v>28846.153846153844</v>
      </c>
      <c r="DS55" s="106">
        <f t="shared" si="851"/>
        <v>28846.153846153844</v>
      </c>
      <c r="DT55" s="106">
        <f t="shared" si="851"/>
        <v>28846.153846153844</v>
      </c>
      <c r="DU55" s="106">
        <f t="shared" si="851"/>
        <v>28846.153846153844</v>
      </c>
      <c r="DV55" s="106">
        <f t="shared" si="851"/>
        <v>28846.153846153844</v>
      </c>
      <c r="DW55" s="106">
        <f t="shared" si="851"/>
        <v>28846.153846153844</v>
      </c>
      <c r="DX55" s="106">
        <f t="shared" si="851"/>
        <v>28846.153846153844</v>
      </c>
      <c r="DY55" s="106">
        <f t="shared" si="851"/>
        <v>28846.153846153844</v>
      </c>
      <c r="DZ55" s="106">
        <f t="shared" si="851"/>
        <v>28846.153846153844</v>
      </c>
      <c r="EA55" s="106">
        <f>SUM(DO55:DZ55)</f>
        <v>346153.84615384613</v>
      </c>
      <c r="EB55" s="106">
        <f>-EB26</f>
        <v>28846.153846153844</v>
      </c>
      <c r="EC55" s="106">
        <f t="shared" ref="EC55:EM55" si="852">-EC26</f>
        <v>28846.153846153844</v>
      </c>
      <c r="ED55" s="106">
        <f t="shared" si="852"/>
        <v>28846.153846153844</v>
      </c>
      <c r="EE55" s="106">
        <f t="shared" si="852"/>
        <v>28846.153846153844</v>
      </c>
      <c r="EF55" s="106">
        <f t="shared" si="852"/>
        <v>28846.153846153844</v>
      </c>
      <c r="EG55" s="106">
        <f t="shared" si="852"/>
        <v>28846.153846153844</v>
      </c>
      <c r="EH55" s="106">
        <f t="shared" si="852"/>
        <v>28846.153846153844</v>
      </c>
      <c r="EI55" s="106">
        <f t="shared" si="852"/>
        <v>28846.153846153844</v>
      </c>
      <c r="EJ55" s="106">
        <f t="shared" si="852"/>
        <v>28846.153846153844</v>
      </c>
      <c r="EK55" s="106">
        <f t="shared" si="852"/>
        <v>28846.153846153844</v>
      </c>
      <c r="EL55" s="106">
        <f t="shared" si="852"/>
        <v>28846.153846153844</v>
      </c>
      <c r="EM55" s="106">
        <f t="shared" si="852"/>
        <v>28846.153846153844</v>
      </c>
      <c r="EN55" s="106">
        <f>SUM(EB55:EM55)</f>
        <v>346153.84615384613</v>
      </c>
      <c r="EO55" s="106">
        <f>-EO26</f>
        <v>28846.153846153844</v>
      </c>
      <c r="EP55" s="106">
        <f t="shared" ref="EP55:EZ55" si="853">-EP26</f>
        <v>28846.153846153844</v>
      </c>
      <c r="EQ55" s="106">
        <f t="shared" si="853"/>
        <v>28846.153846153844</v>
      </c>
      <c r="ER55" s="106">
        <f t="shared" si="853"/>
        <v>28846.153846153844</v>
      </c>
      <c r="ES55" s="106">
        <f t="shared" si="853"/>
        <v>28846.153846153844</v>
      </c>
      <c r="ET55" s="106">
        <f t="shared" si="853"/>
        <v>28846.153846153844</v>
      </c>
      <c r="EU55" s="106">
        <f t="shared" si="853"/>
        <v>28846.153846153844</v>
      </c>
      <c r="EV55" s="106">
        <f t="shared" si="853"/>
        <v>28846.153846153844</v>
      </c>
      <c r="EW55" s="106">
        <f t="shared" si="853"/>
        <v>28846.153846153844</v>
      </c>
      <c r="EX55" s="106">
        <f t="shared" si="853"/>
        <v>28846.153846153844</v>
      </c>
      <c r="EY55" s="106">
        <f t="shared" si="853"/>
        <v>28846.153846153844</v>
      </c>
      <c r="EZ55" s="106">
        <f t="shared" si="853"/>
        <v>28846.153846153844</v>
      </c>
      <c r="FA55" s="106">
        <f>SUM(EO55:EZ55)</f>
        <v>346153.84615384613</v>
      </c>
      <c r="FB55" s="106">
        <f>-FB26</f>
        <v>28846.153846153844</v>
      </c>
      <c r="FC55" s="106">
        <f t="shared" ref="FC55:FM55" si="854">-FC26</f>
        <v>28846.153846153844</v>
      </c>
      <c r="FD55" s="106">
        <f t="shared" si="854"/>
        <v>28846.153846153844</v>
      </c>
      <c r="FE55" s="106">
        <f t="shared" si="854"/>
        <v>28846.153846153844</v>
      </c>
      <c r="FF55" s="106">
        <f t="shared" si="854"/>
        <v>28846.153846153844</v>
      </c>
      <c r="FG55" s="106">
        <f t="shared" si="854"/>
        <v>28846.153846153844</v>
      </c>
      <c r="FH55" s="106">
        <f t="shared" si="854"/>
        <v>28846.153846153844</v>
      </c>
      <c r="FI55" s="106">
        <f t="shared" si="854"/>
        <v>28846.153846153844</v>
      </c>
      <c r="FJ55" s="106">
        <f t="shared" si="854"/>
        <v>28846.153846153844</v>
      </c>
      <c r="FK55" s="106">
        <f t="shared" si="854"/>
        <v>28846.153846153844</v>
      </c>
      <c r="FL55" s="106">
        <f t="shared" si="854"/>
        <v>28846.153846153844</v>
      </c>
      <c r="FM55" s="106">
        <f t="shared" si="854"/>
        <v>28846.153846153844</v>
      </c>
      <c r="FN55" s="106">
        <f>SUM(FB55:FM55)</f>
        <v>346153.84615384613</v>
      </c>
      <c r="FO55" s="106">
        <f>-FO26</f>
        <v>28846.153846153844</v>
      </c>
      <c r="FP55" s="106">
        <f t="shared" ref="FP55:FZ55" si="855">-FP26</f>
        <v>28846.153846153844</v>
      </c>
      <c r="FQ55" s="106">
        <f t="shared" si="855"/>
        <v>28846.153846153844</v>
      </c>
      <c r="FR55" s="106">
        <f t="shared" si="855"/>
        <v>28846.153846153844</v>
      </c>
      <c r="FS55" s="106">
        <f t="shared" si="855"/>
        <v>28846.153846153844</v>
      </c>
      <c r="FT55" s="106">
        <f t="shared" si="855"/>
        <v>28846.153846153844</v>
      </c>
      <c r="FU55" s="106">
        <f t="shared" si="855"/>
        <v>28846.153846153844</v>
      </c>
      <c r="FV55" s="106">
        <f t="shared" si="855"/>
        <v>28846.153846153844</v>
      </c>
      <c r="FW55" s="106">
        <f t="shared" si="855"/>
        <v>28846.153846153844</v>
      </c>
      <c r="FX55" s="106">
        <f t="shared" si="855"/>
        <v>28846.153846153844</v>
      </c>
      <c r="FY55" s="106">
        <f t="shared" si="855"/>
        <v>28846.153846153844</v>
      </c>
      <c r="FZ55" s="106">
        <f t="shared" si="855"/>
        <v>28846.153846153844</v>
      </c>
      <c r="GA55" s="106">
        <f>SUM(FO55:FZ55)</f>
        <v>346153.84615384613</v>
      </c>
      <c r="GB55" s="106">
        <f>-GB26</f>
        <v>28846.153846153844</v>
      </c>
      <c r="GC55" s="106">
        <f t="shared" ref="GC55:GM55" si="856">-GC26</f>
        <v>28846.153846153844</v>
      </c>
      <c r="GD55" s="106">
        <f t="shared" si="856"/>
        <v>28846.153846153844</v>
      </c>
      <c r="GE55" s="106">
        <f t="shared" si="856"/>
        <v>28846.153846153844</v>
      </c>
      <c r="GF55" s="106">
        <f t="shared" si="856"/>
        <v>28846.153846153844</v>
      </c>
      <c r="GG55" s="106">
        <f t="shared" si="856"/>
        <v>28846.153846153844</v>
      </c>
      <c r="GH55" s="106">
        <f t="shared" si="856"/>
        <v>28846.153846153844</v>
      </c>
      <c r="GI55" s="106">
        <f t="shared" si="856"/>
        <v>28846.153846153844</v>
      </c>
      <c r="GJ55" s="106">
        <f t="shared" si="856"/>
        <v>28846.153846153844</v>
      </c>
      <c r="GK55" s="106">
        <f t="shared" si="856"/>
        <v>28846.153846153844</v>
      </c>
      <c r="GL55" s="106">
        <f t="shared" si="856"/>
        <v>28846.153846153844</v>
      </c>
      <c r="GM55" s="106">
        <f t="shared" si="856"/>
        <v>28846.153846153844</v>
      </c>
      <c r="GN55" s="106">
        <f>SUM(GB55:GM55)</f>
        <v>346153.84615384613</v>
      </c>
      <c r="GO55" s="106"/>
      <c r="GP55" s="106"/>
      <c r="GQ55" s="106"/>
      <c r="GR55" s="106"/>
      <c r="GS55" s="106"/>
      <c r="GT55" s="106"/>
      <c r="GU55" s="106"/>
      <c r="GV55" s="106"/>
      <c r="GW55" s="106"/>
      <c r="GX55" s="106"/>
      <c r="GY55" s="106"/>
      <c r="GZ55" s="106"/>
      <c r="HA55" s="106"/>
      <c r="HB55" s="106"/>
      <c r="HC55" s="106"/>
      <c r="HD55" s="106"/>
      <c r="HE55" s="106"/>
      <c r="HF55" s="106"/>
      <c r="HG55" s="106"/>
      <c r="HH55" s="106"/>
      <c r="HI55" s="106"/>
      <c r="HJ55" s="106"/>
      <c r="HK55" s="106"/>
      <c r="HL55" s="106"/>
      <c r="HM55" s="106"/>
      <c r="HN55" s="106"/>
      <c r="HO55" s="106"/>
      <c r="HP55" s="106"/>
      <c r="HQ55" s="106"/>
      <c r="HR55" s="106"/>
      <c r="HS55" s="106"/>
      <c r="HT55" s="106"/>
      <c r="HU55" s="106"/>
      <c r="HV55" s="106"/>
      <c r="HW55" s="106"/>
      <c r="HX55" s="106"/>
      <c r="HY55" s="106"/>
      <c r="HZ55" s="106"/>
      <c r="IA55" s="106"/>
      <c r="IB55" s="106"/>
      <c r="IC55" s="106"/>
      <c r="ID55" s="106"/>
      <c r="IE55" s="106"/>
      <c r="IF55" s="106"/>
      <c r="IG55" s="106"/>
      <c r="IH55" s="106"/>
      <c r="II55" s="106"/>
      <c r="IJ55" s="106"/>
      <c r="IK55" s="106"/>
      <c r="IL55" s="106"/>
      <c r="IM55" s="106"/>
      <c r="IN55" s="106"/>
      <c r="IO55" s="106"/>
      <c r="IP55" s="106"/>
      <c r="IQ55" s="106"/>
      <c r="IR55" s="106"/>
      <c r="IS55" s="106"/>
      <c r="IT55" s="106"/>
      <c r="IU55" s="106"/>
      <c r="IV55" s="106"/>
      <c r="IW55" s="106"/>
      <c r="IX55" s="106"/>
      <c r="IY55" s="106"/>
      <c r="IZ55" s="106"/>
      <c r="JA55" s="106"/>
      <c r="JB55" s="106"/>
      <c r="JC55" s="106"/>
      <c r="JD55" s="106"/>
      <c r="JE55" s="106"/>
      <c r="JF55" s="106"/>
      <c r="JG55" s="106"/>
      <c r="JH55" s="106"/>
      <c r="JI55" s="106"/>
      <c r="JJ55" s="106"/>
      <c r="JK55" s="106"/>
      <c r="JL55" s="106"/>
      <c r="JM55" s="106"/>
      <c r="JN55" s="106"/>
      <c r="JO55" s="106"/>
      <c r="JP55" s="106"/>
      <c r="JQ55" s="106"/>
      <c r="JR55" s="106"/>
      <c r="JS55" s="106"/>
      <c r="JT55" s="106"/>
      <c r="JU55" s="106"/>
      <c r="JV55" s="106"/>
      <c r="JW55" s="106"/>
      <c r="JX55" s="106"/>
      <c r="JY55" s="106"/>
      <c r="JZ55" s="106"/>
      <c r="KA55" s="106"/>
      <c r="KB55" s="106"/>
      <c r="KC55" s="106"/>
      <c r="KD55" s="106"/>
      <c r="KE55" s="106"/>
      <c r="KF55" s="106"/>
      <c r="KG55" s="106"/>
      <c r="KH55" s="106"/>
      <c r="KI55" s="106"/>
      <c r="KJ55" s="106"/>
      <c r="KK55" s="106"/>
      <c r="KL55" s="106"/>
      <c r="KM55" s="106"/>
      <c r="KN55" s="106"/>
      <c r="KO55" s="106"/>
      <c r="KP55" s="106"/>
      <c r="KQ55" s="106"/>
      <c r="KR55" s="106"/>
      <c r="KS55" s="106"/>
      <c r="KT55" s="106"/>
      <c r="KU55" s="106"/>
      <c r="KV55" s="106"/>
      <c r="KW55" s="106"/>
      <c r="KX55" s="106"/>
      <c r="KY55" s="106"/>
      <c r="KZ55" s="106"/>
      <c r="LA55" s="106"/>
      <c r="LB55" s="106"/>
      <c r="LC55" s="106"/>
      <c r="LD55" s="106"/>
      <c r="LE55" s="106"/>
      <c r="LF55" s="106"/>
      <c r="LG55" s="106"/>
      <c r="LH55" s="106"/>
      <c r="LI55" s="106"/>
      <c r="LJ55" s="106"/>
      <c r="LK55" s="106"/>
      <c r="LL55" s="106"/>
      <c r="LM55" s="106"/>
      <c r="LN55" s="107"/>
    </row>
    <row r="56" spans="1:326" ht="15.75" thickBot="1">
      <c r="A56" s="109" t="s">
        <v>266</v>
      </c>
      <c r="B56" s="106">
        <f t="shared" ref="B56:L56" si="857">-B35-B48</f>
        <v>0</v>
      </c>
      <c r="C56" s="106">
        <f t="shared" si="857"/>
        <v>0</v>
      </c>
      <c r="D56" s="106">
        <f t="shared" si="857"/>
        <v>0</v>
      </c>
      <c r="E56" s="106">
        <f t="shared" si="857"/>
        <v>0</v>
      </c>
      <c r="F56" s="106">
        <f t="shared" si="857"/>
        <v>0</v>
      </c>
      <c r="G56" s="106">
        <f t="shared" si="857"/>
        <v>0</v>
      </c>
      <c r="H56" s="106">
        <f t="shared" si="857"/>
        <v>0</v>
      </c>
      <c r="I56" s="106">
        <f t="shared" si="857"/>
        <v>0</v>
      </c>
      <c r="J56" s="106">
        <f t="shared" si="857"/>
        <v>0</v>
      </c>
      <c r="K56" s="106">
        <f t="shared" si="857"/>
        <v>0</v>
      </c>
      <c r="L56" s="106">
        <f t="shared" si="857"/>
        <v>0</v>
      </c>
      <c r="M56" s="106">
        <f t="shared" ref="M56" si="858">-M35-M48</f>
        <v>0</v>
      </c>
      <c r="N56" s="106">
        <f>SUM(B56:M56)</f>
        <v>0</v>
      </c>
      <c r="O56" s="106">
        <f t="shared" ref="O56:Y56" si="859">-O35-O48</f>
        <v>0</v>
      </c>
      <c r="P56" s="106">
        <f t="shared" si="859"/>
        <v>0</v>
      </c>
      <c r="Q56" s="106">
        <f t="shared" si="859"/>
        <v>0</v>
      </c>
      <c r="R56" s="106">
        <f t="shared" si="859"/>
        <v>0</v>
      </c>
      <c r="S56" s="106">
        <f t="shared" si="859"/>
        <v>0</v>
      </c>
      <c r="T56" s="106">
        <f t="shared" si="859"/>
        <v>0</v>
      </c>
      <c r="U56" s="106">
        <f t="shared" si="859"/>
        <v>0</v>
      </c>
      <c r="V56" s="106">
        <f t="shared" si="859"/>
        <v>0</v>
      </c>
      <c r="W56" s="106">
        <f t="shared" si="859"/>
        <v>0</v>
      </c>
      <c r="X56" s="106">
        <f t="shared" si="859"/>
        <v>0</v>
      </c>
      <c r="Y56" s="106">
        <f t="shared" si="859"/>
        <v>0</v>
      </c>
      <c r="Z56" s="106">
        <f t="shared" ref="Z56" si="860">-Z35-Z48</f>
        <v>0</v>
      </c>
      <c r="AA56" s="106">
        <f>SUM(O56:Z56)</f>
        <v>0</v>
      </c>
      <c r="AB56" s="106">
        <f t="shared" ref="AB56:AL56" si="861">-AB35-AB48</f>
        <v>-5540.9237603074398</v>
      </c>
      <c r="AC56" s="106">
        <f t="shared" si="861"/>
        <v>-5415.4195363720519</v>
      </c>
      <c r="AD56" s="106">
        <f t="shared" si="861"/>
        <v>-5288.6602701973097</v>
      </c>
      <c r="AE56" s="106">
        <f t="shared" si="861"/>
        <v>-5160.6334113608209</v>
      </c>
      <c r="AF56" s="106">
        <f t="shared" si="861"/>
        <v>-5031.326283935965</v>
      </c>
      <c r="AG56" s="106">
        <f t="shared" si="861"/>
        <v>-4900.7260852368654</v>
      </c>
      <c r="AH56" s="106">
        <f t="shared" si="861"/>
        <v>-4768.8198845507686</v>
      </c>
      <c r="AI56" s="106">
        <f t="shared" si="861"/>
        <v>-4635.5946218578138</v>
      </c>
      <c r="AJ56" s="106">
        <f t="shared" si="861"/>
        <v>-4501.0371065379331</v>
      </c>
      <c r="AK56" s="106">
        <f t="shared" si="861"/>
        <v>-4365.1340160648506</v>
      </c>
      <c r="AL56" s="106">
        <f t="shared" si="861"/>
        <v>-4227.8718946870304</v>
      </c>
      <c r="AM56" s="106">
        <f>-AM35-AM48</f>
        <v>-4189.2371520954439</v>
      </c>
      <c r="AN56" s="106">
        <f>SUM(AB56:AM56)</f>
        <v>-58025.384023204286</v>
      </c>
      <c r="AO56" s="106">
        <f>-AO35-AO48</f>
        <v>-4050.2160620779341</v>
      </c>
      <c r="AP56" s="106">
        <f t="shared" ref="AP56:AZ56" si="862">-AP35-AP48</f>
        <v>-3909.8047611602506</v>
      </c>
      <c r="AQ56" s="106">
        <f t="shared" si="862"/>
        <v>-3767.9893472333915</v>
      </c>
      <c r="AR56" s="106">
        <f t="shared" si="862"/>
        <v>-3624.7557791672625</v>
      </c>
      <c r="AS56" s="106">
        <f t="shared" si="862"/>
        <v>-3480.0898754204718</v>
      </c>
      <c r="AT56" s="106">
        <f t="shared" si="862"/>
        <v>-3333.9773126362179</v>
      </c>
      <c r="AU56" s="106">
        <f t="shared" si="862"/>
        <v>-3186.4036242241127</v>
      </c>
      <c r="AV56" s="106">
        <f t="shared" si="862"/>
        <v>-3037.354198927891</v>
      </c>
      <c r="AW56" s="106">
        <f t="shared" si="862"/>
        <v>-2886.8142793787101</v>
      </c>
      <c r="AX56" s="106">
        <f t="shared" si="862"/>
        <v>-2734.7689606340355</v>
      </c>
      <c r="AY56" s="106">
        <f t="shared" si="862"/>
        <v>-2581.2031887019093</v>
      </c>
      <c r="AZ56" s="106">
        <f t="shared" si="862"/>
        <v>-2526.1017590504689</v>
      </c>
      <c r="BA56" s="106">
        <f>SUM(AO56:AZ56)</f>
        <v>-39119.479148612663</v>
      </c>
      <c r="BB56" s="106">
        <f>-BB35-BB48</f>
        <v>-5739.9747816025174</v>
      </c>
      <c r="BC56" s="106">
        <f t="shared" ref="BC56:BM56" si="863">-BC35-BC48</f>
        <v>-2246.9356013800698</v>
      </c>
      <c r="BD56" s="106">
        <f t="shared" si="863"/>
        <v>-2088.4914958554145</v>
      </c>
      <c r="BE56" s="106">
        <f t="shared" si="863"/>
        <v>-1928.4629492755048</v>
      </c>
      <c r="BF56" s="106">
        <f t="shared" si="863"/>
        <v>-1766.8341172297969</v>
      </c>
      <c r="BG56" s="106">
        <f t="shared" si="863"/>
        <v>-1603.5889968636347</v>
      </c>
      <c r="BH56" s="106">
        <f t="shared" si="863"/>
        <v>-1438.7114252938063</v>
      </c>
      <c r="BI56" s="106">
        <f t="shared" si="863"/>
        <v>-1272.1850780082805</v>
      </c>
      <c r="BJ56" s="106">
        <f t="shared" si="863"/>
        <v>-1103.9934672499057</v>
      </c>
      <c r="BK56" s="106">
        <f t="shared" si="863"/>
        <v>-934.11994038394187</v>
      </c>
      <c r="BL56" s="106">
        <f t="shared" si="863"/>
        <v>-762.54767824931514</v>
      </c>
      <c r="BM56" s="106">
        <f t="shared" si="863"/>
        <v>-689.2596934933481</v>
      </c>
      <c r="BN56" s="106">
        <f>SUM(BB56:BM56)</f>
        <v>-21575.105224885534</v>
      </c>
      <c r="BO56" s="106">
        <f>-BO35-BO48</f>
        <v>-3289.2287053773202</v>
      </c>
      <c r="BP56" s="106">
        <f t="shared" ref="BP56:BZ56" si="864">-BP35-BP48</f>
        <v>-367.21765440512718</v>
      </c>
      <c r="BQ56" s="106">
        <f t="shared" si="864"/>
        <v>-189.97636941071869</v>
      </c>
      <c r="BR56" s="106">
        <f t="shared" si="864"/>
        <v>-10.962671566363497</v>
      </c>
      <c r="BS56" s="106">
        <f t="shared" si="864"/>
        <v>169.84116325643481</v>
      </c>
      <c r="BT56" s="106">
        <f t="shared" si="864"/>
        <v>352.45303642745966</v>
      </c>
      <c r="BU56" s="106">
        <f t="shared" si="864"/>
        <v>536.89102833019933</v>
      </c>
      <c r="BV56" s="106">
        <f t="shared" si="864"/>
        <v>723.17340015196532</v>
      </c>
      <c r="BW56" s="106">
        <f t="shared" si="864"/>
        <v>911.31859569194421</v>
      </c>
      <c r="BX56" s="106">
        <f t="shared" si="864"/>
        <v>1101.3452431873284</v>
      </c>
      <c r="BY56" s="106">
        <f t="shared" si="864"/>
        <v>1293.272157157664</v>
      </c>
      <c r="BZ56" s="106">
        <f t="shared" si="864"/>
        <v>1387.1183402677034</v>
      </c>
      <c r="CA56" s="106">
        <f>SUM(BO56:BZ56)</f>
        <v>2618.0275637111695</v>
      </c>
      <c r="CB56" s="106">
        <f>-CB35-CB48</f>
        <v>-331.35862664294859</v>
      </c>
      <c r="CC56" s="106">
        <f t="shared" ref="CC56:CM56" si="865">-CC35-CC48</f>
        <v>1759.5028604808722</v>
      </c>
      <c r="CD56" s="106">
        <f t="shared" si="865"/>
        <v>1958.0113506241451</v>
      </c>
      <c r="CE56" s="106">
        <f t="shared" si="865"/>
        <v>2158.504925668849</v>
      </c>
      <c r="CF56" s="106">
        <f t="shared" si="865"/>
        <v>2361.0034364639996</v>
      </c>
      <c r="CG56" s="106">
        <f t="shared" si="865"/>
        <v>2565.5269323671018</v>
      </c>
      <c r="CH56" s="106">
        <f t="shared" si="865"/>
        <v>2772.0956632292364</v>
      </c>
      <c r="CI56" s="106">
        <f t="shared" si="865"/>
        <v>2980.7300813999918</v>
      </c>
      <c r="CJ56" s="106">
        <f t="shared" si="865"/>
        <v>3191.4508437524546</v>
      </c>
      <c r="CK56" s="106">
        <f t="shared" si="865"/>
        <v>3404.2788137284424</v>
      </c>
      <c r="CL56" s="106">
        <f t="shared" si="865"/>
        <v>3619.235063404185</v>
      </c>
      <c r="CM56" s="106">
        <f t="shared" si="865"/>
        <v>3736.3408755766941</v>
      </c>
      <c r="CN56" s="106">
        <f>SUM(CB56:CM56)</f>
        <v>30175.322220053029</v>
      </c>
      <c r="CO56" s="106">
        <f>-CO35-CO48</f>
        <v>3954.6177458709208</v>
      </c>
      <c r="CP56" s="106">
        <f t="shared" ref="CP56:CZ56" si="866">-CP35-CP48</f>
        <v>4175.0773848680928</v>
      </c>
      <c r="CQ56" s="106">
        <f t="shared" si="866"/>
        <v>4397.7416202552358</v>
      </c>
      <c r="CR56" s="106">
        <f t="shared" si="866"/>
        <v>4622.6324979962501</v>
      </c>
      <c r="CS56" s="106">
        <f t="shared" si="866"/>
        <v>4849.7722845146764</v>
      </c>
      <c r="CT56" s="106">
        <f t="shared" si="866"/>
        <v>5079.1834688982854</v>
      </c>
      <c r="CU56" s="106">
        <f t="shared" si="866"/>
        <v>5310.8887651257301</v>
      </c>
      <c r="CV56" s="106">
        <f t="shared" si="866"/>
        <v>5544.9111143154496</v>
      </c>
      <c r="CW56" s="106">
        <f t="shared" si="866"/>
        <v>5781.2736869970686</v>
      </c>
      <c r="CX56" s="106">
        <f t="shared" si="866"/>
        <v>6019.9998854055011</v>
      </c>
      <c r="CY56" s="106">
        <f t="shared" si="866"/>
        <v>6261.1133457980213</v>
      </c>
      <c r="CZ56" s="106">
        <f t="shared" si="866"/>
        <v>6404.6379407944642</v>
      </c>
      <c r="DA56" s="106">
        <f>SUM(CO56:CZ56)</f>
        <v>62401.849740839694</v>
      </c>
      <c r="DB56" s="106">
        <f>-DB35-DB48</f>
        <v>3728.9277014257559</v>
      </c>
      <c r="DC56" s="106">
        <f t="shared" ref="DC56:DM56" si="867">-DC35-DC48</f>
        <v>6867.8005202935874</v>
      </c>
      <c r="DD56" s="106">
        <f t="shared" si="867"/>
        <v>7117.3919870349873</v>
      </c>
      <c r="DE56" s="106">
        <f t="shared" si="867"/>
        <v>7369.4793684437973</v>
      </c>
      <c r="DF56" s="106">
        <f t="shared" si="867"/>
        <v>7624.0876236666973</v>
      </c>
      <c r="DG56" s="106">
        <f t="shared" si="867"/>
        <v>7881.2419614418268</v>
      </c>
      <c r="DH56" s="106">
        <f t="shared" si="867"/>
        <v>8140.9678425947077</v>
      </c>
      <c r="DI56" s="106">
        <f t="shared" si="867"/>
        <v>8403.2909825591141</v>
      </c>
      <c r="DJ56" s="106">
        <f t="shared" si="867"/>
        <v>8668.2373539231739</v>
      </c>
      <c r="DK56" s="106">
        <f t="shared" si="867"/>
        <v>8935.8331890008649</v>
      </c>
      <c r="DL56" s="106">
        <f t="shared" si="867"/>
        <v>9206.104982429335</v>
      </c>
      <c r="DM56" s="106">
        <f t="shared" si="867"/>
        <v>9379.0794937920909</v>
      </c>
      <c r="DN56" s="106">
        <f>SUM(DB56:DM56)</f>
        <v>93322.443006605929</v>
      </c>
      <c r="DO56" s="106">
        <f>-DO35-DO48</f>
        <v>9653.7837502684743</v>
      </c>
      <c r="DP56" s="106">
        <f t="shared" ref="DP56:DZ56" si="868">-DP35-DP48</f>
        <v>9931.2350493096219</v>
      </c>
      <c r="DQ56" s="106">
        <f t="shared" si="868"/>
        <v>10211.460861341178</v>
      </c>
      <c r="DR56" s="106">
        <f t="shared" si="868"/>
        <v>10494.488931493048</v>
      </c>
      <c r="DS56" s="106">
        <f t="shared" si="868"/>
        <v>10780.347282346442</v>
      </c>
      <c r="DT56" s="106">
        <f t="shared" si="868"/>
        <v>11069.064216708368</v>
      </c>
      <c r="DU56" s="106">
        <f t="shared" si="868"/>
        <v>11360.668320413912</v>
      </c>
      <c r="DV56" s="106">
        <f t="shared" si="868"/>
        <v>11655.188465156514</v>
      </c>
      <c r="DW56" s="106">
        <f t="shared" si="868"/>
        <v>11952.653811346538</v>
      </c>
      <c r="DX56" s="106">
        <f t="shared" si="868"/>
        <v>12253.093810998465</v>
      </c>
      <c r="DY56" s="106">
        <f t="shared" si="868"/>
        <v>12556.53821064691</v>
      </c>
      <c r="DZ56" s="106">
        <f t="shared" si="868"/>
        <v>12763.017054291844</v>
      </c>
      <c r="EA56" s="106">
        <f>SUM(DO56:DZ56)</f>
        <v>134681.53976432132</v>
      </c>
      <c r="EB56" s="106">
        <f>-EB35-EB48</f>
        <v>9904.5092981669222</v>
      </c>
      <c r="EC56" s="106">
        <f t="shared" ref="EC56:EM56" si="869">-EC35-EC48</f>
        <v>13351.519240893351</v>
      </c>
      <c r="ED56" s="106">
        <f t="shared" si="869"/>
        <v>13665.947894840747</v>
      </c>
      <c r="EE56" s="106">
        <f t="shared" si="869"/>
        <v>13983.520835327612</v>
      </c>
      <c r="EF56" s="106">
        <f t="shared" si="869"/>
        <v>14304.269505219349</v>
      </c>
      <c r="EG56" s="106">
        <f t="shared" si="869"/>
        <v>14628.225661810004</v>
      </c>
      <c r="EH56" s="106">
        <f t="shared" si="869"/>
        <v>14955.421379966567</v>
      </c>
      <c r="EI56" s="106">
        <f t="shared" si="869"/>
        <v>15285.889055304695</v>
      </c>
      <c r="EJ56" s="106">
        <f t="shared" si="869"/>
        <v>15619.661407396197</v>
      </c>
      <c r="EK56" s="106">
        <f t="shared" si="869"/>
        <v>15956.771483008622</v>
      </c>
      <c r="EL56" s="106">
        <f t="shared" si="869"/>
        <v>16297.252659377171</v>
      </c>
      <c r="EM56" s="106">
        <f t="shared" si="869"/>
        <v>16541.138647509404</v>
      </c>
      <c r="EN56" s="106">
        <f>SUM(EB56:EM56)</f>
        <v>174494.12706882064</v>
      </c>
      <c r="EO56" s="106">
        <f>-EO35-EO48</f>
        <v>16554.133253201184</v>
      </c>
      <c r="EP56" s="106">
        <f t="shared" ref="EP56:EZ56" si="870">-EP35-EP48</f>
        <v>17233.918289593432</v>
      </c>
      <c r="EQ56" s="106">
        <f t="shared" si="870"/>
        <v>17587.170934027825</v>
      </c>
      <c r="ER56" s="106">
        <f t="shared" si="870"/>
        <v>17943.956104906567</v>
      </c>
      <c r="ES56" s="106">
        <f t="shared" si="870"/>
        <v>18304.309127494089</v>
      </c>
      <c r="ET56" s="106">
        <f t="shared" si="870"/>
        <v>18668.265680307493</v>
      </c>
      <c r="EU56" s="106">
        <f t="shared" si="870"/>
        <v>19035.861798649028</v>
      </c>
      <c r="EV56" s="106">
        <f t="shared" si="870"/>
        <v>19407.133878173983</v>
      </c>
      <c r="EW56" s="106">
        <f t="shared" si="870"/>
        <v>19782.118678494182</v>
      </c>
      <c r="EX56" s="106">
        <f t="shared" si="870"/>
        <v>20160.853326817585</v>
      </c>
      <c r="EY56" s="106">
        <f t="shared" si="870"/>
        <v>20543.375321624218</v>
      </c>
      <c r="EZ56" s="106">
        <f t="shared" si="870"/>
        <v>20829.722536378926</v>
      </c>
      <c r="FA56" s="106">
        <f>SUM(EO56:EZ56)</f>
        <v>226050.81892966852</v>
      </c>
      <c r="FB56" s="106">
        <f>-FB35-FB48</f>
        <v>19575.496044628639</v>
      </c>
      <c r="FC56" s="106">
        <f t="shared" ref="FC56:FM56" si="871">-FC35-FC48</f>
        <v>21595.601645265924</v>
      </c>
      <c r="FD56" s="106">
        <f t="shared" si="871"/>
        <v>21992.471123257044</v>
      </c>
      <c r="FE56" s="106">
        <f t="shared" si="871"/>
        <v>22393.309296028077</v>
      </c>
      <c r="FF56" s="106">
        <f t="shared" si="871"/>
        <v>22798.155850526822</v>
      </c>
      <c r="FG56" s="106">
        <f t="shared" si="871"/>
        <v>23207.050870570547</v>
      </c>
      <c r="FH56" s="106">
        <f t="shared" si="871"/>
        <v>23620.034840814718</v>
      </c>
      <c r="FI56" s="106">
        <f t="shared" si="871"/>
        <v>24037.148650761326</v>
      </c>
      <c r="FJ56" s="106">
        <f t="shared" si="871"/>
        <v>24458.433598807402</v>
      </c>
      <c r="FK56" s="106">
        <f t="shared" si="871"/>
        <v>24883.931396333941</v>
      </c>
      <c r="FL56" s="106">
        <f t="shared" si="871"/>
        <v>25313.684171835739</v>
      </c>
      <c r="FM56" s="106">
        <f t="shared" si="871"/>
        <v>25647.734475092559</v>
      </c>
      <c r="FN56" s="106">
        <f>SUM(FB56:FM56)</f>
        <v>279523.05196392274</v>
      </c>
      <c r="FO56" s="106">
        <f>-FO35-FO48</f>
        <v>18136.788138758817</v>
      </c>
      <c r="FP56" s="106">
        <f t="shared" ref="FP56:FZ56" si="872">-FP35-FP48</f>
        <v>0</v>
      </c>
      <c r="FQ56" s="106">
        <f t="shared" si="872"/>
        <v>0</v>
      </c>
      <c r="FR56" s="106">
        <f t="shared" si="872"/>
        <v>0</v>
      </c>
      <c r="FS56" s="106">
        <f t="shared" si="872"/>
        <v>0</v>
      </c>
      <c r="FT56" s="106">
        <f t="shared" si="872"/>
        <v>0</v>
      </c>
      <c r="FU56" s="106">
        <f t="shared" si="872"/>
        <v>0</v>
      </c>
      <c r="FV56" s="106">
        <f t="shared" si="872"/>
        <v>0</v>
      </c>
      <c r="FW56" s="106">
        <f t="shared" si="872"/>
        <v>0</v>
      </c>
      <c r="FX56" s="106">
        <f t="shared" si="872"/>
        <v>0</v>
      </c>
      <c r="FY56" s="106">
        <f t="shared" si="872"/>
        <v>0</v>
      </c>
      <c r="FZ56" s="106">
        <f t="shared" si="872"/>
        <v>10000</v>
      </c>
      <c r="GA56" s="106">
        <f>SUM(FO56:FZ56)</f>
        <v>28136.788138758817</v>
      </c>
      <c r="GB56" s="106">
        <f>-GB35-GB48</f>
        <v>0</v>
      </c>
      <c r="GC56" s="106">
        <f t="shared" ref="GC56:GM56" si="873">-GC35-GC48</f>
        <v>0</v>
      </c>
      <c r="GD56" s="106">
        <f t="shared" si="873"/>
        <v>0</v>
      </c>
      <c r="GE56" s="106">
        <f t="shared" si="873"/>
        <v>0</v>
      </c>
      <c r="GF56" s="106">
        <f t="shared" si="873"/>
        <v>0</v>
      </c>
      <c r="GG56" s="106">
        <f t="shared" si="873"/>
        <v>0</v>
      </c>
      <c r="GH56" s="106">
        <f t="shared" si="873"/>
        <v>0</v>
      </c>
      <c r="GI56" s="106">
        <f t="shared" si="873"/>
        <v>0</v>
      </c>
      <c r="GJ56" s="106">
        <f t="shared" si="873"/>
        <v>0</v>
      </c>
      <c r="GK56" s="106">
        <f t="shared" si="873"/>
        <v>0</v>
      </c>
      <c r="GL56" s="106">
        <f t="shared" si="873"/>
        <v>0</v>
      </c>
      <c r="GM56" s="106">
        <f t="shared" si="873"/>
        <v>9466</v>
      </c>
      <c r="GN56" s="106">
        <f>SUM(GB56:GM56)</f>
        <v>9466</v>
      </c>
      <c r="GO56" s="106"/>
      <c r="GP56" s="106"/>
      <c r="GQ56" s="106"/>
      <c r="GR56" s="106"/>
      <c r="GS56" s="106"/>
      <c r="GT56" s="106"/>
      <c r="GU56" s="106"/>
      <c r="GV56" s="106"/>
      <c r="GW56" s="106"/>
      <c r="GX56" s="106"/>
      <c r="GY56" s="106"/>
      <c r="GZ56" s="106"/>
      <c r="HA56" s="106"/>
      <c r="HB56" s="106"/>
      <c r="HC56" s="106"/>
      <c r="HD56" s="106"/>
      <c r="HE56" s="106"/>
      <c r="HF56" s="106"/>
      <c r="HG56" s="106"/>
      <c r="HH56" s="106"/>
      <c r="HI56" s="106"/>
      <c r="HJ56" s="106"/>
      <c r="HK56" s="106"/>
      <c r="HL56" s="106"/>
      <c r="HM56" s="106"/>
      <c r="HN56" s="106"/>
      <c r="HO56" s="106"/>
      <c r="HP56" s="106"/>
      <c r="HQ56" s="106"/>
      <c r="HR56" s="106"/>
      <c r="HS56" s="106"/>
      <c r="HT56" s="106"/>
      <c r="HU56" s="106"/>
      <c r="HV56" s="106"/>
      <c r="HW56" s="106"/>
      <c r="HX56" s="106"/>
      <c r="HY56" s="106"/>
      <c r="HZ56" s="106"/>
      <c r="IA56" s="106"/>
      <c r="IB56" s="106"/>
      <c r="IC56" s="106"/>
      <c r="ID56" s="106"/>
      <c r="IE56" s="106"/>
      <c r="IF56" s="106"/>
      <c r="IG56" s="106"/>
      <c r="IH56" s="106"/>
      <c r="II56" s="106"/>
      <c r="IJ56" s="106"/>
      <c r="IK56" s="106"/>
      <c r="IL56" s="106"/>
      <c r="IM56" s="106"/>
      <c r="IN56" s="106"/>
      <c r="IO56" s="106"/>
      <c r="IP56" s="106"/>
      <c r="IQ56" s="106"/>
      <c r="IR56" s="106"/>
      <c r="IS56" s="106"/>
      <c r="IT56" s="106"/>
      <c r="IU56" s="106"/>
      <c r="IV56" s="106"/>
      <c r="IW56" s="106"/>
      <c r="IX56" s="106"/>
      <c r="IY56" s="106"/>
      <c r="IZ56" s="106"/>
      <c r="JA56" s="106"/>
      <c r="JB56" s="106"/>
      <c r="JC56" s="106"/>
      <c r="JD56" s="106"/>
      <c r="JE56" s="106"/>
      <c r="JF56" s="106"/>
      <c r="JG56" s="106"/>
      <c r="JH56" s="106"/>
      <c r="JI56" s="106"/>
      <c r="JJ56" s="106"/>
      <c r="JK56" s="106"/>
      <c r="JL56" s="106"/>
      <c r="JM56" s="106"/>
      <c r="JN56" s="106"/>
      <c r="JO56" s="106"/>
      <c r="JP56" s="106"/>
      <c r="JQ56" s="106"/>
      <c r="JR56" s="106"/>
      <c r="JS56" s="106"/>
      <c r="JT56" s="106"/>
      <c r="JU56" s="106"/>
      <c r="JV56" s="106"/>
      <c r="JW56" s="106"/>
      <c r="JX56" s="106"/>
      <c r="JY56" s="106"/>
      <c r="JZ56" s="106"/>
      <c r="KA56" s="106"/>
      <c r="KB56" s="106"/>
      <c r="KC56" s="106"/>
      <c r="KD56" s="106"/>
      <c r="KE56" s="106"/>
      <c r="KF56" s="106"/>
      <c r="KG56" s="106"/>
      <c r="KH56" s="106"/>
      <c r="KI56" s="106"/>
      <c r="KJ56" s="106"/>
      <c r="KK56" s="106"/>
      <c r="KL56" s="106"/>
      <c r="KM56" s="106"/>
      <c r="KN56" s="106"/>
      <c r="KO56" s="106"/>
      <c r="KP56" s="106"/>
      <c r="KQ56" s="106"/>
      <c r="KR56" s="106"/>
      <c r="KS56" s="106"/>
      <c r="KT56" s="106"/>
      <c r="KU56" s="106"/>
      <c r="KV56" s="106"/>
      <c r="KW56" s="106"/>
      <c r="KX56" s="106"/>
      <c r="KY56" s="106"/>
      <c r="KZ56" s="106"/>
      <c r="LA56" s="106"/>
      <c r="LB56" s="106"/>
      <c r="LC56" s="106"/>
      <c r="LD56" s="106"/>
      <c r="LE56" s="106"/>
      <c r="LF56" s="106"/>
      <c r="LG56" s="106"/>
      <c r="LH56" s="106"/>
      <c r="LI56" s="106"/>
      <c r="LJ56" s="106"/>
      <c r="LK56" s="106"/>
      <c r="LL56" s="106"/>
      <c r="LM56" s="106"/>
      <c r="LN56" s="107"/>
    </row>
    <row r="57" spans="1:326" ht="15.75" thickBot="1">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row>
    <row r="58" spans="1:326" ht="15.75" thickBot="1">
      <c r="A58" s="109" t="s">
        <v>268</v>
      </c>
      <c r="B58" s="108">
        <f t="shared" ref="B58:AG58" si="874">SUM(B59:B63)</f>
        <v>0</v>
      </c>
      <c r="C58" s="106">
        <f t="shared" si="874"/>
        <v>0</v>
      </c>
      <c r="D58" s="106">
        <f t="shared" si="874"/>
        <v>0</v>
      </c>
      <c r="E58" s="106">
        <f t="shared" si="874"/>
        <v>0</v>
      </c>
      <c r="F58" s="106">
        <f t="shared" si="874"/>
        <v>0</v>
      </c>
      <c r="G58" s="106">
        <f t="shared" si="874"/>
        <v>0</v>
      </c>
      <c r="H58" s="106">
        <f t="shared" si="874"/>
        <v>0</v>
      </c>
      <c r="I58" s="106">
        <f t="shared" si="874"/>
        <v>0</v>
      </c>
      <c r="J58" s="106">
        <f t="shared" si="874"/>
        <v>0</v>
      </c>
      <c r="K58" s="106">
        <f t="shared" si="874"/>
        <v>0</v>
      </c>
      <c r="L58" s="106">
        <f t="shared" si="874"/>
        <v>0</v>
      </c>
      <c r="M58" s="106">
        <f t="shared" si="874"/>
        <v>0</v>
      </c>
      <c r="N58" s="106">
        <f t="shared" si="874"/>
        <v>0</v>
      </c>
      <c r="O58" s="106">
        <f t="shared" si="874"/>
        <v>0</v>
      </c>
      <c r="P58" s="106">
        <f t="shared" si="874"/>
        <v>0</v>
      </c>
      <c r="Q58" s="106">
        <f t="shared" si="874"/>
        <v>0</v>
      </c>
      <c r="R58" s="106">
        <f t="shared" si="874"/>
        <v>0</v>
      </c>
      <c r="S58" s="106">
        <f t="shared" si="874"/>
        <v>0</v>
      </c>
      <c r="T58" s="106">
        <f t="shared" si="874"/>
        <v>0</v>
      </c>
      <c r="U58" s="106">
        <f t="shared" si="874"/>
        <v>0</v>
      </c>
      <c r="V58" s="106">
        <f t="shared" si="874"/>
        <v>0</v>
      </c>
      <c r="W58" s="106">
        <f t="shared" si="874"/>
        <v>0</v>
      </c>
      <c r="X58" s="106">
        <f t="shared" si="874"/>
        <v>0</v>
      </c>
      <c r="Y58" s="106">
        <f t="shared" si="874"/>
        <v>0</v>
      </c>
      <c r="Z58" s="106">
        <f t="shared" si="874"/>
        <v>0</v>
      </c>
      <c r="AA58" s="106">
        <f t="shared" si="874"/>
        <v>0</v>
      </c>
      <c r="AB58" s="106">
        <f t="shared" si="874"/>
        <v>38361.436580820256</v>
      </c>
      <c r="AC58" s="106">
        <f t="shared" si="874"/>
        <v>38235.93235688487</v>
      </c>
      <c r="AD58" s="106">
        <f t="shared" si="874"/>
        <v>38109.17309071013</v>
      </c>
      <c r="AE58" s="106">
        <f t="shared" si="874"/>
        <v>37981.146231873645</v>
      </c>
      <c r="AF58" s="106">
        <f t="shared" si="874"/>
        <v>37851.839104448787</v>
      </c>
      <c r="AG58" s="106">
        <f t="shared" si="874"/>
        <v>37721.238905749684</v>
      </c>
      <c r="AH58" s="106">
        <f t="shared" ref="AH58:BM58" si="875">SUM(AH59:AH63)</f>
        <v>37589.332705063585</v>
      </c>
      <c r="AI58" s="106">
        <f t="shared" si="875"/>
        <v>37456.10744237063</v>
      </c>
      <c r="AJ58" s="106">
        <f t="shared" si="875"/>
        <v>37321.549927050757</v>
      </c>
      <c r="AK58" s="106">
        <f t="shared" si="875"/>
        <v>37185.646836577667</v>
      </c>
      <c r="AL58" s="106">
        <f t="shared" si="875"/>
        <v>37048.384715199849</v>
      </c>
      <c r="AM58" s="106">
        <f t="shared" si="875"/>
        <v>37009.749972608261</v>
      </c>
      <c r="AN58" s="106">
        <f t="shared" si="875"/>
        <v>451871.53786935814</v>
      </c>
      <c r="AO58" s="106">
        <f t="shared" si="875"/>
        <v>36870.728882590753</v>
      </c>
      <c r="AP58" s="106">
        <f t="shared" si="875"/>
        <v>36730.317581673073</v>
      </c>
      <c r="AQ58" s="106">
        <f t="shared" si="875"/>
        <v>36588.502167746214</v>
      </c>
      <c r="AR58" s="106">
        <f t="shared" si="875"/>
        <v>36445.268599680086</v>
      </c>
      <c r="AS58" s="106">
        <f t="shared" si="875"/>
        <v>36300.602695933296</v>
      </c>
      <c r="AT58" s="106">
        <f t="shared" si="875"/>
        <v>36154.49013314904</v>
      </c>
      <c r="AU58" s="106">
        <f t="shared" si="875"/>
        <v>36006.916444736933</v>
      </c>
      <c r="AV58" s="106">
        <f t="shared" si="875"/>
        <v>35857.86701944071</v>
      </c>
      <c r="AW58" s="106">
        <f t="shared" si="875"/>
        <v>35707.327099891532</v>
      </c>
      <c r="AX58" s="106">
        <f t="shared" si="875"/>
        <v>35555.281781146856</v>
      </c>
      <c r="AY58" s="106">
        <f t="shared" si="875"/>
        <v>35401.716009214731</v>
      </c>
      <c r="AZ58" s="106">
        <f t="shared" si="875"/>
        <v>35346.614579563291</v>
      </c>
      <c r="BA58" s="106">
        <f t="shared" si="875"/>
        <v>432965.63299476652</v>
      </c>
      <c r="BB58" s="106">
        <f t="shared" si="875"/>
        <v>38560.48760211534</v>
      </c>
      <c r="BC58" s="106">
        <f t="shared" si="875"/>
        <v>35067.448421892892</v>
      </c>
      <c r="BD58" s="106">
        <f t="shared" si="875"/>
        <v>34909.004316368235</v>
      </c>
      <c r="BE58" s="106">
        <f t="shared" si="875"/>
        <v>34748.975769788325</v>
      </c>
      <c r="BF58" s="106">
        <f t="shared" si="875"/>
        <v>34587.346937742615</v>
      </c>
      <c r="BG58" s="106">
        <f t="shared" si="875"/>
        <v>34424.101817376453</v>
      </c>
      <c r="BH58" s="106">
        <f t="shared" si="875"/>
        <v>34259.224245806625</v>
      </c>
      <c r="BI58" s="106">
        <f t="shared" si="875"/>
        <v>34092.697898521103</v>
      </c>
      <c r="BJ58" s="106">
        <f t="shared" si="875"/>
        <v>33924.506287762728</v>
      </c>
      <c r="BK58" s="106">
        <f t="shared" si="875"/>
        <v>33754.632760896762</v>
      </c>
      <c r="BL58" s="106">
        <f t="shared" si="875"/>
        <v>33583.060498762134</v>
      </c>
      <c r="BM58" s="106">
        <f t="shared" si="875"/>
        <v>33509.772514006167</v>
      </c>
      <c r="BN58" s="106">
        <f t="shared" ref="BN58:CS58" si="876">SUM(BN59:BN63)</f>
        <v>415421.25907103944</v>
      </c>
      <c r="BO58" s="106">
        <f t="shared" si="876"/>
        <v>36109.741525890146</v>
      </c>
      <c r="BP58" s="106">
        <f t="shared" si="876"/>
        <v>33187.730474917946</v>
      </c>
      <c r="BQ58" s="106">
        <f t="shared" si="876"/>
        <v>33010.489189923537</v>
      </c>
      <c r="BR58" s="106">
        <f t="shared" si="876"/>
        <v>32831.475492079182</v>
      </c>
      <c r="BS58" s="106">
        <f t="shared" si="876"/>
        <v>32650.671657256386</v>
      </c>
      <c r="BT58" s="106">
        <f t="shared" si="876"/>
        <v>32468.059784085359</v>
      </c>
      <c r="BU58" s="106">
        <f t="shared" si="876"/>
        <v>32283.621792182621</v>
      </c>
      <c r="BV58" s="106">
        <f t="shared" si="876"/>
        <v>32097.339420360855</v>
      </c>
      <c r="BW58" s="106">
        <f t="shared" si="876"/>
        <v>31909.194224820876</v>
      </c>
      <c r="BX58" s="106">
        <f t="shared" si="876"/>
        <v>31719.16757732549</v>
      </c>
      <c r="BY58" s="106">
        <f t="shared" si="876"/>
        <v>31527.240663355158</v>
      </c>
      <c r="BZ58" s="106">
        <f t="shared" si="876"/>
        <v>31433.394480245115</v>
      </c>
      <c r="CA58" s="106">
        <f t="shared" si="876"/>
        <v>391228.12628244271</v>
      </c>
      <c r="CB58" s="106">
        <f t="shared" si="876"/>
        <v>33151.871447155769</v>
      </c>
      <c r="CC58" s="106">
        <f t="shared" si="876"/>
        <v>31061.009960031948</v>
      </c>
      <c r="CD58" s="106">
        <f t="shared" si="876"/>
        <v>30862.501469888673</v>
      </c>
      <c r="CE58" s="106">
        <f t="shared" si="876"/>
        <v>30662.00789484397</v>
      </c>
      <c r="CF58" s="106">
        <f t="shared" si="876"/>
        <v>30459.509384048819</v>
      </c>
      <c r="CG58" s="106">
        <f t="shared" si="876"/>
        <v>30254.985888145718</v>
      </c>
      <c r="CH58" s="106">
        <f t="shared" si="876"/>
        <v>30048.417157283584</v>
      </c>
      <c r="CI58" s="106">
        <f t="shared" si="876"/>
        <v>29839.78273911283</v>
      </c>
      <c r="CJ58" s="106">
        <f t="shared" si="876"/>
        <v>29629.061976760364</v>
      </c>
      <c r="CK58" s="106">
        <f t="shared" si="876"/>
        <v>29416.234006784376</v>
      </c>
      <c r="CL58" s="106">
        <f t="shared" si="876"/>
        <v>29201.277757108634</v>
      </c>
      <c r="CM58" s="106">
        <f t="shared" si="876"/>
        <v>29084.171944936126</v>
      </c>
      <c r="CN58" s="106">
        <f t="shared" si="876"/>
        <v>363670.83162610087</v>
      </c>
      <c r="CO58" s="106">
        <f t="shared" si="876"/>
        <v>28865.8950746419</v>
      </c>
      <c r="CP58" s="106">
        <f t="shared" si="876"/>
        <v>28645.435435644729</v>
      </c>
      <c r="CQ58" s="106">
        <f t="shared" si="876"/>
        <v>28422.771200257583</v>
      </c>
      <c r="CR58" s="106">
        <f t="shared" si="876"/>
        <v>28197.880322516568</v>
      </c>
      <c r="CS58" s="106">
        <f t="shared" si="876"/>
        <v>27970.740535998142</v>
      </c>
      <c r="CT58" s="106">
        <f t="shared" ref="CT58:DY58" si="877">SUM(CT59:CT63)</f>
        <v>27741.329351614535</v>
      </c>
      <c r="CU58" s="106">
        <f t="shared" si="877"/>
        <v>27509.624055387088</v>
      </c>
      <c r="CV58" s="106">
        <f t="shared" si="877"/>
        <v>27275.601706197373</v>
      </c>
      <c r="CW58" s="106">
        <f t="shared" si="877"/>
        <v>27039.239133515752</v>
      </c>
      <c r="CX58" s="106">
        <f t="shared" si="877"/>
        <v>26800.512935107319</v>
      </c>
      <c r="CY58" s="106">
        <f t="shared" si="877"/>
        <v>26559.399474714803</v>
      </c>
      <c r="CZ58" s="106">
        <f t="shared" si="877"/>
        <v>26415.874879718358</v>
      </c>
      <c r="DA58" s="106">
        <f t="shared" si="877"/>
        <v>331444.30410531419</v>
      </c>
      <c r="DB58" s="106">
        <f t="shared" si="877"/>
        <v>29091.585119087064</v>
      </c>
      <c r="DC58" s="106">
        <f t="shared" si="877"/>
        <v>25952.712300219231</v>
      </c>
      <c r="DD58" s="106">
        <f t="shared" si="877"/>
        <v>25703.120833477835</v>
      </c>
      <c r="DE58" s="106">
        <f t="shared" si="877"/>
        <v>25451.033452069023</v>
      </c>
      <c r="DF58" s="106">
        <f t="shared" si="877"/>
        <v>25196.425196846125</v>
      </c>
      <c r="DG58" s="106">
        <f t="shared" si="877"/>
        <v>24939.270859070995</v>
      </c>
      <c r="DH58" s="106">
        <f t="shared" si="877"/>
        <v>24679.544977918114</v>
      </c>
      <c r="DI58" s="106">
        <f t="shared" si="877"/>
        <v>24417.221837953704</v>
      </c>
      <c r="DJ58" s="106">
        <f t="shared" si="877"/>
        <v>24152.275466589646</v>
      </c>
      <c r="DK58" s="106">
        <f t="shared" si="877"/>
        <v>23884.679631511954</v>
      </c>
      <c r="DL58" s="106">
        <f t="shared" si="877"/>
        <v>23614.407838083484</v>
      </c>
      <c r="DM58" s="106">
        <f t="shared" si="877"/>
        <v>23441.433326720726</v>
      </c>
      <c r="DN58" s="106">
        <f t="shared" si="877"/>
        <v>300523.71083954786</v>
      </c>
      <c r="DO58" s="106">
        <f t="shared" si="877"/>
        <v>23166.729070244346</v>
      </c>
      <c r="DP58" s="106">
        <f t="shared" si="877"/>
        <v>22889.2777712032</v>
      </c>
      <c r="DQ58" s="106">
        <f t="shared" si="877"/>
        <v>22609.051959171644</v>
      </c>
      <c r="DR58" s="106">
        <f t="shared" si="877"/>
        <v>22326.023889019772</v>
      </c>
      <c r="DS58" s="106">
        <f t="shared" si="877"/>
        <v>22040.16553816638</v>
      </c>
      <c r="DT58" s="106">
        <f t="shared" si="877"/>
        <v>21751.448603804452</v>
      </c>
      <c r="DU58" s="106">
        <f t="shared" si="877"/>
        <v>21459.844500098909</v>
      </c>
      <c r="DV58" s="106">
        <f t="shared" si="877"/>
        <v>21165.324355356308</v>
      </c>
      <c r="DW58" s="106">
        <f t="shared" si="877"/>
        <v>20867.859009166285</v>
      </c>
      <c r="DX58" s="106">
        <f t="shared" si="877"/>
        <v>20567.419009514357</v>
      </c>
      <c r="DY58" s="106">
        <f t="shared" si="877"/>
        <v>20263.974609865909</v>
      </c>
      <c r="DZ58" s="106">
        <f t="shared" ref="DZ58:FE58" si="878">SUM(DZ59:DZ63)</f>
        <v>20057.495766220978</v>
      </c>
      <c r="EA58" s="106">
        <f t="shared" si="878"/>
        <v>259164.61408183252</v>
      </c>
      <c r="EB58" s="106">
        <f t="shared" si="878"/>
        <v>22916.003522345898</v>
      </c>
      <c r="EC58" s="106">
        <f t="shared" si="878"/>
        <v>19468.99357961947</v>
      </c>
      <c r="ED58" s="106">
        <f t="shared" si="878"/>
        <v>19154.564925672075</v>
      </c>
      <c r="EE58" s="106">
        <f t="shared" si="878"/>
        <v>18836.99198518521</v>
      </c>
      <c r="EF58" s="106">
        <f t="shared" si="878"/>
        <v>18516.243315293472</v>
      </c>
      <c r="EG58" s="106">
        <f t="shared" si="878"/>
        <v>18192.287158702817</v>
      </c>
      <c r="EH58" s="106">
        <f t="shared" si="878"/>
        <v>17865.091440546254</v>
      </c>
      <c r="EI58" s="106">
        <f t="shared" si="878"/>
        <v>17534.623765208125</v>
      </c>
      <c r="EJ58" s="106">
        <f t="shared" si="878"/>
        <v>17200.851413116623</v>
      </c>
      <c r="EK58" s="106">
        <f t="shared" si="878"/>
        <v>16863.741337504194</v>
      </c>
      <c r="EL58" s="106">
        <f t="shared" si="878"/>
        <v>16523.260161135651</v>
      </c>
      <c r="EM58" s="106">
        <f t="shared" si="878"/>
        <v>16279.374173003418</v>
      </c>
      <c r="EN58" s="106">
        <f t="shared" si="878"/>
        <v>219352.02677733323</v>
      </c>
      <c r="EO58" s="106">
        <f t="shared" si="878"/>
        <v>16266.379567311635</v>
      </c>
      <c r="EP58" s="106">
        <f t="shared" si="878"/>
        <v>15586.594530919388</v>
      </c>
      <c r="EQ58" s="106">
        <f t="shared" si="878"/>
        <v>15233.341886484995</v>
      </c>
      <c r="ER58" s="106">
        <f t="shared" si="878"/>
        <v>14876.556715606253</v>
      </c>
      <c r="ES58" s="106">
        <f t="shared" si="878"/>
        <v>14516.20369301873</v>
      </c>
      <c r="ET58" s="106">
        <f t="shared" si="878"/>
        <v>14152.247140205327</v>
      </c>
      <c r="EU58" s="106">
        <f t="shared" si="878"/>
        <v>13784.651021863792</v>
      </c>
      <c r="EV58" s="106">
        <f t="shared" si="878"/>
        <v>13413.378942338839</v>
      </c>
      <c r="EW58" s="106">
        <f t="shared" si="878"/>
        <v>13038.39414201864</v>
      </c>
      <c r="EX58" s="106">
        <f t="shared" si="878"/>
        <v>12659.659493695235</v>
      </c>
      <c r="EY58" s="106">
        <f t="shared" si="878"/>
        <v>12277.137498888598</v>
      </c>
      <c r="EZ58" s="106">
        <f t="shared" si="878"/>
        <v>11990.790284133895</v>
      </c>
      <c r="FA58" s="106">
        <f t="shared" si="878"/>
        <v>167795.3349164853</v>
      </c>
      <c r="FB58" s="106">
        <f t="shared" si="878"/>
        <v>13245.016775884185</v>
      </c>
      <c r="FC58" s="106">
        <f t="shared" si="878"/>
        <v>11224.911175246896</v>
      </c>
      <c r="FD58" s="106">
        <f t="shared" si="878"/>
        <v>10828.041697255774</v>
      </c>
      <c r="FE58" s="106">
        <f t="shared" si="878"/>
        <v>10427.203524484743</v>
      </c>
      <c r="FF58" s="106">
        <f t="shared" ref="FF58:GK58" si="879">SUM(FF59:FF63)</f>
        <v>10022.356969985998</v>
      </c>
      <c r="FG58" s="106">
        <f t="shared" si="879"/>
        <v>9613.4619499422697</v>
      </c>
      <c r="FH58" s="106">
        <f t="shared" si="879"/>
        <v>9200.477979698102</v>
      </c>
      <c r="FI58" s="106">
        <f t="shared" si="879"/>
        <v>8783.364169751494</v>
      </c>
      <c r="FJ58" s="106">
        <f t="shared" si="879"/>
        <v>8362.0792217054186</v>
      </c>
      <c r="FK58" s="106">
        <f t="shared" si="879"/>
        <v>7936.581424178883</v>
      </c>
      <c r="FL58" s="106">
        <f t="shared" si="879"/>
        <v>7506.828648677083</v>
      </c>
      <c r="FM58" s="106">
        <f t="shared" si="879"/>
        <v>7172.7783454202627</v>
      </c>
      <c r="FN58" s="106">
        <f t="shared" si="879"/>
        <v>114323.10188223112</v>
      </c>
      <c r="FO58" s="106">
        <f t="shared" si="879"/>
        <v>14683.724681754</v>
      </c>
      <c r="FP58" s="106">
        <f t="shared" si="879"/>
        <v>32820.512820512828</v>
      </c>
      <c r="FQ58" s="106">
        <f t="shared" si="879"/>
        <v>32820.512820512835</v>
      </c>
      <c r="FR58" s="106">
        <f t="shared" si="879"/>
        <v>32820.512820512806</v>
      </c>
      <c r="FS58" s="106">
        <f t="shared" si="879"/>
        <v>32820.512820512813</v>
      </c>
      <c r="FT58" s="106">
        <f t="shared" si="879"/>
        <v>32820.512820512813</v>
      </c>
      <c r="FU58" s="106">
        <f t="shared" si="879"/>
        <v>32820.512820512813</v>
      </c>
      <c r="FV58" s="106">
        <f t="shared" si="879"/>
        <v>32820.51282051282</v>
      </c>
      <c r="FW58" s="106">
        <f t="shared" si="879"/>
        <v>32820.512820512828</v>
      </c>
      <c r="FX58" s="106">
        <f t="shared" si="879"/>
        <v>32820.512820512835</v>
      </c>
      <c r="FY58" s="106">
        <f t="shared" si="879"/>
        <v>32820.512820512813</v>
      </c>
      <c r="FZ58" s="106">
        <f t="shared" si="879"/>
        <v>22820.512820512809</v>
      </c>
      <c r="GA58" s="106">
        <f t="shared" si="879"/>
        <v>365709.36570739507</v>
      </c>
      <c r="GB58" s="106">
        <f t="shared" si="879"/>
        <v>32820.512820512813</v>
      </c>
      <c r="GC58" s="106">
        <f t="shared" si="879"/>
        <v>32820.51282051282</v>
      </c>
      <c r="GD58" s="106">
        <f t="shared" si="879"/>
        <v>32820.512820512813</v>
      </c>
      <c r="GE58" s="106">
        <f t="shared" si="879"/>
        <v>32820.512820512806</v>
      </c>
      <c r="GF58" s="106">
        <f t="shared" si="879"/>
        <v>32820.512820512828</v>
      </c>
      <c r="GG58" s="106">
        <f t="shared" si="879"/>
        <v>32820.512820512828</v>
      </c>
      <c r="GH58" s="106">
        <f t="shared" si="879"/>
        <v>32820.512820512813</v>
      </c>
      <c r="GI58" s="106">
        <f t="shared" si="879"/>
        <v>32820.512820512828</v>
      </c>
      <c r="GJ58" s="106">
        <f t="shared" si="879"/>
        <v>32820.512820512835</v>
      </c>
      <c r="GK58" s="106">
        <f t="shared" si="879"/>
        <v>32820.512820512828</v>
      </c>
      <c r="GL58" s="106">
        <f t="shared" ref="GL58:GN58" si="880">SUM(GL59:GL63)</f>
        <v>32820.512820512828</v>
      </c>
      <c r="GM58" s="106">
        <f t="shared" si="880"/>
        <v>23354.512820512842</v>
      </c>
      <c r="GN58" s="106">
        <f t="shared" si="880"/>
        <v>384380.15384615387</v>
      </c>
      <c r="GO58" s="106"/>
      <c r="GP58" s="106"/>
      <c r="GQ58" s="106"/>
      <c r="GR58" s="106"/>
      <c r="GS58" s="106"/>
      <c r="GT58" s="106"/>
      <c r="GU58" s="106"/>
      <c r="GV58" s="106"/>
      <c r="GW58" s="106"/>
      <c r="GX58" s="106"/>
      <c r="GY58" s="106"/>
      <c r="GZ58" s="106"/>
      <c r="HA58" s="106"/>
      <c r="HB58" s="106"/>
      <c r="HC58" s="106"/>
      <c r="HD58" s="106"/>
      <c r="HE58" s="106"/>
      <c r="HF58" s="106"/>
      <c r="HG58" s="106"/>
      <c r="HH58" s="106"/>
      <c r="HI58" s="106"/>
      <c r="HJ58" s="106"/>
      <c r="HK58" s="106"/>
      <c r="HL58" s="106"/>
      <c r="HM58" s="106"/>
      <c r="HN58" s="78"/>
      <c r="HO58" s="106"/>
      <c r="HP58" s="106"/>
      <c r="HQ58" s="106"/>
      <c r="HR58" s="106"/>
      <c r="HS58" s="106"/>
      <c r="HT58" s="106"/>
      <c r="HU58" s="106"/>
      <c r="HV58" s="106"/>
      <c r="HW58" s="106"/>
      <c r="HX58" s="106"/>
      <c r="HY58" s="106"/>
      <c r="HZ58" s="106"/>
      <c r="IA58" s="106"/>
      <c r="IB58" s="106"/>
      <c r="IC58" s="106"/>
      <c r="ID58" s="106"/>
      <c r="IE58" s="106"/>
      <c r="IF58" s="106"/>
      <c r="IG58" s="106"/>
      <c r="IH58" s="106"/>
      <c r="II58" s="106"/>
      <c r="IJ58" s="106"/>
      <c r="IK58" s="106"/>
      <c r="IL58" s="106"/>
      <c r="IM58" s="106"/>
      <c r="IN58" s="106"/>
      <c r="IO58" s="106"/>
      <c r="IP58" s="106"/>
      <c r="IQ58" s="106"/>
      <c r="IR58" s="106"/>
      <c r="IS58" s="106"/>
      <c r="IT58" s="106"/>
      <c r="IU58" s="106"/>
      <c r="IV58" s="106"/>
      <c r="IW58" s="106"/>
      <c r="IX58" s="106"/>
      <c r="IY58" s="106"/>
      <c r="IZ58" s="106"/>
      <c r="JA58" s="106"/>
      <c r="JB58" s="106"/>
      <c r="JC58" s="106"/>
      <c r="JD58" s="106"/>
      <c r="JE58" s="106"/>
      <c r="JF58" s="106"/>
      <c r="JG58" s="106"/>
      <c r="JH58" s="106"/>
      <c r="JI58" s="106"/>
      <c r="JJ58" s="106"/>
      <c r="JK58" s="106"/>
      <c r="JL58" s="106"/>
      <c r="JM58" s="106"/>
      <c r="JN58" s="106"/>
      <c r="JO58" s="106"/>
      <c r="JP58" s="106"/>
      <c r="JQ58" s="106"/>
      <c r="JR58" s="106"/>
      <c r="JS58" s="106"/>
      <c r="JT58" s="106"/>
      <c r="JU58" s="106"/>
      <c r="JV58" s="106"/>
      <c r="JW58" s="106"/>
      <c r="JX58" s="106"/>
      <c r="JY58" s="106"/>
      <c r="JZ58" s="106"/>
      <c r="KA58" s="106"/>
      <c r="KB58" s="106"/>
      <c r="KC58" s="106"/>
      <c r="KD58" s="106"/>
      <c r="KE58" s="106"/>
      <c r="KF58" s="106"/>
      <c r="KG58" s="106"/>
      <c r="KH58" s="106"/>
      <c r="KI58" s="106"/>
      <c r="KJ58" s="106"/>
      <c r="KK58" s="106"/>
      <c r="KL58" s="106"/>
      <c r="KM58" s="106"/>
      <c r="KN58" s="106"/>
      <c r="KO58" s="106"/>
      <c r="KP58" s="106"/>
      <c r="KQ58" s="106"/>
      <c r="KR58" s="106"/>
      <c r="KS58" s="106"/>
      <c r="KT58" s="106"/>
      <c r="KU58" s="106"/>
      <c r="KV58" s="106"/>
      <c r="KW58" s="106"/>
      <c r="KX58" s="106"/>
      <c r="KY58" s="106"/>
      <c r="KZ58" s="106"/>
      <c r="LA58" s="106"/>
      <c r="LB58" s="106"/>
      <c r="LC58" s="106"/>
      <c r="LD58" s="106"/>
      <c r="LE58" s="106"/>
      <c r="LF58" s="106"/>
      <c r="LG58" s="106"/>
      <c r="LH58" s="106"/>
      <c r="LI58" s="106"/>
      <c r="LJ58" s="106"/>
      <c r="LK58" s="106"/>
      <c r="LL58" s="106"/>
      <c r="LM58" s="106"/>
      <c r="LN58" s="107"/>
    </row>
    <row r="59" spans="1:326">
      <c r="A59" s="6" t="s">
        <v>159</v>
      </c>
      <c r="B59" s="77"/>
      <c r="C59" s="78"/>
      <c r="D59" s="78"/>
      <c r="E59" s="78"/>
      <c r="F59" s="78"/>
      <c r="G59" s="78"/>
      <c r="H59" s="78"/>
      <c r="I59" s="78"/>
      <c r="J59" s="78"/>
      <c r="K59" s="78"/>
      <c r="L59" s="78"/>
      <c r="M59" s="111"/>
      <c r="N59" s="78">
        <f>SUM(B59:M59)</f>
        <v>0</v>
      </c>
      <c r="O59" s="77"/>
      <c r="P59" s="78"/>
      <c r="Q59" s="78"/>
      <c r="R59" s="78"/>
      <c r="S59" s="78"/>
      <c r="T59" s="78"/>
      <c r="U59" s="78"/>
      <c r="V59" s="78"/>
      <c r="W59" s="78"/>
      <c r="X59" s="78"/>
      <c r="Y59" s="78"/>
      <c r="Z59" s="78"/>
      <c r="AA59" s="78">
        <f>SUM(O59:Z59)</f>
        <v>0</v>
      </c>
      <c r="AB59" s="78">
        <f t="shared" ref="AB59:AG59" si="881">+AB24</f>
        <v>26539.663461538465</v>
      </c>
      <c r="AC59" s="78">
        <f t="shared" si="881"/>
        <v>26368.990384615387</v>
      </c>
      <c r="AD59" s="78">
        <f t="shared" si="881"/>
        <v>26198.317307692309</v>
      </c>
      <c r="AE59" s="78">
        <f t="shared" si="881"/>
        <v>26027.64423076923</v>
      </c>
      <c r="AF59" s="78">
        <f t="shared" si="881"/>
        <v>25856.971153846152</v>
      </c>
      <c r="AG59" s="78">
        <f t="shared" si="881"/>
        <v>25686.298076923078</v>
      </c>
      <c r="AH59" s="78">
        <f t="shared" ref="AH59:AL59" si="882">+AH24</f>
        <v>25515.624999999996</v>
      </c>
      <c r="AI59" s="78">
        <f t="shared" si="882"/>
        <v>25344.951923076918</v>
      </c>
      <c r="AJ59" s="78">
        <f t="shared" si="882"/>
        <v>25174.278846153844</v>
      </c>
      <c r="AK59" s="78">
        <f t="shared" si="882"/>
        <v>25003.605769230766</v>
      </c>
      <c r="AL59" s="78">
        <f t="shared" si="882"/>
        <v>24832.932692307684</v>
      </c>
      <c r="AM59" s="78">
        <f t="shared" ref="AM59" si="883">+AM24</f>
        <v>24662.25961538461</v>
      </c>
      <c r="AN59" s="78">
        <f>SUM(AB59:AM59)</f>
        <v>307211.53846153844</v>
      </c>
      <c r="AO59" s="78">
        <f t="shared" ref="AO59:AQ59" si="884">+AO24</f>
        <v>24491.586538461532</v>
      </c>
      <c r="AP59" s="78">
        <f t="shared" si="884"/>
        <v>24320.913461538454</v>
      </c>
      <c r="AQ59" s="78">
        <f t="shared" si="884"/>
        <v>24150.240384615376</v>
      </c>
      <c r="AR59" s="78">
        <f t="shared" ref="AR59:AY59" si="885">+AR24</f>
        <v>23979.567307692298</v>
      </c>
      <c r="AS59" s="78">
        <f t="shared" si="885"/>
        <v>23808.89423076922</v>
      </c>
      <c r="AT59" s="78">
        <f t="shared" si="885"/>
        <v>23638.221153846145</v>
      </c>
      <c r="AU59" s="78">
        <f t="shared" si="885"/>
        <v>23467.548076923063</v>
      </c>
      <c r="AV59" s="78">
        <f t="shared" si="885"/>
        <v>23296.874999999985</v>
      </c>
      <c r="AW59" s="78">
        <f t="shared" si="885"/>
        <v>23126.201923076911</v>
      </c>
      <c r="AX59" s="78">
        <f t="shared" si="885"/>
        <v>22955.528846153833</v>
      </c>
      <c r="AY59" s="78">
        <f t="shared" si="885"/>
        <v>22784.855769230751</v>
      </c>
      <c r="AZ59" s="78">
        <f t="shared" ref="AZ59" si="886">+AZ24</f>
        <v>22614.182692307677</v>
      </c>
      <c r="BA59" s="78">
        <f>SUM(AO59:AZ59)</f>
        <v>282634.61538461526</v>
      </c>
      <c r="BB59" s="78">
        <f t="shared" ref="BB59:BM59" si="887">+BB24</f>
        <v>22443.509615384599</v>
      </c>
      <c r="BC59" s="78">
        <f t="shared" si="887"/>
        <v>22272.836538461517</v>
      </c>
      <c r="BD59" s="78">
        <f t="shared" si="887"/>
        <v>22102.163461538443</v>
      </c>
      <c r="BE59" s="78">
        <f t="shared" si="887"/>
        <v>21931.490384615365</v>
      </c>
      <c r="BF59" s="78">
        <f t="shared" si="887"/>
        <v>21760.817307692287</v>
      </c>
      <c r="BG59" s="78">
        <f t="shared" si="887"/>
        <v>21590.144230769212</v>
      </c>
      <c r="BH59" s="78">
        <f t="shared" si="887"/>
        <v>21419.471153846131</v>
      </c>
      <c r="BI59" s="78">
        <f t="shared" si="887"/>
        <v>21248.798076923053</v>
      </c>
      <c r="BJ59" s="78">
        <f t="shared" si="887"/>
        <v>21078.124999999978</v>
      </c>
      <c r="BK59" s="78">
        <f t="shared" si="887"/>
        <v>20907.4519230769</v>
      </c>
      <c r="BL59" s="78">
        <f t="shared" si="887"/>
        <v>20736.778846153818</v>
      </c>
      <c r="BM59" s="78">
        <f t="shared" si="887"/>
        <v>20566.105769230744</v>
      </c>
      <c r="BN59" s="78">
        <f>SUM(BB59:BM59)</f>
        <v>258057.69230769205</v>
      </c>
      <c r="BO59" s="78">
        <f t="shared" ref="BO59:BZ59" si="888">+BO24</f>
        <v>20395.432692307666</v>
      </c>
      <c r="BP59" s="78">
        <f t="shared" si="888"/>
        <v>20224.759615384584</v>
      </c>
      <c r="BQ59" s="78">
        <f t="shared" si="888"/>
        <v>20054.08653846151</v>
      </c>
      <c r="BR59" s="78">
        <f t="shared" si="888"/>
        <v>19883.413461538432</v>
      </c>
      <c r="BS59" s="78">
        <f t="shared" si="888"/>
        <v>19712.740384615354</v>
      </c>
      <c r="BT59" s="78">
        <f t="shared" si="888"/>
        <v>19542.067307692279</v>
      </c>
      <c r="BU59" s="78">
        <f t="shared" si="888"/>
        <v>19371.394230769198</v>
      </c>
      <c r="BV59" s="78">
        <f t="shared" si="888"/>
        <v>19200.72115384612</v>
      </c>
      <c r="BW59" s="78">
        <f t="shared" si="888"/>
        <v>19030.048076923045</v>
      </c>
      <c r="BX59" s="78">
        <f t="shared" si="888"/>
        <v>18859.374999999964</v>
      </c>
      <c r="BY59" s="78">
        <f t="shared" si="888"/>
        <v>18688.701923076886</v>
      </c>
      <c r="BZ59" s="78">
        <f t="shared" si="888"/>
        <v>18518.028846153808</v>
      </c>
      <c r="CA59" s="78">
        <f>SUM(BO59:BZ59)</f>
        <v>233480.76923076884</v>
      </c>
      <c r="CB59" s="78">
        <f t="shared" ref="CB59:CM59" si="889">+CB24</f>
        <v>18347.355769230733</v>
      </c>
      <c r="CC59" s="78">
        <f t="shared" si="889"/>
        <v>18176.682692307655</v>
      </c>
      <c r="CD59" s="78">
        <f t="shared" si="889"/>
        <v>18006.009615384577</v>
      </c>
      <c r="CE59" s="78">
        <f t="shared" si="889"/>
        <v>17835.336538461499</v>
      </c>
      <c r="CF59" s="78">
        <f t="shared" si="889"/>
        <v>17664.663461538421</v>
      </c>
      <c r="CG59" s="78">
        <f t="shared" si="889"/>
        <v>17493.990384615343</v>
      </c>
      <c r="CH59" s="78">
        <f t="shared" si="889"/>
        <v>17323.317307692265</v>
      </c>
      <c r="CI59" s="78">
        <f t="shared" si="889"/>
        <v>17152.644230769187</v>
      </c>
      <c r="CJ59" s="78">
        <f t="shared" si="889"/>
        <v>16981.971153846109</v>
      </c>
      <c r="CK59" s="78">
        <f t="shared" si="889"/>
        <v>16811.298076923031</v>
      </c>
      <c r="CL59" s="78">
        <f t="shared" si="889"/>
        <v>16640.624999999956</v>
      </c>
      <c r="CM59" s="78">
        <f t="shared" si="889"/>
        <v>16469.951923076875</v>
      </c>
      <c r="CN59" s="78">
        <f>SUM(CB59:CM59)</f>
        <v>208903.84615384566</v>
      </c>
      <c r="CO59" s="78">
        <f t="shared" ref="CO59:CZ59" si="890">+CO24</f>
        <v>16299.278846153798</v>
      </c>
      <c r="CP59" s="78">
        <f t="shared" si="890"/>
        <v>16128.605769230722</v>
      </c>
      <c r="CQ59" s="78">
        <f t="shared" si="890"/>
        <v>15957.932692307642</v>
      </c>
      <c r="CR59" s="78">
        <f t="shared" si="890"/>
        <v>15787.259615384566</v>
      </c>
      <c r="CS59" s="78">
        <f t="shared" si="890"/>
        <v>15616.586538461488</v>
      </c>
      <c r="CT59" s="78">
        <f t="shared" si="890"/>
        <v>15445.91346153841</v>
      </c>
      <c r="CU59" s="78">
        <f t="shared" si="890"/>
        <v>15275.240384615332</v>
      </c>
      <c r="CV59" s="78">
        <f t="shared" si="890"/>
        <v>15104.567307692256</v>
      </c>
      <c r="CW59" s="78">
        <f t="shared" si="890"/>
        <v>14933.894230769176</v>
      </c>
      <c r="CX59" s="78">
        <f t="shared" si="890"/>
        <v>14763.2211538461</v>
      </c>
      <c r="CY59" s="78">
        <f t="shared" si="890"/>
        <v>14592.548076923022</v>
      </c>
      <c r="CZ59" s="78">
        <f t="shared" si="890"/>
        <v>14421.874999999944</v>
      </c>
      <c r="DA59" s="78">
        <f>SUM(CO59:CZ59)</f>
        <v>184326.92307692248</v>
      </c>
      <c r="DB59" s="78">
        <f t="shared" ref="DB59:DM59" si="891">+DB24</f>
        <v>14251.201923076866</v>
      </c>
      <c r="DC59" s="78">
        <f t="shared" si="891"/>
        <v>14080.528846153789</v>
      </c>
      <c r="DD59" s="78">
        <f t="shared" si="891"/>
        <v>13909.855769230709</v>
      </c>
      <c r="DE59" s="78">
        <f t="shared" si="891"/>
        <v>13739.182692307633</v>
      </c>
      <c r="DF59" s="78">
        <f t="shared" si="891"/>
        <v>13568.509615384555</v>
      </c>
      <c r="DG59" s="78">
        <f t="shared" si="891"/>
        <v>13397.836538461477</v>
      </c>
      <c r="DH59" s="78">
        <f t="shared" si="891"/>
        <v>13227.163461538399</v>
      </c>
      <c r="DI59" s="78">
        <f t="shared" si="891"/>
        <v>13056.490384615323</v>
      </c>
      <c r="DJ59" s="78">
        <f t="shared" si="891"/>
        <v>12885.817307692243</v>
      </c>
      <c r="DK59" s="78">
        <f t="shared" si="891"/>
        <v>12715.144230769167</v>
      </c>
      <c r="DL59" s="78">
        <f t="shared" si="891"/>
        <v>12544.471153846089</v>
      </c>
      <c r="DM59" s="78">
        <f t="shared" si="891"/>
        <v>12373.798076923011</v>
      </c>
      <c r="DN59" s="78">
        <f>SUM(DB59:DM59)</f>
        <v>159749.99999999924</v>
      </c>
      <c r="DO59" s="78">
        <f t="shared" ref="DO59:DZ59" si="892">+DO24</f>
        <v>12203.124999999935</v>
      </c>
      <c r="DP59" s="78">
        <f t="shared" si="892"/>
        <v>12032.451923076858</v>
      </c>
      <c r="DQ59" s="78">
        <f t="shared" si="892"/>
        <v>11861.778846153782</v>
      </c>
      <c r="DR59" s="78">
        <f t="shared" si="892"/>
        <v>11691.105769230706</v>
      </c>
      <c r="DS59" s="78">
        <f t="shared" si="892"/>
        <v>11520.432692307631</v>
      </c>
      <c r="DT59" s="78">
        <f t="shared" si="892"/>
        <v>11349.759615384552</v>
      </c>
      <c r="DU59" s="78">
        <f t="shared" si="892"/>
        <v>11179.086538461477</v>
      </c>
      <c r="DV59" s="78">
        <f t="shared" si="892"/>
        <v>11008.413461538399</v>
      </c>
      <c r="DW59" s="78">
        <f t="shared" si="892"/>
        <v>10837.740384615325</v>
      </c>
      <c r="DX59" s="78">
        <f t="shared" si="892"/>
        <v>10667.067307692247</v>
      </c>
      <c r="DY59" s="78">
        <f t="shared" si="892"/>
        <v>10496.394230769172</v>
      </c>
      <c r="DZ59" s="78">
        <f t="shared" si="892"/>
        <v>10325.721153846092</v>
      </c>
      <c r="EA59" s="78">
        <f>SUM(DO59:DZ59)</f>
        <v>135173.07692307618</v>
      </c>
      <c r="EB59" s="78">
        <f t="shared" ref="EB59:EM59" si="893">+EB24</f>
        <v>10155.048076923018</v>
      </c>
      <c r="EC59" s="78">
        <f t="shared" si="893"/>
        <v>9984.3749999999418</v>
      </c>
      <c r="ED59" s="78">
        <f t="shared" si="893"/>
        <v>9813.7019230768656</v>
      </c>
      <c r="EE59" s="78">
        <f t="shared" si="893"/>
        <v>9643.0288461537893</v>
      </c>
      <c r="EF59" s="78">
        <f t="shared" si="893"/>
        <v>9472.3557692307149</v>
      </c>
      <c r="EG59" s="78">
        <f t="shared" si="893"/>
        <v>9301.6826923076369</v>
      </c>
      <c r="EH59" s="78">
        <f t="shared" si="893"/>
        <v>9131.0096153845607</v>
      </c>
      <c r="EI59" s="78">
        <f t="shared" si="893"/>
        <v>8960.3365384614826</v>
      </c>
      <c r="EJ59" s="78">
        <f t="shared" si="893"/>
        <v>8789.6634615384082</v>
      </c>
      <c r="EK59" s="78">
        <f t="shared" si="893"/>
        <v>8618.9903846153302</v>
      </c>
      <c r="EL59" s="78">
        <f t="shared" si="893"/>
        <v>8448.3173076922558</v>
      </c>
      <c r="EM59" s="78">
        <f t="shared" si="893"/>
        <v>8277.6442307691777</v>
      </c>
      <c r="EN59" s="78">
        <f>SUM(EB59:EM59)</f>
        <v>110596.15384615319</v>
      </c>
      <c r="EO59" s="78">
        <f t="shared" ref="EO59:EZ59" si="894">+EO24</f>
        <v>8106.9711538461024</v>
      </c>
      <c r="EP59" s="78">
        <f t="shared" si="894"/>
        <v>7936.2980769230244</v>
      </c>
      <c r="EQ59" s="78">
        <f t="shared" si="894"/>
        <v>7765.62499999995</v>
      </c>
      <c r="ER59" s="78">
        <f t="shared" si="894"/>
        <v>7594.9519230768719</v>
      </c>
      <c r="ES59" s="78">
        <f t="shared" si="894"/>
        <v>7424.2788461537966</v>
      </c>
      <c r="ET59" s="78">
        <f t="shared" si="894"/>
        <v>7253.6057692307195</v>
      </c>
      <c r="EU59" s="78">
        <f t="shared" si="894"/>
        <v>7082.9326923076442</v>
      </c>
      <c r="EV59" s="78">
        <f t="shared" si="894"/>
        <v>6912.2596153845661</v>
      </c>
      <c r="EW59" s="78">
        <f t="shared" si="894"/>
        <v>6741.5865384614917</v>
      </c>
      <c r="EX59" s="78">
        <f t="shared" si="894"/>
        <v>6570.9134615384137</v>
      </c>
      <c r="EY59" s="78">
        <f t="shared" si="894"/>
        <v>6400.2403846153384</v>
      </c>
      <c r="EZ59" s="78">
        <f t="shared" si="894"/>
        <v>6229.5673076922612</v>
      </c>
      <c r="FA59" s="78">
        <f>SUM(EO59:EZ59)</f>
        <v>86019.230769230169</v>
      </c>
      <c r="FB59" s="78">
        <f t="shared" ref="FB59:FM59" si="895">+FB24</f>
        <v>6058.8942307691841</v>
      </c>
      <c r="FC59" s="78">
        <f t="shared" si="895"/>
        <v>5888.221153846107</v>
      </c>
      <c r="FD59" s="78">
        <f t="shared" si="895"/>
        <v>5717.5480769230298</v>
      </c>
      <c r="FE59" s="78">
        <f t="shared" si="895"/>
        <v>5546.8749999999527</v>
      </c>
      <c r="FF59" s="78">
        <f t="shared" si="895"/>
        <v>5376.2019230768756</v>
      </c>
      <c r="FG59" s="78">
        <f t="shared" si="895"/>
        <v>5205.5288461537984</v>
      </c>
      <c r="FH59" s="78">
        <f t="shared" si="895"/>
        <v>5034.8557692307222</v>
      </c>
      <c r="FI59" s="78">
        <f t="shared" si="895"/>
        <v>4864.1826923076451</v>
      </c>
      <c r="FJ59" s="78">
        <f t="shared" si="895"/>
        <v>4693.509615384568</v>
      </c>
      <c r="FK59" s="78">
        <f t="shared" si="895"/>
        <v>4522.8365384614899</v>
      </c>
      <c r="FL59" s="78">
        <f t="shared" si="895"/>
        <v>4352.1634615384137</v>
      </c>
      <c r="FM59" s="78">
        <f t="shared" si="895"/>
        <v>4181.4903846153356</v>
      </c>
      <c r="FN59" s="78">
        <f>SUM(FB59:FM59)</f>
        <v>61442.30769230712</v>
      </c>
      <c r="FO59" s="78">
        <f t="shared" ref="FO59:FZ59" si="896">+FO24</f>
        <v>4010.8173076922599</v>
      </c>
      <c r="FP59" s="78">
        <f t="shared" si="896"/>
        <v>3840.1442307691818</v>
      </c>
      <c r="FQ59" s="78">
        <f t="shared" si="896"/>
        <v>3669.4711538461056</v>
      </c>
      <c r="FR59" s="78">
        <f t="shared" si="896"/>
        <v>3498.7980769230276</v>
      </c>
      <c r="FS59" s="78">
        <f t="shared" si="896"/>
        <v>3328.1249999999518</v>
      </c>
      <c r="FT59" s="78">
        <f t="shared" si="896"/>
        <v>3157.4519230768738</v>
      </c>
      <c r="FU59" s="78">
        <f t="shared" si="896"/>
        <v>2986.7788461537971</v>
      </c>
      <c r="FV59" s="78">
        <f t="shared" si="896"/>
        <v>2816.1057692307199</v>
      </c>
      <c r="FW59" s="78">
        <f t="shared" si="896"/>
        <v>2645.4326923076428</v>
      </c>
      <c r="FX59" s="78">
        <f t="shared" si="896"/>
        <v>2474.7596153845657</v>
      </c>
      <c r="FY59" s="78">
        <f t="shared" si="896"/>
        <v>2304.0865384614885</v>
      </c>
      <c r="FZ59" s="78">
        <f t="shared" si="896"/>
        <v>2133.4134615384119</v>
      </c>
      <c r="GA59" s="78">
        <f>SUM(FO59:FZ59)</f>
        <v>36865.384615384028</v>
      </c>
      <c r="GB59" s="78">
        <f t="shared" ref="GB59:GM59" si="897">+GB24</f>
        <v>1962.7403846153345</v>
      </c>
      <c r="GC59" s="78">
        <f t="shared" si="897"/>
        <v>1792.0673076922576</v>
      </c>
      <c r="GD59" s="78">
        <f t="shared" si="897"/>
        <v>1621.3942307691805</v>
      </c>
      <c r="GE59" s="78">
        <f t="shared" si="897"/>
        <v>1450.7211538461036</v>
      </c>
      <c r="GF59" s="78">
        <f t="shared" si="897"/>
        <v>1280.0480769230267</v>
      </c>
      <c r="GG59" s="78">
        <f t="shared" si="897"/>
        <v>1109.37499999995</v>
      </c>
      <c r="GH59" s="78">
        <f t="shared" si="897"/>
        <v>938.70192307687284</v>
      </c>
      <c r="GI59" s="78">
        <f t="shared" si="897"/>
        <v>768.02884615379605</v>
      </c>
      <c r="GJ59" s="78">
        <f t="shared" si="897"/>
        <v>597.35576923071926</v>
      </c>
      <c r="GK59" s="78">
        <f t="shared" si="897"/>
        <v>426.6826923076423</v>
      </c>
      <c r="GL59" s="78">
        <f t="shared" si="897"/>
        <v>256.00961538456539</v>
      </c>
      <c r="GM59" s="78">
        <f t="shared" si="897"/>
        <v>85.336538461488502</v>
      </c>
      <c r="GN59" s="78">
        <f>SUM(GB59:GM59)</f>
        <v>12288.461538460939</v>
      </c>
      <c r="GO59" s="78"/>
      <c r="GP59" s="78"/>
      <c r="GQ59" s="78"/>
      <c r="GR59" s="78"/>
      <c r="GS59" s="78"/>
      <c r="GT59" s="78"/>
      <c r="GU59" s="78"/>
      <c r="GV59" s="78"/>
      <c r="GW59" s="78"/>
      <c r="GX59" s="78"/>
      <c r="GY59" s="78"/>
      <c r="GZ59" s="78"/>
      <c r="HA59" s="78"/>
      <c r="HB59" s="78"/>
      <c r="HC59" s="78"/>
      <c r="HD59" s="78"/>
      <c r="HE59" s="78"/>
      <c r="HF59" s="78"/>
      <c r="HG59" s="78"/>
      <c r="HH59" s="78"/>
      <c r="HI59" s="78"/>
      <c r="HJ59" s="78"/>
      <c r="HK59" s="78"/>
      <c r="HL59" s="78"/>
      <c r="HM59" s="78"/>
      <c r="HN59" s="78"/>
      <c r="HO59" s="78"/>
      <c r="HP59" s="78"/>
      <c r="HQ59" s="78"/>
      <c r="HR59" s="78"/>
      <c r="HS59" s="78"/>
      <c r="HT59" s="78"/>
      <c r="HU59" s="78"/>
      <c r="HV59" s="78"/>
      <c r="HW59" s="78"/>
      <c r="HX59" s="78"/>
      <c r="HY59" s="78"/>
      <c r="HZ59" s="78"/>
      <c r="IA59" s="78"/>
      <c r="IB59" s="78"/>
      <c r="IC59" s="78"/>
      <c r="ID59" s="78"/>
      <c r="IE59" s="78"/>
      <c r="IF59" s="78"/>
      <c r="IG59" s="78"/>
      <c r="IH59" s="78"/>
      <c r="II59" s="78"/>
      <c r="IJ59" s="78"/>
      <c r="IK59" s="78"/>
      <c r="IL59" s="78"/>
      <c r="IM59" s="78"/>
      <c r="IN59" s="78"/>
      <c r="IO59" s="78"/>
      <c r="IP59" s="78"/>
      <c r="IQ59" s="78"/>
      <c r="IR59" s="78"/>
      <c r="IS59" s="78"/>
      <c r="IT59" s="78"/>
      <c r="IU59" s="78"/>
      <c r="IV59" s="78"/>
      <c r="IW59" s="78"/>
      <c r="IX59" s="78"/>
      <c r="IY59" s="78"/>
      <c r="IZ59" s="78"/>
      <c r="JA59" s="78"/>
      <c r="JB59" s="78"/>
      <c r="JC59" s="78"/>
      <c r="JD59" s="78"/>
      <c r="JE59" s="78"/>
      <c r="JF59" s="78"/>
      <c r="JG59" s="78"/>
      <c r="JH59" s="78"/>
      <c r="JI59" s="78"/>
      <c r="JJ59" s="78"/>
      <c r="JK59" s="78"/>
      <c r="JL59" s="78"/>
      <c r="JM59" s="78"/>
      <c r="JN59" s="78"/>
      <c r="JO59" s="78"/>
      <c r="JP59" s="78"/>
      <c r="JQ59" s="78"/>
      <c r="JR59" s="78"/>
      <c r="JS59" s="78"/>
      <c r="JT59" s="78"/>
      <c r="JU59" s="78"/>
      <c r="JV59" s="78"/>
      <c r="JW59" s="78"/>
      <c r="JX59" s="78"/>
      <c r="JY59" s="78"/>
      <c r="JZ59" s="78"/>
      <c r="KA59" s="78"/>
      <c r="KB59" s="78"/>
      <c r="KC59" s="78"/>
      <c r="KD59" s="78"/>
      <c r="KE59" s="78"/>
      <c r="KF59" s="78"/>
      <c r="KG59" s="78"/>
      <c r="KH59" s="78"/>
      <c r="KI59" s="78"/>
      <c r="KJ59" s="78"/>
      <c r="KK59" s="78"/>
      <c r="KL59" s="78"/>
      <c r="KM59" s="78"/>
      <c r="KN59" s="78"/>
      <c r="KO59" s="78"/>
      <c r="KP59" s="78"/>
      <c r="KQ59" s="78"/>
      <c r="KR59" s="78"/>
      <c r="KS59" s="78"/>
      <c r="KT59" s="78"/>
      <c r="KU59" s="78"/>
      <c r="KV59" s="78"/>
      <c r="KW59" s="78"/>
      <c r="KX59" s="78"/>
      <c r="KY59" s="78"/>
      <c r="KZ59" s="78"/>
      <c r="LA59" s="78"/>
      <c r="LB59" s="78"/>
      <c r="LC59" s="78"/>
      <c r="LD59" s="78"/>
      <c r="LE59" s="78"/>
      <c r="LF59" s="78"/>
      <c r="LG59" s="78"/>
      <c r="LH59" s="78"/>
      <c r="LI59" s="78"/>
      <c r="LJ59" s="78"/>
      <c r="LK59" s="78"/>
      <c r="LL59" s="78"/>
      <c r="LM59" s="78"/>
      <c r="LN59" s="78"/>
    </row>
    <row r="60" spans="1:326">
      <c r="A60" s="29" t="s">
        <v>267</v>
      </c>
      <c r="B60" s="321"/>
      <c r="C60" s="104"/>
      <c r="D60" s="104"/>
      <c r="E60" s="104"/>
      <c r="F60" s="104"/>
      <c r="G60" s="104"/>
      <c r="H60" s="104"/>
      <c r="I60" s="104"/>
      <c r="J60" s="104"/>
      <c r="K60" s="104"/>
      <c r="L60" s="104"/>
      <c r="M60" s="112"/>
      <c r="N60" s="42">
        <f>SUM(B60:M60)</f>
        <v>0</v>
      </c>
      <c r="O60" s="104"/>
      <c r="P60" s="104"/>
      <c r="Q60" s="104"/>
      <c r="R60" s="104"/>
      <c r="S60" s="104"/>
      <c r="T60" s="104"/>
      <c r="U60" s="104"/>
      <c r="V60" s="104"/>
      <c r="W60" s="104"/>
      <c r="X60" s="104"/>
      <c r="Y60" s="104"/>
      <c r="Z60" s="104"/>
      <c r="AA60" s="42">
        <f>SUM(O60:Z60)</f>
        <v>0</v>
      </c>
      <c r="AB60" s="42">
        <f t="shared" ref="AB60:AG60" si="898">+AB37+AB43</f>
        <v>11821.773119281796</v>
      </c>
      <c r="AC60" s="42">
        <f t="shared" si="898"/>
        <v>11866.941972269486</v>
      </c>
      <c r="AD60" s="42">
        <f t="shared" si="898"/>
        <v>11910.855783017822</v>
      </c>
      <c r="AE60" s="42">
        <f t="shared" si="898"/>
        <v>11953.502001104411</v>
      </c>
      <c r="AF60" s="42">
        <f t="shared" si="898"/>
        <v>11994.867950602633</v>
      </c>
      <c r="AG60" s="42">
        <f t="shared" si="898"/>
        <v>12034.940828826608</v>
      </c>
      <c r="AH60" s="42">
        <f t="shared" ref="AH60:AL60" si="899">+AH37+AH43</f>
        <v>12073.707705063593</v>
      </c>
      <c r="AI60" s="42">
        <f t="shared" si="899"/>
        <v>12111.155519293716</v>
      </c>
      <c r="AJ60" s="42">
        <f t="shared" si="899"/>
        <v>12147.27108089691</v>
      </c>
      <c r="AK60" s="42">
        <f t="shared" si="899"/>
        <v>12182.041067346905</v>
      </c>
      <c r="AL60" s="42">
        <f t="shared" si="899"/>
        <v>12215.452022892166</v>
      </c>
      <c r="AM60" s="42">
        <f t="shared" ref="AM60" si="900">+AM37+AM43</f>
        <v>12347.490357223654</v>
      </c>
      <c r="AN60" s="42">
        <f>SUM(AB60:AM60)</f>
        <v>144659.99940781971</v>
      </c>
      <c r="AO60" s="42">
        <f t="shared" ref="AO60:AQ60" si="901">+AO37+AO43</f>
        <v>12379.142344129223</v>
      </c>
      <c r="AP60" s="42">
        <f t="shared" si="901"/>
        <v>12409.404120134617</v>
      </c>
      <c r="AQ60" s="42">
        <f t="shared" si="901"/>
        <v>12438.261783130836</v>
      </c>
      <c r="AR60" s="42">
        <f t="shared" ref="AR60:AY60" si="902">+AR37+AR43</f>
        <v>12465.701291987785</v>
      </c>
      <c r="AS60" s="42">
        <f t="shared" si="902"/>
        <v>12491.708465164073</v>
      </c>
      <c r="AT60" s="42">
        <f t="shared" si="902"/>
        <v>12516.268979302893</v>
      </c>
      <c r="AU60" s="42">
        <f t="shared" si="902"/>
        <v>12539.36836781387</v>
      </c>
      <c r="AV60" s="42">
        <f t="shared" si="902"/>
        <v>12560.992019440726</v>
      </c>
      <c r="AW60" s="42">
        <f t="shared" si="902"/>
        <v>12581.125176814619</v>
      </c>
      <c r="AX60" s="42">
        <f t="shared" si="902"/>
        <v>12599.752934993023</v>
      </c>
      <c r="AY60" s="42">
        <f t="shared" si="902"/>
        <v>12616.860239983978</v>
      </c>
      <c r="AZ60" s="42">
        <f t="shared" ref="AZ60" si="903">+AZ37+AZ43</f>
        <v>12732.431887255612</v>
      </c>
      <c r="BA60" s="42">
        <f>SUM(AO60:AZ60)</f>
        <v>150331.01761015126</v>
      </c>
      <c r="BB60" s="42">
        <f>+BB37+BB43</f>
        <v>12747.452520230732</v>
      </c>
      <c r="BC60" s="42">
        <f t="shared" ref="BC60:BM60" si="904">+BC37+BC43</f>
        <v>12794.611883431373</v>
      </c>
      <c r="BD60" s="42">
        <f t="shared" si="904"/>
        <v>12806.840854829792</v>
      </c>
      <c r="BE60" s="42">
        <f t="shared" si="904"/>
        <v>12817.48538517296</v>
      </c>
      <c r="BF60" s="42">
        <f t="shared" si="904"/>
        <v>12826.529630050331</v>
      </c>
      <c r="BG60" s="42">
        <f t="shared" si="904"/>
        <v>12833.957586607243</v>
      </c>
      <c r="BH60" s="42">
        <f t="shared" si="904"/>
        <v>12839.753091960496</v>
      </c>
      <c r="BI60" s="42">
        <f t="shared" si="904"/>
        <v>12843.899821598048</v>
      </c>
      <c r="BJ60" s="42">
        <f t="shared" si="904"/>
        <v>12846.381287762748</v>
      </c>
      <c r="BK60" s="42">
        <f t="shared" si="904"/>
        <v>12847.180837819862</v>
      </c>
      <c r="BL60" s="42">
        <f t="shared" si="904"/>
        <v>12846.281652608317</v>
      </c>
      <c r="BM60" s="42">
        <f t="shared" si="904"/>
        <v>12943.666744775424</v>
      </c>
      <c r="BN60" s="42">
        <f>SUM(BB60:BM60)</f>
        <v>153994.04129684734</v>
      </c>
      <c r="BO60" s="42">
        <f>+BO37+BO43</f>
        <v>12940.318957094974</v>
      </c>
      <c r="BP60" s="42">
        <f t="shared" ref="BP60:BZ60" si="905">+BP37+BP43</f>
        <v>12962.970859533363</v>
      </c>
      <c r="BQ60" s="42">
        <f t="shared" si="905"/>
        <v>12956.402651462029</v>
      </c>
      <c r="BR60" s="42">
        <f t="shared" si="905"/>
        <v>12948.062030540752</v>
      </c>
      <c r="BS60" s="42">
        <f t="shared" si="905"/>
        <v>12937.931272641032</v>
      </c>
      <c r="BT60" s="42">
        <f t="shared" si="905"/>
        <v>12925.992476393081</v>
      </c>
      <c r="BU60" s="42">
        <f t="shared" si="905"/>
        <v>12912.227561413423</v>
      </c>
      <c r="BV60" s="42">
        <f t="shared" si="905"/>
        <v>12896.618266514735</v>
      </c>
      <c r="BW60" s="42">
        <f t="shared" si="905"/>
        <v>12879.146147897831</v>
      </c>
      <c r="BX60" s="42">
        <f t="shared" si="905"/>
        <v>12859.792577325528</v>
      </c>
      <c r="BY60" s="42">
        <f t="shared" si="905"/>
        <v>12838.538740278271</v>
      </c>
      <c r="BZ60" s="42">
        <f t="shared" si="905"/>
        <v>12915.365634091309</v>
      </c>
      <c r="CA60" s="42">
        <f>SUM(BO60:BZ60)</f>
        <v>154973.36717518634</v>
      </c>
      <c r="CB60" s="42">
        <f>+CB37+CB43</f>
        <v>12891.254066073248</v>
      </c>
      <c r="CC60" s="42">
        <f t="shared" ref="CC60:CM60" si="906">+CC37+CC43</f>
        <v>12884.327267724293</v>
      </c>
      <c r="CD60" s="42">
        <f t="shared" si="906"/>
        <v>12856.491854504098</v>
      </c>
      <c r="CE60" s="42">
        <f t="shared" si="906"/>
        <v>12826.671356382472</v>
      </c>
      <c r="CF60" s="42">
        <f t="shared" si="906"/>
        <v>12794.8459225104</v>
      </c>
      <c r="CG60" s="42">
        <f t="shared" si="906"/>
        <v>12760.995503530376</v>
      </c>
      <c r="CH60" s="42">
        <f t="shared" si="906"/>
        <v>12725.099849591319</v>
      </c>
      <c r="CI60" s="42">
        <f t="shared" si="906"/>
        <v>12687.138508343642</v>
      </c>
      <c r="CJ60" s="42">
        <f t="shared" si="906"/>
        <v>12647.090822914257</v>
      </c>
      <c r="CK60" s="42">
        <f t="shared" si="906"/>
        <v>12604.935929861347</v>
      </c>
      <c r="CL60" s="42">
        <f t="shared" si="906"/>
        <v>12560.652757108679</v>
      </c>
      <c r="CM60" s="42">
        <f t="shared" si="906"/>
        <v>12614.220021859252</v>
      </c>
      <c r="CN60" s="42">
        <f>SUM(CB60:CM60)</f>
        <v>152853.72386040338</v>
      </c>
      <c r="CO60" s="42">
        <f>+CO37+CO43</f>
        <v>12566.616228488099</v>
      </c>
      <c r="CP60" s="42">
        <f t="shared" ref="CP60:CZ60" si="907">+CP37+CP43</f>
        <v>12516.829666414005</v>
      </c>
      <c r="CQ60" s="42">
        <f t="shared" si="907"/>
        <v>12464.83850794994</v>
      </c>
      <c r="CR60" s="42">
        <f t="shared" si="907"/>
        <v>12410.620707132004</v>
      </c>
      <c r="CS60" s="42">
        <f t="shared" si="907"/>
        <v>12354.153997536656</v>
      </c>
      <c r="CT60" s="42">
        <f t="shared" si="907"/>
        <v>12295.415890076125</v>
      </c>
      <c r="CU60" s="42">
        <f t="shared" si="907"/>
        <v>12234.383670771758</v>
      </c>
      <c r="CV60" s="42">
        <f t="shared" si="907"/>
        <v>12171.034398505117</v>
      </c>
      <c r="CW60" s="42">
        <f t="shared" si="907"/>
        <v>12105.344902746576</v>
      </c>
      <c r="CX60" s="42">
        <f t="shared" si="907"/>
        <v>12037.291781261221</v>
      </c>
      <c r="CY60" s="42">
        <f t="shared" si="907"/>
        <v>11966.851397791779</v>
      </c>
      <c r="CZ60" s="42">
        <f t="shared" si="907"/>
        <v>11993.999879718414</v>
      </c>
      <c r="DA60" s="42">
        <f>SUM(CO60:CZ60)</f>
        <v>147117.38102839168</v>
      </c>
      <c r="DB60" s="42">
        <f>+DB37+DB43</f>
        <v>11919.713115695085</v>
      </c>
      <c r="DC60" s="42">
        <f t="shared" ref="DC60:DM60" si="908">+DC37+DC43</f>
        <v>11872.183454065444</v>
      </c>
      <c r="DD60" s="42">
        <f t="shared" si="908"/>
        <v>11793.265064247125</v>
      </c>
      <c r="DE60" s="42">
        <f t="shared" si="908"/>
        <v>11711.85075976139</v>
      </c>
      <c r="DF60" s="42">
        <f t="shared" si="908"/>
        <v>11627.915581461568</v>
      </c>
      <c r="DG60" s="42">
        <f t="shared" si="908"/>
        <v>11541.434320609516</v>
      </c>
      <c r="DH60" s="42">
        <f t="shared" si="908"/>
        <v>11452.381516379714</v>
      </c>
      <c r="DI60" s="42">
        <f t="shared" si="908"/>
        <v>11360.731453338381</v>
      </c>
      <c r="DJ60" s="42">
        <f t="shared" si="908"/>
        <v>11266.458158897403</v>
      </c>
      <c r="DK60" s="42">
        <f t="shared" si="908"/>
        <v>11169.535400742787</v>
      </c>
      <c r="DL60" s="42">
        <f t="shared" si="908"/>
        <v>11069.936684237395</v>
      </c>
      <c r="DM60" s="42">
        <f t="shared" si="908"/>
        <v>11067.635249797717</v>
      </c>
      <c r="DN60" s="42">
        <f>SUM(DB60:DM60)</f>
        <v>137853.04075923353</v>
      </c>
      <c r="DO60" s="42">
        <f>+DO37+DO43</f>
        <v>10963.604070244412</v>
      </c>
      <c r="DP60" s="42">
        <f t="shared" ref="DP60:DZ60" si="909">+DP37+DP43</f>
        <v>10856.825848126342</v>
      </c>
      <c r="DQ60" s="42">
        <f t="shared" si="909"/>
        <v>10747.27311301786</v>
      </c>
      <c r="DR60" s="42">
        <f t="shared" si="909"/>
        <v>10634.918119789065</v>
      </c>
      <c r="DS60" s="42">
        <f t="shared" si="909"/>
        <v>10519.732845858749</v>
      </c>
      <c r="DT60" s="42">
        <f t="shared" si="909"/>
        <v>10401.688988419901</v>
      </c>
      <c r="DU60" s="42">
        <f t="shared" si="909"/>
        <v>10280.757961637431</v>
      </c>
      <c r="DV60" s="42">
        <f t="shared" si="909"/>
        <v>10156.910893817907</v>
      </c>
      <c r="DW60" s="42">
        <f t="shared" si="909"/>
        <v>10030.118624550958</v>
      </c>
      <c r="DX60" s="42">
        <f t="shared" si="909"/>
        <v>9900.3517018221082</v>
      </c>
      <c r="DY60" s="42">
        <f t="shared" si="909"/>
        <v>9767.5803790967384</v>
      </c>
      <c r="DZ60" s="42">
        <f t="shared" si="909"/>
        <v>9731.7746123748857</v>
      </c>
      <c r="EA60" s="42">
        <f>SUM(DO60:DZ60)</f>
        <v>123991.53715875634</v>
      </c>
      <c r="EB60" s="42">
        <f>+EB37+EB43</f>
        <v>9593.9040572165832</v>
      </c>
      <c r="EC60" s="42">
        <f t="shared" ref="EC60:EM60" si="910">+EC37+EC43</f>
        <v>9484.6185796195277</v>
      </c>
      <c r="ED60" s="42">
        <f t="shared" si="910"/>
        <v>9340.8630025952098</v>
      </c>
      <c r="EE60" s="42">
        <f t="shared" si="910"/>
        <v>9193.9631390314189</v>
      </c>
      <c r="EF60" s="42">
        <f t="shared" si="910"/>
        <v>9043.8875460627569</v>
      </c>
      <c r="EG60" s="42">
        <f t="shared" si="910"/>
        <v>8890.6044663951798</v>
      </c>
      <c r="EH60" s="42">
        <f t="shared" si="910"/>
        <v>8734.0818251616947</v>
      </c>
      <c r="EI60" s="42">
        <f t="shared" si="910"/>
        <v>8574.2872267466446</v>
      </c>
      <c r="EJ60" s="42">
        <f t="shared" si="910"/>
        <v>8411.187951578213</v>
      </c>
      <c r="EK60" s="42">
        <f t="shared" si="910"/>
        <v>8244.7509528888659</v>
      </c>
      <c r="EL60" s="42">
        <f t="shared" si="910"/>
        <v>8074.9428534433955</v>
      </c>
      <c r="EM60" s="42">
        <f t="shared" si="910"/>
        <v>8001.7299422342403</v>
      </c>
      <c r="EN60" s="42">
        <f>SUM(EB60:EM60)</f>
        <v>105588.82154297372</v>
      </c>
      <c r="EO60" s="42">
        <f>+EO37+EO43</f>
        <v>7826.0781711437612</v>
      </c>
      <c r="EP60" s="42">
        <f t="shared" ref="EP60:EZ60" si="911">+EP37+EP43</f>
        <v>7650.296453996365</v>
      </c>
      <c r="EQ60" s="42">
        <f t="shared" si="911"/>
        <v>7467.7168864850464</v>
      </c>
      <c r="ER60" s="42">
        <f t="shared" si="911"/>
        <v>7281.6047925293824</v>
      </c>
      <c r="ES60" s="42">
        <f t="shared" si="911"/>
        <v>7091.924846864933</v>
      </c>
      <c r="ET60" s="42">
        <f t="shared" si="911"/>
        <v>6898.6413709746075</v>
      </c>
      <c r="EU60" s="42">
        <f t="shared" si="911"/>
        <v>6701.7183295561481</v>
      </c>
      <c r="EV60" s="42">
        <f t="shared" si="911"/>
        <v>6501.1193269542728</v>
      </c>
      <c r="EW60" s="42">
        <f t="shared" si="911"/>
        <v>6296.8076035571485</v>
      </c>
      <c r="EX60" s="42">
        <f t="shared" si="911"/>
        <v>6088.7460321568215</v>
      </c>
      <c r="EY60" s="42">
        <f t="shared" si="911"/>
        <v>5876.8971142732607</v>
      </c>
      <c r="EZ60" s="42">
        <f t="shared" si="911"/>
        <v>5761.2229764416334</v>
      </c>
      <c r="FA60" s="42">
        <f>SUM(EO60:EZ60)</f>
        <v>81442.773904933361</v>
      </c>
      <c r="FB60" s="42">
        <f>+FB37+FB43</f>
        <v>5542.6853664624596</v>
      </c>
      <c r="FC60" s="42">
        <f t="shared" ref="FC60:FM60" si="912">+FC37+FC43</f>
        <v>5336.6900214007892</v>
      </c>
      <c r="FD60" s="42">
        <f t="shared" si="912"/>
        <v>5110.4936203327443</v>
      </c>
      <c r="FE60" s="42">
        <f t="shared" si="912"/>
        <v>4880.3285244847903</v>
      </c>
      <c r="FF60" s="42">
        <f t="shared" si="912"/>
        <v>4646.1550469091235</v>
      </c>
      <c r="FG60" s="42">
        <f t="shared" si="912"/>
        <v>4407.9331037884722</v>
      </c>
      <c r="FH60" s="42">
        <f t="shared" si="912"/>
        <v>4165.6222104673807</v>
      </c>
      <c r="FI60" s="42">
        <f t="shared" si="912"/>
        <v>3919.181477443849</v>
      </c>
      <c r="FJ60" s="42">
        <f t="shared" si="912"/>
        <v>3668.5696063208516</v>
      </c>
      <c r="FK60" s="42">
        <f t="shared" si="912"/>
        <v>3413.7448857173927</v>
      </c>
      <c r="FL60" s="42">
        <f t="shared" si="912"/>
        <v>3154.6651871386694</v>
      </c>
      <c r="FM60" s="42">
        <f t="shared" si="912"/>
        <v>2991.287960804927</v>
      </c>
      <c r="FN60" s="42">
        <f>SUM(FB60:FM60)</f>
        <v>51237.357011271451</v>
      </c>
      <c r="FO60" s="42">
        <f>+FO37+FO43</f>
        <v>2724.5702314386167</v>
      </c>
      <c r="FP60" s="42">
        <f t="shared" ref="FP60:FZ60" si="913">+FP37+FP43</f>
        <v>2454.3185451126114</v>
      </c>
      <c r="FQ60" s="42">
        <f t="shared" si="913"/>
        <v>2178.8176600509169</v>
      </c>
      <c r="FR60" s="42">
        <f t="shared" si="913"/>
        <v>1898.8550353693738</v>
      </c>
      <c r="FS60" s="42">
        <f t="shared" si="913"/>
        <v>1614.3860536717855</v>
      </c>
      <c r="FT60" s="42">
        <f t="shared" si="913"/>
        <v>1325.3656513879898</v>
      </c>
      <c r="FU60" s="42">
        <f t="shared" si="913"/>
        <v>1031.748314312126</v>
      </c>
      <c r="FV60" s="42">
        <f t="shared" si="913"/>
        <v>733.48807309627239</v>
      </c>
      <c r="FW60" s="42">
        <f t="shared" si="913"/>
        <v>430.53849869902939</v>
      </c>
      <c r="FX60" s="42">
        <f t="shared" si="913"/>
        <v>122.85269778858317</v>
      </c>
      <c r="FY60" s="42">
        <f t="shared" si="913"/>
        <v>-189.61669190019833</v>
      </c>
      <c r="FZ60" s="42">
        <f t="shared" si="913"/>
        <v>-406.91750625509826</v>
      </c>
      <c r="GA60" s="42">
        <f>SUM(FO60:FZ60)</f>
        <v>13918.40656277201</v>
      </c>
      <c r="GB60" s="42">
        <f>+GB37+GB43</f>
        <v>-728.09805952277759</v>
      </c>
      <c r="GC60" s="42">
        <f t="shared" ref="GC60:GM60" si="914">+GC37+GC43</f>
        <v>-883.97322405021805</v>
      </c>
      <c r="GD60" s="42">
        <f t="shared" si="914"/>
        <v>-1213.3377960343105</v>
      </c>
      <c r="GE60" s="42">
        <f t="shared" si="914"/>
        <v>-1547.7027445074746</v>
      </c>
      <c r="GF60" s="42">
        <f t="shared" si="914"/>
        <v>-1887.1180732346011</v>
      </c>
      <c r="GG60" s="42">
        <f t="shared" si="914"/>
        <v>-2231.6342860182294</v>
      </c>
      <c r="GH60" s="42">
        <f t="shared" si="914"/>
        <v>-349.66810568069576</v>
      </c>
      <c r="GI60" s="42">
        <f t="shared" si="914"/>
        <v>-682.2232803272467</v>
      </c>
      <c r="GJ60" s="42">
        <f t="shared" si="914"/>
        <v>-1019.8107374894943</v>
      </c>
      <c r="GK60" s="42">
        <f t="shared" si="914"/>
        <v>-1362.4807999925947</v>
      </c>
      <c r="GL60" s="42">
        <f t="shared" si="914"/>
        <v>-1710.2842938899573</v>
      </c>
      <c r="GM60" s="42">
        <f t="shared" si="914"/>
        <v>-1963.2725534955239</v>
      </c>
      <c r="GN60" s="42">
        <f>SUM(GB60:GM60)</f>
        <v>-15579.603954243124</v>
      </c>
      <c r="GO60" s="105"/>
      <c r="GP60" s="105"/>
      <c r="GQ60" s="105"/>
      <c r="GR60" s="105"/>
      <c r="GS60" s="105"/>
      <c r="GT60" s="105"/>
      <c r="GU60" s="105"/>
      <c r="GV60" s="105"/>
      <c r="GW60" s="105"/>
      <c r="GX60" s="105"/>
      <c r="GY60" s="105"/>
      <c r="GZ60" s="105"/>
      <c r="HA60" s="42"/>
      <c r="HB60" s="105"/>
      <c r="HC60" s="105"/>
      <c r="HD60" s="105"/>
      <c r="HE60" s="105"/>
      <c r="HF60" s="105"/>
      <c r="HG60" s="105"/>
      <c r="HH60" s="105"/>
      <c r="HI60" s="105"/>
      <c r="HJ60" s="105"/>
      <c r="HK60" s="105"/>
      <c r="HL60" s="105"/>
      <c r="HM60" s="105"/>
      <c r="HN60" s="42"/>
      <c r="HO60" s="105"/>
      <c r="HP60" s="105"/>
      <c r="HQ60" s="105"/>
      <c r="HR60" s="105"/>
      <c r="HS60" s="105"/>
      <c r="HT60" s="105"/>
      <c r="HU60" s="105"/>
      <c r="HV60" s="105"/>
      <c r="HW60" s="105"/>
      <c r="HX60" s="105"/>
      <c r="HY60" s="105"/>
      <c r="HZ60" s="105"/>
      <c r="IA60" s="42"/>
      <c r="IB60" s="105"/>
      <c r="IC60" s="105"/>
      <c r="ID60" s="105"/>
      <c r="IE60" s="105"/>
      <c r="IF60" s="105"/>
      <c r="IG60" s="105"/>
      <c r="IH60" s="105"/>
      <c r="II60" s="105"/>
      <c r="IJ60" s="105"/>
      <c r="IK60" s="105"/>
      <c r="IL60" s="105"/>
      <c r="IM60" s="105"/>
      <c r="IN60" s="42"/>
      <c r="IO60" s="105"/>
      <c r="IP60" s="105"/>
      <c r="IQ60" s="105"/>
      <c r="IR60" s="105"/>
      <c r="IS60" s="105"/>
      <c r="IT60" s="105"/>
      <c r="IU60" s="105"/>
      <c r="IV60" s="105"/>
      <c r="IW60" s="105"/>
      <c r="IX60" s="105"/>
      <c r="IY60" s="105"/>
      <c r="IZ60" s="105"/>
      <c r="JA60" s="42"/>
      <c r="JB60" s="105"/>
      <c r="JC60" s="105"/>
      <c r="JD60" s="105"/>
      <c r="JE60" s="105"/>
      <c r="JF60" s="105"/>
      <c r="JG60" s="105"/>
      <c r="JH60" s="105"/>
      <c r="JI60" s="105"/>
      <c r="JJ60" s="105"/>
      <c r="JK60" s="105"/>
      <c r="JL60" s="105"/>
      <c r="JM60" s="105"/>
      <c r="JN60" s="42"/>
      <c r="JO60" s="105"/>
      <c r="JP60" s="105"/>
      <c r="JQ60" s="105"/>
      <c r="JR60" s="105"/>
      <c r="JS60" s="105"/>
      <c r="JT60" s="105"/>
      <c r="JU60" s="105"/>
      <c r="JV60" s="105"/>
      <c r="JW60" s="105"/>
      <c r="JX60" s="105"/>
      <c r="JY60" s="105"/>
      <c r="JZ60" s="105"/>
      <c r="KA60" s="42"/>
      <c r="KB60" s="105"/>
      <c r="KC60" s="105"/>
      <c r="KD60" s="105"/>
      <c r="KE60" s="105"/>
      <c r="KF60" s="105"/>
      <c r="KG60" s="105"/>
      <c r="KH60" s="105"/>
      <c r="KI60" s="105"/>
      <c r="KJ60" s="105"/>
      <c r="KK60" s="105"/>
      <c r="KL60" s="105"/>
      <c r="KM60" s="105"/>
      <c r="KN60" s="42"/>
      <c r="KO60" s="105"/>
      <c r="KP60" s="105"/>
      <c r="KQ60" s="105"/>
      <c r="KR60" s="105"/>
      <c r="KS60" s="105"/>
      <c r="KT60" s="105"/>
      <c r="KU60" s="105"/>
      <c r="KV60" s="105"/>
      <c r="KW60" s="105"/>
      <c r="KX60" s="105"/>
      <c r="KY60" s="105"/>
      <c r="KZ60" s="105"/>
      <c r="LA60" s="42"/>
      <c r="LB60" s="105"/>
      <c r="LC60" s="105"/>
      <c r="LD60" s="105"/>
      <c r="LE60" s="105"/>
      <c r="LF60" s="105"/>
      <c r="LG60" s="105"/>
      <c r="LH60" s="105"/>
      <c r="LI60" s="105"/>
      <c r="LJ60" s="105"/>
      <c r="LK60" s="105"/>
      <c r="LL60" s="105"/>
      <c r="LM60" s="105"/>
      <c r="LN60" s="42"/>
    </row>
    <row r="61" spans="1:326">
      <c r="A61" s="29" t="s">
        <v>105</v>
      </c>
      <c r="B61" s="321"/>
      <c r="C61" s="104"/>
      <c r="D61" s="104"/>
      <c r="E61" s="104"/>
      <c r="F61" s="104"/>
      <c r="G61" s="104"/>
      <c r="H61" s="104"/>
      <c r="I61" s="104"/>
      <c r="J61" s="104"/>
      <c r="K61" s="104"/>
      <c r="L61" s="104"/>
      <c r="M61" s="112"/>
      <c r="N61" s="42">
        <f>SUM(B61:M61)</f>
        <v>0</v>
      </c>
      <c r="O61" s="104"/>
      <c r="P61" s="104"/>
      <c r="Q61" s="104"/>
      <c r="R61" s="104"/>
      <c r="S61" s="104"/>
      <c r="T61" s="104"/>
      <c r="U61" s="104"/>
      <c r="V61" s="104"/>
      <c r="W61" s="104"/>
      <c r="X61" s="104"/>
      <c r="Y61" s="104"/>
      <c r="Z61" s="104"/>
      <c r="AA61" s="42">
        <f>SUM(O61:Z61)</f>
        <v>0</v>
      </c>
      <c r="AB61" s="42">
        <f t="shared" ref="AB61:AG61" si="915">+AB30</f>
        <v>0</v>
      </c>
      <c r="AC61" s="42">
        <f t="shared" si="915"/>
        <v>0</v>
      </c>
      <c r="AD61" s="42">
        <f t="shared" si="915"/>
        <v>0</v>
      </c>
      <c r="AE61" s="42">
        <f t="shared" si="915"/>
        <v>0</v>
      </c>
      <c r="AF61" s="42">
        <f t="shared" si="915"/>
        <v>0</v>
      </c>
      <c r="AG61" s="42">
        <f t="shared" si="915"/>
        <v>0</v>
      </c>
      <c r="AH61" s="42">
        <f t="shared" ref="AH61:AL61" si="916">+AH30</f>
        <v>0</v>
      </c>
      <c r="AI61" s="42">
        <f t="shared" si="916"/>
        <v>0</v>
      </c>
      <c r="AJ61" s="42">
        <f t="shared" si="916"/>
        <v>0</v>
      </c>
      <c r="AK61" s="42">
        <f t="shared" si="916"/>
        <v>0</v>
      </c>
      <c r="AL61" s="42">
        <f t="shared" si="916"/>
        <v>0</v>
      </c>
      <c r="AM61" s="42">
        <f t="shared" ref="AM61" si="917">+AM30</f>
        <v>0</v>
      </c>
      <c r="AN61" s="42">
        <f>SUM(AB61:AM61)</f>
        <v>0</v>
      </c>
      <c r="AO61" s="42">
        <f t="shared" ref="AO61:AQ61" si="918">+AO30</f>
        <v>0</v>
      </c>
      <c r="AP61" s="42">
        <f t="shared" si="918"/>
        <v>0</v>
      </c>
      <c r="AQ61" s="42">
        <f t="shared" si="918"/>
        <v>0</v>
      </c>
      <c r="AR61" s="42">
        <f t="shared" ref="AR61:AZ61" si="919">+AR30</f>
        <v>0</v>
      </c>
      <c r="AS61" s="42">
        <f t="shared" si="919"/>
        <v>0</v>
      </c>
      <c r="AT61" s="42">
        <f t="shared" si="919"/>
        <v>0</v>
      </c>
      <c r="AU61" s="42">
        <f t="shared" si="919"/>
        <v>0</v>
      </c>
      <c r="AV61" s="42">
        <f t="shared" si="919"/>
        <v>0</v>
      </c>
      <c r="AW61" s="42">
        <f t="shared" si="919"/>
        <v>0</v>
      </c>
      <c r="AX61" s="42">
        <f t="shared" si="919"/>
        <v>0</v>
      </c>
      <c r="AY61" s="42">
        <f t="shared" si="919"/>
        <v>0</v>
      </c>
      <c r="AZ61" s="42">
        <f t="shared" si="919"/>
        <v>0</v>
      </c>
      <c r="BA61" s="42">
        <f>SUM(AO61:AZ61)</f>
        <v>0</v>
      </c>
      <c r="BB61" s="42">
        <f>+BB30</f>
        <v>3369.525466500007</v>
      </c>
      <c r="BC61" s="42">
        <f t="shared" ref="BC61:BM61" si="920">+BC30</f>
        <v>0</v>
      </c>
      <c r="BD61" s="42">
        <f t="shared" si="920"/>
        <v>0</v>
      </c>
      <c r="BE61" s="42">
        <f t="shared" si="920"/>
        <v>0</v>
      </c>
      <c r="BF61" s="42">
        <f t="shared" si="920"/>
        <v>0</v>
      </c>
      <c r="BG61" s="42">
        <f t="shared" si="920"/>
        <v>0</v>
      </c>
      <c r="BH61" s="42">
        <f t="shared" si="920"/>
        <v>0</v>
      </c>
      <c r="BI61" s="42">
        <f t="shared" si="920"/>
        <v>0</v>
      </c>
      <c r="BJ61" s="42">
        <f t="shared" si="920"/>
        <v>0</v>
      </c>
      <c r="BK61" s="42">
        <f t="shared" si="920"/>
        <v>0</v>
      </c>
      <c r="BL61" s="42">
        <f t="shared" si="920"/>
        <v>0</v>
      </c>
      <c r="BM61" s="42">
        <f t="shared" si="920"/>
        <v>0</v>
      </c>
      <c r="BN61" s="42">
        <f>SUM(BB61:BM61)</f>
        <v>3369.525466500007</v>
      </c>
      <c r="BO61" s="42">
        <f>+BO30</f>
        <v>2773.9898764875002</v>
      </c>
      <c r="BP61" s="42">
        <f t="shared" ref="BP61:BZ61" si="921">+BP30</f>
        <v>0</v>
      </c>
      <c r="BQ61" s="42">
        <f t="shared" si="921"/>
        <v>0</v>
      </c>
      <c r="BR61" s="42">
        <f t="shared" si="921"/>
        <v>0</v>
      </c>
      <c r="BS61" s="42">
        <f t="shared" si="921"/>
        <v>0</v>
      </c>
      <c r="BT61" s="42">
        <f t="shared" si="921"/>
        <v>0</v>
      </c>
      <c r="BU61" s="42">
        <f t="shared" si="921"/>
        <v>0</v>
      </c>
      <c r="BV61" s="42">
        <f t="shared" si="921"/>
        <v>0</v>
      </c>
      <c r="BW61" s="42">
        <f t="shared" si="921"/>
        <v>0</v>
      </c>
      <c r="BX61" s="42">
        <f t="shared" si="921"/>
        <v>0</v>
      </c>
      <c r="BY61" s="42">
        <f t="shared" si="921"/>
        <v>0</v>
      </c>
      <c r="BZ61" s="42">
        <f t="shared" si="921"/>
        <v>0</v>
      </c>
      <c r="CA61" s="42">
        <f>SUM(BO61:BZ61)</f>
        <v>2773.9898764875002</v>
      </c>
      <c r="CB61" s="42">
        <f>+CB30</f>
        <v>1913.2616118517874</v>
      </c>
      <c r="CC61" s="42">
        <f t="shared" ref="CC61:CM61" si="922">+CC30</f>
        <v>0</v>
      </c>
      <c r="CD61" s="42">
        <f t="shared" si="922"/>
        <v>0</v>
      </c>
      <c r="CE61" s="42">
        <f t="shared" si="922"/>
        <v>0</v>
      </c>
      <c r="CF61" s="42">
        <f t="shared" si="922"/>
        <v>0</v>
      </c>
      <c r="CG61" s="42">
        <f t="shared" si="922"/>
        <v>0</v>
      </c>
      <c r="CH61" s="42">
        <f t="shared" si="922"/>
        <v>0</v>
      </c>
      <c r="CI61" s="42">
        <f t="shared" si="922"/>
        <v>0</v>
      </c>
      <c r="CJ61" s="42">
        <f t="shared" si="922"/>
        <v>0</v>
      </c>
      <c r="CK61" s="42">
        <f t="shared" si="922"/>
        <v>0</v>
      </c>
      <c r="CL61" s="42">
        <f t="shared" si="922"/>
        <v>0</v>
      </c>
      <c r="CM61" s="42">
        <f t="shared" si="922"/>
        <v>0</v>
      </c>
      <c r="CN61" s="42">
        <f>SUM(CB61:CM61)</f>
        <v>1913.2616118517874</v>
      </c>
      <c r="CO61" s="42">
        <f>+CO30</f>
        <v>0</v>
      </c>
      <c r="CP61" s="42">
        <f t="shared" ref="CP61:CZ61" si="923">+CP30</f>
        <v>0</v>
      </c>
      <c r="CQ61" s="42">
        <f t="shared" si="923"/>
        <v>0</v>
      </c>
      <c r="CR61" s="42">
        <f t="shared" si="923"/>
        <v>0</v>
      </c>
      <c r="CS61" s="42">
        <f t="shared" si="923"/>
        <v>0</v>
      </c>
      <c r="CT61" s="42">
        <f t="shared" si="923"/>
        <v>0</v>
      </c>
      <c r="CU61" s="42">
        <f t="shared" si="923"/>
        <v>0</v>
      </c>
      <c r="CV61" s="42">
        <f t="shared" si="923"/>
        <v>0</v>
      </c>
      <c r="CW61" s="42">
        <f t="shared" si="923"/>
        <v>0</v>
      </c>
      <c r="CX61" s="42">
        <f t="shared" si="923"/>
        <v>0</v>
      </c>
      <c r="CY61" s="42">
        <f t="shared" si="923"/>
        <v>0</v>
      </c>
      <c r="CZ61" s="42">
        <f t="shared" si="923"/>
        <v>0</v>
      </c>
      <c r="DA61" s="42">
        <f>SUM(CO61:CZ61)</f>
        <v>0</v>
      </c>
      <c r="DB61" s="42">
        <f>+DB30</f>
        <v>2920.6700803151152</v>
      </c>
      <c r="DC61" s="42">
        <f t="shared" ref="DC61:DM61" si="924">+DC30</f>
        <v>0</v>
      </c>
      <c r="DD61" s="42">
        <f t="shared" si="924"/>
        <v>0</v>
      </c>
      <c r="DE61" s="42">
        <f t="shared" si="924"/>
        <v>0</v>
      </c>
      <c r="DF61" s="42">
        <f t="shared" si="924"/>
        <v>0</v>
      </c>
      <c r="DG61" s="42">
        <f t="shared" si="924"/>
        <v>0</v>
      </c>
      <c r="DH61" s="42">
        <f t="shared" si="924"/>
        <v>0</v>
      </c>
      <c r="DI61" s="42">
        <f t="shared" si="924"/>
        <v>0</v>
      </c>
      <c r="DJ61" s="42">
        <f t="shared" si="924"/>
        <v>0</v>
      </c>
      <c r="DK61" s="42">
        <f t="shared" si="924"/>
        <v>0</v>
      </c>
      <c r="DL61" s="42">
        <f t="shared" si="924"/>
        <v>0</v>
      </c>
      <c r="DM61" s="42">
        <f t="shared" si="924"/>
        <v>0</v>
      </c>
      <c r="DN61" s="42">
        <f>SUM(DB61:DM61)</f>
        <v>2920.6700803151152</v>
      </c>
      <c r="DO61" s="42">
        <f>+DO30</f>
        <v>0</v>
      </c>
      <c r="DP61" s="42">
        <f t="shared" ref="DP61:DZ61" si="925">+DP30</f>
        <v>0</v>
      </c>
      <c r="DQ61" s="42">
        <f t="shared" si="925"/>
        <v>0</v>
      </c>
      <c r="DR61" s="42">
        <f t="shared" si="925"/>
        <v>0</v>
      </c>
      <c r="DS61" s="42">
        <f t="shared" si="925"/>
        <v>0</v>
      </c>
      <c r="DT61" s="42">
        <f t="shared" si="925"/>
        <v>0</v>
      </c>
      <c r="DU61" s="42">
        <f t="shared" si="925"/>
        <v>0</v>
      </c>
      <c r="DV61" s="42">
        <f t="shared" si="925"/>
        <v>0</v>
      </c>
      <c r="DW61" s="42">
        <f t="shared" si="925"/>
        <v>0</v>
      </c>
      <c r="DX61" s="42">
        <f t="shared" si="925"/>
        <v>0</v>
      </c>
      <c r="DY61" s="42">
        <f t="shared" si="925"/>
        <v>0</v>
      </c>
      <c r="DZ61" s="42">
        <f t="shared" si="925"/>
        <v>0</v>
      </c>
      <c r="EA61" s="42">
        <f>SUM(DO61:DZ61)</f>
        <v>0</v>
      </c>
      <c r="EB61" s="42">
        <f>+EB30</f>
        <v>3167.0513882062955</v>
      </c>
      <c r="EC61" s="42">
        <f t="shared" ref="EC61:EM61" si="926">+EC30</f>
        <v>0</v>
      </c>
      <c r="ED61" s="42">
        <f t="shared" si="926"/>
        <v>0</v>
      </c>
      <c r="EE61" s="42">
        <f t="shared" si="926"/>
        <v>0</v>
      </c>
      <c r="EF61" s="42">
        <f t="shared" si="926"/>
        <v>0</v>
      </c>
      <c r="EG61" s="42">
        <f t="shared" si="926"/>
        <v>0</v>
      </c>
      <c r="EH61" s="42">
        <f t="shared" si="926"/>
        <v>0</v>
      </c>
      <c r="EI61" s="42">
        <f t="shared" si="926"/>
        <v>0</v>
      </c>
      <c r="EJ61" s="42">
        <f t="shared" si="926"/>
        <v>0</v>
      </c>
      <c r="EK61" s="42">
        <f t="shared" si="926"/>
        <v>0</v>
      </c>
      <c r="EL61" s="42">
        <f t="shared" si="926"/>
        <v>0</v>
      </c>
      <c r="EM61" s="42">
        <f t="shared" si="926"/>
        <v>0</v>
      </c>
      <c r="EN61" s="42">
        <f>SUM(EB61:EM61)</f>
        <v>3167.0513882062955</v>
      </c>
      <c r="EO61" s="42">
        <f>+EO30</f>
        <v>333.3302423217707</v>
      </c>
      <c r="EP61" s="42">
        <f t="shared" ref="EP61:EZ61" si="927">+EP30</f>
        <v>0</v>
      </c>
      <c r="EQ61" s="42">
        <f t="shared" si="927"/>
        <v>0</v>
      </c>
      <c r="ER61" s="42">
        <f t="shared" si="927"/>
        <v>0</v>
      </c>
      <c r="ES61" s="42">
        <f t="shared" si="927"/>
        <v>0</v>
      </c>
      <c r="ET61" s="42">
        <f t="shared" si="927"/>
        <v>0</v>
      </c>
      <c r="EU61" s="42">
        <f t="shared" si="927"/>
        <v>0</v>
      </c>
      <c r="EV61" s="42">
        <f t="shared" si="927"/>
        <v>0</v>
      </c>
      <c r="EW61" s="42">
        <f t="shared" si="927"/>
        <v>0</v>
      </c>
      <c r="EX61" s="42">
        <f t="shared" si="927"/>
        <v>0</v>
      </c>
      <c r="EY61" s="42">
        <f t="shared" si="927"/>
        <v>0</v>
      </c>
      <c r="EZ61" s="42">
        <f t="shared" si="927"/>
        <v>0</v>
      </c>
      <c r="FA61" s="42">
        <f>SUM(EO61:EZ61)</f>
        <v>333.3302423217707</v>
      </c>
      <c r="FB61" s="42">
        <f>+FB30</f>
        <v>1643.4371786525405</v>
      </c>
      <c r="FC61" s="42">
        <f t="shared" ref="FC61:FM61" si="928">+FC30</f>
        <v>0</v>
      </c>
      <c r="FD61" s="42">
        <f t="shared" si="928"/>
        <v>0</v>
      </c>
      <c r="FE61" s="42">
        <f t="shared" si="928"/>
        <v>0</v>
      </c>
      <c r="FF61" s="42">
        <f t="shared" si="928"/>
        <v>0</v>
      </c>
      <c r="FG61" s="42">
        <f t="shared" si="928"/>
        <v>0</v>
      </c>
      <c r="FH61" s="42">
        <f t="shared" si="928"/>
        <v>0</v>
      </c>
      <c r="FI61" s="42">
        <f t="shared" si="928"/>
        <v>0</v>
      </c>
      <c r="FJ61" s="42">
        <f t="shared" si="928"/>
        <v>0</v>
      </c>
      <c r="FK61" s="42">
        <f t="shared" si="928"/>
        <v>0</v>
      </c>
      <c r="FL61" s="42">
        <f t="shared" si="928"/>
        <v>0</v>
      </c>
      <c r="FM61" s="42">
        <f t="shared" si="928"/>
        <v>0</v>
      </c>
      <c r="FN61" s="42">
        <f>SUM(FB61:FM61)</f>
        <v>1643.4371786525405</v>
      </c>
      <c r="FO61" s="42">
        <f>+FO30</f>
        <v>83.995110319876559</v>
      </c>
      <c r="FP61" s="42">
        <f t="shared" ref="FP61:FZ61" si="929">+FP30</f>
        <v>0</v>
      </c>
      <c r="FQ61" s="42">
        <f t="shared" si="929"/>
        <v>0</v>
      </c>
      <c r="FR61" s="42">
        <f t="shared" si="929"/>
        <v>0</v>
      </c>
      <c r="FS61" s="42">
        <f t="shared" si="929"/>
        <v>0</v>
      </c>
      <c r="FT61" s="42">
        <f t="shared" si="929"/>
        <v>0</v>
      </c>
      <c r="FU61" s="42">
        <f t="shared" si="929"/>
        <v>0</v>
      </c>
      <c r="FV61" s="42">
        <f t="shared" si="929"/>
        <v>0</v>
      </c>
      <c r="FW61" s="42">
        <f t="shared" si="929"/>
        <v>0</v>
      </c>
      <c r="FX61" s="42">
        <f t="shared" si="929"/>
        <v>0</v>
      </c>
      <c r="FY61" s="42">
        <f t="shared" si="929"/>
        <v>0</v>
      </c>
      <c r="FZ61" s="42">
        <f t="shared" si="929"/>
        <v>0</v>
      </c>
      <c r="GA61" s="42">
        <f>SUM(FO61:FZ61)</f>
        <v>83.995110319876559</v>
      </c>
      <c r="GB61" s="42">
        <f>+GB30</f>
        <v>17022.392504214669</v>
      </c>
      <c r="GC61" s="42">
        <f t="shared" ref="GC61:GM61" si="930">+GC30</f>
        <v>0</v>
      </c>
      <c r="GD61" s="42">
        <f t="shared" si="930"/>
        <v>0</v>
      </c>
      <c r="GE61" s="42">
        <f t="shared" si="930"/>
        <v>0</v>
      </c>
      <c r="GF61" s="42">
        <f t="shared" si="930"/>
        <v>0</v>
      </c>
      <c r="GG61" s="42">
        <f t="shared" si="930"/>
        <v>0</v>
      </c>
      <c r="GH61" s="42">
        <f t="shared" si="930"/>
        <v>0</v>
      </c>
      <c r="GI61" s="42">
        <f t="shared" si="930"/>
        <v>0</v>
      </c>
      <c r="GJ61" s="42">
        <f t="shared" si="930"/>
        <v>0</v>
      </c>
      <c r="GK61" s="42">
        <f t="shared" si="930"/>
        <v>0</v>
      </c>
      <c r="GL61" s="42">
        <f t="shared" si="930"/>
        <v>0</v>
      </c>
      <c r="GM61" s="42">
        <f t="shared" si="930"/>
        <v>16818.372231698013</v>
      </c>
      <c r="GN61" s="42">
        <f>SUM(GB61:GM61)</f>
        <v>33840.764735912686</v>
      </c>
      <c r="GO61" s="105"/>
      <c r="GP61" s="105"/>
      <c r="GQ61" s="105"/>
      <c r="GR61" s="105"/>
      <c r="GS61" s="105"/>
      <c r="GT61" s="105"/>
      <c r="GU61" s="105"/>
      <c r="GV61" s="105"/>
      <c r="GW61" s="105"/>
      <c r="GX61" s="105"/>
      <c r="GY61" s="105"/>
      <c r="GZ61" s="105"/>
      <c r="HA61" s="42"/>
      <c r="HB61" s="105"/>
      <c r="HC61" s="105"/>
      <c r="HD61" s="105"/>
      <c r="HE61" s="105"/>
      <c r="HF61" s="105"/>
      <c r="HG61" s="105"/>
      <c r="HH61" s="105"/>
      <c r="HI61" s="105"/>
      <c r="HJ61" s="105"/>
      <c r="HK61" s="105"/>
      <c r="HL61" s="105"/>
      <c r="HM61" s="105"/>
      <c r="HN61" s="42"/>
      <c r="HO61" s="105"/>
      <c r="HP61" s="105"/>
      <c r="HQ61" s="105"/>
      <c r="HR61" s="105"/>
      <c r="HS61" s="105"/>
      <c r="HT61" s="105"/>
      <c r="HU61" s="105"/>
      <c r="HV61" s="105"/>
      <c r="HW61" s="105"/>
      <c r="HX61" s="105"/>
      <c r="HY61" s="105"/>
      <c r="HZ61" s="105"/>
      <c r="IA61" s="42"/>
      <c r="IB61" s="105"/>
      <c r="IC61" s="105"/>
      <c r="ID61" s="105"/>
      <c r="IE61" s="105"/>
      <c r="IF61" s="105"/>
      <c r="IG61" s="105"/>
      <c r="IH61" s="105"/>
      <c r="II61" s="105"/>
      <c r="IJ61" s="105"/>
      <c r="IK61" s="105"/>
      <c r="IL61" s="105"/>
      <c r="IM61" s="105"/>
      <c r="IN61" s="42"/>
      <c r="IO61" s="105"/>
      <c r="IP61" s="105"/>
      <c r="IQ61" s="105"/>
      <c r="IR61" s="105"/>
      <c r="IS61" s="105"/>
      <c r="IT61" s="105"/>
      <c r="IU61" s="105"/>
      <c r="IV61" s="105"/>
      <c r="IW61" s="105"/>
      <c r="IX61" s="105"/>
      <c r="IY61" s="105"/>
      <c r="IZ61" s="105"/>
      <c r="JA61" s="42"/>
      <c r="JB61" s="105"/>
      <c r="JC61" s="105"/>
      <c r="JD61" s="105"/>
      <c r="JE61" s="105"/>
      <c r="JF61" s="105"/>
      <c r="JG61" s="105"/>
      <c r="JH61" s="105"/>
      <c r="JI61" s="105"/>
      <c r="JJ61" s="105"/>
      <c r="JK61" s="105"/>
      <c r="JL61" s="105"/>
      <c r="JM61" s="105"/>
      <c r="JN61" s="42"/>
      <c r="JO61" s="105"/>
      <c r="JP61" s="105"/>
      <c r="JQ61" s="105"/>
      <c r="JR61" s="105"/>
      <c r="JS61" s="105"/>
      <c r="JT61" s="105"/>
      <c r="JU61" s="105"/>
      <c r="JV61" s="105"/>
      <c r="JW61" s="105"/>
      <c r="JX61" s="105"/>
      <c r="JY61" s="105"/>
      <c r="JZ61" s="105"/>
      <c r="KA61" s="42"/>
      <c r="KB61" s="105"/>
      <c r="KC61" s="105"/>
      <c r="KD61" s="105"/>
      <c r="KE61" s="105"/>
      <c r="KF61" s="105"/>
      <c r="KG61" s="105"/>
      <c r="KH61" s="105"/>
      <c r="KI61" s="105"/>
      <c r="KJ61" s="105"/>
      <c r="KK61" s="105"/>
      <c r="KL61" s="105"/>
      <c r="KM61" s="105"/>
      <c r="KN61" s="42"/>
      <c r="KO61" s="105"/>
      <c r="KP61" s="105"/>
      <c r="KQ61" s="105"/>
      <c r="KR61" s="105"/>
      <c r="KS61" s="105"/>
      <c r="KT61" s="105"/>
      <c r="KU61" s="105"/>
      <c r="KV61" s="105"/>
      <c r="KW61" s="105"/>
      <c r="KX61" s="105"/>
      <c r="KY61" s="105"/>
      <c r="KZ61" s="105"/>
      <c r="LA61" s="42"/>
      <c r="LB61" s="105"/>
      <c r="LC61" s="105"/>
      <c r="LD61" s="105"/>
      <c r="LE61" s="105"/>
      <c r="LF61" s="105"/>
      <c r="LG61" s="105"/>
      <c r="LH61" s="105"/>
      <c r="LI61" s="105"/>
      <c r="LJ61" s="105"/>
      <c r="LK61" s="105"/>
      <c r="LL61" s="105"/>
      <c r="LM61" s="105"/>
      <c r="LN61" s="353"/>
    </row>
    <row r="62" spans="1:326">
      <c r="A62" s="29" t="s">
        <v>299</v>
      </c>
      <c r="B62" s="321"/>
      <c r="C62" s="104"/>
      <c r="D62" s="104"/>
      <c r="E62" s="104"/>
      <c r="F62" s="104"/>
      <c r="G62" s="104"/>
      <c r="H62" s="104"/>
      <c r="I62" s="104"/>
      <c r="J62" s="104"/>
      <c r="K62" s="104"/>
      <c r="L62" s="104"/>
      <c r="M62" s="112"/>
      <c r="N62" s="42">
        <f>SUM(B62:M62)</f>
        <v>0</v>
      </c>
      <c r="O62" s="104"/>
      <c r="P62" s="104"/>
      <c r="Q62" s="104"/>
      <c r="R62" s="104"/>
      <c r="S62" s="104"/>
      <c r="T62" s="104"/>
      <c r="U62" s="104"/>
      <c r="V62" s="104"/>
      <c r="W62" s="104"/>
      <c r="X62" s="104"/>
      <c r="Y62" s="104"/>
      <c r="Z62" s="104"/>
      <c r="AA62" s="42">
        <f>SUM(O62:Z62)</f>
        <v>0</v>
      </c>
      <c r="AB62" s="42">
        <f t="shared" ref="AB62" si="931">+AB64-AA64</f>
        <v>-1024.0384615384392</v>
      </c>
      <c r="AC62" s="42">
        <f t="shared" ref="AC62" si="932">+AC64-AB64</f>
        <v>-1024.0384615384974</v>
      </c>
      <c r="AD62" s="42">
        <f t="shared" ref="AD62" si="933">+AD64-AC64</f>
        <v>-1024.0384615384392</v>
      </c>
      <c r="AE62" s="42">
        <f t="shared" ref="AE62" si="934">+AE64-AD64</f>
        <v>-1024.0384615384974</v>
      </c>
      <c r="AF62" s="42">
        <f t="shared" ref="AF62" si="935">+AF64-AE64</f>
        <v>-1024.0384615384392</v>
      </c>
      <c r="AG62" s="42">
        <f t="shared" ref="AG62" si="936">+AG64-AF64</f>
        <v>-1024.0384615384392</v>
      </c>
      <c r="AH62" s="42">
        <f t="shared" ref="AH62" si="937">+AH64-AG64</f>
        <v>-1024.0384615384974</v>
      </c>
      <c r="AI62" s="42">
        <f t="shared" ref="AI62" si="938">+AI64-AH64</f>
        <v>-1024.0384615384974</v>
      </c>
      <c r="AJ62" s="42">
        <f t="shared" ref="AJ62" si="939">+AJ64-AI64</f>
        <v>-1024.0384615384392</v>
      </c>
      <c r="AK62" s="42">
        <f t="shared" ref="AK62" si="940">+AK64-AJ64</f>
        <v>-1024.0384615384974</v>
      </c>
      <c r="AL62" s="42">
        <f t="shared" ref="AL62" si="941">+AL64-AK64</f>
        <v>-1024.0384615384392</v>
      </c>
      <c r="AM62" s="42">
        <f t="shared" ref="AM62:AO62" si="942">+AM64-AL64</f>
        <v>-1024.0384615384974</v>
      </c>
      <c r="AN62" s="42">
        <f>SUM(AB62:AM62)</f>
        <v>-12288.461538461619</v>
      </c>
      <c r="AO62" s="42">
        <f t="shared" si="942"/>
        <v>-1024.0384615384392</v>
      </c>
      <c r="AP62" s="42">
        <f t="shared" ref="AP62" si="943">+AP64-AO64</f>
        <v>-1024.0384615384392</v>
      </c>
      <c r="AQ62" s="42">
        <f t="shared" ref="AQ62" si="944">+AQ64-AP64</f>
        <v>-1024.0384615384974</v>
      </c>
      <c r="AR62" s="42">
        <f t="shared" ref="AR62:AZ62" si="945">+AR64-AQ64</f>
        <v>-1024.0384615384974</v>
      </c>
      <c r="AS62" s="42">
        <f t="shared" si="945"/>
        <v>-1024.0384615384392</v>
      </c>
      <c r="AT62" s="42">
        <f t="shared" si="945"/>
        <v>-1024.0384615384392</v>
      </c>
      <c r="AU62" s="42">
        <f t="shared" si="945"/>
        <v>-1024.0384615384974</v>
      </c>
      <c r="AV62" s="42">
        <f t="shared" si="945"/>
        <v>-1024.0384615384974</v>
      </c>
      <c r="AW62" s="42">
        <f t="shared" si="945"/>
        <v>-1024.0384615384392</v>
      </c>
      <c r="AX62" s="42">
        <f t="shared" si="945"/>
        <v>-1024.0384615384392</v>
      </c>
      <c r="AY62" s="42">
        <f t="shared" si="945"/>
        <v>-1024.0384615384974</v>
      </c>
      <c r="AZ62" s="42">
        <f t="shared" si="945"/>
        <v>-1024.0384615384974</v>
      </c>
      <c r="BA62" s="42">
        <f>SUM(AO62:AZ62)</f>
        <v>-12288.461538461619</v>
      </c>
      <c r="BB62" s="42">
        <f t="shared" ref="BB62:DM62" si="946">+BB64-BA64</f>
        <v>-1024.0384615384392</v>
      </c>
      <c r="BC62" s="42">
        <f t="shared" si="946"/>
        <v>-1024.0384615384392</v>
      </c>
      <c r="BD62" s="42">
        <f t="shared" si="946"/>
        <v>-1024.0384615384974</v>
      </c>
      <c r="BE62" s="42">
        <f t="shared" si="946"/>
        <v>-1024.0384615384392</v>
      </c>
      <c r="BF62" s="42">
        <f t="shared" si="946"/>
        <v>-1024.0384615384974</v>
      </c>
      <c r="BG62" s="42">
        <f t="shared" si="946"/>
        <v>-1024.0384615384392</v>
      </c>
      <c r="BH62" s="42">
        <f t="shared" si="946"/>
        <v>-1024.0384615384392</v>
      </c>
      <c r="BI62" s="42">
        <f t="shared" si="946"/>
        <v>-1024.0384615384974</v>
      </c>
      <c r="BJ62" s="42">
        <f t="shared" si="946"/>
        <v>-1024.0384615384392</v>
      </c>
      <c r="BK62" s="42">
        <f t="shared" si="946"/>
        <v>-1024.0384615384974</v>
      </c>
      <c r="BL62" s="42">
        <f t="shared" si="946"/>
        <v>-1024.0384615384974</v>
      </c>
      <c r="BM62" s="42">
        <f t="shared" si="946"/>
        <v>-1024.0384615384392</v>
      </c>
      <c r="BN62" s="42">
        <f t="shared" ref="BN62" si="947">SUM(BB62:BM62)</f>
        <v>-12288.461538461561</v>
      </c>
      <c r="BO62" s="42">
        <f t="shared" ref="BO62" si="948">+BO64-BN64</f>
        <v>-1024.0384615384392</v>
      </c>
      <c r="BP62" s="42">
        <f t="shared" si="946"/>
        <v>-1024.0384615384974</v>
      </c>
      <c r="BQ62" s="42">
        <f t="shared" si="946"/>
        <v>-1024.0384615384392</v>
      </c>
      <c r="BR62" s="42">
        <f t="shared" si="946"/>
        <v>-1024.0384615384974</v>
      </c>
      <c r="BS62" s="42">
        <f t="shared" si="946"/>
        <v>-1024.0384615384392</v>
      </c>
      <c r="BT62" s="42">
        <f t="shared" si="946"/>
        <v>-1024.0384615384974</v>
      </c>
      <c r="BU62" s="42">
        <f t="shared" si="946"/>
        <v>-1024.0384615384392</v>
      </c>
      <c r="BV62" s="42">
        <f t="shared" si="946"/>
        <v>-1024.0384615384974</v>
      </c>
      <c r="BW62" s="42">
        <f t="shared" si="946"/>
        <v>-1024.0384615384392</v>
      </c>
      <c r="BX62" s="42">
        <f t="shared" si="946"/>
        <v>-1024.0384615384392</v>
      </c>
      <c r="BY62" s="42">
        <f t="shared" si="946"/>
        <v>-1024.0384615384974</v>
      </c>
      <c r="BZ62" s="42">
        <f t="shared" si="946"/>
        <v>-1024.0384615384392</v>
      </c>
      <c r="CA62" s="42">
        <f t="shared" ref="CA62" si="949">SUM(BO62:BZ62)</f>
        <v>-12288.461538461561</v>
      </c>
      <c r="CB62" s="42">
        <f t="shared" ref="CB62" si="950">+CB64-CA64</f>
        <v>-1024.0384615384974</v>
      </c>
      <c r="CC62" s="42">
        <f t="shared" si="946"/>
        <v>-1024.0384615384392</v>
      </c>
      <c r="CD62" s="42">
        <f t="shared" si="946"/>
        <v>-1024.0384615384392</v>
      </c>
      <c r="CE62" s="42">
        <f t="shared" si="946"/>
        <v>-1024.0384615384974</v>
      </c>
      <c r="CF62" s="42">
        <f t="shared" si="946"/>
        <v>-1024.0384615384974</v>
      </c>
      <c r="CG62" s="42">
        <f t="shared" si="946"/>
        <v>-1024.0384615384392</v>
      </c>
      <c r="CH62" s="42">
        <f t="shared" si="946"/>
        <v>-1024.0384615384392</v>
      </c>
      <c r="CI62" s="42">
        <f t="shared" si="946"/>
        <v>-1024.0384615384974</v>
      </c>
      <c r="CJ62" s="42">
        <f t="shared" si="946"/>
        <v>-1024.0384615384974</v>
      </c>
      <c r="CK62" s="42">
        <f t="shared" si="946"/>
        <v>-1024.0384615384392</v>
      </c>
      <c r="CL62" s="42">
        <f t="shared" si="946"/>
        <v>-1024.0384615384392</v>
      </c>
      <c r="CM62" s="42">
        <f t="shared" si="946"/>
        <v>-1024.0384615384974</v>
      </c>
      <c r="CN62" s="42">
        <f t="shared" ref="CN62" si="951">SUM(CB62:CM62)</f>
        <v>-12288.461538461619</v>
      </c>
      <c r="CO62" s="42">
        <f t="shared" ref="CO62" si="952">+CO64-CN64</f>
        <v>-1024.0384615384974</v>
      </c>
      <c r="CP62" s="42">
        <f t="shared" si="946"/>
        <v>-1024.0384615384392</v>
      </c>
      <c r="CQ62" s="42">
        <f t="shared" si="946"/>
        <v>-1024.0384615384392</v>
      </c>
      <c r="CR62" s="42">
        <f t="shared" si="946"/>
        <v>-1024.0384615384974</v>
      </c>
      <c r="CS62" s="42">
        <f t="shared" si="946"/>
        <v>-1024.0384615384974</v>
      </c>
      <c r="CT62" s="42">
        <f t="shared" si="946"/>
        <v>-1024.0384615384392</v>
      </c>
      <c r="CU62" s="42">
        <f t="shared" si="946"/>
        <v>-1024.0384615384392</v>
      </c>
      <c r="CV62" s="42">
        <f t="shared" si="946"/>
        <v>-1024.0384615384974</v>
      </c>
      <c r="CW62" s="42">
        <f t="shared" si="946"/>
        <v>-1024.0384615384974</v>
      </c>
      <c r="CX62" s="42">
        <f t="shared" si="946"/>
        <v>-1024.0384615384683</v>
      </c>
      <c r="CY62" s="42">
        <f t="shared" si="946"/>
        <v>-1024.0384615384683</v>
      </c>
      <c r="CZ62" s="42">
        <f t="shared" si="946"/>
        <v>-1024.0384615384392</v>
      </c>
      <c r="DA62" s="42">
        <f t="shared" ref="DA62" si="953">SUM(CO62:CZ62)</f>
        <v>-12288.461538461619</v>
      </c>
      <c r="DB62" s="42">
        <f t="shared" ref="DB62" si="954">+DB64-DA64</f>
        <v>-1024.0384615384974</v>
      </c>
      <c r="DC62" s="42">
        <f t="shared" si="946"/>
        <v>-1024.0384615384683</v>
      </c>
      <c r="DD62" s="42">
        <f t="shared" si="946"/>
        <v>-1024.0384615384683</v>
      </c>
      <c r="DE62" s="42">
        <f t="shared" si="946"/>
        <v>-1024.0384615384392</v>
      </c>
      <c r="DF62" s="42">
        <f t="shared" si="946"/>
        <v>-1024.0384615384392</v>
      </c>
      <c r="DG62" s="42">
        <f t="shared" si="946"/>
        <v>-1024.0384615384683</v>
      </c>
      <c r="DH62" s="42">
        <f t="shared" si="946"/>
        <v>-1024.0384615384683</v>
      </c>
      <c r="DI62" s="42">
        <f t="shared" si="946"/>
        <v>-1024.0384615384683</v>
      </c>
      <c r="DJ62" s="42">
        <f t="shared" si="946"/>
        <v>-1024.0384615384683</v>
      </c>
      <c r="DK62" s="42">
        <f t="shared" si="946"/>
        <v>-1024.0384615384392</v>
      </c>
      <c r="DL62" s="42">
        <f t="shared" si="946"/>
        <v>-1024.0384615384683</v>
      </c>
      <c r="DM62" s="42">
        <f t="shared" si="946"/>
        <v>-1024.0384615384683</v>
      </c>
      <c r="DN62" s="42">
        <f t="shared" ref="DN62" si="955">SUM(DB62:DM62)</f>
        <v>-12288.461538461561</v>
      </c>
      <c r="DO62" s="42">
        <f t="shared" ref="DO62:FZ62" si="956">+DO64-DN64</f>
        <v>-1024.0384615384974</v>
      </c>
      <c r="DP62" s="42">
        <f t="shared" si="956"/>
        <v>-1024.0384615384392</v>
      </c>
      <c r="DQ62" s="42">
        <f t="shared" si="956"/>
        <v>-1024.0384615384683</v>
      </c>
      <c r="DR62" s="42">
        <f t="shared" si="956"/>
        <v>-1024.0384615384392</v>
      </c>
      <c r="DS62" s="42">
        <f t="shared" si="956"/>
        <v>-1024.0384615384683</v>
      </c>
      <c r="DT62" s="42">
        <f t="shared" si="956"/>
        <v>-1024.0384615384392</v>
      </c>
      <c r="DU62" s="42">
        <f t="shared" si="956"/>
        <v>-1024.0384615384392</v>
      </c>
      <c r="DV62" s="42">
        <f t="shared" si="956"/>
        <v>-1024.0384615384683</v>
      </c>
      <c r="DW62" s="42">
        <f t="shared" si="956"/>
        <v>-1024.0384615384683</v>
      </c>
      <c r="DX62" s="42">
        <f t="shared" si="956"/>
        <v>-1024.0384615384974</v>
      </c>
      <c r="DY62" s="42">
        <f t="shared" si="956"/>
        <v>-1024.0384615384392</v>
      </c>
      <c r="DZ62" s="42">
        <f t="shared" si="956"/>
        <v>-1024.0384615384392</v>
      </c>
      <c r="EA62" s="42">
        <f t="shared" ref="EA62" si="957">SUM(DO62:DZ62)</f>
        <v>-12288.461538461503</v>
      </c>
      <c r="EB62" s="42">
        <f t="shared" ref="EB62" si="958">+EB64-EA64</f>
        <v>-1024.0384615384683</v>
      </c>
      <c r="EC62" s="42">
        <f t="shared" si="956"/>
        <v>-1024.0384615384683</v>
      </c>
      <c r="ED62" s="42">
        <f t="shared" si="956"/>
        <v>-1024.0384615384392</v>
      </c>
      <c r="EE62" s="42">
        <f t="shared" si="956"/>
        <v>-1024.0384615384392</v>
      </c>
      <c r="EF62" s="42">
        <f t="shared" si="956"/>
        <v>-1024.0384615384683</v>
      </c>
      <c r="EG62" s="42">
        <f t="shared" si="956"/>
        <v>-1024.0384615384683</v>
      </c>
      <c r="EH62" s="42">
        <f t="shared" si="956"/>
        <v>-1024.0384615384974</v>
      </c>
      <c r="EI62" s="42">
        <f t="shared" si="956"/>
        <v>-1024.03846153841</v>
      </c>
      <c r="EJ62" s="42">
        <f t="shared" si="956"/>
        <v>-1024.0384615384683</v>
      </c>
      <c r="EK62" s="42">
        <f t="shared" si="956"/>
        <v>-1024.0384615384392</v>
      </c>
      <c r="EL62" s="42">
        <f t="shared" si="956"/>
        <v>-1024.0384615384392</v>
      </c>
      <c r="EM62" s="42">
        <f t="shared" si="956"/>
        <v>-1024.0384615384974</v>
      </c>
      <c r="EN62" s="42">
        <f t="shared" ref="EN62" si="959">SUM(EB62:EM62)</f>
        <v>-12288.461538461503</v>
      </c>
      <c r="EO62" s="42">
        <f t="shared" ref="EO62" si="960">+EO64-EN64</f>
        <v>-1024.0384615384392</v>
      </c>
      <c r="EP62" s="42">
        <f t="shared" si="956"/>
        <v>-1024.0384615384683</v>
      </c>
      <c r="EQ62" s="42">
        <f t="shared" si="956"/>
        <v>-1024.0384615384683</v>
      </c>
      <c r="ER62" s="42">
        <f t="shared" si="956"/>
        <v>-1024.0384615384392</v>
      </c>
      <c r="ES62" s="42">
        <f t="shared" si="956"/>
        <v>-1024.0384615384683</v>
      </c>
      <c r="ET62" s="42">
        <f t="shared" si="956"/>
        <v>-1024.0384615384683</v>
      </c>
      <c r="EU62" s="42">
        <f t="shared" si="956"/>
        <v>-1024.0384615384683</v>
      </c>
      <c r="EV62" s="42">
        <f t="shared" si="956"/>
        <v>-1024.0384615384683</v>
      </c>
      <c r="EW62" s="42">
        <f t="shared" si="956"/>
        <v>-1024.0384615384392</v>
      </c>
      <c r="EX62" s="42">
        <f t="shared" si="956"/>
        <v>-1024.0384615384392</v>
      </c>
      <c r="EY62" s="42">
        <f t="shared" si="956"/>
        <v>-1024.0384615384683</v>
      </c>
      <c r="EZ62" s="42">
        <f t="shared" si="956"/>
        <v>-1024.0384615384683</v>
      </c>
      <c r="FA62" s="42">
        <f t="shared" ref="FA62" si="961">SUM(EO62:EZ62)</f>
        <v>-12288.461538461503</v>
      </c>
      <c r="FB62" s="42">
        <f t="shared" ref="FB62" si="962">+FB64-FA64</f>
        <v>-1024.0384615384974</v>
      </c>
      <c r="FC62" s="42">
        <f t="shared" si="956"/>
        <v>-1024.0384615384392</v>
      </c>
      <c r="FD62" s="42">
        <f t="shared" si="956"/>
        <v>-1024.0384615384683</v>
      </c>
      <c r="FE62" s="42">
        <f t="shared" si="956"/>
        <v>-1024.0384615384683</v>
      </c>
      <c r="FF62" s="42">
        <f t="shared" si="956"/>
        <v>-1024.0384615384392</v>
      </c>
      <c r="FG62" s="42">
        <f t="shared" si="956"/>
        <v>-1024.0384615384974</v>
      </c>
      <c r="FH62" s="42">
        <f t="shared" si="956"/>
        <v>-1024.0384615384683</v>
      </c>
      <c r="FI62" s="42">
        <f t="shared" si="956"/>
        <v>-1024.0384615384392</v>
      </c>
      <c r="FJ62" s="42">
        <f t="shared" si="956"/>
        <v>-1024.0384615384683</v>
      </c>
      <c r="FK62" s="42">
        <f t="shared" si="956"/>
        <v>-1024.0384615384392</v>
      </c>
      <c r="FL62" s="42">
        <f t="shared" si="956"/>
        <v>-1024.0384615384683</v>
      </c>
      <c r="FM62" s="42">
        <f t="shared" si="956"/>
        <v>-1024.0384615384683</v>
      </c>
      <c r="FN62" s="42">
        <f t="shared" ref="FN62" si="963">SUM(FB62:FM62)</f>
        <v>-12288.461538461561</v>
      </c>
      <c r="FO62" s="42">
        <f t="shared" ref="FO62" si="964">+FO64-FN64</f>
        <v>-1024.0384615384683</v>
      </c>
      <c r="FP62" s="42">
        <f t="shared" si="956"/>
        <v>-1024.0384615384392</v>
      </c>
      <c r="FQ62" s="42">
        <f t="shared" si="956"/>
        <v>-1024.0384615384683</v>
      </c>
      <c r="FR62" s="42">
        <f t="shared" si="956"/>
        <v>-1024.0384615384683</v>
      </c>
      <c r="FS62" s="42">
        <f t="shared" si="956"/>
        <v>-1024.0384615384683</v>
      </c>
      <c r="FT62" s="42">
        <f t="shared" si="956"/>
        <v>-1024.0384615384392</v>
      </c>
      <c r="FU62" s="42">
        <f t="shared" si="956"/>
        <v>-1024.0384615384683</v>
      </c>
      <c r="FV62" s="42">
        <f t="shared" si="956"/>
        <v>-1024.0384615384683</v>
      </c>
      <c r="FW62" s="42">
        <f t="shared" si="956"/>
        <v>-1024.0384615384683</v>
      </c>
      <c r="FX62" s="42">
        <f t="shared" si="956"/>
        <v>-1024.0384615384683</v>
      </c>
      <c r="FY62" s="42">
        <f t="shared" si="956"/>
        <v>-1024.0384615384683</v>
      </c>
      <c r="FZ62" s="42">
        <f t="shared" si="956"/>
        <v>-1024.0384615384392</v>
      </c>
      <c r="GA62" s="42">
        <f t="shared" ref="GA62" si="965">SUM(FO62:FZ62)</f>
        <v>-12288.461538461532</v>
      </c>
      <c r="GB62" s="42">
        <f t="shared" ref="GB62:GM62" si="966">+GB64-GA64</f>
        <v>-1024.0384615384683</v>
      </c>
      <c r="GC62" s="42">
        <f t="shared" si="966"/>
        <v>-1024.0384615384683</v>
      </c>
      <c r="GD62" s="42">
        <f t="shared" si="966"/>
        <v>-1024.0384615384683</v>
      </c>
      <c r="GE62" s="42">
        <f t="shared" si="966"/>
        <v>-1024.0384615384683</v>
      </c>
      <c r="GF62" s="42">
        <f t="shared" si="966"/>
        <v>-1024.0384615384392</v>
      </c>
      <c r="GG62" s="42">
        <f t="shared" si="966"/>
        <v>-1024.0384615384683</v>
      </c>
      <c r="GH62" s="42">
        <f t="shared" si="966"/>
        <v>-1024.0384615384683</v>
      </c>
      <c r="GI62" s="42">
        <f t="shared" si="966"/>
        <v>-1024.0384615384683</v>
      </c>
      <c r="GJ62" s="42">
        <f t="shared" si="966"/>
        <v>-1024.0384615384392</v>
      </c>
      <c r="GK62" s="42">
        <f t="shared" si="966"/>
        <v>-1024.0384615384683</v>
      </c>
      <c r="GL62" s="42">
        <f t="shared" si="966"/>
        <v>-1024.0384615384683</v>
      </c>
      <c r="GM62" s="42">
        <f t="shared" si="966"/>
        <v>-1024.0384615384683</v>
      </c>
      <c r="GN62" s="42">
        <f t="shared" ref="GN62" si="967">SUM(GB62:GM62)</f>
        <v>-12288.461538461561</v>
      </c>
      <c r="GO62" s="105"/>
      <c r="GP62" s="105"/>
      <c r="GQ62" s="105"/>
      <c r="GR62" s="105"/>
      <c r="GS62" s="105"/>
      <c r="GT62" s="105"/>
      <c r="GU62" s="105"/>
      <c r="GV62" s="105"/>
      <c r="GW62" s="105"/>
      <c r="GX62" s="105"/>
      <c r="GY62" s="105"/>
      <c r="GZ62" s="105"/>
      <c r="HA62" s="42"/>
      <c r="HB62" s="105"/>
      <c r="HC62" s="105"/>
      <c r="HD62" s="105"/>
      <c r="HE62" s="105"/>
      <c r="HF62" s="105"/>
      <c r="HG62" s="105"/>
      <c r="HH62" s="105"/>
      <c r="HI62" s="105"/>
      <c r="HJ62" s="105"/>
      <c r="HK62" s="105"/>
      <c r="HL62" s="105"/>
      <c r="HM62" s="105"/>
      <c r="HN62" s="42"/>
      <c r="HO62" s="105"/>
      <c r="HP62" s="105"/>
      <c r="HQ62" s="105"/>
      <c r="HR62" s="105"/>
      <c r="HS62" s="105"/>
      <c r="HT62" s="105"/>
      <c r="HU62" s="105"/>
      <c r="HV62" s="105"/>
      <c r="HW62" s="105"/>
      <c r="HX62" s="105"/>
      <c r="HY62" s="105"/>
      <c r="HZ62" s="105"/>
      <c r="IA62" s="42"/>
      <c r="IB62" s="105"/>
      <c r="IC62" s="105"/>
      <c r="ID62" s="105"/>
      <c r="IE62" s="105"/>
      <c r="IF62" s="105"/>
      <c r="IG62" s="105"/>
      <c r="IH62" s="105"/>
      <c r="II62" s="105"/>
      <c r="IJ62" s="105"/>
      <c r="IK62" s="105"/>
      <c r="IL62" s="105"/>
      <c r="IM62" s="105"/>
      <c r="IN62" s="42"/>
      <c r="IO62" s="105"/>
      <c r="IP62" s="105"/>
      <c r="IQ62" s="105"/>
      <c r="IR62" s="105"/>
      <c r="IS62" s="105"/>
      <c r="IT62" s="105"/>
      <c r="IU62" s="105"/>
      <c r="IV62" s="105"/>
      <c r="IW62" s="105"/>
      <c r="IX62" s="105"/>
      <c r="IY62" s="105"/>
      <c r="IZ62" s="105"/>
      <c r="JA62" s="42"/>
      <c r="JB62" s="105"/>
      <c r="JC62" s="105"/>
      <c r="JD62" s="105"/>
      <c r="JE62" s="105"/>
      <c r="JF62" s="105"/>
      <c r="JG62" s="105"/>
      <c r="JH62" s="105"/>
      <c r="JI62" s="105"/>
      <c r="JJ62" s="105"/>
      <c r="JK62" s="105"/>
      <c r="JL62" s="105"/>
      <c r="JM62" s="105"/>
      <c r="JN62" s="42"/>
      <c r="JO62" s="105"/>
      <c r="JP62" s="105"/>
      <c r="JQ62" s="105"/>
      <c r="JR62" s="105"/>
      <c r="JS62" s="105"/>
      <c r="JT62" s="105"/>
      <c r="JU62" s="105"/>
      <c r="JV62" s="105"/>
      <c r="JW62" s="105"/>
      <c r="JX62" s="105"/>
      <c r="JY62" s="105"/>
      <c r="JZ62" s="105"/>
      <c r="KA62" s="42"/>
      <c r="KB62" s="105"/>
      <c r="KC62" s="105"/>
      <c r="KD62" s="105"/>
      <c r="KE62" s="105"/>
      <c r="KF62" s="105"/>
      <c r="KG62" s="105"/>
      <c r="KH62" s="105"/>
      <c r="KI62" s="105"/>
      <c r="KJ62" s="105"/>
      <c r="KK62" s="105"/>
      <c r="KL62" s="105"/>
      <c r="KM62" s="105"/>
      <c r="KN62" s="42"/>
      <c r="KO62" s="105"/>
      <c r="KP62" s="105"/>
      <c r="KQ62" s="105"/>
      <c r="KR62" s="105"/>
      <c r="KS62" s="105"/>
      <c r="KT62" s="105"/>
      <c r="KU62" s="105"/>
      <c r="KV62" s="105"/>
      <c r="KW62" s="105"/>
      <c r="KX62" s="105"/>
      <c r="KY62" s="105"/>
      <c r="KZ62" s="105"/>
      <c r="LA62" s="42"/>
      <c r="LB62" s="105"/>
      <c r="LC62" s="105"/>
      <c r="LD62" s="105"/>
      <c r="LE62" s="105"/>
      <c r="LF62" s="105"/>
      <c r="LG62" s="105"/>
      <c r="LH62" s="105"/>
      <c r="LI62" s="105"/>
      <c r="LJ62" s="105"/>
      <c r="LK62" s="105"/>
      <c r="LL62" s="105"/>
      <c r="LM62" s="105"/>
      <c r="LN62" s="353"/>
    </row>
    <row r="63" spans="1:326">
      <c r="A63" s="87" t="s">
        <v>360</v>
      </c>
      <c r="B63" s="127"/>
      <c r="C63" s="79"/>
      <c r="D63" s="79"/>
      <c r="E63" s="79"/>
      <c r="F63" s="79"/>
      <c r="G63" s="79"/>
      <c r="H63" s="79"/>
      <c r="I63" s="79"/>
      <c r="J63" s="79"/>
      <c r="K63" s="79"/>
      <c r="L63" s="79"/>
      <c r="M63" s="79"/>
      <c r="N63" s="79">
        <f>SUM(B63:M63)</f>
        <v>0</v>
      </c>
      <c r="O63" s="79"/>
      <c r="P63" s="79"/>
      <c r="Q63" s="79"/>
      <c r="R63" s="79"/>
      <c r="S63" s="79"/>
      <c r="T63" s="79"/>
      <c r="U63" s="79"/>
      <c r="V63" s="79"/>
      <c r="W63" s="79"/>
      <c r="X63" s="79"/>
      <c r="Y63" s="79"/>
      <c r="Z63" s="79"/>
      <c r="AA63" s="79">
        <f>SUM(O63:Z63)</f>
        <v>0</v>
      </c>
      <c r="AB63" s="79">
        <f t="shared" ref="AB63:AG63" si="968">+AB49-AB41</f>
        <v>1024.0384615384392</v>
      </c>
      <c r="AC63" s="79">
        <f t="shared" si="968"/>
        <v>1024.0384615384974</v>
      </c>
      <c r="AD63" s="79">
        <f t="shared" si="968"/>
        <v>1024.0384615384392</v>
      </c>
      <c r="AE63" s="79">
        <f t="shared" si="968"/>
        <v>1024.0384615384974</v>
      </c>
      <c r="AF63" s="79">
        <f t="shared" si="968"/>
        <v>1024.0384615384392</v>
      </c>
      <c r="AG63" s="79">
        <f t="shared" si="968"/>
        <v>1024.0384615384392</v>
      </c>
      <c r="AH63" s="79">
        <f t="shared" ref="AH63:AL63" si="969">+AH49-AH41</f>
        <v>1024.0384615384974</v>
      </c>
      <c r="AI63" s="79">
        <f t="shared" si="969"/>
        <v>1024.0384615384974</v>
      </c>
      <c r="AJ63" s="79">
        <f t="shared" si="969"/>
        <v>1024.0384615384392</v>
      </c>
      <c r="AK63" s="79">
        <f t="shared" si="969"/>
        <v>1024.0384615384974</v>
      </c>
      <c r="AL63" s="79">
        <f t="shared" si="969"/>
        <v>1024.0384615384392</v>
      </c>
      <c r="AM63" s="79">
        <f>+AM49-AM41</f>
        <v>1024.0384615384974</v>
      </c>
      <c r="AN63" s="79">
        <f>SUM(AB63:AM63)</f>
        <v>12288.461538461619</v>
      </c>
      <c r="AO63" s="79">
        <f t="shared" ref="AO63:AQ63" si="970">+AO49-AO41</f>
        <v>1024.0384615384392</v>
      </c>
      <c r="AP63" s="79">
        <f t="shared" si="970"/>
        <v>1024.0384615384392</v>
      </c>
      <c r="AQ63" s="79">
        <f t="shared" si="970"/>
        <v>1024.0384615384974</v>
      </c>
      <c r="AR63" s="79">
        <f t="shared" ref="AR63:AZ63" si="971">+AR49-AR41</f>
        <v>1024.0384615384974</v>
      </c>
      <c r="AS63" s="79">
        <f t="shared" si="971"/>
        <v>1024.0384615384392</v>
      </c>
      <c r="AT63" s="79">
        <f t="shared" si="971"/>
        <v>1024.0384615384392</v>
      </c>
      <c r="AU63" s="79">
        <f t="shared" si="971"/>
        <v>1024.0384615384974</v>
      </c>
      <c r="AV63" s="79">
        <f t="shared" si="971"/>
        <v>1024.0384615384974</v>
      </c>
      <c r="AW63" s="79">
        <f t="shared" si="971"/>
        <v>1024.0384615384392</v>
      </c>
      <c r="AX63" s="79">
        <f t="shared" si="971"/>
        <v>1024.0384615384392</v>
      </c>
      <c r="AY63" s="79">
        <f t="shared" si="971"/>
        <v>1024.0384615384974</v>
      </c>
      <c r="AZ63" s="79">
        <f t="shared" si="971"/>
        <v>1024.0384615384974</v>
      </c>
      <c r="BA63" s="79">
        <f>SUM(AO63:AZ63)</f>
        <v>12288.461538461619</v>
      </c>
      <c r="BB63" s="79">
        <f t="shared" ref="BB63:BM63" si="972">+BB49-BB41</f>
        <v>1024.0384615384392</v>
      </c>
      <c r="BC63" s="79">
        <f t="shared" si="972"/>
        <v>1024.0384615384392</v>
      </c>
      <c r="BD63" s="79">
        <f t="shared" si="972"/>
        <v>1024.0384615384974</v>
      </c>
      <c r="BE63" s="79">
        <f t="shared" si="972"/>
        <v>1024.0384615384392</v>
      </c>
      <c r="BF63" s="79">
        <f t="shared" si="972"/>
        <v>1024.0384615384974</v>
      </c>
      <c r="BG63" s="79">
        <f t="shared" si="972"/>
        <v>1024.0384615384392</v>
      </c>
      <c r="BH63" s="79">
        <f t="shared" si="972"/>
        <v>1024.0384615384392</v>
      </c>
      <c r="BI63" s="79">
        <f t="shared" si="972"/>
        <v>1024.0384615384974</v>
      </c>
      <c r="BJ63" s="79">
        <f t="shared" si="972"/>
        <v>1024.0384615384392</v>
      </c>
      <c r="BK63" s="79">
        <f t="shared" si="972"/>
        <v>1024.0384615384974</v>
      </c>
      <c r="BL63" s="79">
        <f t="shared" si="972"/>
        <v>1024.0384615384974</v>
      </c>
      <c r="BM63" s="79">
        <f t="shared" si="972"/>
        <v>1024.0384615384392</v>
      </c>
      <c r="BN63" s="79">
        <f t="shared" ref="BN63" si="973">SUM(BB63:BM63)</f>
        <v>12288.461538461561</v>
      </c>
      <c r="BO63" s="79">
        <f t="shared" ref="BO63:BZ63" si="974">+BO49-BO41</f>
        <v>1024.0384615384392</v>
      </c>
      <c r="BP63" s="79">
        <f t="shared" si="974"/>
        <v>1024.0384615384974</v>
      </c>
      <c r="BQ63" s="79">
        <f t="shared" si="974"/>
        <v>1024.0384615384392</v>
      </c>
      <c r="BR63" s="79">
        <f t="shared" si="974"/>
        <v>1024.0384615384974</v>
      </c>
      <c r="BS63" s="79">
        <f t="shared" si="974"/>
        <v>1024.0384615384392</v>
      </c>
      <c r="BT63" s="79">
        <f t="shared" si="974"/>
        <v>1024.0384615384974</v>
      </c>
      <c r="BU63" s="79">
        <f t="shared" si="974"/>
        <v>1024.0384615384392</v>
      </c>
      <c r="BV63" s="79">
        <f t="shared" si="974"/>
        <v>1024.0384615384974</v>
      </c>
      <c r="BW63" s="79">
        <f t="shared" si="974"/>
        <v>1024.0384615384392</v>
      </c>
      <c r="BX63" s="79">
        <f t="shared" si="974"/>
        <v>1024.0384615384392</v>
      </c>
      <c r="BY63" s="79">
        <f t="shared" si="974"/>
        <v>1024.0384615384974</v>
      </c>
      <c r="BZ63" s="79">
        <f t="shared" si="974"/>
        <v>1024.0384615384392</v>
      </c>
      <c r="CA63" s="79">
        <f t="shared" ref="CA63" si="975">SUM(BO63:BZ63)</f>
        <v>12288.461538461561</v>
      </c>
      <c r="CB63" s="79">
        <f t="shared" ref="CB63:CM63" si="976">+CB49-CB41</f>
        <v>1024.0384615384974</v>
      </c>
      <c r="CC63" s="79">
        <f t="shared" si="976"/>
        <v>1024.0384615384392</v>
      </c>
      <c r="CD63" s="79">
        <f t="shared" si="976"/>
        <v>1024.0384615384392</v>
      </c>
      <c r="CE63" s="79">
        <f t="shared" si="976"/>
        <v>1024.0384615384974</v>
      </c>
      <c r="CF63" s="79">
        <f t="shared" si="976"/>
        <v>1024.0384615384974</v>
      </c>
      <c r="CG63" s="79">
        <f t="shared" si="976"/>
        <v>1024.0384615384392</v>
      </c>
      <c r="CH63" s="79">
        <f t="shared" si="976"/>
        <v>1024.0384615384392</v>
      </c>
      <c r="CI63" s="79">
        <f t="shared" si="976"/>
        <v>1024.0384615384974</v>
      </c>
      <c r="CJ63" s="79">
        <f t="shared" si="976"/>
        <v>1024.0384615384974</v>
      </c>
      <c r="CK63" s="79">
        <f t="shared" si="976"/>
        <v>1024.0384615384392</v>
      </c>
      <c r="CL63" s="79">
        <f t="shared" si="976"/>
        <v>1024.0384615384392</v>
      </c>
      <c r="CM63" s="79">
        <f t="shared" si="976"/>
        <v>1024.0384615384974</v>
      </c>
      <c r="CN63" s="79">
        <f t="shared" ref="CN63" si="977">SUM(CB63:CM63)</f>
        <v>12288.461538461619</v>
      </c>
      <c r="CO63" s="79">
        <f t="shared" ref="CO63:CZ63" si="978">+CO49-CO41</f>
        <v>1024.0384615384974</v>
      </c>
      <c r="CP63" s="79">
        <f t="shared" si="978"/>
        <v>1024.0384615384392</v>
      </c>
      <c r="CQ63" s="79">
        <f t="shared" si="978"/>
        <v>1024.0384615384392</v>
      </c>
      <c r="CR63" s="79">
        <f t="shared" si="978"/>
        <v>1024.0384615384974</v>
      </c>
      <c r="CS63" s="79">
        <f t="shared" si="978"/>
        <v>1024.0384615384974</v>
      </c>
      <c r="CT63" s="79">
        <f t="shared" si="978"/>
        <v>1024.0384615384392</v>
      </c>
      <c r="CU63" s="79">
        <f t="shared" si="978"/>
        <v>1024.0384615384392</v>
      </c>
      <c r="CV63" s="79">
        <f t="shared" si="978"/>
        <v>1024.0384615384974</v>
      </c>
      <c r="CW63" s="79">
        <f t="shared" si="978"/>
        <v>1024.0384615384974</v>
      </c>
      <c r="CX63" s="79">
        <f t="shared" si="978"/>
        <v>1024.0384615384683</v>
      </c>
      <c r="CY63" s="79">
        <f t="shared" si="978"/>
        <v>1024.0384615384683</v>
      </c>
      <c r="CZ63" s="79">
        <f t="shared" si="978"/>
        <v>1024.0384615384392</v>
      </c>
      <c r="DA63" s="79">
        <f t="shared" ref="DA63" si="979">SUM(CO63:CZ63)</f>
        <v>12288.461538461619</v>
      </c>
      <c r="DB63" s="79">
        <f t="shared" ref="DB63:DM63" si="980">+DB49-DB41</f>
        <v>1024.0384615384974</v>
      </c>
      <c r="DC63" s="79">
        <f t="shared" si="980"/>
        <v>1024.0384615384683</v>
      </c>
      <c r="DD63" s="79">
        <f t="shared" si="980"/>
        <v>1024.0384615384683</v>
      </c>
      <c r="DE63" s="79">
        <f t="shared" si="980"/>
        <v>1024.0384615384392</v>
      </c>
      <c r="DF63" s="79">
        <f t="shared" si="980"/>
        <v>1024.0384615384392</v>
      </c>
      <c r="DG63" s="79">
        <f t="shared" si="980"/>
        <v>1024.0384615384683</v>
      </c>
      <c r="DH63" s="79">
        <f t="shared" si="980"/>
        <v>1024.0384615384683</v>
      </c>
      <c r="DI63" s="79">
        <f t="shared" si="980"/>
        <v>1024.0384615384683</v>
      </c>
      <c r="DJ63" s="79">
        <f t="shared" si="980"/>
        <v>1024.0384615384683</v>
      </c>
      <c r="DK63" s="79">
        <f t="shared" si="980"/>
        <v>1024.0384615384392</v>
      </c>
      <c r="DL63" s="79">
        <f t="shared" si="980"/>
        <v>1024.0384615384683</v>
      </c>
      <c r="DM63" s="79">
        <f t="shared" si="980"/>
        <v>1024.0384615384683</v>
      </c>
      <c r="DN63" s="79">
        <f t="shared" ref="DN63" si="981">SUM(DB63:DM63)</f>
        <v>12288.461538461561</v>
      </c>
      <c r="DO63" s="79">
        <f t="shared" ref="DO63:DZ63" si="982">+DO49-DO41</f>
        <v>1024.0384615384974</v>
      </c>
      <c r="DP63" s="79">
        <f t="shared" si="982"/>
        <v>1024.0384615384392</v>
      </c>
      <c r="DQ63" s="79">
        <f t="shared" si="982"/>
        <v>1024.0384615384683</v>
      </c>
      <c r="DR63" s="79">
        <f t="shared" si="982"/>
        <v>1024.0384615384392</v>
      </c>
      <c r="DS63" s="79">
        <f t="shared" si="982"/>
        <v>1024.0384615384683</v>
      </c>
      <c r="DT63" s="79">
        <f t="shared" si="982"/>
        <v>1024.0384615384392</v>
      </c>
      <c r="DU63" s="79">
        <f t="shared" si="982"/>
        <v>1024.0384615384392</v>
      </c>
      <c r="DV63" s="79">
        <f t="shared" si="982"/>
        <v>1024.0384615384683</v>
      </c>
      <c r="DW63" s="79">
        <f t="shared" si="982"/>
        <v>1024.0384615384683</v>
      </c>
      <c r="DX63" s="79">
        <f t="shared" si="982"/>
        <v>1024.0384615384974</v>
      </c>
      <c r="DY63" s="79">
        <f t="shared" si="982"/>
        <v>1024.0384615384392</v>
      </c>
      <c r="DZ63" s="79">
        <f t="shared" si="982"/>
        <v>1024.0384615384392</v>
      </c>
      <c r="EA63" s="79">
        <f t="shared" ref="EA63" si="983">SUM(DO63:DZ63)</f>
        <v>12288.461538461503</v>
      </c>
      <c r="EB63" s="79">
        <f t="shared" ref="EB63:EM63" si="984">+EB49-EB41</f>
        <v>1024.0384615384683</v>
      </c>
      <c r="EC63" s="79">
        <f t="shared" si="984"/>
        <v>1024.0384615384683</v>
      </c>
      <c r="ED63" s="79">
        <f t="shared" si="984"/>
        <v>1024.0384615384392</v>
      </c>
      <c r="EE63" s="79">
        <f t="shared" si="984"/>
        <v>1024.0384615384392</v>
      </c>
      <c r="EF63" s="79">
        <f t="shared" si="984"/>
        <v>1024.0384615384683</v>
      </c>
      <c r="EG63" s="79">
        <f t="shared" si="984"/>
        <v>1024.0384615384683</v>
      </c>
      <c r="EH63" s="79">
        <f t="shared" si="984"/>
        <v>1024.0384615384974</v>
      </c>
      <c r="EI63" s="79">
        <f t="shared" si="984"/>
        <v>1024.03846153841</v>
      </c>
      <c r="EJ63" s="79">
        <f t="shared" si="984"/>
        <v>1024.0384615384683</v>
      </c>
      <c r="EK63" s="79">
        <f t="shared" si="984"/>
        <v>1024.0384615384392</v>
      </c>
      <c r="EL63" s="79">
        <f t="shared" si="984"/>
        <v>1024.0384615384392</v>
      </c>
      <c r="EM63" s="79">
        <f t="shared" si="984"/>
        <v>1024.0384615384974</v>
      </c>
      <c r="EN63" s="79">
        <f t="shared" ref="EN63" si="985">SUM(EB63:EM63)</f>
        <v>12288.461538461503</v>
      </c>
      <c r="EO63" s="79">
        <f t="shared" ref="EO63:EZ63" si="986">+EO49-EO41</f>
        <v>1024.0384615384392</v>
      </c>
      <c r="EP63" s="79">
        <f t="shared" si="986"/>
        <v>1024.0384615384683</v>
      </c>
      <c r="EQ63" s="79">
        <f t="shared" si="986"/>
        <v>1024.0384615384683</v>
      </c>
      <c r="ER63" s="79">
        <f t="shared" si="986"/>
        <v>1024.0384615384392</v>
      </c>
      <c r="ES63" s="79">
        <f t="shared" si="986"/>
        <v>1024.0384615384683</v>
      </c>
      <c r="ET63" s="79">
        <f t="shared" si="986"/>
        <v>1024.0384615384683</v>
      </c>
      <c r="EU63" s="79">
        <f t="shared" si="986"/>
        <v>1024.0384615384683</v>
      </c>
      <c r="EV63" s="79">
        <f t="shared" si="986"/>
        <v>1024.0384615384683</v>
      </c>
      <c r="EW63" s="79">
        <f t="shared" si="986"/>
        <v>1024.0384615384392</v>
      </c>
      <c r="EX63" s="79">
        <f t="shared" si="986"/>
        <v>1024.0384615384392</v>
      </c>
      <c r="EY63" s="79">
        <f t="shared" si="986"/>
        <v>1024.0384615384683</v>
      </c>
      <c r="EZ63" s="79">
        <f t="shared" si="986"/>
        <v>1024.0384615384683</v>
      </c>
      <c r="FA63" s="79">
        <f t="shared" ref="FA63" si="987">SUM(EO63:EZ63)</f>
        <v>12288.461538461503</v>
      </c>
      <c r="FB63" s="79">
        <f t="shared" ref="FB63:FM63" si="988">+FB49-FB41</f>
        <v>1024.0384615384974</v>
      </c>
      <c r="FC63" s="79">
        <f t="shared" si="988"/>
        <v>1024.0384615384392</v>
      </c>
      <c r="FD63" s="79">
        <f t="shared" si="988"/>
        <v>1024.0384615384683</v>
      </c>
      <c r="FE63" s="79">
        <f t="shared" si="988"/>
        <v>1024.0384615384683</v>
      </c>
      <c r="FF63" s="79">
        <f t="shared" si="988"/>
        <v>1024.0384615384392</v>
      </c>
      <c r="FG63" s="79">
        <f t="shared" si="988"/>
        <v>1024.0384615384974</v>
      </c>
      <c r="FH63" s="79">
        <f t="shared" si="988"/>
        <v>1024.0384615384683</v>
      </c>
      <c r="FI63" s="79">
        <f t="shared" si="988"/>
        <v>1024.0384615384392</v>
      </c>
      <c r="FJ63" s="79">
        <f t="shared" si="988"/>
        <v>1024.0384615384683</v>
      </c>
      <c r="FK63" s="79">
        <f t="shared" si="988"/>
        <v>1024.0384615384392</v>
      </c>
      <c r="FL63" s="79">
        <f t="shared" si="988"/>
        <v>1024.0384615384683</v>
      </c>
      <c r="FM63" s="79">
        <f t="shared" si="988"/>
        <v>1024.0384615384683</v>
      </c>
      <c r="FN63" s="79">
        <f t="shared" ref="FN63" si="989">SUM(FB63:FM63)</f>
        <v>12288.461538461561</v>
      </c>
      <c r="FO63" s="79">
        <f t="shared" ref="FO63:FZ63" si="990">+FO49-FO41</f>
        <v>8888.3804938417161</v>
      </c>
      <c r="FP63" s="79">
        <f t="shared" si="990"/>
        <v>27550.088506169472</v>
      </c>
      <c r="FQ63" s="79">
        <f t="shared" si="990"/>
        <v>27996.26246815428</v>
      </c>
      <c r="FR63" s="79">
        <f t="shared" si="990"/>
        <v>28446.898169758875</v>
      </c>
      <c r="FS63" s="79">
        <f t="shared" si="990"/>
        <v>28902.040228379541</v>
      </c>
      <c r="FT63" s="79">
        <f t="shared" si="990"/>
        <v>29361.733707586391</v>
      </c>
      <c r="FU63" s="79">
        <f t="shared" si="990"/>
        <v>29826.02412158536</v>
      </c>
      <c r="FV63" s="79">
        <f t="shared" si="990"/>
        <v>30294.957439724298</v>
      </c>
      <c r="FW63" s="79">
        <f t="shared" si="990"/>
        <v>30768.580091044627</v>
      </c>
      <c r="FX63" s="79">
        <f t="shared" si="990"/>
        <v>31246.938968878152</v>
      </c>
      <c r="FY63" s="79">
        <f t="shared" si="990"/>
        <v>31730.081435489992</v>
      </c>
      <c r="FZ63" s="79">
        <f t="shared" si="990"/>
        <v>22118.055326767935</v>
      </c>
      <c r="GA63" s="79">
        <f t="shared" ref="GA63" si="991">SUM(FO63:FZ63)</f>
        <v>327130.04095738067</v>
      </c>
      <c r="GB63" s="79">
        <f t="shared" ref="GB63:GM63" si="992">+GB49-GB41</f>
        <v>15587.51645274405</v>
      </c>
      <c r="GC63" s="79">
        <f t="shared" si="992"/>
        <v>32936.457198409247</v>
      </c>
      <c r="GD63" s="79">
        <f t="shared" si="992"/>
        <v>33436.494847316411</v>
      </c>
      <c r="GE63" s="79">
        <f t="shared" si="992"/>
        <v>33941.532872712647</v>
      </c>
      <c r="GF63" s="79">
        <f t="shared" si="992"/>
        <v>34451.621278362843</v>
      </c>
      <c r="GG63" s="79">
        <f t="shared" si="992"/>
        <v>34966.810568069573</v>
      </c>
      <c r="GH63" s="79">
        <f t="shared" si="992"/>
        <v>33255.517464655102</v>
      </c>
      <c r="GI63" s="79">
        <f t="shared" si="992"/>
        <v>33758.745716224745</v>
      </c>
      <c r="GJ63" s="79">
        <f t="shared" si="992"/>
        <v>34267.006250310049</v>
      </c>
      <c r="GK63" s="79">
        <f t="shared" si="992"/>
        <v>34780.34938973625</v>
      </c>
      <c r="GL63" s="79">
        <f t="shared" si="992"/>
        <v>35298.825960556685</v>
      </c>
      <c r="GM63" s="79">
        <f t="shared" si="992"/>
        <v>9438.1150653873337</v>
      </c>
      <c r="GN63" s="79">
        <f t="shared" ref="GN63" si="993">SUM(GB63:GM63)</f>
        <v>366118.99306448491</v>
      </c>
      <c r="GO63" s="504"/>
      <c r="GP63" s="504"/>
      <c r="GQ63" s="504"/>
      <c r="GR63" s="504"/>
      <c r="GS63" s="504"/>
      <c r="GT63" s="504"/>
      <c r="GU63" s="504"/>
      <c r="GV63" s="504"/>
      <c r="GW63" s="504"/>
      <c r="GX63" s="504"/>
      <c r="GY63" s="504"/>
      <c r="GZ63" s="504"/>
      <c r="HA63" s="79"/>
      <c r="HB63" s="504"/>
      <c r="HC63" s="504"/>
      <c r="HD63" s="504"/>
      <c r="HE63" s="504"/>
      <c r="HF63" s="504"/>
      <c r="HG63" s="504"/>
      <c r="HH63" s="504"/>
      <c r="HI63" s="504"/>
      <c r="HJ63" s="504"/>
      <c r="HK63" s="504"/>
      <c r="HL63" s="504"/>
      <c r="HM63" s="504"/>
      <c r="HN63" s="79"/>
      <c r="HO63" s="504"/>
      <c r="HP63" s="504"/>
      <c r="HQ63" s="504"/>
      <c r="HR63" s="504"/>
      <c r="HS63" s="504"/>
      <c r="HT63" s="504"/>
      <c r="HU63" s="504"/>
      <c r="HV63" s="504"/>
      <c r="HW63" s="504"/>
      <c r="HX63" s="504"/>
      <c r="HY63" s="504"/>
      <c r="HZ63" s="504"/>
      <c r="IA63" s="79"/>
      <c r="IB63" s="504"/>
      <c r="IC63" s="504"/>
      <c r="ID63" s="504"/>
      <c r="IE63" s="504"/>
      <c r="IF63" s="504"/>
      <c r="IG63" s="504"/>
      <c r="IH63" s="504"/>
      <c r="II63" s="504"/>
      <c r="IJ63" s="504"/>
      <c r="IK63" s="504"/>
      <c r="IL63" s="504"/>
      <c r="IM63" s="504"/>
      <c r="IN63" s="79"/>
      <c r="IO63" s="504"/>
      <c r="IP63" s="504"/>
      <c r="IQ63" s="504"/>
      <c r="IR63" s="504"/>
      <c r="IS63" s="504"/>
      <c r="IT63" s="504"/>
      <c r="IU63" s="504"/>
      <c r="IV63" s="504"/>
      <c r="IW63" s="504"/>
      <c r="IX63" s="504"/>
      <c r="IY63" s="504"/>
      <c r="IZ63" s="504"/>
      <c r="JA63" s="79"/>
      <c r="JB63" s="504"/>
      <c r="JC63" s="504"/>
      <c r="JD63" s="504"/>
      <c r="JE63" s="504"/>
      <c r="JF63" s="504"/>
      <c r="JG63" s="504"/>
      <c r="JH63" s="504"/>
      <c r="JI63" s="504"/>
      <c r="JJ63" s="504"/>
      <c r="JK63" s="504"/>
      <c r="JL63" s="504"/>
      <c r="JM63" s="504"/>
      <c r="JN63" s="79"/>
      <c r="JO63" s="504"/>
      <c r="JP63" s="504"/>
      <c r="JQ63" s="504"/>
      <c r="JR63" s="504"/>
      <c r="JS63" s="504"/>
      <c r="JT63" s="504"/>
      <c r="JU63" s="504"/>
      <c r="JV63" s="504"/>
      <c r="JW63" s="504"/>
      <c r="JX63" s="504"/>
      <c r="JY63" s="504"/>
      <c r="JZ63" s="504"/>
      <c r="KA63" s="79"/>
      <c r="KB63" s="504"/>
      <c r="KC63" s="504"/>
      <c r="KD63" s="504"/>
      <c r="KE63" s="504"/>
      <c r="KF63" s="504"/>
      <c r="KG63" s="504"/>
      <c r="KH63" s="504"/>
      <c r="KI63" s="504"/>
      <c r="KJ63" s="504"/>
      <c r="KK63" s="504"/>
      <c r="KL63" s="504"/>
      <c r="KM63" s="504"/>
      <c r="KN63" s="79"/>
      <c r="KO63" s="504"/>
      <c r="KP63" s="504"/>
      <c r="KQ63" s="504"/>
      <c r="KR63" s="504"/>
      <c r="KS63" s="504"/>
      <c r="KT63" s="504"/>
      <c r="KU63" s="504"/>
      <c r="KV63" s="504"/>
      <c r="KW63" s="504"/>
      <c r="KX63" s="504"/>
      <c r="KY63" s="504"/>
      <c r="KZ63" s="504"/>
      <c r="LA63" s="79"/>
      <c r="LB63" s="504"/>
      <c r="LC63" s="504"/>
      <c r="LD63" s="504"/>
      <c r="LE63" s="504"/>
      <c r="LF63" s="504"/>
      <c r="LG63" s="504"/>
      <c r="LH63" s="504"/>
      <c r="LI63" s="504"/>
      <c r="LJ63" s="504"/>
      <c r="LK63" s="504"/>
      <c r="LL63" s="504"/>
      <c r="LM63" s="504"/>
      <c r="LN63" s="505"/>
    </row>
    <row r="64" spans="1:326" s="354" customFormat="1">
      <c r="A64" s="354" t="s">
        <v>298</v>
      </c>
      <c r="Z64" s="43">
        <f>-SUM(AB23:AG23)</f>
        <v>329754.80769230769</v>
      </c>
      <c r="AA64" s="43">
        <f>+Z64</f>
        <v>329754.80769230769</v>
      </c>
      <c r="AB64" s="43">
        <f t="shared" ref="AB64" si="994">-SUM(AC23:AH23)</f>
        <v>328730.76923076925</v>
      </c>
      <c r="AC64" s="43">
        <f t="shared" ref="AC64" si="995">-SUM(AD23:AI23)</f>
        <v>327706.73076923075</v>
      </c>
      <c r="AD64" s="43">
        <f t="shared" ref="AD64" si="996">-SUM(AE23:AJ23)</f>
        <v>326682.69230769231</v>
      </c>
      <c r="AE64" s="43">
        <f t="shared" ref="AE64" si="997">-SUM(AF23:AK23)</f>
        <v>325658.65384615381</v>
      </c>
      <c r="AF64" s="43">
        <f t="shared" ref="AF64" si="998">-SUM(AG23:AL23)</f>
        <v>324634.61538461538</v>
      </c>
      <c r="AG64" s="43">
        <f t="shared" ref="AG64" si="999">-SUM(AH23:AM23)</f>
        <v>323610.57692307694</v>
      </c>
      <c r="AH64" s="43">
        <f>-SUM(AI23:AM23,AO23)</f>
        <v>322586.53846153844</v>
      </c>
      <c r="AI64" s="43">
        <f>-SUM(AJ23:AM23,AO23:AP23)</f>
        <v>321562.49999999994</v>
      </c>
      <c r="AJ64" s="43">
        <f>-SUM(AK23:AM23,AO23:AQ23)</f>
        <v>320538.4615384615</v>
      </c>
      <c r="AK64" s="43">
        <f>-SUM(AL23:AM23,AO23:AR23)</f>
        <v>319514.42307692301</v>
      </c>
      <c r="AL64" s="43">
        <f>-SUM(AM23,AO23:AS23)</f>
        <v>318490.38461538457</v>
      </c>
      <c r="AM64" s="43">
        <f>-SUM(AO23:AT23)</f>
        <v>317466.34615384607</v>
      </c>
      <c r="AN64" s="43">
        <f>+AM64</f>
        <v>317466.34615384607</v>
      </c>
      <c r="AO64" s="43">
        <f>-SUM(AP23:AU23)</f>
        <v>316442.30769230763</v>
      </c>
      <c r="AP64" s="43">
        <f t="shared" ref="AP64:AT64" si="1000">-SUM(AQ23:AV23)</f>
        <v>315418.26923076919</v>
      </c>
      <c r="AQ64" s="43">
        <f t="shared" si="1000"/>
        <v>314394.23076923069</v>
      </c>
      <c r="AR64" s="43">
        <f t="shared" si="1000"/>
        <v>313370.1923076922</v>
      </c>
      <c r="AS64" s="43">
        <f t="shared" si="1000"/>
        <v>312346.15384615376</v>
      </c>
      <c r="AT64" s="43">
        <f t="shared" si="1000"/>
        <v>311322.11538461532</v>
      </c>
      <c r="AU64" s="43">
        <f>-SUM(AV23:AZ23,BB23)</f>
        <v>310298.07692307682</v>
      </c>
      <c r="AV64" s="43">
        <f>-SUM(AW23:AZ23,BB23:BC23)</f>
        <v>309274.03846153832</v>
      </c>
      <c r="AW64" s="43">
        <f>-SUM(AX23:AZ23,BB23:BD23)</f>
        <v>308249.99999999988</v>
      </c>
      <c r="AX64" s="43">
        <f>-SUM(AY23:AZ23,BB23:BE23)</f>
        <v>307225.96153846144</v>
      </c>
      <c r="AY64" s="43">
        <f>-SUM(AZ23,BB23:BF23)</f>
        <v>306201.92307692295</v>
      </c>
      <c r="AZ64" s="43">
        <f>-SUM(BB23:BG23)</f>
        <v>305177.88461538445</v>
      </c>
      <c r="BA64" s="43">
        <f>+AZ64</f>
        <v>305177.88461538445</v>
      </c>
      <c r="BB64" s="43">
        <f>-SUM(BC23:BH23)</f>
        <v>304153.84615384601</v>
      </c>
      <c r="BC64" s="43">
        <f t="shared" ref="BC64" si="1001">-SUM(BD23:BI23)</f>
        <v>303129.80769230757</v>
      </c>
      <c r="BD64" s="43">
        <f t="shared" ref="BD64" si="1002">-SUM(BE23:BJ23)</f>
        <v>302105.76923076907</v>
      </c>
      <c r="BE64" s="43">
        <f t="shared" ref="BE64" si="1003">-SUM(BF23:BK23)</f>
        <v>301081.73076923063</v>
      </c>
      <c r="BF64" s="43">
        <f t="shared" ref="BF64" si="1004">-SUM(BG23:BL23)</f>
        <v>300057.69230769214</v>
      </c>
      <c r="BG64" s="43">
        <f t="shared" ref="BG64" si="1005">-SUM(BH23:BM23)</f>
        <v>299033.6538461537</v>
      </c>
      <c r="BH64" s="43">
        <f>-SUM(BI23:BM23,BO23)</f>
        <v>298009.61538461526</v>
      </c>
      <c r="BI64" s="43">
        <f>-SUM(BJ23:BM23,BO23:BP23)</f>
        <v>296985.57692307676</v>
      </c>
      <c r="BJ64" s="43">
        <f>-SUM(BK23:BM23,BO23:BQ23)</f>
        <v>295961.53846153832</v>
      </c>
      <c r="BK64" s="43">
        <f>-SUM(BL23:BM23,BO23:BR23)</f>
        <v>294937.49999999983</v>
      </c>
      <c r="BL64" s="43">
        <f>-SUM(BM23,BO23:BS23)</f>
        <v>293913.46153846133</v>
      </c>
      <c r="BM64" s="43">
        <f>-SUM(BO23:BT23)</f>
        <v>292889.42307692289</v>
      </c>
      <c r="BN64" s="43">
        <f>+BM64</f>
        <v>292889.42307692289</v>
      </c>
      <c r="BO64" s="43">
        <f>-SUM(BP23:BU23)</f>
        <v>291865.38461538445</v>
      </c>
      <c r="BP64" s="43">
        <f t="shared" ref="BP64" si="1006">-SUM(BQ23:BV23)</f>
        <v>290841.34615384595</v>
      </c>
      <c r="BQ64" s="43">
        <f t="shared" ref="BQ64" si="1007">-SUM(BR23:BW23)</f>
        <v>289817.30769230751</v>
      </c>
      <c r="BR64" s="43">
        <f t="shared" ref="BR64" si="1008">-SUM(BS23:BX23)</f>
        <v>288793.26923076902</v>
      </c>
      <c r="BS64" s="43">
        <f t="shared" ref="BS64" si="1009">-SUM(BT23:BY23)</f>
        <v>287769.23076923058</v>
      </c>
      <c r="BT64" s="43">
        <f t="shared" ref="BT64" si="1010">-SUM(BU23:BZ23)</f>
        <v>286745.19230769208</v>
      </c>
      <c r="BU64" s="43">
        <f>-SUM(BV23:BZ23,CB23)</f>
        <v>285721.15384615364</v>
      </c>
      <c r="BV64" s="43">
        <f>-SUM(BW23:BZ23,CB23:CC23)</f>
        <v>284697.11538461514</v>
      </c>
      <c r="BW64" s="43">
        <f>-SUM(BX23:BZ23,CB23:CD23)</f>
        <v>283673.0769230767</v>
      </c>
      <c r="BX64" s="43">
        <f>-SUM(BY23:BZ23,CB23:CE23)</f>
        <v>282649.03846153826</v>
      </c>
      <c r="BY64" s="43">
        <f>-SUM(BZ23,CB23:CF23)</f>
        <v>281624.99999999977</v>
      </c>
      <c r="BZ64" s="43">
        <f>-SUM(CB23:CG23)</f>
        <v>280600.96153846133</v>
      </c>
      <c r="CA64" s="43">
        <f>+BZ64</f>
        <v>280600.96153846133</v>
      </c>
      <c r="CB64" s="43">
        <f>-SUM(CC23:CH23)</f>
        <v>279576.92307692283</v>
      </c>
      <c r="CC64" s="43">
        <f t="shared" ref="CC64" si="1011">-SUM(CD23:CI23)</f>
        <v>278552.88461538439</v>
      </c>
      <c r="CD64" s="43">
        <f t="shared" ref="CD64" si="1012">-SUM(CE23:CJ23)</f>
        <v>277528.84615384595</v>
      </c>
      <c r="CE64" s="43">
        <f t="shared" ref="CE64" si="1013">-SUM(CF23:CK23)</f>
        <v>276504.80769230745</v>
      </c>
      <c r="CF64" s="43">
        <f t="shared" ref="CF64" si="1014">-SUM(CG23:CL23)</f>
        <v>275480.76923076896</v>
      </c>
      <c r="CG64" s="43">
        <f t="shared" ref="CG64" si="1015">-SUM(CH23:CM23)</f>
        <v>274456.73076923052</v>
      </c>
      <c r="CH64" s="43">
        <f>-SUM(CI23:CM23,CO23)</f>
        <v>273432.69230769208</v>
      </c>
      <c r="CI64" s="43">
        <f>-SUM(CJ23:CM23,CO23:CP23)</f>
        <v>272408.65384615358</v>
      </c>
      <c r="CJ64" s="43">
        <f>-SUM(CK23:CM23,CO23:CQ23)</f>
        <v>271384.61538461508</v>
      </c>
      <c r="CK64" s="43">
        <f>-SUM(CL23:CM23,CO23:CR23)</f>
        <v>270360.57692307665</v>
      </c>
      <c r="CL64" s="43">
        <f>-SUM(CM23,CO23:CS23)</f>
        <v>269336.53846153821</v>
      </c>
      <c r="CM64" s="43">
        <f>-SUM(CO23:CT23)</f>
        <v>268312.49999999971</v>
      </c>
      <c r="CN64" s="43">
        <f>+CM64</f>
        <v>268312.49999999971</v>
      </c>
      <c r="CO64" s="43">
        <f>-SUM(CP23:CU23)</f>
        <v>267288.46153846121</v>
      </c>
      <c r="CP64" s="43">
        <f t="shared" ref="CP64" si="1016">-SUM(CQ23:CV23)</f>
        <v>266264.42307692277</v>
      </c>
      <c r="CQ64" s="43">
        <f t="shared" ref="CQ64" si="1017">-SUM(CR23:CW23)</f>
        <v>265240.38461538433</v>
      </c>
      <c r="CR64" s="43">
        <f t="shared" ref="CR64" si="1018">-SUM(CS23:CX23)</f>
        <v>264216.34615384584</v>
      </c>
      <c r="CS64" s="43">
        <f t="shared" ref="CS64" si="1019">-SUM(CT23:CY23)</f>
        <v>263192.30769230734</v>
      </c>
      <c r="CT64" s="43">
        <f t="shared" ref="CT64" si="1020">-SUM(CU23:CZ23)</f>
        <v>262168.2692307689</v>
      </c>
      <c r="CU64" s="43">
        <f>-SUM(CV23:CZ23,DB23)</f>
        <v>261144.23076923046</v>
      </c>
      <c r="CV64" s="43">
        <f>-SUM(CW23:CZ23,DB23:DC23)</f>
        <v>260120.19230769196</v>
      </c>
      <c r="CW64" s="43">
        <f>-SUM(CX23:CZ23,DB23:DD23)</f>
        <v>259096.15384615347</v>
      </c>
      <c r="CX64" s="43">
        <f>-SUM(CY23:CZ23,DB23:DE23)</f>
        <v>258072.115384615</v>
      </c>
      <c r="CY64" s="43">
        <f>-SUM(CZ23,DB23:DF23)</f>
        <v>257048.07692307653</v>
      </c>
      <c r="CZ64" s="43">
        <f>-SUM(DB23:DG23)</f>
        <v>256024.03846153809</v>
      </c>
      <c r="DA64" s="43">
        <f>+CZ64</f>
        <v>256024.03846153809</v>
      </c>
      <c r="DB64" s="43">
        <f>-SUM(DC23:DH23)</f>
        <v>254999.99999999959</v>
      </c>
      <c r="DC64" s="43">
        <f t="shared" ref="DC64" si="1021">-SUM(DD23:DI23)</f>
        <v>253975.96153846112</v>
      </c>
      <c r="DD64" s="43">
        <f t="shared" ref="DD64" si="1022">-SUM(DE23:DJ23)</f>
        <v>252951.92307692266</v>
      </c>
      <c r="DE64" s="43">
        <f t="shared" ref="DE64" si="1023">-SUM(DF23:DK23)</f>
        <v>251927.88461538422</v>
      </c>
      <c r="DF64" s="43">
        <f t="shared" ref="DF64" si="1024">-SUM(DG23:DL23)</f>
        <v>250903.84615384578</v>
      </c>
      <c r="DG64" s="43">
        <f t="shared" ref="DG64" si="1025">-SUM(DH23:DM23)</f>
        <v>249879.80769230731</v>
      </c>
      <c r="DH64" s="43">
        <f>-SUM(DI23:DM23,DO23)</f>
        <v>248855.76923076884</v>
      </c>
      <c r="DI64" s="43">
        <f>-SUM(DJ23:DM23,DO23:DP23)</f>
        <v>247831.73076923037</v>
      </c>
      <c r="DJ64" s="43">
        <f>-SUM(DK23:DM23,DO23:DQ23)</f>
        <v>246807.6923076919</v>
      </c>
      <c r="DK64" s="43">
        <f>-SUM(DL23:DM23,DO23:DR23)</f>
        <v>245783.65384615347</v>
      </c>
      <c r="DL64" s="43">
        <f>-SUM(DM23,DO23:DS23)</f>
        <v>244759.615384615</v>
      </c>
      <c r="DM64" s="43">
        <f>-SUM(DO23:DT23)</f>
        <v>243735.57692307653</v>
      </c>
      <c r="DN64" s="43">
        <f>+DM64</f>
        <v>243735.57692307653</v>
      </c>
      <c r="DO64" s="43">
        <f>-SUM(DP23:DU23)</f>
        <v>242711.53846153803</v>
      </c>
      <c r="DP64" s="43">
        <f t="shared" ref="DP64" si="1026">-SUM(DQ23:DV23)</f>
        <v>241687.49999999959</v>
      </c>
      <c r="DQ64" s="43">
        <f t="shared" ref="DQ64" si="1027">-SUM(DR23:DW23)</f>
        <v>240663.46153846112</v>
      </c>
      <c r="DR64" s="43">
        <f t="shared" ref="DR64" si="1028">-SUM(DS23:DX23)</f>
        <v>239639.42307692269</v>
      </c>
      <c r="DS64" s="43">
        <f t="shared" ref="DS64" si="1029">-SUM(DT23:DY23)</f>
        <v>238615.38461538422</v>
      </c>
      <c r="DT64" s="43">
        <f t="shared" ref="DT64" si="1030">-SUM(DU23:DZ23)</f>
        <v>237591.34615384578</v>
      </c>
      <c r="DU64" s="43">
        <f>-SUM(DV23:DZ23,EB23)</f>
        <v>236567.30769230734</v>
      </c>
      <c r="DV64" s="43">
        <f>-SUM(DW23:DZ23,EB23:EC23)</f>
        <v>235543.26923076887</v>
      </c>
      <c r="DW64" s="43">
        <f>-SUM(DX23:DZ23,EB23:ED23)</f>
        <v>234519.2307692304</v>
      </c>
      <c r="DX64" s="43">
        <f>-SUM(DY23:DZ23,EB23:EE23)</f>
        <v>233495.1923076919</v>
      </c>
      <c r="DY64" s="43">
        <f>-SUM(DZ23,EB23:EF23)</f>
        <v>232471.15384615347</v>
      </c>
      <c r="DZ64" s="43">
        <f>-SUM(EB23:EG23)</f>
        <v>231447.11538461503</v>
      </c>
      <c r="EA64" s="43">
        <f>+DZ64</f>
        <v>231447.11538461503</v>
      </c>
      <c r="EB64" s="43">
        <f>-SUM(EC23:EH23)</f>
        <v>230423.07692307656</v>
      </c>
      <c r="EC64" s="43">
        <f t="shared" ref="EC64" si="1031">-SUM(ED23:EI23)</f>
        <v>229399.03846153809</v>
      </c>
      <c r="ED64" s="43">
        <f t="shared" ref="ED64" si="1032">-SUM(EE23:EJ23)</f>
        <v>228374.99999999965</v>
      </c>
      <c r="EE64" s="43">
        <f t="shared" ref="EE64" si="1033">-SUM(EF23:EK23)</f>
        <v>227350.96153846121</v>
      </c>
      <c r="EF64" s="43">
        <f t="shared" ref="EF64" si="1034">-SUM(EG23:EL23)</f>
        <v>226326.92307692274</v>
      </c>
      <c r="EG64" s="43">
        <f t="shared" ref="EG64" si="1035">-SUM(EH23:EM23)</f>
        <v>225302.88461538428</v>
      </c>
      <c r="EH64" s="43">
        <f>-SUM(EI23:EM23,EO23)</f>
        <v>224278.84615384578</v>
      </c>
      <c r="EI64" s="43">
        <f>-SUM(EJ23:EM23,EO23:EP23)</f>
        <v>223254.80769230737</v>
      </c>
      <c r="EJ64" s="43">
        <f>-SUM(EK23:EM23,EO23:EQ23)</f>
        <v>222230.7692307689</v>
      </c>
      <c r="EK64" s="43">
        <f>-SUM(EL23:EM23,EO23:ER23)</f>
        <v>221206.73076923046</v>
      </c>
      <c r="EL64" s="43">
        <f>-SUM(EM23,EO23:ES23)</f>
        <v>220182.69230769202</v>
      </c>
      <c r="EM64" s="43">
        <f>-SUM(EO23:ET23)</f>
        <v>219158.65384615352</v>
      </c>
      <c r="EN64" s="43">
        <f>+EM64</f>
        <v>219158.65384615352</v>
      </c>
      <c r="EO64" s="43">
        <f>-SUM(EP23:EU23)</f>
        <v>218134.61538461508</v>
      </c>
      <c r="EP64" s="43">
        <f t="shared" ref="EP64" si="1036">-SUM(EQ23:EV23)</f>
        <v>217110.57692307662</v>
      </c>
      <c r="EQ64" s="43">
        <f t="shared" ref="EQ64" si="1037">-SUM(ER23:EW23)</f>
        <v>216086.53846153815</v>
      </c>
      <c r="ER64" s="43">
        <f t="shared" ref="ER64" si="1038">-SUM(ES23:EX23)</f>
        <v>215062.49999999971</v>
      </c>
      <c r="ES64" s="43">
        <f t="shared" ref="ES64" si="1039">-SUM(ET23:EY23)</f>
        <v>214038.46153846124</v>
      </c>
      <c r="ET64" s="43">
        <f t="shared" ref="ET64" si="1040">-SUM(EU23:EZ23)</f>
        <v>213014.42307692277</v>
      </c>
      <c r="EU64" s="43">
        <f>-SUM(EV23:EZ23,FB23)</f>
        <v>211990.3846153843</v>
      </c>
      <c r="EV64" s="43">
        <f>-SUM(EW23:EZ23,FB23:FC23)</f>
        <v>210966.34615384584</v>
      </c>
      <c r="EW64" s="43">
        <f>-SUM(EX23:EZ23,FB23:FD23)</f>
        <v>209942.3076923074</v>
      </c>
      <c r="EX64" s="43">
        <f>-SUM(EY23:EZ23,FB23:FE23)</f>
        <v>208918.26923076896</v>
      </c>
      <c r="EY64" s="43">
        <f>-SUM(EZ23,FB23:FF23)</f>
        <v>207894.23076923049</v>
      </c>
      <c r="EZ64" s="43">
        <f>-SUM(FB23:FG23)</f>
        <v>206870.19230769202</v>
      </c>
      <c r="FA64" s="43">
        <f>+EZ64</f>
        <v>206870.19230769202</v>
      </c>
      <c r="FB64" s="43">
        <f>-SUM(FC23:FH23)</f>
        <v>205846.15384615352</v>
      </c>
      <c r="FC64" s="43">
        <f t="shared" ref="FC64" si="1041">-SUM(FD23:FI23)</f>
        <v>204822.11538461508</v>
      </c>
      <c r="FD64" s="43">
        <f t="shared" ref="FD64" si="1042">-SUM(FE23:FJ23)</f>
        <v>203798.07692307662</v>
      </c>
      <c r="FE64" s="43">
        <f t="shared" ref="FE64" si="1043">-SUM(FF23:FK23)</f>
        <v>202774.03846153815</v>
      </c>
      <c r="FF64" s="43">
        <f t="shared" ref="FF64" si="1044">-SUM(FG23:FL23)</f>
        <v>201749.99999999971</v>
      </c>
      <c r="FG64" s="43">
        <f t="shared" ref="FG64" si="1045">-SUM(FH23:FM23)</f>
        <v>200725.96153846121</v>
      </c>
      <c r="FH64" s="43">
        <f>-SUM(FI23:FM23,FO23)</f>
        <v>199701.92307692274</v>
      </c>
      <c r="FI64" s="43">
        <f>-SUM(FJ23:FM23,FO23:FP23)</f>
        <v>198677.8846153843</v>
      </c>
      <c r="FJ64" s="43">
        <f>-SUM(FK23:FM23,FO23:FQ23)</f>
        <v>197653.84615384584</v>
      </c>
      <c r="FK64" s="43">
        <f>-SUM(FL23:FM23,FO23:FR23)</f>
        <v>196629.8076923074</v>
      </c>
      <c r="FL64" s="43">
        <f>-SUM(FM23,FO23:FS23)</f>
        <v>195605.76923076893</v>
      </c>
      <c r="FM64" s="43">
        <f>-SUM(FO23:FT23)</f>
        <v>194581.73076923046</v>
      </c>
      <c r="FN64" s="43">
        <f>+FM64</f>
        <v>194581.73076923046</v>
      </c>
      <c r="FO64" s="43">
        <f>-SUM(FP23:FU23)</f>
        <v>193557.69230769199</v>
      </c>
      <c r="FP64" s="43">
        <f t="shared" ref="FP64" si="1046">-SUM(FQ23:FV23)</f>
        <v>192533.65384615355</v>
      </c>
      <c r="FQ64" s="43">
        <f t="shared" ref="FQ64" si="1047">-SUM(FR23:FW23)</f>
        <v>191509.61538461508</v>
      </c>
      <c r="FR64" s="43">
        <f t="shared" ref="FR64" si="1048">-SUM(FS23:FX23)</f>
        <v>190485.57692307662</v>
      </c>
      <c r="FS64" s="43">
        <f t="shared" ref="FS64" si="1049">-SUM(FT23:FY23)</f>
        <v>189461.53846153815</v>
      </c>
      <c r="FT64" s="43">
        <f t="shared" ref="FT64" si="1050">-SUM(FU23:FZ23)</f>
        <v>188437.49999999971</v>
      </c>
      <c r="FU64" s="43">
        <f>-SUM(FV23:FZ23,GB23)</f>
        <v>187413.46153846124</v>
      </c>
      <c r="FV64" s="43">
        <f>-SUM(FW23:FZ23,GB23:GC23)</f>
        <v>186389.42307692277</v>
      </c>
      <c r="FW64" s="43">
        <f>-SUM(FX23:FZ23,GB23:GD23)</f>
        <v>185365.3846153843</v>
      </c>
      <c r="FX64" s="43">
        <f>-SUM(FY23:FZ23,GB23:GE23)</f>
        <v>184341.34615384584</v>
      </c>
      <c r="FY64" s="43">
        <f>-SUM(FZ23,GB23:GF23)</f>
        <v>183317.30769230737</v>
      </c>
      <c r="FZ64" s="43">
        <f>-SUM(GB23:GG23)</f>
        <v>182293.26923076893</v>
      </c>
      <c r="GA64" s="43">
        <f>+FZ64</f>
        <v>182293.26923076893</v>
      </c>
      <c r="GB64" s="43">
        <f>-SUM(GC23:GH23)</f>
        <v>181269.23076923046</v>
      </c>
      <c r="GC64" s="43">
        <f t="shared" ref="GC64" si="1051">-SUM(GD23:GI23)</f>
        <v>180245.19230769199</v>
      </c>
      <c r="GD64" s="43">
        <f t="shared" ref="GD64" si="1052">-SUM(GE23:GJ23)</f>
        <v>179221.15384615352</v>
      </c>
      <c r="GE64" s="43">
        <f t="shared" ref="GE64" si="1053">-SUM(GF23:GK23)</f>
        <v>178197.11538461506</v>
      </c>
      <c r="GF64" s="43">
        <f t="shared" ref="GF64" si="1054">-SUM(GG23:GL23)</f>
        <v>177173.07692307662</v>
      </c>
      <c r="GG64" s="43">
        <f t="shared" ref="GG64" si="1055">-SUM(GH23:GM23)</f>
        <v>176149.03846153815</v>
      </c>
      <c r="GH64" s="43">
        <f>-SUM(GI23:GM23,GO23)</f>
        <v>175124.99999999968</v>
      </c>
      <c r="GI64" s="43">
        <f>-SUM(GJ23:GM23,GO23:GP23)</f>
        <v>174100.96153846121</v>
      </c>
      <c r="GJ64" s="43">
        <f>-SUM(GK23:GM23,GO23:GQ23)</f>
        <v>173076.92307692277</v>
      </c>
      <c r="GK64" s="43">
        <f>-SUM(GL23:GM23,GO23:GR23)</f>
        <v>172052.8846153843</v>
      </c>
      <c r="GL64" s="43">
        <f>-SUM(GM23,GO23:GS23)</f>
        <v>171028.84615384584</v>
      </c>
      <c r="GM64" s="43">
        <f>-SUM(GO23:GT23)</f>
        <v>170004.80769230737</v>
      </c>
      <c r="GN64" s="43">
        <f>+GM64</f>
        <v>170004.80769230737</v>
      </c>
    </row>
    <row r="65" spans="1:326">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row>
    <row r="66" spans="1:326">
      <c r="A66" s="9" t="s">
        <v>344</v>
      </c>
      <c r="B66" s="23">
        <f t="shared" ref="B66:L66" si="1056">+B18-B55-B56-B58</f>
        <v>0</v>
      </c>
      <c r="C66" s="23">
        <f t="shared" si="1056"/>
        <v>0</v>
      </c>
      <c r="D66" s="23">
        <f t="shared" si="1056"/>
        <v>0</v>
      </c>
      <c r="E66" s="23">
        <f t="shared" si="1056"/>
        <v>0</v>
      </c>
      <c r="F66" s="23">
        <f t="shared" si="1056"/>
        <v>0</v>
      </c>
      <c r="G66" s="23">
        <f t="shared" si="1056"/>
        <v>0</v>
      </c>
      <c r="H66" s="23">
        <f t="shared" si="1056"/>
        <v>0</v>
      </c>
      <c r="I66" s="23">
        <f t="shared" si="1056"/>
        <v>0</v>
      </c>
      <c r="J66" s="23">
        <f t="shared" si="1056"/>
        <v>0</v>
      </c>
      <c r="K66" s="23">
        <f t="shared" si="1056"/>
        <v>0</v>
      </c>
      <c r="L66" s="23">
        <f t="shared" si="1056"/>
        <v>0</v>
      </c>
      <c r="M66" s="23">
        <f t="shared" ref="M66:Y66" si="1057">+M18-M55-M56-M58</f>
        <v>0</v>
      </c>
      <c r="N66" s="23">
        <f t="shared" si="1057"/>
        <v>0</v>
      </c>
      <c r="O66" s="23">
        <f t="shared" si="1057"/>
        <v>0</v>
      </c>
      <c r="P66" s="23">
        <f t="shared" si="1057"/>
        <v>0</v>
      </c>
      <c r="Q66" s="23">
        <f t="shared" si="1057"/>
        <v>0</v>
      </c>
      <c r="R66" s="23">
        <f t="shared" si="1057"/>
        <v>0</v>
      </c>
      <c r="S66" s="23">
        <f t="shared" si="1057"/>
        <v>0</v>
      </c>
      <c r="T66" s="23">
        <f t="shared" si="1057"/>
        <v>0</v>
      </c>
      <c r="U66" s="23">
        <f t="shared" si="1057"/>
        <v>0</v>
      </c>
      <c r="V66" s="23">
        <f t="shared" si="1057"/>
        <v>0</v>
      </c>
      <c r="W66" s="23">
        <f t="shared" si="1057"/>
        <v>0</v>
      </c>
      <c r="X66" s="23">
        <f t="shared" si="1057"/>
        <v>0</v>
      </c>
      <c r="Y66" s="23">
        <f t="shared" si="1057"/>
        <v>0</v>
      </c>
      <c r="Z66" s="23">
        <f t="shared" ref="Z66:AG66" si="1058">+Z18-Z55-Z56-Z58</f>
        <v>0</v>
      </c>
      <c r="AA66" s="23">
        <f t="shared" si="1058"/>
        <v>0</v>
      </c>
      <c r="AB66" s="23">
        <f t="shared" si="1058"/>
        <v>0</v>
      </c>
      <c r="AC66" s="23">
        <f t="shared" si="1058"/>
        <v>0</v>
      </c>
      <c r="AD66" s="23">
        <f t="shared" si="1058"/>
        <v>0</v>
      </c>
      <c r="AE66" s="23">
        <f t="shared" si="1058"/>
        <v>0</v>
      </c>
      <c r="AF66" s="23">
        <f t="shared" si="1058"/>
        <v>0</v>
      </c>
      <c r="AG66" s="23">
        <f t="shared" si="1058"/>
        <v>0</v>
      </c>
      <c r="AH66" s="23">
        <f t="shared" ref="AH66:AN66" si="1059">+AH18-AH55-AH56-AH58</f>
        <v>0</v>
      </c>
      <c r="AI66" s="23">
        <f t="shared" si="1059"/>
        <v>0</v>
      </c>
      <c r="AJ66" s="23">
        <f t="shared" si="1059"/>
        <v>0</v>
      </c>
      <c r="AK66" s="23">
        <f t="shared" si="1059"/>
        <v>0</v>
      </c>
      <c r="AL66" s="23">
        <f t="shared" si="1059"/>
        <v>0</v>
      </c>
      <c r="AM66" s="23">
        <f t="shared" si="1059"/>
        <v>0</v>
      </c>
      <c r="AN66" s="23">
        <f t="shared" si="1059"/>
        <v>0</v>
      </c>
      <c r="AO66" s="23">
        <f t="shared" ref="AO66:BT66" si="1060">+AO18-AO55-AO56-AO58</f>
        <v>0</v>
      </c>
      <c r="AP66" s="23">
        <f t="shared" si="1060"/>
        <v>0</v>
      </c>
      <c r="AQ66" s="23">
        <f t="shared" si="1060"/>
        <v>0</v>
      </c>
      <c r="AR66" s="23">
        <f t="shared" si="1060"/>
        <v>0</v>
      </c>
      <c r="AS66" s="23">
        <f t="shared" si="1060"/>
        <v>0</v>
      </c>
      <c r="AT66" s="23">
        <f t="shared" si="1060"/>
        <v>0</v>
      </c>
      <c r="AU66" s="23">
        <f t="shared" si="1060"/>
        <v>0</v>
      </c>
      <c r="AV66" s="23">
        <f t="shared" si="1060"/>
        <v>0</v>
      </c>
      <c r="AW66" s="23">
        <f t="shared" si="1060"/>
        <v>0</v>
      </c>
      <c r="AX66" s="23">
        <f t="shared" si="1060"/>
        <v>0</v>
      </c>
      <c r="AY66" s="23">
        <f t="shared" si="1060"/>
        <v>0</v>
      </c>
      <c r="AZ66" s="23">
        <f t="shared" si="1060"/>
        <v>0</v>
      </c>
      <c r="BA66" s="23">
        <f t="shared" si="1060"/>
        <v>0</v>
      </c>
      <c r="BB66" s="23">
        <f t="shared" si="1060"/>
        <v>0</v>
      </c>
      <c r="BC66" s="23">
        <f t="shared" si="1060"/>
        <v>0</v>
      </c>
      <c r="BD66" s="23">
        <f t="shared" si="1060"/>
        <v>0</v>
      </c>
      <c r="BE66" s="23">
        <f t="shared" si="1060"/>
        <v>0</v>
      </c>
      <c r="BF66" s="23">
        <f t="shared" si="1060"/>
        <v>0</v>
      </c>
      <c r="BG66" s="23">
        <f t="shared" si="1060"/>
        <v>0</v>
      </c>
      <c r="BH66" s="23">
        <f t="shared" si="1060"/>
        <v>0</v>
      </c>
      <c r="BI66" s="23">
        <f t="shared" si="1060"/>
        <v>0</v>
      </c>
      <c r="BJ66" s="23">
        <f t="shared" si="1060"/>
        <v>0</v>
      </c>
      <c r="BK66" s="23">
        <f t="shared" si="1060"/>
        <v>0</v>
      </c>
      <c r="BL66" s="23">
        <f t="shared" si="1060"/>
        <v>0</v>
      </c>
      <c r="BM66" s="23">
        <f t="shared" si="1060"/>
        <v>0</v>
      </c>
      <c r="BN66" s="23">
        <f t="shared" si="1060"/>
        <v>0</v>
      </c>
      <c r="BO66" s="23">
        <f t="shared" si="1060"/>
        <v>0</v>
      </c>
      <c r="BP66" s="23">
        <f t="shared" si="1060"/>
        <v>0</v>
      </c>
      <c r="BQ66" s="23">
        <f t="shared" si="1060"/>
        <v>0</v>
      </c>
      <c r="BR66" s="23">
        <f t="shared" si="1060"/>
        <v>0</v>
      </c>
      <c r="BS66" s="23">
        <f t="shared" si="1060"/>
        <v>0</v>
      </c>
      <c r="BT66" s="23">
        <f t="shared" si="1060"/>
        <v>0</v>
      </c>
      <c r="BU66" s="23">
        <f t="shared" ref="BU66:CZ66" si="1061">+BU18-BU55-BU56-BU58</f>
        <v>0</v>
      </c>
      <c r="BV66" s="23">
        <f t="shared" si="1061"/>
        <v>0</v>
      </c>
      <c r="BW66" s="23">
        <f t="shared" si="1061"/>
        <v>0</v>
      </c>
      <c r="BX66" s="23">
        <f t="shared" si="1061"/>
        <v>0</v>
      </c>
      <c r="BY66" s="23">
        <f t="shared" si="1061"/>
        <v>0</v>
      </c>
      <c r="BZ66" s="23">
        <f t="shared" si="1061"/>
        <v>0</v>
      </c>
      <c r="CA66" s="23">
        <f t="shared" si="1061"/>
        <v>0</v>
      </c>
      <c r="CB66" s="23">
        <f t="shared" si="1061"/>
        <v>0</v>
      </c>
      <c r="CC66" s="23">
        <f t="shared" si="1061"/>
        <v>0</v>
      </c>
      <c r="CD66" s="23">
        <f t="shared" si="1061"/>
        <v>0</v>
      </c>
      <c r="CE66" s="23">
        <f t="shared" si="1061"/>
        <v>0</v>
      </c>
      <c r="CF66" s="23">
        <f t="shared" si="1061"/>
        <v>0</v>
      </c>
      <c r="CG66" s="23">
        <f t="shared" si="1061"/>
        <v>0</v>
      </c>
      <c r="CH66" s="23">
        <f t="shared" si="1061"/>
        <v>0</v>
      </c>
      <c r="CI66" s="23">
        <f t="shared" si="1061"/>
        <v>0</v>
      </c>
      <c r="CJ66" s="23">
        <f t="shared" si="1061"/>
        <v>0</v>
      </c>
      <c r="CK66" s="23">
        <f t="shared" si="1061"/>
        <v>0</v>
      </c>
      <c r="CL66" s="23">
        <f t="shared" si="1061"/>
        <v>0</v>
      </c>
      <c r="CM66" s="23">
        <f t="shared" si="1061"/>
        <v>0</v>
      </c>
      <c r="CN66" s="23">
        <f t="shared" si="1061"/>
        <v>0</v>
      </c>
      <c r="CO66" s="23">
        <f t="shared" si="1061"/>
        <v>0</v>
      </c>
      <c r="CP66" s="23">
        <f t="shared" si="1061"/>
        <v>0</v>
      </c>
      <c r="CQ66" s="23">
        <f t="shared" si="1061"/>
        <v>0</v>
      </c>
      <c r="CR66" s="23">
        <f t="shared" si="1061"/>
        <v>0</v>
      </c>
      <c r="CS66" s="23">
        <f t="shared" si="1061"/>
        <v>0</v>
      </c>
      <c r="CT66" s="23">
        <f t="shared" si="1061"/>
        <v>0</v>
      </c>
      <c r="CU66" s="23">
        <f t="shared" si="1061"/>
        <v>0</v>
      </c>
      <c r="CV66" s="23">
        <f t="shared" si="1061"/>
        <v>0</v>
      </c>
      <c r="CW66" s="23">
        <f t="shared" si="1061"/>
        <v>0</v>
      </c>
      <c r="CX66" s="23">
        <f t="shared" si="1061"/>
        <v>0</v>
      </c>
      <c r="CY66" s="23">
        <f t="shared" si="1061"/>
        <v>0</v>
      </c>
      <c r="CZ66" s="23">
        <f t="shared" si="1061"/>
        <v>0</v>
      </c>
      <c r="DA66" s="23">
        <f t="shared" ref="DA66:EF66" si="1062">+DA18-DA55-DA56-DA58</f>
        <v>0</v>
      </c>
      <c r="DB66" s="23">
        <f t="shared" si="1062"/>
        <v>0</v>
      </c>
      <c r="DC66" s="23">
        <f t="shared" si="1062"/>
        <v>0</v>
      </c>
      <c r="DD66" s="23">
        <f t="shared" si="1062"/>
        <v>0</v>
      </c>
      <c r="DE66" s="23">
        <f t="shared" si="1062"/>
        <v>0</v>
      </c>
      <c r="DF66" s="23">
        <f t="shared" si="1062"/>
        <v>0</v>
      </c>
      <c r="DG66" s="23">
        <f t="shared" si="1062"/>
        <v>0</v>
      </c>
      <c r="DH66" s="23">
        <f t="shared" si="1062"/>
        <v>0</v>
      </c>
      <c r="DI66" s="23">
        <f t="shared" si="1062"/>
        <v>0</v>
      </c>
      <c r="DJ66" s="23">
        <f t="shared" si="1062"/>
        <v>0</v>
      </c>
      <c r="DK66" s="23">
        <f t="shared" si="1062"/>
        <v>0</v>
      </c>
      <c r="DL66" s="23">
        <f t="shared" si="1062"/>
        <v>0</v>
      </c>
      <c r="DM66" s="23">
        <f t="shared" si="1062"/>
        <v>0</v>
      </c>
      <c r="DN66" s="23">
        <f t="shared" si="1062"/>
        <v>0</v>
      </c>
      <c r="DO66" s="23">
        <f t="shared" si="1062"/>
        <v>0</v>
      </c>
      <c r="DP66" s="23">
        <f t="shared" si="1062"/>
        <v>0</v>
      </c>
      <c r="DQ66" s="23">
        <f t="shared" si="1062"/>
        <v>0</v>
      </c>
      <c r="DR66" s="23">
        <f t="shared" si="1062"/>
        <v>0</v>
      </c>
      <c r="DS66" s="23">
        <f t="shared" si="1062"/>
        <v>0</v>
      </c>
      <c r="DT66" s="23">
        <f t="shared" si="1062"/>
        <v>0</v>
      </c>
      <c r="DU66" s="23">
        <f t="shared" si="1062"/>
        <v>0</v>
      </c>
      <c r="DV66" s="23">
        <f t="shared" si="1062"/>
        <v>0</v>
      </c>
      <c r="DW66" s="23">
        <f t="shared" si="1062"/>
        <v>0</v>
      </c>
      <c r="DX66" s="23">
        <f t="shared" si="1062"/>
        <v>0</v>
      </c>
      <c r="DY66" s="23">
        <f t="shared" si="1062"/>
        <v>0</v>
      </c>
      <c r="DZ66" s="23">
        <f t="shared" si="1062"/>
        <v>0</v>
      </c>
      <c r="EA66" s="23">
        <f t="shared" si="1062"/>
        <v>0</v>
      </c>
      <c r="EB66" s="23">
        <f t="shared" si="1062"/>
        <v>0</v>
      </c>
      <c r="EC66" s="23">
        <f t="shared" si="1062"/>
        <v>0</v>
      </c>
      <c r="ED66" s="23">
        <f t="shared" si="1062"/>
        <v>0</v>
      </c>
      <c r="EE66" s="23">
        <f t="shared" si="1062"/>
        <v>0</v>
      </c>
      <c r="EF66" s="23">
        <f t="shared" si="1062"/>
        <v>0</v>
      </c>
      <c r="EG66" s="23">
        <f t="shared" ref="EG66:FL66" si="1063">+EG18-EG55-EG56-EG58</f>
        <v>0</v>
      </c>
      <c r="EH66" s="23">
        <f t="shared" si="1063"/>
        <v>0</v>
      </c>
      <c r="EI66" s="23">
        <f t="shared" si="1063"/>
        <v>0</v>
      </c>
      <c r="EJ66" s="23">
        <f t="shared" si="1063"/>
        <v>0</v>
      </c>
      <c r="EK66" s="23">
        <f t="shared" si="1063"/>
        <v>0</v>
      </c>
      <c r="EL66" s="23">
        <f t="shared" si="1063"/>
        <v>0</v>
      </c>
      <c r="EM66" s="23">
        <f t="shared" si="1063"/>
        <v>0</v>
      </c>
      <c r="EN66" s="23">
        <f t="shared" si="1063"/>
        <v>0</v>
      </c>
      <c r="EO66" s="23">
        <f t="shared" si="1063"/>
        <v>0</v>
      </c>
      <c r="EP66" s="23">
        <f t="shared" si="1063"/>
        <v>0</v>
      </c>
      <c r="EQ66" s="23">
        <f t="shared" si="1063"/>
        <v>0</v>
      </c>
      <c r="ER66" s="23">
        <f t="shared" si="1063"/>
        <v>0</v>
      </c>
      <c r="ES66" s="23">
        <f t="shared" si="1063"/>
        <v>0</v>
      </c>
      <c r="ET66" s="23">
        <f t="shared" si="1063"/>
        <v>0</v>
      </c>
      <c r="EU66" s="23">
        <f t="shared" si="1063"/>
        <v>0</v>
      </c>
      <c r="EV66" s="23">
        <f t="shared" si="1063"/>
        <v>0</v>
      </c>
      <c r="EW66" s="23">
        <f t="shared" si="1063"/>
        <v>0</v>
      </c>
      <c r="EX66" s="23">
        <f t="shared" si="1063"/>
        <v>0</v>
      </c>
      <c r="EY66" s="23">
        <f t="shared" si="1063"/>
        <v>0</v>
      </c>
      <c r="EZ66" s="23">
        <f t="shared" si="1063"/>
        <v>0</v>
      </c>
      <c r="FA66" s="23">
        <f t="shared" si="1063"/>
        <v>0</v>
      </c>
      <c r="FB66" s="23">
        <f t="shared" si="1063"/>
        <v>0</v>
      </c>
      <c r="FC66" s="23">
        <f t="shared" si="1063"/>
        <v>0</v>
      </c>
      <c r="FD66" s="23">
        <f t="shared" si="1063"/>
        <v>0</v>
      </c>
      <c r="FE66" s="23">
        <f t="shared" si="1063"/>
        <v>0</v>
      </c>
      <c r="FF66" s="23">
        <f t="shared" si="1063"/>
        <v>0</v>
      </c>
      <c r="FG66" s="23">
        <f t="shared" si="1063"/>
        <v>0</v>
      </c>
      <c r="FH66" s="23">
        <f t="shared" si="1063"/>
        <v>0</v>
      </c>
      <c r="FI66" s="23">
        <f t="shared" si="1063"/>
        <v>0</v>
      </c>
      <c r="FJ66" s="23">
        <f t="shared" si="1063"/>
        <v>0</v>
      </c>
      <c r="FK66" s="23">
        <f t="shared" si="1063"/>
        <v>0</v>
      </c>
      <c r="FL66" s="23">
        <f t="shared" si="1063"/>
        <v>0</v>
      </c>
      <c r="FM66" s="23">
        <f t="shared" ref="FM66:HX66" si="1064">+FM18-FM55-FM56-FM58</f>
        <v>0</v>
      </c>
      <c r="FN66" s="23">
        <f t="shared" si="1064"/>
        <v>0</v>
      </c>
      <c r="FO66" s="23">
        <f t="shared" si="1064"/>
        <v>0</v>
      </c>
      <c r="FP66" s="23">
        <f t="shared" si="1064"/>
        <v>0</v>
      </c>
      <c r="FQ66" s="23">
        <f t="shared" si="1064"/>
        <v>0</v>
      </c>
      <c r="FR66" s="23">
        <f t="shared" si="1064"/>
        <v>0</v>
      </c>
      <c r="FS66" s="23">
        <f t="shared" si="1064"/>
        <v>0</v>
      </c>
      <c r="FT66" s="23">
        <f t="shared" si="1064"/>
        <v>0</v>
      </c>
      <c r="FU66" s="23">
        <f t="shared" si="1064"/>
        <v>0</v>
      </c>
      <c r="FV66" s="23">
        <f t="shared" si="1064"/>
        <v>0</v>
      </c>
      <c r="FW66" s="23">
        <f t="shared" si="1064"/>
        <v>0</v>
      </c>
      <c r="FX66" s="23">
        <f t="shared" si="1064"/>
        <v>0</v>
      </c>
      <c r="FY66" s="23">
        <f t="shared" si="1064"/>
        <v>0</v>
      </c>
      <c r="FZ66" s="23">
        <f t="shared" si="1064"/>
        <v>0</v>
      </c>
      <c r="GA66" s="23">
        <f t="shared" si="1064"/>
        <v>0</v>
      </c>
      <c r="GB66" s="23">
        <f t="shared" si="1064"/>
        <v>0</v>
      </c>
      <c r="GC66" s="23">
        <f t="shared" si="1064"/>
        <v>0</v>
      </c>
      <c r="GD66" s="23">
        <f t="shared" si="1064"/>
        <v>0</v>
      </c>
      <c r="GE66" s="23">
        <f t="shared" si="1064"/>
        <v>0</v>
      </c>
      <c r="GF66" s="23">
        <f t="shared" si="1064"/>
        <v>0</v>
      </c>
      <c r="GG66" s="23">
        <f t="shared" si="1064"/>
        <v>0</v>
      </c>
      <c r="GH66" s="23">
        <f t="shared" si="1064"/>
        <v>0</v>
      </c>
      <c r="GI66" s="23">
        <f t="shared" si="1064"/>
        <v>0</v>
      </c>
      <c r="GJ66" s="23">
        <f t="shared" si="1064"/>
        <v>0</v>
      </c>
      <c r="GK66" s="23">
        <f t="shared" si="1064"/>
        <v>0</v>
      </c>
      <c r="GL66" s="23">
        <f t="shared" si="1064"/>
        <v>0</v>
      </c>
      <c r="GM66" s="23">
        <f t="shared" si="1064"/>
        <v>0</v>
      </c>
      <c r="GN66" s="23">
        <f t="shared" si="1064"/>
        <v>0</v>
      </c>
      <c r="GO66" s="23">
        <f t="shared" si="1064"/>
        <v>0</v>
      </c>
      <c r="GP66" s="23">
        <f t="shared" si="1064"/>
        <v>0</v>
      </c>
      <c r="GQ66" s="23">
        <f t="shared" si="1064"/>
        <v>0</v>
      </c>
      <c r="GR66" s="23">
        <f t="shared" si="1064"/>
        <v>0</v>
      </c>
      <c r="GS66" s="23">
        <f t="shared" si="1064"/>
        <v>0</v>
      </c>
      <c r="GT66" s="23">
        <f t="shared" si="1064"/>
        <v>0</v>
      </c>
      <c r="GU66" s="23">
        <f t="shared" si="1064"/>
        <v>0</v>
      </c>
      <c r="GV66" s="23">
        <f t="shared" si="1064"/>
        <v>0</v>
      </c>
      <c r="GW66" s="23">
        <f t="shared" si="1064"/>
        <v>0</v>
      </c>
      <c r="GX66" s="23">
        <f t="shared" si="1064"/>
        <v>0</v>
      </c>
      <c r="GY66" s="23">
        <f t="shared" si="1064"/>
        <v>0</v>
      </c>
      <c r="GZ66" s="23">
        <f t="shared" si="1064"/>
        <v>0</v>
      </c>
      <c r="HA66" s="23">
        <f t="shared" si="1064"/>
        <v>0</v>
      </c>
      <c r="HB66" s="23">
        <f t="shared" si="1064"/>
        <v>0</v>
      </c>
      <c r="HC66" s="23">
        <f t="shared" si="1064"/>
        <v>0</v>
      </c>
      <c r="HD66" s="23">
        <f t="shared" si="1064"/>
        <v>0</v>
      </c>
      <c r="HE66" s="23">
        <f t="shared" si="1064"/>
        <v>0</v>
      </c>
      <c r="HF66" s="23">
        <f t="shared" si="1064"/>
        <v>0</v>
      </c>
      <c r="HG66" s="23">
        <f t="shared" si="1064"/>
        <v>0</v>
      </c>
      <c r="HH66" s="23">
        <f t="shared" si="1064"/>
        <v>0</v>
      </c>
      <c r="HI66" s="23">
        <f t="shared" si="1064"/>
        <v>0</v>
      </c>
      <c r="HJ66" s="23">
        <f t="shared" si="1064"/>
        <v>0</v>
      </c>
      <c r="HK66" s="23">
        <f t="shared" si="1064"/>
        <v>0</v>
      </c>
      <c r="HL66" s="23">
        <f t="shared" si="1064"/>
        <v>0</v>
      </c>
      <c r="HM66" s="23">
        <f t="shared" si="1064"/>
        <v>0</v>
      </c>
      <c r="HN66" s="23">
        <f t="shared" si="1064"/>
        <v>0</v>
      </c>
      <c r="HO66" s="23">
        <f t="shared" si="1064"/>
        <v>0</v>
      </c>
      <c r="HP66" s="23">
        <f t="shared" si="1064"/>
        <v>0</v>
      </c>
      <c r="HQ66" s="23">
        <f t="shared" si="1064"/>
        <v>0</v>
      </c>
      <c r="HR66" s="23">
        <f t="shared" si="1064"/>
        <v>0</v>
      </c>
      <c r="HS66" s="23">
        <f t="shared" si="1064"/>
        <v>0</v>
      </c>
      <c r="HT66" s="23">
        <f t="shared" si="1064"/>
        <v>0</v>
      </c>
      <c r="HU66" s="23">
        <f t="shared" si="1064"/>
        <v>0</v>
      </c>
      <c r="HV66" s="23">
        <f t="shared" si="1064"/>
        <v>0</v>
      </c>
      <c r="HW66" s="23">
        <f t="shared" si="1064"/>
        <v>0</v>
      </c>
      <c r="HX66" s="23">
        <f t="shared" si="1064"/>
        <v>0</v>
      </c>
      <c r="HY66" s="23">
        <f t="shared" ref="HY66:KJ66" si="1065">+HY18-HY55-HY56-HY58</f>
        <v>0</v>
      </c>
      <c r="HZ66" s="23">
        <f t="shared" si="1065"/>
        <v>0</v>
      </c>
      <c r="IA66" s="23">
        <f t="shared" si="1065"/>
        <v>0</v>
      </c>
      <c r="IB66" s="23">
        <f t="shared" si="1065"/>
        <v>0</v>
      </c>
      <c r="IC66" s="23">
        <f t="shared" si="1065"/>
        <v>0</v>
      </c>
      <c r="ID66" s="23">
        <f t="shared" si="1065"/>
        <v>0</v>
      </c>
      <c r="IE66" s="23">
        <f t="shared" si="1065"/>
        <v>0</v>
      </c>
      <c r="IF66" s="23">
        <f t="shared" si="1065"/>
        <v>0</v>
      </c>
      <c r="IG66" s="23">
        <f t="shared" si="1065"/>
        <v>0</v>
      </c>
      <c r="IH66" s="23">
        <f t="shared" si="1065"/>
        <v>0</v>
      </c>
      <c r="II66" s="23">
        <f t="shared" si="1065"/>
        <v>0</v>
      </c>
      <c r="IJ66" s="23">
        <f t="shared" si="1065"/>
        <v>0</v>
      </c>
      <c r="IK66" s="23">
        <f t="shared" si="1065"/>
        <v>0</v>
      </c>
      <c r="IL66" s="23">
        <f t="shared" si="1065"/>
        <v>0</v>
      </c>
      <c r="IM66" s="23">
        <f t="shared" si="1065"/>
        <v>0</v>
      </c>
      <c r="IN66" s="23">
        <f t="shared" si="1065"/>
        <v>0</v>
      </c>
      <c r="IO66" s="23">
        <f t="shared" si="1065"/>
        <v>0</v>
      </c>
      <c r="IP66" s="23">
        <f t="shared" si="1065"/>
        <v>0</v>
      </c>
      <c r="IQ66" s="23">
        <f t="shared" si="1065"/>
        <v>0</v>
      </c>
      <c r="IR66" s="23">
        <f t="shared" si="1065"/>
        <v>0</v>
      </c>
      <c r="IS66" s="23">
        <f t="shared" si="1065"/>
        <v>0</v>
      </c>
      <c r="IT66" s="23">
        <f t="shared" si="1065"/>
        <v>0</v>
      </c>
      <c r="IU66" s="23">
        <f t="shared" si="1065"/>
        <v>0</v>
      </c>
      <c r="IV66" s="23">
        <f t="shared" si="1065"/>
        <v>0</v>
      </c>
      <c r="IW66" s="23">
        <f t="shared" si="1065"/>
        <v>0</v>
      </c>
      <c r="IX66" s="23">
        <f t="shared" si="1065"/>
        <v>0</v>
      </c>
      <c r="IY66" s="23">
        <f t="shared" si="1065"/>
        <v>0</v>
      </c>
      <c r="IZ66" s="23">
        <f t="shared" si="1065"/>
        <v>0</v>
      </c>
      <c r="JA66" s="23">
        <f t="shared" si="1065"/>
        <v>0</v>
      </c>
      <c r="JB66" s="23">
        <f t="shared" si="1065"/>
        <v>0</v>
      </c>
      <c r="JC66" s="23">
        <f t="shared" si="1065"/>
        <v>0</v>
      </c>
      <c r="JD66" s="23">
        <f t="shared" si="1065"/>
        <v>0</v>
      </c>
      <c r="JE66" s="23">
        <f t="shared" si="1065"/>
        <v>0</v>
      </c>
      <c r="JF66" s="23">
        <f t="shared" si="1065"/>
        <v>0</v>
      </c>
      <c r="JG66" s="23">
        <f t="shared" si="1065"/>
        <v>0</v>
      </c>
      <c r="JH66" s="23">
        <f t="shared" si="1065"/>
        <v>0</v>
      </c>
      <c r="JI66" s="23">
        <f t="shared" si="1065"/>
        <v>0</v>
      </c>
      <c r="JJ66" s="23">
        <f t="shared" si="1065"/>
        <v>0</v>
      </c>
      <c r="JK66" s="23">
        <f t="shared" si="1065"/>
        <v>0</v>
      </c>
      <c r="JL66" s="23">
        <f t="shared" si="1065"/>
        <v>0</v>
      </c>
      <c r="JM66" s="23">
        <f t="shared" si="1065"/>
        <v>0</v>
      </c>
      <c r="JN66" s="23">
        <f t="shared" si="1065"/>
        <v>0</v>
      </c>
      <c r="JO66" s="23">
        <f t="shared" si="1065"/>
        <v>0</v>
      </c>
      <c r="JP66" s="23">
        <f t="shared" si="1065"/>
        <v>0</v>
      </c>
      <c r="JQ66" s="23">
        <f t="shared" si="1065"/>
        <v>0</v>
      </c>
      <c r="JR66" s="23">
        <f t="shared" si="1065"/>
        <v>0</v>
      </c>
      <c r="JS66" s="23">
        <f t="shared" si="1065"/>
        <v>0</v>
      </c>
      <c r="JT66" s="23">
        <f t="shared" si="1065"/>
        <v>0</v>
      </c>
      <c r="JU66" s="23">
        <f t="shared" si="1065"/>
        <v>0</v>
      </c>
      <c r="JV66" s="23">
        <f t="shared" si="1065"/>
        <v>0</v>
      </c>
      <c r="JW66" s="23">
        <f t="shared" si="1065"/>
        <v>0</v>
      </c>
      <c r="JX66" s="23">
        <f t="shared" si="1065"/>
        <v>0</v>
      </c>
      <c r="JY66" s="23">
        <f t="shared" si="1065"/>
        <v>0</v>
      </c>
      <c r="JZ66" s="23">
        <f t="shared" si="1065"/>
        <v>0</v>
      </c>
      <c r="KA66" s="23">
        <f t="shared" si="1065"/>
        <v>0</v>
      </c>
      <c r="KB66" s="23">
        <f t="shared" si="1065"/>
        <v>0</v>
      </c>
      <c r="KC66" s="23">
        <f t="shared" si="1065"/>
        <v>0</v>
      </c>
      <c r="KD66" s="23">
        <f t="shared" si="1065"/>
        <v>0</v>
      </c>
      <c r="KE66" s="23">
        <f t="shared" si="1065"/>
        <v>0</v>
      </c>
      <c r="KF66" s="23">
        <f t="shared" si="1065"/>
        <v>0</v>
      </c>
      <c r="KG66" s="23">
        <f t="shared" si="1065"/>
        <v>0</v>
      </c>
      <c r="KH66" s="23">
        <f t="shared" si="1065"/>
        <v>0</v>
      </c>
      <c r="KI66" s="23">
        <f t="shared" si="1065"/>
        <v>0</v>
      </c>
      <c r="KJ66" s="23">
        <f t="shared" si="1065"/>
        <v>0</v>
      </c>
      <c r="KK66" s="23">
        <f t="shared" ref="KK66:LN66" si="1066">+KK18-KK55-KK56-KK58</f>
        <v>0</v>
      </c>
      <c r="KL66" s="23">
        <f t="shared" si="1066"/>
        <v>0</v>
      </c>
      <c r="KM66" s="23">
        <f t="shared" si="1066"/>
        <v>0</v>
      </c>
      <c r="KN66" s="23">
        <f t="shared" si="1066"/>
        <v>0</v>
      </c>
      <c r="KO66" s="23">
        <f t="shared" si="1066"/>
        <v>0</v>
      </c>
      <c r="KP66" s="23">
        <f t="shared" si="1066"/>
        <v>0</v>
      </c>
      <c r="KQ66" s="23">
        <f t="shared" si="1066"/>
        <v>0</v>
      </c>
      <c r="KR66" s="23">
        <f t="shared" si="1066"/>
        <v>0</v>
      </c>
      <c r="KS66" s="23">
        <f t="shared" si="1066"/>
        <v>0</v>
      </c>
      <c r="KT66" s="23">
        <f t="shared" si="1066"/>
        <v>0</v>
      </c>
      <c r="KU66" s="23">
        <f t="shared" si="1066"/>
        <v>0</v>
      </c>
      <c r="KV66" s="23">
        <f t="shared" si="1066"/>
        <v>0</v>
      </c>
      <c r="KW66" s="23">
        <f t="shared" si="1066"/>
        <v>0</v>
      </c>
      <c r="KX66" s="23">
        <f t="shared" si="1066"/>
        <v>0</v>
      </c>
      <c r="KY66" s="23">
        <f t="shared" si="1066"/>
        <v>0</v>
      </c>
      <c r="KZ66" s="23">
        <f t="shared" si="1066"/>
        <v>0</v>
      </c>
      <c r="LA66" s="23">
        <f t="shared" si="1066"/>
        <v>0</v>
      </c>
      <c r="LB66" s="23">
        <f t="shared" si="1066"/>
        <v>0</v>
      </c>
      <c r="LC66" s="23">
        <f t="shared" si="1066"/>
        <v>0</v>
      </c>
      <c r="LD66" s="23">
        <f t="shared" si="1066"/>
        <v>0</v>
      </c>
      <c r="LE66" s="23">
        <f t="shared" si="1066"/>
        <v>0</v>
      </c>
      <c r="LF66" s="23">
        <f t="shared" si="1066"/>
        <v>0</v>
      </c>
      <c r="LG66" s="23">
        <f t="shared" si="1066"/>
        <v>0</v>
      </c>
      <c r="LH66" s="23">
        <f t="shared" si="1066"/>
        <v>0</v>
      </c>
      <c r="LI66" s="23">
        <f t="shared" si="1066"/>
        <v>0</v>
      </c>
      <c r="LJ66" s="23">
        <f t="shared" si="1066"/>
        <v>0</v>
      </c>
      <c r="LK66" s="23">
        <f t="shared" si="1066"/>
        <v>0</v>
      </c>
      <c r="LL66" s="23">
        <f t="shared" si="1066"/>
        <v>0</v>
      </c>
      <c r="LM66" s="23">
        <f t="shared" si="1066"/>
        <v>0</v>
      </c>
      <c r="LN66" s="23">
        <f t="shared" si="1066"/>
        <v>0</v>
      </c>
    </row>
    <row r="68" spans="1:326">
      <c r="A68" s="3" t="s">
        <v>269</v>
      </c>
      <c r="B68" s="38">
        <f t="shared" ref="B68:AG68" si="1067">+B24+B25+B28+B37+B43</f>
        <v>35250</v>
      </c>
      <c r="C68" s="38">
        <f t="shared" si="1067"/>
        <v>4102.5</v>
      </c>
      <c r="D68" s="38">
        <f t="shared" si="1067"/>
        <v>4140</v>
      </c>
      <c r="E68" s="38">
        <f t="shared" si="1067"/>
        <v>4177.5</v>
      </c>
      <c r="F68" s="38">
        <f t="shared" si="1067"/>
        <v>4220.3420000000006</v>
      </c>
      <c r="G68" s="38">
        <f t="shared" si="1067"/>
        <v>4954.1774999999998</v>
      </c>
      <c r="H68" s="38">
        <f t="shared" si="1067"/>
        <v>5688.0130000000008</v>
      </c>
      <c r="I68" s="38">
        <f t="shared" si="1067"/>
        <v>6421.8485000000001</v>
      </c>
      <c r="J68" s="38">
        <f t="shared" si="1067"/>
        <v>7155.6839999999993</v>
      </c>
      <c r="K68" s="38">
        <f t="shared" si="1067"/>
        <v>7889.5195000000003</v>
      </c>
      <c r="L68" s="38">
        <f t="shared" si="1067"/>
        <v>8623.3549999999996</v>
      </c>
      <c r="M68" s="38">
        <f t="shared" si="1067"/>
        <v>9357.1905000000006</v>
      </c>
      <c r="N68" s="38">
        <f t="shared" si="1067"/>
        <v>101980.13</v>
      </c>
      <c r="O68" s="38">
        <f t="shared" si="1067"/>
        <v>10751.245288194445</v>
      </c>
      <c r="P68" s="38">
        <f t="shared" si="1067"/>
        <v>14551.948002798605</v>
      </c>
      <c r="Q68" s="38">
        <f t="shared" si="1067"/>
        <v>16613.418621083329</v>
      </c>
      <c r="R68" s="38">
        <f t="shared" si="1067"/>
        <v>18694.947570298602</v>
      </c>
      <c r="S68" s="38">
        <f t="shared" si="1067"/>
        <v>20796.534850444437</v>
      </c>
      <c r="T68" s="38">
        <f t="shared" si="1067"/>
        <v>22918.180461520824</v>
      </c>
      <c r="U68" s="38">
        <f t="shared" si="1067"/>
        <v>25059.884403527769</v>
      </c>
      <c r="V68" s="38">
        <f t="shared" si="1067"/>
        <v>27221.646676465269</v>
      </c>
      <c r="W68" s="38">
        <f t="shared" si="1067"/>
        <v>29403.467280333327</v>
      </c>
      <c r="X68" s="38">
        <f t="shared" si="1067"/>
        <v>31605.346215131933</v>
      </c>
      <c r="Y68" s="38">
        <f t="shared" si="1067"/>
        <v>33827.283480861108</v>
      </c>
      <c r="Z68" s="38">
        <f t="shared" si="1067"/>
        <v>36069.279077520827</v>
      </c>
      <c r="AA68" s="38">
        <f t="shared" si="1067"/>
        <v>287513.18192818051</v>
      </c>
      <c r="AB68" s="38">
        <f t="shared" si="1067"/>
        <v>38361.436580820264</v>
      </c>
      <c r="AC68" s="38">
        <f t="shared" si="1067"/>
        <v>38235.932356884878</v>
      </c>
      <c r="AD68" s="38">
        <f t="shared" si="1067"/>
        <v>38109.17309071013</v>
      </c>
      <c r="AE68" s="38">
        <f t="shared" si="1067"/>
        <v>37981.146231873638</v>
      </c>
      <c r="AF68" s="38">
        <f t="shared" si="1067"/>
        <v>37851.839104448787</v>
      </c>
      <c r="AG68" s="38">
        <f t="shared" si="1067"/>
        <v>37721.238905749691</v>
      </c>
      <c r="AH68" s="38">
        <f t="shared" ref="AH68:BM68" si="1068">+AH24+AH25+AH28+AH37+AH43</f>
        <v>37589.332705063585</v>
      </c>
      <c r="AI68" s="38">
        <f t="shared" si="1068"/>
        <v>37456.10744237063</v>
      </c>
      <c r="AJ68" s="38">
        <f t="shared" si="1068"/>
        <v>37321.549927050757</v>
      </c>
      <c r="AK68" s="38">
        <f t="shared" si="1068"/>
        <v>37185.646836577675</v>
      </c>
      <c r="AL68" s="38">
        <f t="shared" si="1068"/>
        <v>37048.384715199849</v>
      </c>
      <c r="AM68" s="38">
        <f t="shared" si="1068"/>
        <v>37009.749972608261</v>
      </c>
      <c r="AN68" s="38">
        <f t="shared" si="1068"/>
        <v>451871.5378693582</v>
      </c>
      <c r="AO68" s="38">
        <f t="shared" si="1068"/>
        <v>36870.728882590753</v>
      </c>
      <c r="AP68" s="38">
        <f t="shared" si="1068"/>
        <v>36730.317581673073</v>
      </c>
      <c r="AQ68" s="38">
        <f t="shared" si="1068"/>
        <v>36588.502167746206</v>
      </c>
      <c r="AR68" s="38">
        <f t="shared" si="1068"/>
        <v>36445.268599680079</v>
      </c>
      <c r="AS68" s="38">
        <f t="shared" si="1068"/>
        <v>36300.602695933296</v>
      </c>
      <c r="AT68" s="38">
        <f t="shared" si="1068"/>
        <v>36154.49013314904</v>
      </c>
      <c r="AU68" s="38">
        <f t="shared" si="1068"/>
        <v>36006.916444736933</v>
      </c>
      <c r="AV68" s="38">
        <f t="shared" si="1068"/>
        <v>35857.86701944071</v>
      </c>
      <c r="AW68" s="38">
        <f t="shared" si="1068"/>
        <v>35707.327099891532</v>
      </c>
      <c r="AX68" s="38">
        <f t="shared" si="1068"/>
        <v>35555.281781146856</v>
      </c>
      <c r="AY68" s="38">
        <f t="shared" si="1068"/>
        <v>35401.716009214731</v>
      </c>
      <c r="AZ68" s="38">
        <f t="shared" si="1068"/>
        <v>35346.614579563291</v>
      </c>
      <c r="BA68" s="38">
        <f t="shared" si="1068"/>
        <v>432965.63299476652</v>
      </c>
      <c r="BB68" s="38">
        <f t="shared" si="1068"/>
        <v>35190.962135615329</v>
      </c>
      <c r="BC68" s="38">
        <f t="shared" si="1068"/>
        <v>35067.448421892892</v>
      </c>
      <c r="BD68" s="38">
        <f t="shared" si="1068"/>
        <v>34909.004316368235</v>
      </c>
      <c r="BE68" s="38">
        <f t="shared" si="1068"/>
        <v>34748.975769788325</v>
      </c>
      <c r="BF68" s="38">
        <f t="shared" si="1068"/>
        <v>34587.346937742615</v>
      </c>
      <c r="BG68" s="38">
        <f t="shared" si="1068"/>
        <v>34424.101817376453</v>
      </c>
      <c r="BH68" s="38">
        <f t="shared" si="1068"/>
        <v>34259.224245806625</v>
      </c>
      <c r="BI68" s="38">
        <f t="shared" si="1068"/>
        <v>34092.697898521103</v>
      </c>
      <c r="BJ68" s="38">
        <f t="shared" si="1068"/>
        <v>33924.506287762728</v>
      </c>
      <c r="BK68" s="38">
        <f t="shared" si="1068"/>
        <v>33754.632760896762</v>
      </c>
      <c r="BL68" s="38">
        <f t="shared" si="1068"/>
        <v>33583.060498762134</v>
      </c>
      <c r="BM68" s="38">
        <f t="shared" si="1068"/>
        <v>33509.772514006167</v>
      </c>
      <c r="BN68" s="38">
        <f t="shared" ref="BN68:CS68" si="1069">+BN24+BN25+BN28+BN37+BN43</f>
        <v>412051.73360453936</v>
      </c>
      <c r="BO68" s="38">
        <f t="shared" si="1069"/>
        <v>33335.751649402642</v>
      </c>
      <c r="BP68" s="38">
        <f t="shared" si="1069"/>
        <v>33187.730474917946</v>
      </c>
      <c r="BQ68" s="38">
        <f t="shared" si="1069"/>
        <v>33010.489189923537</v>
      </c>
      <c r="BR68" s="38">
        <f t="shared" si="1069"/>
        <v>32831.475492079189</v>
      </c>
      <c r="BS68" s="38">
        <f t="shared" si="1069"/>
        <v>32650.671657256386</v>
      </c>
      <c r="BT68" s="38">
        <f t="shared" si="1069"/>
        <v>32468.059784085359</v>
      </c>
      <c r="BU68" s="38">
        <f t="shared" si="1069"/>
        <v>32283.621792182625</v>
      </c>
      <c r="BV68" s="38">
        <f t="shared" si="1069"/>
        <v>32097.339420360855</v>
      </c>
      <c r="BW68" s="38">
        <f t="shared" si="1069"/>
        <v>31909.194224820876</v>
      </c>
      <c r="BX68" s="38">
        <f t="shared" si="1069"/>
        <v>31719.16757732549</v>
      </c>
      <c r="BY68" s="38">
        <f t="shared" si="1069"/>
        <v>31527.240663355158</v>
      </c>
      <c r="BZ68" s="38">
        <f t="shared" si="1069"/>
        <v>31433.394480245115</v>
      </c>
      <c r="CA68" s="38">
        <f t="shared" si="1069"/>
        <v>388454.13640595519</v>
      </c>
      <c r="CB68" s="38">
        <f t="shared" si="1069"/>
        <v>31238.609835303982</v>
      </c>
      <c r="CC68" s="38">
        <f t="shared" si="1069"/>
        <v>31061.009960031945</v>
      </c>
      <c r="CD68" s="38">
        <f t="shared" si="1069"/>
        <v>30862.501469888673</v>
      </c>
      <c r="CE68" s="38">
        <f t="shared" si="1069"/>
        <v>30662.00789484397</v>
      </c>
      <c r="CF68" s="38">
        <f t="shared" si="1069"/>
        <v>30459.509384048823</v>
      </c>
      <c r="CG68" s="38">
        <f t="shared" si="1069"/>
        <v>30254.985888145718</v>
      </c>
      <c r="CH68" s="38">
        <f t="shared" si="1069"/>
        <v>30048.417157283584</v>
      </c>
      <c r="CI68" s="38">
        <f t="shared" si="1069"/>
        <v>29839.78273911283</v>
      </c>
      <c r="CJ68" s="38">
        <f t="shared" si="1069"/>
        <v>29629.061976760368</v>
      </c>
      <c r="CK68" s="38">
        <f t="shared" si="1069"/>
        <v>29416.234006784376</v>
      </c>
      <c r="CL68" s="38">
        <f t="shared" si="1069"/>
        <v>29201.277757108634</v>
      </c>
      <c r="CM68" s="38">
        <f t="shared" si="1069"/>
        <v>29084.171944936126</v>
      </c>
      <c r="CN68" s="38">
        <f t="shared" si="1069"/>
        <v>361757.57001424907</v>
      </c>
      <c r="CO68" s="38">
        <f t="shared" si="1069"/>
        <v>28865.895074641896</v>
      </c>
      <c r="CP68" s="38">
        <f t="shared" si="1069"/>
        <v>28645.435435644729</v>
      </c>
      <c r="CQ68" s="38">
        <f t="shared" si="1069"/>
        <v>28422.771200257583</v>
      </c>
      <c r="CR68" s="38">
        <f t="shared" si="1069"/>
        <v>28197.880322516568</v>
      </c>
      <c r="CS68" s="38">
        <f t="shared" si="1069"/>
        <v>27970.740535998146</v>
      </c>
      <c r="CT68" s="38">
        <f t="shared" ref="CT68:DY68" si="1070">+CT24+CT25+CT28+CT37+CT43</f>
        <v>27741.329351614539</v>
      </c>
      <c r="CU68" s="38">
        <f t="shared" si="1070"/>
        <v>27509.624055387088</v>
      </c>
      <c r="CV68" s="38">
        <f t="shared" si="1070"/>
        <v>27275.601706197373</v>
      </c>
      <c r="CW68" s="38">
        <f t="shared" si="1070"/>
        <v>27039.239133515748</v>
      </c>
      <c r="CX68" s="38">
        <f t="shared" si="1070"/>
        <v>26800.512935107323</v>
      </c>
      <c r="CY68" s="38">
        <f t="shared" si="1070"/>
        <v>26559.399474714803</v>
      </c>
      <c r="CZ68" s="38">
        <f t="shared" si="1070"/>
        <v>26415.874879718358</v>
      </c>
      <c r="DA68" s="38">
        <f t="shared" si="1070"/>
        <v>331444.30410531419</v>
      </c>
      <c r="DB68" s="38">
        <f t="shared" si="1070"/>
        <v>26170.915038771953</v>
      </c>
      <c r="DC68" s="38">
        <f t="shared" si="1070"/>
        <v>25952.712300219235</v>
      </c>
      <c r="DD68" s="38">
        <f t="shared" si="1070"/>
        <v>25703.120833477835</v>
      </c>
      <c r="DE68" s="38">
        <f t="shared" si="1070"/>
        <v>25451.033452069023</v>
      </c>
      <c r="DF68" s="38">
        <f t="shared" si="1070"/>
        <v>25196.425196846121</v>
      </c>
      <c r="DG68" s="38">
        <f t="shared" si="1070"/>
        <v>24939.270859070992</v>
      </c>
      <c r="DH68" s="38">
        <f t="shared" si="1070"/>
        <v>24679.544977918111</v>
      </c>
      <c r="DI68" s="38">
        <f t="shared" si="1070"/>
        <v>24417.221837953704</v>
      </c>
      <c r="DJ68" s="38">
        <f t="shared" si="1070"/>
        <v>24152.275466589646</v>
      </c>
      <c r="DK68" s="38">
        <f t="shared" si="1070"/>
        <v>23884.679631511954</v>
      </c>
      <c r="DL68" s="38">
        <f t="shared" si="1070"/>
        <v>23614.407838083484</v>
      </c>
      <c r="DM68" s="38">
        <f t="shared" si="1070"/>
        <v>23441.433326720729</v>
      </c>
      <c r="DN68" s="38">
        <f t="shared" si="1070"/>
        <v>297603.04075923277</v>
      </c>
      <c r="DO68" s="38">
        <f t="shared" si="1070"/>
        <v>23166.729070244346</v>
      </c>
      <c r="DP68" s="38">
        <f t="shared" si="1070"/>
        <v>22889.2777712032</v>
      </c>
      <c r="DQ68" s="38">
        <f t="shared" si="1070"/>
        <v>22609.05195917164</v>
      </c>
      <c r="DR68" s="38">
        <f t="shared" si="1070"/>
        <v>22326.023889019769</v>
      </c>
      <c r="DS68" s="38">
        <f t="shared" si="1070"/>
        <v>22040.16553816638</v>
      </c>
      <c r="DT68" s="38">
        <f t="shared" si="1070"/>
        <v>21751.448603804452</v>
      </c>
      <c r="DU68" s="38">
        <f t="shared" si="1070"/>
        <v>21459.844500098909</v>
      </c>
      <c r="DV68" s="38">
        <f t="shared" si="1070"/>
        <v>21165.324355356304</v>
      </c>
      <c r="DW68" s="38">
        <f t="shared" si="1070"/>
        <v>20867.859009166285</v>
      </c>
      <c r="DX68" s="38">
        <f t="shared" si="1070"/>
        <v>20567.419009514353</v>
      </c>
      <c r="DY68" s="38">
        <f t="shared" si="1070"/>
        <v>20263.974609865912</v>
      </c>
      <c r="DZ68" s="38">
        <f t="shared" ref="DZ68:FE68" si="1071">+DZ24+DZ25+DZ28+DZ37+DZ43</f>
        <v>20057.495766220978</v>
      </c>
      <c r="EA68" s="38">
        <f t="shared" si="1071"/>
        <v>259164.61408183255</v>
      </c>
      <c r="EB68" s="38">
        <f t="shared" si="1071"/>
        <v>19748.952134139603</v>
      </c>
      <c r="EC68" s="38">
        <f t="shared" si="1071"/>
        <v>19468.99357961947</v>
      </c>
      <c r="ED68" s="38">
        <f t="shared" si="1071"/>
        <v>19154.564925672075</v>
      </c>
      <c r="EE68" s="38">
        <f t="shared" si="1071"/>
        <v>18836.991985185206</v>
      </c>
      <c r="EF68" s="38">
        <f t="shared" si="1071"/>
        <v>18516.243315293472</v>
      </c>
      <c r="EG68" s="38">
        <f t="shared" si="1071"/>
        <v>18192.287158702817</v>
      </c>
      <c r="EH68" s="38">
        <f t="shared" si="1071"/>
        <v>17865.091440546254</v>
      </c>
      <c r="EI68" s="38">
        <f t="shared" si="1071"/>
        <v>17534.623765208125</v>
      </c>
      <c r="EJ68" s="38">
        <f t="shared" si="1071"/>
        <v>17200.851413116623</v>
      </c>
      <c r="EK68" s="38">
        <f t="shared" si="1071"/>
        <v>16863.741337504194</v>
      </c>
      <c r="EL68" s="38">
        <f t="shared" si="1071"/>
        <v>16523.260161135651</v>
      </c>
      <c r="EM68" s="38">
        <f t="shared" si="1071"/>
        <v>16279.374173003418</v>
      </c>
      <c r="EN68" s="38">
        <f t="shared" si="1071"/>
        <v>216184.97538912692</v>
      </c>
      <c r="EO68" s="38">
        <f t="shared" si="1071"/>
        <v>15933.049324989863</v>
      </c>
      <c r="EP68" s="38">
        <f t="shared" si="1071"/>
        <v>15586.594530919388</v>
      </c>
      <c r="EQ68" s="38">
        <f t="shared" si="1071"/>
        <v>15233.341886484997</v>
      </c>
      <c r="ER68" s="38">
        <f t="shared" si="1071"/>
        <v>14876.556715606255</v>
      </c>
      <c r="ES68" s="38">
        <f t="shared" si="1071"/>
        <v>14516.20369301873</v>
      </c>
      <c r="ET68" s="38">
        <f t="shared" si="1071"/>
        <v>14152.247140205327</v>
      </c>
      <c r="EU68" s="38">
        <f t="shared" si="1071"/>
        <v>13784.651021863792</v>
      </c>
      <c r="EV68" s="38">
        <f t="shared" si="1071"/>
        <v>13413.378942338839</v>
      </c>
      <c r="EW68" s="38">
        <f t="shared" si="1071"/>
        <v>13038.39414201864</v>
      </c>
      <c r="EX68" s="38">
        <f t="shared" si="1071"/>
        <v>12659.659493695235</v>
      </c>
      <c r="EY68" s="38">
        <f t="shared" si="1071"/>
        <v>12277.1374988886</v>
      </c>
      <c r="EZ68" s="38">
        <f t="shared" si="1071"/>
        <v>11990.790284133895</v>
      </c>
      <c r="FA68" s="38">
        <f t="shared" si="1071"/>
        <v>167462.00467416356</v>
      </c>
      <c r="FB68" s="38">
        <f t="shared" si="1071"/>
        <v>11601.579597231645</v>
      </c>
      <c r="FC68" s="38">
        <f t="shared" si="1071"/>
        <v>11224.911175246896</v>
      </c>
      <c r="FD68" s="38">
        <f t="shared" si="1071"/>
        <v>10828.041697255774</v>
      </c>
      <c r="FE68" s="38">
        <f t="shared" si="1071"/>
        <v>10427.203524484743</v>
      </c>
      <c r="FF68" s="38">
        <f t="shared" ref="FF68:GY68" si="1072">+FF24+FF25+FF28+FF37+FF43</f>
        <v>10022.356969986</v>
      </c>
      <c r="FG68" s="38">
        <f t="shared" si="1072"/>
        <v>9613.4619499422697</v>
      </c>
      <c r="FH68" s="38">
        <f t="shared" si="1072"/>
        <v>9200.477979698102</v>
      </c>
      <c r="FI68" s="38">
        <f t="shared" si="1072"/>
        <v>8783.364169751494</v>
      </c>
      <c r="FJ68" s="38">
        <f t="shared" si="1072"/>
        <v>8362.0792217054204</v>
      </c>
      <c r="FK68" s="38">
        <f t="shared" si="1072"/>
        <v>7936.581424178883</v>
      </c>
      <c r="FL68" s="38">
        <f t="shared" si="1072"/>
        <v>7506.828648677083</v>
      </c>
      <c r="FM68" s="38">
        <f t="shared" si="1072"/>
        <v>7172.7783454202627</v>
      </c>
      <c r="FN68" s="38">
        <f t="shared" si="1072"/>
        <v>112679.66470357857</v>
      </c>
      <c r="FO68" s="38">
        <f t="shared" si="1072"/>
        <v>6735.3875391308766</v>
      </c>
      <c r="FP68" s="38">
        <f t="shared" si="1072"/>
        <v>6294.4627758817933</v>
      </c>
      <c r="FQ68" s="38">
        <f t="shared" si="1072"/>
        <v>5848.2888138970229</v>
      </c>
      <c r="FR68" s="38">
        <f t="shared" si="1072"/>
        <v>5397.6531122924016</v>
      </c>
      <c r="FS68" s="38">
        <f t="shared" si="1072"/>
        <v>4942.5110536717375</v>
      </c>
      <c r="FT68" s="38">
        <f t="shared" si="1072"/>
        <v>4482.8175744648634</v>
      </c>
      <c r="FU68" s="38">
        <f t="shared" si="1072"/>
        <v>4018.5271604659229</v>
      </c>
      <c r="FV68" s="38">
        <f t="shared" si="1072"/>
        <v>3549.5938423269922</v>
      </c>
      <c r="FW68" s="38">
        <f t="shared" si="1072"/>
        <v>3075.9711910066721</v>
      </c>
      <c r="FX68" s="38">
        <f t="shared" si="1072"/>
        <v>2597.6123131731488</v>
      </c>
      <c r="FY68" s="38">
        <f t="shared" si="1072"/>
        <v>2114.4698465612901</v>
      </c>
      <c r="FZ68" s="38">
        <f t="shared" si="1072"/>
        <v>1726.4959552833136</v>
      </c>
      <c r="GA68" s="38">
        <f t="shared" si="1072"/>
        <v>50783.79117815604</v>
      </c>
      <c r="GB68" s="38">
        <f t="shared" si="1072"/>
        <v>1234.6423250925568</v>
      </c>
      <c r="GC68" s="38">
        <f t="shared" si="1072"/>
        <v>908.09408364203955</v>
      </c>
      <c r="GD68" s="38">
        <f t="shared" si="1072"/>
        <v>408.05643473486998</v>
      </c>
      <c r="GE68" s="38">
        <f t="shared" si="1072"/>
        <v>-96.981590661371001</v>
      </c>
      <c r="GF68" s="38">
        <f t="shared" si="1072"/>
        <v>-607.06999631157441</v>
      </c>
      <c r="GG68" s="38">
        <f t="shared" si="1072"/>
        <v>-1122.2592860182795</v>
      </c>
      <c r="GH68" s="38">
        <f t="shared" si="1072"/>
        <v>589.03381739617703</v>
      </c>
      <c r="GI68" s="38">
        <f t="shared" si="1072"/>
        <v>85.805565826549355</v>
      </c>
      <c r="GJ68" s="38">
        <f t="shared" si="1072"/>
        <v>-422.45496825877501</v>
      </c>
      <c r="GK68" s="38">
        <f t="shared" si="1072"/>
        <v>-935.79810768495236</v>
      </c>
      <c r="GL68" s="38">
        <f t="shared" si="1072"/>
        <v>-1454.2746785053919</v>
      </c>
      <c r="GM68" s="38">
        <f t="shared" si="1072"/>
        <v>-1877.9360150340353</v>
      </c>
      <c r="GN68" s="38">
        <f t="shared" si="1072"/>
        <v>-3291.1424157821857</v>
      </c>
      <c r="GO68" s="38">
        <f t="shared" si="1072"/>
        <v>-85.33653846158839</v>
      </c>
      <c r="GP68" s="38">
        <f t="shared" si="1072"/>
        <v>-256.00961538466527</v>
      </c>
      <c r="GQ68" s="38">
        <f t="shared" si="1072"/>
        <v>-426.68269230774217</v>
      </c>
      <c r="GR68" s="38">
        <f t="shared" si="1072"/>
        <v>-597.35576923081908</v>
      </c>
      <c r="GS68" s="38">
        <f t="shared" si="1072"/>
        <v>-768.02884615389598</v>
      </c>
      <c r="GT68" s="38">
        <f t="shared" si="1072"/>
        <v>-938.70192307697278</v>
      </c>
      <c r="GU68" s="38">
        <f t="shared" si="1072"/>
        <v>-1109.3750000000498</v>
      </c>
      <c r="GV68" s="38">
        <f t="shared" si="1072"/>
        <v>-1280.0480769231265</v>
      </c>
      <c r="GW68" s="38">
        <f t="shared" si="1072"/>
        <v>-1450.7211538462036</v>
      </c>
      <c r="GX68" s="38">
        <f t="shared" si="1072"/>
        <v>-1621.3942307692805</v>
      </c>
      <c r="GY68" s="38">
        <f t="shared" si="1072"/>
        <v>-1792.0673076923574</v>
      </c>
      <c r="GZ68" s="38">
        <f t="shared" ref="GZ68" si="1073">+GZ24+GZ25+GZ28+GZ37+GZ43</f>
        <v>-1962.7403846154346</v>
      </c>
      <c r="HA68" s="38">
        <f t="shared" ref="HA68:JL68" si="1074">+HA24+HA25+HA28+HA37+HA43</f>
        <v>-12288.461538462136</v>
      </c>
      <c r="HB68" s="38">
        <f t="shared" si="1074"/>
        <v>-2133.4134615385115</v>
      </c>
      <c r="HC68" s="38">
        <f t="shared" si="1074"/>
        <v>-2304.0865384615886</v>
      </c>
      <c r="HD68" s="38">
        <f t="shared" si="1074"/>
        <v>-2474.7596153846657</v>
      </c>
      <c r="HE68" s="38">
        <f t="shared" si="1074"/>
        <v>-2645.4326923077424</v>
      </c>
      <c r="HF68" s="38">
        <f t="shared" si="1074"/>
        <v>-2816.1057692308195</v>
      </c>
      <c r="HG68" s="38">
        <f t="shared" si="1074"/>
        <v>-2986.7788461538967</v>
      </c>
      <c r="HH68" s="38">
        <f t="shared" si="1074"/>
        <v>-3157.4519230769743</v>
      </c>
      <c r="HI68" s="38">
        <f t="shared" si="1074"/>
        <v>-3328.1250000000509</v>
      </c>
      <c r="HJ68" s="38">
        <f t="shared" si="1074"/>
        <v>-3498.7980769231285</v>
      </c>
      <c r="HK68" s="38">
        <f t="shared" si="1074"/>
        <v>-3669.4711538462052</v>
      </c>
      <c r="HL68" s="38">
        <f t="shared" si="1074"/>
        <v>-3840.1442307692828</v>
      </c>
      <c r="HM68" s="38">
        <f t="shared" si="1074"/>
        <v>-4010.817307692359</v>
      </c>
      <c r="HN68" s="38">
        <f t="shared" si="1074"/>
        <v>-36865.384615385228</v>
      </c>
      <c r="HO68" s="38">
        <f t="shared" si="1074"/>
        <v>-4096.1538461538976</v>
      </c>
      <c r="HP68" s="38">
        <f t="shared" si="1074"/>
        <v>-4096.1538461538976</v>
      </c>
      <c r="HQ68" s="38">
        <f t="shared" si="1074"/>
        <v>-4096.1538461538976</v>
      </c>
      <c r="HR68" s="38">
        <f t="shared" si="1074"/>
        <v>-4096.1538461538976</v>
      </c>
      <c r="HS68" s="38">
        <f t="shared" si="1074"/>
        <v>-4096.1538461538976</v>
      </c>
      <c r="HT68" s="38">
        <f t="shared" si="1074"/>
        <v>-4096.1538461538976</v>
      </c>
      <c r="HU68" s="38">
        <f t="shared" si="1074"/>
        <v>-4096.1538461538976</v>
      </c>
      <c r="HV68" s="38">
        <f t="shared" si="1074"/>
        <v>-4096.1538461538976</v>
      </c>
      <c r="HW68" s="38">
        <f t="shared" si="1074"/>
        <v>-4096.1538461538976</v>
      </c>
      <c r="HX68" s="38">
        <f t="shared" si="1074"/>
        <v>-4096.1538461538976</v>
      </c>
      <c r="HY68" s="38">
        <f t="shared" si="1074"/>
        <v>-4096.1538461538976</v>
      </c>
      <c r="HZ68" s="38">
        <f t="shared" si="1074"/>
        <v>-4096.1538461538976</v>
      </c>
      <c r="IA68" s="38">
        <f t="shared" si="1074"/>
        <v>-49153.84615384676</v>
      </c>
      <c r="IB68" s="38">
        <f t="shared" si="1074"/>
        <v>-4096.1538461538976</v>
      </c>
      <c r="IC68" s="38">
        <f t="shared" si="1074"/>
        <v>-4096.1538461538976</v>
      </c>
      <c r="ID68" s="38">
        <f t="shared" si="1074"/>
        <v>-4096.1538461538976</v>
      </c>
      <c r="IE68" s="38">
        <f t="shared" si="1074"/>
        <v>-4096.1538461538976</v>
      </c>
      <c r="IF68" s="38">
        <f t="shared" si="1074"/>
        <v>-4096.1538461538976</v>
      </c>
      <c r="IG68" s="38">
        <f t="shared" si="1074"/>
        <v>-4096.1538461538976</v>
      </c>
      <c r="IH68" s="38">
        <f t="shared" si="1074"/>
        <v>-4096.1538461538976</v>
      </c>
      <c r="II68" s="38">
        <f t="shared" si="1074"/>
        <v>-4096.1538461538976</v>
      </c>
      <c r="IJ68" s="38">
        <f t="shared" si="1074"/>
        <v>-4096.1538461538976</v>
      </c>
      <c r="IK68" s="38">
        <f t="shared" si="1074"/>
        <v>-4096.1538461538976</v>
      </c>
      <c r="IL68" s="38">
        <f t="shared" si="1074"/>
        <v>-4096.1538461538976</v>
      </c>
      <c r="IM68" s="38">
        <f t="shared" si="1074"/>
        <v>-4096.1538461538976</v>
      </c>
      <c r="IN68" s="38">
        <f t="shared" si="1074"/>
        <v>-49153.84615384676</v>
      </c>
      <c r="IO68" s="38">
        <f t="shared" si="1074"/>
        <v>-4096.1538461538976</v>
      </c>
      <c r="IP68" s="38">
        <f t="shared" si="1074"/>
        <v>-4096.1538461538976</v>
      </c>
      <c r="IQ68" s="38">
        <f t="shared" si="1074"/>
        <v>-4096.1538461538976</v>
      </c>
      <c r="IR68" s="38">
        <f t="shared" si="1074"/>
        <v>-4096.1538461538976</v>
      </c>
      <c r="IS68" s="38">
        <f t="shared" si="1074"/>
        <v>-4096.1538461538976</v>
      </c>
      <c r="IT68" s="38">
        <f t="shared" si="1074"/>
        <v>-4096.1538461538976</v>
      </c>
      <c r="IU68" s="38">
        <f t="shared" si="1074"/>
        <v>-4096.1538461538976</v>
      </c>
      <c r="IV68" s="38">
        <f t="shared" si="1074"/>
        <v>-4096.1538461538976</v>
      </c>
      <c r="IW68" s="38">
        <f t="shared" si="1074"/>
        <v>-4096.1538461538976</v>
      </c>
      <c r="IX68" s="38">
        <f t="shared" si="1074"/>
        <v>-4096.1538461538976</v>
      </c>
      <c r="IY68" s="38">
        <f t="shared" si="1074"/>
        <v>-4096.1538461538976</v>
      </c>
      <c r="IZ68" s="38">
        <f t="shared" si="1074"/>
        <v>-4096.1538461538976</v>
      </c>
      <c r="JA68" s="38">
        <f t="shared" si="1074"/>
        <v>-49153.84615384676</v>
      </c>
      <c r="JB68" s="38">
        <f t="shared" si="1074"/>
        <v>-4096.1538461538976</v>
      </c>
      <c r="JC68" s="38">
        <f t="shared" si="1074"/>
        <v>-4096.1538461538976</v>
      </c>
      <c r="JD68" s="38">
        <f t="shared" si="1074"/>
        <v>-4096.1538461538976</v>
      </c>
      <c r="JE68" s="38">
        <f t="shared" si="1074"/>
        <v>-4096.1538461538976</v>
      </c>
      <c r="JF68" s="38">
        <f t="shared" si="1074"/>
        <v>-4096.1538461538976</v>
      </c>
      <c r="JG68" s="38">
        <f t="shared" si="1074"/>
        <v>-4096.1538461538976</v>
      </c>
      <c r="JH68" s="38">
        <f t="shared" si="1074"/>
        <v>-4096.1538461538976</v>
      </c>
      <c r="JI68" s="38">
        <f t="shared" si="1074"/>
        <v>-4096.1538461538976</v>
      </c>
      <c r="JJ68" s="38">
        <f t="shared" si="1074"/>
        <v>-4096.1538461538976</v>
      </c>
      <c r="JK68" s="38">
        <f t="shared" si="1074"/>
        <v>-4096.1538461538976</v>
      </c>
      <c r="JL68" s="38">
        <f t="shared" si="1074"/>
        <v>-4096.1538461538976</v>
      </c>
      <c r="JM68" s="38">
        <f t="shared" ref="JM68:LM68" si="1075">+JM24+JM25+JM28+JM37+JM43</f>
        <v>-4096.1538461538976</v>
      </c>
      <c r="JN68" s="38">
        <f t="shared" si="1075"/>
        <v>-49153.84615384676</v>
      </c>
      <c r="JO68" s="38">
        <f t="shared" si="1075"/>
        <v>-4096.1538461538976</v>
      </c>
      <c r="JP68" s="38">
        <f t="shared" si="1075"/>
        <v>-4096.1538461538976</v>
      </c>
      <c r="JQ68" s="38">
        <f t="shared" si="1075"/>
        <v>-4096.1538461538976</v>
      </c>
      <c r="JR68" s="38">
        <f t="shared" si="1075"/>
        <v>-4096.1538461538976</v>
      </c>
      <c r="JS68" s="38">
        <f t="shared" si="1075"/>
        <v>-4096.1538461538976</v>
      </c>
      <c r="JT68" s="38">
        <f t="shared" si="1075"/>
        <v>-4096.1538461538976</v>
      </c>
      <c r="JU68" s="38">
        <f t="shared" si="1075"/>
        <v>-4096.1538461538976</v>
      </c>
      <c r="JV68" s="38">
        <f t="shared" si="1075"/>
        <v>-4096.1538461538976</v>
      </c>
      <c r="JW68" s="38">
        <f t="shared" si="1075"/>
        <v>-4096.1538461538976</v>
      </c>
      <c r="JX68" s="38">
        <f t="shared" si="1075"/>
        <v>-4096.1538461538976</v>
      </c>
      <c r="JY68" s="38">
        <f t="shared" si="1075"/>
        <v>-4096.1538461538976</v>
      </c>
      <c r="JZ68" s="38">
        <f t="shared" si="1075"/>
        <v>-4096.1538461538976</v>
      </c>
      <c r="KA68" s="38">
        <f t="shared" si="1075"/>
        <v>-49153.84615384676</v>
      </c>
      <c r="KB68" s="38">
        <f t="shared" si="1075"/>
        <v>-4096.1538461538976</v>
      </c>
      <c r="KC68" s="38">
        <f t="shared" si="1075"/>
        <v>-4096.1538461538976</v>
      </c>
      <c r="KD68" s="38">
        <f t="shared" si="1075"/>
        <v>-4096.1538461538976</v>
      </c>
      <c r="KE68" s="38">
        <f t="shared" si="1075"/>
        <v>-4096.1538461538976</v>
      </c>
      <c r="KF68" s="38">
        <f t="shared" si="1075"/>
        <v>-4096.1538461538976</v>
      </c>
      <c r="KG68" s="38">
        <f t="shared" si="1075"/>
        <v>-4096.1538461538976</v>
      </c>
      <c r="KH68" s="38">
        <f t="shared" si="1075"/>
        <v>-4096.1538461538976</v>
      </c>
      <c r="KI68" s="38">
        <f t="shared" si="1075"/>
        <v>-4096.1538461538976</v>
      </c>
      <c r="KJ68" s="38">
        <f t="shared" si="1075"/>
        <v>-4096.1538461538976</v>
      </c>
      <c r="KK68" s="38">
        <f t="shared" si="1075"/>
        <v>-4096.1538461538976</v>
      </c>
      <c r="KL68" s="38">
        <f t="shared" si="1075"/>
        <v>-4096.1538461538976</v>
      </c>
      <c r="KM68" s="38">
        <f t="shared" si="1075"/>
        <v>-4096.1538461538976</v>
      </c>
      <c r="KN68" s="38">
        <f t="shared" si="1075"/>
        <v>-49153.84615384676</v>
      </c>
      <c r="KO68" s="38">
        <f t="shared" si="1075"/>
        <v>-4096.1538461538976</v>
      </c>
      <c r="KP68" s="38">
        <f t="shared" si="1075"/>
        <v>-4096.1538461538976</v>
      </c>
      <c r="KQ68" s="38">
        <f t="shared" si="1075"/>
        <v>-4096.1538461538976</v>
      </c>
      <c r="KR68" s="38">
        <f t="shared" si="1075"/>
        <v>-4096.1538461538976</v>
      </c>
      <c r="KS68" s="38">
        <f t="shared" si="1075"/>
        <v>-4096.1538461538976</v>
      </c>
      <c r="KT68" s="38">
        <f t="shared" si="1075"/>
        <v>-4096.1538461538976</v>
      </c>
      <c r="KU68" s="38">
        <f t="shared" si="1075"/>
        <v>-4096.1538461538976</v>
      </c>
      <c r="KV68" s="38">
        <f t="shared" si="1075"/>
        <v>-4096.1538461538976</v>
      </c>
      <c r="KW68" s="38">
        <f t="shared" si="1075"/>
        <v>-4096.1538461538976</v>
      </c>
      <c r="KX68" s="38">
        <f t="shared" si="1075"/>
        <v>-4096.1538461538976</v>
      </c>
      <c r="KY68" s="38">
        <f t="shared" si="1075"/>
        <v>-4096.1538461538976</v>
      </c>
      <c r="KZ68" s="38">
        <f t="shared" si="1075"/>
        <v>-4096.1538461538976</v>
      </c>
      <c r="LA68" s="38">
        <f t="shared" si="1075"/>
        <v>-49153.84615384676</v>
      </c>
      <c r="LB68" s="38">
        <f t="shared" si="1075"/>
        <v>-4096.1538461538976</v>
      </c>
      <c r="LC68" s="38">
        <f t="shared" si="1075"/>
        <v>-4096.1538461538976</v>
      </c>
      <c r="LD68" s="38">
        <f t="shared" si="1075"/>
        <v>-4096.1538461538976</v>
      </c>
      <c r="LE68" s="38">
        <f t="shared" si="1075"/>
        <v>-4096.1538461538976</v>
      </c>
      <c r="LF68" s="38">
        <f t="shared" si="1075"/>
        <v>-4096.1538461538976</v>
      </c>
      <c r="LG68" s="38">
        <f t="shared" si="1075"/>
        <v>-4096.1538461538976</v>
      </c>
      <c r="LH68" s="38">
        <f t="shared" si="1075"/>
        <v>-4096.1538461538976</v>
      </c>
      <c r="LI68" s="38">
        <f t="shared" si="1075"/>
        <v>-4096.1538461538976</v>
      </c>
      <c r="LJ68" s="38">
        <f t="shared" si="1075"/>
        <v>-4096.1538461538976</v>
      </c>
      <c r="LK68" s="38">
        <f t="shared" si="1075"/>
        <v>-4096.1538461538976</v>
      </c>
      <c r="LL68" s="38">
        <f t="shared" si="1075"/>
        <v>-4096.1538461538976</v>
      </c>
      <c r="LM68" s="38">
        <f t="shared" si="1075"/>
        <v>-4096.1538461538976</v>
      </c>
      <c r="LN68" s="38">
        <f t="shared" ref="LN68" si="1076">+LN24+LN25+LN28+LN37+LN43</f>
        <v>-49153.84615384676</v>
      </c>
    </row>
    <row r="69" spans="1:326">
      <c r="A69" s="3" t="s">
        <v>270</v>
      </c>
      <c r="B69" s="3">
        <f>+'27 VAS skaičiavimai'!$B$15/12</f>
        <v>0</v>
      </c>
      <c r="C69" s="3">
        <f>+'27 VAS skaičiavimai'!$B$15/12</f>
        <v>0</v>
      </c>
      <c r="D69" s="3">
        <f>+'27 VAS skaičiavimai'!$B$15/12</f>
        <v>0</v>
      </c>
      <c r="E69" s="3">
        <f>+'27 VAS skaičiavimai'!$B$15/12</f>
        <v>0</v>
      </c>
      <c r="F69" s="3">
        <f>+'27 VAS skaičiavimai'!$B$15/12</f>
        <v>0</v>
      </c>
      <c r="G69" s="3">
        <f>+'27 VAS skaičiavimai'!$B$15/12</f>
        <v>0</v>
      </c>
      <c r="H69" s="3">
        <f>+'27 VAS skaičiavimai'!$B$15/12</f>
        <v>0</v>
      </c>
      <c r="I69" s="3">
        <f>+'27 VAS skaičiavimai'!$B$15/12</f>
        <v>0</v>
      </c>
      <c r="J69" s="3">
        <f>+'27 VAS skaičiavimai'!$B$15/12</f>
        <v>0</v>
      </c>
      <c r="K69" s="3">
        <f>+'27 VAS skaičiavimai'!$B$15/12</f>
        <v>0</v>
      </c>
      <c r="L69" s="3">
        <f>+'27 VAS skaičiavimai'!$B$15/12</f>
        <v>0</v>
      </c>
      <c r="M69" s="3">
        <f>+'27 VAS skaičiavimai'!$B$15/12</f>
        <v>0</v>
      </c>
      <c r="N69" s="38">
        <f>SUM(B69:M69)</f>
        <v>0</v>
      </c>
      <c r="O69" s="38">
        <f>+'27 VAS skaičiavimai'!$C$15/12</f>
        <v>-6505.6709263403982</v>
      </c>
      <c r="P69" s="38">
        <f>+'27 VAS skaičiavimai'!$C$15/12</f>
        <v>-6505.6709263403982</v>
      </c>
      <c r="Q69" s="38">
        <f>+'27 VAS skaičiavimai'!$C$15/12</f>
        <v>-6505.6709263403982</v>
      </c>
      <c r="R69" s="38">
        <f>+'27 VAS skaičiavimai'!$C$15/12</f>
        <v>-6505.6709263403982</v>
      </c>
      <c r="S69" s="38">
        <f>+'27 VAS skaičiavimai'!$C$15/12</f>
        <v>-6505.6709263403982</v>
      </c>
      <c r="T69" s="38">
        <f>+'27 VAS skaičiavimai'!$C$15/12</f>
        <v>-6505.6709263403982</v>
      </c>
      <c r="U69" s="38">
        <f>+'27 VAS skaičiavimai'!$C$15/12</f>
        <v>-6505.6709263403982</v>
      </c>
      <c r="V69" s="38">
        <f>+'27 VAS skaičiavimai'!$C$15/12</f>
        <v>-6505.6709263403982</v>
      </c>
      <c r="W69" s="38">
        <f>+'27 VAS skaičiavimai'!$C$15/12</f>
        <v>-6505.6709263403982</v>
      </c>
      <c r="X69" s="38">
        <f>+'27 VAS skaičiavimai'!$C$15/12</f>
        <v>-6505.6709263403982</v>
      </c>
      <c r="Y69" s="38">
        <f>+'27 VAS skaičiavimai'!$C$15/12</f>
        <v>-6505.6709263403982</v>
      </c>
      <c r="Z69" s="38">
        <f>+'27 VAS skaičiavimai'!$C$15/12</f>
        <v>-6505.6709263403982</v>
      </c>
      <c r="AA69" s="38">
        <f>SUM(O69:Z69)</f>
        <v>-78068.051116084782</v>
      </c>
      <c r="AB69" s="38">
        <f>+'27 VAS skaičiavimai'!$D$15/12</f>
        <v>-44046.480541492689</v>
      </c>
      <c r="AC69" s="38">
        <f>+'27 VAS skaičiavimai'!$D$15/12</f>
        <v>-44046.480541492689</v>
      </c>
      <c r="AD69" s="38">
        <f>+'27 VAS skaičiavimai'!$D$15/12</f>
        <v>-44046.480541492689</v>
      </c>
      <c r="AE69" s="38">
        <f>+'27 VAS skaičiavimai'!$D$15/12</f>
        <v>-44046.480541492689</v>
      </c>
      <c r="AF69" s="38">
        <f>+'27 VAS skaičiavimai'!$D$15/12</f>
        <v>-44046.480541492689</v>
      </c>
      <c r="AG69" s="38">
        <f>+'27 VAS skaičiavimai'!$D$15/12</f>
        <v>-44046.480541492689</v>
      </c>
      <c r="AH69" s="38">
        <f>+'27 VAS skaičiavimai'!$D$15/12</f>
        <v>-44046.480541492689</v>
      </c>
      <c r="AI69" s="38">
        <f>+'27 VAS skaičiavimai'!$D$15/12</f>
        <v>-44046.480541492689</v>
      </c>
      <c r="AJ69" s="38">
        <f>+'27 VAS skaičiavimai'!$D$15/12</f>
        <v>-44046.480541492689</v>
      </c>
      <c r="AK69" s="38">
        <f>+'27 VAS skaičiavimai'!$D$15/12</f>
        <v>-44046.480541492689</v>
      </c>
      <c r="AL69" s="38">
        <f>+'27 VAS skaičiavimai'!$D$15/12</f>
        <v>-44046.480541492689</v>
      </c>
      <c r="AM69" s="38">
        <f>+'27 VAS skaičiavimai'!$D$15/12</f>
        <v>-44046.480541492689</v>
      </c>
      <c r="AN69" s="38">
        <f t="shared" ref="AN69" si="1077">SUM(AB69:AM69)</f>
        <v>-528557.76649791223</v>
      </c>
      <c r="AO69" s="38">
        <f>+'27 VAS skaičiavimai'!$E$15/12</f>
        <v>-42295.219365482371</v>
      </c>
      <c r="AP69" s="38">
        <f>+'27 VAS skaičiavimai'!$E$15/12</f>
        <v>-42295.219365482371</v>
      </c>
      <c r="AQ69" s="38">
        <f>+'27 VAS skaičiavimai'!$E$15/12</f>
        <v>-42295.219365482371</v>
      </c>
      <c r="AR69" s="38">
        <f>+'27 VAS skaičiavimai'!$E$15/12</f>
        <v>-42295.219365482371</v>
      </c>
      <c r="AS69" s="38">
        <f>+'27 VAS skaičiavimai'!$E$15/12</f>
        <v>-42295.219365482371</v>
      </c>
      <c r="AT69" s="38">
        <f>+'27 VAS skaičiavimai'!$E$15/12</f>
        <v>-42295.219365482371</v>
      </c>
      <c r="AU69" s="38">
        <f>+'27 VAS skaičiavimai'!$E$15/12</f>
        <v>-42295.219365482371</v>
      </c>
      <c r="AV69" s="38">
        <f>+'27 VAS skaičiavimai'!$E$15/12</f>
        <v>-42295.219365482371</v>
      </c>
      <c r="AW69" s="38">
        <f>+'27 VAS skaičiavimai'!$E$15/12</f>
        <v>-42295.219365482371</v>
      </c>
      <c r="AX69" s="38">
        <f>+'27 VAS skaičiavimai'!$E$15/12</f>
        <v>-42295.219365482371</v>
      </c>
      <c r="AY69" s="38">
        <f>+'27 VAS skaičiavimai'!$E$15/12</f>
        <v>-42295.219365482371</v>
      </c>
      <c r="AZ69" s="38">
        <f>+'27 VAS skaičiavimai'!$E$15/12</f>
        <v>-42295.219365482371</v>
      </c>
      <c r="BA69" s="38">
        <f t="shared" ref="BA69" si="1078">SUM(AO69:AZ69)</f>
        <v>-507542.63238578854</v>
      </c>
      <c r="BB69" s="38">
        <f>+'27 VAS skaičiavimai'!$F$15/12</f>
        <v>-40362.163176432783</v>
      </c>
      <c r="BC69" s="38">
        <f>+'27 VAS skaičiavimai'!$F$15/12</f>
        <v>-40362.163176432783</v>
      </c>
      <c r="BD69" s="38">
        <f>+'27 VAS skaičiavimai'!$F$15/12</f>
        <v>-40362.163176432783</v>
      </c>
      <c r="BE69" s="38">
        <f>+'27 VAS skaičiavimai'!$F$15/12</f>
        <v>-40362.163176432783</v>
      </c>
      <c r="BF69" s="38">
        <f>+'27 VAS skaičiavimai'!$F$15/12</f>
        <v>-40362.163176432783</v>
      </c>
      <c r="BG69" s="38">
        <f>+'27 VAS skaičiavimai'!$F$15/12</f>
        <v>-40362.163176432783</v>
      </c>
      <c r="BH69" s="38">
        <f>+'27 VAS skaičiavimai'!$F$15/12</f>
        <v>-40362.163176432783</v>
      </c>
      <c r="BI69" s="38">
        <f>+'27 VAS skaičiavimai'!$F$15/12</f>
        <v>-40362.163176432783</v>
      </c>
      <c r="BJ69" s="38">
        <f>+'27 VAS skaičiavimai'!$F$15/12</f>
        <v>-40362.163176432783</v>
      </c>
      <c r="BK69" s="38">
        <f>+'27 VAS skaičiavimai'!$F$15/12</f>
        <v>-40362.163176432783</v>
      </c>
      <c r="BL69" s="38">
        <f>+'27 VAS skaičiavimai'!$F$15/12</f>
        <v>-40362.163176432783</v>
      </c>
      <c r="BM69" s="38">
        <f>+'27 VAS skaičiavimai'!$F$15/12</f>
        <v>-40362.163176432783</v>
      </c>
      <c r="BN69" s="38">
        <f t="shared" ref="BN69" si="1079">SUM(BB69:BM69)</f>
        <v>-484345.95811719337</v>
      </c>
      <c r="BO69" s="38">
        <f>+'27 VAS skaičiavimai'!$G$15/12</f>
        <v>-38228.44018798865</v>
      </c>
      <c r="BP69" s="38">
        <f>+'27 VAS skaičiavimai'!$G$15/12</f>
        <v>-38228.44018798865</v>
      </c>
      <c r="BQ69" s="38">
        <f>+'27 VAS skaičiavimai'!$G$15/12</f>
        <v>-38228.44018798865</v>
      </c>
      <c r="BR69" s="38">
        <f>+'27 VAS skaičiavimai'!$G$15/12</f>
        <v>-38228.44018798865</v>
      </c>
      <c r="BS69" s="38">
        <f>+'27 VAS skaičiavimai'!$G$15/12</f>
        <v>-38228.44018798865</v>
      </c>
      <c r="BT69" s="38">
        <f>+'27 VAS skaičiavimai'!$G$15/12</f>
        <v>-38228.44018798865</v>
      </c>
      <c r="BU69" s="38">
        <f>+'27 VAS skaičiavimai'!$G$15/12</f>
        <v>-38228.44018798865</v>
      </c>
      <c r="BV69" s="38">
        <f>+'27 VAS skaičiavimai'!$G$15/12</f>
        <v>-38228.44018798865</v>
      </c>
      <c r="BW69" s="38">
        <f>+'27 VAS skaičiavimai'!$G$15/12</f>
        <v>-38228.44018798865</v>
      </c>
      <c r="BX69" s="38">
        <f>+'27 VAS skaičiavimai'!$G$15/12</f>
        <v>-38228.44018798865</v>
      </c>
      <c r="BY69" s="38">
        <f>+'27 VAS skaičiavimai'!$G$15/12</f>
        <v>-38228.44018798865</v>
      </c>
      <c r="BZ69" s="38">
        <f>+'27 VAS skaičiavimai'!$G$15/12</f>
        <v>-38228.44018798865</v>
      </c>
      <c r="CA69" s="38">
        <f t="shared" ref="CA69" si="1080">SUM(BO69:BZ69)</f>
        <v>-458741.28225586371</v>
      </c>
      <c r="CB69" s="38">
        <f>+'27 VAS skaičiavimai'!$H$15/12</f>
        <v>-35873.219570395835</v>
      </c>
      <c r="CC69" s="38">
        <f>+'27 VAS skaičiavimai'!$H$15/12</f>
        <v>-35873.219570395835</v>
      </c>
      <c r="CD69" s="38">
        <f>+'27 VAS skaičiavimai'!$H$15/12</f>
        <v>-35873.219570395835</v>
      </c>
      <c r="CE69" s="38">
        <f>+'27 VAS skaičiavimai'!$H$15/12</f>
        <v>-35873.219570395835</v>
      </c>
      <c r="CF69" s="38">
        <f>+'27 VAS skaičiavimai'!$H$15/12</f>
        <v>-35873.219570395835</v>
      </c>
      <c r="CG69" s="38">
        <f>+'27 VAS skaičiavimai'!$H$15/12</f>
        <v>-35873.219570395835</v>
      </c>
      <c r="CH69" s="38">
        <f>+'27 VAS skaičiavimai'!$H$15/12</f>
        <v>-35873.219570395835</v>
      </c>
      <c r="CI69" s="38">
        <f>+'27 VAS skaičiavimai'!$H$15/12</f>
        <v>-35873.219570395835</v>
      </c>
      <c r="CJ69" s="38">
        <f>+'27 VAS skaičiavimai'!$H$15/12</f>
        <v>-35873.219570395835</v>
      </c>
      <c r="CK69" s="38">
        <f>+'27 VAS skaičiavimai'!$H$15/12</f>
        <v>-35873.219570395835</v>
      </c>
      <c r="CL69" s="38">
        <f>+'27 VAS skaičiavimai'!$H$15/12</f>
        <v>-35873.219570395835</v>
      </c>
      <c r="CM69" s="38">
        <f>+'27 VAS skaičiavimai'!$H$15/12</f>
        <v>-35873.219570395835</v>
      </c>
      <c r="CN69" s="38">
        <f t="shared" ref="CN69" si="1081">SUM(CB69:CM69)</f>
        <v>-430478.63484474999</v>
      </c>
      <c r="CO69" s="38">
        <f>+'27 VAS skaičiavimai'!$I$15/12</f>
        <v>-33273.508086020309</v>
      </c>
      <c r="CP69" s="38">
        <f>+'27 VAS skaičiavimai'!$I$15/12</f>
        <v>-33273.508086020309</v>
      </c>
      <c r="CQ69" s="38">
        <f>+'27 VAS skaičiavimai'!$I$15/12</f>
        <v>-33273.508086020309</v>
      </c>
      <c r="CR69" s="38">
        <f>+'27 VAS skaičiavimai'!$I$15/12</f>
        <v>-33273.508086020309</v>
      </c>
      <c r="CS69" s="38">
        <f>+'27 VAS skaičiavimai'!$I$15/12</f>
        <v>-33273.508086020309</v>
      </c>
      <c r="CT69" s="38">
        <f>+'27 VAS skaičiavimai'!$I$15/12</f>
        <v>-33273.508086020309</v>
      </c>
      <c r="CU69" s="38">
        <f>+'27 VAS skaičiavimai'!$I$15/12</f>
        <v>-33273.508086020309</v>
      </c>
      <c r="CV69" s="38">
        <f>+'27 VAS skaičiavimai'!$I$15/12</f>
        <v>-33273.508086020309</v>
      </c>
      <c r="CW69" s="38">
        <f>+'27 VAS skaičiavimai'!$I$15/12</f>
        <v>-33273.508086020309</v>
      </c>
      <c r="CX69" s="38">
        <f>+'27 VAS skaičiavimai'!$I$15/12</f>
        <v>-33273.508086020309</v>
      </c>
      <c r="CY69" s="38">
        <f>+'27 VAS skaičiavimai'!$I$15/12</f>
        <v>-33273.508086020309</v>
      </c>
      <c r="CZ69" s="38">
        <f>+'27 VAS skaičiavimai'!$I$15/12</f>
        <v>-33273.508086020309</v>
      </c>
      <c r="DA69" s="38">
        <f t="shared" ref="DA69" si="1082">SUM(CO69:CZ69)</f>
        <v>-399282.09703224368</v>
      </c>
      <c r="DB69" s="38">
        <f>+'27 VAS skaičiavimai'!$J$15/12</f>
        <v>-30403.925613996282</v>
      </c>
      <c r="DC69" s="38">
        <f>+'27 VAS skaičiavimai'!$J$15/12</f>
        <v>-30403.925613996282</v>
      </c>
      <c r="DD69" s="38">
        <f>+'27 VAS skaičiavimai'!$J$15/12</f>
        <v>-30403.925613996282</v>
      </c>
      <c r="DE69" s="38">
        <f>+'27 VAS skaičiavimai'!$J$15/12</f>
        <v>-30403.925613996282</v>
      </c>
      <c r="DF69" s="38">
        <f>+'27 VAS skaičiavimai'!$J$15/12</f>
        <v>-30403.925613996282</v>
      </c>
      <c r="DG69" s="38">
        <f>+'27 VAS skaičiavimai'!$J$15/12</f>
        <v>-30403.925613996282</v>
      </c>
      <c r="DH69" s="38">
        <f>+'27 VAS skaičiavimai'!$J$15/12</f>
        <v>-30403.925613996282</v>
      </c>
      <c r="DI69" s="38">
        <f>+'27 VAS skaičiavimai'!$J$15/12</f>
        <v>-30403.925613996282</v>
      </c>
      <c r="DJ69" s="38">
        <f>+'27 VAS skaičiavimai'!$J$15/12</f>
        <v>-30403.925613996282</v>
      </c>
      <c r="DK69" s="38">
        <f>+'27 VAS skaičiavimai'!$J$15/12</f>
        <v>-30403.925613996282</v>
      </c>
      <c r="DL69" s="38">
        <f>+'27 VAS skaičiavimai'!$J$15/12</f>
        <v>-30403.925613996282</v>
      </c>
      <c r="DM69" s="38">
        <f>+'27 VAS skaičiavimai'!$J$15/12</f>
        <v>-30403.925613996282</v>
      </c>
      <c r="DN69" s="38">
        <f t="shared" ref="DN69" si="1083">SUM(DB69:DM69)</f>
        <v>-364847.10736795538</v>
      </c>
      <c r="DO69" s="38">
        <f>+'27 VAS skaičiavimai'!$K$15/12</f>
        <v>-27236.457372525023</v>
      </c>
      <c r="DP69" s="38">
        <f>+'27 VAS skaičiavimai'!$K$15/12</f>
        <v>-27236.457372525023</v>
      </c>
      <c r="DQ69" s="38">
        <f>+'27 VAS skaičiavimai'!$K$15/12</f>
        <v>-27236.457372525023</v>
      </c>
      <c r="DR69" s="38">
        <f>+'27 VAS skaičiavimai'!$K$15/12</f>
        <v>-27236.457372525023</v>
      </c>
      <c r="DS69" s="38">
        <f>+'27 VAS skaičiavimai'!$K$15/12</f>
        <v>-27236.457372525023</v>
      </c>
      <c r="DT69" s="38">
        <f>+'27 VAS skaičiavimai'!$K$15/12</f>
        <v>-27236.457372525023</v>
      </c>
      <c r="DU69" s="38">
        <f>+'27 VAS skaičiavimai'!$K$15/12</f>
        <v>-27236.457372525023</v>
      </c>
      <c r="DV69" s="38">
        <f>+'27 VAS skaičiavimai'!$K$15/12</f>
        <v>-27236.457372525023</v>
      </c>
      <c r="DW69" s="38">
        <f>+'27 VAS skaičiavimai'!$K$15/12</f>
        <v>-27236.457372525023</v>
      </c>
      <c r="DX69" s="38">
        <f>+'27 VAS skaičiavimai'!$K$15/12</f>
        <v>-27236.457372525023</v>
      </c>
      <c r="DY69" s="38">
        <f>+'27 VAS skaičiavimai'!$K$15/12</f>
        <v>-27236.457372525023</v>
      </c>
      <c r="DZ69" s="38">
        <f>+'27 VAS skaičiavimai'!$K$15/12</f>
        <v>-27236.457372525023</v>
      </c>
      <c r="EA69" s="38">
        <f t="shared" ref="EA69" si="1084">SUM(DO69:DZ69)</f>
        <v>-326837.48847030016</v>
      </c>
      <c r="EB69" s="38">
        <f>+'27 VAS skaičiavimai'!$L$15/12</f>
        <v>-23740.180419853074</v>
      </c>
      <c r="EC69" s="38">
        <f>+'27 VAS skaičiavimai'!$L$15/12</f>
        <v>-23740.180419853074</v>
      </c>
      <c r="ED69" s="38">
        <f>+'27 VAS skaičiavimai'!$L$15/12</f>
        <v>-23740.180419853074</v>
      </c>
      <c r="EE69" s="38">
        <f>+'27 VAS skaičiavimai'!$L$15/12</f>
        <v>-23740.180419853074</v>
      </c>
      <c r="EF69" s="38">
        <f>+'27 VAS skaičiavimai'!$L$15/12</f>
        <v>-23740.180419853074</v>
      </c>
      <c r="EG69" s="38">
        <f>+'27 VAS skaičiavimai'!$L$15/12</f>
        <v>-23740.180419853074</v>
      </c>
      <c r="EH69" s="38">
        <f>+'27 VAS skaičiavimai'!$L$15/12</f>
        <v>-23740.180419853074</v>
      </c>
      <c r="EI69" s="38">
        <f>+'27 VAS skaičiavimai'!$L$15/12</f>
        <v>-23740.180419853074</v>
      </c>
      <c r="EJ69" s="38">
        <f>+'27 VAS skaičiavimai'!$L$15/12</f>
        <v>-23740.180419853074</v>
      </c>
      <c r="EK69" s="38">
        <f>+'27 VAS skaičiavimai'!$L$15/12</f>
        <v>-23740.180419853074</v>
      </c>
      <c r="EL69" s="38">
        <f>+'27 VAS skaičiavimai'!$L$15/12</f>
        <v>-23740.180419853074</v>
      </c>
      <c r="EM69" s="38">
        <f>+'27 VAS skaičiavimai'!$L$15/12</f>
        <v>-23740.180419853074</v>
      </c>
      <c r="EN69" s="38">
        <f t="shared" ref="EN69" si="1085">SUM(EB69:EM69)</f>
        <v>-284882.16503823688</v>
      </c>
      <c r="EO69" s="38">
        <f>+'27 VAS skaičiavimai'!$M$15/12</f>
        <v>-19880.961763849387</v>
      </c>
      <c r="EP69" s="38">
        <f>+'27 VAS skaičiavimai'!$M$15/12</f>
        <v>-19880.961763849387</v>
      </c>
      <c r="EQ69" s="38">
        <f>+'27 VAS skaičiavimai'!$M$15/12</f>
        <v>-19880.961763849387</v>
      </c>
      <c r="ER69" s="38">
        <f>+'27 VAS skaičiavimai'!$M$15/12</f>
        <v>-19880.961763849387</v>
      </c>
      <c r="ES69" s="38">
        <f>+'27 VAS skaičiavimai'!$M$15/12</f>
        <v>-19880.961763849387</v>
      </c>
      <c r="ET69" s="38">
        <f>+'27 VAS skaičiavimai'!$M$15/12</f>
        <v>-19880.961763849387</v>
      </c>
      <c r="EU69" s="38">
        <f>+'27 VAS skaičiavimai'!$M$15/12</f>
        <v>-19880.961763849387</v>
      </c>
      <c r="EV69" s="38">
        <f>+'27 VAS skaičiavimai'!$M$15/12</f>
        <v>-19880.961763849387</v>
      </c>
      <c r="EW69" s="38">
        <f>+'27 VAS skaičiavimai'!$M$15/12</f>
        <v>-19880.961763849387</v>
      </c>
      <c r="EX69" s="38">
        <f>+'27 VAS skaičiavimai'!$M$15/12</f>
        <v>-19880.961763849387</v>
      </c>
      <c r="EY69" s="38">
        <f>+'27 VAS skaičiavimai'!$M$15/12</f>
        <v>-19880.961763849387</v>
      </c>
      <c r="EZ69" s="38">
        <f>+'27 VAS skaičiavimai'!$M$15/12</f>
        <v>-19880.961763849387</v>
      </c>
      <c r="FA69" s="38">
        <f t="shared" ref="FA69" si="1086">SUM(EO69:EZ69)</f>
        <v>-238571.54116619271</v>
      </c>
      <c r="FB69" s="38">
        <f>+'27 VAS skaičiavimai'!$N$15/12</f>
        <v>-15621.12513292551</v>
      </c>
      <c r="FC69" s="38">
        <f>+'27 VAS skaičiavimai'!$N$15/12</f>
        <v>-15621.12513292551</v>
      </c>
      <c r="FD69" s="38">
        <f>+'27 VAS skaičiavimai'!$N$15/12</f>
        <v>-15621.12513292551</v>
      </c>
      <c r="FE69" s="38">
        <f>+'27 VAS skaičiavimai'!$N$15/12</f>
        <v>-15621.12513292551</v>
      </c>
      <c r="FF69" s="38">
        <f>+'27 VAS skaičiavimai'!$N$15/12</f>
        <v>-15621.12513292551</v>
      </c>
      <c r="FG69" s="38">
        <f>+'27 VAS skaičiavimai'!$N$15/12</f>
        <v>-15621.12513292551</v>
      </c>
      <c r="FH69" s="38">
        <f>+'27 VAS skaičiavimai'!$N$15/12</f>
        <v>-15621.12513292551</v>
      </c>
      <c r="FI69" s="38">
        <f>+'27 VAS skaičiavimai'!$N$15/12</f>
        <v>-15621.12513292551</v>
      </c>
      <c r="FJ69" s="38">
        <f>+'27 VAS skaičiavimai'!$N$15/12</f>
        <v>-15621.12513292551</v>
      </c>
      <c r="FK69" s="38">
        <f>+'27 VAS skaičiavimai'!$N$15/12</f>
        <v>-15621.12513292551</v>
      </c>
      <c r="FL69" s="38">
        <f>+'27 VAS skaičiavimai'!$N$15/12</f>
        <v>-15621.12513292551</v>
      </c>
      <c r="FM69" s="38">
        <f>+'27 VAS skaičiavimai'!$N$15/12</f>
        <v>-15621.12513292551</v>
      </c>
      <c r="FN69" s="38">
        <f t="shared" ref="FN69" si="1087">SUM(FB69:FM69)</f>
        <v>-187453.50159510618</v>
      </c>
      <c r="FO69" s="38">
        <f>+'27 VAS skaičiavimai'!$O$15/12</f>
        <v>-10919.083155093724</v>
      </c>
      <c r="FP69" s="38">
        <f>+'27 VAS skaičiavimai'!$O$15/12</f>
        <v>-10919.083155093724</v>
      </c>
      <c r="FQ69" s="38">
        <f>+'27 VAS skaičiavimai'!$O$15/12</f>
        <v>-10919.083155093724</v>
      </c>
      <c r="FR69" s="38">
        <f>+'27 VAS skaičiavimai'!$O$15/12</f>
        <v>-10919.083155093724</v>
      </c>
      <c r="FS69" s="38">
        <f>+'27 VAS skaičiavimai'!$O$15/12</f>
        <v>-10919.083155093724</v>
      </c>
      <c r="FT69" s="38">
        <f>+'27 VAS skaičiavimai'!$O$15/12</f>
        <v>-10919.083155093724</v>
      </c>
      <c r="FU69" s="38">
        <f>+'27 VAS skaičiavimai'!$O$15/12</f>
        <v>-10919.083155093724</v>
      </c>
      <c r="FV69" s="38">
        <f>+'27 VAS skaičiavimai'!$O$15/12</f>
        <v>-10919.083155093724</v>
      </c>
      <c r="FW69" s="38">
        <f>+'27 VAS skaičiavimai'!$O$15/12</f>
        <v>-10919.083155093724</v>
      </c>
      <c r="FX69" s="38">
        <f>+'27 VAS skaičiavimai'!$O$15/12</f>
        <v>-10919.083155093724</v>
      </c>
      <c r="FY69" s="38">
        <f>+'27 VAS skaičiavimai'!$O$15/12</f>
        <v>-10919.083155093724</v>
      </c>
      <c r="FZ69" s="38">
        <f>+'27 VAS skaičiavimai'!$O$15/12</f>
        <v>-10919.083155093724</v>
      </c>
      <c r="GA69" s="38">
        <f t="shared" ref="GA69" si="1088">SUM(FO69:FZ69)</f>
        <v>-131028.99786112471</v>
      </c>
      <c r="GB69" s="38">
        <f>+'27 VAS skaičiavimai'!$P$15/12</f>
        <v>-5728.9313542493801</v>
      </c>
      <c r="GC69" s="38">
        <f>+'27 VAS skaičiavimai'!$P$15/12</f>
        <v>-5728.9313542493801</v>
      </c>
      <c r="GD69" s="38">
        <f>+'27 VAS skaičiavimai'!$P$15/12</f>
        <v>-5728.9313542493801</v>
      </c>
      <c r="GE69" s="38">
        <f>+'27 VAS skaičiavimai'!$P$15/12</f>
        <v>-5728.9313542493801</v>
      </c>
      <c r="GF69" s="38">
        <f>+'27 VAS skaičiavimai'!$P$15/12</f>
        <v>-5728.9313542493801</v>
      </c>
      <c r="GG69" s="38">
        <f>+'27 VAS skaičiavimai'!$P$15/12</f>
        <v>-5728.9313542493801</v>
      </c>
      <c r="GH69" s="38">
        <f>+'27 VAS skaičiavimai'!$P$15/12</f>
        <v>-5728.9313542493801</v>
      </c>
      <c r="GI69" s="38">
        <f>+'27 VAS skaičiavimai'!$P$15/12</f>
        <v>-5728.9313542493801</v>
      </c>
      <c r="GJ69" s="38">
        <f>+'27 VAS skaičiavimai'!$P$15/12</f>
        <v>-5728.9313542493801</v>
      </c>
      <c r="GK69" s="38">
        <f>+'27 VAS skaičiavimai'!$P$15/12</f>
        <v>-5728.9313542493801</v>
      </c>
      <c r="GL69" s="38">
        <f>+'27 VAS skaičiavimai'!$P$15/12</f>
        <v>-5728.9313542493801</v>
      </c>
      <c r="GM69" s="38">
        <f>+'27 VAS skaičiavimai'!$P$15/12</f>
        <v>-5728.9313542493801</v>
      </c>
      <c r="GN69" s="38">
        <f t="shared" ref="GN69" si="1089">SUM(GB69:GM69)</f>
        <v>-68747.176250992547</v>
      </c>
      <c r="GO69" s="38">
        <f>+'27 VAS skaičiavimai'!$Q$15/12</f>
        <v>2.227640296679561E-9</v>
      </c>
      <c r="GP69" s="38">
        <f>+'27 VAS skaičiavimai'!$Q$15/12</f>
        <v>2.227640296679561E-9</v>
      </c>
      <c r="GQ69" s="38">
        <f>+'27 VAS skaičiavimai'!$Q$15/12</f>
        <v>2.227640296679561E-9</v>
      </c>
      <c r="GR69" s="38">
        <f>+'27 VAS skaičiavimai'!$Q$15/12</f>
        <v>2.227640296679561E-9</v>
      </c>
      <c r="GS69" s="38">
        <f>+'27 VAS skaičiavimai'!$Q$15/12</f>
        <v>2.227640296679561E-9</v>
      </c>
      <c r="GT69" s="38">
        <f>+'27 VAS skaičiavimai'!$Q$15/12</f>
        <v>2.227640296679561E-9</v>
      </c>
      <c r="GU69" s="38">
        <f>+'27 VAS skaičiavimai'!$Q$15/12</f>
        <v>2.227640296679561E-9</v>
      </c>
      <c r="GV69" s="38">
        <f>+'27 VAS skaičiavimai'!$Q$15/12</f>
        <v>2.227640296679561E-9</v>
      </c>
      <c r="GW69" s="38">
        <f>+'27 VAS skaičiavimai'!$Q$15/12</f>
        <v>2.227640296679561E-9</v>
      </c>
      <c r="GX69" s="38">
        <f>+'27 VAS skaičiavimai'!$Q$15/12</f>
        <v>2.227640296679561E-9</v>
      </c>
      <c r="GY69" s="38">
        <f>+'27 VAS skaičiavimai'!$Q$15/12</f>
        <v>2.227640296679561E-9</v>
      </c>
      <c r="GZ69" s="38">
        <f>+'27 VAS skaičiavimai'!$Q$15/12</f>
        <v>2.227640296679561E-9</v>
      </c>
      <c r="HA69" s="38">
        <f t="shared" ref="HA69" si="1090">SUM(GO69:GZ69)</f>
        <v>2.6731683560154726E-8</v>
      </c>
      <c r="HB69" s="38">
        <f>+'27 VAS skaičiavimai'!$R$15/12</f>
        <v>2.4588872987425435E-9</v>
      </c>
      <c r="HC69" s="38">
        <f>+'27 VAS skaičiavimai'!$R$15/12</f>
        <v>2.4588872987425435E-9</v>
      </c>
      <c r="HD69" s="38">
        <f>+'27 VAS skaičiavimai'!$R$15/12</f>
        <v>2.4588872987425435E-9</v>
      </c>
      <c r="HE69" s="38">
        <f>+'27 VAS skaičiavimai'!$R$15/12</f>
        <v>2.4588872987425435E-9</v>
      </c>
      <c r="HF69" s="38">
        <f>+'27 VAS skaičiavimai'!$R$15/12</f>
        <v>2.4588872987425435E-9</v>
      </c>
      <c r="HG69" s="38">
        <f>+'27 VAS skaičiavimai'!$R$15/12</f>
        <v>2.4588872987425435E-9</v>
      </c>
      <c r="HH69" s="38">
        <f>+'27 VAS skaičiavimai'!$R$15/12</f>
        <v>2.4588872987425435E-9</v>
      </c>
      <c r="HI69" s="38">
        <f>+'27 VAS skaičiavimai'!$R$15/12</f>
        <v>2.4588872987425435E-9</v>
      </c>
      <c r="HJ69" s="38">
        <f>+'27 VAS skaičiavimai'!$R$15/12</f>
        <v>2.4588872987425435E-9</v>
      </c>
      <c r="HK69" s="38">
        <f>+'27 VAS skaičiavimai'!$R$15/12</f>
        <v>2.4588872987425435E-9</v>
      </c>
      <c r="HL69" s="38">
        <f>+'27 VAS skaičiavimai'!$R$15/12</f>
        <v>2.4588872987425435E-9</v>
      </c>
      <c r="HM69" s="38">
        <f>+'27 VAS skaičiavimai'!$R$15/12</f>
        <v>2.4588872987425435E-9</v>
      </c>
      <c r="HN69" s="38">
        <f t="shared" ref="HN69" si="1091">SUM(HB69:HM69)</f>
        <v>2.9506647584910529E-8</v>
      </c>
      <c r="HO69" s="38">
        <f>+'27 VAS skaičiavimai'!$S$15/12</f>
        <v>2.714139601860111E-9</v>
      </c>
      <c r="HP69" s="38">
        <f>+'27 VAS skaičiavimai'!$S$15/12</f>
        <v>2.714139601860111E-9</v>
      </c>
      <c r="HQ69" s="38">
        <f>+'27 VAS skaičiavimai'!$S$15/12</f>
        <v>2.714139601860111E-9</v>
      </c>
      <c r="HR69" s="38">
        <f>+'27 VAS skaičiavimai'!$S$15/12</f>
        <v>2.714139601860111E-9</v>
      </c>
      <c r="HS69" s="38">
        <f>+'27 VAS skaičiavimai'!$S$15/12</f>
        <v>2.714139601860111E-9</v>
      </c>
      <c r="HT69" s="38">
        <f>+'27 VAS skaičiavimai'!$S$15/12</f>
        <v>2.714139601860111E-9</v>
      </c>
      <c r="HU69" s="38">
        <f>+'27 VAS skaičiavimai'!$S$15/12</f>
        <v>2.714139601860111E-9</v>
      </c>
      <c r="HV69" s="38">
        <f>+'27 VAS skaičiavimai'!$S$15/12</f>
        <v>2.714139601860111E-9</v>
      </c>
      <c r="HW69" s="38">
        <f>+'27 VAS skaičiavimai'!$S$15/12</f>
        <v>2.714139601860111E-9</v>
      </c>
      <c r="HX69" s="38">
        <f>+'27 VAS skaičiavimai'!$S$15/12</f>
        <v>2.714139601860111E-9</v>
      </c>
      <c r="HY69" s="38">
        <f>+'27 VAS skaičiavimai'!$S$15/12</f>
        <v>2.714139601860111E-9</v>
      </c>
      <c r="HZ69" s="38">
        <f>+'27 VAS skaičiavimai'!$S$15/12</f>
        <v>2.714139601860111E-9</v>
      </c>
      <c r="IA69" s="38">
        <f t="shared" ref="IA69" si="1092">SUM(HO69:HZ69)</f>
        <v>3.2569675222321325E-8</v>
      </c>
      <c r="IB69" s="38">
        <f>+'27 VAS skaičiavimai'!$T$15/12</f>
        <v>2.9958891495972836E-9</v>
      </c>
      <c r="IC69" s="38">
        <f>+'27 VAS skaičiavimai'!$T$15/12</f>
        <v>2.9958891495972836E-9</v>
      </c>
      <c r="ID69" s="38">
        <f>+'27 VAS skaičiavimai'!$T$15/12</f>
        <v>2.9958891495972836E-9</v>
      </c>
      <c r="IE69" s="38">
        <f>+'27 VAS skaičiavimai'!$T$15/12</f>
        <v>2.9958891495972836E-9</v>
      </c>
      <c r="IF69" s="38">
        <f>+'27 VAS skaičiavimai'!$T$15/12</f>
        <v>2.9958891495972836E-9</v>
      </c>
      <c r="IG69" s="38">
        <f>+'27 VAS skaičiavimai'!$T$15/12</f>
        <v>2.9958891495972836E-9</v>
      </c>
      <c r="IH69" s="38">
        <f>+'27 VAS skaičiavimai'!$T$15/12</f>
        <v>2.9958891495972836E-9</v>
      </c>
      <c r="II69" s="38">
        <f>+'27 VAS skaičiavimai'!$T$15/12</f>
        <v>2.9958891495972836E-9</v>
      </c>
      <c r="IJ69" s="38">
        <f>+'27 VAS skaičiavimai'!$T$15/12</f>
        <v>2.9958891495972836E-9</v>
      </c>
      <c r="IK69" s="38">
        <f>+'27 VAS skaičiavimai'!$T$15/12</f>
        <v>2.9958891495972836E-9</v>
      </c>
      <c r="IL69" s="38">
        <f>+'27 VAS skaičiavimai'!$T$15/12</f>
        <v>2.9958891495972836E-9</v>
      </c>
      <c r="IM69" s="38">
        <f>+'27 VAS skaičiavimai'!$T$15/12</f>
        <v>2.9958891495972836E-9</v>
      </c>
      <c r="IN69" s="38">
        <f t="shared" ref="IN69" si="1093">SUM(IB69:IM69)</f>
        <v>3.5950669795167412E-8</v>
      </c>
      <c r="IO69" s="38">
        <f>+'27 VAS skaičiavimai'!$U$15/12</f>
        <v>3.3068865693288436E-9</v>
      </c>
      <c r="IP69" s="38">
        <f>+'27 VAS skaičiavimai'!$U$15/12</f>
        <v>3.3068865693288436E-9</v>
      </c>
      <c r="IQ69" s="38">
        <f>+'27 VAS skaičiavimai'!$U$15/12</f>
        <v>3.3068865693288436E-9</v>
      </c>
      <c r="IR69" s="38">
        <f>+'27 VAS skaičiavimai'!$U$15/12</f>
        <v>3.3068865693288436E-9</v>
      </c>
      <c r="IS69" s="38">
        <f>+'27 VAS skaičiavimai'!$U$15/12</f>
        <v>3.3068865693288436E-9</v>
      </c>
      <c r="IT69" s="38">
        <f>+'27 VAS skaičiavimai'!$U$15/12</f>
        <v>3.3068865693288436E-9</v>
      </c>
      <c r="IU69" s="38">
        <f>+'27 VAS skaičiavimai'!$U$15/12</f>
        <v>3.3068865693288436E-9</v>
      </c>
      <c r="IV69" s="38">
        <f>+'27 VAS skaičiavimai'!$U$15/12</f>
        <v>3.3068865693288436E-9</v>
      </c>
      <c r="IW69" s="38">
        <f>+'27 VAS skaičiavimai'!$U$15/12</f>
        <v>3.3068865693288436E-9</v>
      </c>
      <c r="IX69" s="38">
        <f>+'27 VAS skaičiavimai'!$U$15/12</f>
        <v>3.3068865693288436E-9</v>
      </c>
      <c r="IY69" s="38">
        <f>+'27 VAS skaičiavimai'!$U$15/12</f>
        <v>3.3068865693288436E-9</v>
      </c>
      <c r="IZ69" s="38">
        <f>+'27 VAS skaičiavimai'!$U$15/12</f>
        <v>3.3068865693288436E-9</v>
      </c>
      <c r="JA69" s="38">
        <f t="shared" ref="JA69" si="1094">SUM(IO69:IZ69)</f>
        <v>3.9682638831946115E-8</v>
      </c>
      <c r="JB69" s="38">
        <f>+'27 VAS skaičiavimai'!$V$15/12</f>
        <v>3.6501680257019759E-9</v>
      </c>
      <c r="JC69" s="38">
        <f>+'27 VAS skaičiavimai'!$V$15/12</f>
        <v>3.6501680257019759E-9</v>
      </c>
      <c r="JD69" s="38">
        <f>+'27 VAS skaičiavimai'!$V$15/12</f>
        <v>3.6501680257019759E-9</v>
      </c>
      <c r="JE69" s="38">
        <f>+'27 VAS skaičiavimai'!$V$15/12</f>
        <v>3.6501680257019759E-9</v>
      </c>
      <c r="JF69" s="38">
        <f>+'27 VAS skaičiavimai'!$V$15/12</f>
        <v>3.6501680257019759E-9</v>
      </c>
      <c r="JG69" s="38">
        <f>+'27 VAS skaičiavimai'!$V$15/12</f>
        <v>3.6501680257019759E-9</v>
      </c>
      <c r="JH69" s="38">
        <f>+'27 VAS skaičiavimai'!$V$15/12</f>
        <v>3.6501680257019759E-9</v>
      </c>
      <c r="JI69" s="38">
        <f>+'27 VAS skaičiavimai'!$V$15/12</f>
        <v>3.6501680257019759E-9</v>
      </c>
      <c r="JJ69" s="38">
        <f>+'27 VAS skaičiavimai'!$V$15/12</f>
        <v>3.6501680257019759E-9</v>
      </c>
      <c r="JK69" s="38">
        <f>+'27 VAS skaičiavimai'!$V$15/12</f>
        <v>3.6501680257019759E-9</v>
      </c>
      <c r="JL69" s="38">
        <f>+'27 VAS skaičiavimai'!$V$15/12</f>
        <v>3.6501680257019759E-9</v>
      </c>
      <c r="JM69" s="38">
        <f>+'27 VAS skaičiavimai'!$V$15/12</f>
        <v>3.6501680257019759E-9</v>
      </c>
      <c r="JN69" s="38">
        <f t="shared" ref="JN69" si="1095">SUM(JB69:JM69)</f>
        <v>4.3802016308423697E-8</v>
      </c>
      <c r="JO69" s="38">
        <f>+'27 VAS skaičiavimai'!$W$15/12</f>
        <v>4.0290848617045873E-9</v>
      </c>
      <c r="JP69" s="38">
        <f>+'27 VAS skaičiavimai'!$W$15/12</f>
        <v>4.0290848617045873E-9</v>
      </c>
      <c r="JQ69" s="38">
        <f>+'27 VAS skaičiavimai'!$W$15/12</f>
        <v>4.0290848617045873E-9</v>
      </c>
      <c r="JR69" s="38">
        <f>+'27 VAS skaičiavimai'!$W$15/12</f>
        <v>4.0290848617045873E-9</v>
      </c>
      <c r="JS69" s="38">
        <f>+'27 VAS skaičiavimai'!$W$15/12</f>
        <v>4.0290848617045873E-9</v>
      </c>
      <c r="JT69" s="38">
        <f>+'27 VAS skaičiavimai'!$W$15/12</f>
        <v>4.0290848617045873E-9</v>
      </c>
      <c r="JU69" s="38">
        <f>+'27 VAS skaičiavimai'!$W$15/12</f>
        <v>4.0290848617045873E-9</v>
      </c>
      <c r="JV69" s="38">
        <f>+'27 VAS skaičiavimai'!$W$15/12</f>
        <v>4.0290848617045873E-9</v>
      </c>
      <c r="JW69" s="38">
        <f>+'27 VAS skaičiavimai'!$W$15/12</f>
        <v>4.0290848617045873E-9</v>
      </c>
      <c r="JX69" s="38">
        <f>+'27 VAS skaičiavimai'!$W$15/12</f>
        <v>4.0290848617045873E-9</v>
      </c>
      <c r="JY69" s="38">
        <f>+'27 VAS skaičiavimai'!$W$15/12</f>
        <v>4.0290848617045873E-9</v>
      </c>
      <c r="JZ69" s="38">
        <f>+'27 VAS skaičiavimai'!$W$15/12</f>
        <v>4.0290848617045873E-9</v>
      </c>
      <c r="KA69" s="38">
        <f t="shared" ref="KA69" si="1096">SUM(JO69:JZ69)</f>
        <v>4.8349018340455044E-8</v>
      </c>
      <c r="KB69" s="38">
        <f>+'27 VAS skaičiavimai'!$X$15/12</f>
        <v>4.4473363167152147E-9</v>
      </c>
      <c r="KC69" s="38">
        <f>+'27 VAS skaičiavimai'!$X$15/12</f>
        <v>4.4473363167152147E-9</v>
      </c>
      <c r="KD69" s="38">
        <f>+'27 VAS skaičiavimai'!$X$15/12</f>
        <v>4.4473363167152147E-9</v>
      </c>
      <c r="KE69" s="38">
        <f>+'27 VAS skaičiavimai'!$X$15/12</f>
        <v>4.4473363167152147E-9</v>
      </c>
      <c r="KF69" s="38">
        <f>+'27 VAS skaičiavimai'!$X$15/12</f>
        <v>4.4473363167152147E-9</v>
      </c>
      <c r="KG69" s="38">
        <f>+'27 VAS skaičiavimai'!$X$15/12</f>
        <v>4.4473363167152147E-9</v>
      </c>
      <c r="KH69" s="38">
        <f>+'27 VAS skaičiavimai'!$X$15/12</f>
        <v>4.4473363167152147E-9</v>
      </c>
      <c r="KI69" s="38">
        <f>+'27 VAS skaičiavimai'!$X$15/12</f>
        <v>4.4473363167152147E-9</v>
      </c>
      <c r="KJ69" s="38">
        <f>+'27 VAS skaičiavimai'!$X$15/12</f>
        <v>4.4473363167152147E-9</v>
      </c>
      <c r="KK69" s="38">
        <f>+'27 VAS skaičiavimai'!$X$15/12</f>
        <v>4.4473363167152147E-9</v>
      </c>
      <c r="KL69" s="38">
        <f>+'27 VAS skaičiavimai'!$X$15/12</f>
        <v>4.4473363167152147E-9</v>
      </c>
      <c r="KM69" s="38">
        <f>+'27 VAS skaičiavimai'!$X$15/12</f>
        <v>4.4473363167152147E-9</v>
      </c>
      <c r="KN69" s="38">
        <f t="shared" ref="KN69" si="1097">SUM(KB69:KM69)</f>
        <v>5.336803580058258E-8</v>
      </c>
      <c r="KO69" s="38">
        <f>+'27 VAS skaičiavimai'!$Y$15/12</f>
        <v>4.9090056409499952E-9</v>
      </c>
      <c r="KP69" s="38">
        <f>+'27 VAS skaičiavimai'!$Y$15/12</f>
        <v>4.9090056409499952E-9</v>
      </c>
      <c r="KQ69" s="38">
        <f>+'27 VAS skaičiavimai'!$Y$15/12</f>
        <v>4.9090056409499952E-9</v>
      </c>
      <c r="KR69" s="38">
        <f>+'27 VAS skaičiavimai'!$Y$15/12</f>
        <v>4.9090056409499952E-9</v>
      </c>
      <c r="KS69" s="38">
        <f>+'27 VAS skaičiavimai'!$Y$15/12</f>
        <v>4.9090056409499952E-9</v>
      </c>
      <c r="KT69" s="38">
        <f>+'27 VAS skaičiavimai'!$Y$15/12</f>
        <v>4.9090056409499952E-9</v>
      </c>
      <c r="KU69" s="38">
        <f>+'27 VAS skaičiavimai'!$Y$15/12</f>
        <v>4.9090056409499952E-9</v>
      </c>
      <c r="KV69" s="38">
        <f>+'27 VAS skaičiavimai'!$Y$15/12</f>
        <v>4.9090056409499952E-9</v>
      </c>
      <c r="KW69" s="38">
        <f>+'27 VAS skaičiavimai'!$Y$15/12</f>
        <v>4.9090056409499952E-9</v>
      </c>
      <c r="KX69" s="38">
        <f>+'27 VAS skaičiavimai'!$Y$15/12</f>
        <v>4.9090056409499952E-9</v>
      </c>
      <c r="KY69" s="38">
        <f>+'27 VAS skaičiavimai'!$Y$15/12</f>
        <v>4.9090056409499952E-9</v>
      </c>
      <c r="KZ69" s="38">
        <f>+'27 VAS skaičiavimai'!$Y$15/12</f>
        <v>4.9090056409499952E-9</v>
      </c>
      <c r="LA69" s="38">
        <f t="shared" ref="LA69" si="1098">SUM(KO69:KZ69)</f>
        <v>5.8908067691399946E-8</v>
      </c>
      <c r="LB69" s="38">
        <f>+'27 VAS skaičiavimai'!$Z$15/12</f>
        <v>5.4185999588800637E-9</v>
      </c>
      <c r="LC69" s="38">
        <f>+'27 VAS skaičiavimai'!$Z$15/12</f>
        <v>5.4185999588800637E-9</v>
      </c>
      <c r="LD69" s="38">
        <f>+'27 VAS skaičiavimai'!$Z$15/12</f>
        <v>5.4185999588800637E-9</v>
      </c>
      <c r="LE69" s="38">
        <f>+'27 VAS skaičiavimai'!$Z$15/12</f>
        <v>5.4185999588800637E-9</v>
      </c>
      <c r="LF69" s="38">
        <f>+'27 VAS skaičiavimai'!$Z$15/12</f>
        <v>5.4185999588800637E-9</v>
      </c>
      <c r="LG69" s="38">
        <f>+'27 VAS skaičiavimai'!$Z$15/12</f>
        <v>5.4185999588800637E-9</v>
      </c>
      <c r="LH69" s="38">
        <f>+'27 VAS skaičiavimai'!$Z$15/12</f>
        <v>5.4185999588800637E-9</v>
      </c>
      <c r="LI69" s="38">
        <f>+'27 VAS skaičiavimai'!$Z$15/12</f>
        <v>5.4185999588800637E-9</v>
      </c>
      <c r="LJ69" s="38">
        <f>+'27 VAS skaičiavimai'!$Z$15/12</f>
        <v>5.4185999588800637E-9</v>
      </c>
      <c r="LK69" s="38">
        <f>+'27 VAS skaičiavimai'!$Z$15/12</f>
        <v>5.4185999588800637E-9</v>
      </c>
      <c r="LL69" s="38">
        <f>+'27 VAS skaičiavimai'!$Z$15/12</f>
        <v>5.4185999588800637E-9</v>
      </c>
      <c r="LM69" s="38">
        <f>+'27 VAS skaičiavimai'!$Z$15/12</f>
        <v>5.4185999588800637E-9</v>
      </c>
      <c r="LN69" s="38">
        <f t="shared" ref="LN69" si="1099">SUM(LB69:LM69)</f>
        <v>6.5023199506560781E-8</v>
      </c>
    </row>
    <row r="70" spans="1:326">
      <c r="A70" s="3" t="s">
        <v>271</v>
      </c>
      <c r="B70" s="38">
        <f>SUM(B68:B69)</f>
        <v>35250</v>
      </c>
      <c r="C70" s="38">
        <f t="shared" ref="C70:BN70" si="1100">SUM(C68:C69)</f>
        <v>4102.5</v>
      </c>
      <c r="D70" s="38">
        <f t="shared" si="1100"/>
        <v>4140</v>
      </c>
      <c r="E70" s="38">
        <f t="shared" si="1100"/>
        <v>4177.5</v>
      </c>
      <c r="F70" s="38">
        <f t="shared" si="1100"/>
        <v>4220.3420000000006</v>
      </c>
      <c r="G70" s="38">
        <f t="shared" si="1100"/>
        <v>4954.1774999999998</v>
      </c>
      <c r="H70" s="38">
        <f t="shared" si="1100"/>
        <v>5688.0130000000008</v>
      </c>
      <c r="I70" s="38">
        <f t="shared" si="1100"/>
        <v>6421.8485000000001</v>
      </c>
      <c r="J70" s="38">
        <f t="shared" si="1100"/>
        <v>7155.6839999999993</v>
      </c>
      <c r="K70" s="38">
        <f t="shared" si="1100"/>
        <v>7889.5195000000003</v>
      </c>
      <c r="L70" s="38">
        <f t="shared" si="1100"/>
        <v>8623.3549999999996</v>
      </c>
      <c r="M70" s="38">
        <f t="shared" si="1100"/>
        <v>9357.1905000000006</v>
      </c>
      <c r="N70" s="38">
        <f t="shared" si="1100"/>
        <v>101980.13</v>
      </c>
      <c r="O70" s="38">
        <f t="shared" si="1100"/>
        <v>4245.5743618540464</v>
      </c>
      <c r="P70" s="38">
        <f t="shared" si="1100"/>
        <v>8046.2770764582065</v>
      </c>
      <c r="Q70" s="38">
        <f t="shared" si="1100"/>
        <v>10107.747694742931</v>
      </c>
      <c r="R70" s="38">
        <f t="shared" si="1100"/>
        <v>12189.276643958205</v>
      </c>
      <c r="S70" s="38">
        <f t="shared" si="1100"/>
        <v>14290.86392410404</v>
      </c>
      <c r="T70" s="38">
        <f t="shared" si="1100"/>
        <v>16412.509535180427</v>
      </c>
      <c r="U70" s="38">
        <f t="shared" si="1100"/>
        <v>18554.213477187372</v>
      </c>
      <c r="V70" s="38">
        <f t="shared" si="1100"/>
        <v>20715.975750124871</v>
      </c>
      <c r="W70" s="38">
        <f t="shared" si="1100"/>
        <v>22897.79635399293</v>
      </c>
      <c r="X70" s="38">
        <f t="shared" si="1100"/>
        <v>25099.675288791535</v>
      </c>
      <c r="Y70" s="38">
        <f t="shared" si="1100"/>
        <v>27321.612554520711</v>
      </c>
      <c r="Z70" s="38">
        <f t="shared" si="1100"/>
        <v>29563.60815118043</v>
      </c>
      <c r="AA70" s="38">
        <f t="shared" si="1100"/>
        <v>209445.13081209571</v>
      </c>
      <c r="AB70" s="38">
        <f t="shared" si="1100"/>
        <v>-5685.0439606724249</v>
      </c>
      <c r="AC70" s="38">
        <f t="shared" si="1100"/>
        <v>-5810.548184607811</v>
      </c>
      <c r="AD70" s="38">
        <f t="shared" si="1100"/>
        <v>-5937.3074507825586</v>
      </c>
      <c r="AE70" s="38">
        <f t="shared" si="1100"/>
        <v>-6065.3343096190511</v>
      </c>
      <c r="AF70" s="38">
        <f t="shared" si="1100"/>
        <v>-6194.6414370439015</v>
      </c>
      <c r="AG70" s="38">
        <f t="shared" si="1100"/>
        <v>-6325.2416357429975</v>
      </c>
      <c r="AH70" s="38">
        <f t="shared" si="1100"/>
        <v>-6457.1478364291033</v>
      </c>
      <c r="AI70" s="38">
        <f t="shared" si="1100"/>
        <v>-6590.3730991220582</v>
      </c>
      <c r="AJ70" s="38">
        <f t="shared" si="1100"/>
        <v>-6724.9306144419315</v>
      </c>
      <c r="AK70" s="38">
        <f t="shared" si="1100"/>
        <v>-6860.8337049150141</v>
      </c>
      <c r="AL70" s="38">
        <f t="shared" si="1100"/>
        <v>-6998.0958262928398</v>
      </c>
      <c r="AM70" s="38">
        <f t="shared" si="1100"/>
        <v>-7036.7305688844281</v>
      </c>
      <c r="AN70" s="38">
        <f t="shared" si="1100"/>
        <v>-76686.228628554032</v>
      </c>
      <c r="AO70" s="38">
        <f t="shared" si="1100"/>
        <v>-5424.4904828916187</v>
      </c>
      <c r="AP70" s="38">
        <f t="shared" si="1100"/>
        <v>-5564.9017838092986</v>
      </c>
      <c r="AQ70" s="38">
        <f t="shared" si="1100"/>
        <v>-5706.717197736165</v>
      </c>
      <c r="AR70" s="38">
        <f t="shared" si="1100"/>
        <v>-5849.9507658022922</v>
      </c>
      <c r="AS70" s="38">
        <f t="shared" si="1100"/>
        <v>-5994.6166695490756</v>
      </c>
      <c r="AT70" s="38">
        <f t="shared" si="1100"/>
        <v>-6140.7292323333313</v>
      </c>
      <c r="AU70" s="38">
        <f t="shared" si="1100"/>
        <v>-6288.3029207454383</v>
      </c>
      <c r="AV70" s="38">
        <f t="shared" si="1100"/>
        <v>-6437.3523460416618</v>
      </c>
      <c r="AW70" s="38">
        <f t="shared" si="1100"/>
        <v>-6587.8922655908391</v>
      </c>
      <c r="AX70" s="38">
        <f t="shared" si="1100"/>
        <v>-6739.9375843355156</v>
      </c>
      <c r="AY70" s="38">
        <f t="shared" si="1100"/>
        <v>-6893.5033562676399</v>
      </c>
      <c r="AZ70" s="38">
        <f t="shared" si="1100"/>
        <v>-6948.6047859190803</v>
      </c>
      <c r="BA70" s="38">
        <f t="shared" si="1100"/>
        <v>-74576.999391022022</v>
      </c>
      <c r="BB70" s="38">
        <f t="shared" si="1100"/>
        <v>-5171.2010408174538</v>
      </c>
      <c r="BC70" s="38">
        <f t="shared" si="1100"/>
        <v>-5294.7147545398911</v>
      </c>
      <c r="BD70" s="38">
        <f t="shared" si="1100"/>
        <v>-5453.1588600645482</v>
      </c>
      <c r="BE70" s="38">
        <f t="shared" si="1100"/>
        <v>-5613.187406644458</v>
      </c>
      <c r="BF70" s="38">
        <f t="shared" si="1100"/>
        <v>-5774.8162386901677</v>
      </c>
      <c r="BG70" s="38">
        <f t="shared" si="1100"/>
        <v>-5938.0613590563298</v>
      </c>
      <c r="BH70" s="38">
        <f t="shared" si="1100"/>
        <v>-6102.9389306261583</v>
      </c>
      <c r="BI70" s="38">
        <f t="shared" si="1100"/>
        <v>-6269.4652779116805</v>
      </c>
      <c r="BJ70" s="38">
        <f t="shared" si="1100"/>
        <v>-6437.6568886700552</v>
      </c>
      <c r="BK70" s="38">
        <f t="shared" si="1100"/>
        <v>-6607.5304155360209</v>
      </c>
      <c r="BL70" s="38">
        <f t="shared" si="1100"/>
        <v>-6779.1026776706494</v>
      </c>
      <c r="BM70" s="38">
        <f t="shared" si="1100"/>
        <v>-6852.3906624266165</v>
      </c>
      <c r="BN70" s="38">
        <f t="shared" si="1100"/>
        <v>-72294.224512654007</v>
      </c>
      <c r="BO70" s="38">
        <f t="shared" ref="BO70:DZ70" si="1101">SUM(BO68:BO69)</f>
        <v>-4892.6885385860078</v>
      </c>
      <c r="BP70" s="38">
        <f t="shared" si="1101"/>
        <v>-5040.7097130707043</v>
      </c>
      <c r="BQ70" s="38">
        <f t="shared" si="1101"/>
        <v>-5217.9509980651128</v>
      </c>
      <c r="BR70" s="38">
        <f t="shared" si="1101"/>
        <v>-5396.9646959094607</v>
      </c>
      <c r="BS70" s="38">
        <f t="shared" si="1101"/>
        <v>-5577.7685307322645</v>
      </c>
      <c r="BT70" s="38">
        <f t="shared" si="1101"/>
        <v>-5760.3804039032912</v>
      </c>
      <c r="BU70" s="38">
        <f t="shared" si="1101"/>
        <v>-5944.8183958060254</v>
      </c>
      <c r="BV70" s="38">
        <f t="shared" si="1101"/>
        <v>-6131.100767627795</v>
      </c>
      <c r="BW70" s="38">
        <f t="shared" si="1101"/>
        <v>-6319.2459631677739</v>
      </c>
      <c r="BX70" s="38">
        <f t="shared" si="1101"/>
        <v>-6509.2726106631599</v>
      </c>
      <c r="BY70" s="38">
        <f t="shared" si="1101"/>
        <v>-6701.1995246334918</v>
      </c>
      <c r="BZ70" s="38">
        <f t="shared" si="1101"/>
        <v>-6795.0457077435349</v>
      </c>
      <c r="CA70" s="38">
        <f t="shared" si="1101"/>
        <v>-70287.145849908527</v>
      </c>
      <c r="CB70" s="38">
        <f t="shared" si="1101"/>
        <v>-4634.6097350918535</v>
      </c>
      <c r="CC70" s="38">
        <f t="shared" si="1101"/>
        <v>-4812.2096103638905</v>
      </c>
      <c r="CD70" s="38">
        <f t="shared" si="1101"/>
        <v>-5010.7181005071616</v>
      </c>
      <c r="CE70" s="38">
        <f t="shared" si="1101"/>
        <v>-5211.2116755518655</v>
      </c>
      <c r="CF70" s="38">
        <f t="shared" si="1101"/>
        <v>-5413.7101863470125</v>
      </c>
      <c r="CG70" s="38">
        <f t="shared" si="1101"/>
        <v>-5618.2336822501165</v>
      </c>
      <c r="CH70" s="38">
        <f t="shared" si="1101"/>
        <v>-5824.8024131122511</v>
      </c>
      <c r="CI70" s="38">
        <f t="shared" si="1101"/>
        <v>-6033.4368312830047</v>
      </c>
      <c r="CJ70" s="38">
        <f t="shared" si="1101"/>
        <v>-6244.1575936354675</v>
      </c>
      <c r="CK70" s="38">
        <f t="shared" si="1101"/>
        <v>-6456.9855636114589</v>
      </c>
      <c r="CL70" s="38">
        <f t="shared" si="1101"/>
        <v>-6671.9418132872015</v>
      </c>
      <c r="CM70" s="38">
        <f t="shared" si="1101"/>
        <v>-6789.0476254597088</v>
      </c>
      <c r="CN70" s="38">
        <f t="shared" si="1101"/>
        <v>-68721.064830500924</v>
      </c>
      <c r="CO70" s="38">
        <f t="shared" si="1101"/>
        <v>-4407.6130113784129</v>
      </c>
      <c r="CP70" s="38">
        <f t="shared" si="1101"/>
        <v>-4628.0726503755795</v>
      </c>
      <c r="CQ70" s="38">
        <f t="shared" si="1101"/>
        <v>-4850.7368857627262</v>
      </c>
      <c r="CR70" s="38">
        <f t="shared" si="1101"/>
        <v>-5075.6277635037404</v>
      </c>
      <c r="CS70" s="38">
        <f t="shared" si="1101"/>
        <v>-5302.7675500221631</v>
      </c>
      <c r="CT70" s="38">
        <f t="shared" si="1101"/>
        <v>-5532.1787344057702</v>
      </c>
      <c r="CU70" s="38">
        <f t="shared" si="1101"/>
        <v>-5763.8840306332204</v>
      </c>
      <c r="CV70" s="38">
        <f t="shared" si="1101"/>
        <v>-5997.9063798229363</v>
      </c>
      <c r="CW70" s="38">
        <f t="shared" si="1101"/>
        <v>-6234.2689525045607</v>
      </c>
      <c r="CX70" s="38">
        <f t="shared" si="1101"/>
        <v>-6472.995150912986</v>
      </c>
      <c r="CY70" s="38">
        <f t="shared" si="1101"/>
        <v>-6714.1086113055062</v>
      </c>
      <c r="CZ70" s="38">
        <f t="shared" si="1101"/>
        <v>-6857.6332063019508</v>
      </c>
      <c r="DA70" s="38">
        <f t="shared" si="1101"/>
        <v>-67837.792926929484</v>
      </c>
      <c r="DB70" s="38">
        <f t="shared" si="1101"/>
        <v>-4233.0105752243289</v>
      </c>
      <c r="DC70" s="38">
        <f t="shared" si="1101"/>
        <v>-4451.213313777047</v>
      </c>
      <c r="DD70" s="38">
        <f t="shared" si="1101"/>
        <v>-4700.8047805184469</v>
      </c>
      <c r="DE70" s="38">
        <f t="shared" si="1101"/>
        <v>-4952.8921619272587</v>
      </c>
      <c r="DF70" s="38">
        <f t="shared" si="1101"/>
        <v>-5207.5004171501605</v>
      </c>
      <c r="DG70" s="38">
        <f t="shared" si="1101"/>
        <v>-5464.65475492529</v>
      </c>
      <c r="DH70" s="38">
        <f t="shared" si="1101"/>
        <v>-5724.3806360781709</v>
      </c>
      <c r="DI70" s="38">
        <f t="shared" si="1101"/>
        <v>-5986.7037760425774</v>
      </c>
      <c r="DJ70" s="38">
        <f t="shared" si="1101"/>
        <v>-6251.6501474066354</v>
      </c>
      <c r="DK70" s="38">
        <f t="shared" si="1101"/>
        <v>-6519.2459824843281</v>
      </c>
      <c r="DL70" s="38">
        <f t="shared" si="1101"/>
        <v>-6789.5177759127982</v>
      </c>
      <c r="DM70" s="38">
        <f t="shared" si="1101"/>
        <v>-6962.4922872755524</v>
      </c>
      <c r="DN70" s="38">
        <f t="shared" si="1101"/>
        <v>-67244.066608722613</v>
      </c>
      <c r="DO70" s="38">
        <f t="shared" si="1101"/>
        <v>-4069.7283022806769</v>
      </c>
      <c r="DP70" s="38">
        <f t="shared" si="1101"/>
        <v>-4347.1796013218227</v>
      </c>
      <c r="DQ70" s="38">
        <f t="shared" si="1101"/>
        <v>-4627.4054133533828</v>
      </c>
      <c r="DR70" s="38">
        <f t="shared" si="1101"/>
        <v>-4910.4334835052541</v>
      </c>
      <c r="DS70" s="38">
        <f t="shared" si="1101"/>
        <v>-5196.2918343586425</v>
      </c>
      <c r="DT70" s="38">
        <f t="shared" si="1101"/>
        <v>-5485.0087687205705</v>
      </c>
      <c r="DU70" s="38">
        <f t="shared" si="1101"/>
        <v>-5776.6128724261143</v>
      </c>
      <c r="DV70" s="38">
        <f t="shared" si="1101"/>
        <v>-6071.1330171687187</v>
      </c>
      <c r="DW70" s="38">
        <f t="shared" si="1101"/>
        <v>-6368.5983633587384</v>
      </c>
      <c r="DX70" s="38">
        <f t="shared" si="1101"/>
        <v>-6669.0383630106699</v>
      </c>
      <c r="DY70" s="38">
        <f t="shared" si="1101"/>
        <v>-6972.4827626591104</v>
      </c>
      <c r="DZ70" s="38">
        <f t="shared" si="1101"/>
        <v>-7178.9616063040448</v>
      </c>
      <c r="EA70" s="38">
        <f t="shared" ref="EA70:GN70" si="1102">SUM(EA68:EA69)</f>
        <v>-67672.874388467608</v>
      </c>
      <c r="EB70" s="38">
        <f t="shared" si="1102"/>
        <v>-3991.2282857134705</v>
      </c>
      <c r="EC70" s="38">
        <f t="shared" si="1102"/>
        <v>-4271.186840233604</v>
      </c>
      <c r="ED70" s="38">
        <f t="shared" si="1102"/>
        <v>-4585.6154941809982</v>
      </c>
      <c r="EE70" s="38">
        <f t="shared" si="1102"/>
        <v>-4903.1884346678671</v>
      </c>
      <c r="EF70" s="38">
        <f t="shared" si="1102"/>
        <v>-5223.9371045596017</v>
      </c>
      <c r="EG70" s="38">
        <f t="shared" si="1102"/>
        <v>-5547.8932611502569</v>
      </c>
      <c r="EH70" s="38">
        <f t="shared" si="1102"/>
        <v>-5875.08897930682</v>
      </c>
      <c r="EI70" s="38">
        <f t="shared" si="1102"/>
        <v>-6205.5566546449481</v>
      </c>
      <c r="EJ70" s="38">
        <f t="shared" si="1102"/>
        <v>-6539.3290067364505</v>
      </c>
      <c r="EK70" s="38">
        <f t="shared" si="1102"/>
        <v>-6876.4390823488793</v>
      </c>
      <c r="EL70" s="38">
        <f t="shared" si="1102"/>
        <v>-7216.9202587174223</v>
      </c>
      <c r="EM70" s="38">
        <f t="shared" si="1102"/>
        <v>-7460.8062468496555</v>
      </c>
      <c r="EN70" s="38">
        <f t="shared" si="1102"/>
        <v>-68697.189649109961</v>
      </c>
      <c r="EO70" s="38">
        <f t="shared" si="1102"/>
        <v>-3947.9124388595246</v>
      </c>
      <c r="EP70" s="38">
        <f t="shared" si="1102"/>
        <v>-4294.3672329299989</v>
      </c>
      <c r="EQ70" s="38">
        <f t="shared" si="1102"/>
        <v>-4647.61987736439</v>
      </c>
      <c r="ER70" s="38">
        <f t="shared" si="1102"/>
        <v>-5004.4050482431321</v>
      </c>
      <c r="ES70" s="38">
        <f t="shared" si="1102"/>
        <v>-5364.7580708306577</v>
      </c>
      <c r="ET70" s="38">
        <f t="shared" si="1102"/>
        <v>-5728.7146236440603</v>
      </c>
      <c r="EU70" s="38">
        <f t="shared" si="1102"/>
        <v>-6096.3107419855951</v>
      </c>
      <c r="EV70" s="38">
        <f t="shared" si="1102"/>
        <v>-6467.5828215105485</v>
      </c>
      <c r="EW70" s="38">
        <f t="shared" si="1102"/>
        <v>-6842.5676218307472</v>
      </c>
      <c r="EX70" s="38">
        <f t="shared" si="1102"/>
        <v>-7221.3022701541522</v>
      </c>
      <c r="EY70" s="38">
        <f t="shared" si="1102"/>
        <v>-7603.8242649607873</v>
      </c>
      <c r="EZ70" s="38">
        <f t="shared" si="1102"/>
        <v>-7890.1714797154928</v>
      </c>
      <c r="FA70" s="38">
        <f t="shared" si="1102"/>
        <v>-71109.536492029147</v>
      </c>
      <c r="FB70" s="38">
        <f t="shared" si="1102"/>
        <v>-4019.5455356938655</v>
      </c>
      <c r="FC70" s="38">
        <f t="shared" si="1102"/>
        <v>-4396.213957678614</v>
      </c>
      <c r="FD70" s="38">
        <f t="shared" si="1102"/>
        <v>-4793.083435669736</v>
      </c>
      <c r="FE70" s="38">
        <f t="shared" si="1102"/>
        <v>-5193.9216084407672</v>
      </c>
      <c r="FF70" s="38">
        <f t="shared" si="1102"/>
        <v>-5598.7681629395101</v>
      </c>
      <c r="FG70" s="38">
        <f t="shared" si="1102"/>
        <v>-6007.6631829832404</v>
      </c>
      <c r="FH70" s="38">
        <f t="shared" si="1102"/>
        <v>-6420.6471532274081</v>
      </c>
      <c r="FI70" s="38">
        <f t="shared" si="1102"/>
        <v>-6837.7609631740161</v>
      </c>
      <c r="FJ70" s="38">
        <f t="shared" si="1102"/>
        <v>-7259.0459112200897</v>
      </c>
      <c r="FK70" s="38">
        <f t="shared" si="1102"/>
        <v>-7684.5437087466271</v>
      </c>
      <c r="FL70" s="38">
        <f t="shared" si="1102"/>
        <v>-8114.2964842484271</v>
      </c>
      <c r="FM70" s="38">
        <f t="shared" si="1102"/>
        <v>-8448.3467875052484</v>
      </c>
      <c r="FN70" s="38">
        <f t="shared" si="1102"/>
        <v>-74773.836891527608</v>
      </c>
      <c r="FO70" s="38">
        <f t="shared" si="1102"/>
        <v>-4183.6956159628471</v>
      </c>
      <c r="FP70" s="38">
        <f t="shared" si="1102"/>
        <v>-4624.6203792119304</v>
      </c>
      <c r="FQ70" s="38">
        <f t="shared" si="1102"/>
        <v>-5070.7943411967008</v>
      </c>
      <c r="FR70" s="38">
        <f t="shared" si="1102"/>
        <v>-5521.4300428013221</v>
      </c>
      <c r="FS70" s="38">
        <f t="shared" si="1102"/>
        <v>-5976.5721014219862</v>
      </c>
      <c r="FT70" s="38">
        <f t="shared" si="1102"/>
        <v>-6436.2655806288603</v>
      </c>
      <c r="FU70" s="38">
        <f t="shared" si="1102"/>
        <v>-6900.5559946278008</v>
      </c>
      <c r="FV70" s="38">
        <f t="shared" si="1102"/>
        <v>-7369.489312766731</v>
      </c>
      <c r="FW70" s="38">
        <f t="shared" si="1102"/>
        <v>-7843.1119640870511</v>
      </c>
      <c r="FX70" s="38">
        <f t="shared" si="1102"/>
        <v>-8321.4708419205745</v>
      </c>
      <c r="FY70" s="38">
        <f t="shared" si="1102"/>
        <v>-8804.6133085324327</v>
      </c>
      <c r="FZ70" s="38">
        <f t="shared" si="1102"/>
        <v>-9192.5871998104103</v>
      </c>
      <c r="GA70" s="38">
        <f t="shared" si="1102"/>
        <v>-80245.206682968666</v>
      </c>
      <c r="GB70" s="38">
        <f t="shared" si="1102"/>
        <v>-4494.2890291568237</v>
      </c>
      <c r="GC70" s="38">
        <f t="shared" si="1102"/>
        <v>-4820.8372706073405</v>
      </c>
      <c r="GD70" s="38">
        <f t="shared" si="1102"/>
        <v>-5320.8749195145101</v>
      </c>
      <c r="GE70" s="38">
        <f t="shared" si="1102"/>
        <v>-5825.9129449107513</v>
      </c>
      <c r="GF70" s="38">
        <f t="shared" si="1102"/>
        <v>-6336.001350560955</v>
      </c>
      <c r="GG70" s="38">
        <f t="shared" si="1102"/>
        <v>-6851.1906402676595</v>
      </c>
      <c r="GH70" s="38">
        <f t="shared" si="1102"/>
        <v>-5139.8975368532028</v>
      </c>
      <c r="GI70" s="38">
        <f t="shared" si="1102"/>
        <v>-5643.1257884228307</v>
      </c>
      <c r="GJ70" s="38">
        <f t="shared" si="1102"/>
        <v>-6151.386322508155</v>
      </c>
      <c r="GK70" s="38">
        <f t="shared" si="1102"/>
        <v>-6664.729461934332</v>
      </c>
      <c r="GL70" s="38">
        <f t="shared" si="1102"/>
        <v>-7183.2060327547715</v>
      </c>
      <c r="GM70" s="38">
        <f t="shared" ref="GM70" si="1103">SUM(GM68:GM69)</f>
        <v>-7606.8673692834154</v>
      </c>
      <c r="GN70" s="38">
        <f t="shared" si="1102"/>
        <v>-72038.318666774736</v>
      </c>
      <c r="GO70" s="38">
        <f t="shared" ref="GO70:GY70" si="1104">SUM(GO68:GO69)</f>
        <v>-85.336538459360753</v>
      </c>
      <c r="GP70" s="38">
        <f t="shared" si="1104"/>
        <v>-256.00961538243763</v>
      </c>
      <c r="GQ70" s="38">
        <f t="shared" si="1104"/>
        <v>-426.68269230551454</v>
      </c>
      <c r="GR70" s="38">
        <f t="shared" si="1104"/>
        <v>-597.35576922859138</v>
      </c>
      <c r="GS70" s="38">
        <f t="shared" si="1104"/>
        <v>-768.02884615166829</v>
      </c>
      <c r="GT70" s="38">
        <f t="shared" si="1104"/>
        <v>-938.70192307474508</v>
      </c>
      <c r="GU70" s="38">
        <f t="shared" si="1104"/>
        <v>-1109.3749999978222</v>
      </c>
      <c r="GV70" s="38">
        <f t="shared" si="1104"/>
        <v>-1280.0480769208989</v>
      </c>
      <c r="GW70" s="38">
        <f t="shared" si="1104"/>
        <v>-1450.721153843976</v>
      </c>
      <c r="GX70" s="38">
        <f t="shared" si="1104"/>
        <v>-1621.3942307670529</v>
      </c>
      <c r="GY70" s="38">
        <f t="shared" si="1104"/>
        <v>-1792.0673076901298</v>
      </c>
      <c r="GZ70" s="38">
        <f t="shared" ref="GZ70" si="1105">SUM(GZ68:GZ69)</f>
        <v>-1962.740384613207</v>
      </c>
      <c r="HA70" s="38">
        <f t="shared" ref="HA70:JL70" si="1106">SUM(HA68:HA69)</f>
        <v>-12288.461538435404</v>
      </c>
      <c r="HB70" s="38">
        <f t="shared" si="1106"/>
        <v>-2133.4134615360526</v>
      </c>
      <c r="HC70" s="38">
        <f t="shared" si="1106"/>
        <v>-2304.0865384591298</v>
      </c>
      <c r="HD70" s="38">
        <f t="shared" si="1106"/>
        <v>-2474.7596153822069</v>
      </c>
      <c r="HE70" s="38">
        <f t="shared" si="1106"/>
        <v>-2645.4326923052836</v>
      </c>
      <c r="HF70" s="38">
        <f t="shared" si="1106"/>
        <v>-2816.1057692283607</v>
      </c>
      <c r="HG70" s="38">
        <f t="shared" si="1106"/>
        <v>-2986.7788461514378</v>
      </c>
      <c r="HH70" s="38">
        <f t="shared" si="1106"/>
        <v>-3157.4519230745154</v>
      </c>
      <c r="HI70" s="38">
        <f t="shared" si="1106"/>
        <v>-3328.1249999975921</v>
      </c>
      <c r="HJ70" s="38">
        <f t="shared" si="1106"/>
        <v>-3498.7980769206697</v>
      </c>
      <c r="HK70" s="38">
        <f t="shared" si="1106"/>
        <v>-3669.4711538437464</v>
      </c>
      <c r="HL70" s="38">
        <f t="shared" si="1106"/>
        <v>-3840.144230766824</v>
      </c>
      <c r="HM70" s="38">
        <f t="shared" si="1106"/>
        <v>-4010.8173076899002</v>
      </c>
      <c r="HN70" s="38">
        <f t="shared" si="1106"/>
        <v>-36865.384615355724</v>
      </c>
      <c r="HO70" s="38">
        <f t="shared" si="1106"/>
        <v>-4096.1538461511836</v>
      </c>
      <c r="HP70" s="38">
        <f t="shared" si="1106"/>
        <v>-4096.1538461511836</v>
      </c>
      <c r="HQ70" s="38">
        <f t="shared" si="1106"/>
        <v>-4096.1538461511836</v>
      </c>
      <c r="HR70" s="38">
        <f t="shared" si="1106"/>
        <v>-4096.1538461511836</v>
      </c>
      <c r="HS70" s="38">
        <f t="shared" si="1106"/>
        <v>-4096.1538461511836</v>
      </c>
      <c r="HT70" s="38">
        <f t="shared" si="1106"/>
        <v>-4096.1538461511836</v>
      </c>
      <c r="HU70" s="38">
        <f t="shared" si="1106"/>
        <v>-4096.1538461511836</v>
      </c>
      <c r="HV70" s="38">
        <f t="shared" si="1106"/>
        <v>-4096.1538461511836</v>
      </c>
      <c r="HW70" s="38">
        <f t="shared" si="1106"/>
        <v>-4096.1538461511836</v>
      </c>
      <c r="HX70" s="38">
        <f t="shared" si="1106"/>
        <v>-4096.1538461511836</v>
      </c>
      <c r="HY70" s="38">
        <f t="shared" si="1106"/>
        <v>-4096.1538461511836</v>
      </c>
      <c r="HZ70" s="38">
        <f t="shared" si="1106"/>
        <v>-4096.1538461511836</v>
      </c>
      <c r="IA70" s="38">
        <f t="shared" si="1106"/>
        <v>-49153.846153814193</v>
      </c>
      <c r="IB70" s="38">
        <f t="shared" si="1106"/>
        <v>-4096.1538461509017</v>
      </c>
      <c r="IC70" s="38">
        <f t="shared" si="1106"/>
        <v>-4096.1538461509017</v>
      </c>
      <c r="ID70" s="38">
        <f t="shared" si="1106"/>
        <v>-4096.1538461509017</v>
      </c>
      <c r="IE70" s="38">
        <f t="shared" si="1106"/>
        <v>-4096.1538461509017</v>
      </c>
      <c r="IF70" s="38">
        <f t="shared" si="1106"/>
        <v>-4096.1538461509017</v>
      </c>
      <c r="IG70" s="38">
        <f t="shared" si="1106"/>
        <v>-4096.1538461509017</v>
      </c>
      <c r="IH70" s="38">
        <f t="shared" si="1106"/>
        <v>-4096.1538461509017</v>
      </c>
      <c r="II70" s="38">
        <f t="shared" si="1106"/>
        <v>-4096.1538461509017</v>
      </c>
      <c r="IJ70" s="38">
        <f t="shared" si="1106"/>
        <v>-4096.1538461509017</v>
      </c>
      <c r="IK70" s="38">
        <f t="shared" si="1106"/>
        <v>-4096.1538461509017</v>
      </c>
      <c r="IL70" s="38">
        <f t="shared" si="1106"/>
        <v>-4096.1538461509017</v>
      </c>
      <c r="IM70" s="38">
        <f t="shared" si="1106"/>
        <v>-4096.1538461509017</v>
      </c>
      <c r="IN70" s="38">
        <f t="shared" si="1106"/>
        <v>-49153.846153810809</v>
      </c>
      <c r="IO70" s="38">
        <f t="shared" si="1106"/>
        <v>-4096.1538461505907</v>
      </c>
      <c r="IP70" s="38">
        <f t="shared" si="1106"/>
        <v>-4096.1538461505907</v>
      </c>
      <c r="IQ70" s="38">
        <f t="shared" si="1106"/>
        <v>-4096.1538461505907</v>
      </c>
      <c r="IR70" s="38">
        <f t="shared" si="1106"/>
        <v>-4096.1538461505907</v>
      </c>
      <c r="IS70" s="38">
        <f t="shared" si="1106"/>
        <v>-4096.1538461505907</v>
      </c>
      <c r="IT70" s="38">
        <f t="shared" si="1106"/>
        <v>-4096.1538461505907</v>
      </c>
      <c r="IU70" s="38">
        <f t="shared" si="1106"/>
        <v>-4096.1538461505907</v>
      </c>
      <c r="IV70" s="38">
        <f t="shared" si="1106"/>
        <v>-4096.1538461505907</v>
      </c>
      <c r="IW70" s="38">
        <f t="shared" si="1106"/>
        <v>-4096.1538461505907</v>
      </c>
      <c r="IX70" s="38">
        <f t="shared" si="1106"/>
        <v>-4096.1538461505907</v>
      </c>
      <c r="IY70" s="38">
        <f t="shared" si="1106"/>
        <v>-4096.1538461505907</v>
      </c>
      <c r="IZ70" s="38">
        <f t="shared" si="1106"/>
        <v>-4096.1538461505907</v>
      </c>
      <c r="JA70" s="38">
        <f t="shared" si="1106"/>
        <v>-49153.846153807077</v>
      </c>
      <c r="JB70" s="38">
        <f t="shared" si="1106"/>
        <v>-4096.1538461502478</v>
      </c>
      <c r="JC70" s="38">
        <f t="shared" si="1106"/>
        <v>-4096.1538461502478</v>
      </c>
      <c r="JD70" s="38">
        <f t="shared" si="1106"/>
        <v>-4096.1538461502478</v>
      </c>
      <c r="JE70" s="38">
        <f t="shared" si="1106"/>
        <v>-4096.1538461502478</v>
      </c>
      <c r="JF70" s="38">
        <f t="shared" si="1106"/>
        <v>-4096.1538461502478</v>
      </c>
      <c r="JG70" s="38">
        <f t="shared" si="1106"/>
        <v>-4096.1538461502478</v>
      </c>
      <c r="JH70" s="38">
        <f t="shared" si="1106"/>
        <v>-4096.1538461502478</v>
      </c>
      <c r="JI70" s="38">
        <f t="shared" si="1106"/>
        <v>-4096.1538461502478</v>
      </c>
      <c r="JJ70" s="38">
        <f t="shared" si="1106"/>
        <v>-4096.1538461502478</v>
      </c>
      <c r="JK70" s="38">
        <f t="shared" si="1106"/>
        <v>-4096.1538461502478</v>
      </c>
      <c r="JL70" s="38">
        <f t="shared" si="1106"/>
        <v>-4096.1538461502478</v>
      </c>
      <c r="JM70" s="38">
        <f t="shared" ref="JM70:LM70" si="1107">SUM(JM68:JM69)</f>
        <v>-4096.1538461502478</v>
      </c>
      <c r="JN70" s="38">
        <f t="shared" si="1107"/>
        <v>-49153.846153802959</v>
      </c>
      <c r="JO70" s="38">
        <f t="shared" si="1107"/>
        <v>-4096.1538461498685</v>
      </c>
      <c r="JP70" s="38">
        <f t="shared" si="1107"/>
        <v>-4096.1538461498685</v>
      </c>
      <c r="JQ70" s="38">
        <f t="shared" si="1107"/>
        <v>-4096.1538461498685</v>
      </c>
      <c r="JR70" s="38">
        <f t="shared" si="1107"/>
        <v>-4096.1538461498685</v>
      </c>
      <c r="JS70" s="38">
        <f t="shared" si="1107"/>
        <v>-4096.1538461498685</v>
      </c>
      <c r="JT70" s="38">
        <f t="shared" si="1107"/>
        <v>-4096.1538461498685</v>
      </c>
      <c r="JU70" s="38">
        <f t="shared" si="1107"/>
        <v>-4096.1538461498685</v>
      </c>
      <c r="JV70" s="38">
        <f t="shared" si="1107"/>
        <v>-4096.1538461498685</v>
      </c>
      <c r="JW70" s="38">
        <f t="shared" si="1107"/>
        <v>-4096.1538461498685</v>
      </c>
      <c r="JX70" s="38">
        <f t="shared" si="1107"/>
        <v>-4096.1538461498685</v>
      </c>
      <c r="JY70" s="38">
        <f t="shared" si="1107"/>
        <v>-4096.1538461498685</v>
      </c>
      <c r="JZ70" s="38">
        <f t="shared" si="1107"/>
        <v>-4096.1538461498685</v>
      </c>
      <c r="KA70" s="38">
        <f t="shared" si="1107"/>
        <v>-49153.846153798411</v>
      </c>
      <c r="KB70" s="38">
        <f t="shared" si="1107"/>
        <v>-4096.1538461494501</v>
      </c>
      <c r="KC70" s="38">
        <f t="shared" si="1107"/>
        <v>-4096.1538461494501</v>
      </c>
      <c r="KD70" s="38">
        <f t="shared" si="1107"/>
        <v>-4096.1538461494501</v>
      </c>
      <c r="KE70" s="38">
        <f t="shared" si="1107"/>
        <v>-4096.1538461494501</v>
      </c>
      <c r="KF70" s="38">
        <f t="shared" si="1107"/>
        <v>-4096.1538461494501</v>
      </c>
      <c r="KG70" s="38">
        <f t="shared" si="1107"/>
        <v>-4096.1538461494501</v>
      </c>
      <c r="KH70" s="38">
        <f t="shared" si="1107"/>
        <v>-4096.1538461494501</v>
      </c>
      <c r="KI70" s="38">
        <f t="shared" si="1107"/>
        <v>-4096.1538461494501</v>
      </c>
      <c r="KJ70" s="38">
        <f t="shared" si="1107"/>
        <v>-4096.1538461494501</v>
      </c>
      <c r="KK70" s="38">
        <f t="shared" si="1107"/>
        <v>-4096.1538461494501</v>
      </c>
      <c r="KL70" s="38">
        <f t="shared" si="1107"/>
        <v>-4096.1538461494501</v>
      </c>
      <c r="KM70" s="38">
        <f t="shared" si="1107"/>
        <v>-4096.1538461494501</v>
      </c>
      <c r="KN70" s="38">
        <f t="shared" si="1107"/>
        <v>-49153.846153793391</v>
      </c>
      <c r="KO70" s="38">
        <f t="shared" si="1107"/>
        <v>-4096.1538461489881</v>
      </c>
      <c r="KP70" s="38">
        <f t="shared" si="1107"/>
        <v>-4096.1538461489881</v>
      </c>
      <c r="KQ70" s="38">
        <f t="shared" si="1107"/>
        <v>-4096.1538461489881</v>
      </c>
      <c r="KR70" s="38">
        <f t="shared" si="1107"/>
        <v>-4096.1538461489881</v>
      </c>
      <c r="KS70" s="38">
        <f t="shared" si="1107"/>
        <v>-4096.1538461489881</v>
      </c>
      <c r="KT70" s="38">
        <f t="shared" si="1107"/>
        <v>-4096.1538461489881</v>
      </c>
      <c r="KU70" s="38">
        <f t="shared" si="1107"/>
        <v>-4096.1538461489881</v>
      </c>
      <c r="KV70" s="38">
        <f t="shared" si="1107"/>
        <v>-4096.1538461489881</v>
      </c>
      <c r="KW70" s="38">
        <f t="shared" si="1107"/>
        <v>-4096.1538461489881</v>
      </c>
      <c r="KX70" s="38">
        <f t="shared" si="1107"/>
        <v>-4096.1538461489881</v>
      </c>
      <c r="KY70" s="38">
        <f t="shared" si="1107"/>
        <v>-4096.1538461489881</v>
      </c>
      <c r="KZ70" s="38">
        <f t="shared" si="1107"/>
        <v>-4096.1538461489881</v>
      </c>
      <c r="LA70" s="38">
        <f t="shared" si="1107"/>
        <v>-49153.846153787854</v>
      </c>
      <c r="LB70" s="38">
        <f t="shared" si="1107"/>
        <v>-4096.1538461484788</v>
      </c>
      <c r="LC70" s="38">
        <f t="shared" si="1107"/>
        <v>-4096.1538461484788</v>
      </c>
      <c r="LD70" s="38">
        <f t="shared" si="1107"/>
        <v>-4096.1538461484788</v>
      </c>
      <c r="LE70" s="38">
        <f t="shared" si="1107"/>
        <v>-4096.1538461484788</v>
      </c>
      <c r="LF70" s="38">
        <f t="shared" si="1107"/>
        <v>-4096.1538461484788</v>
      </c>
      <c r="LG70" s="38">
        <f t="shared" si="1107"/>
        <v>-4096.1538461484788</v>
      </c>
      <c r="LH70" s="38">
        <f t="shared" si="1107"/>
        <v>-4096.1538461484788</v>
      </c>
      <c r="LI70" s="38">
        <f t="shared" si="1107"/>
        <v>-4096.1538461484788</v>
      </c>
      <c r="LJ70" s="38">
        <f t="shared" si="1107"/>
        <v>-4096.1538461484788</v>
      </c>
      <c r="LK70" s="38">
        <f t="shared" si="1107"/>
        <v>-4096.1538461484788</v>
      </c>
      <c r="LL70" s="38">
        <f t="shared" si="1107"/>
        <v>-4096.1538461484788</v>
      </c>
      <c r="LM70" s="38">
        <f t="shared" si="1107"/>
        <v>-4096.1538461484788</v>
      </c>
      <c r="LN70" s="38">
        <f t="shared" ref="LN70" si="1108">SUM(LN68:LN69)</f>
        <v>-49153.846153781735</v>
      </c>
    </row>
    <row r="71" spans="1:326" s="463" customFormat="1" ht="13.35" customHeight="1">
      <c r="A71" s="463" t="s">
        <v>344</v>
      </c>
      <c r="B71" s="465">
        <f>+B70+'Finansinės ataskaitos'!B23</f>
        <v>0</v>
      </c>
      <c r="C71" s="465">
        <f>+C70+'Finansinės ataskaitos'!C23</f>
        <v>0</v>
      </c>
      <c r="D71" s="465">
        <f>+D70+'Finansinės ataskaitos'!D23</f>
        <v>0</v>
      </c>
      <c r="E71" s="465">
        <f>+E70+'Finansinės ataskaitos'!E23</f>
        <v>0</v>
      </c>
      <c r="F71" s="465">
        <f>+F70+'Finansinės ataskaitos'!F23</f>
        <v>0</v>
      </c>
      <c r="G71" s="465">
        <f>+G70+'Finansinės ataskaitos'!G23</f>
        <v>0</v>
      </c>
      <c r="H71" s="465">
        <f>+H70+'Finansinės ataskaitos'!H23</f>
        <v>0</v>
      </c>
      <c r="I71" s="465">
        <f>+I70+'Finansinės ataskaitos'!I23</f>
        <v>0</v>
      </c>
      <c r="J71" s="465">
        <f>+J70+'Finansinės ataskaitos'!J23</f>
        <v>0</v>
      </c>
      <c r="K71" s="465">
        <f>+K70+'Finansinės ataskaitos'!K23</f>
        <v>0</v>
      </c>
      <c r="L71" s="465">
        <f>+L70+'Finansinės ataskaitos'!L23</f>
        <v>0</v>
      </c>
      <c r="M71" s="465">
        <f>+M70+'Finansinės ataskaitos'!M23</f>
        <v>0</v>
      </c>
      <c r="N71" s="465">
        <f>+N70+'Finansinės ataskaitos'!N23</f>
        <v>0</v>
      </c>
      <c r="O71" s="465">
        <f>+O70+'Finansinės ataskaitos'!O23</f>
        <v>0</v>
      </c>
      <c r="P71" s="465">
        <f>+P70+'Finansinės ataskaitos'!P23</f>
        <v>0</v>
      </c>
      <c r="Q71" s="465">
        <f>+Q70+'Finansinės ataskaitos'!Q23</f>
        <v>0</v>
      </c>
      <c r="R71" s="465">
        <f>+R70+'Finansinės ataskaitos'!R23</f>
        <v>0</v>
      </c>
      <c r="S71" s="465">
        <f>+S70+'Finansinės ataskaitos'!S23</f>
        <v>0</v>
      </c>
      <c r="T71" s="465">
        <f>+T70+'Finansinės ataskaitos'!T23</f>
        <v>0</v>
      </c>
      <c r="U71" s="465">
        <f>+U70+'Finansinės ataskaitos'!U23</f>
        <v>0</v>
      </c>
      <c r="V71" s="465">
        <f>+V70+'Finansinės ataskaitos'!V23</f>
        <v>0</v>
      </c>
      <c r="W71" s="465">
        <f>+W70+'Finansinės ataskaitos'!W23</f>
        <v>0</v>
      </c>
      <c r="X71" s="465">
        <f>+X70+'Finansinės ataskaitos'!X23</f>
        <v>0</v>
      </c>
      <c r="Y71" s="465">
        <f>+Y70+'Finansinės ataskaitos'!Y23</f>
        <v>0</v>
      </c>
      <c r="Z71" s="465">
        <f>+Z70+'Finansinės ataskaitos'!Z23</f>
        <v>0</v>
      </c>
      <c r="AA71" s="465">
        <f>+AA70+'Finansinės ataskaitos'!AA23</f>
        <v>0</v>
      </c>
      <c r="AB71" s="465">
        <f>+AB70+'Finansinės ataskaitos'!AB23</f>
        <v>0</v>
      </c>
      <c r="AC71" s="465">
        <f>+AC70+'Finansinės ataskaitos'!AC23</f>
        <v>0</v>
      </c>
      <c r="AD71" s="465">
        <f>+AD70+'Finansinės ataskaitos'!AD23</f>
        <v>0</v>
      </c>
      <c r="AE71" s="465">
        <f>+AE70+'Finansinės ataskaitos'!AE23</f>
        <v>0</v>
      </c>
      <c r="AF71" s="465">
        <f>+AF70+'Finansinės ataskaitos'!AF23</f>
        <v>0</v>
      </c>
      <c r="AG71" s="465">
        <f>+AG70+'Finansinės ataskaitos'!AG23</f>
        <v>0</v>
      </c>
      <c r="AH71" s="465">
        <f>+AH70+'Finansinės ataskaitos'!AH23</f>
        <v>0</v>
      </c>
      <c r="AI71" s="465">
        <f>+AI70+'Finansinės ataskaitos'!AI23</f>
        <v>0</v>
      </c>
      <c r="AJ71" s="465">
        <f>+AJ70+'Finansinės ataskaitos'!AJ23</f>
        <v>0</v>
      </c>
      <c r="AK71" s="465">
        <f>+AK70+'Finansinės ataskaitos'!AK23</f>
        <v>0</v>
      </c>
      <c r="AL71" s="465">
        <f>+AL70+'Finansinės ataskaitos'!AL23</f>
        <v>0</v>
      </c>
      <c r="AM71" s="465">
        <f>+AM70+'Finansinės ataskaitos'!AM23</f>
        <v>0</v>
      </c>
      <c r="AN71" s="465">
        <f>+AN70+'Finansinės ataskaitos'!AN23</f>
        <v>0</v>
      </c>
      <c r="AO71" s="465">
        <f>+AO70+'Finansinės ataskaitos'!AO23</f>
        <v>0</v>
      </c>
      <c r="AP71" s="465">
        <f>+AP70+'Finansinės ataskaitos'!AP23</f>
        <v>0</v>
      </c>
      <c r="AQ71" s="465">
        <f>+AQ70+'Finansinės ataskaitos'!AQ23</f>
        <v>0</v>
      </c>
      <c r="AR71" s="465">
        <f>+AR70+'Finansinės ataskaitos'!AR23</f>
        <v>0</v>
      </c>
      <c r="AS71" s="465">
        <f>+AS70+'Finansinės ataskaitos'!AS23</f>
        <v>0</v>
      </c>
      <c r="AT71" s="465">
        <f>+AT70+'Finansinės ataskaitos'!AT23</f>
        <v>0</v>
      </c>
      <c r="AU71" s="465">
        <f>+AU70+'Finansinės ataskaitos'!AU23</f>
        <v>0</v>
      </c>
      <c r="AV71" s="465">
        <f>+AV70+'Finansinės ataskaitos'!AV23</f>
        <v>0</v>
      </c>
      <c r="AW71" s="465">
        <f>+AW70+'Finansinės ataskaitos'!AW23</f>
        <v>0</v>
      </c>
      <c r="AX71" s="465">
        <f>+AX70+'Finansinės ataskaitos'!AX23</f>
        <v>0</v>
      </c>
      <c r="AY71" s="465">
        <f>+AY70+'Finansinės ataskaitos'!AY23</f>
        <v>0</v>
      </c>
      <c r="AZ71" s="465">
        <f>+AZ70+'Finansinės ataskaitos'!AZ23</f>
        <v>0</v>
      </c>
      <c r="BA71" s="465">
        <f>+BA70+'Finansinės ataskaitos'!BA23</f>
        <v>0</v>
      </c>
      <c r="BB71" s="465">
        <f>+BB70+'Finansinės ataskaitos'!BB23</f>
        <v>0</v>
      </c>
      <c r="BC71" s="465">
        <f>+BC70+'Finansinės ataskaitos'!BC23</f>
        <v>0</v>
      </c>
      <c r="BD71" s="465">
        <f>+BD70+'Finansinės ataskaitos'!BD23</f>
        <v>0</v>
      </c>
      <c r="BE71" s="465">
        <f>+BE70+'Finansinės ataskaitos'!BE23</f>
        <v>0</v>
      </c>
      <c r="BF71" s="465">
        <f>+BF70+'Finansinės ataskaitos'!BF23</f>
        <v>0</v>
      </c>
      <c r="BG71" s="465">
        <f>+BG70+'Finansinės ataskaitos'!BG23</f>
        <v>0</v>
      </c>
      <c r="BH71" s="465">
        <f>+BH70+'Finansinės ataskaitos'!BH23</f>
        <v>0</v>
      </c>
      <c r="BI71" s="465">
        <f>+BI70+'Finansinės ataskaitos'!BI23</f>
        <v>0</v>
      </c>
      <c r="BJ71" s="465">
        <f>+BJ70+'Finansinės ataskaitos'!BJ23</f>
        <v>0</v>
      </c>
      <c r="BK71" s="465">
        <f>+BK70+'Finansinės ataskaitos'!BK23</f>
        <v>0</v>
      </c>
      <c r="BL71" s="465">
        <f>+BL70+'Finansinės ataskaitos'!BL23</f>
        <v>0</v>
      </c>
      <c r="BM71" s="465">
        <f>+BM70+'Finansinės ataskaitos'!BM23</f>
        <v>0</v>
      </c>
      <c r="BN71" s="465">
        <f>+BN70+'Finansinės ataskaitos'!BN23</f>
        <v>0</v>
      </c>
      <c r="BO71" s="465">
        <f>+BO70+'Finansinės ataskaitos'!BO23</f>
        <v>0</v>
      </c>
      <c r="BP71" s="465">
        <f>+BP70+'Finansinės ataskaitos'!BP23</f>
        <v>0</v>
      </c>
      <c r="BQ71" s="465">
        <f>+BQ70+'Finansinės ataskaitos'!BQ23</f>
        <v>0</v>
      </c>
      <c r="BR71" s="465">
        <f>+BR70+'Finansinės ataskaitos'!BR23</f>
        <v>0</v>
      </c>
      <c r="BS71" s="465">
        <f>+BS70+'Finansinės ataskaitos'!BS23</f>
        <v>0</v>
      </c>
      <c r="BT71" s="465">
        <f>+BT70+'Finansinės ataskaitos'!BT23</f>
        <v>0</v>
      </c>
      <c r="BU71" s="465">
        <f>+BU70+'Finansinės ataskaitos'!BU23</f>
        <v>0</v>
      </c>
      <c r="BV71" s="465">
        <f>+BV70+'Finansinės ataskaitos'!BV23</f>
        <v>0</v>
      </c>
      <c r="BW71" s="465">
        <f>+BW70+'Finansinės ataskaitos'!BW23</f>
        <v>0</v>
      </c>
      <c r="BX71" s="465">
        <f>+BX70+'Finansinės ataskaitos'!BX23</f>
        <v>0</v>
      </c>
      <c r="BY71" s="465">
        <f>+BY70+'Finansinės ataskaitos'!BY23</f>
        <v>0</v>
      </c>
      <c r="BZ71" s="465">
        <f>+BZ70+'Finansinės ataskaitos'!BZ23</f>
        <v>0</v>
      </c>
      <c r="CA71" s="465">
        <f>+CA70+'Finansinės ataskaitos'!CA23</f>
        <v>0</v>
      </c>
      <c r="CB71" s="465">
        <f>+CB70+'Finansinės ataskaitos'!CB23</f>
        <v>0</v>
      </c>
      <c r="CC71" s="465">
        <f>+CC70+'Finansinės ataskaitos'!CC23</f>
        <v>0</v>
      </c>
      <c r="CD71" s="465">
        <f>+CD70+'Finansinės ataskaitos'!CD23</f>
        <v>0</v>
      </c>
      <c r="CE71" s="465">
        <f>+CE70+'Finansinės ataskaitos'!CE23</f>
        <v>0</v>
      </c>
      <c r="CF71" s="465">
        <f>+CF70+'Finansinės ataskaitos'!CF23</f>
        <v>0</v>
      </c>
      <c r="CG71" s="465">
        <f>+CG70+'Finansinės ataskaitos'!CG23</f>
        <v>0</v>
      </c>
      <c r="CH71" s="465">
        <f>+CH70+'Finansinės ataskaitos'!CH23</f>
        <v>0</v>
      </c>
      <c r="CI71" s="465">
        <f>+CI70+'Finansinės ataskaitos'!CI23</f>
        <v>0</v>
      </c>
      <c r="CJ71" s="465">
        <f>+CJ70+'Finansinės ataskaitos'!CJ23</f>
        <v>0</v>
      </c>
      <c r="CK71" s="465">
        <f>+CK70+'Finansinės ataskaitos'!CK23</f>
        <v>0</v>
      </c>
      <c r="CL71" s="465">
        <f>+CL70+'Finansinės ataskaitos'!CL23</f>
        <v>0</v>
      </c>
      <c r="CM71" s="465">
        <f>+CM70+'Finansinės ataskaitos'!CM23</f>
        <v>0</v>
      </c>
      <c r="CN71" s="465">
        <f>+CN70+'Finansinės ataskaitos'!CN23</f>
        <v>0</v>
      </c>
      <c r="CO71" s="465">
        <f>+CO70+'Finansinės ataskaitos'!CO23</f>
        <v>0</v>
      </c>
      <c r="CP71" s="465">
        <f>+CP70+'Finansinės ataskaitos'!CP23</f>
        <v>0</v>
      </c>
      <c r="CQ71" s="465">
        <f>+CQ70+'Finansinės ataskaitos'!CQ23</f>
        <v>0</v>
      </c>
      <c r="CR71" s="465">
        <f>+CR70+'Finansinės ataskaitos'!CR23</f>
        <v>0</v>
      </c>
      <c r="CS71" s="465">
        <f>+CS70+'Finansinės ataskaitos'!CS23</f>
        <v>0</v>
      </c>
      <c r="CT71" s="465">
        <f>+CT70+'Finansinės ataskaitos'!CT23</f>
        <v>0</v>
      </c>
      <c r="CU71" s="465">
        <f>+CU70+'Finansinės ataskaitos'!CU23</f>
        <v>0</v>
      </c>
      <c r="CV71" s="465">
        <f>+CV70+'Finansinės ataskaitos'!CV23</f>
        <v>0</v>
      </c>
      <c r="CW71" s="465">
        <f>+CW70+'Finansinės ataskaitos'!CW23</f>
        <v>0</v>
      </c>
      <c r="CX71" s="465">
        <f>+CX70+'Finansinės ataskaitos'!CX23</f>
        <v>0</v>
      </c>
      <c r="CY71" s="465">
        <f>+CY70+'Finansinės ataskaitos'!CY23</f>
        <v>0</v>
      </c>
      <c r="CZ71" s="465">
        <f>+CZ70+'Finansinės ataskaitos'!CZ23</f>
        <v>0</v>
      </c>
      <c r="DA71" s="465">
        <f>+DA70+'Finansinės ataskaitos'!DA23</f>
        <v>0</v>
      </c>
      <c r="DB71" s="465">
        <f>+DB70+'Finansinės ataskaitos'!DB23</f>
        <v>0</v>
      </c>
      <c r="DC71" s="465">
        <f>+DC70+'Finansinės ataskaitos'!DC23</f>
        <v>0</v>
      </c>
      <c r="DD71" s="465">
        <f>+DD70+'Finansinės ataskaitos'!DD23</f>
        <v>0</v>
      </c>
      <c r="DE71" s="465">
        <f>+DE70+'Finansinės ataskaitos'!DE23</f>
        <v>0</v>
      </c>
      <c r="DF71" s="465">
        <f>+DF70+'Finansinės ataskaitos'!DF23</f>
        <v>0</v>
      </c>
      <c r="DG71" s="465">
        <f>+DG70+'Finansinės ataskaitos'!DG23</f>
        <v>0</v>
      </c>
      <c r="DH71" s="465">
        <f>+DH70+'Finansinės ataskaitos'!DH23</f>
        <v>0</v>
      </c>
      <c r="DI71" s="465">
        <f>+DI70+'Finansinės ataskaitos'!DI23</f>
        <v>0</v>
      </c>
      <c r="DJ71" s="465">
        <f>+DJ70+'Finansinės ataskaitos'!DJ23</f>
        <v>0</v>
      </c>
      <c r="DK71" s="465">
        <f>+DK70+'Finansinės ataskaitos'!DK23</f>
        <v>0</v>
      </c>
      <c r="DL71" s="465">
        <f>+DL70+'Finansinės ataskaitos'!DL23</f>
        <v>0</v>
      </c>
      <c r="DM71" s="465">
        <f>+DM70+'Finansinės ataskaitos'!DM23</f>
        <v>0</v>
      </c>
      <c r="DN71" s="465">
        <f>+DN70+'Finansinės ataskaitos'!DN23</f>
        <v>0</v>
      </c>
      <c r="DO71" s="465">
        <f>+DO70+'Finansinės ataskaitos'!DO23</f>
        <v>0</v>
      </c>
      <c r="DP71" s="465">
        <f>+DP70+'Finansinės ataskaitos'!DP23</f>
        <v>0</v>
      </c>
      <c r="DQ71" s="465">
        <f>+DQ70+'Finansinės ataskaitos'!DQ23</f>
        <v>0</v>
      </c>
      <c r="DR71" s="465">
        <f>+DR70+'Finansinės ataskaitos'!DR23</f>
        <v>0</v>
      </c>
      <c r="DS71" s="465">
        <f>+DS70+'Finansinės ataskaitos'!DS23</f>
        <v>0</v>
      </c>
      <c r="DT71" s="465">
        <f>+DT70+'Finansinės ataskaitos'!DT23</f>
        <v>0</v>
      </c>
      <c r="DU71" s="465">
        <f>+DU70+'Finansinės ataskaitos'!DU23</f>
        <v>0</v>
      </c>
      <c r="DV71" s="465">
        <f>+DV70+'Finansinės ataskaitos'!DV23</f>
        <v>0</v>
      </c>
      <c r="DW71" s="465">
        <f>+DW70+'Finansinės ataskaitos'!DW23</f>
        <v>0</v>
      </c>
      <c r="DX71" s="465">
        <f>+DX70+'Finansinės ataskaitos'!DX23</f>
        <v>0</v>
      </c>
      <c r="DY71" s="465">
        <f>+DY70+'Finansinės ataskaitos'!DY23</f>
        <v>0</v>
      </c>
      <c r="DZ71" s="465">
        <f>+DZ70+'Finansinės ataskaitos'!DZ23</f>
        <v>0</v>
      </c>
      <c r="EA71" s="465">
        <f>+EA70+'Finansinės ataskaitos'!EA23</f>
        <v>1.4551915228366852E-10</v>
      </c>
      <c r="EB71" s="465">
        <f>+EB70+'Finansinės ataskaitos'!EB23</f>
        <v>0</v>
      </c>
      <c r="EC71" s="465">
        <f>+EC70+'Finansinės ataskaitos'!EC23</f>
        <v>0</v>
      </c>
      <c r="ED71" s="465">
        <f>+ED70+'Finansinės ataskaitos'!ED23</f>
        <v>0</v>
      </c>
      <c r="EE71" s="465">
        <f>+EE70+'Finansinės ataskaitos'!EE23</f>
        <v>0</v>
      </c>
      <c r="EF71" s="465">
        <f>+EF70+'Finansinės ataskaitos'!EF23</f>
        <v>0</v>
      </c>
      <c r="EG71" s="465">
        <f>+EG70+'Finansinės ataskaitos'!EG23</f>
        <v>0</v>
      </c>
      <c r="EH71" s="465">
        <f>+EH70+'Finansinės ataskaitos'!EH23</f>
        <v>0</v>
      </c>
      <c r="EI71" s="465">
        <f>+EI70+'Finansinės ataskaitos'!EI23</f>
        <v>0</v>
      </c>
      <c r="EJ71" s="465">
        <f>+EJ70+'Finansinės ataskaitos'!EJ23</f>
        <v>0</v>
      </c>
      <c r="EK71" s="465">
        <f>+EK70+'Finansinės ataskaitos'!EK23</f>
        <v>0</v>
      </c>
      <c r="EL71" s="465">
        <f>+EL70+'Finansinės ataskaitos'!EL23</f>
        <v>0</v>
      </c>
      <c r="EM71" s="465">
        <f>+EM70+'Finansinės ataskaitos'!EM23</f>
        <v>0</v>
      </c>
      <c r="EN71" s="465">
        <f>+EN70+'Finansinės ataskaitos'!EN23</f>
        <v>0</v>
      </c>
      <c r="EO71" s="465">
        <f>+EO70+'Finansinės ataskaitos'!EO23</f>
        <v>0</v>
      </c>
      <c r="EP71" s="465">
        <f>+EP70+'Finansinės ataskaitos'!EP23</f>
        <v>0</v>
      </c>
      <c r="EQ71" s="465">
        <f>+EQ70+'Finansinės ataskaitos'!EQ23</f>
        <v>0</v>
      </c>
      <c r="ER71" s="465">
        <f>+ER70+'Finansinės ataskaitos'!ER23</f>
        <v>0</v>
      </c>
      <c r="ES71" s="465">
        <f>+ES70+'Finansinės ataskaitos'!ES23</f>
        <v>0</v>
      </c>
      <c r="ET71" s="465">
        <f>+ET70+'Finansinės ataskaitos'!ET23</f>
        <v>0</v>
      </c>
      <c r="EU71" s="465">
        <f>+EU70+'Finansinės ataskaitos'!EU23</f>
        <v>0</v>
      </c>
      <c r="EV71" s="465">
        <f>+EV70+'Finansinės ataskaitos'!EV23</f>
        <v>0</v>
      </c>
      <c r="EW71" s="465">
        <f>+EW70+'Finansinės ataskaitos'!EW23</f>
        <v>0</v>
      </c>
      <c r="EX71" s="465">
        <f>+EX70+'Finansinės ataskaitos'!EX23</f>
        <v>0</v>
      </c>
      <c r="EY71" s="465">
        <f>+EY70+'Finansinės ataskaitos'!EY23</f>
        <v>0</v>
      </c>
      <c r="EZ71" s="465">
        <f>+EZ70+'Finansinės ataskaitos'!EZ23</f>
        <v>0</v>
      </c>
      <c r="FA71" s="465">
        <f>+FA70+'Finansinės ataskaitos'!FA23</f>
        <v>0</v>
      </c>
      <c r="FB71" s="465">
        <f>+FB70+'Finansinės ataskaitos'!FB23</f>
        <v>0</v>
      </c>
      <c r="FC71" s="465">
        <f>+FC70+'Finansinės ataskaitos'!FC23</f>
        <v>0</v>
      </c>
      <c r="FD71" s="465">
        <f>+FD70+'Finansinės ataskaitos'!FD23</f>
        <v>0</v>
      </c>
      <c r="FE71" s="465">
        <f>+FE70+'Finansinės ataskaitos'!FE23</f>
        <v>0</v>
      </c>
      <c r="FF71" s="465">
        <f>+FF70+'Finansinės ataskaitos'!FF23</f>
        <v>0</v>
      </c>
      <c r="FG71" s="465">
        <f>+FG70+'Finansinės ataskaitos'!FG23</f>
        <v>0</v>
      </c>
      <c r="FH71" s="465">
        <f>+FH70+'Finansinės ataskaitos'!FH23</f>
        <v>0</v>
      </c>
      <c r="FI71" s="465">
        <f>+FI70+'Finansinės ataskaitos'!FI23</f>
        <v>0</v>
      </c>
      <c r="FJ71" s="465">
        <f>+FJ70+'Finansinės ataskaitos'!FJ23</f>
        <v>0</v>
      </c>
      <c r="FK71" s="465">
        <f>+FK70+'Finansinės ataskaitos'!FK23</f>
        <v>0</v>
      </c>
      <c r="FL71" s="465">
        <f>+FL70+'Finansinės ataskaitos'!FL23</f>
        <v>0</v>
      </c>
      <c r="FM71" s="465">
        <f>+FM70+'Finansinės ataskaitos'!FM23</f>
        <v>0</v>
      </c>
      <c r="FN71" s="465">
        <f>+FN70+'Finansinės ataskaitos'!FN23</f>
        <v>0</v>
      </c>
      <c r="FO71" s="465">
        <f>+FO70+'Finansinės ataskaitos'!FO23</f>
        <v>0</v>
      </c>
      <c r="FP71" s="465">
        <f>+FP70+'Finansinės ataskaitos'!FP23</f>
        <v>0</v>
      </c>
      <c r="FQ71" s="465">
        <f>+FQ70+'Finansinės ataskaitos'!FQ23</f>
        <v>0</v>
      </c>
      <c r="FR71" s="465">
        <f>+FR70+'Finansinės ataskaitos'!FR23</f>
        <v>0</v>
      </c>
      <c r="FS71" s="465">
        <f>+FS70+'Finansinės ataskaitos'!FS23</f>
        <v>0</v>
      </c>
      <c r="FT71" s="465">
        <f>+FT70+'Finansinės ataskaitos'!FT23</f>
        <v>0</v>
      </c>
      <c r="FU71" s="465">
        <f>+FU70+'Finansinės ataskaitos'!FU23</f>
        <v>0</v>
      </c>
      <c r="FV71" s="465">
        <f>+FV70+'Finansinės ataskaitos'!FV23</f>
        <v>0</v>
      </c>
      <c r="FW71" s="465">
        <f>+FW70+'Finansinės ataskaitos'!FW23</f>
        <v>0</v>
      </c>
      <c r="FX71" s="465">
        <f>+FX70+'Finansinės ataskaitos'!FX23</f>
        <v>0</v>
      </c>
      <c r="FY71" s="465">
        <f>+FY70+'Finansinės ataskaitos'!FY23</f>
        <v>0</v>
      </c>
      <c r="FZ71" s="465">
        <f>+FZ70+'Finansinės ataskaitos'!FZ23</f>
        <v>0</v>
      </c>
      <c r="GA71" s="465">
        <f>+GA70+'Finansinės ataskaitos'!GA23</f>
        <v>0</v>
      </c>
      <c r="GB71" s="465">
        <f>+GB70+'Finansinės ataskaitos'!GB23</f>
        <v>0</v>
      </c>
      <c r="GC71" s="465">
        <f>+GC70+'Finansinės ataskaitos'!GC23</f>
        <v>0</v>
      </c>
      <c r="GD71" s="465">
        <f>+GD70+'Finansinės ataskaitos'!GD23</f>
        <v>0</v>
      </c>
      <c r="GE71" s="465">
        <f>+GE70+'Finansinės ataskaitos'!GE23</f>
        <v>0</v>
      </c>
      <c r="GF71" s="465">
        <f>+GF70+'Finansinės ataskaitos'!GF23</f>
        <v>0</v>
      </c>
      <c r="GG71" s="465">
        <f>+GG70+'Finansinės ataskaitos'!GG23</f>
        <v>0</v>
      </c>
      <c r="GH71" s="465">
        <f>+GH70+'Finansinės ataskaitos'!GH23</f>
        <v>0</v>
      </c>
      <c r="GI71" s="465">
        <f>+GI70+'Finansinės ataskaitos'!GI23</f>
        <v>0</v>
      </c>
      <c r="GJ71" s="465">
        <f>+GJ70+'Finansinės ataskaitos'!GJ23</f>
        <v>0</v>
      </c>
      <c r="GK71" s="465">
        <f>+GK70+'Finansinės ataskaitos'!GK23</f>
        <v>0</v>
      </c>
      <c r="GL71" s="465">
        <f>+GL70+'Finansinės ataskaitos'!GL23</f>
        <v>0</v>
      </c>
      <c r="GM71" s="465">
        <f>+GM70+'Finansinės ataskaitos'!GM23</f>
        <v>0</v>
      </c>
      <c r="GN71" s="465">
        <f>+GN70+'Finansinės ataskaitos'!GN23</f>
        <v>0</v>
      </c>
      <c r="GO71" s="465">
        <f>+GO70+'Finansinės ataskaitos'!GO23</f>
        <v>0</v>
      </c>
      <c r="GP71" s="465">
        <f>+GP70+'Finansinės ataskaitos'!GP23</f>
        <v>0</v>
      </c>
      <c r="GQ71" s="465">
        <f>+GQ70+'Finansinės ataskaitos'!GQ23</f>
        <v>0</v>
      </c>
      <c r="GR71" s="465">
        <f>+GR70+'Finansinės ataskaitos'!GR23</f>
        <v>0</v>
      </c>
      <c r="GS71" s="465">
        <f>+GS70+'Finansinės ataskaitos'!GS23</f>
        <v>0</v>
      </c>
      <c r="GT71" s="465">
        <f>+GT70+'Finansinės ataskaitos'!GT23</f>
        <v>0</v>
      </c>
      <c r="GU71" s="465">
        <f>+GU70+'Finansinės ataskaitos'!GU23</f>
        <v>0</v>
      </c>
      <c r="GV71" s="465">
        <f>+GV70+'Finansinės ataskaitos'!GV23</f>
        <v>0</v>
      </c>
      <c r="GW71" s="465">
        <f>+GW70+'Finansinės ataskaitos'!GW23</f>
        <v>0</v>
      </c>
      <c r="GX71" s="465">
        <f>+GX70+'Finansinės ataskaitos'!GX23</f>
        <v>0</v>
      </c>
      <c r="GY71" s="465">
        <f>+GY70+'Finansinės ataskaitos'!GY23</f>
        <v>0</v>
      </c>
      <c r="GZ71" s="465">
        <f>+GZ70+'Finansinės ataskaitos'!GZ23</f>
        <v>0</v>
      </c>
      <c r="HA71" s="465">
        <f>+HA70+'Finansinės ataskaitos'!HA23</f>
        <v>0</v>
      </c>
      <c r="HB71" s="465">
        <f>+HB70+'Finansinės ataskaitos'!HB23</f>
        <v>0</v>
      </c>
      <c r="HC71" s="465">
        <f>+HC70+'Finansinės ataskaitos'!HC23</f>
        <v>0</v>
      </c>
      <c r="HD71" s="465">
        <f>+HD70+'Finansinės ataskaitos'!HD23</f>
        <v>0</v>
      </c>
      <c r="HE71" s="465">
        <f>+HE70+'Finansinės ataskaitos'!HE23</f>
        <v>0</v>
      </c>
      <c r="HF71" s="465">
        <f>+HF70+'Finansinės ataskaitos'!HF23</f>
        <v>0</v>
      </c>
      <c r="HG71" s="465">
        <f>+HG70+'Finansinės ataskaitos'!HG23</f>
        <v>0</v>
      </c>
      <c r="HH71" s="465">
        <f>+HH70+'Finansinės ataskaitos'!HH23</f>
        <v>0</v>
      </c>
      <c r="HI71" s="465">
        <f>+HI70+'Finansinės ataskaitos'!HI23</f>
        <v>0</v>
      </c>
      <c r="HJ71" s="465">
        <f>+HJ70+'Finansinės ataskaitos'!HJ23</f>
        <v>0</v>
      </c>
      <c r="HK71" s="465">
        <f>+HK70+'Finansinės ataskaitos'!HK23</f>
        <v>0</v>
      </c>
      <c r="HL71" s="465">
        <f>+HL70+'Finansinės ataskaitos'!HL23</f>
        <v>0</v>
      </c>
      <c r="HM71" s="465">
        <f>+HM70+'Finansinės ataskaitos'!HM23</f>
        <v>0</v>
      </c>
      <c r="HN71" s="465">
        <f>+HN70+'Finansinės ataskaitos'!HN23</f>
        <v>0</v>
      </c>
      <c r="HO71" s="465">
        <f>+HO70+'Finansinės ataskaitos'!HO23</f>
        <v>0</v>
      </c>
      <c r="HP71" s="465">
        <f>+HP70+'Finansinės ataskaitos'!HP23</f>
        <v>0</v>
      </c>
      <c r="HQ71" s="465">
        <f>+HQ70+'Finansinės ataskaitos'!HQ23</f>
        <v>0</v>
      </c>
      <c r="HR71" s="465">
        <f>+HR70+'Finansinės ataskaitos'!HR23</f>
        <v>0</v>
      </c>
      <c r="HS71" s="465">
        <f>+HS70+'Finansinės ataskaitos'!HS23</f>
        <v>0</v>
      </c>
      <c r="HT71" s="465">
        <f>+HT70+'Finansinės ataskaitos'!HT23</f>
        <v>0</v>
      </c>
      <c r="HU71" s="465">
        <f>+HU70+'Finansinės ataskaitos'!HU23</f>
        <v>0</v>
      </c>
      <c r="HV71" s="465">
        <f>+HV70+'Finansinės ataskaitos'!HV23</f>
        <v>0</v>
      </c>
      <c r="HW71" s="465">
        <f>+HW70+'Finansinės ataskaitos'!HW23</f>
        <v>0</v>
      </c>
      <c r="HX71" s="465">
        <f>+HX70+'Finansinės ataskaitos'!HX23</f>
        <v>0</v>
      </c>
      <c r="HY71" s="465">
        <f>+HY70+'Finansinės ataskaitos'!HY23</f>
        <v>0</v>
      </c>
      <c r="HZ71" s="465">
        <f>+HZ70+'Finansinės ataskaitos'!HZ23</f>
        <v>0</v>
      </c>
      <c r="IA71" s="465">
        <f>+IA70+'Finansinės ataskaitos'!IA23</f>
        <v>0</v>
      </c>
      <c r="IB71" s="465">
        <f>+IB70+'Finansinės ataskaitos'!IB23</f>
        <v>0</v>
      </c>
      <c r="IC71" s="465">
        <f>+IC70+'Finansinės ataskaitos'!IC23</f>
        <v>0</v>
      </c>
      <c r="ID71" s="465">
        <f>+ID70+'Finansinės ataskaitos'!ID23</f>
        <v>0</v>
      </c>
      <c r="IE71" s="465">
        <f>+IE70+'Finansinės ataskaitos'!IE23</f>
        <v>0</v>
      </c>
      <c r="IF71" s="465">
        <f>+IF70+'Finansinės ataskaitos'!IF23</f>
        <v>0</v>
      </c>
      <c r="IG71" s="465">
        <f>+IG70+'Finansinės ataskaitos'!IG23</f>
        <v>0</v>
      </c>
      <c r="IH71" s="465">
        <f>+IH70+'Finansinės ataskaitos'!IH23</f>
        <v>0</v>
      </c>
      <c r="II71" s="465">
        <f>+II70+'Finansinės ataskaitos'!II23</f>
        <v>0</v>
      </c>
      <c r="IJ71" s="465">
        <f>+IJ70+'Finansinės ataskaitos'!IJ23</f>
        <v>0</v>
      </c>
      <c r="IK71" s="465">
        <f>+IK70+'Finansinės ataskaitos'!IK23</f>
        <v>0</v>
      </c>
      <c r="IL71" s="465">
        <f>+IL70+'Finansinės ataskaitos'!IL23</f>
        <v>0</v>
      </c>
      <c r="IM71" s="465">
        <f>+IM70+'Finansinės ataskaitos'!IM23</f>
        <v>0</v>
      </c>
      <c r="IN71" s="465">
        <f>+IN70+'Finansinės ataskaitos'!IN23</f>
        <v>0</v>
      </c>
      <c r="IO71" s="465">
        <f>+IO70+'Finansinės ataskaitos'!IO23</f>
        <v>0</v>
      </c>
      <c r="IP71" s="465">
        <f>+IP70+'Finansinės ataskaitos'!IP23</f>
        <v>0</v>
      </c>
      <c r="IQ71" s="465">
        <f>+IQ70+'Finansinės ataskaitos'!IQ23</f>
        <v>0</v>
      </c>
      <c r="IR71" s="465">
        <f>+IR70+'Finansinės ataskaitos'!IR23</f>
        <v>0</v>
      </c>
      <c r="IS71" s="465">
        <f>+IS70+'Finansinės ataskaitos'!IS23</f>
        <v>0</v>
      </c>
      <c r="IT71" s="465">
        <f>+IT70+'Finansinės ataskaitos'!IT23</f>
        <v>0</v>
      </c>
      <c r="IU71" s="465">
        <f>+IU70+'Finansinės ataskaitos'!IU23</f>
        <v>0</v>
      </c>
      <c r="IV71" s="465">
        <f>+IV70+'Finansinės ataskaitos'!IV23</f>
        <v>0</v>
      </c>
      <c r="IW71" s="465">
        <f>+IW70+'Finansinės ataskaitos'!IW23</f>
        <v>0</v>
      </c>
      <c r="IX71" s="465">
        <f>+IX70+'Finansinės ataskaitos'!IX23</f>
        <v>0</v>
      </c>
      <c r="IY71" s="465">
        <f>+IY70+'Finansinės ataskaitos'!IY23</f>
        <v>0</v>
      </c>
      <c r="IZ71" s="465">
        <f>+IZ70+'Finansinės ataskaitos'!IZ23</f>
        <v>0</v>
      </c>
      <c r="JA71" s="465">
        <f>+JA70+'Finansinės ataskaitos'!JA23</f>
        <v>0</v>
      </c>
      <c r="JB71" s="465">
        <f>+JB70+'Finansinės ataskaitos'!JB23</f>
        <v>0</v>
      </c>
      <c r="JC71" s="465">
        <f>+JC70+'Finansinės ataskaitos'!JC23</f>
        <v>0</v>
      </c>
      <c r="JD71" s="465">
        <f>+JD70+'Finansinės ataskaitos'!JD23</f>
        <v>0</v>
      </c>
      <c r="JE71" s="465">
        <f>+JE70+'Finansinės ataskaitos'!JE23</f>
        <v>0</v>
      </c>
      <c r="JF71" s="465">
        <f>+JF70+'Finansinės ataskaitos'!JF23</f>
        <v>0</v>
      </c>
      <c r="JG71" s="465">
        <f>+JG70+'Finansinės ataskaitos'!JG23</f>
        <v>0</v>
      </c>
      <c r="JH71" s="465">
        <f>+JH70+'Finansinės ataskaitos'!JH23</f>
        <v>0</v>
      </c>
      <c r="JI71" s="465">
        <f>+JI70+'Finansinės ataskaitos'!JI23</f>
        <v>0</v>
      </c>
      <c r="JJ71" s="465">
        <f>+JJ70+'Finansinės ataskaitos'!JJ23</f>
        <v>0</v>
      </c>
      <c r="JK71" s="465">
        <f>+JK70+'Finansinės ataskaitos'!JK23</f>
        <v>0</v>
      </c>
      <c r="JL71" s="465">
        <f>+JL70+'Finansinės ataskaitos'!JL23</f>
        <v>0</v>
      </c>
      <c r="JM71" s="465">
        <f>+JM70+'Finansinės ataskaitos'!JM23</f>
        <v>0</v>
      </c>
      <c r="JN71" s="465">
        <f>+JN70+'Finansinės ataskaitos'!JN23</f>
        <v>0</v>
      </c>
      <c r="JO71" s="465">
        <f>+JO70+'Finansinės ataskaitos'!JO23</f>
        <v>0</v>
      </c>
      <c r="JP71" s="465">
        <f>+JP70+'Finansinės ataskaitos'!JP23</f>
        <v>0</v>
      </c>
      <c r="JQ71" s="465">
        <f>+JQ70+'Finansinės ataskaitos'!JQ23</f>
        <v>0</v>
      </c>
      <c r="JR71" s="465">
        <f>+JR70+'Finansinės ataskaitos'!JR23</f>
        <v>0</v>
      </c>
      <c r="JS71" s="465">
        <f>+JS70+'Finansinės ataskaitos'!JS23</f>
        <v>0</v>
      </c>
      <c r="JT71" s="465">
        <f>+JT70+'Finansinės ataskaitos'!JT23</f>
        <v>0</v>
      </c>
      <c r="JU71" s="465">
        <f>+JU70+'Finansinės ataskaitos'!JU23</f>
        <v>0</v>
      </c>
      <c r="JV71" s="465">
        <f>+JV70+'Finansinės ataskaitos'!JV23</f>
        <v>0</v>
      </c>
      <c r="JW71" s="465">
        <f>+JW70+'Finansinės ataskaitos'!JW23</f>
        <v>0</v>
      </c>
      <c r="JX71" s="465">
        <f>+JX70+'Finansinės ataskaitos'!JX23</f>
        <v>0</v>
      </c>
      <c r="JY71" s="465">
        <f>+JY70+'Finansinės ataskaitos'!JY23</f>
        <v>0</v>
      </c>
      <c r="JZ71" s="465">
        <f>+JZ70+'Finansinės ataskaitos'!JZ23</f>
        <v>0</v>
      </c>
      <c r="KA71" s="465">
        <f>+KA70+'Finansinės ataskaitos'!KA23</f>
        <v>0</v>
      </c>
      <c r="KB71" s="465">
        <f>+KB70+'Finansinės ataskaitos'!KB23</f>
        <v>0</v>
      </c>
      <c r="KC71" s="465">
        <f>+KC70+'Finansinės ataskaitos'!KC23</f>
        <v>0</v>
      </c>
      <c r="KD71" s="465">
        <f>+KD70+'Finansinės ataskaitos'!KD23</f>
        <v>0</v>
      </c>
      <c r="KE71" s="465">
        <f>+KE70+'Finansinės ataskaitos'!KE23</f>
        <v>0</v>
      </c>
      <c r="KF71" s="465">
        <f>+KF70+'Finansinės ataskaitos'!KF23</f>
        <v>0</v>
      </c>
      <c r="KG71" s="465">
        <f>+KG70+'Finansinės ataskaitos'!KG23</f>
        <v>0</v>
      </c>
      <c r="KH71" s="465">
        <f>+KH70+'Finansinės ataskaitos'!KH23</f>
        <v>0</v>
      </c>
      <c r="KI71" s="465">
        <f>+KI70+'Finansinės ataskaitos'!KI23</f>
        <v>0</v>
      </c>
      <c r="KJ71" s="465">
        <f>+KJ70+'Finansinės ataskaitos'!KJ23</f>
        <v>0</v>
      </c>
      <c r="KK71" s="465">
        <f>+KK70+'Finansinės ataskaitos'!KK23</f>
        <v>0</v>
      </c>
      <c r="KL71" s="465">
        <f>+KL70+'Finansinės ataskaitos'!KL23</f>
        <v>0</v>
      </c>
      <c r="KM71" s="465">
        <f>+KM70+'Finansinės ataskaitos'!KM23</f>
        <v>0</v>
      </c>
      <c r="KN71" s="465">
        <f>+KN70+'Finansinės ataskaitos'!KN23</f>
        <v>0</v>
      </c>
      <c r="KO71" s="465">
        <f>+KO70+'Finansinės ataskaitos'!KO23</f>
        <v>0</v>
      </c>
      <c r="KP71" s="465">
        <f>+KP70+'Finansinės ataskaitos'!KP23</f>
        <v>0</v>
      </c>
      <c r="KQ71" s="465">
        <f>+KQ70+'Finansinės ataskaitos'!KQ23</f>
        <v>0</v>
      </c>
      <c r="KR71" s="465">
        <f>+KR70+'Finansinės ataskaitos'!KR23</f>
        <v>0</v>
      </c>
      <c r="KS71" s="465">
        <f>+KS70+'Finansinės ataskaitos'!KS23</f>
        <v>0</v>
      </c>
      <c r="KT71" s="465">
        <f>+KT70+'Finansinės ataskaitos'!KT23</f>
        <v>0</v>
      </c>
      <c r="KU71" s="465">
        <f>+KU70+'Finansinės ataskaitos'!KU23</f>
        <v>0</v>
      </c>
      <c r="KV71" s="465">
        <f>+KV70+'Finansinės ataskaitos'!KV23</f>
        <v>0</v>
      </c>
      <c r="KW71" s="465">
        <f>+KW70+'Finansinės ataskaitos'!KW23</f>
        <v>0</v>
      </c>
      <c r="KX71" s="465">
        <f>+KX70+'Finansinės ataskaitos'!KX23</f>
        <v>0</v>
      </c>
      <c r="KY71" s="465">
        <f>+KY70+'Finansinės ataskaitos'!KY23</f>
        <v>0</v>
      </c>
      <c r="KZ71" s="465">
        <f>+KZ70+'Finansinės ataskaitos'!KZ23</f>
        <v>0</v>
      </c>
      <c r="LA71" s="465">
        <f>+LA70+'Finansinės ataskaitos'!LA23</f>
        <v>0</v>
      </c>
      <c r="LB71" s="465">
        <f>+LB70+'Finansinės ataskaitos'!LB23</f>
        <v>0</v>
      </c>
      <c r="LC71" s="465">
        <f>+LC70+'Finansinės ataskaitos'!LC23</f>
        <v>0</v>
      </c>
      <c r="LD71" s="465">
        <f>+LD70+'Finansinės ataskaitos'!LD23</f>
        <v>0</v>
      </c>
      <c r="LE71" s="465">
        <f>+LE70+'Finansinės ataskaitos'!LE23</f>
        <v>0</v>
      </c>
      <c r="LF71" s="465">
        <f>+LF70+'Finansinės ataskaitos'!LF23</f>
        <v>0</v>
      </c>
      <c r="LG71" s="465">
        <f>+LG70+'Finansinės ataskaitos'!LG23</f>
        <v>0</v>
      </c>
      <c r="LH71" s="465">
        <f>+LH70+'Finansinės ataskaitos'!LH23</f>
        <v>0</v>
      </c>
      <c r="LI71" s="465">
        <f>+LI70+'Finansinės ataskaitos'!LI23</f>
        <v>0</v>
      </c>
      <c r="LJ71" s="465">
        <f>+LJ70+'Finansinės ataskaitos'!LJ23</f>
        <v>0</v>
      </c>
      <c r="LK71" s="465">
        <f>+LK70+'Finansinės ataskaitos'!LK23</f>
        <v>0</v>
      </c>
      <c r="LL71" s="465">
        <f>+LL70+'Finansinės ataskaitos'!LL23</f>
        <v>0</v>
      </c>
      <c r="LM71" s="465">
        <f>+LM70+'Finansinės ataskaitos'!LM23</f>
        <v>0</v>
      </c>
      <c r="LN71" s="465">
        <f>+LN70+'Finansinės ataskaitos'!LN23</f>
        <v>0</v>
      </c>
    </row>
    <row r="73" spans="1:326">
      <c r="A73" s="395" t="s">
        <v>302</v>
      </c>
      <c r="B73" s="31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f t="shared" ref="AB73:AG73" si="1109">+IF(AB60&gt;0,AB59+AB60,AB59)</f>
        <v>38361.436580820256</v>
      </c>
      <c r="AC73" s="38">
        <f t="shared" si="1109"/>
        <v>38235.93235688487</v>
      </c>
      <c r="AD73" s="38">
        <f t="shared" si="1109"/>
        <v>38109.17309071013</v>
      </c>
      <c r="AE73" s="38">
        <f t="shared" si="1109"/>
        <v>37981.146231873645</v>
      </c>
      <c r="AF73" s="38">
        <f t="shared" si="1109"/>
        <v>37851.839104448787</v>
      </c>
      <c r="AG73" s="38">
        <f t="shared" si="1109"/>
        <v>37721.238905749684</v>
      </c>
      <c r="AH73" s="38">
        <f t="shared" ref="AH73:AM73" si="1110">+IF(AH60&gt;0,AH59+AH60,AH59)</f>
        <v>37589.332705063585</v>
      </c>
      <c r="AI73" s="38">
        <f t="shared" si="1110"/>
        <v>37456.10744237063</v>
      </c>
      <c r="AJ73" s="38">
        <f t="shared" si="1110"/>
        <v>37321.549927050757</v>
      </c>
      <c r="AK73" s="38">
        <f t="shared" si="1110"/>
        <v>37185.646836577667</v>
      </c>
      <c r="AL73" s="38">
        <f t="shared" si="1110"/>
        <v>37048.384715199849</v>
      </c>
      <c r="AM73" s="38">
        <f t="shared" si="1110"/>
        <v>37009.749972608261</v>
      </c>
      <c r="AN73" s="38">
        <f>SUM(AB73:AM73)</f>
        <v>451871.5378693582</v>
      </c>
      <c r="AO73" s="38">
        <f t="shared" ref="AO73:AZ73" si="1111">+IF(AO60&gt;0,AO59+AO60,AO59)</f>
        <v>36870.728882590753</v>
      </c>
      <c r="AP73" s="38">
        <f t="shared" si="1111"/>
        <v>36730.317581673073</v>
      </c>
      <c r="AQ73" s="38">
        <f t="shared" si="1111"/>
        <v>36588.502167746214</v>
      </c>
      <c r="AR73" s="38">
        <f t="shared" si="1111"/>
        <v>36445.268599680086</v>
      </c>
      <c r="AS73" s="38">
        <f t="shared" si="1111"/>
        <v>36300.602695933296</v>
      </c>
      <c r="AT73" s="38">
        <f t="shared" si="1111"/>
        <v>36154.49013314904</v>
      </c>
      <c r="AU73" s="38">
        <f t="shared" si="1111"/>
        <v>36006.916444736933</v>
      </c>
      <c r="AV73" s="38">
        <f t="shared" si="1111"/>
        <v>35857.86701944071</v>
      </c>
      <c r="AW73" s="38">
        <f t="shared" si="1111"/>
        <v>35707.327099891532</v>
      </c>
      <c r="AX73" s="38">
        <f t="shared" si="1111"/>
        <v>35555.281781146856</v>
      </c>
      <c r="AY73" s="38">
        <f t="shared" si="1111"/>
        <v>35401.716009214731</v>
      </c>
      <c r="AZ73" s="38">
        <f t="shared" si="1111"/>
        <v>35346.614579563291</v>
      </c>
      <c r="BA73" s="38">
        <f>SUM(AO73:AZ73)</f>
        <v>432965.63299476646</v>
      </c>
      <c r="BB73" s="38">
        <f t="shared" ref="BB73:BM73" si="1112">+IF(BB60&gt;0,BB59+BB60,BB59)</f>
        <v>35190.962135615329</v>
      </c>
      <c r="BC73" s="38">
        <f t="shared" si="1112"/>
        <v>35067.448421892892</v>
      </c>
      <c r="BD73" s="38">
        <f t="shared" si="1112"/>
        <v>34909.004316368235</v>
      </c>
      <c r="BE73" s="38">
        <f t="shared" si="1112"/>
        <v>34748.975769788325</v>
      </c>
      <c r="BF73" s="38">
        <f t="shared" si="1112"/>
        <v>34587.346937742615</v>
      </c>
      <c r="BG73" s="38">
        <f t="shared" si="1112"/>
        <v>34424.101817376453</v>
      </c>
      <c r="BH73" s="38">
        <f t="shared" si="1112"/>
        <v>34259.224245806625</v>
      </c>
      <c r="BI73" s="38">
        <f t="shared" si="1112"/>
        <v>34092.697898521103</v>
      </c>
      <c r="BJ73" s="38">
        <f t="shared" si="1112"/>
        <v>33924.506287762728</v>
      </c>
      <c r="BK73" s="38">
        <f t="shared" si="1112"/>
        <v>33754.632760896762</v>
      </c>
      <c r="BL73" s="38">
        <f t="shared" si="1112"/>
        <v>33583.060498762134</v>
      </c>
      <c r="BM73" s="38">
        <f t="shared" si="1112"/>
        <v>33509.772514006167</v>
      </c>
      <c r="BN73" s="38">
        <f>SUM(BB73:BM73)</f>
        <v>412051.73360453936</v>
      </c>
      <c r="BO73" s="38">
        <f t="shared" ref="BO73:BZ73" si="1113">+IF(BO60&gt;0,BO59+BO60,BO59)</f>
        <v>33335.751649402642</v>
      </c>
      <c r="BP73" s="38">
        <f t="shared" si="1113"/>
        <v>33187.730474917946</v>
      </c>
      <c r="BQ73" s="38">
        <f t="shared" si="1113"/>
        <v>33010.489189923537</v>
      </c>
      <c r="BR73" s="38">
        <f t="shared" si="1113"/>
        <v>32831.475492079182</v>
      </c>
      <c r="BS73" s="38">
        <f t="shared" si="1113"/>
        <v>32650.671657256386</v>
      </c>
      <c r="BT73" s="38">
        <f t="shared" si="1113"/>
        <v>32468.059784085359</v>
      </c>
      <c r="BU73" s="38">
        <f t="shared" si="1113"/>
        <v>32283.621792182621</v>
      </c>
      <c r="BV73" s="38">
        <f t="shared" si="1113"/>
        <v>32097.339420360855</v>
      </c>
      <c r="BW73" s="38">
        <f t="shared" si="1113"/>
        <v>31909.194224820876</v>
      </c>
      <c r="BX73" s="38">
        <f t="shared" si="1113"/>
        <v>31719.16757732549</v>
      </c>
      <c r="BY73" s="38">
        <f t="shared" si="1113"/>
        <v>31527.240663355158</v>
      </c>
      <c r="BZ73" s="38">
        <f t="shared" si="1113"/>
        <v>31433.394480245115</v>
      </c>
      <c r="CA73" s="38">
        <f>SUM(BO73:BZ73)</f>
        <v>388454.13640595519</v>
      </c>
      <c r="CB73" s="38">
        <f t="shared" ref="CB73:CM73" si="1114">+IF(CB60&gt;0,CB59+CB60,CB59)</f>
        <v>31238.609835303982</v>
      </c>
      <c r="CC73" s="38">
        <f t="shared" si="1114"/>
        <v>31061.009960031948</v>
      </c>
      <c r="CD73" s="38">
        <f t="shared" si="1114"/>
        <v>30862.501469888673</v>
      </c>
      <c r="CE73" s="38">
        <f t="shared" si="1114"/>
        <v>30662.00789484397</v>
      </c>
      <c r="CF73" s="38">
        <f t="shared" si="1114"/>
        <v>30459.509384048819</v>
      </c>
      <c r="CG73" s="38">
        <f t="shared" si="1114"/>
        <v>30254.985888145718</v>
      </c>
      <c r="CH73" s="38">
        <f t="shared" si="1114"/>
        <v>30048.417157283584</v>
      </c>
      <c r="CI73" s="38">
        <f t="shared" si="1114"/>
        <v>29839.78273911283</v>
      </c>
      <c r="CJ73" s="38">
        <f t="shared" si="1114"/>
        <v>29629.061976760364</v>
      </c>
      <c r="CK73" s="38">
        <f t="shared" si="1114"/>
        <v>29416.234006784376</v>
      </c>
      <c r="CL73" s="38">
        <f t="shared" si="1114"/>
        <v>29201.277757108634</v>
      </c>
      <c r="CM73" s="38">
        <f t="shared" si="1114"/>
        <v>29084.171944936126</v>
      </c>
      <c r="CN73" s="38">
        <f>SUM(CB73:CM73)</f>
        <v>361757.57001424895</v>
      </c>
      <c r="CO73" s="38">
        <f t="shared" ref="CO73:CZ73" si="1115">+IF(CO60&gt;0,CO59+CO60,CO59)</f>
        <v>28865.8950746419</v>
      </c>
      <c r="CP73" s="38">
        <f t="shared" si="1115"/>
        <v>28645.435435644729</v>
      </c>
      <c r="CQ73" s="38">
        <f t="shared" si="1115"/>
        <v>28422.771200257583</v>
      </c>
      <c r="CR73" s="38">
        <f t="shared" si="1115"/>
        <v>28197.880322516568</v>
      </c>
      <c r="CS73" s="38">
        <f t="shared" si="1115"/>
        <v>27970.740535998142</v>
      </c>
      <c r="CT73" s="38">
        <f t="shared" si="1115"/>
        <v>27741.329351614535</v>
      </c>
      <c r="CU73" s="38">
        <f t="shared" si="1115"/>
        <v>27509.624055387088</v>
      </c>
      <c r="CV73" s="38">
        <f t="shared" si="1115"/>
        <v>27275.601706197373</v>
      </c>
      <c r="CW73" s="38">
        <f t="shared" si="1115"/>
        <v>27039.239133515752</v>
      </c>
      <c r="CX73" s="38">
        <f t="shared" si="1115"/>
        <v>26800.512935107319</v>
      </c>
      <c r="CY73" s="38">
        <f t="shared" si="1115"/>
        <v>26559.399474714803</v>
      </c>
      <c r="CZ73" s="38">
        <f t="shared" si="1115"/>
        <v>26415.874879718358</v>
      </c>
      <c r="DA73" s="38">
        <f>SUM(CO73:CZ73)</f>
        <v>331444.30410531419</v>
      </c>
      <c r="DB73" s="38">
        <f t="shared" ref="DB73:DM73" si="1116">+IF(DB60&gt;0,DB59+DB60,DB59)</f>
        <v>26170.915038771949</v>
      </c>
      <c r="DC73" s="38">
        <f t="shared" si="1116"/>
        <v>25952.712300219231</v>
      </c>
      <c r="DD73" s="38">
        <f t="shared" si="1116"/>
        <v>25703.120833477835</v>
      </c>
      <c r="DE73" s="38">
        <f t="shared" si="1116"/>
        <v>25451.033452069023</v>
      </c>
      <c r="DF73" s="38">
        <f t="shared" si="1116"/>
        <v>25196.425196846125</v>
      </c>
      <c r="DG73" s="38">
        <f t="shared" si="1116"/>
        <v>24939.270859070995</v>
      </c>
      <c r="DH73" s="38">
        <f t="shared" si="1116"/>
        <v>24679.544977918114</v>
      </c>
      <c r="DI73" s="38">
        <f t="shared" si="1116"/>
        <v>24417.221837953704</v>
      </c>
      <c r="DJ73" s="38">
        <f t="shared" si="1116"/>
        <v>24152.275466589646</v>
      </c>
      <c r="DK73" s="38">
        <f t="shared" si="1116"/>
        <v>23884.679631511954</v>
      </c>
      <c r="DL73" s="38">
        <f t="shared" si="1116"/>
        <v>23614.407838083484</v>
      </c>
      <c r="DM73" s="38">
        <f t="shared" si="1116"/>
        <v>23441.433326720726</v>
      </c>
      <c r="DN73" s="38">
        <f>SUM(DB73:DM73)</f>
        <v>297603.04075923277</v>
      </c>
      <c r="DO73" s="38">
        <f t="shared" ref="DO73:DZ73" si="1117">+IF(DO60&gt;0,DO59+DO60,DO59)</f>
        <v>23166.729070244346</v>
      </c>
      <c r="DP73" s="38">
        <f t="shared" si="1117"/>
        <v>22889.2777712032</v>
      </c>
      <c r="DQ73" s="38">
        <f t="shared" si="1117"/>
        <v>22609.051959171644</v>
      </c>
      <c r="DR73" s="38">
        <f t="shared" si="1117"/>
        <v>22326.023889019772</v>
      </c>
      <c r="DS73" s="38">
        <f t="shared" si="1117"/>
        <v>22040.16553816638</v>
      </c>
      <c r="DT73" s="38">
        <f t="shared" si="1117"/>
        <v>21751.448603804452</v>
      </c>
      <c r="DU73" s="38">
        <f t="shared" si="1117"/>
        <v>21459.844500098909</v>
      </c>
      <c r="DV73" s="38">
        <f t="shared" si="1117"/>
        <v>21165.324355356308</v>
      </c>
      <c r="DW73" s="38">
        <f t="shared" si="1117"/>
        <v>20867.859009166285</v>
      </c>
      <c r="DX73" s="38">
        <f t="shared" si="1117"/>
        <v>20567.419009514357</v>
      </c>
      <c r="DY73" s="38">
        <f t="shared" si="1117"/>
        <v>20263.974609865909</v>
      </c>
      <c r="DZ73" s="38">
        <f t="shared" si="1117"/>
        <v>20057.495766220978</v>
      </c>
      <c r="EA73" s="38">
        <f>SUM(DO73:DZ73)</f>
        <v>259164.61408183252</v>
      </c>
      <c r="EB73" s="38">
        <f t="shared" ref="EB73:EM73" si="1118">+IF(EB60&gt;0,EB59+EB60,EB59)</f>
        <v>19748.952134139603</v>
      </c>
      <c r="EC73" s="38">
        <f t="shared" si="1118"/>
        <v>19468.99357961947</v>
      </c>
      <c r="ED73" s="38">
        <f t="shared" si="1118"/>
        <v>19154.564925672075</v>
      </c>
      <c r="EE73" s="38">
        <f t="shared" si="1118"/>
        <v>18836.99198518521</v>
      </c>
      <c r="EF73" s="38">
        <f t="shared" si="1118"/>
        <v>18516.243315293472</v>
      </c>
      <c r="EG73" s="38">
        <f t="shared" si="1118"/>
        <v>18192.287158702817</v>
      </c>
      <c r="EH73" s="38">
        <f t="shared" si="1118"/>
        <v>17865.091440546254</v>
      </c>
      <c r="EI73" s="38">
        <f t="shared" si="1118"/>
        <v>17534.623765208125</v>
      </c>
      <c r="EJ73" s="38">
        <f t="shared" si="1118"/>
        <v>17200.851413116623</v>
      </c>
      <c r="EK73" s="38">
        <f t="shared" si="1118"/>
        <v>16863.741337504194</v>
      </c>
      <c r="EL73" s="38">
        <f t="shared" si="1118"/>
        <v>16523.260161135651</v>
      </c>
      <c r="EM73" s="38">
        <f t="shared" si="1118"/>
        <v>16279.374173003418</v>
      </c>
      <c r="EN73" s="38">
        <f>SUM(EB73:EM73)</f>
        <v>216184.97538912686</v>
      </c>
      <c r="EO73" s="38">
        <f t="shared" ref="EO73:EZ73" si="1119">+IF(EO60&gt;0,EO59+EO60,EO59)</f>
        <v>15933.049324989865</v>
      </c>
      <c r="EP73" s="38">
        <f t="shared" si="1119"/>
        <v>15586.594530919388</v>
      </c>
      <c r="EQ73" s="38">
        <f t="shared" si="1119"/>
        <v>15233.341886484995</v>
      </c>
      <c r="ER73" s="38">
        <f t="shared" si="1119"/>
        <v>14876.556715606253</v>
      </c>
      <c r="ES73" s="38">
        <f t="shared" si="1119"/>
        <v>14516.20369301873</v>
      </c>
      <c r="ET73" s="38">
        <f t="shared" si="1119"/>
        <v>14152.247140205327</v>
      </c>
      <c r="EU73" s="38">
        <f t="shared" si="1119"/>
        <v>13784.651021863792</v>
      </c>
      <c r="EV73" s="38">
        <f t="shared" si="1119"/>
        <v>13413.378942338839</v>
      </c>
      <c r="EW73" s="38">
        <f t="shared" si="1119"/>
        <v>13038.39414201864</v>
      </c>
      <c r="EX73" s="38">
        <f t="shared" si="1119"/>
        <v>12659.659493695235</v>
      </c>
      <c r="EY73" s="38">
        <f t="shared" si="1119"/>
        <v>12277.137498888598</v>
      </c>
      <c r="EZ73" s="38">
        <f t="shared" si="1119"/>
        <v>11990.790284133895</v>
      </c>
      <c r="FA73" s="38">
        <f>SUM(EO73:EZ73)</f>
        <v>167462.00467416356</v>
      </c>
      <c r="FB73" s="38">
        <f t="shared" ref="FB73:FM73" si="1120">+IF(FB60&gt;0,FB59+FB60,FB59)</f>
        <v>11601.579597231645</v>
      </c>
      <c r="FC73" s="38">
        <f t="shared" si="1120"/>
        <v>11224.911175246896</v>
      </c>
      <c r="FD73" s="38">
        <f t="shared" si="1120"/>
        <v>10828.041697255774</v>
      </c>
      <c r="FE73" s="38">
        <f t="shared" si="1120"/>
        <v>10427.203524484743</v>
      </c>
      <c r="FF73" s="38">
        <f t="shared" si="1120"/>
        <v>10022.356969985998</v>
      </c>
      <c r="FG73" s="38">
        <f t="shared" si="1120"/>
        <v>9613.4619499422697</v>
      </c>
      <c r="FH73" s="38">
        <f t="shared" si="1120"/>
        <v>9200.477979698102</v>
      </c>
      <c r="FI73" s="38">
        <f t="shared" si="1120"/>
        <v>8783.364169751494</v>
      </c>
      <c r="FJ73" s="38">
        <f t="shared" si="1120"/>
        <v>8362.0792217054186</v>
      </c>
      <c r="FK73" s="38">
        <f t="shared" si="1120"/>
        <v>7936.581424178883</v>
      </c>
      <c r="FL73" s="38">
        <f t="shared" si="1120"/>
        <v>7506.828648677083</v>
      </c>
      <c r="FM73" s="38">
        <f t="shared" si="1120"/>
        <v>7172.7783454202627</v>
      </c>
      <c r="FN73" s="38">
        <f>SUM(FB73:FM73)</f>
        <v>112679.66470357856</v>
      </c>
      <c r="FO73" s="38">
        <f t="shared" ref="FO73:FZ73" si="1121">+IF(FO60&gt;0,FO59+FO60,FO59)</f>
        <v>6735.3875391308766</v>
      </c>
      <c r="FP73" s="38">
        <f t="shared" si="1121"/>
        <v>6294.4627758817933</v>
      </c>
      <c r="FQ73" s="38">
        <f t="shared" si="1121"/>
        <v>5848.2888138970229</v>
      </c>
      <c r="FR73" s="38">
        <f t="shared" si="1121"/>
        <v>5397.6531122924016</v>
      </c>
      <c r="FS73" s="38">
        <f t="shared" si="1121"/>
        <v>4942.5110536717375</v>
      </c>
      <c r="FT73" s="38">
        <f t="shared" si="1121"/>
        <v>4482.8175744648634</v>
      </c>
      <c r="FU73" s="38">
        <f t="shared" si="1121"/>
        <v>4018.5271604659229</v>
      </c>
      <c r="FV73" s="38">
        <f t="shared" si="1121"/>
        <v>3549.5938423269922</v>
      </c>
      <c r="FW73" s="38">
        <f t="shared" si="1121"/>
        <v>3075.9711910066721</v>
      </c>
      <c r="FX73" s="38">
        <f t="shared" si="1121"/>
        <v>2597.6123131731488</v>
      </c>
      <c r="FY73" s="38">
        <f t="shared" si="1121"/>
        <v>2304.0865384614885</v>
      </c>
      <c r="FZ73" s="38">
        <f t="shared" si="1121"/>
        <v>2133.4134615384119</v>
      </c>
      <c r="GA73" s="38">
        <f>SUM(FO73:FZ73)</f>
        <v>51380.325376311324</v>
      </c>
      <c r="GB73" s="38">
        <f t="shared" ref="GB73:GM73" si="1122">+IF(GB60&gt;0,GB59+GB60,GB59)</f>
        <v>1962.7403846153345</v>
      </c>
      <c r="GC73" s="38">
        <f t="shared" si="1122"/>
        <v>1792.0673076922576</v>
      </c>
      <c r="GD73" s="38">
        <f t="shared" si="1122"/>
        <v>1621.3942307691805</v>
      </c>
      <c r="GE73" s="38">
        <f t="shared" si="1122"/>
        <v>1450.7211538461036</v>
      </c>
      <c r="GF73" s="38">
        <f t="shared" si="1122"/>
        <v>1280.0480769230267</v>
      </c>
      <c r="GG73" s="38">
        <f t="shared" si="1122"/>
        <v>1109.37499999995</v>
      </c>
      <c r="GH73" s="38">
        <f t="shared" si="1122"/>
        <v>938.70192307687284</v>
      </c>
      <c r="GI73" s="38">
        <f t="shared" si="1122"/>
        <v>768.02884615379605</v>
      </c>
      <c r="GJ73" s="38">
        <f t="shared" si="1122"/>
        <v>597.35576923071926</v>
      </c>
      <c r="GK73" s="38">
        <f t="shared" si="1122"/>
        <v>426.6826923076423</v>
      </c>
      <c r="GL73" s="38">
        <f t="shared" si="1122"/>
        <v>256.00961538456539</v>
      </c>
      <c r="GM73" s="38">
        <f t="shared" si="1122"/>
        <v>85.336538461488502</v>
      </c>
      <c r="GN73" s="38">
        <f>SUM(GB73:GM73)</f>
        <v>12288.461538460939</v>
      </c>
      <c r="GO73" s="38">
        <f t="shared" ref="GO73:GZ73" si="1123">+IF(GO60&gt;0,GO59+GO60,GO59)</f>
        <v>0</v>
      </c>
      <c r="GP73" s="38">
        <f t="shared" si="1123"/>
        <v>0</v>
      </c>
      <c r="GQ73" s="38">
        <f t="shared" si="1123"/>
        <v>0</v>
      </c>
      <c r="GR73" s="38">
        <f t="shared" si="1123"/>
        <v>0</v>
      </c>
      <c r="GS73" s="38">
        <f t="shared" si="1123"/>
        <v>0</v>
      </c>
      <c r="GT73" s="38">
        <f t="shared" si="1123"/>
        <v>0</v>
      </c>
      <c r="GU73" s="38">
        <f t="shared" si="1123"/>
        <v>0</v>
      </c>
      <c r="GV73" s="38">
        <f t="shared" si="1123"/>
        <v>0</v>
      </c>
      <c r="GW73" s="38">
        <f t="shared" si="1123"/>
        <v>0</v>
      </c>
      <c r="GX73" s="38">
        <f t="shared" si="1123"/>
        <v>0</v>
      </c>
      <c r="GY73" s="38">
        <f t="shared" si="1123"/>
        <v>0</v>
      </c>
      <c r="GZ73" s="38">
        <f t="shared" si="1123"/>
        <v>0</v>
      </c>
      <c r="HA73" s="38">
        <f>SUM(GO73:GZ73)</f>
        <v>0</v>
      </c>
      <c r="HB73" s="38">
        <f t="shared" ref="HB73:HM73" si="1124">+IF(HB60&gt;0,HB59+HB60,HB59)</f>
        <v>0</v>
      </c>
      <c r="HC73" s="38">
        <f t="shared" si="1124"/>
        <v>0</v>
      </c>
      <c r="HD73" s="38">
        <f t="shared" si="1124"/>
        <v>0</v>
      </c>
      <c r="HE73" s="38">
        <f t="shared" si="1124"/>
        <v>0</v>
      </c>
      <c r="HF73" s="38">
        <f t="shared" si="1124"/>
        <v>0</v>
      </c>
      <c r="HG73" s="38">
        <f t="shared" si="1124"/>
        <v>0</v>
      </c>
      <c r="HH73" s="38">
        <f t="shared" si="1124"/>
        <v>0</v>
      </c>
      <c r="HI73" s="38">
        <f t="shared" si="1124"/>
        <v>0</v>
      </c>
      <c r="HJ73" s="38">
        <f t="shared" si="1124"/>
        <v>0</v>
      </c>
      <c r="HK73" s="38">
        <f t="shared" si="1124"/>
        <v>0</v>
      </c>
      <c r="HL73" s="38">
        <f t="shared" si="1124"/>
        <v>0</v>
      </c>
      <c r="HM73" s="38">
        <f t="shared" si="1124"/>
        <v>0</v>
      </c>
      <c r="HN73" s="38">
        <f>SUM(HB73:HM73)</f>
        <v>0</v>
      </c>
      <c r="HO73" s="38">
        <f t="shared" ref="HO73:HZ73" si="1125">+IF(HO60&gt;0,HO59+HO60,HO59)</f>
        <v>0</v>
      </c>
      <c r="HP73" s="38">
        <f t="shared" si="1125"/>
        <v>0</v>
      </c>
      <c r="HQ73" s="38">
        <f t="shared" si="1125"/>
        <v>0</v>
      </c>
      <c r="HR73" s="38">
        <f t="shared" si="1125"/>
        <v>0</v>
      </c>
      <c r="HS73" s="38">
        <f t="shared" si="1125"/>
        <v>0</v>
      </c>
      <c r="HT73" s="38">
        <f t="shared" si="1125"/>
        <v>0</v>
      </c>
      <c r="HU73" s="38">
        <f t="shared" si="1125"/>
        <v>0</v>
      </c>
      <c r="HV73" s="38">
        <f t="shared" si="1125"/>
        <v>0</v>
      </c>
      <c r="HW73" s="38">
        <f t="shared" si="1125"/>
        <v>0</v>
      </c>
      <c r="HX73" s="38">
        <f t="shared" si="1125"/>
        <v>0</v>
      </c>
      <c r="HY73" s="38">
        <f t="shared" si="1125"/>
        <v>0</v>
      </c>
      <c r="HZ73" s="38">
        <f t="shared" si="1125"/>
        <v>0</v>
      </c>
      <c r="IA73" s="38">
        <f>SUM(HO73:HZ73)</f>
        <v>0</v>
      </c>
      <c r="IB73" s="38">
        <f t="shared" ref="IB73:IM73" si="1126">+IF(IB60&gt;0,IB59+IB60,IB59)</f>
        <v>0</v>
      </c>
      <c r="IC73" s="38">
        <f t="shared" si="1126"/>
        <v>0</v>
      </c>
      <c r="ID73" s="38">
        <f t="shared" si="1126"/>
        <v>0</v>
      </c>
      <c r="IE73" s="38">
        <f t="shared" si="1126"/>
        <v>0</v>
      </c>
      <c r="IF73" s="38">
        <f t="shared" si="1126"/>
        <v>0</v>
      </c>
      <c r="IG73" s="38">
        <f t="shared" si="1126"/>
        <v>0</v>
      </c>
      <c r="IH73" s="38">
        <f t="shared" si="1126"/>
        <v>0</v>
      </c>
      <c r="II73" s="38">
        <f t="shared" si="1126"/>
        <v>0</v>
      </c>
      <c r="IJ73" s="38">
        <f t="shared" si="1126"/>
        <v>0</v>
      </c>
      <c r="IK73" s="38">
        <f t="shared" si="1126"/>
        <v>0</v>
      </c>
      <c r="IL73" s="38">
        <f t="shared" si="1126"/>
        <v>0</v>
      </c>
      <c r="IM73" s="38">
        <f t="shared" si="1126"/>
        <v>0</v>
      </c>
      <c r="IN73" s="38">
        <f>SUM(IB73:IM73)</f>
        <v>0</v>
      </c>
      <c r="IO73" s="38">
        <f t="shared" ref="IO73:IZ73" si="1127">+IF(IO60&gt;0,IO59+IO60,IO59)</f>
        <v>0</v>
      </c>
      <c r="IP73" s="38">
        <f t="shared" si="1127"/>
        <v>0</v>
      </c>
      <c r="IQ73" s="38">
        <f t="shared" si="1127"/>
        <v>0</v>
      </c>
      <c r="IR73" s="38">
        <f t="shared" si="1127"/>
        <v>0</v>
      </c>
      <c r="IS73" s="38">
        <f t="shared" si="1127"/>
        <v>0</v>
      </c>
      <c r="IT73" s="38">
        <f t="shared" si="1127"/>
        <v>0</v>
      </c>
      <c r="IU73" s="38">
        <f t="shared" si="1127"/>
        <v>0</v>
      </c>
      <c r="IV73" s="38">
        <f t="shared" si="1127"/>
        <v>0</v>
      </c>
      <c r="IW73" s="38">
        <f t="shared" si="1127"/>
        <v>0</v>
      </c>
      <c r="IX73" s="38">
        <f t="shared" si="1127"/>
        <v>0</v>
      </c>
      <c r="IY73" s="38">
        <f t="shared" si="1127"/>
        <v>0</v>
      </c>
      <c r="IZ73" s="38">
        <f t="shared" si="1127"/>
        <v>0</v>
      </c>
      <c r="JA73" s="38">
        <f>SUM(IO73:IZ73)</f>
        <v>0</v>
      </c>
      <c r="JB73" s="38">
        <f t="shared" ref="JB73:JM73" si="1128">+IF(JB60&gt;0,JB59+JB60,JB59)</f>
        <v>0</v>
      </c>
      <c r="JC73" s="38">
        <f t="shared" si="1128"/>
        <v>0</v>
      </c>
      <c r="JD73" s="38">
        <f t="shared" si="1128"/>
        <v>0</v>
      </c>
      <c r="JE73" s="38">
        <f t="shared" si="1128"/>
        <v>0</v>
      </c>
      <c r="JF73" s="38">
        <f t="shared" si="1128"/>
        <v>0</v>
      </c>
      <c r="JG73" s="38">
        <f t="shared" si="1128"/>
        <v>0</v>
      </c>
      <c r="JH73" s="38">
        <f t="shared" si="1128"/>
        <v>0</v>
      </c>
      <c r="JI73" s="38">
        <f t="shared" si="1128"/>
        <v>0</v>
      </c>
      <c r="JJ73" s="38">
        <f t="shared" si="1128"/>
        <v>0</v>
      </c>
      <c r="JK73" s="38">
        <f t="shared" si="1128"/>
        <v>0</v>
      </c>
      <c r="JL73" s="38">
        <f t="shared" si="1128"/>
        <v>0</v>
      </c>
      <c r="JM73" s="38">
        <f t="shared" si="1128"/>
        <v>0</v>
      </c>
      <c r="JN73" s="38">
        <f>SUM(JB73:JM73)</f>
        <v>0</v>
      </c>
      <c r="JO73" s="38">
        <f t="shared" ref="JO73:JZ73" si="1129">+IF(JO60&gt;0,JO59+JO60,JO59)</f>
        <v>0</v>
      </c>
      <c r="JP73" s="38">
        <f t="shared" si="1129"/>
        <v>0</v>
      </c>
      <c r="JQ73" s="38">
        <f t="shared" si="1129"/>
        <v>0</v>
      </c>
      <c r="JR73" s="38">
        <f t="shared" si="1129"/>
        <v>0</v>
      </c>
      <c r="JS73" s="38">
        <f t="shared" si="1129"/>
        <v>0</v>
      </c>
      <c r="JT73" s="38">
        <f t="shared" si="1129"/>
        <v>0</v>
      </c>
      <c r="JU73" s="38">
        <f t="shared" si="1129"/>
        <v>0</v>
      </c>
      <c r="JV73" s="38">
        <f t="shared" si="1129"/>
        <v>0</v>
      </c>
      <c r="JW73" s="38">
        <f t="shared" si="1129"/>
        <v>0</v>
      </c>
      <c r="JX73" s="38">
        <f t="shared" si="1129"/>
        <v>0</v>
      </c>
      <c r="JY73" s="38">
        <f t="shared" si="1129"/>
        <v>0</v>
      </c>
      <c r="JZ73" s="38">
        <f t="shared" si="1129"/>
        <v>0</v>
      </c>
      <c r="KA73" s="38">
        <f>SUM(JO73:JZ73)</f>
        <v>0</v>
      </c>
      <c r="KB73" s="38">
        <f t="shared" ref="KB73:KM73" si="1130">+IF(KB60&gt;0,KB59+KB60,KB59)</f>
        <v>0</v>
      </c>
      <c r="KC73" s="38">
        <f t="shared" si="1130"/>
        <v>0</v>
      </c>
      <c r="KD73" s="38">
        <f t="shared" si="1130"/>
        <v>0</v>
      </c>
      <c r="KE73" s="38">
        <f t="shared" si="1130"/>
        <v>0</v>
      </c>
      <c r="KF73" s="38">
        <f t="shared" si="1130"/>
        <v>0</v>
      </c>
      <c r="KG73" s="38">
        <f t="shared" si="1130"/>
        <v>0</v>
      </c>
      <c r="KH73" s="38">
        <f t="shared" si="1130"/>
        <v>0</v>
      </c>
      <c r="KI73" s="38">
        <f t="shared" si="1130"/>
        <v>0</v>
      </c>
      <c r="KJ73" s="38">
        <f t="shared" si="1130"/>
        <v>0</v>
      </c>
      <c r="KK73" s="38">
        <f t="shared" si="1130"/>
        <v>0</v>
      </c>
      <c r="KL73" s="38">
        <f t="shared" si="1130"/>
        <v>0</v>
      </c>
      <c r="KM73" s="38">
        <f t="shared" si="1130"/>
        <v>0</v>
      </c>
      <c r="KN73" s="38">
        <f>SUM(KB73:KM73)</f>
        <v>0</v>
      </c>
      <c r="KO73" s="38">
        <f t="shared" ref="KO73:KZ73" si="1131">+IF(KO60&gt;0,KO59+KO60,KO59)</f>
        <v>0</v>
      </c>
      <c r="KP73" s="38">
        <f t="shared" si="1131"/>
        <v>0</v>
      </c>
      <c r="KQ73" s="38">
        <f t="shared" si="1131"/>
        <v>0</v>
      </c>
      <c r="KR73" s="38">
        <f t="shared" si="1131"/>
        <v>0</v>
      </c>
      <c r="KS73" s="38">
        <f t="shared" si="1131"/>
        <v>0</v>
      </c>
      <c r="KT73" s="38">
        <f t="shared" si="1131"/>
        <v>0</v>
      </c>
      <c r="KU73" s="38">
        <f t="shared" si="1131"/>
        <v>0</v>
      </c>
      <c r="KV73" s="38">
        <f t="shared" si="1131"/>
        <v>0</v>
      </c>
      <c r="KW73" s="38">
        <f t="shared" si="1131"/>
        <v>0</v>
      </c>
      <c r="KX73" s="38">
        <f t="shared" si="1131"/>
        <v>0</v>
      </c>
      <c r="KY73" s="38">
        <f t="shared" si="1131"/>
        <v>0</v>
      </c>
      <c r="KZ73" s="38">
        <f t="shared" si="1131"/>
        <v>0</v>
      </c>
      <c r="LA73" s="38">
        <f>SUM(KO73:KZ73)</f>
        <v>0</v>
      </c>
      <c r="LB73" s="38">
        <f t="shared" ref="LB73:LM73" si="1132">+IF(LB60&gt;0,LB59+LB60,LB59)</f>
        <v>0</v>
      </c>
      <c r="LC73" s="38">
        <f t="shared" si="1132"/>
        <v>0</v>
      </c>
      <c r="LD73" s="38">
        <f t="shared" si="1132"/>
        <v>0</v>
      </c>
      <c r="LE73" s="38">
        <f t="shared" si="1132"/>
        <v>0</v>
      </c>
      <c r="LF73" s="38">
        <f t="shared" si="1132"/>
        <v>0</v>
      </c>
      <c r="LG73" s="38">
        <f t="shared" si="1132"/>
        <v>0</v>
      </c>
      <c r="LH73" s="38">
        <f t="shared" si="1132"/>
        <v>0</v>
      </c>
      <c r="LI73" s="38">
        <f t="shared" si="1132"/>
        <v>0</v>
      </c>
      <c r="LJ73" s="38">
        <f t="shared" si="1132"/>
        <v>0</v>
      </c>
      <c r="LK73" s="38">
        <f t="shared" si="1132"/>
        <v>0</v>
      </c>
      <c r="LL73" s="38">
        <f t="shared" si="1132"/>
        <v>0</v>
      </c>
      <c r="LM73" s="38">
        <f t="shared" si="1132"/>
        <v>0</v>
      </c>
      <c r="LN73" s="38">
        <f>SUM(LB73:LM73)</f>
        <v>0</v>
      </c>
    </row>
    <row r="74" spans="1:326">
      <c r="A74" s="395" t="s">
        <v>303</v>
      </c>
      <c r="B74" s="317"/>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f t="shared" ref="AB74:AG74" si="1133">+AB58-AB73</f>
        <v>0</v>
      </c>
      <c r="AC74" s="38">
        <f t="shared" si="1133"/>
        <v>0</v>
      </c>
      <c r="AD74" s="38">
        <f t="shared" si="1133"/>
        <v>0</v>
      </c>
      <c r="AE74" s="38">
        <f t="shared" si="1133"/>
        <v>0</v>
      </c>
      <c r="AF74" s="38">
        <f t="shared" si="1133"/>
        <v>0</v>
      </c>
      <c r="AG74" s="38">
        <f t="shared" si="1133"/>
        <v>0</v>
      </c>
      <c r="AH74" s="38">
        <f t="shared" ref="AH74:AM74" si="1134">+AH58-AH73</f>
        <v>0</v>
      </c>
      <c r="AI74" s="38">
        <f t="shared" si="1134"/>
        <v>0</v>
      </c>
      <c r="AJ74" s="38">
        <f t="shared" si="1134"/>
        <v>0</v>
      </c>
      <c r="AK74" s="38">
        <f t="shared" si="1134"/>
        <v>0</v>
      </c>
      <c r="AL74" s="38">
        <f t="shared" si="1134"/>
        <v>0</v>
      </c>
      <c r="AM74" s="38">
        <f t="shared" si="1134"/>
        <v>0</v>
      </c>
      <c r="AN74" s="38">
        <f>SUM(AB74:AM74)</f>
        <v>0</v>
      </c>
      <c r="AO74" s="38">
        <f t="shared" ref="AO74:AZ74" si="1135">+AO58-AO73</f>
        <v>0</v>
      </c>
      <c r="AP74" s="38">
        <f t="shared" si="1135"/>
        <v>0</v>
      </c>
      <c r="AQ74" s="38">
        <f t="shared" si="1135"/>
        <v>0</v>
      </c>
      <c r="AR74" s="38">
        <f t="shared" si="1135"/>
        <v>0</v>
      </c>
      <c r="AS74" s="38">
        <f t="shared" si="1135"/>
        <v>0</v>
      </c>
      <c r="AT74" s="38">
        <f t="shared" si="1135"/>
        <v>0</v>
      </c>
      <c r="AU74" s="38">
        <f t="shared" si="1135"/>
        <v>0</v>
      </c>
      <c r="AV74" s="38">
        <f t="shared" si="1135"/>
        <v>0</v>
      </c>
      <c r="AW74" s="38">
        <f t="shared" si="1135"/>
        <v>0</v>
      </c>
      <c r="AX74" s="38">
        <f t="shared" si="1135"/>
        <v>0</v>
      </c>
      <c r="AY74" s="38">
        <f t="shared" si="1135"/>
        <v>0</v>
      </c>
      <c r="AZ74" s="38">
        <f t="shared" si="1135"/>
        <v>0</v>
      </c>
      <c r="BA74" s="38">
        <f>SUM(AO74:AZ74)</f>
        <v>0</v>
      </c>
      <c r="BB74" s="38">
        <f t="shared" ref="BB74:BM74" si="1136">+BB58-BB73</f>
        <v>3369.5254665000102</v>
      </c>
      <c r="BC74" s="38">
        <f t="shared" si="1136"/>
        <v>0</v>
      </c>
      <c r="BD74" s="38">
        <f t="shared" si="1136"/>
        <v>0</v>
      </c>
      <c r="BE74" s="38">
        <f t="shared" si="1136"/>
        <v>0</v>
      </c>
      <c r="BF74" s="38">
        <f t="shared" si="1136"/>
        <v>0</v>
      </c>
      <c r="BG74" s="38">
        <f t="shared" si="1136"/>
        <v>0</v>
      </c>
      <c r="BH74" s="38">
        <f t="shared" si="1136"/>
        <v>0</v>
      </c>
      <c r="BI74" s="38">
        <f t="shared" si="1136"/>
        <v>0</v>
      </c>
      <c r="BJ74" s="38">
        <f t="shared" si="1136"/>
        <v>0</v>
      </c>
      <c r="BK74" s="38">
        <f t="shared" si="1136"/>
        <v>0</v>
      </c>
      <c r="BL74" s="38">
        <f t="shared" si="1136"/>
        <v>0</v>
      </c>
      <c r="BM74" s="38">
        <f t="shared" si="1136"/>
        <v>0</v>
      </c>
      <c r="BN74" s="38">
        <f>SUM(BB74:BM74)</f>
        <v>3369.5254665000102</v>
      </c>
      <c r="BO74" s="38">
        <f t="shared" ref="BO74:BZ74" si="1137">+BO58-BO73</f>
        <v>2773.9898764875034</v>
      </c>
      <c r="BP74" s="38">
        <f t="shared" si="1137"/>
        <v>0</v>
      </c>
      <c r="BQ74" s="38">
        <f t="shared" si="1137"/>
        <v>0</v>
      </c>
      <c r="BR74" s="38">
        <f t="shared" si="1137"/>
        <v>0</v>
      </c>
      <c r="BS74" s="38">
        <f t="shared" si="1137"/>
        <v>0</v>
      </c>
      <c r="BT74" s="38">
        <f t="shared" si="1137"/>
        <v>0</v>
      </c>
      <c r="BU74" s="38">
        <f t="shared" si="1137"/>
        <v>0</v>
      </c>
      <c r="BV74" s="38">
        <f t="shared" si="1137"/>
        <v>0</v>
      </c>
      <c r="BW74" s="38">
        <f t="shared" si="1137"/>
        <v>0</v>
      </c>
      <c r="BX74" s="38">
        <f t="shared" si="1137"/>
        <v>0</v>
      </c>
      <c r="BY74" s="38">
        <f t="shared" si="1137"/>
        <v>0</v>
      </c>
      <c r="BZ74" s="38">
        <f t="shared" si="1137"/>
        <v>0</v>
      </c>
      <c r="CA74" s="38">
        <f>SUM(BO74:BZ74)</f>
        <v>2773.9898764875034</v>
      </c>
      <c r="CB74" s="38">
        <f t="shared" ref="CB74:CM74" si="1138">+CB58-CB73</f>
        <v>1913.2616118517872</v>
      </c>
      <c r="CC74" s="38">
        <f t="shared" si="1138"/>
        <v>0</v>
      </c>
      <c r="CD74" s="38">
        <f t="shared" si="1138"/>
        <v>0</v>
      </c>
      <c r="CE74" s="38">
        <f t="shared" si="1138"/>
        <v>0</v>
      </c>
      <c r="CF74" s="38">
        <f t="shared" si="1138"/>
        <v>0</v>
      </c>
      <c r="CG74" s="38">
        <f t="shared" si="1138"/>
        <v>0</v>
      </c>
      <c r="CH74" s="38">
        <f t="shared" si="1138"/>
        <v>0</v>
      </c>
      <c r="CI74" s="38">
        <f t="shared" si="1138"/>
        <v>0</v>
      </c>
      <c r="CJ74" s="38">
        <f t="shared" si="1138"/>
        <v>0</v>
      </c>
      <c r="CK74" s="38">
        <f t="shared" si="1138"/>
        <v>0</v>
      </c>
      <c r="CL74" s="38">
        <f t="shared" si="1138"/>
        <v>0</v>
      </c>
      <c r="CM74" s="38">
        <f t="shared" si="1138"/>
        <v>0</v>
      </c>
      <c r="CN74" s="38">
        <f>SUM(CB74:CM74)</f>
        <v>1913.2616118517872</v>
      </c>
      <c r="CO74" s="38">
        <f t="shared" ref="CO74:CZ74" si="1139">+CO58-CO73</f>
        <v>0</v>
      </c>
      <c r="CP74" s="38">
        <f t="shared" si="1139"/>
        <v>0</v>
      </c>
      <c r="CQ74" s="38">
        <f t="shared" si="1139"/>
        <v>0</v>
      </c>
      <c r="CR74" s="38">
        <f t="shared" si="1139"/>
        <v>0</v>
      </c>
      <c r="CS74" s="38">
        <f t="shared" si="1139"/>
        <v>0</v>
      </c>
      <c r="CT74" s="38">
        <f t="shared" si="1139"/>
        <v>0</v>
      </c>
      <c r="CU74" s="38">
        <f t="shared" si="1139"/>
        <v>0</v>
      </c>
      <c r="CV74" s="38">
        <f t="shared" si="1139"/>
        <v>0</v>
      </c>
      <c r="CW74" s="38">
        <f t="shared" si="1139"/>
        <v>0</v>
      </c>
      <c r="CX74" s="38">
        <f t="shared" si="1139"/>
        <v>0</v>
      </c>
      <c r="CY74" s="38">
        <f t="shared" si="1139"/>
        <v>0</v>
      </c>
      <c r="CZ74" s="38">
        <f t="shared" si="1139"/>
        <v>0</v>
      </c>
      <c r="DA74" s="38">
        <f>SUM(CO74:CZ74)</f>
        <v>0</v>
      </c>
      <c r="DB74" s="38">
        <f t="shared" ref="DB74:DM74" si="1140">+DB58-DB73</f>
        <v>2920.6700803151143</v>
      </c>
      <c r="DC74" s="38">
        <f t="shared" si="1140"/>
        <v>0</v>
      </c>
      <c r="DD74" s="38">
        <f t="shared" si="1140"/>
        <v>0</v>
      </c>
      <c r="DE74" s="38">
        <f t="shared" si="1140"/>
        <v>0</v>
      </c>
      <c r="DF74" s="38">
        <f t="shared" si="1140"/>
        <v>0</v>
      </c>
      <c r="DG74" s="38">
        <f t="shared" si="1140"/>
        <v>0</v>
      </c>
      <c r="DH74" s="38">
        <f t="shared" si="1140"/>
        <v>0</v>
      </c>
      <c r="DI74" s="38">
        <f t="shared" si="1140"/>
        <v>0</v>
      </c>
      <c r="DJ74" s="38">
        <f t="shared" si="1140"/>
        <v>0</v>
      </c>
      <c r="DK74" s="38">
        <f t="shared" si="1140"/>
        <v>0</v>
      </c>
      <c r="DL74" s="38">
        <f t="shared" si="1140"/>
        <v>0</v>
      </c>
      <c r="DM74" s="38">
        <f t="shared" si="1140"/>
        <v>0</v>
      </c>
      <c r="DN74" s="38">
        <f>SUM(DB74:DM74)</f>
        <v>2920.6700803151143</v>
      </c>
      <c r="DO74" s="38">
        <f t="shared" ref="DO74:DZ74" si="1141">+DO58-DO73</f>
        <v>0</v>
      </c>
      <c r="DP74" s="38">
        <f t="shared" si="1141"/>
        <v>0</v>
      </c>
      <c r="DQ74" s="38">
        <f t="shared" si="1141"/>
        <v>0</v>
      </c>
      <c r="DR74" s="38">
        <f t="shared" si="1141"/>
        <v>0</v>
      </c>
      <c r="DS74" s="38">
        <f t="shared" si="1141"/>
        <v>0</v>
      </c>
      <c r="DT74" s="38">
        <f t="shared" si="1141"/>
        <v>0</v>
      </c>
      <c r="DU74" s="38">
        <f t="shared" si="1141"/>
        <v>0</v>
      </c>
      <c r="DV74" s="38">
        <f t="shared" si="1141"/>
        <v>0</v>
      </c>
      <c r="DW74" s="38">
        <f t="shared" si="1141"/>
        <v>0</v>
      </c>
      <c r="DX74" s="38">
        <f t="shared" si="1141"/>
        <v>0</v>
      </c>
      <c r="DY74" s="38">
        <f t="shared" si="1141"/>
        <v>0</v>
      </c>
      <c r="DZ74" s="38">
        <f t="shared" si="1141"/>
        <v>0</v>
      </c>
      <c r="EA74" s="38">
        <f>SUM(DO74:DZ74)</f>
        <v>0</v>
      </c>
      <c r="EB74" s="38">
        <f t="shared" ref="EB74:EM74" si="1142">+EB58-EB73</f>
        <v>3167.0513882062951</v>
      </c>
      <c r="EC74" s="38">
        <f t="shared" si="1142"/>
        <v>0</v>
      </c>
      <c r="ED74" s="38">
        <f t="shared" si="1142"/>
        <v>0</v>
      </c>
      <c r="EE74" s="38">
        <f t="shared" si="1142"/>
        <v>0</v>
      </c>
      <c r="EF74" s="38">
        <f t="shared" si="1142"/>
        <v>0</v>
      </c>
      <c r="EG74" s="38">
        <f t="shared" si="1142"/>
        <v>0</v>
      </c>
      <c r="EH74" s="38">
        <f t="shared" si="1142"/>
        <v>0</v>
      </c>
      <c r="EI74" s="38">
        <f t="shared" si="1142"/>
        <v>0</v>
      </c>
      <c r="EJ74" s="38">
        <f t="shared" si="1142"/>
        <v>0</v>
      </c>
      <c r="EK74" s="38">
        <f t="shared" si="1142"/>
        <v>0</v>
      </c>
      <c r="EL74" s="38">
        <f t="shared" si="1142"/>
        <v>0</v>
      </c>
      <c r="EM74" s="38">
        <f t="shared" si="1142"/>
        <v>0</v>
      </c>
      <c r="EN74" s="38">
        <f>SUM(EB74:EM74)</f>
        <v>3167.0513882062951</v>
      </c>
      <c r="EO74" s="38">
        <f t="shared" ref="EO74:EZ74" si="1143">+EO58-EO73</f>
        <v>333.33024232177013</v>
      </c>
      <c r="EP74" s="38">
        <f t="shared" si="1143"/>
        <v>0</v>
      </c>
      <c r="EQ74" s="38">
        <f t="shared" si="1143"/>
        <v>0</v>
      </c>
      <c r="ER74" s="38">
        <f t="shared" si="1143"/>
        <v>0</v>
      </c>
      <c r="ES74" s="38">
        <f t="shared" si="1143"/>
        <v>0</v>
      </c>
      <c r="ET74" s="38">
        <f t="shared" si="1143"/>
        <v>0</v>
      </c>
      <c r="EU74" s="38">
        <f t="shared" si="1143"/>
        <v>0</v>
      </c>
      <c r="EV74" s="38">
        <f t="shared" si="1143"/>
        <v>0</v>
      </c>
      <c r="EW74" s="38">
        <f t="shared" si="1143"/>
        <v>0</v>
      </c>
      <c r="EX74" s="38">
        <f t="shared" si="1143"/>
        <v>0</v>
      </c>
      <c r="EY74" s="38">
        <f t="shared" si="1143"/>
        <v>0</v>
      </c>
      <c r="EZ74" s="38">
        <f t="shared" si="1143"/>
        <v>0</v>
      </c>
      <c r="FA74" s="38">
        <f>SUM(EO74:EZ74)</f>
        <v>333.33024232177013</v>
      </c>
      <c r="FB74" s="38">
        <f t="shared" ref="FB74:FM74" si="1144">+FB58-FB73</f>
        <v>1643.4371786525408</v>
      </c>
      <c r="FC74" s="38">
        <f t="shared" si="1144"/>
        <v>0</v>
      </c>
      <c r="FD74" s="38">
        <f t="shared" si="1144"/>
        <v>0</v>
      </c>
      <c r="FE74" s="38">
        <f t="shared" si="1144"/>
        <v>0</v>
      </c>
      <c r="FF74" s="38">
        <f t="shared" si="1144"/>
        <v>0</v>
      </c>
      <c r="FG74" s="38">
        <f t="shared" si="1144"/>
        <v>0</v>
      </c>
      <c r="FH74" s="38">
        <f t="shared" si="1144"/>
        <v>0</v>
      </c>
      <c r="FI74" s="38">
        <f t="shared" si="1144"/>
        <v>0</v>
      </c>
      <c r="FJ74" s="38">
        <f t="shared" si="1144"/>
        <v>0</v>
      </c>
      <c r="FK74" s="38">
        <f t="shared" si="1144"/>
        <v>0</v>
      </c>
      <c r="FL74" s="38">
        <f t="shared" si="1144"/>
        <v>0</v>
      </c>
      <c r="FM74" s="38">
        <f t="shared" si="1144"/>
        <v>0</v>
      </c>
      <c r="FN74" s="38">
        <f>SUM(FB74:FM74)</f>
        <v>1643.4371786525408</v>
      </c>
      <c r="FO74" s="38">
        <f t="shared" ref="FO74:FZ74" si="1145">+FO58-FO73</f>
        <v>7948.3371426231233</v>
      </c>
      <c r="FP74" s="38">
        <f t="shared" si="1145"/>
        <v>26526.050044631033</v>
      </c>
      <c r="FQ74" s="38">
        <f t="shared" si="1145"/>
        <v>26972.224006615812</v>
      </c>
      <c r="FR74" s="38">
        <f t="shared" si="1145"/>
        <v>27422.859708220403</v>
      </c>
      <c r="FS74" s="38">
        <f t="shared" si="1145"/>
        <v>27878.001766841076</v>
      </c>
      <c r="FT74" s="38">
        <f t="shared" si="1145"/>
        <v>28337.695246047952</v>
      </c>
      <c r="FU74" s="38">
        <f t="shared" si="1145"/>
        <v>28801.985660046892</v>
      </c>
      <c r="FV74" s="38">
        <f t="shared" si="1145"/>
        <v>29270.918978185829</v>
      </c>
      <c r="FW74" s="38">
        <f t="shared" si="1145"/>
        <v>29744.541629506155</v>
      </c>
      <c r="FX74" s="38">
        <f t="shared" si="1145"/>
        <v>30222.900507339687</v>
      </c>
      <c r="FY74" s="38">
        <f t="shared" si="1145"/>
        <v>30516.426282051325</v>
      </c>
      <c r="FZ74" s="38">
        <f t="shared" si="1145"/>
        <v>20687.099358974396</v>
      </c>
      <c r="GA74" s="38">
        <f>SUM(FO74:FZ74)</f>
        <v>314329.04033108364</v>
      </c>
      <c r="GB74" s="38">
        <f t="shared" ref="GB74:GM74" si="1146">+GB58-GB73</f>
        <v>30857.772435897477</v>
      </c>
      <c r="GC74" s="38">
        <f t="shared" si="1146"/>
        <v>31028.445512820563</v>
      </c>
      <c r="GD74" s="38">
        <f t="shared" si="1146"/>
        <v>31199.118589743633</v>
      </c>
      <c r="GE74" s="38">
        <f t="shared" si="1146"/>
        <v>31369.791666666701</v>
      </c>
      <c r="GF74" s="38">
        <f t="shared" si="1146"/>
        <v>31540.4647435898</v>
      </c>
      <c r="GG74" s="38">
        <f t="shared" si="1146"/>
        <v>31711.137820512879</v>
      </c>
      <c r="GH74" s="38">
        <f t="shared" si="1146"/>
        <v>31881.810897435942</v>
      </c>
      <c r="GI74" s="38">
        <f t="shared" si="1146"/>
        <v>32052.483974359031</v>
      </c>
      <c r="GJ74" s="38">
        <f t="shared" si="1146"/>
        <v>32223.157051282116</v>
      </c>
      <c r="GK74" s="38">
        <f t="shared" si="1146"/>
        <v>32393.830128205187</v>
      </c>
      <c r="GL74" s="38">
        <f t="shared" si="1146"/>
        <v>32564.503205128261</v>
      </c>
      <c r="GM74" s="38">
        <f t="shared" si="1146"/>
        <v>23269.176282051354</v>
      </c>
      <c r="GN74" s="38">
        <f>SUM(GB74:GM74)</f>
        <v>372091.69230769289</v>
      </c>
      <c r="GO74" s="38">
        <f t="shared" ref="GO74:GZ74" si="1147">+GO58-GO73</f>
        <v>0</v>
      </c>
      <c r="GP74" s="38">
        <f t="shared" si="1147"/>
        <v>0</v>
      </c>
      <c r="GQ74" s="38">
        <f t="shared" si="1147"/>
        <v>0</v>
      </c>
      <c r="GR74" s="38">
        <f t="shared" si="1147"/>
        <v>0</v>
      </c>
      <c r="GS74" s="38">
        <f t="shared" si="1147"/>
        <v>0</v>
      </c>
      <c r="GT74" s="38">
        <f t="shared" si="1147"/>
        <v>0</v>
      </c>
      <c r="GU74" s="38">
        <f t="shared" si="1147"/>
        <v>0</v>
      </c>
      <c r="GV74" s="38">
        <f t="shared" si="1147"/>
        <v>0</v>
      </c>
      <c r="GW74" s="38">
        <f t="shared" si="1147"/>
        <v>0</v>
      </c>
      <c r="GX74" s="38">
        <f t="shared" si="1147"/>
        <v>0</v>
      </c>
      <c r="GY74" s="38">
        <f t="shared" si="1147"/>
        <v>0</v>
      </c>
      <c r="GZ74" s="38">
        <f t="shared" si="1147"/>
        <v>0</v>
      </c>
      <c r="HA74" s="38">
        <f>SUM(GO74:GZ74)</f>
        <v>0</v>
      </c>
      <c r="HB74" s="38">
        <f t="shared" ref="HB74:HM74" si="1148">+HB58-HB73</f>
        <v>0</v>
      </c>
      <c r="HC74" s="38">
        <f t="shared" si="1148"/>
        <v>0</v>
      </c>
      <c r="HD74" s="38">
        <f t="shared" si="1148"/>
        <v>0</v>
      </c>
      <c r="HE74" s="38">
        <f t="shared" si="1148"/>
        <v>0</v>
      </c>
      <c r="HF74" s="38">
        <f t="shared" si="1148"/>
        <v>0</v>
      </c>
      <c r="HG74" s="38">
        <f t="shared" si="1148"/>
        <v>0</v>
      </c>
      <c r="HH74" s="38">
        <f t="shared" si="1148"/>
        <v>0</v>
      </c>
      <c r="HI74" s="38">
        <f t="shared" si="1148"/>
        <v>0</v>
      </c>
      <c r="HJ74" s="38">
        <f t="shared" si="1148"/>
        <v>0</v>
      </c>
      <c r="HK74" s="38">
        <f t="shared" si="1148"/>
        <v>0</v>
      </c>
      <c r="HL74" s="38">
        <f t="shared" si="1148"/>
        <v>0</v>
      </c>
      <c r="HM74" s="38">
        <f t="shared" si="1148"/>
        <v>0</v>
      </c>
      <c r="HN74" s="38">
        <f>SUM(HB74:HM74)</f>
        <v>0</v>
      </c>
      <c r="HO74" s="38">
        <f t="shared" ref="HO74:HZ74" si="1149">+HO58-HO73</f>
        <v>0</v>
      </c>
      <c r="HP74" s="38">
        <f t="shared" si="1149"/>
        <v>0</v>
      </c>
      <c r="HQ74" s="38">
        <f t="shared" si="1149"/>
        <v>0</v>
      </c>
      <c r="HR74" s="38">
        <f t="shared" si="1149"/>
        <v>0</v>
      </c>
      <c r="HS74" s="38">
        <f t="shared" si="1149"/>
        <v>0</v>
      </c>
      <c r="HT74" s="38">
        <f t="shared" si="1149"/>
        <v>0</v>
      </c>
      <c r="HU74" s="38">
        <f t="shared" si="1149"/>
        <v>0</v>
      </c>
      <c r="HV74" s="38">
        <f t="shared" si="1149"/>
        <v>0</v>
      </c>
      <c r="HW74" s="38">
        <f t="shared" si="1149"/>
        <v>0</v>
      </c>
      <c r="HX74" s="38">
        <f t="shared" si="1149"/>
        <v>0</v>
      </c>
      <c r="HY74" s="38">
        <f t="shared" si="1149"/>
        <v>0</v>
      </c>
      <c r="HZ74" s="38">
        <f t="shared" si="1149"/>
        <v>0</v>
      </c>
      <c r="IA74" s="38">
        <f>SUM(HO74:HZ74)</f>
        <v>0</v>
      </c>
      <c r="IB74" s="38">
        <f t="shared" ref="IB74:IM74" si="1150">+IB58-IB73</f>
        <v>0</v>
      </c>
      <c r="IC74" s="38">
        <f t="shared" si="1150"/>
        <v>0</v>
      </c>
      <c r="ID74" s="38">
        <f t="shared" si="1150"/>
        <v>0</v>
      </c>
      <c r="IE74" s="38">
        <f t="shared" si="1150"/>
        <v>0</v>
      </c>
      <c r="IF74" s="38">
        <f t="shared" si="1150"/>
        <v>0</v>
      </c>
      <c r="IG74" s="38">
        <f t="shared" si="1150"/>
        <v>0</v>
      </c>
      <c r="IH74" s="38">
        <f t="shared" si="1150"/>
        <v>0</v>
      </c>
      <c r="II74" s="38">
        <f t="shared" si="1150"/>
        <v>0</v>
      </c>
      <c r="IJ74" s="38">
        <f t="shared" si="1150"/>
        <v>0</v>
      </c>
      <c r="IK74" s="38">
        <f t="shared" si="1150"/>
        <v>0</v>
      </c>
      <c r="IL74" s="38">
        <f t="shared" si="1150"/>
        <v>0</v>
      </c>
      <c r="IM74" s="38">
        <f t="shared" si="1150"/>
        <v>0</v>
      </c>
      <c r="IN74" s="38">
        <f>SUM(IB74:IM74)</f>
        <v>0</v>
      </c>
      <c r="IO74" s="38">
        <f t="shared" ref="IO74:IZ74" si="1151">+IO58-IO73</f>
        <v>0</v>
      </c>
      <c r="IP74" s="38">
        <f t="shared" si="1151"/>
        <v>0</v>
      </c>
      <c r="IQ74" s="38">
        <f t="shared" si="1151"/>
        <v>0</v>
      </c>
      <c r="IR74" s="38">
        <f t="shared" si="1151"/>
        <v>0</v>
      </c>
      <c r="IS74" s="38">
        <f t="shared" si="1151"/>
        <v>0</v>
      </c>
      <c r="IT74" s="38">
        <f t="shared" si="1151"/>
        <v>0</v>
      </c>
      <c r="IU74" s="38">
        <f t="shared" si="1151"/>
        <v>0</v>
      </c>
      <c r="IV74" s="38">
        <f t="shared" si="1151"/>
        <v>0</v>
      </c>
      <c r="IW74" s="38">
        <f t="shared" si="1151"/>
        <v>0</v>
      </c>
      <c r="IX74" s="38">
        <f t="shared" si="1151"/>
        <v>0</v>
      </c>
      <c r="IY74" s="38">
        <f t="shared" si="1151"/>
        <v>0</v>
      </c>
      <c r="IZ74" s="38">
        <f t="shared" si="1151"/>
        <v>0</v>
      </c>
      <c r="JA74" s="38">
        <f>SUM(IO74:IZ74)</f>
        <v>0</v>
      </c>
      <c r="JB74" s="38">
        <f t="shared" ref="JB74:JM74" si="1152">+JB58-JB73</f>
        <v>0</v>
      </c>
      <c r="JC74" s="38">
        <f t="shared" si="1152"/>
        <v>0</v>
      </c>
      <c r="JD74" s="38">
        <f t="shared" si="1152"/>
        <v>0</v>
      </c>
      <c r="JE74" s="38">
        <f t="shared" si="1152"/>
        <v>0</v>
      </c>
      <c r="JF74" s="38">
        <f t="shared" si="1152"/>
        <v>0</v>
      </c>
      <c r="JG74" s="38">
        <f t="shared" si="1152"/>
        <v>0</v>
      </c>
      <c r="JH74" s="38">
        <f t="shared" si="1152"/>
        <v>0</v>
      </c>
      <c r="JI74" s="38">
        <f t="shared" si="1152"/>
        <v>0</v>
      </c>
      <c r="JJ74" s="38">
        <f t="shared" si="1152"/>
        <v>0</v>
      </c>
      <c r="JK74" s="38">
        <f t="shared" si="1152"/>
        <v>0</v>
      </c>
      <c r="JL74" s="38">
        <f t="shared" si="1152"/>
        <v>0</v>
      </c>
      <c r="JM74" s="38">
        <f t="shared" si="1152"/>
        <v>0</v>
      </c>
      <c r="JN74" s="38">
        <f>SUM(JB74:JM74)</f>
        <v>0</v>
      </c>
      <c r="JO74" s="38">
        <f t="shared" ref="JO74:JZ74" si="1153">+JO58-JO73</f>
        <v>0</v>
      </c>
      <c r="JP74" s="38">
        <f t="shared" si="1153"/>
        <v>0</v>
      </c>
      <c r="JQ74" s="38">
        <f t="shared" si="1153"/>
        <v>0</v>
      </c>
      <c r="JR74" s="38">
        <f t="shared" si="1153"/>
        <v>0</v>
      </c>
      <c r="JS74" s="38">
        <f t="shared" si="1153"/>
        <v>0</v>
      </c>
      <c r="JT74" s="38">
        <f t="shared" si="1153"/>
        <v>0</v>
      </c>
      <c r="JU74" s="38">
        <f t="shared" si="1153"/>
        <v>0</v>
      </c>
      <c r="JV74" s="38">
        <f t="shared" si="1153"/>
        <v>0</v>
      </c>
      <c r="JW74" s="38">
        <f t="shared" si="1153"/>
        <v>0</v>
      </c>
      <c r="JX74" s="38">
        <f t="shared" si="1153"/>
        <v>0</v>
      </c>
      <c r="JY74" s="38">
        <f t="shared" si="1153"/>
        <v>0</v>
      </c>
      <c r="JZ74" s="38">
        <f t="shared" si="1153"/>
        <v>0</v>
      </c>
      <c r="KA74" s="38">
        <f>SUM(JO74:JZ74)</f>
        <v>0</v>
      </c>
      <c r="KB74" s="38">
        <f t="shared" ref="KB74:KM74" si="1154">+KB58-KB73</f>
        <v>0</v>
      </c>
      <c r="KC74" s="38">
        <f t="shared" si="1154"/>
        <v>0</v>
      </c>
      <c r="KD74" s="38">
        <f t="shared" si="1154"/>
        <v>0</v>
      </c>
      <c r="KE74" s="38">
        <f t="shared" si="1154"/>
        <v>0</v>
      </c>
      <c r="KF74" s="38">
        <f t="shared" si="1154"/>
        <v>0</v>
      </c>
      <c r="KG74" s="38">
        <f t="shared" si="1154"/>
        <v>0</v>
      </c>
      <c r="KH74" s="38">
        <f t="shared" si="1154"/>
        <v>0</v>
      </c>
      <c r="KI74" s="38">
        <f t="shared" si="1154"/>
        <v>0</v>
      </c>
      <c r="KJ74" s="38">
        <f t="shared" si="1154"/>
        <v>0</v>
      </c>
      <c r="KK74" s="38">
        <f t="shared" si="1154"/>
        <v>0</v>
      </c>
      <c r="KL74" s="38">
        <f t="shared" si="1154"/>
        <v>0</v>
      </c>
      <c r="KM74" s="38">
        <f t="shared" si="1154"/>
        <v>0</v>
      </c>
      <c r="KN74" s="38">
        <f>SUM(KB74:KM74)</f>
        <v>0</v>
      </c>
      <c r="KO74" s="38">
        <f t="shared" ref="KO74:KZ74" si="1155">+KO58-KO73</f>
        <v>0</v>
      </c>
      <c r="KP74" s="38">
        <f t="shared" si="1155"/>
        <v>0</v>
      </c>
      <c r="KQ74" s="38">
        <f t="shared" si="1155"/>
        <v>0</v>
      </c>
      <c r="KR74" s="38">
        <f t="shared" si="1155"/>
        <v>0</v>
      </c>
      <c r="KS74" s="38">
        <f t="shared" si="1155"/>
        <v>0</v>
      </c>
      <c r="KT74" s="38">
        <f t="shared" si="1155"/>
        <v>0</v>
      </c>
      <c r="KU74" s="38">
        <f t="shared" si="1155"/>
        <v>0</v>
      </c>
      <c r="KV74" s="38">
        <f t="shared" si="1155"/>
        <v>0</v>
      </c>
      <c r="KW74" s="38">
        <f t="shared" si="1155"/>
        <v>0</v>
      </c>
      <c r="KX74" s="38">
        <f t="shared" si="1155"/>
        <v>0</v>
      </c>
      <c r="KY74" s="38">
        <f t="shared" si="1155"/>
        <v>0</v>
      </c>
      <c r="KZ74" s="38">
        <f t="shared" si="1155"/>
        <v>0</v>
      </c>
      <c r="LA74" s="38">
        <f>SUM(KO74:KZ74)</f>
        <v>0</v>
      </c>
      <c r="LB74" s="38">
        <f t="shared" ref="LB74:LM74" si="1156">+LB58-LB73</f>
        <v>0</v>
      </c>
      <c r="LC74" s="38">
        <f t="shared" si="1156"/>
        <v>0</v>
      </c>
      <c r="LD74" s="38">
        <f t="shared" si="1156"/>
        <v>0</v>
      </c>
      <c r="LE74" s="38">
        <f t="shared" si="1156"/>
        <v>0</v>
      </c>
      <c r="LF74" s="38">
        <f t="shared" si="1156"/>
        <v>0</v>
      </c>
      <c r="LG74" s="38">
        <f t="shared" si="1156"/>
        <v>0</v>
      </c>
      <c r="LH74" s="38">
        <f t="shared" si="1156"/>
        <v>0</v>
      </c>
      <c r="LI74" s="38">
        <f t="shared" si="1156"/>
        <v>0</v>
      </c>
      <c r="LJ74" s="38">
        <f t="shared" si="1156"/>
        <v>0</v>
      </c>
      <c r="LK74" s="38">
        <f t="shared" si="1156"/>
        <v>0</v>
      </c>
      <c r="LL74" s="38">
        <f t="shared" si="1156"/>
        <v>0</v>
      </c>
      <c r="LM74" s="38">
        <f t="shared" si="1156"/>
        <v>0</v>
      </c>
      <c r="LN74" s="38">
        <f>SUM(LB74:LM74)</f>
        <v>0</v>
      </c>
    </row>
    <row r="77" spans="1:326" s="9" customFormat="1">
      <c r="A77" s="9" t="s">
        <v>366</v>
      </c>
      <c r="AN77" s="50">
        <f>SUM(AN23,BA23,BN23,CA23,CN23,DA23,DN23,EA23,EN23,FA23,FN23,GA23)</f>
        <v>-6218307.6923076855</v>
      </c>
      <c r="BA77" s="50">
        <f>SUM(BA23,BN23,CA23,CN23,DA23,DN23,EA23,EN23,FA23,FN23,GA23)</f>
        <v>-5564942.3076923015</v>
      </c>
      <c r="BN77" s="50">
        <f>SUM(BN23,CA23,CN23,DA23,DN23,EA23,EN23,FA23,FN23,GA23)</f>
        <v>-4936153.8461538395</v>
      </c>
      <c r="CA77" s="50">
        <f>SUM(CA23,CN23,DA23,DN23,EA23,EN23,FA23,FN23,GA23)</f>
        <v>-4331942.3076923015</v>
      </c>
      <c r="CN77" s="50">
        <f>SUM(CN23,DA23,DN23,EA23,EN23,FA23,FN23,GA23)</f>
        <v>-3752307.6923076874</v>
      </c>
      <c r="DA77" s="50">
        <f>SUM(DA23,DN23,EA23,EN23,FA23,FN23,GA23)</f>
        <v>-3197249.9999999953</v>
      </c>
      <c r="DN77" s="50">
        <f>SUM(DN23,EA23,EN23,FA23,FN23,GA23)</f>
        <v>-2666769.2307692268</v>
      </c>
      <c r="EA77" s="50">
        <f>SUM(EA23,EN23,FA23,FN23,GA23)</f>
        <v>-2160865.3846153812</v>
      </c>
      <c r="EN77" s="50">
        <f>SUM(EN23,FA23,FN23,GA23)</f>
        <v>-1679538.4615384589</v>
      </c>
      <c r="FA77" s="50">
        <f>SUM(FA23,FN23,GA23)</f>
        <v>-1222788.4615384596</v>
      </c>
      <c r="FN77" s="50">
        <f>SUM(FN23,GA23)</f>
        <v>-790615.38461538334</v>
      </c>
      <c r="GA77" s="50">
        <f>SUM(GA23)</f>
        <v>-383019.23076923011</v>
      </c>
    </row>
    <row r="78" spans="1:326">
      <c r="N78" s="23"/>
      <c r="AA78" s="311"/>
    </row>
    <row r="79" spans="1:326">
      <c r="N79" s="23"/>
      <c r="AA79" s="311"/>
    </row>
    <row r="80" spans="1:326">
      <c r="N80" s="23"/>
      <c r="AA80" s="311"/>
    </row>
    <row r="81" spans="14:27">
      <c r="N81" s="23"/>
      <c r="AA81" s="311"/>
    </row>
  </sheetData>
  <hyperlinks>
    <hyperlink ref="A1" location="'Valdymo darbalaukis'!A1" display="Atgal į valdymo darbalaukį" xr:uid="{00000000-0004-0000-0700-000000000000}"/>
  </hyperlinks>
  <pageMargins left="0.7" right="0.7" top="0.75" bottom="0.75" header="0.3" footer="0.3"/>
  <pageSetup paperSize="9" orientation="portrait" r:id="rId1"/>
  <ignoredErrors>
    <ignoredError sqref="KO36:KP37 LA35:LA37 LN36 N23:FN27 AN18:LA18 GA23:LA27 AN33:KN37 N35:AA37 N45:GN48 N55:GN56 AN59:GN63 AN73:KN74 N18:AA18 LA73:LA74 N40:GN40 N50:GN50 N49:AF49 AH49:GN49 N42:GN43 N41:AA41 AH41:GN41 AO64:GN64" 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AA32"/>
  <sheetViews>
    <sheetView zoomScale="80" zoomScaleNormal="80" workbookViewId="0">
      <selection activeCell="D17" sqref="D17"/>
    </sheetView>
  </sheetViews>
  <sheetFormatPr defaultRowHeight="15" outlineLevelRow="1"/>
  <cols>
    <col min="1" max="1" width="43" bestFit="1" customWidth="1"/>
    <col min="2" max="3" width="10.5703125" bestFit="1" customWidth="1"/>
    <col min="4" max="10" width="11.5703125" bestFit="1" customWidth="1"/>
    <col min="11" max="16" width="10.85546875" bestFit="1" customWidth="1"/>
    <col min="17" max="20" width="10.5703125" bestFit="1" customWidth="1"/>
    <col min="21" max="26" width="10.85546875" bestFit="1" customWidth="1"/>
    <col min="27" max="27" width="11.5703125" style="183" bestFit="1" customWidth="1"/>
  </cols>
  <sheetData>
    <row r="1" spans="1:27">
      <c r="A1" s="1" t="s">
        <v>0</v>
      </c>
    </row>
    <row r="3" spans="1:27" ht="18.75">
      <c r="A3" s="506" t="s">
        <v>355</v>
      </c>
    </row>
    <row r="4" spans="1:27" ht="15.75" thickBot="1"/>
    <row r="5" spans="1:27" ht="15.75" thickBot="1">
      <c r="A5" s="175" t="s">
        <v>172</v>
      </c>
      <c r="B5" s="156">
        <v>1</v>
      </c>
      <c r="C5" s="157">
        <v>2</v>
      </c>
      <c r="D5" s="157">
        <v>3</v>
      </c>
      <c r="E5" s="157">
        <v>4</v>
      </c>
      <c r="F5" s="157">
        <v>5</v>
      </c>
      <c r="G5" s="157">
        <v>6</v>
      </c>
      <c r="H5" s="157">
        <v>7</v>
      </c>
      <c r="I5" s="157">
        <v>8</v>
      </c>
      <c r="J5" s="157">
        <v>9</v>
      </c>
      <c r="K5" s="157">
        <v>10</v>
      </c>
      <c r="L5" s="157">
        <v>11</v>
      </c>
      <c r="M5" s="157">
        <v>12</v>
      </c>
      <c r="N5" s="157">
        <v>13</v>
      </c>
      <c r="O5" s="157">
        <v>14</v>
      </c>
      <c r="P5" s="157">
        <v>15</v>
      </c>
      <c r="Q5" s="157">
        <v>16</v>
      </c>
      <c r="R5" s="157">
        <v>17</v>
      </c>
      <c r="S5" s="157">
        <v>18</v>
      </c>
      <c r="T5" s="157">
        <v>19</v>
      </c>
      <c r="U5" s="157">
        <v>20</v>
      </c>
      <c r="V5" s="157">
        <v>21</v>
      </c>
      <c r="W5" s="157">
        <v>22</v>
      </c>
      <c r="X5" s="157">
        <v>23</v>
      </c>
      <c r="Y5" s="157">
        <v>24</v>
      </c>
      <c r="Z5" s="161">
        <v>25</v>
      </c>
      <c r="AA5" s="184" t="s">
        <v>137</v>
      </c>
    </row>
    <row r="6" spans="1:27" s="36" customFormat="1">
      <c r="A6" s="320" t="s">
        <v>171</v>
      </c>
      <c r="B6" s="321">
        <f>-'Infrastruk. sukūrimo sąnaudos'!N8*'Dalyvio prielaidos'!E17</f>
        <v>-752042.3400000002</v>
      </c>
      <c r="C6" s="321">
        <f>-'Infrastruk. sukūrimo sąnaudos'!AA8*'Dalyvio prielaidos'!E17</f>
        <v>-4261573.26</v>
      </c>
      <c r="D6" s="332">
        <f>-'Infrastruk. sukūrimo sąnaudos'!AN8*'Dalyvio prielaidos'!E17</f>
        <v>-9000</v>
      </c>
      <c r="E6" s="322">
        <f>-'Infrastruk. sukūrimo sąnaudos'!BA18*'Dalyvio prielaidos'!E17</f>
        <v>-9000</v>
      </c>
      <c r="F6" s="322">
        <f>-'Infrastruk. sukūrimo sąnaudos'!BN18*'Dalyvio prielaidos'!E17</f>
        <v>-9000</v>
      </c>
      <c r="G6" s="322">
        <f>-'Infrastruk. sukūrimo sąnaudos'!CA18*'Dalyvio prielaidos'!E17</f>
        <v>-9000</v>
      </c>
      <c r="H6" s="322">
        <f>-'Infrastruk. sukūrimo sąnaudos'!CN18*'Dalyvio prielaidos'!E17</f>
        <v>-9000</v>
      </c>
      <c r="I6" s="322">
        <f>-'Infrastruk. sukūrimo sąnaudos'!DA18*'Dalyvio prielaidos'!E17</f>
        <v>-9000</v>
      </c>
      <c r="J6" s="322">
        <f>-'Infrastruk. sukūrimo sąnaudos'!DN18*'Dalyvio prielaidos'!E17</f>
        <v>-9000</v>
      </c>
      <c r="K6" s="322">
        <f>-'Infrastruk. sukūrimo sąnaudos'!EA18*'Dalyvio prielaidos'!E17</f>
        <v>-9000</v>
      </c>
      <c r="L6" s="322">
        <f>-'Infrastruk. sukūrimo sąnaudos'!EN18*'Dalyvio prielaidos'!E17</f>
        <v>-9000</v>
      </c>
      <c r="M6" s="322">
        <f>-'Infrastruk. sukūrimo sąnaudos'!FA18*'Dalyvio prielaidos'!E17</f>
        <v>-9000</v>
      </c>
      <c r="N6" s="322">
        <f>-'Infrastruk. sukūrimo sąnaudos'!FN18*'Dalyvio prielaidos'!E17</f>
        <v>-9000</v>
      </c>
      <c r="O6" s="322">
        <f>-'Infrastruk. sukūrimo sąnaudos'!GA18*'Dalyvio prielaidos'!E17</f>
        <v>-9000</v>
      </c>
      <c r="P6" s="322">
        <f>-'Infrastruk. sukūrimo sąnaudos'!GN18*'Dalyvio prielaidos'!E17</f>
        <v>-9000</v>
      </c>
      <c r="Q6" s="322">
        <f>-'Infrastruk. sukūrimo sąnaudos'!HA18*'Dalyvio prielaidos'!E17</f>
        <v>0</v>
      </c>
      <c r="R6" s="322">
        <f>-'Infrastruk. sukūrimo sąnaudos'!HN18*'Dalyvio prielaidos'!E17</f>
        <v>0</v>
      </c>
      <c r="S6" s="322">
        <f>-'Infrastruk. sukūrimo sąnaudos'!IA18*'Dalyvio prielaidos'!E17</f>
        <v>0</v>
      </c>
      <c r="T6" s="322">
        <f>-'Infrastruk. sukūrimo sąnaudos'!IN18*'Dalyvio prielaidos'!E17</f>
        <v>0</v>
      </c>
      <c r="U6" s="322">
        <f>-'Infrastruk. sukūrimo sąnaudos'!JA18*'Dalyvio prielaidos'!E17</f>
        <v>0</v>
      </c>
      <c r="V6" s="322">
        <f>-'Infrastruk. sukūrimo sąnaudos'!JN18*'Dalyvio prielaidos'!E17</f>
        <v>0</v>
      </c>
      <c r="W6" s="322">
        <f>-'Infrastruk. sukūrimo sąnaudos'!KA18*'Dalyvio prielaidos'!E17</f>
        <v>0</v>
      </c>
      <c r="X6" s="322">
        <f>-'Infrastruk. sukūrimo sąnaudos'!KN18*'Dalyvio prielaidos'!E17</f>
        <v>0</v>
      </c>
      <c r="Y6" s="322">
        <f>-'Infrastruk. sukūrimo sąnaudos'!LA18*'Dalyvio prielaidos'!E17</f>
        <v>0</v>
      </c>
      <c r="Z6" s="323">
        <f>-'Infrastruk. sukūrimo sąnaudos'!LN18*'Dalyvio prielaidos'!E17</f>
        <v>0</v>
      </c>
      <c r="AA6" s="324">
        <f>SUM(B6:Z6)</f>
        <v>-5130615.5999999996</v>
      </c>
    </row>
    <row r="7" spans="1:27">
      <c r="A7" s="87" t="s">
        <v>259</v>
      </c>
      <c r="B7" s="333">
        <f>-SUM('Metinis atlyginimas'!N14,'Metinis atlyginimas'!N17)</f>
        <v>0</v>
      </c>
      <c r="C7" s="333">
        <f>-SUM('Metinis atlyginimas'!AA14,'Metinis atlyginimas'!AA17)</f>
        <v>0</v>
      </c>
      <c r="D7" s="333">
        <f>-SUM('Metinis atlyginimas'!AN14,'Metinis atlyginimas'!AN17)</f>
        <v>-267877.24999999988</v>
      </c>
      <c r="E7" s="333">
        <f>-SUM('Metinis atlyginimas'!BA14,'Metinis atlyginimas'!BA17)</f>
        <v>-275913.56749999995</v>
      </c>
      <c r="F7" s="333">
        <f>-SUM('Metinis atlyginimas'!BN14,'Metinis atlyginimas'!BN17)</f>
        <v>-284190.97452499997</v>
      </c>
      <c r="G7" s="333">
        <f>-SUM('Metinis atlyginimas'!CA14,'Metinis atlyginimas'!CA17)</f>
        <v>-292716.70376075007</v>
      </c>
      <c r="H7" s="333">
        <f>-SUM('Metinis atlyginimas'!CN14,'Metinis atlyginimas'!CN17)</f>
        <v>-301498.20487357239</v>
      </c>
      <c r="I7" s="333">
        <f>-SUM('Metinis atlyginimas'!DA14,'Metinis atlyginimas'!DA17)</f>
        <v>-310543.15101977973</v>
      </c>
      <c r="J7" s="333">
        <f>-SUM('Metinis atlyginimas'!DN14,'Metinis atlyginimas'!DN17)</f>
        <v>-319859.44555037306</v>
      </c>
      <c r="K7" s="333">
        <f>-SUM('Metinis atlyginimas'!EA14,'Metinis atlyginimas'!EA17)</f>
        <v>-329455.22891688423</v>
      </c>
      <c r="L7" s="333">
        <f>-SUM('Metinis atlyginimas'!EN14,'Metinis atlyginimas'!EN17)</f>
        <v>-339338.88578439073</v>
      </c>
      <c r="M7" s="334">
        <f>-SUM('Metinis atlyginimas'!FA14,'Metinis atlyginimas'!FA17)</f>
        <v>-349519.05235792242</v>
      </c>
      <c r="N7" s="334">
        <f>-SUM('Metinis atlyginimas'!FN14,'Metinis atlyginimas'!FN17)</f>
        <v>-360004.62392866018</v>
      </c>
      <c r="O7" s="334">
        <f>-SUM('Metinis atlyginimas'!GA14,'Metinis atlyginimas'!GA17)</f>
        <v>-370804.76264651993</v>
      </c>
      <c r="P7" s="334">
        <f>-SUM('Metinis atlyginimas'!GN14,'Metinis atlyginimas'!GN17)</f>
        <v>-381928.90552591562</v>
      </c>
      <c r="Q7" s="334">
        <f>-SUM('Metinis atlyginimas'!HA14,'Metinis atlyginimas'!HA17)</f>
        <v>0</v>
      </c>
      <c r="R7" s="334">
        <f>-SUM('Metinis atlyginimas'!HN14,'Metinis atlyginimas'!HN17)</f>
        <v>0</v>
      </c>
      <c r="S7" s="334">
        <f>-SUM('Metinis atlyginimas'!IA14,'Metinis atlyginimas'!IA17)</f>
        <v>0</v>
      </c>
      <c r="T7" s="334">
        <f>-SUM('Metinis atlyginimas'!IN14,'Metinis atlyginimas'!IN17)</f>
        <v>0</v>
      </c>
      <c r="U7" s="334">
        <f>-SUM('Metinis atlyginimas'!JA14,'Metinis atlyginimas'!JA17)</f>
        <v>0</v>
      </c>
      <c r="V7" s="334">
        <f>-SUM('Metinis atlyginimas'!JN14,'Metinis atlyginimas'!JN17)</f>
        <v>0</v>
      </c>
      <c r="W7" s="334">
        <f>-SUM('Metinis atlyginimas'!KA14,'Metinis atlyginimas'!KA17)</f>
        <v>0</v>
      </c>
      <c r="X7" s="334">
        <f>-SUM('Metinis atlyginimas'!KN14,'Metinis atlyginimas'!KN17)</f>
        <v>0</v>
      </c>
      <c r="Y7" s="334">
        <f>-SUM('Metinis atlyginimas'!LA14,'Metinis atlyginimas'!LA17)</f>
        <v>0</v>
      </c>
      <c r="Z7" s="335">
        <f>-SUM('Metinis atlyginimas'!LN14,'Metinis atlyginimas'!LN17)</f>
        <v>0</v>
      </c>
      <c r="AA7" s="164">
        <f>SUM(B7:Z7)</f>
        <v>-4183650.7563897683</v>
      </c>
    </row>
    <row r="8" spans="1:27" ht="15.75" thickBot="1">
      <c r="A8" s="110" t="s">
        <v>354</v>
      </c>
      <c r="B8" s="127">
        <f>'Metinis atlyginimas'!N10</f>
        <v>0</v>
      </c>
      <c r="C8" s="79">
        <f>'Metinis atlyginimas'!AA10</f>
        <v>0</v>
      </c>
      <c r="D8" s="79">
        <f>'Metinis atlyginimas'!AN10</f>
        <v>1007877.2499999999</v>
      </c>
      <c r="E8" s="79">
        <f>'Metinis atlyginimas'!BA10</f>
        <v>1015913.5675</v>
      </c>
      <c r="F8" s="79">
        <f>'Metinis atlyginimas'!BN10</f>
        <v>1024190.974525</v>
      </c>
      <c r="G8" s="79">
        <f>'Metinis atlyginimas'!CA10</f>
        <v>1032716.70376075</v>
      </c>
      <c r="H8" s="79">
        <f>'Metinis atlyginimas'!CN10</f>
        <v>1041498.2048735725</v>
      </c>
      <c r="I8" s="79">
        <f>'Metinis atlyginimas'!DA10</f>
        <v>1050543.1510197797</v>
      </c>
      <c r="J8" s="79">
        <f>'Metinis atlyginimas'!DN10</f>
        <v>1059859.4455503731</v>
      </c>
      <c r="K8" s="79">
        <f>'Metinis atlyginimas'!EA10</f>
        <v>1069455.2289168844</v>
      </c>
      <c r="L8" s="79">
        <f>'Metinis atlyginimas'!EN10</f>
        <v>1079338.8857843908</v>
      </c>
      <c r="M8" s="79">
        <f>'Metinis atlyginimas'!FA10</f>
        <v>1089519.0523579225</v>
      </c>
      <c r="N8" s="79">
        <f>'Metinis atlyginimas'!FN10</f>
        <v>1100004.6239286603</v>
      </c>
      <c r="O8" s="79">
        <f>'Metinis atlyginimas'!GA10</f>
        <v>1110804.7626465198</v>
      </c>
      <c r="P8" s="79">
        <f>'Metinis atlyginimas'!GN10</f>
        <v>1121928.9055259156</v>
      </c>
      <c r="Q8" s="79">
        <f>'Metinis atlyginimas'!HA10</f>
        <v>0</v>
      </c>
      <c r="R8" s="79">
        <f>'Metinis atlyginimas'!HN10</f>
        <v>0</v>
      </c>
      <c r="S8" s="79">
        <f>'Metinis atlyginimas'!IA10</f>
        <v>0</v>
      </c>
      <c r="T8" s="79">
        <f>'Metinis atlyginimas'!IN10</f>
        <v>0</v>
      </c>
      <c r="U8" s="79">
        <f>'Metinis atlyginimas'!JA10</f>
        <v>0</v>
      </c>
      <c r="V8" s="79">
        <f>'Metinis atlyginimas'!JN10</f>
        <v>0</v>
      </c>
      <c r="W8" s="79">
        <f>'Metinis atlyginimas'!KA10</f>
        <v>0</v>
      </c>
      <c r="X8" s="79">
        <f>'Metinis atlyginimas'!KN10</f>
        <v>0</v>
      </c>
      <c r="Y8" s="79">
        <f>'Metinis atlyginimas'!LA10</f>
        <v>0</v>
      </c>
      <c r="Z8" s="90">
        <f>'Metinis atlyginimas'!LN10</f>
        <v>0</v>
      </c>
      <c r="AA8" s="166">
        <f>SUM(B8:Z8)</f>
        <v>13803650.756389771</v>
      </c>
    </row>
    <row r="9" spans="1:27" ht="15.75" thickBot="1">
      <c r="A9" s="109" t="s">
        <v>137</v>
      </c>
      <c r="B9" s="171">
        <f>B6+B7+B8</f>
        <v>-752042.3400000002</v>
      </c>
      <c r="C9" s="171">
        <f>C6+C7+C8</f>
        <v>-4261573.26</v>
      </c>
      <c r="D9" s="171">
        <f>D6+D7+D8</f>
        <v>731000</v>
      </c>
      <c r="E9" s="171">
        <f t="shared" ref="E9:N9" si="0">E6+E7+E8</f>
        <v>731000</v>
      </c>
      <c r="F9" s="171">
        <f t="shared" si="0"/>
        <v>731000</v>
      </c>
      <c r="G9" s="171">
        <f t="shared" si="0"/>
        <v>731000</v>
      </c>
      <c r="H9" s="171">
        <f t="shared" si="0"/>
        <v>731000</v>
      </c>
      <c r="I9" s="171">
        <f t="shared" si="0"/>
        <v>731000</v>
      </c>
      <c r="J9" s="171">
        <f t="shared" si="0"/>
        <v>731000</v>
      </c>
      <c r="K9" s="171">
        <f t="shared" si="0"/>
        <v>731000.00000000023</v>
      </c>
      <c r="L9" s="171">
        <f t="shared" si="0"/>
        <v>731000.00000000012</v>
      </c>
      <c r="M9" s="171">
        <f t="shared" si="0"/>
        <v>731000.00000000012</v>
      </c>
      <c r="N9" s="171">
        <f t="shared" si="0"/>
        <v>731000.00000000012</v>
      </c>
      <c r="O9" s="171">
        <f t="shared" ref="O9" si="1">O6+O7+O8</f>
        <v>730999.99999999988</v>
      </c>
      <c r="P9" s="171">
        <f t="shared" ref="P9" si="2">P6+P7+P8</f>
        <v>731000</v>
      </c>
      <c r="Q9" s="171">
        <f t="shared" ref="Q9" si="3">Q6+Q7+Q8</f>
        <v>0</v>
      </c>
      <c r="R9" s="171">
        <f t="shared" ref="R9" si="4">R6+R7+R8</f>
        <v>0</v>
      </c>
      <c r="S9" s="171">
        <f t="shared" ref="S9" si="5">S6+S7+S8</f>
        <v>0</v>
      </c>
      <c r="T9" s="171">
        <f t="shared" ref="T9" si="6">T6+T7+T8</f>
        <v>0</v>
      </c>
      <c r="U9" s="171">
        <f t="shared" ref="U9:X9" si="7">U6+U7+U8</f>
        <v>0</v>
      </c>
      <c r="V9" s="171">
        <f t="shared" si="7"/>
        <v>0</v>
      </c>
      <c r="W9" s="171">
        <f t="shared" si="7"/>
        <v>0</v>
      </c>
      <c r="X9" s="171">
        <f t="shared" si="7"/>
        <v>0</v>
      </c>
      <c r="Y9" s="171">
        <f t="shared" ref="Y9" si="8">Y6+Y7+Y8</f>
        <v>0</v>
      </c>
      <c r="Z9" s="171">
        <f t="shared" ref="Z9" si="9">Z6+Z7+Z8</f>
        <v>0</v>
      </c>
      <c r="AA9" s="166">
        <f>SUM(B9:Z9)</f>
        <v>4489384.4000000004</v>
      </c>
    </row>
    <row r="11" spans="1:27">
      <c r="A11" s="354" t="s">
        <v>173</v>
      </c>
      <c r="B11" s="519">
        <f>IFERROR(IRR(B9:Z9),0)</f>
        <v>0.10380805303606278</v>
      </c>
    </row>
    <row r="12" spans="1:27" ht="15.75" thickBot="1">
      <c r="AA12"/>
    </row>
    <row r="13" spans="1:27" ht="15.75" thickBot="1">
      <c r="A13" s="175" t="s">
        <v>172</v>
      </c>
      <c r="B13" s="193">
        <v>1</v>
      </c>
      <c r="C13" s="173">
        <v>2</v>
      </c>
      <c r="D13" s="173">
        <v>3</v>
      </c>
      <c r="E13" s="173">
        <v>4</v>
      </c>
      <c r="F13" s="173">
        <v>5</v>
      </c>
      <c r="G13" s="173">
        <v>6</v>
      </c>
      <c r="H13" s="173">
        <v>7</v>
      </c>
      <c r="I13" s="173">
        <v>8</v>
      </c>
      <c r="J13" s="173">
        <v>9</v>
      </c>
      <c r="K13" s="173">
        <v>10</v>
      </c>
      <c r="L13" s="173">
        <v>11</v>
      </c>
      <c r="M13" s="173">
        <v>12</v>
      </c>
      <c r="N13" s="173">
        <v>13</v>
      </c>
      <c r="O13" s="173">
        <v>14</v>
      </c>
      <c r="P13" s="173">
        <v>15</v>
      </c>
      <c r="Q13" s="173">
        <v>16</v>
      </c>
      <c r="R13" s="173">
        <v>17</v>
      </c>
      <c r="S13" s="173">
        <v>18</v>
      </c>
      <c r="T13" s="173">
        <v>19</v>
      </c>
      <c r="U13" s="173">
        <v>20</v>
      </c>
      <c r="V13" s="173">
        <v>21</v>
      </c>
      <c r="W13" s="173">
        <v>22</v>
      </c>
      <c r="X13" s="173">
        <v>23</v>
      </c>
      <c r="Y13" s="173">
        <v>24</v>
      </c>
      <c r="Z13" s="174">
        <v>25</v>
      </c>
      <c r="AA13"/>
    </row>
    <row r="14" spans="1:27">
      <c r="A14" s="116" t="s">
        <v>174</v>
      </c>
      <c r="B14" s="113"/>
      <c r="C14" s="78">
        <f>B19</f>
        <v>-752042.3400000002</v>
      </c>
      <c r="D14" s="78">
        <f t="shared" ref="D14:Z14" si="10">C19</f>
        <v>-5091683.6511160843</v>
      </c>
      <c r="E14" s="78">
        <f t="shared" si="10"/>
        <v>-4889241.4176139962</v>
      </c>
      <c r="F14" s="78">
        <f t="shared" si="10"/>
        <v>-4665784.0499997847</v>
      </c>
      <c r="G14" s="78">
        <f t="shared" si="10"/>
        <v>-4419130.0081169782</v>
      </c>
      <c r="H14" s="78">
        <f t="shared" si="10"/>
        <v>-4146871.2903728415</v>
      </c>
      <c r="I14" s="78">
        <f t="shared" si="10"/>
        <v>-3846349.9252175908</v>
      </c>
      <c r="J14" s="78">
        <f t="shared" si="10"/>
        <v>-3514632.0222498346</v>
      </c>
      <c r="K14" s="78">
        <f t="shared" si="10"/>
        <v>-3148479.1296177898</v>
      </c>
      <c r="L14" s="78">
        <f t="shared" si="10"/>
        <v>-2744316.6180880899</v>
      </c>
      <c r="M14" s="78">
        <f t="shared" si="10"/>
        <v>-2298198.7831263267</v>
      </c>
      <c r="N14" s="78">
        <f t="shared" si="10"/>
        <v>-1805770.3242925194</v>
      </c>
      <c r="O14" s="78">
        <f t="shared" si="10"/>
        <v>-1262223.8258876253</v>
      </c>
      <c r="P14" s="78">
        <f t="shared" si="10"/>
        <v>-662252.82374874991</v>
      </c>
      <c r="Q14" s="78">
        <f t="shared" si="10"/>
        <v>2.5751069188117981E-7</v>
      </c>
      <c r="R14" s="78">
        <f t="shared" si="10"/>
        <v>2.8424237544133455E-7</v>
      </c>
      <c r="S14" s="78">
        <f t="shared" si="10"/>
        <v>3.1374902302624507E-7</v>
      </c>
      <c r="T14" s="78">
        <f t="shared" si="10"/>
        <v>3.4631869824856641E-7</v>
      </c>
      <c r="U14" s="78">
        <f t="shared" si="10"/>
        <v>3.8226936804373382E-7</v>
      </c>
      <c r="V14" s="78">
        <f t="shared" si="10"/>
        <v>4.2195200687567993E-7</v>
      </c>
      <c r="W14" s="78">
        <f t="shared" si="10"/>
        <v>4.6575402318410365E-7</v>
      </c>
      <c r="X14" s="78">
        <f t="shared" si="10"/>
        <v>5.1410304152455871E-7</v>
      </c>
      <c r="Y14" s="78">
        <f t="shared" si="10"/>
        <v>5.674710773251413E-7</v>
      </c>
      <c r="Z14" s="117">
        <f t="shared" si="10"/>
        <v>6.2637914501654128E-7</v>
      </c>
      <c r="AA14"/>
    </row>
    <row r="15" spans="1:27">
      <c r="A15" s="57" t="s">
        <v>175</v>
      </c>
      <c r="B15" s="38">
        <f>B14*$B$11</f>
        <v>0</v>
      </c>
      <c r="C15" s="38">
        <f>C14*$B$11</f>
        <v>-78068.051116084782</v>
      </c>
      <c r="D15" s="38">
        <f t="shared" ref="D15:Z15" si="11">D14*$B$11</f>
        <v>-528557.76649791223</v>
      </c>
      <c r="E15" s="38">
        <f>E14*$B$11</f>
        <v>-507542.63238578849</v>
      </c>
      <c r="F15" s="38">
        <f t="shared" si="11"/>
        <v>-484345.95811719343</v>
      </c>
      <c r="G15" s="38">
        <f t="shared" si="11"/>
        <v>-458741.28225586377</v>
      </c>
      <c r="H15" s="38">
        <f t="shared" si="11"/>
        <v>-430478.63484474999</v>
      </c>
      <c r="I15" s="38">
        <f t="shared" si="11"/>
        <v>-399282.09703224374</v>
      </c>
      <c r="J15" s="38">
        <f t="shared" si="11"/>
        <v>-364847.10736795538</v>
      </c>
      <c r="K15" s="38">
        <f t="shared" si="11"/>
        <v>-326837.48847030028</v>
      </c>
      <c r="L15" s="38">
        <f t="shared" si="11"/>
        <v>-284882.16503823688</v>
      </c>
      <c r="M15" s="38">
        <f t="shared" si="11"/>
        <v>-238571.54116619265</v>
      </c>
      <c r="N15" s="38">
        <f t="shared" si="11"/>
        <v>-187453.50159510612</v>
      </c>
      <c r="O15" s="38">
        <f t="shared" si="11"/>
        <v>-131028.99786112468</v>
      </c>
      <c r="P15" s="38">
        <f t="shared" si="11"/>
        <v>-68747.176250992561</v>
      </c>
      <c r="Q15" s="38">
        <f t="shared" si="11"/>
        <v>2.6731683560154732E-8</v>
      </c>
      <c r="R15" s="38">
        <f t="shared" si="11"/>
        <v>2.9506647584910523E-8</v>
      </c>
      <c r="S15" s="38">
        <f t="shared" si="11"/>
        <v>3.2569675222321332E-8</v>
      </c>
      <c r="T15" s="38">
        <f t="shared" si="11"/>
        <v>3.5950669795167405E-8</v>
      </c>
      <c r="U15" s="38">
        <f t="shared" si="11"/>
        <v>3.9682638831946122E-8</v>
      </c>
      <c r="V15" s="38">
        <f t="shared" si="11"/>
        <v>4.3802016308423711E-8</v>
      </c>
      <c r="W15" s="38">
        <f t="shared" si="11"/>
        <v>4.8349018340455044E-8</v>
      </c>
      <c r="X15" s="38">
        <f t="shared" si="11"/>
        <v>5.3368035800582573E-8</v>
      </c>
      <c r="Y15" s="38">
        <f t="shared" si="11"/>
        <v>5.8908067691399946E-8</v>
      </c>
      <c r="Z15" s="118">
        <f t="shared" si="11"/>
        <v>6.5023199506560768E-8</v>
      </c>
      <c r="AA15"/>
    </row>
    <row r="16" spans="1:27">
      <c r="A16" s="57" t="s">
        <v>171</v>
      </c>
      <c r="B16" s="115">
        <f t="shared" ref="B16:C18" si="12">B6</f>
        <v>-752042.3400000002</v>
      </c>
      <c r="C16" s="38">
        <f t="shared" si="12"/>
        <v>-4261573.26</v>
      </c>
      <c r="D16" s="38">
        <f t="shared" ref="D16:Z16" si="13">D6</f>
        <v>-9000</v>
      </c>
      <c r="E16" s="38">
        <f t="shared" si="13"/>
        <v>-9000</v>
      </c>
      <c r="F16" s="38">
        <f t="shared" si="13"/>
        <v>-9000</v>
      </c>
      <c r="G16" s="38">
        <f t="shared" si="13"/>
        <v>-9000</v>
      </c>
      <c r="H16" s="38">
        <f t="shared" si="13"/>
        <v>-9000</v>
      </c>
      <c r="I16" s="38">
        <f t="shared" si="13"/>
        <v>-9000</v>
      </c>
      <c r="J16" s="38">
        <f t="shared" si="13"/>
        <v>-9000</v>
      </c>
      <c r="K16" s="38">
        <f t="shared" si="13"/>
        <v>-9000</v>
      </c>
      <c r="L16" s="38">
        <f t="shared" si="13"/>
        <v>-9000</v>
      </c>
      <c r="M16" s="38">
        <f t="shared" si="13"/>
        <v>-9000</v>
      </c>
      <c r="N16" s="38">
        <f t="shared" si="13"/>
        <v>-9000</v>
      </c>
      <c r="O16" s="38">
        <f t="shared" si="13"/>
        <v>-9000</v>
      </c>
      <c r="P16" s="38">
        <f t="shared" si="13"/>
        <v>-9000</v>
      </c>
      <c r="Q16" s="38">
        <f t="shared" si="13"/>
        <v>0</v>
      </c>
      <c r="R16" s="38">
        <f t="shared" si="13"/>
        <v>0</v>
      </c>
      <c r="S16" s="38">
        <f t="shared" si="13"/>
        <v>0</v>
      </c>
      <c r="T16" s="38">
        <f t="shared" si="13"/>
        <v>0</v>
      </c>
      <c r="U16" s="38">
        <f t="shared" si="13"/>
        <v>0</v>
      </c>
      <c r="V16" s="38">
        <f t="shared" si="13"/>
        <v>0</v>
      </c>
      <c r="W16" s="38">
        <f t="shared" si="13"/>
        <v>0</v>
      </c>
      <c r="X16" s="38">
        <f t="shared" si="13"/>
        <v>0</v>
      </c>
      <c r="Y16" s="38">
        <f t="shared" si="13"/>
        <v>0</v>
      </c>
      <c r="Z16" s="118">
        <f t="shared" si="13"/>
        <v>0</v>
      </c>
      <c r="AA16"/>
    </row>
    <row r="17" spans="1:27" s="36" customFormat="1">
      <c r="A17" s="325" t="s">
        <v>257</v>
      </c>
      <c r="B17" s="317">
        <f t="shared" si="12"/>
        <v>0</v>
      </c>
      <c r="C17" s="317">
        <f t="shared" si="12"/>
        <v>0</v>
      </c>
      <c r="D17" s="317">
        <f t="shared" ref="D17:Z17" si="14">D7</f>
        <v>-267877.24999999988</v>
      </c>
      <c r="E17" s="317">
        <f t="shared" si="14"/>
        <v>-275913.56749999995</v>
      </c>
      <c r="F17" s="317">
        <f t="shared" si="14"/>
        <v>-284190.97452499997</v>
      </c>
      <c r="G17" s="317">
        <f t="shared" si="14"/>
        <v>-292716.70376075007</v>
      </c>
      <c r="H17" s="317">
        <f t="shared" si="14"/>
        <v>-301498.20487357239</v>
      </c>
      <c r="I17" s="317">
        <f t="shared" si="14"/>
        <v>-310543.15101977973</v>
      </c>
      <c r="J17" s="317">
        <f t="shared" si="14"/>
        <v>-319859.44555037306</v>
      </c>
      <c r="K17" s="317">
        <f t="shared" si="14"/>
        <v>-329455.22891688423</v>
      </c>
      <c r="L17" s="317">
        <f t="shared" si="14"/>
        <v>-339338.88578439073</v>
      </c>
      <c r="M17" s="317">
        <f t="shared" si="14"/>
        <v>-349519.05235792242</v>
      </c>
      <c r="N17" s="317">
        <f t="shared" si="14"/>
        <v>-360004.62392866018</v>
      </c>
      <c r="O17" s="317">
        <f t="shared" si="14"/>
        <v>-370804.76264651993</v>
      </c>
      <c r="P17" s="317">
        <f t="shared" si="14"/>
        <v>-381928.90552591562</v>
      </c>
      <c r="Q17" s="317">
        <f t="shared" si="14"/>
        <v>0</v>
      </c>
      <c r="R17" s="317">
        <f t="shared" si="14"/>
        <v>0</v>
      </c>
      <c r="S17" s="317">
        <f t="shared" si="14"/>
        <v>0</v>
      </c>
      <c r="T17" s="317">
        <f t="shared" si="14"/>
        <v>0</v>
      </c>
      <c r="U17" s="317">
        <f t="shared" si="14"/>
        <v>0</v>
      </c>
      <c r="V17" s="317">
        <f t="shared" si="14"/>
        <v>0</v>
      </c>
      <c r="W17" s="317">
        <f t="shared" si="14"/>
        <v>0</v>
      </c>
      <c r="X17" s="317">
        <f t="shared" si="14"/>
        <v>0</v>
      </c>
      <c r="Y17" s="317">
        <f t="shared" si="14"/>
        <v>0</v>
      </c>
      <c r="Z17" s="317">
        <f t="shared" si="14"/>
        <v>0</v>
      </c>
    </row>
    <row r="18" spans="1:27" s="36" customFormat="1">
      <c r="A18" s="325" t="s">
        <v>176</v>
      </c>
      <c r="B18" s="326">
        <f t="shared" si="12"/>
        <v>0</v>
      </c>
      <c r="C18" s="317">
        <f t="shared" si="12"/>
        <v>0</v>
      </c>
      <c r="D18" s="317">
        <f t="shared" ref="D18:K18" si="15">D8</f>
        <v>1007877.2499999999</v>
      </c>
      <c r="E18" s="317">
        <f>E8</f>
        <v>1015913.5675</v>
      </c>
      <c r="F18" s="317">
        <f t="shared" si="15"/>
        <v>1024190.974525</v>
      </c>
      <c r="G18" s="317">
        <f t="shared" si="15"/>
        <v>1032716.70376075</v>
      </c>
      <c r="H18" s="317">
        <f t="shared" si="15"/>
        <v>1041498.2048735725</v>
      </c>
      <c r="I18" s="317">
        <f t="shared" si="15"/>
        <v>1050543.1510197797</v>
      </c>
      <c r="J18" s="317">
        <f t="shared" si="15"/>
        <v>1059859.4455503731</v>
      </c>
      <c r="K18" s="317">
        <f t="shared" si="15"/>
        <v>1069455.2289168844</v>
      </c>
      <c r="L18" s="317">
        <f t="shared" ref="L18:Z18" si="16">L8</f>
        <v>1079338.8857843908</v>
      </c>
      <c r="M18" s="317">
        <f t="shared" si="16"/>
        <v>1089519.0523579225</v>
      </c>
      <c r="N18" s="317">
        <f t="shared" si="16"/>
        <v>1100004.6239286603</v>
      </c>
      <c r="O18" s="317">
        <f t="shared" si="16"/>
        <v>1110804.7626465198</v>
      </c>
      <c r="P18" s="317">
        <f t="shared" si="16"/>
        <v>1121928.9055259156</v>
      </c>
      <c r="Q18" s="317">
        <f t="shared" si="16"/>
        <v>0</v>
      </c>
      <c r="R18" s="317">
        <f t="shared" si="16"/>
        <v>0</v>
      </c>
      <c r="S18" s="317">
        <f t="shared" si="16"/>
        <v>0</v>
      </c>
      <c r="T18" s="317">
        <f t="shared" si="16"/>
        <v>0</v>
      </c>
      <c r="U18" s="317">
        <f t="shared" si="16"/>
        <v>0</v>
      </c>
      <c r="V18" s="317">
        <f t="shared" si="16"/>
        <v>0</v>
      </c>
      <c r="W18" s="317">
        <f t="shared" si="16"/>
        <v>0</v>
      </c>
      <c r="X18" s="317">
        <f t="shared" si="16"/>
        <v>0</v>
      </c>
      <c r="Y18" s="317">
        <f t="shared" si="16"/>
        <v>0</v>
      </c>
      <c r="Z18" s="327">
        <f t="shared" si="16"/>
        <v>0</v>
      </c>
    </row>
    <row r="19" spans="1:27" s="36" customFormat="1" ht="15.75" thickBot="1">
      <c r="A19" s="328" t="s">
        <v>177</v>
      </c>
      <c r="B19" s="329">
        <f>B14+B15+B16+B17+B18</f>
        <v>-752042.3400000002</v>
      </c>
      <c r="C19" s="329">
        <f>C14+C15+C16+C17+C18</f>
        <v>-5091683.6511160843</v>
      </c>
      <c r="D19" s="329">
        <f t="shared" ref="D19:L19" si="17">D14+D15+D16+D17+D18</f>
        <v>-4889241.4176139962</v>
      </c>
      <c r="E19" s="329">
        <f t="shared" si="17"/>
        <v>-4665784.0499997847</v>
      </c>
      <c r="F19" s="329">
        <f t="shared" si="17"/>
        <v>-4419130.0081169782</v>
      </c>
      <c r="G19" s="329">
        <f t="shared" si="17"/>
        <v>-4146871.2903728415</v>
      </c>
      <c r="H19" s="329">
        <f t="shared" si="17"/>
        <v>-3846349.9252175908</v>
      </c>
      <c r="I19" s="329">
        <f t="shared" si="17"/>
        <v>-3514632.0222498346</v>
      </c>
      <c r="J19" s="329">
        <f t="shared" si="17"/>
        <v>-3148479.1296177898</v>
      </c>
      <c r="K19" s="329">
        <f t="shared" si="17"/>
        <v>-2744316.6180880899</v>
      </c>
      <c r="L19" s="329">
        <f t="shared" si="17"/>
        <v>-2298198.7831263267</v>
      </c>
      <c r="M19" s="329">
        <f t="shared" ref="M19" si="18">M14+M15+M16+M17+M18</f>
        <v>-1805770.3242925194</v>
      </c>
      <c r="N19" s="329">
        <f t="shared" ref="N19" si="19">N14+N15+N16+N17+N18</f>
        <v>-1262223.8258876253</v>
      </c>
      <c r="O19" s="329">
        <f t="shared" ref="O19" si="20">O14+O15+O16+O17+O18</f>
        <v>-662252.82374874991</v>
      </c>
      <c r="P19" s="329">
        <f t="shared" ref="P19" si="21">P14+P15+P16+P17+P18</f>
        <v>2.5751069188117981E-7</v>
      </c>
      <c r="Q19" s="329">
        <f t="shared" ref="Q19" si="22">Q14+Q15+Q16+Q17+Q18</f>
        <v>2.8424237544133455E-7</v>
      </c>
      <c r="R19" s="329">
        <f t="shared" ref="R19" si="23">R14+R15+R16+R17+R18</f>
        <v>3.1374902302624507E-7</v>
      </c>
      <c r="S19" s="329">
        <f t="shared" ref="S19" si="24">S14+S15+S16+S17+S18</f>
        <v>3.4631869824856641E-7</v>
      </c>
      <c r="T19" s="329">
        <f t="shared" ref="T19:U19" si="25">T14+T15+T16+T17+T18</f>
        <v>3.8226936804373382E-7</v>
      </c>
      <c r="U19" s="329">
        <f t="shared" si="25"/>
        <v>4.2195200687567993E-7</v>
      </c>
      <c r="V19" s="329">
        <f t="shared" ref="V19" si="26">V14+V15+V16+V17+V18</f>
        <v>4.6575402318410365E-7</v>
      </c>
      <c r="W19" s="329">
        <f t="shared" ref="W19" si="27">W14+W15+W16+W17+W18</f>
        <v>5.1410304152455871E-7</v>
      </c>
      <c r="X19" s="329">
        <f t="shared" ref="X19" si="28">X14+X15+X16+X17+X18</f>
        <v>5.674710773251413E-7</v>
      </c>
      <c r="Y19" s="329">
        <f t="shared" ref="Y19" si="29">Y14+Y15+Y16+Y17+Y18</f>
        <v>6.2637914501654128E-7</v>
      </c>
      <c r="Z19" s="329">
        <f t="shared" ref="Z19" si="30">Z14+Z15+Z16+Z17+Z18</f>
        <v>6.9140234452310202E-7</v>
      </c>
    </row>
    <row r="20" spans="1:27" ht="15.75" thickBot="1"/>
    <row r="21" spans="1:27" ht="15.75" thickBot="1">
      <c r="A21" s="14" t="s">
        <v>178</v>
      </c>
      <c r="B21" s="172">
        <v>1</v>
      </c>
      <c r="C21" s="173">
        <v>2</v>
      </c>
      <c r="D21" s="173">
        <v>3</v>
      </c>
      <c r="E21" s="173">
        <v>4</v>
      </c>
      <c r="F21" s="173">
        <v>5</v>
      </c>
      <c r="G21" s="173">
        <v>6</v>
      </c>
      <c r="H21" s="173">
        <v>7</v>
      </c>
      <c r="I21" s="173">
        <v>8</v>
      </c>
      <c r="J21" s="173">
        <v>9</v>
      </c>
      <c r="K21" s="173">
        <v>10</v>
      </c>
      <c r="L21" s="173">
        <v>11</v>
      </c>
      <c r="M21" s="173">
        <v>12</v>
      </c>
      <c r="N21" s="173">
        <v>13</v>
      </c>
      <c r="O21" s="173">
        <v>14</v>
      </c>
      <c r="P21" s="173">
        <v>15</v>
      </c>
      <c r="Q21" s="173">
        <v>16</v>
      </c>
      <c r="R21" s="173">
        <v>17</v>
      </c>
      <c r="S21" s="173">
        <v>18</v>
      </c>
      <c r="T21" s="173">
        <v>19</v>
      </c>
      <c r="U21" s="173">
        <v>20</v>
      </c>
      <c r="V21" s="173">
        <v>21</v>
      </c>
      <c r="W21" s="173">
        <v>22</v>
      </c>
      <c r="X21" s="173">
        <v>23</v>
      </c>
      <c r="Y21" s="173">
        <v>24</v>
      </c>
      <c r="Z21" s="174">
        <v>25</v>
      </c>
      <c r="AA21" s="162" t="s">
        <v>137</v>
      </c>
    </row>
    <row r="22" spans="1:27">
      <c r="A22" s="116" t="s">
        <v>179</v>
      </c>
      <c r="B22" s="178">
        <f>B23+B24</f>
        <v>752042.3400000002</v>
      </c>
      <c r="C22" s="179">
        <f t="shared" ref="C22:Z22" si="31">C23+C24</f>
        <v>4339641.3111160845</v>
      </c>
      <c r="D22" s="179">
        <f t="shared" si="31"/>
        <v>537557.76649791223</v>
      </c>
      <c r="E22" s="179">
        <f t="shared" si="31"/>
        <v>516542.63238578849</v>
      </c>
      <c r="F22" s="179">
        <f t="shared" si="31"/>
        <v>493345.95811719343</v>
      </c>
      <c r="G22" s="179">
        <f t="shared" si="31"/>
        <v>467741.28225586377</v>
      </c>
      <c r="H22" s="179">
        <f t="shared" si="31"/>
        <v>439478.63484474999</v>
      </c>
      <c r="I22" s="179">
        <f t="shared" si="31"/>
        <v>408282.09703224374</v>
      </c>
      <c r="J22" s="179">
        <f t="shared" si="31"/>
        <v>373847.10736795538</v>
      </c>
      <c r="K22" s="179">
        <f t="shared" si="31"/>
        <v>335837.48847030028</v>
      </c>
      <c r="L22" s="179">
        <f t="shared" si="31"/>
        <v>293882.16503823688</v>
      </c>
      <c r="M22" s="179">
        <f t="shared" si="31"/>
        <v>247571.54116619265</v>
      </c>
      <c r="N22" s="179">
        <f t="shared" si="31"/>
        <v>196453.50159510612</v>
      </c>
      <c r="O22" s="179">
        <f t="shared" si="31"/>
        <v>140028.99786112469</v>
      </c>
      <c r="P22" s="179">
        <f t="shared" si="31"/>
        <v>77747.176250992561</v>
      </c>
      <c r="Q22" s="179">
        <f t="shared" si="31"/>
        <v>-2.6731683560154732E-8</v>
      </c>
      <c r="R22" s="179">
        <f t="shared" si="31"/>
        <v>-2.9506647584910523E-8</v>
      </c>
      <c r="S22" s="179">
        <f t="shared" si="31"/>
        <v>-3.2569675222321332E-8</v>
      </c>
      <c r="T22" s="179">
        <f t="shared" si="31"/>
        <v>-3.5950669795167405E-8</v>
      </c>
      <c r="U22" s="179">
        <f t="shared" si="31"/>
        <v>-3.9682638831946122E-8</v>
      </c>
      <c r="V22" s="179">
        <f t="shared" si="31"/>
        <v>-4.3802016308423711E-8</v>
      </c>
      <c r="W22" s="179">
        <f t="shared" si="31"/>
        <v>-4.8349018340455044E-8</v>
      </c>
      <c r="X22" s="179">
        <f t="shared" si="31"/>
        <v>-5.3368035800582573E-8</v>
      </c>
      <c r="Y22" s="179">
        <f t="shared" si="31"/>
        <v>-5.8908067691399946E-8</v>
      </c>
      <c r="Z22" s="188">
        <f t="shared" si="31"/>
        <v>-6.5023199506560768E-8</v>
      </c>
      <c r="AA22" s="163">
        <f>SUM(B22:Z22)</f>
        <v>9619999.999999309</v>
      </c>
    </row>
    <row r="23" spans="1:27" s="187" customFormat="1" ht="12.75" outlineLevel="1">
      <c r="A23" s="177" t="s">
        <v>180</v>
      </c>
      <c r="B23" s="185">
        <f t="shared" ref="B23:Z23" si="32">-B6</f>
        <v>752042.3400000002</v>
      </c>
      <c r="C23" s="186">
        <f t="shared" si="32"/>
        <v>4261573.26</v>
      </c>
      <c r="D23" s="186">
        <f t="shared" si="32"/>
        <v>9000</v>
      </c>
      <c r="E23" s="186">
        <f t="shared" si="32"/>
        <v>9000</v>
      </c>
      <c r="F23" s="186">
        <f t="shared" si="32"/>
        <v>9000</v>
      </c>
      <c r="G23" s="186">
        <f t="shared" si="32"/>
        <v>9000</v>
      </c>
      <c r="H23" s="186">
        <f t="shared" si="32"/>
        <v>9000</v>
      </c>
      <c r="I23" s="186">
        <f t="shared" si="32"/>
        <v>9000</v>
      </c>
      <c r="J23" s="186">
        <f t="shared" si="32"/>
        <v>9000</v>
      </c>
      <c r="K23" s="186">
        <f t="shared" si="32"/>
        <v>9000</v>
      </c>
      <c r="L23" s="186">
        <f t="shared" si="32"/>
        <v>9000</v>
      </c>
      <c r="M23" s="186">
        <f t="shared" si="32"/>
        <v>9000</v>
      </c>
      <c r="N23" s="186">
        <f t="shared" si="32"/>
        <v>9000</v>
      </c>
      <c r="O23" s="186">
        <f t="shared" si="32"/>
        <v>9000</v>
      </c>
      <c r="P23" s="186">
        <f t="shared" si="32"/>
        <v>9000</v>
      </c>
      <c r="Q23" s="186">
        <f t="shared" si="32"/>
        <v>0</v>
      </c>
      <c r="R23" s="186">
        <f t="shared" si="32"/>
        <v>0</v>
      </c>
      <c r="S23" s="186">
        <f t="shared" si="32"/>
        <v>0</v>
      </c>
      <c r="T23" s="186">
        <f t="shared" si="32"/>
        <v>0</v>
      </c>
      <c r="U23" s="186">
        <f t="shared" si="32"/>
        <v>0</v>
      </c>
      <c r="V23" s="186">
        <f t="shared" si="32"/>
        <v>0</v>
      </c>
      <c r="W23" s="186">
        <f t="shared" si="32"/>
        <v>0</v>
      </c>
      <c r="X23" s="186">
        <f t="shared" si="32"/>
        <v>0</v>
      </c>
      <c r="Y23" s="186">
        <f t="shared" si="32"/>
        <v>0</v>
      </c>
      <c r="Z23" s="189">
        <f t="shared" si="32"/>
        <v>0</v>
      </c>
      <c r="AA23" s="192">
        <f>SUM(B23:Z23)</f>
        <v>5130615.5999999996</v>
      </c>
    </row>
    <row r="24" spans="1:27" s="187" customFormat="1" ht="12.75" outlineLevel="1">
      <c r="A24" s="177" t="s">
        <v>49</v>
      </c>
      <c r="B24" s="185">
        <f t="shared" ref="B24:Z24" si="33">-B15</f>
        <v>0</v>
      </c>
      <c r="C24" s="186">
        <f t="shared" si="33"/>
        <v>78068.051116084782</v>
      </c>
      <c r="D24" s="186">
        <f t="shared" si="33"/>
        <v>528557.76649791223</v>
      </c>
      <c r="E24" s="186">
        <f t="shared" si="33"/>
        <v>507542.63238578849</v>
      </c>
      <c r="F24" s="186">
        <f t="shared" si="33"/>
        <v>484345.95811719343</v>
      </c>
      <c r="G24" s="186">
        <f t="shared" si="33"/>
        <v>458741.28225586377</v>
      </c>
      <c r="H24" s="186">
        <f t="shared" si="33"/>
        <v>430478.63484474999</v>
      </c>
      <c r="I24" s="186">
        <f t="shared" si="33"/>
        <v>399282.09703224374</v>
      </c>
      <c r="J24" s="186">
        <f t="shared" si="33"/>
        <v>364847.10736795538</v>
      </c>
      <c r="K24" s="186">
        <f t="shared" si="33"/>
        <v>326837.48847030028</v>
      </c>
      <c r="L24" s="186">
        <f t="shared" si="33"/>
        <v>284882.16503823688</v>
      </c>
      <c r="M24" s="186">
        <f t="shared" si="33"/>
        <v>238571.54116619265</v>
      </c>
      <c r="N24" s="186">
        <f t="shared" si="33"/>
        <v>187453.50159510612</v>
      </c>
      <c r="O24" s="186">
        <f t="shared" si="33"/>
        <v>131028.99786112468</v>
      </c>
      <c r="P24" s="186">
        <f t="shared" si="33"/>
        <v>68747.176250992561</v>
      </c>
      <c r="Q24" s="186">
        <f t="shared" si="33"/>
        <v>-2.6731683560154732E-8</v>
      </c>
      <c r="R24" s="186">
        <f t="shared" si="33"/>
        <v>-2.9506647584910523E-8</v>
      </c>
      <c r="S24" s="186">
        <f t="shared" si="33"/>
        <v>-3.2569675222321332E-8</v>
      </c>
      <c r="T24" s="186">
        <f t="shared" si="33"/>
        <v>-3.5950669795167405E-8</v>
      </c>
      <c r="U24" s="186">
        <f t="shared" si="33"/>
        <v>-3.9682638831946122E-8</v>
      </c>
      <c r="V24" s="186">
        <f t="shared" si="33"/>
        <v>-4.3802016308423711E-8</v>
      </c>
      <c r="W24" s="186">
        <f t="shared" si="33"/>
        <v>-4.8349018340455044E-8</v>
      </c>
      <c r="X24" s="186">
        <f t="shared" si="33"/>
        <v>-5.3368035800582573E-8</v>
      </c>
      <c r="Y24" s="186">
        <f t="shared" si="33"/>
        <v>-5.8908067691399946E-8</v>
      </c>
      <c r="Z24" s="189">
        <f t="shared" si="33"/>
        <v>-6.5023199506560768E-8</v>
      </c>
      <c r="AA24" s="192">
        <f>SUM(B24:Z24)</f>
        <v>4489384.3999993103</v>
      </c>
    </row>
    <row r="25" spans="1:27">
      <c r="A25" s="57" t="s">
        <v>181</v>
      </c>
      <c r="B25" s="176">
        <f>'Infrastruk. sukūrimo sąnaudos'!N8</f>
        <v>835602.60000000021</v>
      </c>
      <c r="C25" s="139">
        <f>'Infrastruk. sukūrimo sąnaudos'!AA8</f>
        <v>4735081.3999999994</v>
      </c>
      <c r="D25" s="139">
        <f>'Infrastruk. sukūrimo sąnaudos'!AN8</f>
        <v>10000</v>
      </c>
      <c r="E25" s="139">
        <f>'Infrastruk. sukūrimo sąnaudos'!BA8</f>
        <v>10000</v>
      </c>
      <c r="F25" s="139">
        <f>'Infrastruk. sukūrimo sąnaudos'!BN8</f>
        <v>10000</v>
      </c>
      <c r="G25" s="139">
        <f>'Infrastruk. sukūrimo sąnaudos'!CA8</f>
        <v>10000</v>
      </c>
      <c r="H25" s="139">
        <f>'Infrastruk. sukūrimo sąnaudos'!CN8</f>
        <v>10000</v>
      </c>
      <c r="I25" s="139">
        <f>'Infrastruk. sukūrimo sąnaudos'!DA8</f>
        <v>10000</v>
      </c>
      <c r="J25" s="139">
        <f>'Infrastruk. sukūrimo sąnaudos'!DN8</f>
        <v>10000</v>
      </c>
      <c r="K25" s="139">
        <f>'Infrastruk. sukūrimo sąnaudos'!EA8</f>
        <v>10000</v>
      </c>
      <c r="L25" s="139">
        <f>'Infrastruk. sukūrimo sąnaudos'!EN8</f>
        <v>10000</v>
      </c>
      <c r="M25" s="139">
        <f>'Infrastruk. sukūrimo sąnaudos'!FA8</f>
        <v>10000</v>
      </c>
      <c r="N25" s="139">
        <f>'Infrastruk. sukūrimo sąnaudos'!FN8</f>
        <v>10000</v>
      </c>
      <c r="O25" s="139">
        <f>'Infrastruk. sukūrimo sąnaudos'!GA8</f>
        <v>10000</v>
      </c>
      <c r="P25" s="139">
        <f>'Infrastruk. sukūrimo sąnaudos'!GN8</f>
        <v>10000</v>
      </c>
      <c r="Q25" s="139">
        <f>'Infrastruk. sukūrimo sąnaudos'!HA8</f>
        <v>0</v>
      </c>
      <c r="R25" s="139">
        <f>'Infrastruk. sukūrimo sąnaudos'!HN8</f>
        <v>0</v>
      </c>
      <c r="S25" s="139">
        <f>'Infrastruk. sukūrimo sąnaudos'!IA8</f>
        <v>0</v>
      </c>
      <c r="T25" s="139">
        <f>'Infrastruk. sukūrimo sąnaudos'!IN8</f>
        <v>0</v>
      </c>
      <c r="U25" s="139">
        <f>'Infrastruk. sukūrimo sąnaudos'!JA8</f>
        <v>0</v>
      </c>
      <c r="V25" s="139">
        <f>'Infrastruk. sukūrimo sąnaudos'!JN8</f>
        <v>0</v>
      </c>
      <c r="W25" s="139">
        <f>'Infrastruk. sukūrimo sąnaudos'!KA8</f>
        <v>0</v>
      </c>
      <c r="X25" s="139">
        <f>'Infrastruk. sukūrimo sąnaudos'!KN8</f>
        <v>0</v>
      </c>
      <c r="Y25" s="139">
        <f>'Infrastruk. sukūrimo sąnaudos'!LA8</f>
        <v>0</v>
      </c>
      <c r="Z25" s="190">
        <f>'Infrastruk. sukūrimo sąnaudos'!LN8</f>
        <v>0</v>
      </c>
      <c r="AA25" s="164">
        <f>SUM(B25:Z25)</f>
        <v>5700684</v>
      </c>
    </row>
    <row r="26" spans="1:27" s="16" customFormat="1" ht="15.75" thickBot="1">
      <c r="A26" s="180" t="s">
        <v>106</v>
      </c>
      <c r="B26" s="181">
        <f>B22-B25</f>
        <v>-83560.260000000009</v>
      </c>
      <c r="C26" s="182">
        <f t="shared" ref="C26:Z26" si="34">C22-C25</f>
        <v>-395440.08888391498</v>
      </c>
      <c r="D26" s="182">
        <f t="shared" si="34"/>
        <v>527557.76649791223</v>
      </c>
      <c r="E26" s="182">
        <f t="shared" si="34"/>
        <v>506542.63238578849</v>
      </c>
      <c r="F26" s="182">
        <f t="shared" si="34"/>
        <v>483345.95811719343</v>
      </c>
      <c r="G26" s="182">
        <f t="shared" si="34"/>
        <v>457741.28225586377</v>
      </c>
      <c r="H26" s="182">
        <f t="shared" si="34"/>
        <v>429478.63484474999</v>
      </c>
      <c r="I26" s="182">
        <f t="shared" si="34"/>
        <v>398282.09703224374</v>
      </c>
      <c r="J26" s="182">
        <f t="shared" si="34"/>
        <v>363847.10736795538</v>
      </c>
      <c r="K26" s="182">
        <f t="shared" si="34"/>
        <v>325837.48847030028</v>
      </c>
      <c r="L26" s="182">
        <f t="shared" si="34"/>
        <v>283882.16503823688</v>
      </c>
      <c r="M26" s="182">
        <f t="shared" si="34"/>
        <v>237571.54116619265</v>
      </c>
      <c r="N26" s="182">
        <f t="shared" si="34"/>
        <v>186453.50159510612</v>
      </c>
      <c r="O26" s="182">
        <f t="shared" si="34"/>
        <v>130028.99786112469</v>
      </c>
      <c r="P26" s="182">
        <f t="shared" si="34"/>
        <v>67747.176250992561</v>
      </c>
      <c r="Q26" s="182">
        <f t="shared" si="34"/>
        <v>-2.6731683560154732E-8</v>
      </c>
      <c r="R26" s="182">
        <f t="shared" si="34"/>
        <v>-2.9506647584910523E-8</v>
      </c>
      <c r="S26" s="182">
        <f t="shared" si="34"/>
        <v>-3.2569675222321332E-8</v>
      </c>
      <c r="T26" s="182">
        <f t="shared" si="34"/>
        <v>-3.5950669795167405E-8</v>
      </c>
      <c r="U26" s="182">
        <f t="shared" si="34"/>
        <v>-3.9682638831946122E-8</v>
      </c>
      <c r="V26" s="182">
        <f t="shared" si="34"/>
        <v>-4.3802016308423711E-8</v>
      </c>
      <c r="W26" s="182">
        <f t="shared" si="34"/>
        <v>-4.8349018340455044E-8</v>
      </c>
      <c r="X26" s="182">
        <f t="shared" si="34"/>
        <v>-5.3368035800582573E-8</v>
      </c>
      <c r="Y26" s="182">
        <f t="shared" si="34"/>
        <v>-5.8908067691399946E-8</v>
      </c>
      <c r="Z26" s="191">
        <f t="shared" si="34"/>
        <v>-6.5023199506560768E-8</v>
      </c>
      <c r="AA26" s="165">
        <f>SUM(B26:Z26)</f>
        <v>3919315.9999993104</v>
      </c>
    </row>
    <row r="27" spans="1:27" ht="15.75" thickBot="1">
      <c r="AA27"/>
    </row>
    <row r="28" spans="1:27" ht="15.75" thickBot="1">
      <c r="A28" s="14" t="s">
        <v>182</v>
      </c>
      <c r="B28" s="193">
        <v>1</v>
      </c>
      <c r="C28" s="173">
        <v>2</v>
      </c>
      <c r="D28" s="173">
        <v>3</v>
      </c>
      <c r="E28" s="173">
        <v>4</v>
      </c>
      <c r="F28" s="173">
        <v>5</v>
      </c>
      <c r="G28" s="173">
        <v>6</v>
      </c>
      <c r="H28" s="173">
        <v>7</v>
      </c>
      <c r="I28" s="173">
        <v>8</v>
      </c>
      <c r="J28" s="173">
        <v>9</v>
      </c>
      <c r="K28" s="173">
        <v>10</v>
      </c>
      <c r="L28" s="173">
        <v>11</v>
      </c>
      <c r="M28" s="173">
        <v>12</v>
      </c>
      <c r="N28" s="173">
        <v>13</v>
      </c>
      <c r="O28" s="173">
        <v>14</v>
      </c>
      <c r="P28" s="173">
        <v>15</v>
      </c>
      <c r="Q28" s="173">
        <v>16</v>
      </c>
      <c r="R28" s="173">
        <v>17</v>
      </c>
      <c r="S28" s="173">
        <v>18</v>
      </c>
      <c r="T28" s="173">
        <v>19</v>
      </c>
      <c r="U28" s="173">
        <v>20</v>
      </c>
      <c r="V28" s="173">
        <v>21</v>
      </c>
      <c r="W28" s="173">
        <v>22</v>
      </c>
      <c r="X28" s="173">
        <v>23</v>
      </c>
      <c r="Y28" s="173">
        <v>24</v>
      </c>
      <c r="Z28" s="174">
        <v>25</v>
      </c>
      <c r="AA28"/>
    </row>
    <row r="29" spans="1:27">
      <c r="A29" s="116" t="s">
        <v>254</v>
      </c>
      <c r="B29" s="113">
        <f t="shared" ref="B29:Z29" si="35">-B19</f>
        <v>752042.3400000002</v>
      </c>
      <c r="C29" s="78">
        <f t="shared" si="35"/>
        <v>5091683.6511160843</v>
      </c>
      <c r="D29" s="78">
        <f t="shared" si="35"/>
        <v>4889241.4176139962</v>
      </c>
      <c r="E29" s="78">
        <f t="shared" si="35"/>
        <v>4665784.0499997847</v>
      </c>
      <c r="F29" s="78">
        <f t="shared" si="35"/>
        <v>4419130.0081169782</v>
      </c>
      <c r="G29" s="78">
        <f t="shared" si="35"/>
        <v>4146871.2903728415</v>
      </c>
      <c r="H29" s="78">
        <f t="shared" si="35"/>
        <v>3846349.9252175908</v>
      </c>
      <c r="I29" s="78">
        <f t="shared" si="35"/>
        <v>3514632.0222498346</v>
      </c>
      <c r="J29" s="78">
        <f t="shared" si="35"/>
        <v>3148479.1296177898</v>
      </c>
      <c r="K29" s="78">
        <f t="shared" si="35"/>
        <v>2744316.6180880899</v>
      </c>
      <c r="L29" s="78">
        <f t="shared" si="35"/>
        <v>2298198.7831263267</v>
      </c>
      <c r="M29" s="78">
        <f t="shared" si="35"/>
        <v>1805770.3242925194</v>
      </c>
      <c r="N29" s="78">
        <f t="shared" si="35"/>
        <v>1262223.8258876253</v>
      </c>
      <c r="O29" s="78">
        <f t="shared" si="35"/>
        <v>662252.82374874991</v>
      </c>
      <c r="P29" s="78">
        <f t="shared" si="35"/>
        <v>-2.5751069188117981E-7</v>
      </c>
      <c r="Q29" s="78">
        <f t="shared" si="35"/>
        <v>-2.8424237544133455E-7</v>
      </c>
      <c r="R29" s="78">
        <f t="shared" si="35"/>
        <v>-3.1374902302624507E-7</v>
      </c>
      <c r="S29" s="78">
        <f t="shared" si="35"/>
        <v>-3.4631869824856641E-7</v>
      </c>
      <c r="T29" s="78">
        <f t="shared" si="35"/>
        <v>-3.8226936804373382E-7</v>
      </c>
      <c r="U29" s="78">
        <f t="shared" si="35"/>
        <v>-4.2195200687567993E-7</v>
      </c>
      <c r="V29" s="78">
        <f t="shared" si="35"/>
        <v>-4.6575402318410365E-7</v>
      </c>
      <c r="W29" s="78">
        <f t="shared" si="35"/>
        <v>-5.1410304152455871E-7</v>
      </c>
      <c r="X29" s="78">
        <f t="shared" si="35"/>
        <v>-5.674710773251413E-7</v>
      </c>
      <c r="Y29" s="78">
        <f t="shared" si="35"/>
        <v>-6.2637914501654128E-7</v>
      </c>
      <c r="Z29" s="117">
        <f t="shared" si="35"/>
        <v>-6.9140234452310202E-7</v>
      </c>
      <c r="AA29"/>
    </row>
    <row r="30" spans="1:27" ht="15.75" thickBot="1">
      <c r="A30" s="58" t="s">
        <v>183</v>
      </c>
      <c r="B30" s="114">
        <f>IF(B5&lt;='Bazinės prielaidos'!$E$8,B18,0)</f>
        <v>0</v>
      </c>
      <c r="C30" s="114">
        <f>IF(C5&lt;='Bazinės prielaidos'!$E$8,C18,0)</f>
        <v>0</v>
      </c>
      <c r="D30" s="114">
        <f>IF(D5&lt;='Bazinės prielaidos'!$E$8,D18,0)</f>
        <v>1007877.2499999999</v>
      </c>
      <c r="E30" s="114">
        <f>IF(E5&lt;='Bazinės prielaidos'!$E$8,E18,0)</f>
        <v>1015913.5675</v>
      </c>
      <c r="F30" s="114">
        <f>IF(F5&lt;='Bazinės prielaidos'!$E$8,F18,0)</f>
        <v>1024190.974525</v>
      </c>
      <c r="G30" s="114">
        <f>IF(G5&lt;='Bazinės prielaidos'!$E$8,G18,0)</f>
        <v>1032716.70376075</v>
      </c>
      <c r="H30" s="114">
        <f>IF(H5&lt;='Bazinės prielaidos'!$E$8,H18,0)</f>
        <v>1041498.2048735725</v>
      </c>
      <c r="I30" s="114">
        <f>IF(I5&lt;='Bazinės prielaidos'!$E$8,I18,0)</f>
        <v>1050543.1510197797</v>
      </c>
      <c r="J30" s="114">
        <f>IF(J5&lt;='Bazinės prielaidos'!$E$8,J18,0)</f>
        <v>1059859.4455503731</v>
      </c>
      <c r="K30" s="114">
        <f>IF(K5&lt;='Bazinės prielaidos'!$E$8,K18,0)</f>
        <v>1069455.2289168844</v>
      </c>
      <c r="L30" s="114">
        <f>IF(L5&lt;='Bazinės prielaidos'!$E$8,L18,0)</f>
        <v>1079338.8857843908</v>
      </c>
      <c r="M30" s="114">
        <f>IF(M5&lt;='Bazinės prielaidos'!$E$8,M18,0)</f>
        <v>1089519.0523579225</v>
      </c>
      <c r="N30" s="114">
        <f>IF(N5&lt;='Bazinės prielaidos'!$E$8,N18,0)</f>
        <v>1100004.6239286603</v>
      </c>
      <c r="O30" s="114">
        <f>IF(O5&lt;='Bazinės prielaidos'!$E$8,O18,0)</f>
        <v>1110804.7626465198</v>
      </c>
      <c r="P30" s="114">
        <f>IF(P5&lt;='Bazinės prielaidos'!$E$8,P18,0)</f>
        <v>1121928.9055259156</v>
      </c>
      <c r="Q30" s="114">
        <f>IF(Q5&lt;='Bazinės prielaidos'!$E$8,Q18,0)</f>
        <v>0</v>
      </c>
      <c r="R30" s="114">
        <f>IF(R5&lt;='Bazinės prielaidos'!$E$8,R18,0)</f>
        <v>0</v>
      </c>
      <c r="S30" s="114">
        <f>IF(S5&lt;='Bazinės prielaidos'!$E$8,S18,0)</f>
        <v>0</v>
      </c>
      <c r="T30" s="114">
        <f>IF(T5&lt;='Bazinės prielaidos'!$E$8,T18,0)</f>
        <v>0</v>
      </c>
      <c r="U30" s="114">
        <f>IF(U5&lt;='Bazinės prielaidos'!$E$8,U18,0)</f>
        <v>0</v>
      </c>
      <c r="V30" s="114">
        <f>IF(V5&lt;='Bazinės prielaidos'!$E$8,V18,0)</f>
        <v>0</v>
      </c>
      <c r="W30" s="114">
        <f>IF(W5&lt;='Bazinės prielaidos'!$E$8,W18,0)</f>
        <v>0</v>
      </c>
      <c r="X30" s="114">
        <f>IF(X5&lt;='Bazinės prielaidos'!$E$8,X18,0)</f>
        <v>0</v>
      </c>
      <c r="Y30" s="114">
        <f>IF(Y5&lt;='Bazinės prielaidos'!$E$8,Y18,0)</f>
        <v>0</v>
      </c>
      <c r="Z30" s="114">
        <f>IF(Z5&lt;='Bazinės prielaidos'!$E$8,Z18,0)</f>
        <v>0</v>
      </c>
      <c r="AA30"/>
    </row>
    <row r="31" spans="1:27">
      <c r="AA31"/>
    </row>
    <row r="32" spans="1:27">
      <c r="AA32"/>
    </row>
  </sheetData>
  <hyperlinks>
    <hyperlink ref="A1" location="'Valdymo darbalaukis'!A1" display="Atgal į valdymo darbalaukį" xr:uid="{00000000-0004-0000-0800-000000000000}"/>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15</vt:i4>
      </vt:variant>
    </vt:vector>
  </HeadingPairs>
  <TitlesOfParts>
    <vt:vector size="15" baseType="lpstr">
      <vt:lpstr>Valdymo darbalaukis</vt:lpstr>
      <vt:lpstr>Instrukcija</vt:lpstr>
      <vt:lpstr>Bazinės prielaidos</vt:lpstr>
      <vt:lpstr>Dalyvio prielaidos</vt:lpstr>
      <vt:lpstr>Mokestinių reik.atitikimas</vt:lpstr>
      <vt:lpstr>Indeksacija</vt:lpstr>
      <vt:lpstr>Metinis atlyginimas</vt:lpstr>
      <vt:lpstr>Investuotojas ir Finansuotojas</vt:lpstr>
      <vt:lpstr>27 VAS skaičiavimai</vt:lpstr>
      <vt:lpstr>Infrastruk. sukūrimo sąnaudos</vt:lpstr>
      <vt:lpstr>Ilgalaikio turto apskaita</vt:lpstr>
      <vt:lpstr>Finansinės ataskaitos</vt:lpstr>
      <vt:lpstr>Pelno mokesčio apskaičiavimas</vt:lpstr>
      <vt:lpstr>Investuotojo grąža</vt:lpstr>
      <vt:lpstr>Rezultatai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l.jasiukevicius@cpva.lt</dc:creator>
  <cp:lastModifiedBy>Dovilė Tamošiūnaitė</cp:lastModifiedBy>
  <cp:lastPrinted>2019-01-31T12:15:03Z</cp:lastPrinted>
  <dcterms:created xsi:type="dcterms:W3CDTF">2015-04-09T17:28:22Z</dcterms:created>
  <dcterms:modified xsi:type="dcterms:W3CDTF">2024-07-02T06:30:08Z</dcterms:modified>
</cp:coreProperties>
</file>