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Kovas\2023 - 0770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Sheet1!$A$6:$WPR$15</definedName>
    <definedName name="_xlnm._FilterDatabase" localSheetId="1" hidden="1">Sheet2!$A$3:$WQG$176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H10" i="1"/>
  <c r="S176" i="2"/>
  <c r="M176" i="2"/>
  <c r="L176" i="2"/>
  <c r="J176" i="2"/>
  <c r="S175" i="2"/>
  <c r="N175" i="2"/>
  <c r="L175" i="2"/>
  <c r="M175" i="2"/>
  <c r="G175" i="2"/>
  <c r="H175" i="2"/>
  <c r="S174" i="2"/>
  <c r="N174" i="2"/>
  <c r="L174" i="2"/>
  <c r="M174" i="2"/>
  <c r="G174" i="2"/>
  <c r="H174" i="2"/>
  <c r="S173" i="2"/>
  <c r="N173" i="2"/>
  <c r="L173" i="2"/>
  <c r="M173" i="2"/>
  <c r="G173" i="2"/>
  <c r="H173" i="2"/>
  <c r="S172" i="2"/>
  <c r="K172" i="2"/>
  <c r="S171" i="2"/>
  <c r="J171" i="2"/>
  <c r="H171" i="2"/>
  <c r="G171" i="2"/>
  <c r="S170" i="2"/>
  <c r="N170" i="2"/>
  <c r="L170" i="2"/>
  <c r="L171" i="2"/>
  <c r="S169" i="2"/>
  <c r="N169" i="2"/>
  <c r="L169" i="2"/>
  <c r="M169" i="2"/>
  <c r="G169" i="2"/>
  <c r="H169" i="2"/>
  <c r="S168" i="2"/>
  <c r="N168" i="2"/>
  <c r="L168" i="2"/>
  <c r="M168" i="2"/>
  <c r="G168" i="2"/>
  <c r="H168" i="2"/>
  <c r="S167" i="2"/>
  <c r="N167" i="2"/>
  <c r="L167" i="2"/>
  <c r="M167" i="2"/>
  <c r="G167" i="2"/>
  <c r="H167" i="2"/>
  <c r="S166" i="2"/>
  <c r="N166" i="2"/>
  <c r="L166" i="2"/>
  <c r="M166" i="2"/>
  <c r="G166" i="2"/>
  <c r="H166" i="2"/>
  <c r="S165" i="2"/>
  <c r="G165" i="2"/>
  <c r="H165" i="2"/>
  <c r="S164" i="2"/>
  <c r="N164" i="2"/>
  <c r="L164" i="2"/>
  <c r="M164" i="2"/>
  <c r="G164" i="2"/>
  <c r="H164" i="2"/>
  <c r="S163" i="2"/>
  <c r="N163" i="2"/>
  <c r="L163" i="2"/>
  <c r="M163" i="2"/>
  <c r="G163" i="2"/>
  <c r="H163" i="2"/>
  <c r="S162" i="2"/>
  <c r="N162" i="2"/>
  <c r="L162" i="2"/>
  <c r="M162" i="2"/>
  <c r="G162" i="2"/>
  <c r="H162" i="2"/>
  <c r="S161" i="2"/>
  <c r="N161" i="2"/>
  <c r="L161" i="2"/>
  <c r="M161" i="2"/>
  <c r="G161" i="2"/>
  <c r="H161" i="2"/>
  <c r="S160" i="2"/>
  <c r="S159" i="2"/>
  <c r="H159" i="2"/>
  <c r="G159" i="2"/>
  <c r="S158" i="2"/>
  <c r="N158" i="2"/>
  <c r="L158" i="2"/>
  <c r="L159" i="2"/>
  <c r="S157" i="2"/>
  <c r="J157" i="2"/>
  <c r="H157" i="2"/>
  <c r="G157" i="2"/>
  <c r="S156" i="2"/>
  <c r="N156" i="2"/>
  <c r="L156" i="2"/>
  <c r="L157" i="2"/>
  <c r="S155" i="2"/>
  <c r="H155" i="2"/>
  <c r="G155" i="2"/>
  <c r="S154" i="2"/>
  <c r="N154" i="2"/>
  <c r="L154" i="2"/>
  <c r="M154" i="2"/>
  <c r="S153" i="2"/>
  <c r="N153" i="2"/>
  <c r="L153" i="2"/>
  <c r="M153" i="2"/>
  <c r="S152" i="2"/>
  <c r="N152" i="2"/>
  <c r="L152" i="2"/>
  <c r="M152" i="2"/>
  <c r="G152" i="2"/>
  <c r="H152" i="2"/>
  <c r="S151" i="2"/>
  <c r="N151" i="2"/>
  <c r="L151" i="2"/>
  <c r="M151" i="2"/>
  <c r="G151" i="2"/>
  <c r="H151" i="2"/>
  <c r="S150" i="2"/>
  <c r="N150" i="2"/>
  <c r="L150" i="2"/>
  <c r="M150" i="2"/>
  <c r="G150" i="2"/>
  <c r="H150" i="2"/>
  <c r="S149" i="2"/>
  <c r="N149" i="2"/>
  <c r="L149" i="2"/>
  <c r="M149" i="2"/>
  <c r="G149" i="2"/>
  <c r="H149" i="2"/>
  <c r="S148" i="2"/>
  <c r="N148" i="2"/>
  <c r="L148" i="2"/>
  <c r="M148" i="2"/>
  <c r="G148" i="2"/>
  <c r="H148" i="2"/>
  <c r="S147" i="2"/>
  <c r="K147" i="2"/>
  <c r="S146" i="2"/>
  <c r="N146" i="2"/>
  <c r="L146" i="2"/>
  <c r="M146" i="2"/>
  <c r="G146" i="2"/>
  <c r="H146" i="2"/>
  <c r="S145" i="2"/>
  <c r="N145" i="2"/>
  <c r="L145" i="2"/>
  <c r="M145" i="2"/>
  <c r="G145" i="2"/>
  <c r="H145" i="2"/>
  <c r="S144" i="2"/>
  <c r="N144" i="2"/>
  <c r="L144" i="2"/>
  <c r="M144" i="2"/>
  <c r="G144" i="2"/>
  <c r="H144" i="2"/>
  <c r="S143" i="2"/>
  <c r="S142" i="2"/>
  <c r="N142" i="2"/>
  <c r="L142" i="2"/>
  <c r="M142" i="2"/>
  <c r="G142" i="2"/>
  <c r="H142" i="2"/>
  <c r="S141" i="2"/>
  <c r="H141" i="2"/>
  <c r="G141" i="2"/>
  <c r="S140" i="2"/>
  <c r="N140" i="2"/>
  <c r="L140" i="2"/>
  <c r="M140" i="2"/>
  <c r="S139" i="2"/>
  <c r="N139" i="2"/>
  <c r="L139" i="2"/>
  <c r="M139" i="2"/>
  <c r="S138" i="2"/>
  <c r="N138" i="2"/>
  <c r="L138" i="2"/>
  <c r="M138" i="2"/>
  <c r="S137" i="2"/>
  <c r="N137" i="2"/>
  <c r="L137" i="2"/>
  <c r="M137" i="2"/>
  <c r="S136" i="2"/>
  <c r="N136" i="2"/>
  <c r="L136" i="2"/>
  <c r="M136" i="2"/>
  <c r="S135" i="2"/>
  <c r="N135" i="2"/>
  <c r="L135" i="2"/>
  <c r="M135" i="2"/>
  <c r="S134" i="2"/>
  <c r="N134" i="2"/>
  <c r="L134" i="2"/>
  <c r="S133" i="2"/>
  <c r="S132" i="2"/>
  <c r="J132" i="2"/>
  <c r="H132" i="2"/>
  <c r="G132" i="2"/>
  <c r="S131" i="2"/>
  <c r="N131" i="2"/>
  <c r="M131" i="2"/>
  <c r="M132" i="2"/>
  <c r="L131" i="2"/>
  <c r="L132" i="2"/>
  <c r="S130" i="2"/>
  <c r="J130" i="2"/>
  <c r="H130" i="2"/>
  <c r="G130" i="2"/>
  <c r="S129" i="2"/>
  <c r="N129" i="2"/>
  <c r="M129" i="2"/>
  <c r="M130" i="2"/>
  <c r="L129" i="2"/>
  <c r="L130" i="2"/>
  <c r="S128" i="2"/>
  <c r="J128" i="2"/>
  <c r="S127" i="2"/>
  <c r="N127" i="2"/>
  <c r="L127" i="2"/>
  <c r="M127" i="2"/>
  <c r="M128" i="2"/>
  <c r="G127" i="2"/>
  <c r="G128" i="2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/>
  <c r="L121" i="2"/>
  <c r="L122" i="2"/>
  <c r="S120" i="2"/>
  <c r="J120" i="2"/>
  <c r="H120" i="2"/>
  <c r="G120" i="2"/>
  <c r="S119" i="2"/>
  <c r="N119" i="2"/>
  <c r="M119" i="2"/>
  <c r="M120" i="2"/>
  <c r="L119" i="2"/>
  <c r="L120" i="2"/>
  <c r="S118" i="2"/>
  <c r="J118" i="2"/>
  <c r="H118" i="2"/>
  <c r="G118" i="2"/>
  <c r="S117" i="2"/>
  <c r="N117" i="2"/>
  <c r="M117" i="2"/>
  <c r="M118" i="2"/>
  <c r="L117" i="2"/>
  <c r="L118" i="2"/>
  <c r="S116" i="2"/>
  <c r="J116" i="2"/>
  <c r="H116" i="2"/>
  <c r="G116" i="2"/>
  <c r="S115" i="2"/>
  <c r="N115" i="2"/>
  <c r="L115" i="2"/>
  <c r="M115" i="2"/>
  <c r="M116" i="2"/>
  <c r="S114" i="2"/>
  <c r="J114" i="2"/>
  <c r="H114" i="2"/>
  <c r="G114" i="2"/>
  <c r="S113" i="2"/>
  <c r="N113" i="2"/>
  <c r="L113" i="2"/>
  <c r="L114" i="2"/>
  <c r="S112" i="2"/>
  <c r="H112" i="2"/>
  <c r="G112" i="2"/>
  <c r="S111" i="2"/>
  <c r="N111" i="2"/>
  <c r="L111" i="2"/>
  <c r="M111" i="2"/>
  <c r="S110" i="2"/>
  <c r="N110" i="2"/>
  <c r="L110" i="2"/>
  <c r="M110" i="2"/>
  <c r="S109" i="2"/>
  <c r="J109" i="2"/>
  <c r="H109" i="2"/>
  <c r="G109" i="2"/>
  <c r="S108" i="2"/>
  <c r="N108" i="2"/>
  <c r="L108" i="2"/>
  <c r="M108" i="2"/>
  <c r="M109" i="2"/>
  <c r="S107" i="2"/>
  <c r="J107" i="2"/>
  <c r="H107" i="2"/>
  <c r="G107" i="2"/>
  <c r="S106" i="2"/>
  <c r="N106" i="2"/>
  <c r="L106" i="2"/>
  <c r="L107" i="2"/>
  <c r="S105" i="2"/>
  <c r="J105" i="2"/>
  <c r="H105" i="2"/>
  <c r="G105" i="2"/>
  <c r="S104" i="2"/>
  <c r="N104" i="2"/>
  <c r="L104" i="2"/>
  <c r="L105" i="2"/>
  <c r="S103" i="2"/>
  <c r="J103" i="2"/>
  <c r="H103" i="2"/>
  <c r="G103" i="2"/>
  <c r="S102" i="2"/>
  <c r="N102" i="2"/>
  <c r="L102" i="2"/>
  <c r="M102" i="2"/>
  <c r="S101" i="2"/>
  <c r="N101" i="2"/>
  <c r="L101" i="2"/>
  <c r="M101" i="2"/>
  <c r="S100" i="2"/>
  <c r="J100" i="2"/>
  <c r="S99" i="2"/>
  <c r="N99" i="2"/>
  <c r="L99" i="2"/>
  <c r="M99" i="2"/>
  <c r="S98" i="2"/>
  <c r="N98" i="2"/>
  <c r="L98" i="2"/>
  <c r="M98" i="2"/>
  <c r="G98" i="2"/>
  <c r="H98" i="2"/>
  <c r="S97" i="2"/>
  <c r="N97" i="2"/>
  <c r="L97" i="2"/>
  <c r="M97" i="2"/>
  <c r="G97" i="2"/>
  <c r="H97" i="2"/>
  <c r="S96" i="2"/>
  <c r="N96" i="2"/>
  <c r="L96" i="2"/>
  <c r="M96" i="2"/>
  <c r="G96" i="2"/>
  <c r="H96" i="2"/>
  <c r="S95" i="2"/>
  <c r="S94" i="2"/>
  <c r="J94" i="2"/>
  <c r="H94" i="2"/>
  <c r="G94" i="2"/>
  <c r="S93" i="2"/>
  <c r="N93" i="2"/>
  <c r="L93" i="2"/>
  <c r="L94" i="2"/>
  <c r="S92" i="2"/>
  <c r="J92" i="2"/>
  <c r="H92" i="2"/>
  <c r="G92" i="2"/>
  <c r="S91" i="2"/>
  <c r="N91" i="2"/>
  <c r="L91" i="2"/>
  <c r="L92" i="2"/>
  <c r="S90" i="2"/>
  <c r="J90" i="2"/>
  <c r="H90" i="2"/>
  <c r="G90" i="2"/>
  <c r="S89" i="2"/>
  <c r="N89" i="2"/>
  <c r="L89" i="2"/>
  <c r="M89" i="2"/>
  <c r="M90" i="2"/>
  <c r="S88" i="2"/>
  <c r="J88" i="2"/>
  <c r="H88" i="2"/>
  <c r="G88" i="2"/>
  <c r="S87" i="2"/>
  <c r="N87" i="2"/>
  <c r="L87" i="2"/>
  <c r="M87" i="2"/>
  <c r="S86" i="2"/>
  <c r="N86" i="2"/>
  <c r="L86" i="2"/>
  <c r="M86" i="2"/>
  <c r="S85" i="2"/>
  <c r="J85" i="2"/>
  <c r="S84" i="2"/>
  <c r="N84" i="2"/>
  <c r="L84" i="2"/>
  <c r="M84" i="2"/>
  <c r="S83" i="2"/>
  <c r="N83" i="2"/>
  <c r="L83" i="2"/>
  <c r="M83" i="2"/>
  <c r="S82" i="2"/>
  <c r="N82" i="2"/>
  <c r="L82" i="2"/>
  <c r="M82" i="2"/>
  <c r="S81" i="2"/>
  <c r="N81" i="2"/>
  <c r="L81" i="2"/>
  <c r="M81" i="2"/>
  <c r="S80" i="2"/>
  <c r="N80" i="2"/>
  <c r="L80" i="2"/>
  <c r="M80" i="2"/>
  <c r="S79" i="2"/>
  <c r="N79" i="2"/>
  <c r="L79" i="2"/>
  <c r="M79" i="2"/>
  <c r="S78" i="2"/>
  <c r="N78" i="2"/>
  <c r="L78" i="2"/>
  <c r="M78" i="2"/>
  <c r="S77" i="2"/>
  <c r="N77" i="2"/>
  <c r="L77" i="2"/>
  <c r="M77" i="2"/>
  <c r="S76" i="2"/>
  <c r="N76" i="2"/>
  <c r="L76" i="2"/>
  <c r="M76" i="2"/>
  <c r="S75" i="2"/>
  <c r="N75" i="2"/>
  <c r="L75" i="2"/>
  <c r="M75" i="2"/>
  <c r="G75" i="2"/>
  <c r="H75" i="2"/>
  <c r="S74" i="2"/>
  <c r="N74" i="2"/>
  <c r="L74" i="2"/>
  <c r="M74" i="2"/>
  <c r="G74" i="2"/>
  <c r="H74" i="2"/>
  <c r="S73" i="2"/>
  <c r="N73" i="2"/>
  <c r="L73" i="2"/>
  <c r="M73" i="2"/>
  <c r="S72" i="2"/>
  <c r="J72" i="2"/>
  <c r="H72" i="2"/>
  <c r="G72" i="2"/>
  <c r="S71" i="2"/>
  <c r="N71" i="2"/>
  <c r="L71" i="2"/>
  <c r="M71" i="2"/>
  <c r="M72" i="2"/>
  <c r="S70" i="2"/>
  <c r="J70" i="2"/>
  <c r="H70" i="2"/>
  <c r="G70" i="2"/>
  <c r="S69" i="2"/>
  <c r="N69" i="2"/>
  <c r="L69" i="2"/>
  <c r="L70" i="2"/>
  <c r="S68" i="2"/>
  <c r="J68" i="2"/>
  <c r="H68" i="2"/>
  <c r="G68" i="2"/>
  <c r="S67" i="2"/>
  <c r="N67" i="2"/>
  <c r="L67" i="2"/>
  <c r="L68" i="2"/>
  <c r="S66" i="2"/>
  <c r="J66" i="2"/>
  <c r="H66" i="2"/>
  <c r="G66" i="2"/>
  <c r="S65" i="2"/>
  <c r="N65" i="2"/>
  <c r="L65" i="2"/>
  <c r="L66" i="2"/>
  <c r="S64" i="2"/>
  <c r="J64" i="2"/>
  <c r="H64" i="2"/>
  <c r="G64" i="2"/>
  <c r="L64" i="2"/>
  <c r="S63" i="2"/>
  <c r="S62" i="2"/>
  <c r="N62" i="2"/>
  <c r="L62" i="2"/>
  <c r="L63" i="2"/>
  <c r="G62" i="2"/>
  <c r="G63" i="2"/>
  <c r="S61" i="2"/>
  <c r="J61" i="2"/>
  <c r="H61" i="2"/>
  <c r="G61" i="2"/>
  <c r="S60" i="2"/>
  <c r="N60" i="2"/>
  <c r="L60" i="2"/>
  <c r="L61" i="2"/>
  <c r="S59" i="2"/>
  <c r="S58" i="2"/>
  <c r="N58" i="2"/>
  <c r="L58" i="2"/>
  <c r="M58" i="2"/>
  <c r="G58" i="2"/>
  <c r="H58" i="2"/>
  <c r="S57" i="2"/>
  <c r="N57" i="2"/>
  <c r="L57" i="2"/>
  <c r="G57" i="2"/>
  <c r="S56" i="2"/>
  <c r="J56" i="2"/>
  <c r="S55" i="2"/>
  <c r="N55" i="2"/>
  <c r="L55" i="2"/>
  <c r="M55" i="2"/>
  <c r="G55" i="2"/>
  <c r="H55" i="2"/>
  <c r="S54" i="2"/>
  <c r="K54" i="2"/>
  <c r="L54" i="2"/>
  <c r="M54" i="2"/>
  <c r="G54" i="2"/>
  <c r="H54" i="2"/>
  <c r="S53" i="2"/>
  <c r="K53" i="2"/>
  <c r="N53" i="2"/>
  <c r="G53" i="2"/>
  <c r="H53" i="2"/>
  <c r="S52" i="2"/>
  <c r="S51" i="2"/>
  <c r="J51" i="2"/>
  <c r="H51" i="2"/>
  <c r="G51" i="2"/>
  <c r="S50" i="2"/>
  <c r="N50" i="2"/>
  <c r="L50" i="2"/>
  <c r="L51" i="2"/>
  <c r="S49" i="2"/>
  <c r="H49" i="2"/>
  <c r="G49" i="2"/>
  <c r="S48" i="2"/>
  <c r="N48" i="2"/>
  <c r="L48" i="2"/>
  <c r="M48" i="2"/>
  <c r="S47" i="2"/>
  <c r="N47" i="2"/>
  <c r="L47" i="2"/>
  <c r="S46" i="2"/>
  <c r="N46" i="2"/>
  <c r="L46" i="2"/>
  <c r="M46" i="2"/>
  <c r="S45" i="2"/>
  <c r="N45" i="2"/>
  <c r="L45" i="2"/>
  <c r="M45" i="2"/>
  <c r="S44" i="2"/>
  <c r="H44" i="2"/>
  <c r="G44" i="2"/>
  <c r="S43" i="2"/>
  <c r="N43" i="2"/>
  <c r="L43" i="2"/>
  <c r="L44" i="2"/>
  <c r="S42" i="2"/>
  <c r="M42" i="2"/>
  <c r="L42" i="2"/>
  <c r="J42" i="2"/>
  <c r="S41" i="2"/>
  <c r="N41" i="2"/>
  <c r="L41" i="2"/>
  <c r="M41" i="2"/>
  <c r="G41" i="2"/>
  <c r="H41" i="2"/>
  <c r="S40" i="2"/>
  <c r="N40" i="2"/>
  <c r="L40" i="2"/>
  <c r="M40" i="2"/>
  <c r="G40" i="2"/>
  <c r="S39" i="2"/>
  <c r="N39" i="2"/>
  <c r="L39" i="2"/>
  <c r="M39" i="2"/>
  <c r="G39" i="2"/>
  <c r="H39" i="2"/>
  <c r="S38" i="2"/>
  <c r="S37" i="2"/>
  <c r="S36" i="2"/>
  <c r="N36" i="2"/>
  <c r="L36" i="2"/>
  <c r="M36" i="2"/>
  <c r="G36" i="2"/>
  <c r="H36" i="2"/>
  <c r="S35" i="2"/>
  <c r="N35" i="2"/>
  <c r="L35" i="2"/>
  <c r="G35" i="2"/>
  <c r="S34" i="2"/>
  <c r="S33" i="2"/>
  <c r="J33" i="2"/>
  <c r="S32" i="2"/>
  <c r="N32" i="2"/>
  <c r="L32" i="2"/>
  <c r="L33" i="2"/>
  <c r="G32" i="2"/>
  <c r="G33" i="2"/>
  <c r="S31" i="2"/>
  <c r="M31" i="2"/>
  <c r="L31" i="2"/>
  <c r="S30" i="2"/>
  <c r="N30" i="2"/>
  <c r="L30" i="2"/>
  <c r="M30" i="2"/>
  <c r="G30" i="2"/>
  <c r="G31" i="2"/>
  <c r="S29" i="2"/>
  <c r="J29" i="2"/>
  <c r="H29" i="2"/>
  <c r="G29" i="2"/>
  <c r="S28" i="2"/>
  <c r="N28" i="2"/>
  <c r="M28" i="2"/>
  <c r="M29" i="2"/>
  <c r="L28" i="2"/>
  <c r="L29" i="2"/>
  <c r="S27" i="2"/>
  <c r="J27" i="2"/>
  <c r="H27" i="2"/>
  <c r="G27" i="2"/>
  <c r="S26" i="2"/>
  <c r="N26" i="2"/>
  <c r="M26" i="2"/>
  <c r="M27" i="2"/>
  <c r="L26" i="2"/>
  <c r="L27" i="2"/>
  <c r="S25" i="2"/>
  <c r="J25" i="2"/>
  <c r="H25" i="2"/>
  <c r="G25" i="2"/>
  <c r="S24" i="2"/>
  <c r="N24" i="2"/>
  <c r="M24" i="2"/>
  <c r="M25" i="2"/>
  <c r="L24" i="2"/>
  <c r="L25" i="2"/>
  <c r="S23" i="2"/>
  <c r="J23" i="2"/>
  <c r="H23" i="2"/>
  <c r="G23" i="2"/>
  <c r="S22" i="2"/>
  <c r="K22" i="2"/>
  <c r="L22" i="2"/>
  <c r="S21" i="2"/>
  <c r="J21" i="2"/>
  <c r="H21" i="2"/>
  <c r="G21" i="2"/>
  <c r="S20" i="2"/>
  <c r="K20" i="2"/>
  <c r="N20" i="2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/>
  <c r="L12" i="2"/>
  <c r="L13" i="2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/>
  <c r="L6" i="2"/>
  <c r="L7" i="2"/>
  <c r="S5" i="2"/>
  <c r="J5" i="2"/>
  <c r="H5" i="2"/>
  <c r="G5" i="2"/>
  <c r="S4" i="2"/>
  <c r="N4" i="2"/>
  <c r="M4" i="2"/>
  <c r="M5" i="2"/>
  <c r="L4" i="2"/>
  <c r="L5" i="2"/>
  <c r="G37" i="2"/>
  <c r="N120" i="2"/>
  <c r="N132" i="2"/>
  <c r="M50" i="2"/>
  <c r="M51" i="2"/>
  <c r="N51" i="2"/>
  <c r="M69" i="2"/>
  <c r="M70" i="2"/>
  <c r="N70" i="2"/>
  <c r="L14" i="2"/>
  <c r="N27" i="2"/>
  <c r="N122" i="2"/>
  <c r="N5" i="2"/>
  <c r="M11" i="2"/>
  <c r="N11" i="2"/>
  <c r="N13" i="2"/>
  <c r="N25" i="2"/>
  <c r="L37" i="2"/>
  <c r="N118" i="2"/>
  <c r="N8" i="2"/>
  <c r="M18" i="2"/>
  <c r="N18" i="2"/>
  <c r="N19" i="2"/>
  <c r="M65" i="2"/>
  <c r="M66" i="2"/>
  <c r="N66" i="2"/>
  <c r="M113" i="2"/>
  <c r="M114" i="2"/>
  <c r="N114" i="2"/>
  <c r="N130" i="2"/>
  <c r="L88" i="2"/>
  <c r="M88" i="2"/>
  <c r="N88" i="2"/>
  <c r="L125" i="2"/>
  <c r="L59" i="2"/>
  <c r="N109" i="2"/>
  <c r="L90" i="2"/>
  <c r="G56" i="2"/>
  <c r="N72" i="2"/>
  <c r="M106" i="2"/>
  <c r="M107" i="2"/>
  <c r="N107" i="2"/>
  <c r="M14" i="2"/>
  <c r="N14" i="2"/>
  <c r="N15" i="2"/>
  <c r="H62" i="2"/>
  <c r="H63" i="2"/>
  <c r="L109" i="2"/>
  <c r="L49" i="2"/>
  <c r="M156" i="2"/>
  <c r="M157" i="2"/>
  <c r="N157" i="2"/>
  <c r="L116" i="2"/>
  <c r="M155" i="2"/>
  <c r="N155" i="2"/>
  <c r="L11" i="2"/>
  <c r="M125" i="2"/>
  <c r="N125" i="2"/>
  <c r="M170" i="2"/>
  <c r="M171" i="2"/>
  <c r="N171" i="2"/>
  <c r="N116" i="2"/>
  <c r="N90" i="2"/>
  <c r="H32" i="2"/>
  <c r="H33" i="2"/>
  <c r="M57" i="2"/>
  <c r="M59" i="2"/>
  <c r="L155" i="2"/>
  <c r="M158" i="2"/>
  <c r="M159" i="2"/>
  <c r="N159" i="2"/>
  <c r="H56" i="2"/>
  <c r="L72" i="2"/>
  <c r="M32" i="2"/>
  <c r="M33" i="2"/>
  <c r="G42" i="2"/>
  <c r="M67" i="2"/>
  <c r="M68" i="2"/>
  <c r="N68" i="2"/>
  <c r="H127" i="2"/>
  <c r="H128" i="2"/>
  <c r="N128" i="2"/>
  <c r="S177" i="2"/>
  <c r="H30" i="2"/>
  <c r="H31" i="2"/>
  <c r="N31" i="2"/>
  <c r="G176" i="2"/>
  <c r="L18" i="2"/>
  <c r="L141" i="2"/>
  <c r="H176" i="2"/>
  <c r="N176" i="2"/>
  <c r="M43" i="2"/>
  <c r="M44" i="2"/>
  <c r="N44" i="2"/>
  <c r="L100" i="2"/>
  <c r="M134" i="2"/>
  <c r="M141" i="2"/>
  <c r="N141" i="2"/>
  <c r="N29" i="2"/>
  <c r="G85" i="2"/>
  <c r="M103" i="2"/>
  <c r="N103" i="2"/>
  <c r="M104" i="2"/>
  <c r="M105" i="2"/>
  <c r="N105" i="2"/>
  <c r="L128" i="2"/>
  <c r="H85" i="2"/>
  <c r="N7" i="2"/>
  <c r="H35" i="2"/>
  <c r="H37" i="2"/>
  <c r="G59" i="2"/>
  <c r="L85" i="2"/>
  <c r="G100" i="2"/>
  <c r="M112" i="2"/>
  <c r="N112" i="2"/>
  <c r="H57" i="2"/>
  <c r="H59" i="2"/>
  <c r="M64" i="2"/>
  <c r="N64" i="2"/>
  <c r="H100" i="2"/>
  <c r="M100" i="2"/>
  <c r="L23" i="2"/>
  <c r="M22" i="2"/>
  <c r="M23" i="2"/>
  <c r="N23" i="2"/>
  <c r="L20" i="2"/>
  <c r="L21" i="2"/>
  <c r="M60" i="2"/>
  <c r="M61" i="2"/>
  <c r="N61" i="2"/>
  <c r="M35" i="2"/>
  <c r="M37" i="2"/>
  <c r="M47" i="2"/>
  <c r="M49" i="2"/>
  <c r="N49" i="2"/>
  <c r="M62" i="2"/>
  <c r="M63" i="2"/>
  <c r="M91" i="2"/>
  <c r="M92" i="2"/>
  <c r="N92" i="2"/>
  <c r="M93" i="2"/>
  <c r="M94" i="2"/>
  <c r="N94" i="2"/>
  <c r="M20" i="2"/>
  <c r="M21" i="2"/>
  <c r="N21" i="2"/>
  <c r="N22" i="2"/>
  <c r="N54" i="2"/>
  <c r="L112" i="2"/>
  <c r="H40" i="2"/>
  <c r="H42" i="2"/>
  <c r="N42" i="2"/>
  <c r="M85" i="2"/>
  <c r="L103" i="2"/>
  <c r="L53" i="2"/>
  <c r="L126" i="2"/>
  <c r="M126" i="2"/>
  <c r="N126" i="2"/>
  <c r="N85" i="2"/>
  <c r="N37" i="2"/>
  <c r="N59" i="2"/>
  <c r="N100" i="2"/>
  <c r="N63" i="2"/>
  <c r="N33" i="2"/>
  <c r="M53" i="2"/>
  <c r="M56" i="2"/>
  <c r="N56" i="2"/>
  <c r="L56" i="2"/>
</calcChain>
</file>

<file path=xl/sharedStrings.xml><?xml version="1.0" encoding="utf-8"?>
<sst xmlns="http://schemas.openxmlformats.org/spreadsheetml/2006/main" count="718" uniqueCount="412">
  <si>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</si>
  <si>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</si>
  <si>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</si>
  <si>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</si>
  <si>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</si>
  <si>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</si>
  <si>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</si>
  <si>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</si>
  <si>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</si>
  <si>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</si>
  <si>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</si>
  <si>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</si>
  <si>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</si>
  <si>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</si>
  <si>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</si>
  <si>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</si>
  <si>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</si>
  <si>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</si>
  <si>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</si>
  <si>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</si>
  <si>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</si>
  <si>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</si>
  <si>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</si>
  <si>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</si>
  <si>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</si>
  <si>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</si>
  <si>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</si>
  <si>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</si>
  <si>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</si>
  <si>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</si>
  <si>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</si>
  <si>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</si>
  <si>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</si>
  <si>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</si>
  <si>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</si>
  <si>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</si>
  <si>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</si>
  <si>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</si>
  <si>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</si>
  <si>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</si>
  <si>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</si>
  <si>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</si>
  <si>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</si>
  <si>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</si>
  <si>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</si>
  <si>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</si>
  <si>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</si>
  <si>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</si>
  <si>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</si>
  <si>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</si>
  <si>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</si>
  <si>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</si>
  <si>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</si>
  <si>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</si>
  <si>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</si>
  <si>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</si>
  <si>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</si>
  <si>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</si>
  <si>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</si>
  <si>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</si>
  <si>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</si>
  <si>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</si>
  <si>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</si>
  <si>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</si>
  <si>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</si>
  <si>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</si>
  <si>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</si>
  <si>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</si>
  <si>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</si>
  <si>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</si>
  <si>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</si>
  <si>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</si>
  <si>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</si>
  <si>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</si>
  <si>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</si>
  <si>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</si>
  <si>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</si>
  <si>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</si>
  <si>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</si>
  <si>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</si>
  <si>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</si>
  <si>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</si>
  <si>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</si>
  <si>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</si>
  <si>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</si>
  <si>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</si>
  <si>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</si>
  <si>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</si>
  <si>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</si>
  <si>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</si>
  <si>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</si>
  <si>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</si>
  <si>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</si>
  <si>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</si>
  <si>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</si>
  <si>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</si>
  <si>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</si>
  <si>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</si>
  <si>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</si>
  <si>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</si>
  <si>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</si>
  <si>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</si>
  <si>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</si>
  <si>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</si>
  <si>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</si>
  <si>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</si>
  <si>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</si>
  <si>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</si>
  <si>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</si>
  <si>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</si>
  <si>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</si>
  <si>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</si>
  <si>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</si>
  <si>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</si>
  <si>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</si>
  <si>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</si>
  <si>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</si>
  <si>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</si>
  <si>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</si>
  <si>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</si>
  <si>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</si>
  <si>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</si>
  <si>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</si>
  <si>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</si>
  <si>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</si>
  <si>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</si>
  <si>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</si>
  <si>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</si>
  <si>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</si>
  <si>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</si>
  <si>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</si>
  <si>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</si>
  <si>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</si>
  <si>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</si>
  <si>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</si>
  <si>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</si>
  <si>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</si>
  <si>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</si>
  <si>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</si>
  <si>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</si>
  <si>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</si>
  <si>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</si>
  <si>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</si>
  <si>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</si>
  <si>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</si>
  <si>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</si>
  <si>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</si>
  <si>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</si>
  <si>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</si>
  <si>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</si>
  <si>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</si>
  <si>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</si>
  <si>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</si>
  <si>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</si>
  <si>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</si>
  <si>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</si>
  <si>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</si>
  <si>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</si>
  <si>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</si>
  <si>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</si>
  <si>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</si>
  <si>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</si>
  <si>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</si>
  <si>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</si>
  <si>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</si>
  <si>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</si>
  <si>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</si>
  <si>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</si>
  <si>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</si>
  <si>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</si>
  <si>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</si>
  <si>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</si>
  <si>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t>33172000-6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</si>
  <si>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</si>
  <si>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</si>
  <si>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</si>
  <si>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</si>
  <si>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</si>
  <si>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</si>
  <si>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</si>
  <si>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</si>
  <si>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</si>
  <si>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</si>
  <si>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</si>
  <si>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</si>
  <si>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</si>
  <si>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</si>
  <si>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</si>
  <si>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</si>
  <si>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</si>
  <si>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</si>
  <si>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</si>
  <si>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</si>
  <si>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</si>
  <si>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</si>
  <si>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</si>
  <si>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</si>
  <si>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</si>
  <si>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</si>
  <si>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</si>
  <si>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</si>
  <si>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</si>
  <si>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</si>
  <si>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</si>
  <si>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</si>
  <si>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</si>
  <si>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</si>
  <si>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</si>
  <si>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</si>
  <si>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</si>
  <si>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</si>
  <si>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</si>
  <si>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</si>
  <si>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</si>
  <si>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</si>
  <si>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</si>
  <si>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</si>
  <si>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</si>
  <si>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</si>
  <si>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</si>
  <si>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</si>
  <si>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</si>
  <si>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</si>
  <si>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</si>
  <si>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</si>
  <si>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</si>
  <si>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</si>
  <si>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</si>
  <si>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</si>
  <si>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</si>
  <si>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</si>
  <si>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</si>
  <si>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</si>
  <si>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</si>
  <si>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</si>
  <si>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</si>
  <si>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</si>
  <si>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</si>
  <si>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</si>
  <si>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</si>
  <si>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</si>
  <si>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</si>
  <si>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</si>
  <si>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</si>
  <si>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</si>
  <si>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</si>
  <si>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</si>
  <si>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</si>
  <si>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</si>
  <si>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</si>
  <si>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</si>
  <si>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</si>
  <si>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</si>
  <si>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</si>
  <si>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</si>
  <si>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</si>
  <si>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</si>
  <si>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</si>
  <si>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</si>
  <si>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</si>
  <si>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</si>
  <si>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</si>
  <si>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</si>
  <si>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</si>
  <si>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</si>
  <si>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</si>
  <si>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</si>
  <si>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</si>
  <si>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</si>
  <si>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</si>
  <si>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</si>
  <si>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</si>
  <si>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</si>
  <si>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</si>
  <si>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</si>
  <si>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</si>
  <si>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</si>
  <si>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</si>
  <si>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</si>
  <si>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</si>
  <si>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</si>
  <si>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</si>
  <si>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</si>
  <si>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</si>
  <si>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</si>
  <si>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</si>
  <si>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</si>
  <si>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</si>
  <si>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</si>
  <si>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</si>
  <si>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</si>
  <si>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</si>
  <si>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</si>
  <si>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</si>
  <si>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</si>
  <si>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</si>
  <si>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</si>
  <si>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</si>
  <si>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</si>
  <si>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</si>
  <si>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</si>
  <si>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</si>
  <si>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</si>
  <si>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</si>
  <si>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</si>
  <si>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</si>
  <si>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</si>
  <si>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</si>
  <si>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</si>
  <si>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</si>
  <si>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</si>
  <si>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</si>
  <si>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</si>
  <si>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</si>
  <si>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</si>
  <si>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</si>
  <si>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</si>
  <si>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</si>
  <si>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</si>
  <si>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</si>
  <si>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</si>
  <si>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</si>
  <si>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</si>
  <si>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</si>
  <si>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</si>
  <si>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</si>
  <si>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</si>
  <si>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</si>
  <si>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</si>
  <si>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</si>
  <si>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</si>
  <si>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</si>
  <si>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</si>
  <si>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</si>
  <si>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</si>
  <si>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</si>
  <si>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</si>
  <si>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</si>
  <si>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</si>
  <si>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</si>
  <si>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</si>
  <si>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</si>
  <si>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</si>
  <si>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</si>
  <si>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</si>
  <si>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</si>
  <si>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</si>
  <si>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</si>
  <si>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</si>
  <si>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</si>
  <si>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</si>
  <si>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</si>
  <si>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</si>
  <si>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</si>
  <si>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</si>
  <si>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</si>
  <si>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</si>
  <si>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</si>
  <si>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</si>
  <si>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</si>
  <si>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</si>
  <si>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</si>
  <si>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</si>
  <si>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</si>
  <si>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</si>
  <si>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</si>
  <si>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</si>
  <si>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</si>
  <si>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</si>
  <si>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</si>
  <si>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</si>
  <si>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</si>
  <si>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</si>
  <si>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</si>
  <si>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</si>
  <si>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</si>
  <si>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</si>
  <si>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</si>
  <si>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</si>
  <si>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</si>
  <si>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</si>
  <si>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</si>
  <si>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</si>
  <si>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</si>
  <si>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</si>
  <si>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</si>
  <si>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</si>
  <si>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</si>
  <si>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</si>
  <si>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</si>
  <si>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</si>
  <si>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</si>
  <si>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</si>
  <si>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</si>
  <si>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</si>
  <si>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</si>
  <si>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</si>
  <si>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</si>
  <si>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</si>
  <si>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</si>
  <si>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</si>
  <si>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</si>
  <si>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r>
      <t xml:space="preserve">Rinkiniai centrinės venos kateterizacijai  </t>
    </r>
    <r>
      <rPr>
        <sz val="11"/>
        <rFont val="Times New Roman"/>
        <family val="1"/>
        <charset val="186"/>
      </rPr>
      <t>(3-jų kanalų)</t>
    </r>
    <r>
      <rPr>
        <sz val="11"/>
        <rFont val="Times New Roman"/>
        <family val="1"/>
      </rPr>
      <t xml:space="preserve"> </t>
    </r>
    <r>
      <rPr>
        <sz val="11"/>
        <rFont val="Times New Roman"/>
        <family val="1"/>
        <charset val="186"/>
      </rPr>
      <t>14G/16G/16G</t>
    </r>
  </si>
  <si>
    <t>Pirkimo dalies  Nr.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</si>
  <si>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</si>
  <si>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</si>
  <si>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</si>
  <si>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</si>
  <si>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</si>
  <si>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</si>
  <si>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B.Braun Melsungen AG, Vokietija. Certofix Trio k. 4163214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</si>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</sst>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7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8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4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4" applyFont="1" applyFill="1" applyBorder="1" applyAlignment="1">
      <alignment horizontal="left" vertical="center" wrapText="1"/>
    </xf>
    <xf numFmtId="0" fontId="8" fillId="5" borderId="1" xfId="4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4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9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7" applyNumberFormat="1" applyFont="1" applyFill="1" applyBorder="1" applyAlignment="1">
      <alignment horizontal="center" vertical="center"/>
    </xf>
    <xf numFmtId="2" fontId="8" fillId="0" borderId="1" xfId="7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7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5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4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16" fillId="7" borderId="1" xfId="5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2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2" applyFont="1" applyFill="1" applyBorder="1" applyAlignment="1">
      <alignment horizontal="center" vertical="center"/>
    </xf>
    <xf numFmtId="0" fontId="11" fillId="5" borderId="1" xfId="4" applyFont="1" applyFill="1" applyBorder="1" applyAlignment="1" applyProtection="1">
      <alignment horizontal="center" vertical="center"/>
    </xf>
    <xf numFmtId="0" fontId="11" fillId="5" borderId="1" xfId="3" applyFont="1" applyFill="1" applyBorder="1" applyAlignment="1" applyProtection="1">
      <alignment horizontal="center" vertical="center" wrapText="1"/>
    </xf>
    <xf numFmtId="0" fontId="8" fillId="5" borderId="1" xfId="3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3" applyFont="1" applyFill="1" applyBorder="1" applyAlignment="1">
      <alignment horizontal="center" vertical="center"/>
    </xf>
    <xf numFmtId="0" fontId="5" fillId="5" borderId="1" xfId="3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3" applyNumberFormat="1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0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3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164" fontId="5" fillId="0" borderId="1" xfId="7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7" applyFont="1" applyFill="1" applyBorder="1" applyAlignment="1">
      <alignment vertical="center"/>
    </xf>
    <xf numFmtId="164" fontId="23" fillId="0" borderId="1" xfId="7" applyFont="1" applyFill="1" applyBorder="1" applyAlignment="1">
      <alignment vertical="center"/>
    </xf>
    <xf numFmtId="164" fontId="23" fillId="15" borderId="1" xfId="7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7" applyFont="1" applyFill="1" applyBorder="1" applyAlignment="1">
      <alignment horizontal="right" vertical="center"/>
    </xf>
    <xf numFmtId="164" fontId="23" fillId="15" borderId="1" xfId="7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5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5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5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9" fontId="5" fillId="0" borderId="1" xfId="3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5" fillId="0" borderId="0" xfId="0" applyFont="1" applyFill="1" applyAlignment="1">
      <alignment horizontal="center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15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8" fillId="0" borderId="1" xfId="3" applyFont="1" applyFill="1" applyBorder="1" applyAlignment="1" applyProtection="1">
      <alignment horizontal="center" vertical="center"/>
    </xf>
    <xf numFmtId="0" fontId="2" fillId="0" borderId="0" xfId="0" applyFont="1" applyFill="1"/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horizontal="center"/>
    </xf>
  </cellXfs>
  <cellStyles count="16">
    <cellStyle name="Excel Built-in Normal" xfId="8"/>
    <cellStyle name="Excel Built-in Normal 3" xfId="10"/>
    <cellStyle name="Įprastas" xfId="0" builtinId="0"/>
    <cellStyle name="Kablelis" xfId="7" builtinId="3"/>
    <cellStyle name="Normal 2" xfId="6"/>
    <cellStyle name="Normal 2 2" xfId="5"/>
    <cellStyle name="Normal 2 2 2" xfId="14"/>
    <cellStyle name="Normal 3" xfId="3"/>
    <cellStyle name="Normal 3 2" xfId="13"/>
    <cellStyle name="Normal 5" xfId="11"/>
    <cellStyle name="Normal_sarasas_1" xfId="12"/>
    <cellStyle name="Normal_Sheet1" xfId="4"/>
    <cellStyle name="Normal_Sheet3" xfId="2"/>
    <cellStyle name="Percent 2" xfId="9"/>
    <cellStyle name="Percent 3" xfId="15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topLeftCell="A8" zoomScale="81" zoomScaleNormal="81" workbookViewId="0">
      <selection activeCell="A11" sqref="A11:XFD15"/>
    </sheetView>
  </sheetViews>
  <sheetFormatPr defaultColWidth="9.140625" defaultRowHeight="15"/>
  <cols>
    <col min="1" max="1" width="7.7109375" style="12" customWidth="1"/>
    <col min="2" max="2" width="11.5703125" style="709" customWidth="1"/>
    <col min="3" max="3" width="37.28515625" style="12" customWidth="1"/>
    <col min="4" max="4" width="7.42578125" style="12" customWidth="1"/>
    <col min="5" max="5" width="11.140625" style="278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407</v>
      </c>
    </row>
    <row r="2" spans="1:10">
      <c r="I2" s="12" t="s">
        <v>408</v>
      </c>
    </row>
    <row r="3" spans="1:10">
      <c r="C3" s="716" t="s">
        <v>409</v>
      </c>
      <c r="D3" s="716"/>
      <c r="E3" s="716"/>
      <c r="F3" s="716"/>
    </row>
    <row r="4" spans="1:10">
      <c r="A4" s="714" t="s">
        <v>411</v>
      </c>
      <c r="B4" s="714"/>
      <c r="C4" s="714"/>
    </row>
    <row r="6" spans="1:10" ht="60">
      <c r="A6" s="4" t="s">
        <v>403</v>
      </c>
      <c r="B6" s="5" t="s">
        <v>1</v>
      </c>
      <c r="C6" s="6" t="s">
        <v>2</v>
      </c>
      <c r="D6" s="7" t="s">
        <v>3</v>
      </c>
      <c r="E6" s="174" t="s">
        <v>272</v>
      </c>
      <c r="F6" s="710" t="s">
        <v>4</v>
      </c>
      <c r="G6" s="711" t="s">
        <v>5</v>
      </c>
      <c r="H6" s="8" t="s">
        <v>404</v>
      </c>
      <c r="I6" s="8" t="s">
        <v>405</v>
      </c>
      <c r="J6" s="712" t="s">
        <v>406</v>
      </c>
    </row>
    <row r="7" spans="1:10" ht="75.75" customHeight="1">
      <c r="A7" s="174"/>
      <c r="B7" s="174"/>
      <c r="C7" s="187"/>
      <c r="D7" s="174"/>
      <c r="E7" s="7"/>
      <c r="F7" s="274"/>
      <c r="G7" s="704"/>
      <c r="H7" s="189"/>
      <c r="I7" s="28"/>
      <c r="J7" s="705"/>
    </row>
    <row r="8" spans="1:10">
      <c r="A8" s="193"/>
      <c r="B8" s="7"/>
      <c r="C8" s="126"/>
      <c r="D8" s="7"/>
      <c r="E8" s="427"/>
      <c r="F8" s="132"/>
      <c r="G8" s="707"/>
      <c r="H8" s="189"/>
      <c r="I8" s="28"/>
      <c r="J8" s="174"/>
    </row>
    <row r="9" spans="1:10">
      <c r="A9" s="193"/>
      <c r="B9" s="713"/>
      <c r="C9" s="462"/>
      <c r="D9" s="144"/>
      <c r="E9" s="5"/>
      <c r="F9" s="346"/>
      <c r="G9" s="706"/>
      <c r="H9" s="189"/>
      <c r="I9" s="28"/>
      <c r="J9" s="705"/>
    </row>
    <row r="10" spans="1:10" ht="75">
      <c r="A10" s="193">
        <v>22</v>
      </c>
      <c r="B10" s="5" t="s">
        <v>172</v>
      </c>
      <c r="C10" s="715" t="s">
        <v>402</v>
      </c>
      <c r="D10" s="5" t="s">
        <v>14</v>
      </c>
      <c r="E10" s="5">
        <v>300</v>
      </c>
      <c r="F10" s="27">
        <v>18.5</v>
      </c>
      <c r="G10" s="706">
        <v>0.05</v>
      </c>
      <c r="H10" s="189">
        <f>E10*F10</f>
        <v>5550</v>
      </c>
      <c r="I10" s="189">
        <f t="shared" ref="I7:I14" si="0">E10*F10*1.05</f>
        <v>5827.5</v>
      </c>
      <c r="J10" s="705" t="s">
        <v>410</v>
      </c>
    </row>
    <row r="11" spans="1:10">
      <c r="A11" s="174"/>
      <c r="B11" s="5"/>
      <c r="C11" s="13"/>
      <c r="D11" s="7"/>
      <c r="E11" s="7"/>
      <c r="F11" s="7"/>
      <c r="G11" s="706"/>
      <c r="H11" s="189"/>
      <c r="I11" s="189"/>
      <c r="J11" s="705"/>
    </row>
    <row r="12" spans="1:10">
      <c r="A12" s="193"/>
      <c r="B12" s="5"/>
      <c r="C12" s="13"/>
      <c r="D12" s="7"/>
      <c r="E12" s="7"/>
      <c r="F12" s="7"/>
      <c r="G12" s="706"/>
      <c r="H12" s="189"/>
      <c r="I12" s="189"/>
      <c r="J12" s="705"/>
    </row>
    <row r="13" spans="1:10">
      <c r="A13" s="174"/>
      <c r="B13" s="144"/>
      <c r="C13" s="131"/>
      <c r="D13" s="7"/>
      <c r="E13" s="427"/>
      <c r="F13" s="132"/>
      <c r="G13" s="707"/>
      <c r="H13" s="189"/>
      <c r="I13" s="28"/>
      <c r="J13" s="705"/>
    </row>
    <row r="14" spans="1:10">
      <c r="A14" s="174"/>
      <c r="B14" s="143"/>
      <c r="C14" s="462"/>
      <c r="D14" s="144"/>
      <c r="E14" s="5"/>
      <c r="F14" s="188"/>
      <c r="G14" s="706"/>
      <c r="H14" s="189"/>
      <c r="I14" s="28"/>
      <c r="J14" s="705"/>
    </row>
    <row r="15" spans="1:10" ht="28.5" customHeight="1">
      <c r="H15" s="708"/>
      <c r="I15" s="708"/>
    </row>
    <row r="16" spans="1:10" ht="39.950000000000003" customHeight="1"/>
    <row r="17" ht="39.950000000000003" customHeight="1"/>
    <row r="18" ht="39.950000000000003" customHeight="1"/>
    <row r="19" ht="39.950000000000003" customHeight="1"/>
  </sheetData>
  <autoFilter ref="A6:WPR15"/>
  <mergeCells count="1">
    <mergeCell ref="C3:F3"/>
  </mergeCells>
  <phoneticPr fontId="77" type="noConversion"/>
  <dataValidations count="1">
    <dataValidation allowBlank="1" showErrorMessage="1" sqref="B8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37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272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38" t="s">
        <v>10</v>
      </c>
      <c r="L3" s="539" t="s">
        <v>273</v>
      </c>
      <c r="M3" s="539" t="s">
        <v>274</v>
      </c>
      <c r="N3" s="540" t="s">
        <v>11</v>
      </c>
      <c r="O3" s="11" t="s">
        <v>12</v>
      </c>
      <c r="P3" s="541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16</v>
      </c>
      <c r="B4" s="26" t="s">
        <v>14</v>
      </c>
      <c r="C4" s="423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17</v>
      </c>
      <c r="J4" s="126" t="s">
        <v>18</v>
      </c>
      <c r="K4" s="542"/>
      <c r="L4" s="17">
        <f>K4*D4</f>
        <v>0</v>
      </c>
      <c r="M4" s="17">
        <f>K4*D4*1.05</f>
        <v>0</v>
      </c>
      <c r="N4" s="543" t="e">
        <f>K4*100/#REF!</f>
        <v>#REF!</v>
      </c>
      <c r="O4" s="29">
        <v>3061</v>
      </c>
      <c r="P4" s="544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19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15</v>
      </c>
      <c r="L5" s="32" t="e">
        <f>+L4+#REF!</f>
        <v>#REF!</v>
      </c>
      <c r="M5" s="32" t="e">
        <f>+M4+#REF!</f>
        <v>#REF!</v>
      </c>
      <c r="N5" s="545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20</v>
      </c>
      <c r="B6" s="34" t="s">
        <v>21</v>
      </c>
      <c r="C6" s="424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22</v>
      </c>
      <c r="J6" s="126" t="s">
        <v>23</v>
      </c>
      <c r="K6" s="546"/>
      <c r="L6" s="17">
        <f>K6*D6</f>
        <v>0</v>
      </c>
      <c r="M6" s="17">
        <f>K6*D6*1.21</f>
        <v>0</v>
      </c>
      <c r="N6" s="543" t="e">
        <f>K6*100/#REF!</f>
        <v>#REF!</v>
      </c>
      <c r="O6" s="37">
        <v>9047</v>
      </c>
      <c r="P6" s="544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24</v>
      </c>
      <c r="B7" s="38"/>
      <c r="C7" s="424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15</v>
      </c>
      <c r="L7" s="32">
        <f>+L6</f>
        <v>0</v>
      </c>
      <c r="M7" s="32">
        <f>+M6</f>
        <v>0</v>
      </c>
      <c r="N7" s="545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25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15</v>
      </c>
      <c r="L8" s="32" t="e">
        <f>+#REF!</f>
        <v>#REF!</v>
      </c>
      <c r="M8" s="32" t="e">
        <f>+#REF!</f>
        <v>#REF!</v>
      </c>
      <c r="N8" s="545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26</v>
      </c>
      <c r="B9" s="7" t="s">
        <v>14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27</v>
      </c>
      <c r="J9" s="126" t="s">
        <v>28</v>
      </c>
      <c r="K9" s="542"/>
      <c r="L9" s="17">
        <f>K9*D9</f>
        <v>0</v>
      </c>
      <c r="M9" s="17">
        <f>K9*D9*1.05</f>
        <v>0</v>
      </c>
      <c r="N9" s="543" t="e">
        <f>K9*100/#REF!</f>
        <v>#REF!</v>
      </c>
      <c r="O9" s="46">
        <v>3468</v>
      </c>
      <c r="P9" s="544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29</v>
      </c>
      <c r="B10" s="7" t="s">
        <v>14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30</v>
      </c>
      <c r="J10" s="126" t="s">
        <v>28</v>
      </c>
      <c r="K10" s="542"/>
      <c r="L10" s="17">
        <f>K10*D10</f>
        <v>0</v>
      </c>
      <c r="M10" s="17">
        <f>K10*D10*1.05</f>
        <v>0</v>
      </c>
      <c r="N10" s="543" t="e">
        <f>K10*100/#REF!</f>
        <v>#REF!</v>
      </c>
      <c r="O10" s="46">
        <v>3469</v>
      </c>
      <c r="P10" s="544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31</v>
      </c>
      <c r="B11" s="47"/>
      <c r="C11" s="425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47" t="str">
        <f>+J10</f>
        <v>B. Braun Medical-197-20s</v>
      </c>
      <c r="K11" s="20" t="s">
        <v>15</v>
      </c>
      <c r="L11" s="49">
        <f>+L9+L10</f>
        <v>0</v>
      </c>
      <c r="M11" s="49">
        <f>+M9+M10</f>
        <v>0</v>
      </c>
      <c r="N11" s="545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33</v>
      </c>
      <c r="B12" s="77" t="s">
        <v>14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34</v>
      </c>
      <c r="J12" s="53" t="s">
        <v>275</v>
      </c>
      <c r="K12" s="542"/>
      <c r="L12" s="17">
        <f>K12*D12</f>
        <v>0</v>
      </c>
      <c r="M12" s="548">
        <f>K12*D12*1.05</f>
        <v>0</v>
      </c>
      <c r="N12" s="543" t="e">
        <f>K12*100/#REF!</f>
        <v>#REF!</v>
      </c>
      <c r="O12" s="29">
        <v>3107</v>
      </c>
      <c r="P12" s="544"/>
      <c r="Q12" s="12"/>
      <c r="S12" s="12">
        <f t="shared" si="0"/>
        <v>538.5</v>
      </c>
    </row>
    <row r="13" spans="1:15994" ht="30.75" thickBot="1">
      <c r="A13" s="67" t="s">
        <v>35</v>
      </c>
      <c r="B13" s="79"/>
      <c r="C13" s="419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15</v>
      </c>
      <c r="L13" s="60" t="e">
        <f>+#REF!+L12+#REF!</f>
        <v>#REF!</v>
      </c>
      <c r="M13" s="61" t="e">
        <f>+#REF!+M12+#REF!</f>
        <v>#REF!</v>
      </c>
      <c r="N13" s="545" t="e">
        <f>M13*100/H13</f>
        <v>#REF!</v>
      </c>
      <c r="O13" s="113" t="s">
        <v>32</v>
      </c>
      <c r="P13" s="20"/>
      <c r="Q13" s="20"/>
      <c r="S13" s="12">
        <f t="shared" si="0"/>
        <v>0</v>
      </c>
    </row>
    <row r="14" spans="1:15994" ht="30.75" thickBot="1">
      <c r="A14" s="67" t="s">
        <v>37</v>
      </c>
      <c r="B14" s="91"/>
      <c r="C14" s="419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15</v>
      </c>
      <c r="L14" s="60" t="e">
        <f>+#REF!+#REF!</f>
        <v>#REF!</v>
      </c>
      <c r="M14" s="61" t="e">
        <f>+#REF!+#REF!</f>
        <v>#REF!</v>
      </c>
      <c r="N14" s="545" t="e">
        <f>M14*100/H14</f>
        <v>#REF!</v>
      </c>
      <c r="O14" s="113" t="s">
        <v>32</v>
      </c>
      <c r="P14" s="88"/>
      <c r="Q14" s="88"/>
      <c r="S14" s="12">
        <f t="shared" si="0"/>
        <v>0</v>
      </c>
    </row>
    <row r="15" spans="1:15994" ht="30.75" thickBot="1">
      <c r="A15" s="67" t="s">
        <v>276</v>
      </c>
      <c r="B15" s="95"/>
      <c r="C15" s="419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15</v>
      </c>
      <c r="L15" s="60" t="e">
        <f>+#REF!</f>
        <v>#REF!</v>
      </c>
      <c r="M15" s="61" t="e">
        <f>+#REF!</f>
        <v>#REF!</v>
      </c>
      <c r="N15" s="545" t="e">
        <f>M15*100/H15</f>
        <v>#REF!</v>
      </c>
      <c r="O15" s="113" t="s">
        <v>32</v>
      </c>
      <c r="P15" s="88"/>
      <c r="Q15" s="88"/>
      <c r="S15" s="12">
        <f t="shared" si="0"/>
        <v>0</v>
      </c>
    </row>
    <row r="16" spans="1:15994" ht="30">
      <c r="A16" s="96" t="s">
        <v>38</v>
      </c>
      <c r="B16" s="97" t="s">
        <v>14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39</v>
      </c>
      <c r="J16" s="53" t="s">
        <v>277</v>
      </c>
      <c r="K16" s="542"/>
      <c r="L16" s="17">
        <f>K16*D16</f>
        <v>0</v>
      </c>
      <c r="M16" s="549">
        <f>K16*D16*1.05</f>
        <v>0</v>
      </c>
      <c r="N16" s="543" t="e">
        <f>K16*100/#REF!</f>
        <v>#REF!</v>
      </c>
      <c r="O16" s="29">
        <v>1110</v>
      </c>
      <c r="P16" s="544"/>
      <c r="Q16" s="550"/>
      <c r="S16" s="12">
        <f t="shared" si="0"/>
        <v>580</v>
      </c>
    </row>
    <row r="17" spans="1:19" ht="45.75" thickBot="1">
      <c r="A17" s="99" t="s">
        <v>40</v>
      </c>
      <c r="B17" s="54" t="s">
        <v>14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41</v>
      </c>
      <c r="J17" s="53" t="s">
        <v>277</v>
      </c>
      <c r="K17" s="542"/>
      <c r="L17" s="17">
        <f>K17*D17</f>
        <v>0</v>
      </c>
      <c r="M17" s="548">
        <f>K17*D17*1.05</f>
        <v>0</v>
      </c>
      <c r="N17" s="543" t="e">
        <f>K17*100/#REF!</f>
        <v>#REF!</v>
      </c>
      <c r="O17" s="553" t="s">
        <v>278</v>
      </c>
      <c r="P17" s="544"/>
      <c r="Q17" s="550" t="s">
        <v>42</v>
      </c>
      <c r="S17" s="12">
        <f t="shared" si="0"/>
        <v>1160</v>
      </c>
    </row>
    <row r="18" spans="1:19" ht="43.5" thickBot="1">
      <c r="A18" s="100" t="s">
        <v>43</v>
      </c>
      <c r="B18" s="101"/>
      <c r="C18" s="419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15</v>
      </c>
      <c r="L18" s="60">
        <f>+L16+L17</f>
        <v>0</v>
      </c>
      <c r="M18" s="61">
        <f>+M16+M17</f>
        <v>0</v>
      </c>
      <c r="N18" s="545">
        <f>M18*100/H18</f>
        <v>0</v>
      </c>
      <c r="O18" s="113" t="s">
        <v>32</v>
      </c>
      <c r="P18" s="88"/>
      <c r="Q18" s="88"/>
      <c r="S18" s="12">
        <f t="shared" si="0"/>
        <v>0</v>
      </c>
    </row>
    <row r="19" spans="1:19" ht="30" thickBot="1">
      <c r="A19" s="67" t="s">
        <v>279</v>
      </c>
      <c r="B19" s="58"/>
      <c r="C19" s="419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15</v>
      </c>
      <c r="L19" s="60" t="e">
        <f>+#REF!</f>
        <v>#REF!</v>
      </c>
      <c r="M19" s="61" t="e">
        <f>+#REF!</f>
        <v>#REF!</v>
      </c>
      <c r="N19" s="545" t="e">
        <f>M19*100/H19</f>
        <v>#REF!</v>
      </c>
      <c r="O19" s="113" t="s">
        <v>32</v>
      </c>
      <c r="P19" s="88"/>
      <c r="Q19" s="88"/>
      <c r="S19" s="12">
        <f t="shared" si="0"/>
        <v>0</v>
      </c>
    </row>
    <row r="20" spans="1:19" ht="30.75" thickBot="1">
      <c r="A20" s="104" t="s">
        <v>44</v>
      </c>
      <c r="B20" s="105" t="s">
        <v>45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46</v>
      </c>
      <c r="J20" s="86" t="s">
        <v>47</v>
      </c>
      <c r="K20" s="542">
        <f>140-112</f>
        <v>28</v>
      </c>
      <c r="L20" s="17">
        <f>K20*D20</f>
        <v>138.32000000000002</v>
      </c>
      <c r="M20" s="552">
        <f>K20*D20*1.05</f>
        <v>145.23600000000002</v>
      </c>
      <c r="N20" s="543" t="e">
        <f>K20*100/#REF!</f>
        <v>#REF!</v>
      </c>
      <c r="O20" s="73">
        <v>3565</v>
      </c>
      <c r="P20" s="544"/>
      <c r="Q20" s="550"/>
      <c r="S20" s="12">
        <f t="shared" si="0"/>
        <v>26182.000000000004</v>
      </c>
    </row>
    <row r="21" spans="1:19" ht="45.75" thickBot="1">
      <c r="A21" s="554" t="s">
        <v>280</v>
      </c>
      <c r="B21" s="109"/>
      <c r="C21" s="419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15</v>
      </c>
      <c r="L21" s="110">
        <f>+L20</f>
        <v>138.32000000000002</v>
      </c>
      <c r="M21" s="111">
        <f>+M20</f>
        <v>145.23600000000002</v>
      </c>
      <c r="N21" s="545">
        <f>M21*100/H21</f>
        <v>0.56000000000000005</v>
      </c>
      <c r="O21" s="113" t="s">
        <v>32</v>
      </c>
      <c r="P21" s="550"/>
      <c r="Q21" s="550"/>
      <c r="S21" s="12">
        <f t="shared" si="0"/>
        <v>0</v>
      </c>
    </row>
    <row r="22" spans="1:19" ht="60.75" thickBot="1">
      <c r="A22" s="13" t="s">
        <v>48</v>
      </c>
      <c r="B22" s="115" t="s">
        <v>14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49</v>
      </c>
      <c r="J22" s="16" t="s">
        <v>281</v>
      </c>
      <c r="K22" s="555">
        <f>60</f>
        <v>60</v>
      </c>
      <c r="L22" s="119">
        <f>K22*D22</f>
        <v>1485.7139999999999</v>
      </c>
      <c r="M22" s="119">
        <f>L22*1.05</f>
        <v>1559.9997000000001</v>
      </c>
      <c r="N22" s="543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56" t="s">
        <v>282</v>
      </c>
      <c r="B23" s="121"/>
      <c r="C23" s="426"/>
      <c r="D23" s="21"/>
      <c r="E23" s="21"/>
      <c r="F23" s="47"/>
      <c r="G23" s="122">
        <f>+G22</f>
        <v>24761.9</v>
      </c>
      <c r="H23" s="122">
        <f>+H22</f>
        <v>26000</v>
      </c>
      <c r="I23" s="557" t="s">
        <v>283</v>
      </c>
      <c r="J23" s="558" t="str">
        <f>+J22</f>
        <v>Intersurgical-227-20s</v>
      </c>
      <c r="K23" s="559" t="s">
        <v>15</v>
      </c>
      <c r="L23" s="560">
        <f>SUM(L22:L22)</f>
        <v>1485.7139999999999</v>
      </c>
      <c r="M23" s="560">
        <f>SUM(M22:M22)</f>
        <v>1559.9997000000001</v>
      </c>
      <c r="N23" s="561">
        <f>M23*100/H23</f>
        <v>5.9999988461538463</v>
      </c>
      <c r="O23" s="123" t="s">
        <v>50</v>
      </c>
      <c r="S23" s="12">
        <f t="shared" si="0"/>
        <v>0</v>
      </c>
    </row>
    <row r="24" spans="1:19" ht="60.75" thickBot="1">
      <c r="A24" s="86" t="s">
        <v>51</v>
      </c>
      <c r="B24" s="7" t="s">
        <v>14</v>
      </c>
      <c r="C24" s="427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52</v>
      </c>
      <c r="J24" s="126" t="s">
        <v>53</v>
      </c>
      <c r="K24" s="562">
        <v>8000</v>
      </c>
      <c r="L24" s="17">
        <f>K24*D24</f>
        <v>756</v>
      </c>
      <c r="M24" s="17">
        <f>K24*D24*1.05</f>
        <v>793.80000000000007</v>
      </c>
      <c r="N24" s="543" t="e">
        <f>K24*100/#REF!</f>
        <v>#REF!</v>
      </c>
      <c r="O24" s="127">
        <v>7035</v>
      </c>
      <c r="P24" s="1" t="s">
        <v>171</v>
      </c>
      <c r="S24" s="12">
        <f t="shared" si="0"/>
        <v>2929.5</v>
      </c>
    </row>
    <row r="25" spans="1:19" ht="45.75" thickBot="1">
      <c r="A25" s="563" t="s">
        <v>284</v>
      </c>
      <c r="B25" s="18"/>
      <c r="C25" s="428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15</v>
      </c>
      <c r="L25" s="23">
        <f>+L24</f>
        <v>756</v>
      </c>
      <c r="M25" s="23">
        <f>+M24</f>
        <v>793.80000000000007</v>
      </c>
      <c r="N25" s="545">
        <f>M25*100/H25</f>
        <v>17.777777777777779</v>
      </c>
      <c r="O25" s="113" t="s">
        <v>54</v>
      </c>
      <c r="S25" s="12">
        <f t="shared" si="0"/>
        <v>0</v>
      </c>
    </row>
    <row r="26" spans="1:19" ht="30.75" thickBot="1">
      <c r="A26" s="131" t="s">
        <v>55</v>
      </c>
      <c r="B26" s="7" t="s">
        <v>14</v>
      </c>
      <c r="C26" s="427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56</v>
      </c>
      <c r="J26" s="126" t="s">
        <v>57</v>
      </c>
      <c r="K26" s="562">
        <v>2100</v>
      </c>
      <c r="L26" s="17">
        <f>K26*D26</f>
        <v>7140</v>
      </c>
      <c r="M26" s="17">
        <f>K26*D26*1.05</f>
        <v>7497</v>
      </c>
      <c r="N26" s="543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3" t="s">
        <v>285</v>
      </c>
      <c r="B27" s="18"/>
      <c r="C27" s="428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15</v>
      </c>
      <c r="L27" s="32">
        <f>+L26</f>
        <v>7140</v>
      </c>
      <c r="M27" s="32">
        <f>+M26</f>
        <v>7497</v>
      </c>
      <c r="N27" s="545">
        <f>M27*100/H27</f>
        <v>23.333333333333332</v>
      </c>
      <c r="O27" s="113" t="s">
        <v>54</v>
      </c>
      <c r="S27" s="12">
        <f t="shared" si="0"/>
        <v>0</v>
      </c>
    </row>
    <row r="28" spans="1:19" ht="45.75" thickBot="1">
      <c r="A28" s="126" t="s">
        <v>58</v>
      </c>
      <c r="B28" s="7" t="s">
        <v>14</v>
      </c>
      <c r="C28" s="427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59</v>
      </c>
      <c r="J28" s="126" t="s">
        <v>60</v>
      </c>
      <c r="K28" s="562"/>
      <c r="L28" s="17">
        <f>K28*D28</f>
        <v>0</v>
      </c>
      <c r="M28" s="17">
        <f>K28*D28*1.05</f>
        <v>0</v>
      </c>
      <c r="N28" s="543" t="e">
        <f>K28*100/#REF!</f>
        <v>#REF!</v>
      </c>
      <c r="O28" s="137">
        <v>7164</v>
      </c>
      <c r="P28" s="544"/>
      <c r="S28" s="12">
        <f t="shared" si="0"/>
        <v>145</v>
      </c>
    </row>
    <row r="29" spans="1:19" ht="45.75" thickBot="1">
      <c r="A29" s="563" t="s">
        <v>286</v>
      </c>
      <c r="B29" s="138"/>
      <c r="C29" s="428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15</v>
      </c>
      <c r="L29" s="140">
        <f>+L28</f>
        <v>0</v>
      </c>
      <c r="M29" s="140">
        <f>+M28</f>
        <v>0</v>
      </c>
      <c r="N29" s="545">
        <f>M29*100/H29</f>
        <v>0</v>
      </c>
      <c r="O29" s="113" t="s">
        <v>54</v>
      </c>
      <c r="P29" s="142"/>
      <c r="S29" s="12">
        <f t="shared" si="0"/>
        <v>0</v>
      </c>
    </row>
    <row r="30" spans="1:19" ht="45.75" thickBot="1">
      <c r="A30" s="158" t="s">
        <v>61</v>
      </c>
      <c r="B30" s="159" t="s">
        <v>14</v>
      </c>
      <c r="C30" s="429">
        <v>20000</v>
      </c>
      <c r="D30" s="160">
        <v>7.1999999999999995E-2</v>
      </c>
      <c r="E30" s="160"/>
      <c r="F30" s="154">
        <v>0.05</v>
      </c>
      <c r="G30" s="161" t="e">
        <f>#REF!*D30</f>
        <v>#REF!</v>
      </c>
      <c r="H30" s="71" t="e">
        <f>G30*1.05</f>
        <v>#REF!</v>
      </c>
      <c r="I30" s="53" t="s">
        <v>62</v>
      </c>
      <c r="J30" s="564" t="s">
        <v>287</v>
      </c>
      <c r="K30" s="542">
        <v>1000</v>
      </c>
      <c r="L30" s="466">
        <f>K30*D30</f>
        <v>72</v>
      </c>
      <c r="M30" s="466">
        <f>L30*1.05</f>
        <v>75.600000000000009</v>
      </c>
      <c r="N30" s="543" t="e">
        <f>K30*100/#REF!</f>
        <v>#REF!</v>
      </c>
      <c r="O30" s="162">
        <v>7083</v>
      </c>
      <c r="P30" s="156"/>
      <c r="S30" s="12">
        <f t="shared" si="0"/>
        <v>1440</v>
      </c>
    </row>
    <row r="31" spans="1:19" ht="30" thickBot="1">
      <c r="A31" s="164" t="s">
        <v>63</v>
      </c>
      <c r="B31" s="159"/>
      <c r="C31" s="430"/>
      <c r="D31" s="165"/>
      <c r="E31" s="165"/>
      <c r="F31" s="166"/>
      <c r="G31" s="167" t="e">
        <f>+G30+#REF!</f>
        <v>#REF!</v>
      </c>
      <c r="H31" s="168" t="e">
        <f>+H30+#REF!</f>
        <v>#REF!</v>
      </c>
      <c r="I31" s="565"/>
      <c r="J31" s="566" t="s">
        <v>288</v>
      </c>
      <c r="K31" s="169" t="s">
        <v>15</v>
      </c>
      <c r="L31" s="170" t="e">
        <f>+#REF!</f>
        <v>#REF!</v>
      </c>
      <c r="M31" s="171" t="e">
        <f>+#REF!</f>
        <v>#REF!</v>
      </c>
      <c r="N31" s="545" t="e">
        <f>M31*100/H31</f>
        <v>#REF!</v>
      </c>
      <c r="O31" s="228" t="s">
        <v>289</v>
      </c>
      <c r="P31" s="172"/>
      <c r="S31" s="12">
        <f t="shared" si="0"/>
        <v>0</v>
      </c>
    </row>
    <row r="32" spans="1:19" ht="90.75" thickBot="1">
      <c r="A32" s="187" t="s">
        <v>64</v>
      </c>
      <c r="B32" s="143" t="s">
        <v>14</v>
      </c>
      <c r="C32" s="7">
        <v>50</v>
      </c>
      <c r="D32" s="188">
        <v>108</v>
      </c>
      <c r="E32" s="188">
        <v>108</v>
      </c>
      <c r="F32" s="154">
        <v>0.05</v>
      </c>
      <c r="G32" s="189" t="e">
        <f>D32*#REF!</f>
        <v>#REF!</v>
      </c>
      <c r="H32" s="190" t="e">
        <f>G32*1.05</f>
        <v>#REF!</v>
      </c>
      <c r="I32" s="187" t="s">
        <v>65</v>
      </c>
      <c r="J32" s="187" t="s">
        <v>290</v>
      </c>
      <c r="K32" s="542">
        <v>6</v>
      </c>
      <c r="L32" s="466">
        <f>K32*D32</f>
        <v>648</v>
      </c>
      <c r="M32" s="466">
        <f>L32*1.05</f>
        <v>680.4</v>
      </c>
      <c r="N32" s="567" t="e">
        <f>K32*100/#REF!</f>
        <v>#REF!</v>
      </c>
      <c r="O32" s="184">
        <v>3496</v>
      </c>
      <c r="P32" s="156"/>
      <c r="S32" s="12">
        <f t="shared" si="0"/>
        <v>5400</v>
      </c>
    </row>
    <row r="33" spans="1:19" ht="30.75" thickBot="1">
      <c r="A33" s="164" t="s">
        <v>291</v>
      </c>
      <c r="B33" s="149"/>
      <c r="C33" s="430"/>
      <c r="D33" s="149"/>
      <c r="E33" s="149"/>
      <c r="F33" s="139"/>
      <c r="G33" s="191" t="e">
        <f>+G32</f>
        <v>#REF!</v>
      </c>
      <c r="H33" s="191" t="e">
        <f>+H32</f>
        <v>#REF!</v>
      </c>
      <c r="I33" s="568" t="s">
        <v>292</v>
      </c>
      <c r="J33" s="569" t="str">
        <f>+J32</f>
        <v>Ilsanta-MPP-224-20s</v>
      </c>
      <c r="K33" s="152" t="s">
        <v>15</v>
      </c>
      <c r="L33" s="192">
        <f>+L32</f>
        <v>648</v>
      </c>
      <c r="M33" s="192">
        <f>+M32</f>
        <v>680.4</v>
      </c>
      <c r="N33" s="545" t="e">
        <f>M33*100/H33</f>
        <v>#REF!</v>
      </c>
      <c r="O33" s="228" t="s">
        <v>289</v>
      </c>
      <c r="P33" s="149"/>
      <c r="S33" s="12">
        <f t="shared" si="0"/>
        <v>0</v>
      </c>
    </row>
    <row r="34" spans="1:19" ht="45">
      <c r="A34" s="187" t="s">
        <v>66</v>
      </c>
      <c r="B34" s="143"/>
      <c r="C34" s="35"/>
      <c r="D34" s="194"/>
      <c r="E34" s="194"/>
      <c r="F34" s="195"/>
      <c r="G34" s="196"/>
      <c r="H34" s="197"/>
      <c r="I34" s="551"/>
      <c r="J34" s="187" t="s">
        <v>293</v>
      </c>
      <c r="K34" s="147"/>
      <c r="L34" s="198"/>
      <c r="M34" s="147"/>
      <c r="N34" s="199"/>
      <c r="O34" s="147"/>
      <c r="P34" s="146"/>
      <c r="S34" s="12">
        <f t="shared" si="0"/>
        <v>0</v>
      </c>
    </row>
    <row r="35" spans="1:19" ht="60">
      <c r="A35" s="187" t="s">
        <v>67</v>
      </c>
      <c r="B35" s="200" t="s">
        <v>14</v>
      </c>
      <c r="C35" s="431">
        <v>15</v>
      </c>
      <c r="D35" s="201">
        <v>85</v>
      </c>
      <c r="E35" s="201">
        <v>85</v>
      </c>
      <c r="F35" s="154">
        <v>0.05</v>
      </c>
      <c r="G35" s="202" t="e">
        <f>#REF!*D35</f>
        <v>#REF!</v>
      </c>
      <c r="H35" s="196" t="e">
        <f>G35*1.05</f>
        <v>#REF!</v>
      </c>
      <c r="I35" s="570" t="s">
        <v>68</v>
      </c>
      <c r="J35" s="187" t="s">
        <v>293</v>
      </c>
      <c r="K35" s="542"/>
      <c r="L35" s="466">
        <f>K35*D35</f>
        <v>0</v>
      </c>
      <c r="M35" s="466">
        <f>L35*1.05</f>
        <v>0</v>
      </c>
      <c r="N35" s="567" t="e">
        <f>K35*100/#REF!</f>
        <v>#REF!</v>
      </c>
      <c r="O35" s="178">
        <v>2800</v>
      </c>
      <c r="P35" s="156"/>
      <c r="S35" s="12">
        <f t="shared" si="0"/>
        <v>1275</v>
      </c>
    </row>
    <row r="36" spans="1:19" ht="75.75" thickBot="1">
      <c r="A36" s="203" t="s">
        <v>69</v>
      </c>
      <c r="B36" s="159" t="s">
        <v>14</v>
      </c>
      <c r="C36" s="432">
        <v>30</v>
      </c>
      <c r="D36" s="204">
        <v>32</v>
      </c>
      <c r="E36" s="204">
        <v>32</v>
      </c>
      <c r="F36" s="154">
        <v>0.05</v>
      </c>
      <c r="G36" s="202" t="e">
        <f>#REF!*D36</f>
        <v>#REF!</v>
      </c>
      <c r="H36" s="205" t="e">
        <f>G36*1.05</f>
        <v>#REF!</v>
      </c>
      <c r="I36" s="570" t="s">
        <v>70</v>
      </c>
      <c r="J36" s="187" t="s">
        <v>293</v>
      </c>
      <c r="K36" s="542"/>
      <c r="L36" s="466">
        <f>K36*D36</f>
        <v>0</v>
      </c>
      <c r="M36" s="571">
        <f>L36*1.05</f>
        <v>0</v>
      </c>
      <c r="N36" s="567" t="e">
        <f>K36*100/#REF!</f>
        <v>#REF!</v>
      </c>
      <c r="O36" s="178">
        <v>2801</v>
      </c>
      <c r="P36" s="156"/>
      <c r="S36" s="12">
        <f t="shared" si="0"/>
        <v>960</v>
      </c>
    </row>
    <row r="37" spans="1:19" ht="30" thickBot="1">
      <c r="A37" s="206" t="s">
        <v>71</v>
      </c>
      <c r="B37" s="148"/>
      <c r="C37" s="572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3"/>
      <c r="J37" s="511" t="s">
        <v>294</v>
      </c>
      <c r="K37" s="147" t="s">
        <v>15</v>
      </c>
      <c r="L37" s="150">
        <f>+L35+L36</f>
        <v>0</v>
      </c>
      <c r="M37" s="207">
        <f>+M35+M36</f>
        <v>0</v>
      </c>
      <c r="N37" s="545" t="e">
        <f>M37*100/H37</f>
        <v>#REF!</v>
      </c>
      <c r="O37" s="228" t="s">
        <v>295</v>
      </c>
      <c r="P37" s="146"/>
      <c r="S37" s="12">
        <f t="shared" si="0"/>
        <v>0</v>
      </c>
    </row>
    <row r="38" spans="1:19" ht="75">
      <c r="A38" s="215" t="s">
        <v>72</v>
      </c>
      <c r="B38" s="213" t="s">
        <v>14</v>
      </c>
      <c r="C38" s="433">
        <v>500</v>
      </c>
      <c r="D38" s="214">
        <v>40.4</v>
      </c>
      <c r="E38" s="214"/>
      <c r="F38" s="154"/>
      <c r="G38" s="216"/>
      <c r="H38" s="217"/>
      <c r="I38" s="145" t="s">
        <v>73</v>
      </c>
      <c r="J38" s="187" t="s">
        <v>296</v>
      </c>
      <c r="K38" s="574"/>
      <c r="L38" s="56"/>
      <c r="M38" s="575"/>
      <c r="N38" s="576"/>
      <c r="O38" s="218"/>
      <c r="P38" s="219"/>
      <c r="S38" s="12">
        <f t="shared" si="0"/>
        <v>20200</v>
      </c>
    </row>
    <row r="39" spans="1:19" ht="45">
      <c r="A39" s="577" t="s">
        <v>297</v>
      </c>
      <c r="B39" s="220" t="s">
        <v>14</v>
      </c>
      <c r="C39" s="434"/>
      <c r="D39" s="214"/>
      <c r="E39" s="214"/>
      <c r="F39" s="154">
        <v>0.05</v>
      </c>
      <c r="G39" s="221" t="e">
        <f>+#REF!*D39</f>
        <v>#REF!</v>
      </c>
      <c r="H39" s="221" t="e">
        <f>+G39*1.05</f>
        <v>#REF!</v>
      </c>
      <c r="I39" s="145" t="s">
        <v>298</v>
      </c>
      <c r="J39" s="187" t="s">
        <v>296</v>
      </c>
      <c r="K39" s="578"/>
      <c r="L39" s="189">
        <f>K39*D39</f>
        <v>0</v>
      </c>
      <c r="M39" s="579">
        <f>+L39*1.05</f>
        <v>0</v>
      </c>
      <c r="N39" s="543" t="e">
        <f>K39*100/#REF!</f>
        <v>#REF!</v>
      </c>
      <c r="O39" s="222">
        <v>8355</v>
      </c>
      <c r="P39" s="156"/>
      <c r="S39" s="12">
        <f t="shared" si="0"/>
        <v>0</v>
      </c>
    </row>
    <row r="40" spans="1:19" ht="45">
      <c r="A40" s="580" t="s">
        <v>299</v>
      </c>
      <c r="B40" s="223" t="s">
        <v>14</v>
      </c>
      <c r="C40" s="5"/>
      <c r="D40" s="214"/>
      <c r="E40" s="214"/>
      <c r="F40" s="154">
        <v>0.05</v>
      </c>
      <c r="G40" s="221" t="e">
        <f>+#REF!*D40</f>
        <v>#REF!</v>
      </c>
      <c r="H40" s="221" t="e">
        <f>+G40*1.05</f>
        <v>#REF!</v>
      </c>
      <c r="I40" s="145" t="s">
        <v>300</v>
      </c>
      <c r="J40" s="187" t="s">
        <v>296</v>
      </c>
      <c r="K40" s="578"/>
      <c r="L40" s="189">
        <f>K40*D40</f>
        <v>0</v>
      </c>
      <c r="M40" s="579">
        <f>+L40*1.05</f>
        <v>0</v>
      </c>
      <c r="N40" s="543" t="e">
        <f>K40*100/#REF!</f>
        <v>#REF!</v>
      </c>
      <c r="O40" s="222">
        <v>8356</v>
      </c>
      <c r="P40" s="156"/>
      <c r="S40" s="12">
        <f t="shared" si="0"/>
        <v>0</v>
      </c>
    </row>
    <row r="41" spans="1:19" ht="45.75" thickBot="1">
      <c r="A41" s="580" t="s">
        <v>301</v>
      </c>
      <c r="B41" s="223" t="s">
        <v>14</v>
      </c>
      <c r="C41" s="5"/>
      <c r="D41" s="214"/>
      <c r="E41" s="214"/>
      <c r="F41" s="154">
        <v>0.05</v>
      </c>
      <c r="G41" s="221" t="e">
        <f>+#REF!*D41</f>
        <v>#REF!</v>
      </c>
      <c r="H41" s="221" t="e">
        <f>+G41*1.05</f>
        <v>#REF!</v>
      </c>
      <c r="I41" s="145" t="s">
        <v>302</v>
      </c>
      <c r="J41" s="187" t="s">
        <v>296</v>
      </c>
      <c r="K41" s="578"/>
      <c r="L41" s="189">
        <f>K41*D41</f>
        <v>0</v>
      </c>
      <c r="M41" s="579">
        <f>+L41*1.05</f>
        <v>0</v>
      </c>
      <c r="N41" s="543" t="e">
        <f>K41*100/#REF!</f>
        <v>#REF!</v>
      </c>
      <c r="O41" s="222">
        <v>8357</v>
      </c>
      <c r="P41" s="156"/>
      <c r="S41" s="12">
        <f t="shared" si="0"/>
        <v>0</v>
      </c>
    </row>
    <row r="42" spans="1:19" ht="43.5" thickBot="1">
      <c r="A42" s="212" t="s">
        <v>303</v>
      </c>
      <c r="B42" s="224"/>
      <c r="C42" s="435"/>
      <c r="D42" s="103"/>
      <c r="E42" s="103"/>
      <c r="F42" s="225"/>
      <c r="G42" s="226" t="e">
        <f>+G39+G40+G41</f>
        <v>#REF!</v>
      </c>
      <c r="H42" s="227" t="e">
        <f>+H39+H40+H41</f>
        <v>#REF!</v>
      </c>
      <c r="I42" s="581"/>
      <c r="J42" s="69" t="str">
        <f>+J38</f>
        <v>AMI sprendimai-MPP-211-20s</v>
      </c>
      <c r="K42" s="228" t="s">
        <v>15</v>
      </c>
      <c r="L42" s="229">
        <f>+L38</f>
        <v>0</v>
      </c>
      <c r="M42" s="230">
        <f>+M38</f>
        <v>0</v>
      </c>
      <c r="N42" s="545" t="e">
        <f>M42*100/H42</f>
        <v>#REF!</v>
      </c>
      <c r="O42" s="582" t="s">
        <v>304</v>
      </c>
      <c r="P42" s="149"/>
      <c r="S42" s="12">
        <f t="shared" si="0"/>
        <v>0</v>
      </c>
    </row>
    <row r="43" spans="1:19" ht="45.75" thickBot="1">
      <c r="A43" s="231" t="s">
        <v>74</v>
      </c>
      <c r="B43" s="153" t="s">
        <v>14</v>
      </c>
      <c r="C43" s="7">
        <v>20</v>
      </c>
      <c r="D43" s="153">
        <v>90.476200000000006</v>
      </c>
      <c r="E43" s="153">
        <v>90.5</v>
      </c>
      <c r="F43" s="154">
        <v>0.05</v>
      </c>
      <c r="G43" s="232">
        <v>3619.05</v>
      </c>
      <c r="H43" s="233">
        <v>3800</v>
      </c>
      <c r="I43" s="145" t="s">
        <v>75</v>
      </c>
      <c r="J43" s="187" t="s">
        <v>305</v>
      </c>
      <c r="K43" s="578"/>
      <c r="L43" s="189">
        <f>K43*D43</f>
        <v>0</v>
      </c>
      <c r="M43" s="579">
        <f>+L43*1.05</f>
        <v>0</v>
      </c>
      <c r="N43" s="543" t="e">
        <f>K43*100/#REF!</f>
        <v>#REF!</v>
      </c>
      <c r="O43" s="211">
        <v>3390</v>
      </c>
      <c r="P43" s="156"/>
      <c r="S43" s="12">
        <f t="shared" si="0"/>
        <v>1809.5240000000001</v>
      </c>
    </row>
    <row r="44" spans="1:19" ht="30.75" thickBot="1">
      <c r="A44" s="212" t="s">
        <v>306</v>
      </c>
      <c r="B44" s="234"/>
      <c r="C44" s="435"/>
      <c r="D44" s="103"/>
      <c r="E44" s="103"/>
      <c r="F44" s="235"/>
      <c r="G44" s="236">
        <f>+G43</f>
        <v>3619.05</v>
      </c>
      <c r="H44" s="237">
        <f>+H43</f>
        <v>3800</v>
      </c>
      <c r="I44" s="581"/>
      <c r="J44" s="69" t="s">
        <v>307</v>
      </c>
      <c r="K44" s="113" t="s">
        <v>15</v>
      </c>
      <c r="L44" s="238">
        <f>+L43</f>
        <v>0</v>
      </c>
      <c r="M44" s="237">
        <f>+M43</f>
        <v>0</v>
      </c>
      <c r="N44" s="545">
        <f>M44*100/H44</f>
        <v>0</v>
      </c>
      <c r="O44" s="582" t="s">
        <v>304</v>
      </c>
      <c r="P44" s="149"/>
      <c r="S44" s="12">
        <f t="shared" si="0"/>
        <v>0</v>
      </c>
    </row>
    <row r="45" spans="1:19" ht="45">
      <c r="A45" s="240" t="s">
        <v>76</v>
      </c>
      <c r="B45" s="143" t="s">
        <v>14</v>
      </c>
      <c r="C45" s="5">
        <v>5000</v>
      </c>
      <c r="D45" s="241">
        <v>0.09</v>
      </c>
      <c r="E45" s="241"/>
      <c r="F45" s="154">
        <v>0.05</v>
      </c>
      <c r="G45" s="183">
        <v>450</v>
      </c>
      <c r="H45" s="242">
        <v>472.5</v>
      </c>
      <c r="I45" s="187" t="s">
        <v>77</v>
      </c>
      <c r="J45" s="187" t="s">
        <v>308</v>
      </c>
      <c r="K45" s="578"/>
      <c r="L45" s="189">
        <f>K45*D45</f>
        <v>0</v>
      </c>
      <c r="M45" s="579">
        <f>+L45*1.05</f>
        <v>0</v>
      </c>
      <c r="N45" s="543" t="e">
        <f>K45*100/#REF!</f>
        <v>#REF!</v>
      </c>
      <c r="O45" s="243">
        <v>7077</v>
      </c>
      <c r="P45" s="156"/>
      <c r="S45" s="12">
        <f t="shared" si="0"/>
        <v>450</v>
      </c>
    </row>
    <row r="46" spans="1:19" ht="30">
      <c r="A46" s="244" t="s">
        <v>78</v>
      </c>
      <c r="B46" s="173" t="s">
        <v>14</v>
      </c>
      <c r="C46" s="436">
        <v>500</v>
      </c>
      <c r="D46" s="241">
        <v>0.28000000000000003</v>
      </c>
      <c r="E46" s="241"/>
      <c r="F46" s="154">
        <v>0.05</v>
      </c>
      <c r="G46" s="183">
        <v>140</v>
      </c>
      <c r="H46" s="183">
        <v>147</v>
      </c>
      <c r="I46" s="187" t="s">
        <v>79</v>
      </c>
      <c r="J46" s="187" t="s">
        <v>308</v>
      </c>
      <c r="K46" s="578"/>
      <c r="L46" s="189">
        <f>K46*D46</f>
        <v>0</v>
      </c>
      <c r="M46" s="579">
        <f>+L46*1.05</f>
        <v>0</v>
      </c>
      <c r="N46" s="543" t="e">
        <f>K46*100/#REF!</f>
        <v>#REF!</v>
      </c>
      <c r="O46" s="245">
        <v>7078</v>
      </c>
      <c r="P46" s="156"/>
      <c r="S46" s="12">
        <f t="shared" si="0"/>
        <v>140</v>
      </c>
    </row>
    <row r="47" spans="1:19" ht="30">
      <c r="A47" s="244" t="s">
        <v>80</v>
      </c>
      <c r="B47" s="173" t="s">
        <v>14</v>
      </c>
      <c r="C47" s="436">
        <v>500</v>
      </c>
      <c r="D47" s="241">
        <v>0.28000000000000003</v>
      </c>
      <c r="E47" s="241"/>
      <c r="F47" s="154">
        <v>0.05</v>
      </c>
      <c r="G47" s="183">
        <v>280</v>
      </c>
      <c r="H47" s="183">
        <v>294</v>
      </c>
      <c r="I47" s="187" t="s">
        <v>79</v>
      </c>
      <c r="J47" s="187" t="s">
        <v>308</v>
      </c>
      <c r="K47" s="578"/>
      <c r="L47" s="189">
        <f>K47*D47</f>
        <v>0</v>
      </c>
      <c r="M47" s="579">
        <f>+L47*1.05</f>
        <v>0</v>
      </c>
      <c r="N47" s="543" t="e">
        <f>K47*100/#REF!</f>
        <v>#REF!</v>
      </c>
      <c r="O47" s="246">
        <v>7090</v>
      </c>
      <c r="P47" s="156"/>
      <c r="S47" s="12">
        <f t="shared" si="0"/>
        <v>140</v>
      </c>
    </row>
    <row r="48" spans="1:19" ht="45.75" thickBot="1">
      <c r="A48" s="247" t="s">
        <v>81</v>
      </c>
      <c r="B48" s="248" t="s">
        <v>14</v>
      </c>
      <c r="C48" s="437">
        <v>1000</v>
      </c>
      <c r="D48" s="188">
        <v>0.22</v>
      </c>
      <c r="E48" s="188"/>
      <c r="F48" s="154">
        <v>0.05</v>
      </c>
      <c r="G48" s="183">
        <v>220</v>
      </c>
      <c r="H48" s="249">
        <v>231</v>
      </c>
      <c r="I48" s="187" t="s">
        <v>82</v>
      </c>
      <c r="J48" s="187" t="s">
        <v>308</v>
      </c>
      <c r="K48" s="578">
        <v>80</v>
      </c>
      <c r="L48" s="189">
        <f>K48*D48</f>
        <v>17.600000000000001</v>
      </c>
      <c r="M48" s="579">
        <f>+L48*1.05</f>
        <v>18.480000000000004</v>
      </c>
      <c r="N48" s="543" t="e">
        <f>K48*100/#REF!</f>
        <v>#REF!</v>
      </c>
      <c r="O48" s="29">
        <v>8135</v>
      </c>
      <c r="P48" s="156"/>
      <c r="S48" s="12">
        <f t="shared" si="0"/>
        <v>220</v>
      </c>
    </row>
    <row r="49" spans="1:19" ht="29.25" thickBot="1">
      <c r="A49" s="583" t="s">
        <v>309</v>
      </c>
      <c r="B49" s="250"/>
      <c r="C49" s="435"/>
      <c r="D49" s="103"/>
      <c r="E49" s="103"/>
      <c r="F49" s="129"/>
      <c r="G49" s="251">
        <f>+SUM(G45:G48)</f>
        <v>1090</v>
      </c>
      <c r="H49" s="252">
        <f>+SUM(H45:H48)</f>
        <v>1144.5</v>
      </c>
      <c r="I49" s="584"/>
      <c r="J49" s="69" t="s">
        <v>310</v>
      </c>
      <c r="K49" s="113" t="s">
        <v>15</v>
      </c>
      <c r="L49" s="251">
        <f>+SUM(L45:L48)</f>
        <v>17.600000000000001</v>
      </c>
      <c r="M49" s="252">
        <f>+SUM(M45:M48)</f>
        <v>18.480000000000004</v>
      </c>
      <c r="N49" s="545">
        <f>M49*100/H49</f>
        <v>1.6146788990825691</v>
      </c>
      <c r="O49" s="582" t="s">
        <v>304</v>
      </c>
      <c r="P49" s="149"/>
      <c r="S49" s="12">
        <f t="shared" si="0"/>
        <v>0</v>
      </c>
    </row>
    <row r="50" spans="1:19" ht="30.75" thickBot="1">
      <c r="A50" s="239" t="s">
        <v>83</v>
      </c>
      <c r="B50" s="174" t="s">
        <v>14</v>
      </c>
      <c r="C50" s="427">
        <v>10</v>
      </c>
      <c r="D50" s="253">
        <v>190</v>
      </c>
      <c r="E50" s="253">
        <v>190</v>
      </c>
      <c r="F50" s="154">
        <v>0.05</v>
      </c>
      <c r="G50" s="221">
        <v>1900</v>
      </c>
      <c r="H50" s="254">
        <v>1995</v>
      </c>
      <c r="I50" s="187" t="s">
        <v>84</v>
      </c>
      <c r="J50" s="187" t="s">
        <v>311</v>
      </c>
      <c r="K50" s="578"/>
      <c r="L50" s="189">
        <f>K50*D50</f>
        <v>0</v>
      </c>
      <c r="M50" s="579">
        <f>+L50*1.05</f>
        <v>0</v>
      </c>
      <c r="N50" s="543" t="e">
        <f>K50*100/#REF!</f>
        <v>#REF!</v>
      </c>
      <c r="O50" s="255">
        <v>3840</v>
      </c>
      <c r="P50" s="156"/>
      <c r="S50" s="12">
        <f t="shared" si="0"/>
        <v>1900</v>
      </c>
    </row>
    <row r="51" spans="1:19" ht="30.75" thickBot="1">
      <c r="A51" s="212" t="s">
        <v>85</v>
      </c>
      <c r="B51" s="148"/>
      <c r="C51" s="435"/>
      <c r="D51" s="103"/>
      <c r="E51" s="103"/>
      <c r="F51" s="129"/>
      <c r="G51" s="150">
        <f>+G50</f>
        <v>1900</v>
      </c>
      <c r="H51" s="151">
        <f>+H50</f>
        <v>1995</v>
      </c>
      <c r="I51" s="573"/>
      <c r="J51" s="585" t="str">
        <f>+J50</f>
        <v>TRADINTEK-MPP-211-20s</v>
      </c>
      <c r="K51" s="152" t="s">
        <v>15</v>
      </c>
      <c r="L51" s="150">
        <f>+L50</f>
        <v>0</v>
      </c>
      <c r="M51" s="151">
        <f>+M50</f>
        <v>0</v>
      </c>
      <c r="N51" s="545">
        <f>M51*100/H51</f>
        <v>0</v>
      </c>
      <c r="O51" s="582" t="s">
        <v>304</v>
      </c>
      <c r="P51" s="149"/>
      <c r="S51" s="12">
        <f t="shared" si="0"/>
        <v>0</v>
      </c>
    </row>
    <row r="52" spans="1:19" ht="45">
      <c r="A52" s="256" t="s">
        <v>86</v>
      </c>
      <c r="B52" s="144" t="s">
        <v>14</v>
      </c>
      <c r="C52" s="5">
        <v>1500</v>
      </c>
      <c r="D52" s="175">
        <v>10.86</v>
      </c>
      <c r="E52" s="175"/>
      <c r="F52" s="257"/>
      <c r="G52" s="176"/>
      <c r="H52" s="258"/>
      <c r="I52" s="187" t="s">
        <v>87</v>
      </c>
      <c r="J52" s="586" t="s">
        <v>312</v>
      </c>
      <c r="K52" s="574"/>
      <c r="L52" s="56"/>
      <c r="M52" s="587"/>
      <c r="N52" s="576"/>
      <c r="O52" s="218"/>
      <c r="P52" s="156"/>
      <c r="S52" s="12">
        <f t="shared" si="0"/>
        <v>16290</v>
      </c>
    </row>
    <row r="53" spans="1:19" ht="30">
      <c r="A53" s="588" t="s">
        <v>88</v>
      </c>
      <c r="B53" s="259" t="s">
        <v>14</v>
      </c>
      <c r="C53" s="433"/>
      <c r="E53" s="175"/>
      <c r="F53" s="154">
        <v>0.05</v>
      </c>
      <c r="G53" s="176" t="e">
        <f>+#REF!*D52</f>
        <v>#REF!</v>
      </c>
      <c r="H53" s="258" t="e">
        <f>+G53*1.05</f>
        <v>#REF!</v>
      </c>
      <c r="I53" s="589" t="s">
        <v>89</v>
      </c>
      <c r="J53" s="586" t="s">
        <v>312</v>
      </c>
      <c r="K53" s="578">
        <f>100</f>
        <v>100</v>
      </c>
      <c r="L53" s="590">
        <f>K53*D52</f>
        <v>1086</v>
      </c>
      <c r="M53" s="579">
        <f>+L53*1.05</f>
        <v>1140.3</v>
      </c>
      <c r="N53" s="591" t="e">
        <f>K53*100/#REF!</f>
        <v>#REF!</v>
      </c>
      <c r="O53" s="261">
        <v>3103</v>
      </c>
      <c r="P53" s="156"/>
      <c r="S53" s="12">
        <f t="shared" si="0"/>
        <v>0</v>
      </c>
    </row>
    <row r="54" spans="1:19" ht="30">
      <c r="A54" s="588" t="s">
        <v>90</v>
      </c>
      <c r="B54" s="259" t="s">
        <v>14</v>
      </c>
      <c r="C54" s="433"/>
      <c r="D54" s="175"/>
      <c r="E54" s="175"/>
      <c r="F54" s="154">
        <v>0.05</v>
      </c>
      <c r="G54" s="176" t="e">
        <f>+#REF!*D54</f>
        <v>#REF!</v>
      </c>
      <c r="H54" s="258" t="e">
        <f>+G54*1.05</f>
        <v>#REF!</v>
      </c>
      <c r="I54" s="589" t="s">
        <v>91</v>
      </c>
      <c r="J54" s="586" t="s">
        <v>312</v>
      </c>
      <c r="K54" s="578">
        <f>250</f>
        <v>250</v>
      </c>
      <c r="L54" s="590">
        <f>K54*D54</f>
        <v>0</v>
      </c>
      <c r="M54" s="579">
        <f>+L54*1.05</f>
        <v>0</v>
      </c>
      <c r="N54" s="592" t="e">
        <f>K54*100/#REF!</f>
        <v>#REF!</v>
      </c>
      <c r="O54" s="261">
        <v>3127</v>
      </c>
      <c r="P54" s="156"/>
      <c r="S54" s="12">
        <f t="shared" si="0"/>
        <v>0</v>
      </c>
    </row>
    <row r="55" spans="1:19" ht="30.75" thickBot="1">
      <c r="A55" s="593" t="s">
        <v>92</v>
      </c>
      <c r="B55" s="259" t="s">
        <v>14</v>
      </c>
      <c r="C55" s="433"/>
      <c r="D55" s="175"/>
      <c r="E55" s="175"/>
      <c r="F55" s="154">
        <v>0.05</v>
      </c>
      <c r="G55" s="176" t="e">
        <f>+#REF!*D55</f>
        <v>#REF!</v>
      </c>
      <c r="H55" s="262" t="e">
        <f>+G55*1.05</f>
        <v>#REF!</v>
      </c>
      <c r="I55" s="589" t="s">
        <v>93</v>
      </c>
      <c r="J55" s="586" t="s">
        <v>312</v>
      </c>
      <c r="K55" s="578">
        <v>113</v>
      </c>
      <c r="L55" s="590">
        <f>K55*D55</f>
        <v>0</v>
      </c>
      <c r="M55" s="579">
        <f>+L55*1.05</f>
        <v>0</v>
      </c>
      <c r="N55" s="591" t="e">
        <f>K55*100/#REF!</f>
        <v>#REF!</v>
      </c>
      <c r="O55" s="261">
        <v>3128</v>
      </c>
      <c r="P55" s="156"/>
      <c r="S55" s="12">
        <f t="shared" si="0"/>
        <v>0</v>
      </c>
    </row>
    <row r="56" spans="1:19" ht="30.75" thickBot="1">
      <c r="A56" s="263" t="s">
        <v>94</v>
      </c>
      <c r="B56" s="148"/>
      <c r="C56" s="420"/>
      <c r="D56" s="149"/>
      <c r="E56" s="149"/>
      <c r="F56" s="139"/>
      <c r="G56" s="208" t="e">
        <f>+G53+G54+G55</f>
        <v>#REF!</v>
      </c>
      <c r="H56" s="209" t="e">
        <f>+H53+H54+H55</f>
        <v>#REF!</v>
      </c>
      <c r="I56" s="594"/>
      <c r="J56" s="585" t="str">
        <f>+J52</f>
        <v>Septeka-MPP-206-20s</v>
      </c>
      <c r="K56" s="152" t="s">
        <v>15</v>
      </c>
      <c r="L56" s="208">
        <f>+L53+L54+L55</f>
        <v>1086</v>
      </c>
      <c r="M56" s="209">
        <f>+M53+M54+M55</f>
        <v>1140.3</v>
      </c>
      <c r="N56" s="595" t="e">
        <f>M56*100/H56</f>
        <v>#REF!</v>
      </c>
      <c r="O56" s="596" t="s">
        <v>313</v>
      </c>
      <c r="P56" s="149"/>
      <c r="S56" s="12">
        <f t="shared" si="0"/>
        <v>0</v>
      </c>
    </row>
    <row r="57" spans="1:19" ht="30">
      <c r="A57" s="264" t="s">
        <v>95</v>
      </c>
      <c r="B57" s="75" t="s">
        <v>14</v>
      </c>
      <c r="C57" s="438">
        <v>100</v>
      </c>
      <c r="D57" s="78">
        <v>19.600000000000001</v>
      </c>
      <c r="E57" s="78"/>
      <c r="F57" s="154">
        <v>0.05</v>
      </c>
      <c r="G57" s="56" t="e">
        <f>#REF!*D57</f>
        <v>#REF!</v>
      </c>
      <c r="H57" s="190" t="e">
        <f>G57*1.05</f>
        <v>#REF!</v>
      </c>
      <c r="I57" s="187" t="s">
        <v>96</v>
      </c>
      <c r="J57" s="187" t="s">
        <v>314</v>
      </c>
      <c r="K57" s="578"/>
      <c r="L57" s="590">
        <f>K57*D57</f>
        <v>0</v>
      </c>
      <c r="M57" s="579">
        <f>+L57*1.05</f>
        <v>0</v>
      </c>
      <c r="N57" s="591" t="e">
        <f>K57*100/#REF!</f>
        <v>#REF!</v>
      </c>
      <c r="O57" s="211">
        <v>3773</v>
      </c>
      <c r="P57" s="156"/>
      <c r="S57" s="12">
        <f t="shared" si="0"/>
        <v>1960.0000000000002</v>
      </c>
    </row>
    <row r="58" spans="1:19" ht="30.75" thickBot="1">
      <c r="A58" s="265" t="s">
        <v>97</v>
      </c>
      <c r="B58" s="51" t="s">
        <v>14</v>
      </c>
      <c r="C58" s="438">
        <v>70</v>
      </c>
      <c r="D58" s="78">
        <v>19.600000000000001</v>
      </c>
      <c r="E58" s="78"/>
      <c r="F58" s="154">
        <v>0.05</v>
      </c>
      <c r="G58" s="56" t="e">
        <f>#REF!*D58</f>
        <v>#REF!</v>
      </c>
      <c r="H58" s="266" t="e">
        <f>G58*1.05</f>
        <v>#REF!</v>
      </c>
      <c r="I58" s="187" t="s">
        <v>98</v>
      </c>
      <c r="J58" s="187" t="s">
        <v>314</v>
      </c>
      <c r="K58" s="578"/>
      <c r="L58" s="590">
        <f>K58*D58</f>
        <v>0</v>
      </c>
      <c r="M58" s="579">
        <f>+L58*1.05</f>
        <v>0</v>
      </c>
      <c r="N58" s="591" t="e">
        <f>K58*100/#REF!</f>
        <v>#REF!</v>
      </c>
      <c r="O58" s="211">
        <v>3774</v>
      </c>
      <c r="P58" s="156"/>
      <c r="S58" s="12">
        <f t="shared" si="0"/>
        <v>1372</v>
      </c>
    </row>
    <row r="59" spans="1:19" ht="30.75" thickBot="1">
      <c r="A59" s="267" t="s">
        <v>99</v>
      </c>
      <c r="B59" s="148"/>
      <c r="C59" s="420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3"/>
      <c r="J59" s="511" t="s">
        <v>315</v>
      </c>
      <c r="K59" s="152" t="s">
        <v>15</v>
      </c>
      <c r="L59" s="150">
        <f>+L57+L58</f>
        <v>0</v>
      </c>
      <c r="M59" s="207">
        <f>+M57+M58</f>
        <v>0</v>
      </c>
      <c r="N59" s="545" t="e">
        <f>M59*100/H59</f>
        <v>#REF!</v>
      </c>
      <c r="O59" s="596" t="s">
        <v>313</v>
      </c>
      <c r="P59" s="149"/>
      <c r="S59" s="12">
        <f t="shared" si="0"/>
        <v>0</v>
      </c>
    </row>
    <row r="60" spans="1:19" ht="30.75" thickBot="1">
      <c r="A60" s="268" t="s">
        <v>100</v>
      </c>
      <c r="B60" s="174" t="s">
        <v>14</v>
      </c>
      <c r="C60" s="7">
        <v>15</v>
      </c>
      <c r="D60" s="175">
        <v>112</v>
      </c>
      <c r="E60" s="175">
        <v>112</v>
      </c>
      <c r="F60" s="154">
        <v>0.05</v>
      </c>
      <c r="G60" s="176">
        <v>2240</v>
      </c>
      <c r="H60" s="177">
        <v>2352</v>
      </c>
      <c r="I60" s="187" t="s">
        <v>101</v>
      </c>
      <c r="J60" s="597" t="s">
        <v>316</v>
      </c>
      <c r="K60" s="578"/>
      <c r="L60" s="590">
        <f>K60*D60</f>
        <v>0</v>
      </c>
      <c r="M60" s="598">
        <f>+L60*1.05</f>
        <v>0</v>
      </c>
      <c r="N60" s="591" t="e">
        <f>K60*100/#REF!</f>
        <v>#REF!</v>
      </c>
      <c r="O60" s="211">
        <v>8418</v>
      </c>
      <c r="P60" s="156"/>
      <c r="S60" s="12">
        <f t="shared" si="0"/>
        <v>1680</v>
      </c>
    </row>
    <row r="61" spans="1:19" ht="60.75" thickBot="1">
      <c r="A61" s="269" t="s">
        <v>102</v>
      </c>
      <c r="B61" s="270"/>
      <c r="C61" s="439"/>
      <c r="D61" s="179"/>
      <c r="E61" s="179"/>
      <c r="F61" s="180"/>
      <c r="G61" s="170">
        <f>+G60</f>
        <v>2240</v>
      </c>
      <c r="H61" s="271">
        <f>+H60</f>
        <v>2352</v>
      </c>
      <c r="I61" s="599" t="s">
        <v>317</v>
      </c>
      <c r="J61" s="600" t="str">
        <f>+J60</f>
        <v>Septeka-MPP-214-20-1s</v>
      </c>
      <c r="K61" s="181" t="s">
        <v>15</v>
      </c>
      <c r="L61" s="170">
        <f>+L60</f>
        <v>0</v>
      </c>
      <c r="M61" s="272">
        <f>+M60</f>
        <v>0</v>
      </c>
      <c r="N61" s="545">
        <f>M61*100/H61</f>
        <v>0</v>
      </c>
      <c r="O61" s="228" t="s">
        <v>289</v>
      </c>
      <c r="P61" s="182"/>
      <c r="S61" s="12">
        <f t="shared" si="0"/>
        <v>0</v>
      </c>
    </row>
    <row r="62" spans="1:19" ht="45.75" thickBot="1">
      <c r="A62" s="273" t="s">
        <v>103</v>
      </c>
      <c r="B62" s="174" t="s">
        <v>14</v>
      </c>
      <c r="C62" s="7">
        <v>55000</v>
      </c>
      <c r="D62" s="274">
        <v>7.6899999999999996E-2</v>
      </c>
      <c r="E62" s="274"/>
      <c r="F62" s="154">
        <v>0.05</v>
      </c>
      <c r="G62" s="183" t="e">
        <f>#REF!*D62</f>
        <v>#REF!</v>
      </c>
      <c r="H62" s="275" t="e">
        <f>G62*1.05</f>
        <v>#REF!</v>
      </c>
      <c r="I62" s="187" t="s">
        <v>62</v>
      </c>
      <c r="J62" s="187" t="s">
        <v>318</v>
      </c>
      <c r="K62" s="578"/>
      <c r="L62" s="590">
        <f>K62*D62</f>
        <v>0</v>
      </c>
      <c r="M62" s="579">
        <f>+L62*1.05</f>
        <v>0</v>
      </c>
      <c r="N62" s="591" t="e">
        <f>K62*100/#REF!</f>
        <v>#REF!</v>
      </c>
      <c r="O62" s="155">
        <v>7084</v>
      </c>
      <c r="P62" s="156"/>
      <c r="S62" s="12">
        <f t="shared" si="0"/>
        <v>4229.5</v>
      </c>
    </row>
    <row r="63" spans="1:19" ht="30.75" thickBot="1">
      <c r="A63" s="67" t="s">
        <v>104</v>
      </c>
      <c r="B63" s="270"/>
      <c r="C63" s="440"/>
      <c r="D63" s="179"/>
      <c r="E63" s="179"/>
      <c r="F63" s="180"/>
      <c r="G63" s="185" t="e">
        <f>+G62</f>
        <v>#REF!</v>
      </c>
      <c r="H63" s="186" t="e">
        <f>+H62</f>
        <v>#REF!</v>
      </c>
      <c r="I63" s="601"/>
      <c r="J63" s="511" t="s">
        <v>319</v>
      </c>
      <c r="K63" s="181" t="s">
        <v>15</v>
      </c>
      <c r="L63" s="185">
        <f>+L62</f>
        <v>0</v>
      </c>
      <c r="M63" s="276">
        <f>+M62</f>
        <v>0</v>
      </c>
      <c r="N63" s="545" t="e">
        <f>M63*100/H63</f>
        <v>#REF!</v>
      </c>
      <c r="O63" s="228" t="s">
        <v>289</v>
      </c>
      <c r="P63" s="182"/>
      <c r="S63" s="12">
        <f t="shared" si="0"/>
        <v>0</v>
      </c>
    </row>
    <row r="64" spans="1:19" ht="30.75" thickBot="1">
      <c r="A64" s="212" t="s">
        <v>320</v>
      </c>
      <c r="B64" s="283"/>
      <c r="C64" s="439"/>
      <c r="D64" s="284"/>
      <c r="E64" s="284"/>
      <c r="F64" s="285"/>
      <c r="G64" s="286" t="e">
        <f>+#REF!</f>
        <v>#REF!</v>
      </c>
      <c r="H64" s="287" t="e">
        <f>+#REF!</f>
        <v>#REF!</v>
      </c>
      <c r="I64" s="602"/>
      <c r="J64" s="603" t="e">
        <f>+#REF!</f>
        <v>#REF!</v>
      </c>
      <c r="K64" s="147" t="s">
        <v>15</v>
      </c>
      <c r="L64" s="286" t="e">
        <f>+#REF!</f>
        <v>#REF!</v>
      </c>
      <c r="M64" s="287" t="e">
        <f>+#REF!</f>
        <v>#REF!</v>
      </c>
      <c r="N64" s="545" t="e">
        <f>M64*100/H64</f>
        <v>#REF!</v>
      </c>
      <c r="O64" s="604" t="s">
        <v>321</v>
      </c>
      <c r="P64" s="288"/>
      <c r="S64" s="12">
        <f t="shared" ref="S64:S125" si="1">+C64*D64</f>
        <v>0</v>
      </c>
    </row>
    <row r="65" spans="1:19" ht="60.75" thickBot="1">
      <c r="A65" s="297" t="s">
        <v>105</v>
      </c>
      <c r="B65" s="51" t="s">
        <v>14</v>
      </c>
      <c r="C65" s="398">
        <v>25</v>
      </c>
      <c r="D65" s="298">
        <v>33</v>
      </c>
      <c r="E65" s="298">
        <v>33</v>
      </c>
      <c r="F65" s="154">
        <v>0.05</v>
      </c>
      <c r="G65" s="56">
        <v>990</v>
      </c>
      <c r="H65" s="299">
        <v>1039.5</v>
      </c>
      <c r="I65" s="53" t="s">
        <v>106</v>
      </c>
      <c r="J65" s="53" t="s">
        <v>322</v>
      </c>
      <c r="K65" s="578"/>
      <c r="L65" s="590">
        <f>K65*D65</f>
        <v>0</v>
      </c>
      <c r="M65" s="579">
        <f>+L65*1.05</f>
        <v>0</v>
      </c>
      <c r="N65" s="591" t="e">
        <f>K65*100/#REF!</f>
        <v>#REF!</v>
      </c>
      <c r="O65" s="211">
        <v>8415</v>
      </c>
      <c r="P65" s="156"/>
      <c r="S65" s="12">
        <f t="shared" si="1"/>
        <v>825</v>
      </c>
    </row>
    <row r="66" spans="1:19" ht="30" customHeight="1" thickBot="1">
      <c r="A66" s="212" t="s">
        <v>323</v>
      </c>
      <c r="B66" s="300"/>
      <c r="C66" s="439"/>
      <c r="D66" s="68"/>
      <c r="E66" s="68"/>
      <c r="F66" s="301"/>
      <c r="G66" s="302">
        <f>+G65</f>
        <v>990</v>
      </c>
      <c r="H66" s="303">
        <f>+H65</f>
        <v>1039.5</v>
      </c>
      <c r="I66" s="605"/>
      <c r="J66" s="69" t="str">
        <f>+J65</f>
        <v>GRAINA-MPP-202-20s</v>
      </c>
      <c r="K66" s="147" t="s">
        <v>15</v>
      </c>
      <c r="L66" s="304">
        <f>+L65</f>
        <v>0</v>
      </c>
      <c r="M66" s="303">
        <f>+M65</f>
        <v>0</v>
      </c>
      <c r="N66" s="545">
        <f>M66*100/H66</f>
        <v>0</v>
      </c>
      <c r="O66" s="604" t="s">
        <v>321</v>
      </c>
      <c r="P66" s="288"/>
      <c r="S66" s="12">
        <f t="shared" si="1"/>
        <v>0</v>
      </c>
    </row>
    <row r="67" spans="1:19" ht="45.75" thickBot="1">
      <c r="A67" s="309" t="s">
        <v>107</v>
      </c>
      <c r="B67" s="310" t="s">
        <v>139</v>
      </c>
      <c r="C67" s="421">
        <v>50</v>
      </c>
      <c r="D67" s="445">
        <v>1.06</v>
      </c>
      <c r="E67" s="51">
        <v>20</v>
      </c>
      <c r="F67" s="154">
        <v>0.05</v>
      </c>
      <c r="G67" s="56">
        <v>95.4</v>
      </c>
      <c r="H67" s="307">
        <v>100.17000000000002</v>
      </c>
      <c r="I67" s="53" t="s">
        <v>108</v>
      </c>
      <c r="J67" s="53" t="s">
        <v>324</v>
      </c>
      <c r="K67" s="578"/>
      <c r="L67" s="590">
        <f>K67*D67</f>
        <v>0</v>
      </c>
      <c r="M67" s="579">
        <f>+L67*1.05</f>
        <v>0</v>
      </c>
      <c r="N67" s="591" t="e">
        <f>K67*100/#REF!</f>
        <v>#REF!</v>
      </c>
      <c r="O67" s="246">
        <v>8371</v>
      </c>
      <c r="P67" s="156"/>
      <c r="S67" s="12">
        <f t="shared" si="1"/>
        <v>53</v>
      </c>
    </row>
    <row r="68" spans="1:19" ht="30.75" thickBot="1">
      <c r="A68" s="212" t="s">
        <v>325</v>
      </c>
      <c r="B68" s="311"/>
      <c r="C68" s="606"/>
      <c r="D68" s="312"/>
      <c r="E68" s="312"/>
      <c r="F68" s="313"/>
      <c r="G68" s="314">
        <f>+G67</f>
        <v>95.4</v>
      </c>
      <c r="H68" s="308">
        <f>+H67</f>
        <v>100.17000000000002</v>
      </c>
      <c r="I68" s="607"/>
      <c r="J68" s="69" t="str">
        <f>+J67</f>
        <v>KAVITA-MPP-202-20s</v>
      </c>
      <c r="K68" s="147" t="s">
        <v>15</v>
      </c>
      <c r="L68" s="315">
        <f>+L67</f>
        <v>0</v>
      </c>
      <c r="M68" s="308">
        <f>+M67</f>
        <v>0</v>
      </c>
      <c r="N68" s="545">
        <f>M68*100/H68</f>
        <v>0</v>
      </c>
      <c r="O68" s="604" t="s">
        <v>321</v>
      </c>
      <c r="P68" s="288"/>
      <c r="S68" s="12">
        <f t="shared" si="1"/>
        <v>0</v>
      </c>
    </row>
    <row r="69" spans="1:19" ht="30.75" thickBot="1">
      <c r="A69" s="297" t="s">
        <v>109</v>
      </c>
      <c r="B69" s="51" t="s">
        <v>14</v>
      </c>
      <c r="C69" s="398">
        <v>100</v>
      </c>
      <c r="D69" s="51">
        <v>2.6</v>
      </c>
      <c r="E69" s="51">
        <v>2.6</v>
      </c>
      <c r="F69" s="280">
        <v>0.21</v>
      </c>
      <c r="G69" s="56">
        <v>3640</v>
      </c>
      <c r="H69" s="316">
        <v>4404.3999999999996</v>
      </c>
      <c r="I69" s="53" t="s">
        <v>110</v>
      </c>
      <c r="J69" s="53" t="s">
        <v>326</v>
      </c>
      <c r="K69" s="608"/>
      <c r="L69" s="56">
        <f>K69*D69</f>
        <v>0</v>
      </c>
      <c r="M69" s="281">
        <f>L69*1.21</f>
        <v>0</v>
      </c>
      <c r="N69" s="543" t="e">
        <f>K69*100/#REF!</f>
        <v>#REF!</v>
      </c>
      <c r="O69" s="609">
        <v>7204</v>
      </c>
      <c r="P69" s="163"/>
      <c r="S69" s="12">
        <f t="shared" si="1"/>
        <v>260</v>
      </c>
    </row>
    <row r="70" spans="1:19" ht="43.5" thickBot="1">
      <c r="A70" s="212" t="s">
        <v>327</v>
      </c>
      <c r="B70" s="317"/>
      <c r="C70" s="572"/>
      <c r="D70" s="318"/>
      <c r="E70" s="318"/>
      <c r="F70" s="319"/>
      <c r="G70" s="320">
        <f>+G69</f>
        <v>3640</v>
      </c>
      <c r="H70" s="321">
        <f>+H69</f>
        <v>4404.3999999999996</v>
      </c>
      <c r="I70" s="610"/>
      <c r="J70" s="69" t="str">
        <f>+J69</f>
        <v>Mediq Lietuva-MPP-202-20s</v>
      </c>
      <c r="K70" s="147" t="s">
        <v>15</v>
      </c>
      <c r="L70" s="295">
        <f>+L69</f>
        <v>0</v>
      </c>
      <c r="M70" s="296">
        <f>+M69</f>
        <v>0</v>
      </c>
      <c r="N70" s="545">
        <f>M70*100/H70</f>
        <v>0</v>
      </c>
      <c r="O70" s="604" t="s">
        <v>321</v>
      </c>
      <c r="P70" s="288"/>
      <c r="S70" s="12">
        <f t="shared" si="1"/>
        <v>0</v>
      </c>
    </row>
    <row r="71" spans="1:19" ht="30.75" thickBot="1">
      <c r="A71" s="322" t="s">
        <v>111</v>
      </c>
      <c r="B71" s="290" t="s">
        <v>14</v>
      </c>
      <c r="C71" s="442">
        <v>450</v>
      </c>
      <c r="D71" s="323">
        <v>79</v>
      </c>
      <c r="E71" s="323"/>
      <c r="F71" s="154">
        <v>0.05</v>
      </c>
      <c r="G71" s="324">
        <v>43450</v>
      </c>
      <c r="H71" s="325">
        <v>45622.5</v>
      </c>
      <c r="I71" s="611" t="s">
        <v>112</v>
      </c>
      <c r="J71" s="611" t="s">
        <v>328</v>
      </c>
      <c r="K71" s="578"/>
      <c r="L71" s="590">
        <f>K71*D71</f>
        <v>0</v>
      </c>
      <c r="M71" s="579">
        <f>+L71*1.05</f>
        <v>0</v>
      </c>
      <c r="N71" s="591" t="e">
        <f>K71*100/#REF!</f>
        <v>#REF!</v>
      </c>
      <c r="O71" s="326">
        <v>1142</v>
      </c>
      <c r="P71" s="156"/>
      <c r="S71" s="12">
        <f t="shared" si="1"/>
        <v>35550</v>
      </c>
    </row>
    <row r="72" spans="1:19" ht="30.75" thickBot="1">
      <c r="A72" s="612" t="s">
        <v>329</v>
      </c>
      <c r="B72" s="292"/>
      <c r="C72" s="572"/>
      <c r="D72" s="293"/>
      <c r="E72" s="293"/>
      <c r="F72" s="294"/>
      <c r="G72" s="327">
        <f>+G71</f>
        <v>43450</v>
      </c>
      <c r="H72" s="328">
        <f>+H71</f>
        <v>45622.5</v>
      </c>
      <c r="I72" s="613"/>
      <c r="J72" s="603" t="str">
        <f>+J71</f>
        <v>Septeka-MPP-202-20s</v>
      </c>
      <c r="K72" s="147" t="s">
        <v>15</v>
      </c>
      <c r="L72" s="329">
        <f>+L71</f>
        <v>0</v>
      </c>
      <c r="M72" s="330">
        <f>+M71</f>
        <v>0</v>
      </c>
      <c r="N72" s="545">
        <f>M72*100/H72</f>
        <v>0</v>
      </c>
      <c r="O72" s="604" t="s">
        <v>321</v>
      </c>
      <c r="P72" s="288"/>
      <c r="S72" s="12">
        <f t="shared" si="1"/>
        <v>0</v>
      </c>
    </row>
    <row r="73" spans="1:19" ht="75">
      <c r="A73" s="331" t="s">
        <v>113</v>
      </c>
      <c r="B73" s="75" t="s">
        <v>14</v>
      </c>
      <c r="C73" s="82">
        <v>2</v>
      </c>
      <c r="D73" s="298">
        <v>123.97</v>
      </c>
      <c r="E73" s="298"/>
      <c r="F73" s="154">
        <v>0.05</v>
      </c>
      <c r="G73" s="56">
        <v>247.94</v>
      </c>
      <c r="H73" s="316">
        <v>260.33699999999999</v>
      </c>
      <c r="I73" s="53" t="s">
        <v>114</v>
      </c>
      <c r="J73" s="53" t="s">
        <v>330</v>
      </c>
      <c r="K73" s="578"/>
      <c r="L73" s="590">
        <f t="shared" ref="L73:L84" si="2">K73*D73</f>
        <v>0</v>
      </c>
      <c r="M73" s="579">
        <f t="shared" ref="M73:M84" si="3">+L73*1.05</f>
        <v>0</v>
      </c>
      <c r="N73" s="591" t="e">
        <f>K73*100/#REF!</f>
        <v>#REF!</v>
      </c>
      <c r="O73" s="162">
        <v>6809</v>
      </c>
      <c r="P73" s="156"/>
      <c r="S73" s="12">
        <f t="shared" si="1"/>
        <v>247.94</v>
      </c>
    </row>
    <row r="74" spans="1:19" ht="75">
      <c r="A74" s="332" t="s">
        <v>115</v>
      </c>
      <c r="B74" s="114" t="s">
        <v>14</v>
      </c>
      <c r="C74" s="443"/>
      <c r="D74" s="78"/>
      <c r="E74" s="78"/>
      <c r="F74" s="154">
        <v>0.05</v>
      </c>
      <c r="G74" s="56" t="e">
        <f>+#REF!*D74</f>
        <v>#REF!</v>
      </c>
      <c r="H74" s="56" t="e">
        <f>+G74*1.05</f>
        <v>#REF!</v>
      </c>
      <c r="I74" s="53" t="s">
        <v>116</v>
      </c>
      <c r="J74" s="53" t="s">
        <v>330</v>
      </c>
      <c r="K74" s="542"/>
      <c r="L74" s="590">
        <f t="shared" si="2"/>
        <v>0</v>
      </c>
      <c r="M74" s="579">
        <f t="shared" si="3"/>
        <v>0</v>
      </c>
      <c r="N74" s="591" t="e">
        <f>K74*100/#REF!</f>
        <v>#REF!</v>
      </c>
      <c r="O74" s="211">
        <v>2769</v>
      </c>
      <c r="P74" s="156"/>
      <c r="S74" s="12">
        <f t="shared" si="1"/>
        <v>0</v>
      </c>
    </row>
    <row r="75" spans="1:19" ht="75">
      <c r="A75" s="332" t="s">
        <v>117</v>
      </c>
      <c r="B75" s="114" t="s">
        <v>14</v>
      </c>
      <c r="C75" s="443"/>
      <c r="D75" s="78"/>
      <c r="E75" s="78"/>
      <c r="F75" s="154">
        <v>0.05</v>
      </c>
      <c r="G75" s="56" t="e">
        <f>+#REF!*D75</f>
        <v>#REF!</v>
      </c>
      <c r="H75" s="56" t="e">
        <f>+G75*1.05</f>
        <v>#REF!</v>
      </c>
      <c r="I75" s="53" t="s">
        <v>116</v>
      </c>
      <c r="J75" s="53" t="s">
        <v>330</v>
      </c>
      <c r="K75" s="542"/>
      <c r="L75" s="590">
        <f t="shared" si="2"/>
        <v>0</v>
      </c>
      <c r="M75" s="579">
        <f t="shared" si="3"/>
        <v>0</v>
      </c>
      <c r="N75" s="591" t="e">
        <f>K75*100/#REF!</f>
        <v>#REF!</v>
      </c>
      <c r="O75" s="211">
        <v>2770</v>
      </c>
      <c r="P75" s="156"/>
      <c r="S75" s="12">
        <f t="shared" si="1"/>
        <v>0</v>
      </c>
    </row>
    <row r="76" spans="1:19" ht="75">
      <c r="A76" s="614" t="s">
        <v>331</v>
      </c>
      <c r="B76" s="333" t="s">
        <v>14</v>
      </c>
      <c r="C76" s="444">
        <v>20</v>
      </c>
      <c r="D76" s="78">
        <v>4.9800000000000004</v>
      </c>
      <c r="E76" s="78"/>
      <c r="F76" s="154">
        <v>0.05</v>
      </c>
      <c r="G76" s="56">
        <v>99.600000000000009</v>
      </c>
      <c r="H76" s="56">
        <v>104.58000000000001</v>
      </c>
      <c r="I76" s="53" t="s">
        <v>118</v>
      </c>
      <c r="J76" s="53" t="s">
        <v>330</v>
      </c>
      <c r="K76" s="578"/>
      <c r="L76" s="590">
        <f t="shared" si="2"/>
        <v>0</v>
      </c>
      <c r="M76" s="579">
        <f t="shared" si="3"/>
        <v>0</v>
      </c>
      <c r="N76" s="591" t="e">
        <f>K76*100/#REF!</f>
        <v>#REF!</v>
      </c>
      <c r="O76" s="222">
        <v>1549</v>
      </c>
      <c r="P76" s="156"/>
      <c r="S76" s="12">
        <f t="shared" si="1"/>
        <v>99.600000000000009</v>
      </c>
    </row>
    <row r="77" spans="1:19" ht="60">
      <c r="A77" s="615" t="s">
        <v>332</v>
      </c>
      <c r="B77" s="333" t="s">
        <v>14</v>
      </c>
      <c r="C77" s="444">
        <v>50</v>
      </c>
      <c r="D77" s="78">
        <v>5.75</v>
      </c>
      <c r="E77" s="78"/>
      <c r="F77" s="154">
        <v>0.05</v>
      </c>
      <c r="G77" s="56">
        <v>115</v>
      </c>
      <c r="H77" s="56">
        <v>120.75</v>
      </c>
      <c r="I77" s="53" t="s">
        <v>119</v>
      </c>
      <c r="J77" s="53" t="s">
        <v>330</v>
      </c>
      <c r="K77" s="578"/>
      <c r="L77" s="590">
        <f t="shared" si="2"/>
        <v>0</v>
      </c>
      <c r="M77" s="579">
        <f t="shared" si="3"/>
        <v>0</v>
      </c>
      <c r="N77" s="591" t="e">
        <f>K77*100/#REF!</f>
        <v>#REF!</v>
      </c>
      <c r="O77" s="222">
        <v>1548</v>
      </c>
      <c r="P77" s="156"/>
      <c r="S77" s="12">
        <f t="shared" si="1"/>
        <v>287.5</v>
      </c>
    </row>
    <row r="78" spans="1:19" ht="45">
      <c r="A78" s="334" t="s">
        <v>120</v>
      </c>
      <c r="B78" s="333" t="s">
        <v>21</v>
      </c>
      <c r="C78" s="444">
        <v>18</v>
      </c>
      <c r="D78" s="78">
        <v>11</v>
      </c>
      <c r="E78" s="78"/>
      <c r="F78" s="154">
        <v>0.05</v>
      </c>
      <c r="G78" s="56">
        <v>616</v>
      </c>
      <c r="H78" s="56">
        <v>646.80000000000007</v>
      </c>
      <c r="I78" s="53" t="s">
        <v>121</v>
      </c>
      <c r="J78" s="53" t="s">
        <v>330</v>
      </c>
      <c r="K78" s="578"/>
      <c r="L78" s="590">
        <f t="shared" si="2"/>
        <v>0</v>
      </c>
      <c r="M78" s="579">
        <f t="shared" si="3"/>
        <v>0</v>
      </c>
      <c r="N78" s="591" t="e">
        <f>K78*100/#REF!</f>
        <v>#REF!</v>
      </c>
      <c r="O78" s="246">
        <v>1550</v>
      </c>
      <c r="P78" s="156"/>
      <c r="S78" s="12">
        <f t="shared" si="1"/>
        <v>198</v>
      </c>
    </row>
    <row r="79" spans="1:19" ht="45">
      <c r="A79" s="334" t="s">
        <v>122</v>
      </c>
      <c r="B79" s="333" t="s">
        <v>14</v>
      </c>
      <c r="C79" s="444">
        <v>20</v>
      </c>
      <c r="D79" s="78">
        <v>5.98</v>
      </c>
      <c r="E79" s="78"/>
      <c r="F79" s="154">
        <v>0.05</v>
      </c>
      <c r="G79" s="56">
        <v>239.20000000000002</v>
      </c>
      <c r="H79" s="56">
        <v>251.16000000000003</v>
      </c>
      <c r="I79" s="53" t="s">
        <v>123</v>
      </c>
      <c r="J79" s="53" t="s">
        <v>330</v>
      </c>
      <c r="K79" s="578"/>
      <c r="L79" s="590">
        <f t="shared" si="2"/>
        <v>0</v>
      </c>
      <c r="M79" s="579">
        <f t="shared" si="3"/>
        <v>0</v>
      </c>
      <c r="N79" s="591" t="e">
        <f>K79*100/#REF!</f>
        <v>#REF!</v>
      </c>
      <c r="O79" s="246">
        <v>1551</v>
      </c>
      <c r="P79" s="156"/>
      <c r="S79" s="12">
        <f t="shared" si="1"/>
        <v>119.60000000000001</v>
      </c>
    </row>
    <row r="80" spans="1:19" ht="45">
      <c r="A80" s="334" t="s">
        <v>124</v>
      </c>
      <c r="B80" s="333" t="s">
        <v>21</v>
      </c>
      <c r="C80" s="444">
        <v>20</v>
      </c>
      <c r="D80" s="78">
        <v>3.35</v>
      </c>
      <c r="E80" s="78"/>
      <c r="F80" s="154">
        <v>0.05</v>
      </c>
      <c r="G80" s="56">
        <v>67</v>
      </c>
      <c r="H80" s="56">
        <v>70.350000000000009</v>
      </c>
      <c r="I80" s="53" t="s">
        <v>333</v>
      </c>
      <c r="J80" s="53" t="s">
        <v>330</v>
      </c>
      <c r="K80" s="578"/>
      <c r="L80" s="590">
        <f t="shared" si="2"/>
        <v>0</v>
      </c>
      <c r="M80" s="579">
        <f t="shared" si="3"/>
        <v>0</v>
      </c>
      <c r="N80" s="591" t="e">
        <f>K80*100/#REF!</f>
        <v>#REF!</v>
      </c>
      <c r="O80" s="246">
        <v>1552</v>
      </c>
      <c r="P80" s="156"/>
      <c r="S80" s="12">
        <f t="shared" si="1"/>
        <v>67</v>
      </c>
    </row>
    <row r="81" spans="1:19" ht="45">
      <c r="A81" s="334" t="s">
        <v>125</v>
      </c>
      <c r="B81" s="333" t="s">
        <v>14</v>
      </c>
      <c r="C81" s="444">
        <v>50</v>
      </c>
      <c r="D81" s="78">
        <v>5.75</v>
      </c>
      <c r="E81" s="78"/>
      <c r="F81" s="154">
        <v>0.05</v>
      </c>
      <c r="G81" s="56">
        <v>115</v>
      </c>
      <c r="H81" s="56">
        <v>120.75</v>
      </c>
      <c r="I81" s="53" t="s">
        <v>334</v>
      </c>
      <c r="J81" s="53" t="s">
        <v>330</v>
      </c>
      <c r="K81" s="578"/>
      <c r="L81" s="590">
        <f t="shared" si="2"/>
        <v>0</v>
      </c>
      <c r="M81" s="579">
        <f t="shared" si="3"/>
        <v>0</v>
      </c>
      <c r="N81" s="591" t="e">
        <f>K81*100/#REF!</f>
        <v>#REF!</v>
      </c>
      <c r="O81" s="246">
        <v>1553</v>
      </c>
      <c r="P81" s="156"/>
      <c r="S81" s="12">
        <f t="shared" si="1"/>
        <v>287.5</v>
      </c>
    </row>
    <row r="82" spans="1:19" ht="75">
      <c r="A82" s="334" t="s">
        <v>126</v>
      </c>
      <c r="B82" s="333" t="s">
        <v>21</v>
      </c>
      <c r="C82" s="444">
        <v>150</v>
      </c>
      <c r="D82" s="78">
        <v>10.5</v>
      </c>
      <c r="E82" s="78"/>
      <c r="F82" s="154">
        <v>0.05</v>
      </c>
      <c r="G82" s="56">
        <v>1575</v>
      </c>
      <c r="H82" s="56">
        <v>1653.75</v>
      </c>
      <c r="I82" s="53" t="s">
        <v>335</v>
      </c>
      <c r="J82" s="53" t="s">
        <v>330</v>
      </c>
      <c r="K82" s="578"/>
      <c r="L82" s="590">
        <f t="shared" si="2"/>
        <v>0</v>
      </c>
      <c r="M82" s="579">
        <f t="shared" si="3"/>
        <v>0</v>
      </c>
      <c r="N82" s="591" t="e">
        <f>K82*100/#REF!</f>
        <v>#REF!</v>
      </c>
      <c r="O82" s="211">
        <v>1554</v>
      </c>
      <c r="P82" s="156"/>
      <c r="S82" s="12">
        <f t="shared" si="1"/>
        <v>1575</v>
      </c>
    </row>
    <row r="83" spans="1:19" ht="75">
      <c r="A83" s="334" t="s">
        <v>127</v>
      </c>
      <c r="B83" s="333" t="s">
        <v>14</v>
      </c>
      <c r="C83" s="444">
        <v>100</v>
      </c>
      <c r="D83" s="78">
        <v>9</v>
      </c>
      <c r="E83" s="78"/>
      <c r="F83" s="154">
        <v>0.05</v>
      </c>
      <c r="G83" s="56">
        <v>1350</v>
      </c>
      <c r="H83" s="56">
        <v>1417.5</v>
      </c>
      <c r="I83" s="53" t="s">
        <v>336</v>
      </c>
      <c r="J83" s="53" t="s">
        <v>330</v>
      </c>
      <c r="K83" s="578"/>
      <c r="L83" s="590">
        <f t="shared" si="2"/>
        <v>0</v>
      </c>
      <c r="M83" s="579">
        <f t="shared" si="3"/>
        <v>0</v>
      </c>
      <c r="N83" s="591" t="e">
        <f>K83*100/#REF!</f>
        <v>#REF!</v>
      </c>
      <c r="O83" s="211">
        <v>1555</v>
      </c>
      <c r="P83" s="156"/>
      <c r="S83" s="12">
        <f t="shared" si="1"/>
        <v>900</v>
      </c>
    </row>
    <row r="84" spans="1:19" ht="75.75" thickBot="1">
      <c r="A84" s="335" t="s">
        <v>128</v>
      </c>
      <c r="B84" s="333" t="s">
        <v>21</v>
      </c>
      <c r="C84" s="444">
        <v>60</v>
      </c>
      <c r="D84" s="78">
        <v>9.5</v>
      </c>
      <c r="E84" s="78"/>
      <c r="F84" s="154">
        <v>0.05</v>
      </c>
      <c r="G84" s="56">
        <v>570</v>
      </c>
      <c r="H84" s="282">
        <v>598.5</v>
      </c>
      <c r="I84" s="53" t="s">
        <v>337</v>
      </c>
      <c r="J84" s="53" t="s">
        <v>330</v>
      </c>
      <c r="K84" s="578"/>
      <c r="L84" s="590">
        <f t="shared" si="2"/>
        <v>0</v>
      </c>
      <c r="M84" s="579">
        <f t="shared" si="3"/>
        <v>0</v>
      </c>
      <c r="N84" s="591" t="e">
        <f>K84*100/#REF!</f>
        <v>#REF!</v>
      </c>
      <c r="O84" s="211">
        <v>1556</v>
      </c>
      <c r="P84" s="156"/>
      <c r="S84" s="12">
        <f t="shared" si="1"/>
        <v>570</v>
      </c>
    </row>
    <row r="85" spans="1:19" ht="30.75" thickBot="1">
      <c r="A85" s="212" t="s">
        <v>338</v>
      </c>
      <c r="B85" s="336"/>
      <c r="C85" s="439"/>
      <c r="D85" s="284"/>
      <c r="E85" s="284"/>
      <c r="F85" s="337"/>
      <c r="G85" s="286" t="e">
        <f>+SUM(G73:G84)</f>
        <v>#REF!</v>
      </c>
      <c r="H85" s="287" t="e">
        <f>+SUM(H73:H84)</f>
        <v>#REF!</v>
      </c>
      <c r="I85" s="605"/>
      <c r="J85" s="69" t="str">
        <f>+J84</f>
        <v>Sorimpeksas-MPP-202-20s</v>
      </c>
      <c r="K85" s="147" t="s">
        <v>15</v>
      </c>
      <c r="L85" s="286">
        <f>+SUM(L73:L84)</f>
        <v>0</v>
      </c>
      <c r="M85" s="287">
        <f>+SUM(M73:M84)</f>
        <v>0</v>
      </c>
      <c r="N85" s="545" t="e">
        <f>M85*100/H85</f>
        <v>#REF!</v>
      </c>
      <c r="O85" s="604" t="s">
        <v>321</v>
      </c>
      <c r="P85" s="288"/>
      <c r="S85" s="12">
        <f t="shared" si="1"/>
        <v>0</v>
      </c>
    </row>
    <row r="86" spans="1:19" ht="30">
      <c r="A86" s="331" t="s">
        <v>129</v>
      </c>
      <c r="B86" s="75" t="s">
        <v>14</v>
      </c>
      <c r="C86" s="82">
        <v>100</v>
      </c>
      <c r="D86" s="298">
        <v>2.2000000000000002</v>
      </c>
      <c r="E86" s="298"/>
      <c r="F86" s="154">
        <v>0.05</v>
      </c>
      <c r="G86" s="56">
        <v>220.00000000000003</v>
      </c>
      <c r="H86" s="316">
        <v>231.00000000000003</v>
      </c>
      <c r="I86" s="53" t="s">
        <v>130</v>
      </c>
      <c r="J86" s="53" t="s">
        <v>339</v>
      </c>
      <c r="K86" s="578"/>
      <c r="L86" s="590">
        <f t="shared" ref="L86:L87" si="4">K86*D86</f>
        <v>0</v>
      </c>
      <c r="M86" s="579">
        <f t="shared" ref="M86:M87" si="5">+L86*1.05</f>
        <v>0</v>
      </c>
      <c r="N86" s="591" t="e">
        <f>K86*100/#REF!</f>
        <v>#REF!</v>
      </c>
      <c r="O86" s="178">
        <v>8412</v>
      </c>
      <c r="P86" s="156"/>
      <c r="S86" s="12">
        <f t="shared" si="1"/>
        <v>220.00000000000003</v>
      </c>
    </row>
    <row r="87" spans="1:19" ht="30.75" thickBot="1">
      <c r="A87" s="338" t="s">
        <v>131</v>
      </c>
      <c r="B87" s="54" t="s">
        <v>14</v>
      </c>
      <c r="C87" s="82">
        <v>20</v>
      </c>
      <c r="D87" s="78">
        <v>14.8</v>
      </c>
      <c r="E87" s="78">
        <v>14.8</v>
      </c>
      <c r="F87" s="154">
        <v>0.05</v>
      </c>
      <c r="G87" s="56">
        <v>296</v>
      </c>
      <c r="H87" s="72">
        <v>310.8</v>
      </c>
      <c r="I87" s="53" t="s">
        <v>132</v>
      </c>
      <c r="J87" s="53" t="s">
        <v>339</v>
      </c>
      <c r="K87" s="578"/>
      <c r="L87" s="590">
        <f t="shared" si="4"/>
        <v>0</v>
      </c>
      <c r="M87" s="579">
        <f t="shared" si="5"/>
        <v>0</v>
      </c>
      <c r="N87" s="591" t="e">
        <f>K87*100/#REF!</f>
        <v>#REF!</v>
      </c>
      <c r="O87" s="211">
        <v>2798</v>
      </c>
      <c r="P87" s="156"/>
      <c r="S87" s="12">
        <f t="shared" si="1"/>
        <v>296</v>
      </c>
    </row>
    <row r="88" spans="1:19" ht="30.75" thickBot="1">
      <c r="A88" s="339" t="s">
        <v>133</v>
      </c>
      <c r="B88" s="340"/>
      <c r="C88" s="439"/>
      <c r="D88" s="341"/>
      <c r="E88" s="341"/>
      <c r="F88" s="342"/>
      <c r="G88" s="286" t="e">
        <f>+G86+G87+#REF!+#REF!</f>
        <v>#REF!</v>
      </c>
      <c r="H88" s="296" t="e">
        <f>+H86+H87+#REF!+#REF!</f>
        <v>#REF!</v>
      </c>
      <c r="I88" s="616"/>
      <c r="J88" s="603" t="e">
        <f>+#REF!</f>
        <v>#REF!</v>
      </c>
      <c r="K88" s="147" t="s">
        <v>15</v>
      </c>
      <c r="L88" s="295" t="e">
        <f>+L86+L87+#REF!+#REF!</f>
        <v>#REF!</v>
      </c>
      <c r="M88" s="296" t="e">
        <f>+M86+M87+#REF!+#REF!</f>
        <v>#REF!</v>
      </c>
      <c r="N88" s="545" t="e">
        <f>M88*100/H88</f>
        <v>#REF!</v>
      </c>
      <c r="O88" s="604" t="s">
        <v>321</v>
      </c>
      <c r="P88" s="288"/>
      <c r="S88" s="12">
        <f t="shared" si="1"/>
        <v>0</v>
      </c>
    </row>
    <row r="89" spans="1:19" ht="30.75" thickBot="1">
      <c r="A89" s="289" t="s">
        <v>134</v>
      </c>
      <c r="B89" s="210" t="s">
        <v>14</v>
      </c>
      <c r="C89" s="422">
        <v>1500</v>
      </c>
      <c r="D89" s="305">
        <v>7</v>
      </c>
      <c r="E89" s="305"/>
      <c r="F89" s="154">
        <v>0.05</v>
      </c>
      <c r="G89" s="291">
        <v>9100</v>
      </c>
      <c r="H89" s="306">
        <v>9555</v>
      </c>
      <c r="I89" s="611" t="s">
        <v>135</v>
      </c>
      <c r="J89" s="611" t="s">
        <v>340</v>
      </c>
      <c r="K89" s="578"/>
      <c r="L89" s="590">
        <f t="shared" ref="L89" si="6">K89*D89</f>
        <v>0</v>
      </c>
      <c r="M89" s="579">
        <f>+L89*1.05</f>
        <v>0</v>
      </c>
      <c r="N89" s="591" t="e">
        <f>K89*100/#REF!</f>
        <v>#REF!</v>
      </c>
      <c r="O89" s="211">
        <v>6681</v>
      </c>
      <c r="P89" s="156"/>
      <c r="S89" s="12">
        <f t="shared" si="1"/>
        <v>10500</v>
      </c>
    </row>
    <row r="90" spans="1:19" ht="30.75" thickBot="1">
      <c r="A90" s="611" t="s">
        <v>341</v>
      </c>
      <c r="B90" s="283"/>
      <c r="C90" s="439"/>
      <c r="D90" s="284"/>
      <c r="E90" s="284"/>
      <c r="F90" s="337"/>
      <c r="G90" s="286">
        <f>+G89</f>
        <v>9100</v>
      </c>
      <c r="H90" s="287">
        <f>+H89</f>
        <v>9555</v>
      </c>
      <c r="I90" s="616"/>
      <c r="J90" s="603" t="str">
        <f>+J89</f>
        <v>Spektramed-MPP-202-20s</v>
      </c>
      <c r="K90" s="147" t="s">
        <v>15</v>
      </c>
      <c r="L90" s="286">
        <f>+L89</f>
        <v>0</v>
      </c>
      <c r="M90" s="287">
        <f>+M89</f>
        <v>0</v>
      </c>
      <c r="N90" s="545">
        <f>M90*100/H90</f>
        <v>0</v>
      </c>
      <c r="O90" s="604" t="s">
        <v>321</v>
      </c>
      <c r="P90" s="288"/>
      <c r="S90" s="12">
        <f t="shared" si="1"/>
        <v>0</v>
      </c>
    </row>
    <row r="91" spans="1:19" ht="45.75" thickBot="1">
      <c r="A91" s="617" t="s">
        <v>342</v>
      </c>
      <c r="B91" s="174" t="s">
        <v>14</v>
      </c>
      <c r="C91" s="7">
        <v>50</v>
      </c>
      <c r="D91" s="174">
        <v>5.2381000000000002</v>
      </c>
      <c r="E91" s="174"/>
      <c r="F91" s="154">
        <v>0.05</v>
      </c>
      <c r="G91" s="415">
        <v>523.80999999999995</v>
      </c>
      <c r="H91" s="618">
        <v>550</v>
      </c>
      <c r="I91" s="187" t="s">
        <v>136</v>
      </c>
      <c r="J91" s="187" t="s">
        <v>343</v>
      </c>
      <c r="K91" s="578"/>
      <c r="L91" s="590">
        <f t="shared" ref="L91" si="7">K91*D91</f>
        <v>0</v>
      </c>
      <c r="M91" s="579">
        <f>+L91*1.05</f>
        <v>0</v>
      </c>
      <c r="N91" s="591" t="e">
        <f>K91*100/#REF!</f>
        <v>#REF!</v>
      </c>
      <c r="O91" s="211" t="s">
        <v>137</v>
      </c>
      <c r="P91" s="156"/>
      <c r="S91" s="12">
        <f t="shared" si="1"/>
        <v>261.90500000000003</v>
      </c>
    </row>
    <row r="92" spans="1:19" ht="43.5" thickBot="1">
      <c r="A92" s="267" t="s">
        <v>138</v>
      </c>
      <c r="B92" s="619"/>
      <c r="C92" s="439"/>
      <c r="D92" s="277"/>
      <c r="E92" s="277"/>
      <c r="F92" s="620"/>
      <c r="G92" s="621">
        <f>+G91</f>
        <v>523.80999999999995</v>
      </c>
      <c r="H92" s="622">
        <f>+H91</f>
        <v>550</v>
      </c>
      <c r="I92" s="584"/>
      <c r="J92" s="511" t="str">
        <f>+J91</f>
        <v>Intersurgical-MPP-202-20-1s</v>
      </c>
      <c r="K92" s="147" t="s">
        <v>15</v>
      </c>
      <c r="L92" s="623">
        <f>+L91</f>
        <v>0</v>
      </c>
      <c r="M92" s="622">
        <f>+M91</f>
        <v>0</v>
      </c>
      <c r="N92" s="545">
        <f>M92*100/H92</f>
        <v>0</v>
      </c>
      <c r="O92" s="604" t="s">
        <v>321</v>
      </c>
      <c r="P92" s="288"/>
      <c r="S92" s="12">
        <f t="shared" si="1"/>
        <v>0</v>
      </c>
    </row>
    <row r="93" spans="1:19" ht="105.75" thickBot="1">
      <c r="A93" s="617" t="s">
        <v>344</v>
      </c>
      <c r="B93" s="624" t="s">
        <v>139</v>
      </c>
      <c r="C93" s="424">
        <v>20</v>
      </c>
      <c r="D93" s="346">
        <v>5.6</v>
      </c>
      <c r="E93" s="346">
        <v>5.6</v>
      </c>
      <c r="F93" s="154">
        <v>0.05</v>
      </c>
      <c r="G93" s="189">
        <v>112</v>
      </c>
      <c r="H93" s="618">
        <v>117.60000000000001</v>
      </c>
      <c r="I93" s="187" t="s">
        <v>140</v>
      </c>
      <c r="J93" s="187" t="s">
        <v>345</v>
      </c>
      <c r="K93" s="578"/>
      <c r="L93" s="590">
        <f t="shared" ref="L93" si="8">K93*D93</f>
        <v>0</v>
      </c>
      <c r="M93" s="579">
        <f>+L93*1.05</f>
        <v>0</v>
      </c>
      <c r="N93" s="591" t="e">
        <f>K93*100/#REF!</f>
        <v>#REF!</v>
      </c>
      <c r="O93" s="343">
        <v>8370</v>
      </c>
      <c r="P93" s="156"/>
      <c r="S93" s="12">
        <f t="shared" si="1"/>
        <v>112</v>
      </c>
    </row>
    <row r="94" spans="1:19" ht="43.5" thickBot="1">
      <c r="A94" s="267" t="s">
        <v>141</v>
      </c>
      <c r="B94" s="625"/>
      <c r="C94" s="439"/>
      <c r="D94" s="626"/>
      <c r="E94" s="626"/>
      <c r="F94" s="235"/>
      <c r="G94" s="621">
        <f>+G93</f>
        <v>112</v>
      </c>
      <c r="H94" s="622">
        <f>+H93</f>
        <v>117.60000000000001</v>
      </c>
      <c r="I94" s="584"/>
      <c r="J94" s="511" t="str">
        <f>+J93</f>
        <v>KAVITA-MPP-202-20-1s</v>
      </c>
      <c r="K94" s="147" t="s">
        <v>15</v>
      </c>
      <c r="L94" s="623">
        <f>+L93</f>
        <v>0</v>
      </c>
      <c r="M94" s="622">
        <f>+M93</f>
        <v>0</v>
      </c>
      <c r="N94" s="545">
        <f>M94*100/H94</f>
        <v>0</v>
      </c>
      <c r="O94" s="604" t="s">
        <v>321</v>
      </c>
      <c r="P94" s="288"/>
      <c r="S94" s="12">
        <f t="shared" si="1"/>
        <v>0</v>
      </c>
    </row>
    <row r="95" spans="1:19" ht="60">
      <c r="A95" s="627" t="s">
        <v>142</v>
      </c>
      <c r="B95" s="628" t="s">
        <v>14</v>
      </c>
      <c r="C95" s="629">
        <v>200</v>
      </c>
      <c r="D95" s="188">
        <v>6.2</v>
      </c>
      <c r="E95" s="188"/>
      <c r="F95" s="154"/>
      <c r="G95" s="189"/>
      <c r="H95" s="190"/>
      <c r="I95" s="187" t="s">
        <v>346</v>
      </c>
      <c r="J95" s="187" t="s">
        <v>347</v>
      </c>
      <c r="K95" s="574"/>
      <c r="L95" s="630"/>
      <c r="M95" s="575"/>
      <c r="N95" s="631"/>
      <c r="O95" s="218"/>
      <c r="P95" s="219"/>
      <c r="S95" s="12">
        <f t="shared" si="1"/>
        <v>1240</v>
      </c>
    </row>
    <row r="96" spans="1:19" ht="45">
      <c r="A96" s="344" t="s">
        <v>348</v>
      </c>
      <c r="B96" s="628" t="s">
        <v>14</v>
      </c>
      <c r="C96" s="424"/>
      <c r="E96" s="188"/>
      <c r="F96" s="154">
        <v>0.05</v>
      </c>
      <c r="G96" s="189" t="e">
        <f>+#REF!*D95</f>
        <v>#REF!</v>
      </c>
      <c r="H96" s="190" t="e">
        <f>+G96*1.05</f>
        <v>#REF!</v>
      </c>
      <c r="I96" s="187" t="s">
        <v>143</v>
      </c>
      <c r="J96" s="187" t="s">
        <v>347</v>
      </c>
      <c r="K96" s="578"/>
      <c r="L96" s="590">
        <f>K96*D95</f>
        <v>0</v>
      </c>
      <c r="M96" s="579">
        <f>+L96*1.05</f>
        <v>0</v>
      </c>
      <c r="N96" s="591" t="e">
        <f>K96*100/#REF!</f>
        <v>#REF!</v>
      </c>
      <c r="O96" s="211">
        <v>3237</v>
      </c>
      <c r="P96" s="156"/>
      <c r="S96" s="12">
        <f t="shared" si="1"/>
        <v>0</v>
      </c>
    </row>
    <row r="97" spans="1:19" ht="45">
      <c r="A97" s="344" t="s">
        <v>349</v>
      </c>
      <c r="B97" s="628" t="s">
        <v>14</v>
      </c>
      <c r="C97" s="424"/>
      <c r="D97" s="188"/>
      <c r="E97" s="188"/>
      <c r="F97" s="154">
        <v>0.05</v>
      </c>
      <c r="G97" s="189" t="e">
        <f>+#REF!*D97</f>
        <v>#REF!</v>
      </c>
      <c r="H97" s="190" t="e">
        <f t="shared" ref="H97:H98" si="9">+G97*1.05</f>
        <v>#REF!</v>
      </c>
      <c r="I97" s="187" t="s">
        <v>144</v>
      </c>
      <c r="J97" s="187" t="s">
        <v>347</v>
      </c>
      <c r="K97" s="578"/>
      <c r="L97" s="590">
        <f>K97*D97</f>
        <v>0</v>
      </c>
      <c r="M97" s="579">
        <f>+L97*1.05</f>
        <v>0</v>
      </c>
      <c r="N97" s="591" t="e">
        <f>K97*100/#REF!</f>
        <v>#REF!</v>
      </c>
      <c r="O97" s="211">
        <v>3249</v>
      </c>
      <c r="P97" s="156"/>
      <c r="S97" s="12">
        <f t="shared" si="1"/>
        <v>0</v>
      </c>
    </row>
    <row r="98" spans="1:19" ht="45">
      <c r="A98" s="344" t="s">
        <v>350</v>
      </c>
      <c r="B98" s="628" t="s">
        <v>14</v>
      </c>
      <c r="C98" s="424"/>
      <c r="D98" s="188"/>
      <c r="E98" s="188"/>
      <c r="F98" s="154">
        <v>0.05</v>
      </c>
      <c r="G98" s="189" t="e">
        <f>+#REF!*D98</f>
        <v>#REF!</v>
      </c>
      <c r="H98" s="190" t="e">
        <f t="shared" si="9"/>
        <v>#REF!</v>
      </c>
      <c r="I98" s="187" t="s">
        <v>145</v>
      </c>
      <c r="J98" s="187" t="s">
        <v>347</v>
      </c>
      <c r="K98" s="578"/>
      <c r="L98" s="590">
        <f>K98*D98</f>
        <v>0</v>
      </c>
      <c r="M98" s="579">
        <f>+L98*1.05</f>
        <v>0</v>
      </c>
      <c r="N98" s="591" t="e">
        <f>K98*100/#REF!</f>
        <v>#REF!</v>
      </c>
      <c r="O98" s="211">
        <v>3238</v>
      </c>
      <c r="P98" s="156"/>
      <c r="S98" s="12">
        <f t="shared" si="1"/>
        <v>0</v>
      </c>
    </row>
    <row r="99" spans="1:19" ht="45.75" thickBot="1">
      <c r="A99" s="462" t="s">
        <v>146</v>
      </c>
      <c r="B99" s="143" t="s">
        <v>14</v>
      </c>
      <c r="C99" s="35">
        <v>5</v>
      </c>
      <c r="D99" s="188">
        <v>17.399999999999999</v>
      </c>
      <c r="E99" s="188"/>
      <c r="F99" s="154">
        <v>0.05</v>
      </c>
      <c r="G99" s="189">
        <v>87</v>
      </c>
      <c r="H99" s="189">
        <v>91.350000000000009</v>
      </c>
      <c r="I99" s="145" t="s">
        <v>147</v>
      </c>
      <c r="J99" s="187" t="s">
        <v>347</v>
      </c>
      <c r="K99" s="578"/>
      <c r="L99" s="590">
        <f>K99*D99</f>
        <v>0</v>
      </c>
      <c r="M99" s="579">
        <f>+L99*1.05</f>
        <v>0</v>
      </c>
      <c r="N99" s="591" t="e">
        <f>K99*100/#REF!</f>
        <v>#REF!</v>
      </c>
      <c r="O99" s="162">
        <v>3947</v>
      </c>
      <c r="P99" s="156"/>
      <c r="S99" s="12">
        <f t="shared" si="1"/>
        <v>87</v>
      </c>
    </row>
    <row r="100" spans="1:19" ht="57.75" thickBot="1">
      <c r="A100" s="632" t="s">
        <v>351</v>
      </c>
      <c r="B100" s="625"/>
      <c r="C100" s="435"/>
      <c r="D100" s="633"/>
      <c r="E100" s="633"/>
      <c r="F100" s="225"/>
      <c r="G100" s="590" t="e">
        <f>+Sheet1!#REF!+Sheet1!#REF!+Sheet1!#REF!+Sheet1!#REF!+G96+G97+G98+G99</f>
        <v>#REF!</v>
      </c>
      <c r="H100" s="374" t="e">
        <f>+Sheet1!#REF!+Sheet1!#REF!+Sheet1!#REF!+Sheet1!#REF!+H96+H97+H98+H99</f>
        <v>#REF!</v>
      </c>
      <c r="I100" s="584"/>
      <c r="J100" s="511" t="str">
        <f>+J99</f>
        <v>AMI sprendimai-MPP-202-20-1s</v>
      </c>
      <c r="K100" s="147" t="s">
        <v>15</v>
      </c>
      <c r="L100" s="590" t="e">
        <f>+Sheet1!#REF!+Sheet1!#REF!+Sheet1!#REF!+Sheet1!#REF!+L96+L97+L98+L99</f>
        <v>#REF!</v>
      </c>
      <c r="M100" s="621" t="e">
        <f>+Sheet1!#REF!+Sheet1!#REF!+Sheet1!#REF!+Sheet1!#REF!+M96+M97+M98+M99</f>
        <v>#REF!</v>
      </c>
      <c r="N100" s="595" t="e">
        <f>M100*100/H100</f>
        <v>#REF!</v>
      </c>
      <c r="O100" s="604" t="s">
        <v>321</v>
      </c>
      <c r="P100" s="288"/>
      <c r="S100" s="12">
        <f t="shared" si="1"/>
        <v>0</v>
      </c>
    </row>
    <row r="101" spans="1:19" ht="45">
      <c r="A101" s="634" t="s">
        <v>352</v>
      </c>
      <c r="B101" s="144" t="s">
        <v>14</v>
      </c>
      <c r="C101" s="5">
        <v>150</v>
      </c>
      <c r="D101" s="188">
        <v>1.05</v>
      </c>
      <c r="E101" s="188"/>
      <c r="F101" s="154">
        <v>0.05</v>
      </c>
      <c r="G101" s="189">
        <v>105</v>
      </c>
      <c r="H101" s="190">
        <v>110.25</v>
      </c>
      <c r="I101" s="187" t="s">
        <v>148</v>
      </c>
      <c r="J101" s="187" t="s">
        <v>353</v>
      </c>
      <c r="K101" s="578"/>
      <c r="L101" s="590">
        <f t="shared" ref="L101:L102" si="10">K101*D101</f>
        <v>0</v>
      </c>
      <c r="M101" s="579">
        <f t="shared" ref="M101:M102" si="11">+L101*1.05</f>
        <v>0</v>
      </c>
      <c r="N101" s="591" t="e">
        <f>K101*100/#REF!</f>
        <v>#REF!</v>
      </c>
      <c r="O101" s="345">
        <v>8413</v>
      </c>
      <c r="P101" s="156"/>
      <c r="S101" s="12">
        <f t="shared" si="1"/>
        <v>157.5</v>
      </c>
    </row>
    <row r="102" spans="1:19" ht="30.75" thickBot="1">
      <c r="A102" s="635" t="s">
        <v>354</v>
      </c>
      <c r="B102" s="144" t="s">
        <v>14</v>
      </c>
      <c r="C102" s="5">
        <v>100</v>
      </c>
      <c r="D102" s="274">
        <v>0.3619</v>
      </c>
      <c r="E102" s="274"/>
      <c r="F102" s="154">
        <v>0.05</v>
      </c>
      <c r="G102" s="189">
        <v>36.19</v>
      </c>
      <c r="H102" s="266">
        <v>38</v>
      </c>
      <c r="I102" s="187" t="s">
        <v>149</v>
      </c>
      <c r="J102" s="187" t="s">
        <v>353</v>
      </c>
      <c r="K102" s="578"/>
      <c r="L102" s="590">
        <f t="shared" si="10"/>
        <v>0</v>
      </c>
      <c r="M102" s="579">
        <f t="shared" si="11"/>
        <v>0</v>
      </c>
      <c r="N102" s="591" t="e">
        <f>K102*100/#REF!</f>
        <v>#REF!</v>
      </c>
      <c r="O102" s="155">
        <v>8403</v>
      </c>
      <c r="P102" s="156"/>
      <c r="S102" s="12">
        <f t="shared" si="1"/>
        <v>36.19</v>
      </c>
    </row>
    <row r="103" spans="1:19" ht="30.75" thickBot="1">
      <c r="A103" s="267" t="s">
        <v>150</v>
      </c>
      <c r="B103" s="636"/>
      <c r="C103" s="439"/>
      <c r="D103" s="471"/>
      <c r="E103" s="471"/>
      <c r="F103" s="637"/>
      <c r="G103" s="621">
        <f>+G101+G102</f>
        <v>141.19</v>
      </c>
      <c r="H103" s="374">
        <f>+H101+H102</f>
        <v>148.25</v>
      </c>
      <c r="I103" s="584"/>
      <c r="J103" s="511" t="str">
        <f>+J102</f>
        <v>Skirgesa-MPP-202-20s</v>
      </c>
      <c r="K103" s="147" t="s">
        <v>15</v>
      </c>
      <c r="L103" s="621">
        <f>+L101+L102</f>
        <v>0</v>
      </c>
      <c r="M103" s="374">
        <f>+M101+M102</f>
        <v>0</v>
      </c>
      <c r="N103" s="545">
        <f>M103*100/H103</f>
        <v>0</v>
      </c>
      <c r="O103" s="604" t="s">
        <v>321</v>
      </c>
      <c r="P103" s="288"/>
      <c r="S103" s="12">
        <f t="shared" si="1"/>
        <v>0</v>
      </c>
    </row>
    <row r="104" spans="1:19" ht="75.75" thickBot="1">
      <c r="A104" s="638" t="s">
        <v>217</v>
      </c>
      <c r="B104" s="639" t="s">
        <v>14</v>
      </c>
      <c r="C104" s="640">
        <v>25</v>
      </c>
      <c r="D104" s="347">
        <v>97</v>
      </c>
      <c r="E104" s="347">
        <v>97</v>
      </c>
      <c r="F104" s="348">
        <v>0.05</v>
      </c>
      <c r="G104" s="641">
        <v>2425</v>
      </c>
      <c r="H104" s="642">
        <v>2546.25</v>
      </c>
      <c r="I104" s="643" t="s">
        <v>151</v>
      </c>
      <c r="J104" s="643" t="s">
        <v>355</v>
      </c>
      <c r="K104" s="542"/>
      <c r="L104" s="644">
        <f t="shared" ref="L104" si="12">K104*D104</f>
        <v>0</v>
      </c>
      <c r="M104" s="645">
        <f>+L104*1.05</f>
        <v>0</v>
      </c>
      <c r="N104" s="591" t="e">
        <f>K104*100/#REF!</f>
        <v>#REF!</v>
      </c>
      <c r="O104" s="349">
        <v>8414</v>
      </c>
      <c r="P104" s="156"/>
      <c r="S104" s="12">
        <f t="shared" si="1"/>
        <v>2425</v>
      </c>
    </row>
    <row r="105" spans="1:19" ht="43.5" thickBot="1">
      <c r="A105" s="240" t="s">
        <v>356</v>
      </c>
      <c r="B105" s="619"/>
      <c r="C105" s="439"/>
      <c r="D105" s="277"/>
      <c r="E105" s="277"/>
      <c r="F105" s="620"/>
      <c r="G105" s="646">
        <f>+G104</f>
        <v>2425</v>
      </c>
      <c r="H105" s="647">
        <f>+H104</f>
        <v>2546.25</v>
      </c>
      <c r="I105" s="584"/>
      <c r="J105" s="511" t="str">
        <f>+J104</f>
        <v>GRAINA-MPP-202-20-1s</v>
      </c>
      <c r="K105" s="147" t="s">
        <v>15</v>
      </c>
      <c r="L105" s="648">
        <f>+L104</f>
        <v>0</v>
      </c>
      <c r="M105" s="649">
        <f>+M104</f>
        <v>0</v>
      </c>
      <c r="N105" s="545">
        <f>M105*100/H105</f>
        <v>0</v>
      </c>
      <c r="O105" s="604" t="s">
        <v>321</v>
      </c>
      <c r="P105" s="288"/>
      <c r="S105" s="12">
        <f t="shared" si="1"/>
        <v>0</v>
      </c>
    </row>
    <row r="106" spans="1:19" ht="45.75" thickBot="1">
      <c r="A106" s="634" t="s">
        <v>152</v>
      </c>
      <c r="B106" s="174" t="s">
        <v>14</v>
      </c>
      <c r="C106" s="7">
        <v>500</v>
      </c>
      <c r="D106" s="174">
        <v>0.56000000000000005</v>
      </c>
      <c r="E106" s="174"/>
      <c r="F106" s="154">
        <v>0.05</v>
      </c>
      <c r="G106" s="189">
        <v>336</v>
      </c>
      <c r="H106" s="650">
        <v>352.8</v>
      </c>
      <c r="I106" s="187" t="s">
        <v>153</v>
      </c>
      <c r="J106" s="187" t="s">
        <v>357</v>
      </c>
      <c r="K106" s="578"/>
      <c r="L106" s="590">
        <f t="shared" ref="L106" si="13">K106*D106</f>
        <v>0</v>
      </c>
      <c r="M106" s="579">
        <f t="shared" ref="M106" si="14">+L106*1.05</f>
        <v>0</v>
      </c>
      <c r="N106" s="591" t="e">
        <f>K106*100/#REF!</f>
        <v>#REF!</v>
      </c>
      <c r="O106" s="211">
        <v>8409</v>
      </c>
      <c r="P106" s="156"/>
      <c r="Q106" s="278"/>
      <c r="S106" s="12">
        <f t="shared" si="1"/>
        <v>280</v>
      </c>
    </row>
    <row r="107" spans="1:19" ht="30.75" thickBot="1">
      <c r="A107" s="267" t="s">
        <v>358</v>
      </c>
      <c r="B107" s="370"/>
      <c r="C107" s="606"/>
      <c r="D107" s="651"/>
      <c r="E107" s="651"/>
      <c r="F107" s="652"/>
      <c r="G107" s="373" t="e">
        <f>+G106+#REF!</f>
        <v>#REF!</v>
      </c>
      <c r="H107" s="622" t="e">
        <f>+H106+#REF!</f>
        <v>#REF!</v>
      </c>
      <c r="I107" s="653"/>
      <c r="J107" s="511" t="e">
        <f>+#REF!</f>
        <v>#REF!</v>
      </c>
      <c r="K107" s="147" t="s">
        <v>15</v>
      </c>
      <c r="L107" s="623" t="e">
        <f>+L106+#REF!</f>
        <v>#REF!</v>
      </c>
      <c r="M107" s="622" t="e">
        <f>+M106+#REF!</f>
        <v>#REF!</v>
      </c>
      <c r="N107" s="545" t="e">
        <f>M107*100/H107</f>
        <v>#REF!</v>
      </c>
      <c r="O107" s="604" t="s">
        <v>321</v>
      </c>
      <c r="P107" s="288"/>
      <c r="Q107" s="228"/>
      <c r="S107" s="12">
        <f t="shared" si="1"/>
        <v>0</v>
      </c>
    </row>
    <row r="108" spans="1:19" ht="30.75" thickBot="1">
      <c r="A108" s="617" t="s">
        <v>154</v>
      </c>
      <c r="B108" s="174" t="s">
        <v>14</v>
      </c>
      <c r="C108" s="7">
        <v>10</v>
      </c>
      <c r="D108" s="346">
        <v>19</v>
      </c>
      <c r="E108" s="346"/>
      <c r="F108" s="280">
        <v>0.21</v>
      </c>
      <c r="G108" s="189">
        <v>152</v>
      </c>
      <c r="H108" s="654">
        <v>183.92</v>
      </c>
      <c r="I108" s="187" t="s">
        <v>155</v>
      </c>
      <c r="J108" s="187" t="s">
        <v>359</v>
      </c>
      <c r="K108" s="608"/>
      <c r="L108" s="56">
        <f>K108*D108</f>
        <v>0</v>
      </c>
      <c r="M108" s="281">
        <f>L108*1.21</f>
        <v>0</v>
      </c>
      <c r="N108" s="543" t="e">
        <f>K108*100/#REF!</f>
        <v>#REF!</v>
      </c>
      <c r="O108" s="178">
        <v>7081</v>
      </c>
      <c r="P108" s="163"/>
      <c r="Q108" s="655" t="s">
        <v>156</v>
      </c>
      <c r="S108" s="12">
        <f t="shared" si="1"/>
        <v>190</v>
      </c>
    </row>
    <row r="109" spans="1:19" ht="44.25" thickBot="1">
      <c r="A109" s="267" t="s">
        <v>157</v>
      </c>
      <c r="B109" s="656"/>
      <c r="C109" s="572"/>
      <c r="D109" s="657"/>
      <c r="E109" s="657"/>
      <c r="F109" s="658"/>
      <c r="G109" s="362">
        <f>+G108</f>
        <v>152</v>
      </c>
      <c r="H109" s="659">
        <f>+H108</f>
        <v>183.92</v>
      </c>
      <c r="I109" s="660"/>
      <c r="J109" s="364" t="str">
        <f>+J108</f>
        <v>Mediq Lietuva-MPP-202-20-1s</v>
      </c>
      <c r="K109" s="147" t="s">
        <v>15</v>
      </c>
      <c r="L109" s="661">
        <f>+L108</f>
        <v>0</v>
      </c>
      <c r="M109" s="662">
        <f>+M108</f>
        <v>0</v>
      </c>
      <c r="N109" s="545">
        <f>M109*100/H109</f>
        <v>0</v>
      </c>
      <c r="O109" s="604" t="s">
        <v>321</v>
      </c>
      <c r="P109" s="288"/>
      <c r="Q109" s="113"/>
      <c r="S109" s="12">
        <f t="shared" si="1"/>
        <v>0</v>
      </c>
    </row>
    <row r="110" spans="1:19" ht="45">
      <c r="A110" s="264" t="s">
        <v>158</v>
      </c>
      <c r="B110" s="54" t="s">
        <v>14</v>
      </c>
      <c r="C110" s="441">
        <v>15000</v>
      </c>
      <c r="D110" s="350">
        <v>8.4000000000000005E-2</v>
      </c>
      <c r="E110" s="350"/>
      <c r="F110" s="351">
        <v>0.05</v>
      </c>
      <c r="G110" s="352">
        <v>1260</v>
      </c>
      <c r="H110" s="353">
        <v>1323</v>
      </c>
      <c r="I110" s="663" t="s">
        <v>159</v>
      </c>
      <c r="J110" s="53" t="s">
        <v>308</v>
      </c>
      <c r="K110" s="578"/>
      <c r="L110" s="189">
        <f t="shared" ref="L110:L111" si="15">K110*D110</f>
        <v>0</v>
      </c>
      <c r="M110" s="579">
        <f t="shared" ref="M110:M111" si="16">+L110*1.05</f>
        <v>0</v>
      </c>
      <c r="N110" s="664" t="e">
        <f>K110*100/#REF!</f>
        <v>#REF!</v>
      </c>
      <c r="O110" s="211">
        <v>7088</v>
      </c>
      <c r="P110" s="156"/>
      <c r="S110" s="12">
        <f t="shared" si="1"/>
        <v>1260</v>
      </c>
    </row>
    <row r="111" spans="1:19" ht="30.75" thickBot="1">
      <c r="A111" s="354" t="s">
        <v>160</v>
      </c>
      <c r="B111" s="65" t="s">
        <v>14</v>
      </c>
      <c r="C111" s="438">
        <v>500</v>
      </c>
      <c r="D111" s="355">
        <v>0.28000000000000003</v>
      </c>
      <c r="E111" s="355"/>
      <c r="F111" s="351">
        <v>0.05</v>
      </c>
      <c r="G111" s="352">
        <v>140</v>
      </c>
      <c r="H111" s="352">
        <v>147</v>
      </c>
      <c r="I111" s="663" t="s">
        <v>79</v>
      </c>
      <c r="J111" s="53" t="s">
        <v>308</v>
      </c>
      <c r="K111" s="578"/>
      <c r="L111" s="189">
        <f t="shared" si="15"/>
        <v>0</v>
      </c>
      <c r="M111" s="579">
        <f t="shared" si="16"/>
        <v>0</v>
      </c>
      <c r="N111" s="543" t="e">
        <f>K111*100/#REF!</f>
        <v>#REF!</v>
      </c>
      <c r="O111" s="211">
        <v>7089</v>
      </c>
      <c r="P111" s="156"/>
      <c r="S111" s="12">
        <f t="shared" si="1"/>
        <v>140</v>
      </c>
    </row>
    <row r="112" spans="1:19" ht="30.75" thickBot="1">
      <c r="A112" s="356" t="s">
        <v>161</v>
      </c>
      <c r="B112" s="147"/>
      <c r="C112" s="435"/>
      <c r="D112" s="103"/>
      <c r="E112" s="103"/>
      <c r="F112" s="129"/>
      <c r="G112" s="357" t="e">
        <f>+G110+G111+#REF!</f>
        <v>#REF!</v>
      </c>
      <c r="H112" s="207" t="e">
        <f>+H110+H111+#REF!</f>
        <v>#REF!</v>
      </c>
      <c r="I112" s="158"/>
      <c r="J112" s="69" t="s">
        <v>310</v>
      </c>
      <c r="K112" s="147" t="s">
        <v>15</v>
      </c>
      <c r="L112" s="150" t="e">
        <f>+L110+L111+#REF!</f>
        <v>#REF!</v>
      </c>
      <c r="M112" s="151" t="e">
        <f>+M110+M111+#REF!</f>
        <v>#REF!</v>
      </c>
      <c r="N112" s="545" t="e">
        <f>M112*100/H112</f>
        <v>#REF!</v>
      </c>
      <c r="O112" s="582" t="s">
        <v>304</v>
      </c>
      <c r="P112" s="149"/>
      <c r="S112" s="12">
        <f t="shared" si="1"/>
        <v>0</v>
      </c>
    </row>
    <row r="113" spans="1:21" ht="60.75" thickBot="1">
      <c r="A113" s="240" t="s">
        <v>162</v>
      </c>
      <c r="B113" s="174" t="s">
        <v>14</v>
      </c>
      <c r="C113" s="7">
        <v>60000</v>
      </c>
      <c r="D113" s="174">
        <v>3.4500000000000003E-2</v>
      </c>
      <c r="E113" s="174"/>
      <c r="F113" s="351">
        <v>0.05</v>
      </c>
      <c r="G113" s="189">
        <v>1725</v>
      </c>
      <c r="H113" s="359">
        <v>1811.25</v>
      </c>
      <c r="I113" s="187" t="s">
        <v>163</v>
      </c>
      <c r="J113" s="187" t="s">
        <v>164</v>
      </c>
      <c r="K113" s="578"/>
      <c r="L113" s="466">
        <f t="shared" ref="L113" si="17">K113*D113</f>
        <v>0</v>
      </c>
      <c r="M113" s="665">
        <f t="shared" ref="M113" si="18">+L113*1.05</f>
        <v>0</v>
      </c>
      <c r="N113" s="543" t="e">
        <f>K113*100/#REF!</f>
        <v>#REF!</v>
      </c>
      <c r="O113" s="211">
        <v>8099</v>
      </c>
      <c r="P113" s="156"/>
      <c r="S113" s="12">
        <f t="shared" si="1"/>
        <v>2070</v>
      </c>
    </row>
    <row r="114" spans="1:21" ht="30.75" thickBot="1">
      <c r="A114" s="240" t="s">
        <v>165</v>
      </c>
      <c r="B114" s="360"/>
      <c r="C114" s="572"/>
      <c r="D114" s="360"/>
      <c r="E114" s="360"/>
      <c r="F114" s="361"/>
      <c r="G114" s="362">
        <f>+G113</f>
        <v>1725</v>
      </c>
      <c r="H114" s="363">
        <f>+H113</f>
        <v>1811.25</v>
      </c>
      <c r="I114" s="666"/>
      <c r="J114" s="364" t="str">
        <f>+J113</f>
        <v>Skirgesa-MPP-235-20s</v>
      </c>
      <c r="K114" s="147" t="s">
        <v>15</v>
      </c>
      <c r="L114" s="365">
        <f>+L113</f>
        <v>0</v>
      </c>
      <c r="M114" s="366">
        <f>+M113</f>
        <v>0</v>
      </c>
      <c r="N114" s="545">
        <f>M114*100/H114</f>
        <v>0</v>
      </c>
      <c r="O114" s="667" t="s">
        <v>360</v>
      </c>
      <c r="P114" s="146"/>
      <c r="S114" s="12">
        <f t="shared" si="1"/>
        <v>0</v>
      </c>
    </row>
    <row r="115" spans="1:21" ht="45.75" thickBot="1">
      <c r="A115" s="367" t="s">
        <v>166</v>
      </c>
      <c r="B115" s="174" t="s">
        <v>14</v>
      </c>
      <c r="C115" s="7">
        <v>200</v>
      </c>
      <c r="D115" s="188">
        <v>14</v>
      </c>
      <c r="E115" s="188"/>
      <c r="F115" s="116">
        <v>0.21</v>
      </c>
      <c r="G115" s="189">
        <v>3220</v>
      </c>
      <c r="H115" s="266">
        <v>3896.2</v>
      </c>
      <c r="I115" s="145" t="s">
        <v>167</v>
      </c>
      <c r="J115" s="145" t="s">
        <v>168</v>
      </c>
      <c r="K115" s="578"/>
      <c r="L115" s="466">
        <f t="shared" ref="L115" si="19">K115*D115</f>
        <v>0</v>
      </c>
      <c r="M115" s="668">
        <f>+L115*1.21</f>
        <v>0</v>
      </c>
      <c r="N115" s="543" t="e">
        <f>K115*100/#REF!</f>
        <v>#REF!</v>
      </c>
      <c r="O115" s="368" t="s">
        <v>169</v>
      </c>
      <c r="P115" s="156"/>
      <c r="S115" s="12">
        <f t="shared" si="1"/>
        <v>2800</v>
      </c>
    </row>
    <row r="116" spans="1:21" ht="30.75" thickBot="1">
      <c r="A116" s="369" t="s">
        <v>170</v>
      </c>
      <c r="B116" s="370"/>
      <c r="C116" s="669"/>
      <c r="D116" s="371"/>
      <c r="E116" s="371"/>
      <c r="F116" s="372"/>
      <c r="G116" s="373">
        <f>+G115</f>
        <v>3220</v>
      </c>
      <c r="H116" s="374">
        <f>+H115</f>
        <v>3896.2</v>
      </c>
      <c r="I116" s="670"/>
      <c r="J116" s="375" t="str">
        <f>+J115</f>
        <v>Laborama-MPP-225-20s</v>
      </c>
      <c r="K116" s="147" t="s">
        <v>15</v>
      </c>
      <c r="L116" s="373">
        <f>+L115</f>
        <v>0</v>
      </c>
      <c r="M116" s="374">
        <f>+M115</f>
        <v>0</v>
      </c>
      <c r="N116" s="545">
        <f>M116*100/H116</f>
        <v>0</v>
      </c>
      <c r="O116" s="667" t="s">
        <v>361</v>
      </c>
      <c r="P116" s="146"/>
      <c r="S116" s="12">
        <f t="shared" si="1"/>
        <v>0</v>
      </c>
    </row>
    <row r="117" spans="1:21" ht="45.75" thickBot="1">
      <c r="A117" s="53" t="s">
        <v>185</v>
      </c>
      <c r="B117" s="391" t="s">
        <v>14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2">
        <v>2910.6</v>
      </c>
      <c r="I117" s="57" t="s">
        <v>184</v>
      </c>
      <c r="J117" s="53" t="s">
        <v>183</v>
      </c>
      <c r="K117" s="574">
        <v>5000</v>
      </c>
      <c r="L117" s="17">
        <f>K117*D117</f>
        <v>31.5</v>
      </c>
      <c r="M117" s="671">
        <f>K117*D117*1.05</f>
        <v>33.075000000000003</v>
      </c>
      <c r="N117" s="543" t="e">
        <f>K117*100/#REF!</f>
        <v>#REF!</v>
      </c>
      <c r="O117" s="46">
        <v>8076</v>
      </c>
      <c r="P117" s="544"/>
      <c r="Q117" s="550"/>
      <c r="R117" s="550"/>
      <c r="S117" s="12">
        <f t="shared" si="1"/>
        <v>2646</v>
      </c>
    </row>
    <row r="118" spans="1:21" ht="60" thickBot="1">
      <c r="A118" s="672" t="s">
        <v>362</v>
      </c>
      <c r="B118" s="390"/>
      <c r="C118" s="419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15</v>
      </c>
      <c r="L118" s="60">
        <f>+L117</f>
        <v>31.5</v>
      </c>
      <c r="M118" s="61">
        <f>+M117</f>
        <v>33.075000000000003</v>
      </c>
      <c r="N118" s="545">
        <f>M118*100/H118</f>
        <v>1.1363636363636365</v>
      </c>
      <c r="O118" s="113" t="s">
        <v>32</v>
      </c>
      <c r="P118" s="21"/>
      <c r="Q118" s="550"/>
      <c r="R118" s="550"/>
      <c r="S118" s="12">
        <f t="shared" si="1"/>
        <v>0</v>
      </c>
    </row>
    <row r="119" spans="1:21" ht="30.75" thickBot="1">
      <c r="A119" s="53" t="s">
        <v>182</v>
      </c>
      <c r="B119" s="65" t="s">
        <v>14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181</v>
      </c>
      <c r="J119" s="53" t="s">
        <v>180</v>
      </c>
      <c r="K119" s="542"/>
      <c r="L119" s="17">
        <f>K119*D119</f>
        <v>0</v>
      </c>
      <c r="M119" s="552">
        <f>K119*D119*1.05</f>
        <v>0</v>
      </c>
      <c r="N119" s="543" t="e">
        <f>K119*100/#REF!</f>
        <v>#REF!</v>
      </c>
      <c r="O119" s="29">
        <v>8136</v>
      </c>
      <c r="P119" s="544"/>
      <c r="Q119" s="550"/>
      <c r="R119" s="550"/>
      <c r="S119" s="12">
        <f t="shared" si="1"/>
        <v>168</v>
      </c>
    </row>
    <row r="120" spans="1:21" ht="30" thickBot="1">
      <c r="A120" s="67" t="s">
        <v>363</v>
      </c>
      <c r="B120" s="389"/>
      <c r="C120" s="419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15</v>
      </c>
      <c r="L120" s="60">
        <f>+L119</f>
        <v>0</v>
      </c>
      <c r="M120" s="61">
        <f>+M119</f>
        <v>0</v>
      </c>
      <c r="N120" s="545">
        <f>M120*100/H120</f>
        <v>0</v>
      </c>
      <c r="O120" s="113" t="s">
        <v>32</v>
      </c>
      <c r="P120" s="20"/>
      <c r="Q120" s="550"/>
      <c r="R120" s="550"/>
      <c r="S120" s="12">
        <f t="shared" si="1"/>
        <v>0</v>
      </c>
    </row>
    <row r="121" spans="1:21" ht="30.75" thickBot="1">
      <c r="A121" s="53" t="s">
        <v>179</v>
      </c>
      <c r="B121" s="388" t="s">
        <v>14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87">
        <v>615.30000000000007</v>
      </c>
      <c r="I121" s="386" t="s">
        <v>178</v>
      </c>
      <c r="J121" s="53" t="s">
        <v>177</v>
      </c>
      <c r="K121" s="542"/>
      <c r="L121" s="17">
        <f>K121*D121</f>
        <v>0</v>
      </c>
      <c r="M121" s="552">
        <f>K121*D121*1.05</f>
        <v>0</v>
      </c>
      <c r="N121" s="543" t="e">
        <f>K121*100/#REF!</f>
        <v>#REF!</v>
      </c>
      <c r="O121" s="70">
        <v>3214</v>
      </c>
      <c r="P121" s="544"/>
      <c r="Q121" s="550"/>
      <c r="R121" s="550"/>
      <c r="S121" s="12">
        <f t="shared" si="1"/>
        <v>586</v>
      </c>
    </row>
    <row r="122" spans="1:21" ht="30" thickBot="1">
      <c r="A122" s="67" t="s">
        <v>364</v>
      </c>
      <c r="B122" s="385"/>
      <c r="C122" s="419"/>
      <c r="D122" s="58"/>
      <c r="E122" s="58"/>
      <c r="F122" s="59"/>
      <c r="G122" s="60">
        <f>+G121</f>
        <v>586</v>
      </c>
      <c r="H122" s="61">
        <f>+H121</f>
        <v>615.30000000000007</v>
      </c>
      <c r="I122" s="384"/>
      <c r="J122" s="63" t="str">
        <f>+J121</f>
        <v>Bonameda-MPP-200-20s</v>
      </c>
      <c r="K122" s="64" t="s">
        <v>15</v>
      </c>
      <c r="L122" s="60">
        <f>+L121</f>
        <v>0</v>
      </c>
      <c r="M122" s="61">
        <f>+M121</f>
        <v>0</v>
      </c>
      <c r="N122" s="545">
        <f>M122*100/H122</f>
        <v>0</v>
      </c>
      <c r="O122" s="113" t="s">
        <v>32</v>
      </c>
      <c r="P122" s="20"/>
      <c r="Q122" s="550"/>
      <c r="R122" s="550"/>
      <c r="S122" s="12">
        <f t="shared" si="1"/>
        <v>0</v>
      </c>
    </row>
    <row r="123" spans="1:21" ht="45">
      <c r="A123" s="673" t="s">
        <v>365</v>
      </c>
      <c r="B123" s="51" t="s">
        <v>14</v>
      </c>
      <c r="C123" s="398">
        <v>1000</v>
      </c>
      <c r="D123" s="51">
        <v>0.18099999999999999</v>
      </c>
      <c r="E123" s="51"/>
      <c r="F123" s="55">
        <v>0.05</v>
      </c>
      <c r="G123" s="381">
        <v>271.5</v>
      </c>
      <c r="H123" s="381">
        <v>285.08</v>
      </c>
      <c r="I123" s="57" t="s">
        <v>176</v>
      </c>
      <c r="J123" s="53" t="s">
        <v>173</v>
      </c>
      <c r="K123" s="542"/>
      <c r="L123" s="17">
        <f>K123*D123</f>
        <v>0</v>
      </c>
      <c r="M123" s="17">
        <f>K123*D123*1.05</f>
        <v>0</v>
      </c>
      <c r="N123" s="543" t="e">
        <f>K123*100/#REF!</f>
        <v>#REF!</v>
      </c>
      <c r="O123" s="383">
        <v>3846</v>
      </c>
      <c r="P123" s="544"/>
      <c r="Q123" s="550"/>
      <c r="R123" s="550"/>
      <c r="S123" s="12">
        <f t="shared" si="1"/>
        <v>181</v>
      </c>
    </row>
    <row r="124" spans="1:21" ht="45.75" thickBot="1">
      <c r="A124" s="382" t="s">
        <v>175</v>
      </c>
      <c r="B124" s="51" t="s">
        <v>14</v>
      </c>
      <c r="C124" s="398">
        <v>250</v>
      </c>
      <c r="D124" s="51">
        <v>7.5713999999999997</v>
      </c>
      <c r="E124" s="51"/>
      <c r="F124" s="55">
        <v>0.05</v>
      </c>
      <c r="G124" s="381">
        <v>1892.85</v>
      </c>
      <c r="H124" s="380">
        <v>1987.49</v>
      </c>
      <c r="I124" s="57" t="s">
        <v>174</v>
      </c>
      <c r="J124" s="53" t="s">
        <v>173</v>
      </c>
      <c r="K124" s="542"/>
      <c r="L124" s="17">
        <f>K124*D124</f>
        <v>0</v>
      </c>
      <c r="M124" s="671">
        <f>K124*D124*1.05</f>
        <v>0</v>
      </c>
      <c r="N124" s="543" t="e">
        <f>K124*100/#REF!</f>
        <v>#REF!</v>
      </c>
      <c r="O124" s="70">
        <v>3387</v>
      </c>
      <c r="P124" s="544"/>
      <c r="Q124" s="550"/>
      <c r="R124" s="550"/>
      <c r="S124" s="12">
        <f t="shared" si="1"/>
        <v>1892.85</v>
      </c>
    </row>
    <row r="125" spans="1:21" ht="30" thickBot="1">
      <c r="A125" s="67" t="s">
        <v>366</v>
      </c>
      <c r="B125" s="379"/>
      <c r="C125" s="419"/>
      <c r="D125" s="379"/>
      <c r="E125" s="379"/>
      <c r="F125" s="378"/>
      <c r="G125" s="377" t="e">
        <f>+G123+#REF!+G124</f>
        <v>#REF!</v>
      </c>
      <c r="H125" s="376" t="e">
        <f>+H123+#REF!+H124</f>
        <v>#REF!</v>
      </c>
      <c r="I125" s="62"/>
      <c r="J125" s="63" t="str">
        <f>+J124</f>
        <v>Intersurgical-MPP-200-20s</v>
      </c>
      <c r="K125" s="64" t="s">
        <v>15</v>
      </c>
      <c r="L125" s="377" t="e">
        <f>+L123+#REF!+L124</f>
        <v>#REF!</v>
      </c>
      <c r="M125" s="376" t="e">
        <f>+M123+#REF!+M124</f>
        <v>#REF!</v>
      </c>
      <c r="N125" s="545" t="e">
        <f>M125*100/H125</f>
        <v>#REF!</v>
      </c>
      <c r="O125" s="113" t="s">
        <v>32</v>
      </c>
      <c r="P125" s="20"/>
      <c r="Q125" s="550"/>
      <c r="R125" s="550"/>
      <c r="S125" s="12">
        <f t="shared" si="1"/>
        <v>0</v>
      </c>
    </row>
    <row r="126" spans="1:21" ht="30" thickBot="1">
      <c r="A126" s="67" t="s">
        <v>367</v>
      </c>
      <c r="B126" s="395"/>
      <c r="C126" s="419"/>
      <c r="D126" s="395"/>
      <c r="E126" s="395"/>
      <c r="F126" s="395"/>
      <c r="G126" s="393" t="e">
        <f>+#REF!+#REF!</f>
        <v>#REF!</v>
      </c>
      <c r="H126" s="392" t="e">
        <f>+#REF!+#REF!</f>
        <v>#REF!</v>
      </c>
      <c r="I126" s="394"/>
      <c r="J126" s="87" t="e">
        <f>+#REF!</f>
        <v>#REF!</v>
      </c>
      <c r="K126" s="64" t="s">
        <v>15</v>
      </c>
      <c r="L126" s="393" t="e">
        <f>+#REF!+#REF!</f>
        <v>#REF!</v>
      </c>
      <c r="M126" s="392" t="e">
        <f>+#REF!+#REF!</f>
        <v>#REF!</v>
      </c>
      <c r="N126" s="545" t="e">
        <f>M126*100/H126</f>
        <v>#REF!</v>
      </c>
      <c r="O126" s="113" t="s">
        <v>32</v>
      </c>
      <c r="P126" s="88"/>
      <c r="Q126" s="88"/>
      <c r="S126" s="12">
        <f t="shared" ref="S126:S176" si="20">+C126*D126</f>
        <v>0</v>
      </c>
      <c r="T126" s="550"/>
      <c r="U126" s="550" t="e">
        <f>+#REF!*D126</f>
        <v>#REF!</v>
      </c>
    </row>
    <row r="127" spans="1:21" ht="45.75" thickBot="1">
      <c r="A127" s="406" t="s">
        <v>192</v>
      </c>
      <c r="B127" s="405" t="s">
        <v>14</v>
      </c>
      <c r="C127" s="5">
        <v>20</v>
      </c>
      <c r="D127" s="404">
        <v>155</v>
      </c>
      <c r="E127" s="404"/>
      <c r="F127" s="154">
        <v>0.05</v>
      </c>
      <c r="G127" s="403" t="e">
        <f>#REF!*D127</f>
        <v>#REF!</v>
      </c>
      <c r="H127" s="402" t="e">
        <f>G127*1.05</f>
        <v>#REF!</v>
      </c>
      <c r="I127" s="145" t="s">
        <v>191</v>
      </c>
      <c r="J127" s="145" t="s">
        <v>368</v>
      </c>
      <c r="K127" s="542"/>
      <c r="L127" s="466">
        <f>K127*D127</f>
        <v>0</v>
      </c>
      <c r="M127" s="466">
        <f>L127*1.05</f>
        <v>0</v>
      </c>
      <c r="N127" s="567" t="e">
        <f>K127*100/#REF!</f>
        <v>#REF!</v>
      </c>
      <c r="O127" s="155"/>
      <c r="P127" s="156"/>
      <c r="Q127" s="550"/>
      <c r="R127" s="550"/>
      <c r="S127" s="12">
        <f t="shared" si="20"/>
        <v>3100</v>
      </c>
      <c r="T127" s="550"/>
    </row>
    <row r="128" spans="1:21" ht="45.75" thickBot="1">
      <c r="A128" s="401" t="s">
        <v>190</v>
      </c>
      <c r="B128" s="400"/>
      <c r="C128" s="572"/>
      <c r="D128" s="400"/>
      <c r="E128" s="400"/>
      <c r="F128" s="157"/>
      <c r="G128" s="399" t="e">
        <f>+G127</f>
        <v>#REF!</v>
      </c>
      <c r="H128" s="399" t="e">
        <f>+H127</f>
        <v>#REF!</v>
      </c>
      <c r="I128" s="674"/>
      <c r="J128" s="585" t="str">
        <f>+J127</f>
        <v>Fox Vision-MPP-205-20s</v>
      </c>
      <c r="K128" s="147" t="s">
        <v>15</v>
      </c>
      <c r="L128" s="399">
        <f>+L127</f>
        <v>0</v>
      </c>
      <c r="M128" s="399">
        <f>+M127</f>
        <v>0</v>
      </c>
      <c r="N128" s="545" t="e">
        <f>M128*100/H128</f>
        <v>#REF!</v>
      </c>
      <c r="O128" s="228" t="s">
        <v>369</v>
      </c>
      <c r="P128" s="146"/>
      <c r="Q128" s="550"/>
      <c r="R128" s="550"/>
      <c r="S128" s="12">
        <f t="shared" si="20"/>
        <v>0</v>
      </c>
      <c r="T128" s="550"/>
    </row>
    <row r="129" spans="1:20" ht="30.75" thickBot="1">
      <c r="A129" s="81" t="s">
        <v>189</v>
      </c>
      <c r="B129" s="397" t="s">
        <v>14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188</v>
      </c>
      <c r="J129" s="86" t="s">
        <v>187</v>
      </c>
      <c r="K129" s="542">
        <v>200</v>
      </c>
      <c r="L129" s="17">
        <f>K129*D129</f>
        <v>2096</v>
      </c>
      <c r="M129" s="552">
        <f>K129*D129*1.05</f>
        <v>2200.8000000000002</v>
      </c>
      <c r="N129" s="543" t="e">
        <f>K129*100/#REF!</f>
        <v>#REF!</v>
      </c>
      <c r="O129" s="70">
        <v>3014</v>
      </c>
      <c r="P129" s="544"/>
      <c r="Q129" s="675" t="s">
        <v>186</v>
      </c>
      <c r="R129" s="550"/>
      <c r="S129" s="12">
        <f t="shared" si="20"/>
        <v>15720</v>
      </c>
      <c r="T129" s="550"/>
    </row>
    <row r="130" spans="1:20" ht="30" thickBot="1">
      <c r="A130" s="67" t="s">
        <v>370</v>
      </c>
      <c r="B130" s="396"/>
      <c r="C130" s="419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15</v>
      </c>
      <c r="L130" s="60">
        <f>+L129</f>
        <v>2096</v>
      </c>
      <c r="M130" s="61">
        <f>+M129</f>
        <v>2200.8000000000002</v>
      </c>
      <c r="N130" s="545">
        <f>M130*100/H130</f>
        <v>10.000000000000002</v>
      </c>
      <c r="O130" s="113" t="s">
        <v>32</v>
      </c>
      <c r="P130" s="20"/>
      <c r="Q130" s="20"/>
      <c r="R130" s="550"/>
      <c r="S130" s="12">
        <f t="shared" si="20"/>
        <v>0</v>
      </c>
      <c r="T130" s="550"/>
    </row>
    <row r="131" spans="1:20" ht="30.75" thickBot="1">
      <c r="A131" s="407" t="s">
        <v>193</v>
      </c>
      <c r="B131" s="51" t="s">
        <v>14</v>
      </c>
      <c r="C131" s="82">
        <v>32000</v>
      </c>
      <c r="D131" s="408">
        <v>4.9600000000000005E-2</v>
      </c>
      <c r="E131" s="408"/>
      <c r="F131" s="55">
        <v>0.05</v>
      </c>
      <c r="G131" s="72">
        <v>2380.8000000000002</v>
      </c>
      <c r="H131" s="409">
        <v>2499.84</v>
      </c>
      <c r="I131" s="57" t="s">
        <v>194</v>
      </c>
      <c r="J131" s="53" t="s">
        <v>195</v>
      </c>
      <c r="K131" s="542"/>
      <c r="L131" s="17">
        <f>K131*D131</f>
        <v>0</v>
      </c>
      <c r="M131" s="552">
        <f>K131*D131*1.05</f>
        <v>0</v>
      </c>
      <c r="N131" s="543" t="e">
        <f>K131*100/#REF!</f>
        <v>#REF!</v>
      </c>
      <c r="O131" s="73">
        <v>8310</v>
      </c>
      <c r="P131" s="544"/>
      <c r="Q131" s="550"/>
      <c r="S131" s="12">
        <f t="shared" si="20"/>
        <v>1587.2000000000003</v>
      </c>
    </row>
    <row r="132" spans="1:20" ht="30" thickBot="1">
      <c r="A132" s="67" t="s">
        <v>371</v>
      </c>
      <c r="B132" s="379"/>
      <c r="C132" s="419"/>
      <c r="D132" s="410"/>
      <c r="E132" s="410"/>
      <c r="F132" s="74"/>
      <c r="G132" s="411">
        <f>+G131</f>
        <v>2380.8000000000002</v>
      </c>
      <c r="H132" s="412">
        <f>+H131</f>
        <v>2499.84</v>
      </c>
      <c r="I132" s="62"/>
      <c r="J132" s="63" t="str">
        <f>+J131</f>
        <v>Optinė riba-MPP-200-20s</v>
      </c>
      <c r="K132" s="64" t="s">
        <v>15</v>
      </c>
      <c r="L132" s="411">
        <f>+L131</f>
        <v>0</v>
      </c>
      <c r="M132" s="412">
        <f>+M131</f>
        <v>0</v>
      </c>
      <c r="N132" s="545">
        <f>M132*100/H132</f>
        <v>0</v>
      </c>
      <c r="O132" s="113" t="s">
        <v>32</v>
      </c>
      <c r="P132" s="20"/>
      <c r="Q132" s="550"/>
      <c r="S132" s="12">
        <f t="shared" si="20"/>
        <v>0</v>
      </c>
    </row>
    <row r="133" spans="1:20" ht="45">
      <c r="A133" s="256" t="s">
        <v>216</v>
      </c>
      <c r="B133" s="174"/>
      <c r="C133" s="7"/>
      <c r="D133" s="174"/>
      <c r="E133" s="174"/>
      <c r="F133" s="418"/>
      <c r="G133" s="415">
        <v>27820</v>
      </c>
      <c r="H133" s="417"/>
      <c r="I133" s="187"/>
      <c r="J133" s="53" t="s">
        <v>372</v>
      </c>
      <c r="K133" s="143"/>
      <c r="L133" s="278"/>
      <c r="M133" s="278"/>
      <c r="N133" s="278"/>
      <c r="O133" s="278"/>
      <c r="P133" s="416"/>
      <c r="Q133" s="550"/>
      <c r="R133" s="550"/>
      <c r="S133" s="12">
        <f t="shared" si="20"/>
        <v>0</v>
      </c>
    </row>
    <row r="134" spans="1:20" ht="90">
      <c r="A134" s="187" t="s">
        <v>215</v>
      </c>
      <c r="B134" s="174" t="s">
        <v>14</v>
      </c>
      <c r="C134" s="7">
        <v>3</v>
      </c>
      <c r="D134" s="413">
        <v>3600</v>
      </c>
      <c r="E134" s="413"/>
      <c r="F134" s="154">
        <v>0.05</v>
      </c>
      <c r="G134" s="415">
        <v>10800</v>
      </c>
      <c r="H134" s="413">
        <v>11340</v>
      </c>
      <c r="I134" s="187" t="s">
        <v>214</v>
      </c>
      <c r="J134" s="53" t="s">
        <v>372</v>
      </c>
      <c r="K134" s="562"/>
      <c r="L134" s="56">
        <f t="shared" ref="L134:L140" si="21">K134*D134</f>
        <v>0</v>
      </c>
      <c r="M134" s="579">
        <f>+L134*1.05</f>
        <v>0</v>
      </c>
      <c r="N134" s="543" t="e">
        <f>K134*100/#REF!</f>
        <v>#REF!</v>
      </c>
      <c r="O134" s="279" t="s">
        <v>213</v>
      </c>
      <c r="P134" s="163"/>
      <c r="Q134" s="550"/>
      <c r="R134" s="550"/>
      <c r="S134" s="12">
        <f t="shared" si="20"/>
        <v>10800</v>
      </c>
    </row>
    <row r="135" spans="1:20" ht="120">
      <c r="A135" s="187" t="s">
        <v>212</v>
      </c>
      <c r="B135" s="174" t="s">
        <v>205</v>
      </c>
      <c r="C135" s="7">
        <v>10</v>
      </c>
      <c r="D135" s="413">
        <v>980</v>
      </c>
      <c r="E135" s="413"/>
      <c r="F135" s="154">
        <v>0.05</v>
      </c>
      <c r="G135" s="415">
        <v>6860</v>
      </c>
      <c r="H135" s="413">
        <v>7203</v>
      </c>
      <c r="I135" s="187" t="s">
        <v>211</v>
      </c>
      <c r="J135" s="53" t="s">
        <v>372</v>
      </c>
      <c r="K135" s="562"/>
      <c r="L135" s="56">
        <f t="shared" si="21"/>
        <v>0</v>
      </c>
      <c r="M135" s="579">
        <f>+L135*1.05</f>
        <v>0</v>
      </c>
      <c r="N135" s="543" t="e">
        <f>K135*100/#REF!</f>
        <v>#REF!</v>
      </c>
      <c r="O135" s="279" t="s">
        <v>210</v>
      </c>
      <c r="P135" s="163"/>
      <c r="Q135" s="550"/>
      <c r="R135" s="550"/>
      <c r="S135" s="12">
        <f t="shared" si="20"/>
        <v>9800</v>
      </c>
    </row>
    <row r="136" spans="1:20" ht="90">
      <c r="A136" s="187" t="s">
        <v>209</v>
      </c>
      <c r="B136" s="174" t="s">
        <v>205</v>
      </c>
      <c r="C136" s="7">
        <v>2</v>
      </c>
      <c r="D136" s="413">
        <v>280</v>
      </c>
      <c r="E136" s="413"/>
      <c r="F136" s="154">
        <v>0.05</v>
      </c>
      <c r="G136" s="415">
        <v>560</v>
      </c>
      <c r="H136" s="413">
        <v>588</v>
      </c>
      <c r="I136" s="187" t="s">
        <v>208</v>
      </c>
      <c r="J136" s="53" t="s">
        <v>372</v>
      </c>
      <c r="K136" s="562"/>
      <c r="L136" s="56">
        <f t="shared" si="21"/>
        <v>0</v>
      </c>
      <c r="M136" s="579">
        <f>+L136*1.05</f>
        <v>0</v>
      </c>
      <c r="N136" s="543" t="e">
        <f>K136*100/#REF!</f>
        <v>#REF!</v>
      </c>
      <c r="O136" s="279" t="s">
        <v>207</v>
      </c>
      <c r="P136" s="163"/>
      <c r="Q136" s="550"/>
      <c r="R136" s="550"/>
      <c r="S136" s="12">
        <f t="shared" si="20"/>
        <v>560</v>
      </c>
    </row>
    <row r="137" spans="1:20" ht="90">
      <c r="A137" s="187" t="s">
        <v>206</v>
      </c>
      <c r="B137" s="174" t="s">
        <v>205</v>
      </c>
      <c r="C137" s="7">
        <v>20</v>
      </c>
      <c r="D137" s="413">
        <v>340</v>
      </c>
      <c r="E137" s="413"/>
      <c r="F137" s="154">
        <v>0.05</v>
      </c>
      <c r="G137" s="415">
        <v>6800</v>
      </c>
      <c r="H137" s="413">
        <v>7140</v>
      </c>
      <c r="I137" s="187" t="s">
        <v>204</v>
      </c>
      <c r="J137" s="53" t="s">
        <v>372</v>
      </c>
      <c r="K137" s="562">
        <v>1</v>
      </c>
      <c r="L137" s="56">
        <f t="shared" si="21"/>
        <v>340</v>
      </c>
      <c r="M137" s="579">
        <f>+L137*1.05</f>
        <v>357</v>
      </c>
      <c r="N137" s="543" t="e">
        <f>K137*100/#REF!</f>
        <v>#REF!</v>
      </c>
      <c r="O137" s="279" t="s">
        <v>203</v>
      </c>
      <c r="P137" s="163"/>
      <c r="Q137" s="550"/>
      <c r="R137" s="550"/>
      <c r="S137" s="12">
        <f t="shared" si="20"/>
        <v>6800</v>
      </c>
    </row>
    <row r="138" spans="1:20" ht="60">
      <c r="A138" s="187" t="s">
        <v>202</v>
      </c>
      <c r="B138" s="174" t="s">
        <v>14</v>
      </c>
      <c r="C138" s="7">
        <v>26</v>
      </c>
      <c r="D138" s="413">
        <v>78</v>
      </c>
      <c r="E138" s="413"/>
      <c r="F138" s="280">
        <v>0.21</v>
      </c>
      <c r="G138" s="415">
        <v>1170</v>
      </c>
      <c r="H138" s="413">
        <v>1415.7</v>
      </c>
      <c r="I138" s="187" t="s">
        <v>373</v>
      </c>
      <c r="J138" s="53" t="s">
        <v>372</v>
      </c>
      <c r="K138" s="608">
        <v>2</v>
      </c>
      <c r="L138" s="56">
        <f t="shared" si="21"/>
        <v>156</v>
      </c>
      <c r="M138" s="281">
        <f>L138*1.21</f>
        <v>188.76</v>
      </c>
      <c r="N138" s="543" t="e">
        <f>K138*100/#REF!</f>
        <v>#REF!</v>
      </c>
      <c r="O138" s="279" t="s">
        <v>201</v>
      </c>
      <c r="P138" s="163"/>
      <c r="Q138" s="550"/>
      <c r="R138" s="550"/>
      <c r="S138" s="12">
        <f t="shared" si="20"/>
        <v>2028</v>
      </c>
    </row>
    <row r="139" spans="1:20" ht="60">
      <c r="A139" s="187" t="s">
        <v>200</v>
      </c>
      <c r="B139" s="174" t="s">
        <v>14</v>
      </c>
      <c r="C139" s="7">
        <v>8</v>
      </c>
      <c r="D139" s="413">
        <v>135</v>
      </c>
      <c r="E139" s="413"/>
      <c r="F139" s="154">
        <v>0.05</v>
      </c>
      <c r="G139" s="415">
        <v>1350</v>
      </c>
      <c r="H139" s="413">
        <v>1417.5</v>
      </c>
      <c r="I139" s="187" t="s">
        <v>374</v>
      </c>
      <c r="J139" s="53" t="s">
        <v>372</v>
      </c>
      <c r="K139" s="562">
        <v>2</v>
      </c>
      <c r="L139" s="56">
        <f t="shared" si="21"/>
        <v>270</v>
      </c>
      <c r="M139" s="579">
        <f>+L139*1.05</f>
        <v>283.5</v>
      </c>
      <c r="N139" s="543" t="e">
        <f>K139*100/#REF!</f>
        <v>#REF!</v>
      </c>
      <c r="O139" s="279" t="s">
        <v>199</v>
      </c>
      <c r="P139" s="163"/>
      <c r="Q139" s="550"/>
      <c r="R139" s="550"/>
      <c r="S139" s="12">
        <f t="shared" si="20"/>
        <v>1080</v>
      </c>
    </row>
    <row r="140" spans="1:20" ht="60.75" thickBot="1">
      <c r="A140" s="187" t="s">
        <v>198</v>
      </c>
      <c r="B140" s="174" t="s">
        <v>14</v>
      </c>
      <c r="C140" s="7">
        <v>4</v>
      </c>
      <c r="D140" s="413">
        <v>70</v>
      </c>
      <c r="E140" s="413"/>
      <c r="F140" s="154">
        <v>0.05</v>
      </c>
      <c r="G140" s="414">
        <v>280</v>
      </c>
      <c r="H140" s="413">
        <v>294</v>
      </c>
      <c r="I140" s="187" t="s">
        <v>197</v>
      </c>
      <c r="J140" s="53" t="s">
        <v>372</v>
      </c>
      <c r="K140" s="562"/>
      <c r="L140" s="282">
        <f t="shared" si="21"/>
        <v>0</v>
      </c>
      <c r="M140" s="579">
        <f>+L140*1.05</f>
        <v>0</v>
      </c>
      <c r="N140" s="543" t="e">
        <f>K140*100/#REF!</f>
        <v>#REF!</v>
      </c>
      <c r="O140" s="279" t="s">
        <v>196</v>
      </c>
      <c r="P140" s="163"/>
      <c r="Q140" s="550"/>
      <c r="R140" s="550"/>
      <c r="S140" s="12">
        <f t="shared" si="20"/>
        <v>280</v>
      </c>
    </row>
    <row r="141" spans="1:20" ht="30">
      <c r="A141" s="356" t="s">
        <v>375</v>
      </c>
      <c r="B141" s="499"/>
      <c r="C141" s="501"/>
      <c r="D141" s="500"/>
      <c r="E141" s="502"/>
      <c r="F141" s="503"/>
      <c r="G141" s="504">
        <f>+G134+G135+G136+G137+G138+G139+G140</f>
        <v>27820</v>
      </c>
      <c r="H141" s="505">
        <f>+H134+H135+H136+H137+H138+H139+H140</f>
        <v>29398.2</v>
      </c>
      <c r="I141" s="676"/>
      <c r="J141" s="677" t="s">
        <v>376</v>
      </c>
      <c r="K141" s="152" t="s">
        <v>15</v>
      </c>
      <c r="L141" s="504">
        <f>+L134+L135+L136+L137+L138+L139+L140</f>
        <v>766</v>
      </c>
      <c r="M141" s="505">
        <f>+M134+M135+M136+M137+M138+M139+M140</f>
        <v>829.26</v>
      </c>
      <c r="N141" s="678">
        <f>M141*100/H141</f>
        <v>2.8207849460171031</v>
      </c>
      <c r="O141" s="679" t="s">
        <v>377</v>
      </c>
      <c r="P141" s="149"/>
      <c r="Q141" s="550"/>
      <c r="R141" s="550"/>
      <c r="S141" s="12">
        <f t="shared" si="20"/>
        <v>0</v>
      </c>
    </row>
    <row r="142" spans="1:20" ht="30" customHeight="1">
      <c r="A142" s="446" t="s">
        <v>218</v>
      </c>
      <c r="B142" s="52" t="s">
        <v>14</v>
      </c>
      <c r="C142" s="536">
        <v>4400</v>
      </c>
      <c r="D142" s="56">
        <v>1.96</v>
      </c>
      <c r="E142" s="506"/>
      <c r="F142" s="351">
        <v>0.05</v>
      </c>
      <c r="G142" s="56" t="e">
        <f>#REF!*D142</f>
        <v>#REF!</v>
      </c>
      <c r="H142" s="447" t="e">
        <f>G142*1.05</f>
        <v>#REF!</v>
      </c>
      <c r="I142" s="53" t="s">
        <v>219</v>
      </c>
      <c r="J142" s="53" t="s">
        <v>220</v>
      </c>
      <c r="K142" s="562">
        <v>1705</v>
      </c>
      <c r="L142" s="448">
        <f>K142*D142</f>
        <v>3341.7999999999997</v>
      </c>
      <c r="M142" s="17">
        <f>L142*1.05</f>
        <v>3508.89</v>
      </c>
      <c r="N142" s="680" t="e">
        <f>K142*100/#REF!</f>
        <v>#REF!</v>
      </c>
      <c r="O142" s="506">
        <v>3201</v>
      </c>
      <c r="S142" s="12">
        <f t="shared" si="20"/>
        <v>8624</v>
      </c>
    </row>
    <row r="143" spans="1:20" ht="51.75" customHeight="1">
      <c r="A143" s="507" t="s">
        <v>221</v>
      </c>
      <c r="B143" s="449" t="s">
        <v>14</v>
      </c>
      <c r="C143" s="536">
        <v>550</v>
      </c>
      <c r="D143" s="188">
        <v>2.2000000000000002</v>
      </c>
      <c r="E143" s="506"/>
      <c r="F143" s="450"/>
      <c r="G143" s="176"/>
      <c r="H143" s="258"/>
      <c r="I143" s="451" t="s">
        <v>222</v>
      </c>
      <c r="J143" s="187" t="s">
        <v>223</v>
      </c>
      <c r="K143" s="574"/>
      <c r="L143" s="56"/>
      <c r="M143" s="56"/>
      <c r="N143" s="576"/>
      <c r="O143" s="452"/>
      <c r="P143" s="494"/>
      <c r="S143" s="12">
        <f t="shared" si="20"/>
        <v>1210</v>
      </c>
    </row>
    <row r="144" spans="1:20" ht="30" customHeight="1">
      <c r="A144" s="453" t="s">
        <v>224</v>
      </c>
      <c r="B144" s="681" t="s">
        <v>14</v>
      </c>
      <c r="C144" s="536"/>
      <c r="D144" s="188">
        <v>2.2000000000000002</v>
      </c>
      <c r="E144" s="506"/>
      <c r="F144" s="450">
        <v>0.05</v>
      </c>
      <c r="G144" s="176" t="e">
        <f>+#REF!*D144</f>
        <v>#REF!</v>
      </c>
      <c r="H144" s="258" t="e">
        <f>+G144*1.05</f>
        <v>#REF!</v>
      </c>
      <c r="I144" s="454" t="s">
        <v>225</v>
      </c>
      <c r="J144" s="455" t="s">
        <v>223</v>
      </c>
      <c r="K144" s="562">
        <v>60</v>
      </c>
      <c r="L144" s="189">
        <f>K144*D144</f>
        <v>132</v>
      </c>
      <c r="M144" s="189">
        <f>L144*1.05</f>
        <v>138.6</v>
      </c>
      <c r="N144" s="567" t="e">
        <f>K144*100/#REF!</f>
        <v>#REF!</v>
      </c>
      <c r="O144" s="70">
        <v>8204</v>
      </c>
      <c r="P144" s="495" t="s">
        <v>226</v>
      </c>
      <c r="S144" s="12">
        <f t="shared" si="20"/>
        <v>0</v>
      </c>
    </row>
    <row r="145" spans="1:19" ht="30" customHeight="1">
      <c r="A145" s="456" t="s">
        <v>227</v>
      </c>
      <c r="B145" s="681" t="s">
        <v>14</v>
      </c>
      <c r="C145" s="536"/>
      <c r="D145" s="188">
        <v>2.2000000000000002</v>
      </c>
      <c r="E145" s="506"/>
      <c r="F145" s="450">
        <v>0.05</v>
      </c>
      <c r="G145" s="176" t="e">
        <f>+#REF!*D145</f>
        <v>#REF!</v>
      </c>
      <c r="H145" s="258" t="e">
        <f>+G145*1.05</f>
        <v>#REF!</v>
      </c>
      <c r="I145" s="454" t="s">
        <v>228</v>
      </c>
      <c r="J145" s="187" t="s">
        <v>223</v>
      </c>
      <c r="K145" s="562">
        <v>60</v>
      </c>
      <c r="L145" s="189">
        <f>K145*D145</f>
        <v>132</v>
      </c>
      <c r="M145" s="189">
        <f>L145*1.05</f>
        <v>138.6</v>
      </c>
      <c r="N145" s="682" t="e">
        <f>K145*100/#REF!</f>
        <v>#REF!</v>
      </c>
      <c r="O145" s="70">
        <v>8205</v>
      </c>
      <c r="P145" s="494" t="s">
        <v>226</v>
      </c>
      <c r="S145" s="12">
        <f t="shared" si="20"/>
        <v>0</v>
      </c>
    </row>
    <row r="146" spans="1:19" ht="30" customHeight="1">
      <c r="A146" s="457" t="s">
        <v>229</v>
      </c>
      <c r="B146" s="681" t="s">
        <v>14</v>
      </c>
      <c r="C146" s="536"/>
      <c r="D146" s="188">
        <v>2.2000000000000002</v>
      </c>
      <c r="E146" s="506"/>
      <c r="F146" s="450">
        <v>0.05</v>
      </c>
      <c r="G146" s="176" t="e">
        <f>+#REF!*D146</f>
        <v>#REF!</v>
      </c>
      <c r="H146" s="258" t="e">
        <f>+G146*1.05</f>
        <v>#REF!</v>
      </c>
      <c r="I146" s="458" t="s">
        <v>230</v>
      </c>
      <c r="J146" s="187" t="s">
        <v>223</v>
      </c>
      <c r="K146" s="562">
        <v>60</v>
      </c>
      <c r="L146" s="189">
        <f>K146*D146</f>
        <v>132</v>
      </c>
      <c r="M146" s="189">
        <f>L146*1.05</f>
        <v>138.6</v>
      </c>
      <c r="N146" s="567" t="e">
        <f>K146*100/#REF!</f>
        <v>#REF!</v>
      </c>
      <c r="O146" s="70">
        <v>8206</v>
      </c>
      <c r="P146" s="494" t="s">
        <v>226</v>
      </c>
      <c r="S146" s="12">
        <f t="shared" si="20"/>
        <v>0</v>
      </c>
    </row>
    <row r="147" spans="1:19" ht="30" customHeight="1">
      <c r="A147" s="459" t="s">
        <v>231</v>
      </c>
      <c r="B147" s="260" t="s">
        <v>14</v>
      </c>
      <c r="C147" s="536">
        <v>1000</v>
      </c>
      <c r="D147" s="56">
        <v>1.7</v>
      </c>
      <c r="E147" s="506"/>
      <c r="F147" s="460"/>
      <c r="G147" s="461"/>
      <c r="H147" s="461"/>
      <c r="I147" s="683" t="s">
        <v>232</v>
      </c>
      <c r="J147" s="462" t="s">
        <v>233</v>
      </c>
      <c r="K147" s="684">
        <f>+K148+K149+K150+K151+K152</f>
        <v>370</v>
      </c>
      <c r="L147" s="56"/>
      <c r="M147" s="56"/>
      <c r="N147" s="576"/>
      <c r="O147" s="452"/>
      <c r="S147" s="12">
        <f t="shared" si="20"/>
        <v>1700</v>
      </c>
    </row>
    <row r="148" spans="1:19" ht="30" customHeight="1">
      <c r="A148" s="463" t="s">
        <v>234</v>
      </c>
      <c r="B148" s="464" t="s">
        <v>14</v>
      </c>
      <c r="C148" s="536"/>
      <c r="D148" s="189">
        <v>1.7</v>
      </c>
      <c r="E148" s="506"/>
      <c r="F148" s="465">
        <v>0.05</v>
      </c>
      <c r="G148" s="466" t="e">
        <f>+#REF!*D148</f>
        <v>#REF!</v>
      </c>
      <c r="H148" s="466" t="e">
        <f>+G148*1.05</f>
        <v>#REF!</v>
      </c>
      <c r="I148" s="187" t="s">
        <v>232</v>
      </c>
      <c r="J148" s="462" t="s">
        <v>233</v>
      </c>
      <c r="K148" s="562">
        <v>10</v>
      </c>
      <c r="L148" s="189">
        <f t="shared" ref="L148:L154" si="22">K148*D148</f>
        <v>17</v>
      </c>
      <c r="M148" s="189">
        <f t="shared" ref="M148:M152" si="23">L148*1.05</f>
        <v>17.850000000000001</v>
      </c>
      <c r="N148" s="567" t="e">
        <f>K148*100/#REF!</f>
        <v>#REF!</v>
      </c>
      <c r="O148" s="467">
        <v>3404</v>
      </c>
      <c r="S148" s="12">
        <f t="shared" si="20"/>
        <v>0</v>
      </c>
    </row>
    <row r="149" spans="1:19" ht="30" customHeight="1">
      <c r="A149" s="463" t="s">
        <v>235</v>
      </c>
      <c r="B149" s="464" t="s">
        <v>14</v>
      </c>
      <c r="C149" s="536"/>
      <c r="D149" s="189">
        <v>1.7</v>
      </c>
      <c r="E149" s="506"/>
      <c r="F149" s="465">
        <v>0.05</v>
      </c>
      <c r="G149" s="466" t="e">
        <f>+#REF!*D149</f>
        <v>#REF!</v>
      </c>
      <c r="H149" s="466" t="e">
        <f>+G149*1.05</f>
        <v>#REF!</v>
      </c>
      <c r="I149" s="187" t="s">
        <v>232</v>
      </c>
      <c r="J149" s="462" t="s">
        <v>233</v>
      </c>
      <c r="K149" s="562">
        <v>20</v>
      </c>
      <c r="L149" s="189">
        <f t="shared" si="22"/>
        <v>34</v>
      </c>
      <c r="M149" s="189">
        <f t="shared" si="23"/>
        <v>35.700000000000003</v>
      </c>
      <c r="N149" s="567" t="e">
        <f>K149*100/#REF!</f>
        <v>#REF!</v>
      </c>
      <c r="O149" s="467">
        <v>3405</v>
      </c>
      <c r="S149" s="12">
        <f t="shared" si="20"/>
        <v>0</v>
      </c>
    </row>
    <row r="150" spans="1:19" ht="30" customHeight="1">
      <c r="A150" s="463" t="s">
        <v>236</v>
      </c>
      <c r="B150" s="464" t="s">
        <v>14</v>
      </c>
      <c r="C150" s="536"/>
      <c r="D150" s="189">
        <v>1.7</v>
      </c>
      <c r="E150" s="506"/>
      <c r="F150" s="465">
        <v>0.05</v>
      </c>
      <c r="G150" s="466" t="e">
        <f>+#REF!*D150</f>
        <v>#REF!</v>
      </c>
      <c r="H150" s="466" t="e">
        <f>+G150*1.05</f>
        <v>#REF!</v>
      </c>
      <c r="I150" s="187" t="s">
        <v>232</v>
      </c>
      <c r="J150" s="462" t="s">
        <v>233</v>
      </c>
      <c r="K150" s="562">
        <v>140</v>
      </c>
      <c r="L150" s="189">
        <f t="shared" si="22"/>
        <v>238</v>
      </c>
      <c r="M150" s="189">
        <f t="shared" si="23"/>
        <v>249.9</v>
      </c>
      <c r="N150" s="567" t="e">
        <f>K150*100/#REF!</f>
        <v>#REF!</v>
      </c>
      <c r="O150" s="467">
        <v>3406</v>
      </c>
      <c r="S150" s="12">
        <f t="shared" si="20"/>
        <v>0</v>
      </c>
    </row>
    <row r="151" spans="1:19" ht="30" customHeight="1">
      <c r="A151" s="463" t="s">
        <v>237</v>
      </c>
      <c r="B151" s="464" t="s">
        <v>14</v>
      </c>
      <c r="C151" s="536"/>
      <c r="D151" s="189">
        <v>1.7</v>
      </c>
      <c r="E151" s="506"/>
      <c r="F151" s="465">
        <v>0.05</v>
      </c>
      <c r="G151" s="466" t="e">
        <f>+#REF!*D151</f>
        <v>#REF!</v>
      </c>
      <c r="H151" s="466" t="e">
        <f>+G151*1.05</f>
        <v>#REF!</v>
      </c>
      <c r="I151" s="187" t="s">
        <v>232</v>
      </c>
      <c r="J151" s="462" t="s">
        <v>233</v>
      </c>
      <c r="K151" s="562">
        <v>140</v>
      </c>
      <c r="L151" s="189">
        <f t="shared" si="22"/>
        <v>238</v>
      </c>
      <c r="M151" s="189">
        <f t="shared" si="23"/>
        <v>249.9</v>
      </c>
      <c r="N151" s="567" t="e">
        <f>K151*100/#REF!</f>
        <v>#REF!</v>
      </c>
      <c r="O151" s="467">
        <v>3409</v>
      </c>
      <c r="S151" s="12">
        <f t="shared" si="20"/>
        <v>0</v>
      </c>
    </row>
    <row r="152" spans="1:19" ht="30" customHeight="1">
      <c r="A152" s="463" t="s">
        <v>238</v>
      </c>
      <c r="B152" s="464" t="s">
        <v>14</v>
      </c>
      <c r="C152" s="536"/>
      <c r="D152" s="189">
        <v>1.7</v>
      </c>
      <c r="E152" s="506"/>
      <c r="F152" s="465">
        <v>0.05</v>
      </c>
      <c r="G152" s="466" t="e">
        <f>+#REF!*D152</f>
        <v>#REF!</v>
      </c>
      <c r="H152" s="466" t="e">
        <f>+G152*1.05</f>
        <v>#REF!</v>
      </c>
      <c r="I152" s="187" t="s">
        <v>232</v>
      </c>
      <c r="J152" s="462" t="s">
        <v>233</v>
      </c>
      <c r="K152" s="562">
        <v>60</v>
      </c>
      <c r="L152" s="189">
        <f t="shared" si="22"/>
        <v>102</v>
      </c>
      <c r="M152" s="189">
        <f t="shared" si="23"/>
        <v>107.10000000000001</v>
      </c>
      <c r="N152" s="567" t="e">
        <f>K152*100/#REF!</f>
        <v>#REF!</v>
      </c>
      <c r="O152" s="467">
        <v>3402</v>
      </c>
      <c r="S152" s="12">
        <f t="shared" si="20"/>
        <v>0</v>
      </c>
    </row>
    <row r="153" spans="1:19" ht="57.75" customHeight="1">
      <c r="A153" s="508" t="s">
        <v>239</v>
      </c>
      <c r="B153" s="143" t="s">
        <v>36</v>
      </c>
      <c r="C153" s="536">
        <v>1500</v>
      </c>
      <c r="D153" s="468">
        <v>0.435</v>
      </c>
      <c r="E153" s="506"/>
      <c r="F153" s="469" t="s">
        <v>240</v>
      </c>
      <c r="G153" s="189">
        <v>348</v>
      </c>
      <c r="H153" s="189">
        <v>365.40000000000003</v>
      </c>
      <c r="I153" s="187" t="s">
        <v>241</v>
      </c>
      <c r="J153" s="187" t="s">
        <v>242</v>
      </c>
      <c r="K153" s="562"/>
      <c r="L153" s="189">
        <f t="shared" si="22"/>
        <v>0</v>
      </c>
      <c r="M153" s="189">
        <f>L153*1.05</f>
        <v>0</v>
      </c>
      <c r="N153" s="567" t="e">
        <f>K153*100/#REF!</f>
        <v>#REF!</v>
      </c>
      <c r="O153" s="29">
        <v>8058</v>
      </c>
      <c r="P153" s="494" t="s">
        <v>226</v>
      </c>
      <c r="S153" s="12">
        <f t="shared" si="20"/>
        <v>652.5</v>
      </c>
    </row>
    <row r="154" spans="1:19" ht="64.5" customHeight="1">
      <c r="A154" s="470" t="s">
        <v>243</v>
      </c>
      <c r="B154" s="143" t="s">
        <v>14</v>
      </c>
      <c r="C154" s="536">
        <v>5000</v>
      </c>
      <c r="D154" s="143">
        <v>0.38</v>
      </c>
      <c r="E154" s="506"/>
      <c r="F154" s="469" t="s">
        <v>240</v>
      </c>
      <c r="G154" s="189">
        <v>1292</v>
      </c>
      <c r="H154" s="413">
        <v>1356.6000000000001</v>
      </c>
      <c r="I154" s="187" t="s">
        <v>244</v>
      </c>
      <c r="J154" s="187" t="s">
        <v>242</v>
      </c>
      <c r="K154" s="562"/>
      <c r="L154" s="189">
        <f t="shared" si="22"/>
        <v>0</v>
      </c>
      <c r="M154" s="189">
        <f t="shared" ref="M154" si="24">L154*1.05</f>
        <v>0</v>
      </c>
      <c r="N154" s="567" t="e">
        <f>K154*100/#REF!</f>
        <v>#REF!</v>
      </c>
      <c r="O154" s="70">
        <v>3197</v>
      </c>
      <c r="P154" s="494" t="s">
        <v>226</v>
      </c>
      <c r="S154" s="12">
        <f t="shared" si="20"/>
        <v>1900</v>
      </c>
    </row>
    <row r="155" spans="1:19" ht="30" customHeight="1">
      <c r="A155" s="473" t="s">
        <v>245</v>
      </c>
      <c r="B155" s="486"/>
      <c r="C155" s="536"/>
      <c r="D155" s="471"/>
      <c r="E155" s="506"/>
      <c r="F155" s="472"/>
      <c r="G155" s="510">
        <f>+SUM(SUM(G153:G154))</f>
        <v>1640</v>
      </c>
      <c r="H155" s="510">
        <f>+SUM(SUM(H153:H154))</f>
        <v>1722.0000000000002</v>
      </c>
      <c r="I155" s="511"/>
      <c r="J155" s="473" t="s">
        <v>246</v>
      </c>
      <c r="K155" s="146" t="s">
        <v>15</v>
      </c>
      <c r="L155" s="510">
        <f>+SUM(SUM(L153:L154))</f>
        <v>0</v>
      </c>
      <c r="M155" s="510">
        <f>+SUM(SUM(M153:M154))</f>
        <v>0</v>
      </c>
      <c r="N155" s="685">
        <f>M155*100/H155</f>
        <v>0</v>
      </c>
      <c r="O155" s="686" t="s">
        <v>247</v>
      </c>
      <c r="P155" s="147"/>
      <c r="S155" s="12">
        <f t="shared" si="20"/>
        <v>0</v>
      </c>
    </row>
    <row r="156" spans="1:19" ht="30" customHeight="1">
      <c r="A156" s="86" t="s">
        <v>248</v>
      </c>
      <c r="B156" s="5" t="s">
        <v>14</v>
      </c>
      <c r="C156" s="536">
        <v>45000</v>
      </c>
      <c r="D156" s="474">
        <v>5.6000000000000001E-2</v>
      </c>
      <c r="E156" s="506"/>
      <c r="F156" s="116">
        <v>0.05</v>
      </c>
      <c r="G156" s="28">
        <v>1568</v>
      </c>
      <c r="H156" s="189">
        <v>1646.4</v>
      </c>
      <c r="I156" s="126" t="s">
        <v>249</v>
      </c>
      <c r="J156" s="126" t="s">
        <v>250</v>
      </c>
      <c r="K156" s="542">
        <v>6000</v>
      </c>
      <c r="L156" s="189">
        <f>K156*D156</f>
        <v>336</v>
      </c>
      <c r="M156" s="466">
        <f>L156*1.05</f>
        <v>352.8</v>
      </c>
      <c r="N156" s="543" t="e">
        <f>K156*100/#REF!</f>
        <v>#REF!</v>
      </c>
      <c r="O156" s="70">
        <v>8033</v>
      </c>
      <c r="P156" s="496" t="s">
        <v>226</v>
      </c>
      <c r="S156" s="12">
        <f t="shared" si="20"/>
        <v>2520</v>
      </c>
    </row>
    <row r="157" spans="1:19" ht="30" customHeight="1">
      <c r="A157" s="514" t="s">
        <v>251</v>
      </c>
      <c r="B157" s="515" t="s">
        <v>252</v>
      </c>
      <c r="C157" s="536"/>
      <c r="D157" s="475"/>
      <c r="E157" s="506"/>
      <c r="F157" s="225"/>
      <c r="G157" s="510" t="e">
        <f>+#REF!+G156</f>
        <v>#REF!</v>
      </c>
      <c r="H157" s="516" t="e">
        <f>+#REF!+H156</f>
        <v>#REF!</v>
      </c>
      <c r="I157" s="130"/>
      <c r="J157" s="476" t="str">
        <f>+J156</f>
        <v>Optinė riba-MPP-261-21s</v>
      </c>
      <c r="K157" s="146" t="s">
        <v>15</v>
      </c>
      <c r="L157" s="510" t="e">
        <f>+#REF!+L156</f>
        <v>#REF!</v>
      </c>
      <c r="M157" s="516" t="e">
        <f>+#REF!+M156</f>
        <v>#REF!</v>
      </c>
      <c r="N157" s="687" t="e">
        <f>M157*100/H157</f>
        <v>#REF!</v>
      </c>
      <c r="O157" s="688" t="s">
        <v>378</v>
      </c>
      <c r="P157" s="147"/>
      <c r="S157" s="12">
        <f t="shared" si="20"/>
        <v>0</v>
      </c>
    </row>
    <row r="158" spans="1:19" ht="30" customHeight="1">
      <c r="A158" s="126" t="s">
        <v>253</v>
      </c>
      <c r="B158" s="5" t="s">
        <v>254</v>
      </c>
      <c r="C158" s="536">
        <v>4500</v>
      </c>
      <c r="D158" s="5">
        <v>1.7</v>
      </c>
      <c r="E158" s="506"/>
      <c r="F158" s="116">
        <v>0.05</v>
      </c>
      <c r="G158" s="477">
        <v>6120</v>
      </c>
      <c r="H158" s="517">
        <v>6426</v>
      </c>
      <c r="I158" s="126" t="s">
        <v>255</v>
      </c>
      <c r="J158" s="126" t="s">
        <v>256</v>
      </c>
      <c r="K158" s="542">
        <v>880</v>
      </c>
      <c r="L158" s="189">
        <f>K158*D158</f>
        <v>1496</v>
      </c>
      <c r="M158" s="466">
        <f>L158*1.05</f>
        <v>1570.8</v>
      </c>
      <c r="N158" s="543" t="e">
        <f>K158*100/#REF!</f>
        <v>#REF!</v>
      </c>
      <c r="O158" s="29">
        <v>3082</v>
      </c>
      <c r="P158" s="496" t="s">
        <v>226</v>
      </c>
      <c r="S158" s="12">
        <f t="shared" si="20"/>
        <v>7650</v>
      </c>
    </row>
    <row r="159" spans="1:19" ht="42.75">
      <c r="A159" s="476" t="s">
        <v>257</v>
      </c>
      <c r="B159" s="515" t="s">
        <v>252</v>
      </c>
      <c r="C159" s="536"/>
      <c r="D159" s="30"/>
      <c r="E159" s="506"/>
      <c r="F159" s="225"/>
      <c r="G159" s="518" t="e">
        <f>+G158+#REF!+#REF!</f>
        <v>#REF!</v>
      </c>
      <c r="H159" s="519" t="e">
        <f>+H158+#REF!+#REF!</f>
        <v>#REF!</v>
      </c>
      <c r="I159" s="130"/>
      <c r="J159" s="478" t="s">
        <v>258</v>
      </c>
      <c r="K159" s="520" t="s">
        <v>15</v>
      </c>
      <c r="L159" s="521" t="e">
        <f>+L158+#REF!+#REF!</f>
        <v>#REF!</v>
      </c>
      <c r="M159" s="522" t="e">
        <f>+M158+#REF!+#REF!</f>
        <v>#REF!</v>
      </c>
      <c r="N159" s="687" t="e">
        <f>M159*100/H159</f>
        <v>#REF!</v>
      </c>
      <c r="O159" s="688" t="s">
        <v>378</v>
      </c>
      <c r="P159" s="147"/>
      <c r="S159" s="12">
        <f t="shared" si="20"/>
        <v>0</v>
      </c>
    </row>
    <row r="160" spans="1:19" ht="39.950000000000003" customHeight="1">
      <c r="A160" s="689" t="s">
        <v>379</v>
      </c>
      <c r="B160" s="690" t="s">
        <v>14</v>
      </c>
      <c r="C160" s="536">
        <v>64</v>
      </c>
      <c r="D160" s="117">
        <v>80</v>
      </c>
      <c r="E160" s="506"/>
      <c r="F160" s="479"/>
      <c r="G160" s="480"/>
      <c r="H160" s="480"/>
      <c r="I160" s="691" t="s">
        <v>380</v>
      </c>
      <c r="J160" s="126" t="s">
        <v>381</v>
      </c>
      <c r="K160" s="574"/>
      <c r="L160" s="56"/>
      <c r="M160" s="461"/>
      <c r="N160" s="576"/>
      <c r="O160" s="481"/>
      <c r="P160" s="497" t="s">
        <v>226</v>
      </c>
      <c r="S160" s="12">
        <f t="shared" si="20"/>
        <v>5120</v>
      </c>
    </row>
    <row r="161" spans="1:19" ht="39.950000000000003" customHeight="1">
      <c r="A161" s="483" t="s">
        <v>382</v>
      </c>
      <c r="B161" s="482" t="s">
        <v>14</v>
      </c>
      <c r="C161" s="536"/>
      <c r="D161" s="117">
        <v>80</v>
      </c>
      <c r="E161" s="506"/>
      <c r="F161" s="116">
        <v>0.05</v>
      </c>
      <c r="G161" s="480" t="e">
        <f>D161*#REF!</f>
        <v>#REF!</v>
      </c>
      <c r="H161" s="480" t="e">
        <f t="shared" ref="H161:H169" si="25">G161*1.05</f>
        <v>#REF!</v>
      </c>
      <c r="I161" s="483" t="s">
        <v>259</v>
      </c>
      <c r="J161" s="126" t="s">
        <v>381</v>
      </c>
      <c r="K161" s="562">
        <v>4</v>
      </c>
      <c r="L161" s="189">
        <f>K161*D161</f>
        <v>320</v>
      </c>
      <c r="M161" s="466">
        <f t="shared" ref="M161:M169" si="26">L161*1.05</f>
        <v>336</v>
      </c>
      <c r="N161" s="685" t="e">
        <f>K161*100/#REF!</f>
        <v>#REF!</v>
      </c>
      <c r="O161" s="484">
        <v>8711</v>
      </c>
      <c r="P161" s="498" t="s">
        <v>226</v>
      </c>
      <c r="S161" s="12">
        <f t="shared" si="20"/>
        <v>0</v>
      </c>
    </row>
    <row r="162" spans="1:19" ht="39.950000000000003" customHeight="1">
      <c r="A162" s="483" t="s">
        <v>383</v>
      </c>
      <c r="B162" s="482" t="s">
        <v>14</v>
      </c>
      <c r="C162" s="536"/>
      <c r="D162" s="117">
        <v>80</v>
      </c>
      <c r="E162" s="506"/>
      <c r="F162" s="116">
        <v>0.05</v>
      </c>
      <c r="G162" s="480" t="e">
        <f>D162*#REF!</f>
        <v>#REF!</v>
      </c>
      <c r="H162" s="480" t="e">
        <f t="shared" si="25"/>
        <v>#REF!</v>
      </c>
      <c r="I162" s="483" t="s">
        <v>260</v>
      </c>
      <c r="J162" s="126" t="s">
        <v>381</v>
      </c>
      <c r="K162" s="562">
        <v>6</v>
      </c>
      <c r="L162" s="189">
        <f>K162*D162</f>
        <v>480</v>
      </c>
      <c r="M162" s="466">
        <f t="shared" si="26"/>
        <v>504</v>
      </c>
      <c r="N162" s="685" t="e">
        <f>K162*100/#REF!</f>
        <v>#REF!</v>
      </c>
      <c r="O162" s="484">
        <v>8712</v>
      </c>
      <c r="P162" s="497" t="s">
        <v>226</v>
      </c>
      <c r="S162" s="12">
        <f t="shared" si="20"/>
        <v>0</v>
      </c>
    </row>
    <row r="163" spans="1:19" ht="39.950000000000003" customHeight="1">
      <c r="A163" s="483" t="s">
        <v>384</v>
      </c>
      <c r="B163" s="482" t="s">
        <v>14</v>
      </c>
      <c r="C163" s="536"/>
      <c r="D163" s="117">
        <v>80</v>
      </c>
      <c r="E163" s="506"/>
      <c r="F163" s="116">
        <v>0.05</v>
      </c>
      <c r="G163" s="480" t="e">
        <f>D163*#REF!</f>
        <v>#REF!</v>
      </c>
      <c r="H163" s="480" t="e">
        <f t="shared" si="25"/>
        <v>#REF!</v>
      </c>
      <c r="I163" s="483" t="s">
        <v>261</v>
      </c>
      <c r="J163" s="126" t="s">
        <v>381</v>
      </c>
      <c r="K163" s="562">
        <v>5</v>
      </c>
      <c r="L163" s="189">
        <f>K163*D163</f>
        <v>400</v>
      </c>
      <c r="M163" s="466">
        <f t="shared" si="26"/>
        <v>420</v>
      </c>
      <c r="N163" s="685" t="e">
        <f>K163*100/#REF!</f>
        <v>#REF!</v>
      </c>
      <c r="O163" s="484">
        <v>8713</v>
      </c>
      <c r="P163" s="498" t="s">
        <v>226</v>
      </c>
      <c r="S163" s="12">
        <f t="shared" si="20"/>
        <v>0</v>
      </c>
    </row>
    <row r="164" spans="1:19" ht="39.950000000000003" customHeight="1">
      <c r="A164" s="483" t="s">
        <v>385</v>
      </c>
      <c r="B164" s="482" t="s">
        <v>14</v>
      </c>
      <c r="C164" s="536"/>
      <c r="D164" s="117">
        <v>80</v>
      </c>
      <c r="E164" s="506"/>
      <c r="F164" s="116">
        <v>0.05</v>
      </c>
      <c r="G164" s="480" t="e">
        <f>D164*#REF!</f>
        <v>#REF!</v>
      </c>
      <c r="H164" s="480" t="e">
        <f t="shared" si="25"/>
        <v>#REF!</v>
      </c>
      <c r="I164" s="483" t="s">
        <v>262</v>
      </c>
      <c r="J164" s="126" t="s">
        <v>381</v>
      </c>
      <c r="K164" s="562">
        <v>3</v>
      </c>
      <c r="L164" s="189">
        <f>K164*D164</f>
        <v>240</v>
      </c>
      <c r="M164" s="466">
        <f t="shared" si="26"/>
        <v>252</v>
      </c>
      <c r="N164" s="543" t="e">
        <f>K164*100/#REF!</f>
        <v>#REF!</v>
      </c>
      <c r="O164" s="484">
        <v>8714</v>
      </c>
      <c r="P164" s="497" t="s">
        <v>226</v>
      </c>
      <c r="S164" s="12">
        <f t="shared" si="20"/>
        <v>0</v>
      </c>
    </row>
    <row r="165" spans="1:19" ht="39.950000000000003" customHeight="1">
      <c r="A165" s="689" t="s">
        <v>386</v>
      </c>
      <c r="B165" s="523" t="s">
        <v>14</v>
      </c>
      <c r="C165" s="536">
        <v>64</v>
      </c>
      <c r="D165" s="117">
        <v>72</v>
      </c>
      <c r="E165" s="506"/>
      <c r="F165" s="116"/>
      <c r="G165" s="480" t="e">
        <f>D165*#REF!</f>
        <v>#REF!</v>
      </c>
      <c r="H165" s="480" t="e">
        <f t="shared" si="25"/>
        <v>#REF!</v>
      </c>
      <c r="I165" s="692" t="s">
        <v>387</v>
      </c>
      <c r="J165" s="126" t="s">
        <v>381</v>
      </c>
      <c r="K165" s="574"/>
      <c r="L165" s="56"/>
      <c r="M165" s="461"/>
      <c r="N165" s="576"/>
      <c r="O165" s="481"/>
      <c r="P165" s="498" t="s">
        <v>226</v>
      </c>
      <c r="S165" s="12">
        <f t="shared" si="20"/>
        <v>4608</v>
      </c>
    </row>
    <row r="166" spans="1:19" ht="39.950000000000003" customHeight="1">
      <c r="A166" s="126" t="s">
        <v>388</v>
      </c>
      <c r="B166" s="482" t="s">
        <v>14</v>
      </c>
      <c r="C166" s="536"/>
      <c r="D166" s="117">
        <v>72</v>
      </c>
      <c r="E166" s="506"/>
      <c r="F166" s="116">
        <v>0.05</v>
      </c>
      <c r="G166" s="480" t="e">
        <f>D166*#REF!</f>
        <v>#REF!</v>
      </c>
      <c r="H166" s="480" t="e">
        <f t="shared" si="25"/>
        <v>#REF!</v>
      </c>
      <c r="I166" s="483" t="s">
        <v>389</v>
      </c>
      <c r="J166" s="126" t="s">
        <v>381</v>
      </c>
      <c r="K166" s="562">
        <v>4</v>
      </c>
      <c r="L166" s="189">
        <f>K166*D166</f>
        <v>288</v>
      </c>
      <c r="M166" s="466">
        <f t="shared" si="26"/>
        <v>302.40000000000003</v>
      </c>
      <c r="N166" s="685" t="e">
        <f>K166*100/#REF!</f>
        <v>#REF!</v>
      </c>
      <c r="O166" s="484">
        <v>8715</v>
      </c>
      <c r="P166" s="497" t="s">
        <v>226</v>
      </c>
      <c r="S166" s="12">
        <f t="shared" si="20"/>
        <v>0</v>
      </c>
    </row>
    <row r="167" spans="1:19" ht="39.950000000000003" customHeight="1">
      <c r="A167" s="126" t="s">
        <v>390</v>
      </c>
      <c r="B167" s="482" t="s">
        <v>14</v>
      </c>
      <c r="C167" s="536"/>
      <c r="D167" s="117">
        <v>72</v>
      </c>
      <c r="E167" s="506"/>
      <c r="F167" s="116">
        <v>0.05</v>
      </c>
      <c r="G167" s="480" t="e">
        <f>D167*#REF!</f>
        <v>#REF!</v>
      </c>
      <c r="H167" s="480" t="e">
        <f t="shared" si="25"/>
        <v>#REF!</v>
      </c>
      <c r="I167" s="483" t="s">
        <v>391</v>
      </c>
      <c r="J167" s="126" t="s">
        <v>392</v>
      </c>
      <c r="K167" s="562">
        <v>6</v>
      </c>
      <c r="L167" s="189">
        <f>K167*D167</f>
        <v>432</v>
      </c>
      <c r="M167" s="466">
        <f t="shared" si="26"/>
        <v>453.6</v>
      </c>
      <c r="N167" s="685" t="e">
        <f>K167*100/#REF!</f>
        <v>#REF!</v>
      </c>
      <c r="O167" s="484">
        <v>8716</v>
      </c>
      <c r="P167" s="498" t="s">
        <v>226</v>
      </c>
      <c r="S167" s="12">
        <f t="shared" si="20"/>
        <v>0</v>
      </c>
    </row>
    <row r="168" spans="1:19" ht="39.950000000000003" customHeight="1">
      <c r="A168" s="126" t="s">
        <v>393</v>
      </c>
      <c r="B168" s="482" t="s">
        <v>14</v>
      </c>
      <c r="C168" s="536"/>
      <c r="D168" s="117">
        <v>72</v>
      </c>
      <c r="E168" s="506"/>
      <c r="F168" s="116">
        <v>0.05</v>
      </c>
      <c r="G168" s="480" t="e">
        <f>D168*#REF!</f>
        <v>#REF!</v>
      </c>
      <c r="H168" s="480" t="e">
        <f t="shared" si="25"/>
        <v>#REF!</v>
      </c>
      <c r="I168" s="483" t="s">
        <v>394</v>
      </c>
      <c r="J168" s="126" t="s">
        <v>381</v>
      </c>
      <c r="K168" s="562">
        <v>5</v>
      </c>
      <c r="L168" s="189">
        <f>K168*D168</f>
        <v>360</v>
      </c>
      <c r="M168" s="466">
        <f t="shared" si="26"/>
        <v>378</v>
      </c>
      <c r="N168" s="685" t="e">
        <f>K168*100/#REF!</f>
        <v>#REF!</v>
      </c>
      <c r="O168" s="484">
        <v>8717</v>
      </c>
      <c r="P168" s="497" t="s">
        <v>226</v>
      </c>
      <c r="S168" s="12">
        <f t="shared" si="20"/>
        <v>0</v>
      </c>
    </row>
    <row r="169" spans="1:19" ht="39.950000000000003" customHeight="1">
      <c r="A169" s="126" t="s">
        <v>395</v>
      </c>
      <c r="B169" s="482" t="s">
        <v>14</v>
      </c>
      <c r="C169" s="536"/>
      <c r="D169" s="117">
        <v>72</v>
      </c>
      <c r="E169" s="506"/>
      <c r="F169" s="116">
        <v>0.05</v>
      </c>
      <c r="G169" s="480" t="e">
        <f>D169*#REF!</f>
        <v>#REF!</v>
      </c>
      <c r="H169" s="480" t="e">
        <f t="shared" si="25"/>
        <v>#REF!</v>
      </c>
      <c r="I169" s="483" t="s">
        <v>396</v>
      </c>
      <c r="J169" s="126" t="s">
        <v>381</v>
      </c>
      <c r="K169" s="562">
        <v>3</v>
      </c>
      <c r="L169" s="189">
        <f>K169*D169</f>
        <v>216</v>
      </c>
      <c r="M169" s="466">
        <f t="shared" si="26"/>
        <v>226.8</v>
      </c>
      <c r="N169" s="543" t="e">
        <f>K169*100/#REF!</f>
        <v>#REF!</v>
      </c>
      <c r="O169" s="484">
        <v>8718</v>
      </c>
      <c r="P169" s="498" t="s">
        <v>226</v>
      </c>
      <c r="S169" s="12">
        <f t="shared" si="20"/>
        <v>0</v>
      </c>
    </row>
    <row r="170" spans="1:19" ht="39.950000000000003" customHeight="1">
      <c r="A170" s="524" t="s">
        <v>263</v>
      </c>
      <c r="B170" s="143" t="s">
        <v>14</v>
      </c>
      <c r="C170" s="536">
        <v>10</v>
      </c>
      <c r="D170" s="188">
        <v>25.9</v>
      </c>
      <c r="E170" s="506"/>
      <c r="F170" s="351">
        <v>0.05</v>
      </c>
      <c r="G170" s="221">
        <v>129.5</v>
      </c>
      <c r="H170" s="221">
        <v>135.97999999999999</v>
      </c>
      <c r="I170" s="358" t="s">
        <v>264</v>
      </c>
      <c r="J170" s="145" t="s">
        <v>265</v>
      </c>
      <c r="K170" s="693">
        <v>2</v>
      </c>
      <c r="L170" s="466">
        <f>K170*D170</f>
        <v>51.8</v>
      </c>
      <c r="M170" s="665">
        <f t="shared" ref="M170" si="27">+L170*1.05</f>
        <v>54.39</v>
      </c>
      <c r="N170" s="694" t="e">
        <f>K170*100/#REF!</f>
        <v>#REF!</v>
      </c>
      <c r="O170" s="29">
        <v>3265</v>
      </c>
      <c r="P170" s="695" t="s">
        <v>226</v>
      </c>
      <c r="S170" s="12">
        <f t="shared" si="20"/>
        <v>259</v>
      </c>
    </row>
    <row r="171" spans="1:19" ht="39.950000000000003" customHeight="1">
      <c r="A171" s="487" t="s">
        <v>266</v>
      </c>
      <c r="B171" s="486"/>
      <c r="C171" s="536"/>
      <c r="D171" s="485">
        <v>7.2</v>
      </c>
      <c r="E171" s="506"/>
      <c r="F171" s="486"/>
      <c r="G171" s="512">
        <f>+G170</f>
        <v>129.5</v>
      </c>
      <c r="H171" s="525">
        <f>+H170</f>
        <v>135.97999999999999</v>
      </c>
      <c r="I171" s="509"/>
      <c r="J171" s="487" t="str">
        <f>+J170</f>
        <v>JUKOM-MPP-268-21s</v>
      </c>
      <c r="K171" s="526" t="s">
        <v>15</v>
      </c>
      <c r="L171" s="512">
        <f>+L170</f>
        <v>51.8</v>
      </c>
      <c r="M171" s="512">
        <f>+M170</f>
        <v>54.39</v>
      </c>
      <c r="N171" s="685">
        <f>M171*100/H171</f>
        <v>39.998529195469928</v>
      </c>
      <c r="O171" s="696" t="s">
        <v>397</v>
      </c>
      <c r="P171" s="147"/>
      <c r="S171" s="12">
        <f t="shared" si="20"/>
        <v>0</v>
      </c>
    </row>
    <row r="172" spans="1:19" ht="39.950000000000003" customHeight="1">
      <c r="A172" s="697" t="s">
        <v>267</v>
      </c>
      <c r="B172" s="527" t="s">
        <v>268</v>
      </c>
      <c r="C172" s="536">
        <v>10000</v>
      </c>
      <c r="D172" s="528">
        <v>0.82</v>
      </c>
      <c r="E172" s="506"/>
      <c r="F172" s="488"/>
      <c r="G172" s="489"/>
      <c r="H172" s="490"/>
      <c r="I172" s="483" t="s">
        <v>269</v>
      </c>
      <c r="J172" s="493" t="s">
        <v>398</v>
      </c>
      <c r="K172" s="698">
        <f>+K173+K174+K175</f>
        <v>300</v>
      </c>
      <c r="L172" s="461"/>
      <c r="M172" s="699"/>
      <c r="N172" s="700"/>
      <c r="O172" s="529"/>
      <c r="P172" s="701" t="s">
        <v>226</v>
      </c>
      <c r="S172" s="12">
        <f t="shared" si="20"/>
        <v>8200</v>
      </c>
    </row>
    <row r="173" spans="1:19" ht="39.950000000000003" customHeight="1">
      <c r="A173" s="702" t="s">
        <v>399</v>
      </c>
      <c r="B173" s="491" t="s">
        <v>268</v>
      </c>
      <c r="C173" s="536"/>
      <c r="D173" s="492">
        <v>0.82</v>
      </c>
      <c r="E173" s="506"/>
      <c r="F173" s="488">
        <v>0.05</v>
      </c>
      <c r="G173" s="489" t="e">
        <f>+#REF!*D173</f>
        <v>#REF!</v>
      </c>
      <c r="H173" s="490" t="e">
        <f>+G173*1.05</f>
        <v>#REF!</v>
      </c>
      <c r="I173" s="483" t="s">
        <v>269</v>
      </c>
      <c r="J173" s="493" t="s">
        <v>270</v>
      </c>
      <c r="K173" s="703">
        <v>200</v>
      </c>
      <c r="L173" s="466">
        <f>K173*D173</f>
        <v>164</v>
      </c>
      <c r="M173" s="665">
        <f t="shared" ref="M173:M175" si="28">+L173*1.05</f>
        <v>172.20000000000002</v>
      </c>
      <c r="N173" s="694" t="e">
        <f>K173*100/#REF!</f>
        <v>#REF!</v>
      </c>
      <c r="O173" s="29">
        <v>8244</v>
      </c>
      <c r="P173" s="695" t="s">
        <v>226</v>
      </c>
      <c r="S173" s="12">
        <f t="shared" si="20"/>
        <v>0</v>
      </c>
    </row>
    <row r="174" spans="1:19" ht="39.950000000000003" customHeight="1">
      <c r="A174" s="702" t="s">
        <v>400</v>
      </c>
      <c r="B174" s="491" t="s">
        <v>268</v>
      </c>
      <c r="C174" s="536"/>
      <c r="D174" s="492">
        <v>0.82</v>
      </c>
      <c r="E174" s="506"/>
      <c r="F174" s="488">
        <v>0.05</v>
      </c>
      <c r="G174" s="489" t="e">
        <f>+#REF!*D174</f>
        <v>#REF!</v>
      </c>
      <c r="H174" s="490" t="e">
        <f t="shared" ref="H174:H175" si="29">+G174*1.05</f>
        <v>#REF!</v>
      </c>
      <c r="I174" s="483" t="s">
        <v>269</v>
      </c>
      <c r="J174" s="493" t="s">
        <v>270</v>
      </c>
      <c r="K174" s="703"/>
      <c r="L174" s="466">
        <f>K174*D174</f>
        <v>0</v>
      </c>
      <c r="M174" s="665">
        <f t="shared" si="28"/>
        <v>0</v>
      </c>
      <c r="N174" s="694" t="e">
        <f>K174*100/#REF!</f>
        <v>#REF!</v>
      </c>
      <c r="O174" s="29">
        <v>8245</v>
      </c>
      <c r="P174" s="701" t="s">
        <v>226</v>
      </c>
      <c r="S174" s="12">
        <f t="shared" si="20"/>
        <v>0</v>
      </c>
    </row>
    <row r="175" spans="1:19" ht="39.950000000000003" customHeight="1">
      <c r="A175" s="702" t="s">
        <v>401</v>
      </c>
      <c r="B175" s="491" t="s">
        <v>268</v>
      </c>
      <c r="C175" s="536"/>
      <c r="D175" s="492">
        <v>0.82</v>
      </c>
      <c r="E175" s="506"/>
      <c r="F175" s="488">
        <v>0.05</v>
      </c>
      <c r="G175" s="489" t="e">
        <f>+#REF!*D175</f>
        <v>#REF!</v>
      </c>
      <c r="H175" s="490" t="e">
        <f t="shared" si="29"/>
        <v>#REF!</v>
      </c>
      <c r="I175" s="483" t="s">
        <v>269</v>
      </c>
      <c r="J175" s="493" t="s">
        <v>270</v>
      </c>
      <c r="K175" s="703">
        <v>100</v>
      </c>
      <c r="L175" s="466">
        <f>K175*D175</f>
        <v>82</v>
      </c>
      <c r="M175" s="665">
        <f t="shared" si="28"/>
        <v>86.100000000000009</v>
      </c>
      <c r="N175" s="694" t="e">
        <f>K175*100/#REF!</f>
        <v>#REF!</v>
      </c>
      <c r="O175" s="29">
        <v>8246</v>
      </c>
      <c r="P175" s="695" t="s">
        <v>226</v>
      </c>
      <c r="S175" s="12">
        <f t="shared" si="20"/>
        <v>0</v>
      </c>
    </row>
    <row r="176" spans="1:19" ht="39.950000000000003" customHeight="1">
      <c r="A176" s="487" t="s">
        <v>271</v>
      </c>
      <c r="B176" s="530"/>
      <c r="C176" s="536"/>
      <c r="D176" s="485">
        <v>7.2</v>
      </c>
      <c r="E176" s="506"/>
      <c r="F176" s="531"/>
      <c r="G176" s="532" t="e">
        <f>+G173+G174+G175</f>
        <v>#REF!</v>
      </c>
      <c r="H176" s="533" t="e">
        <f>+H173+H174+H175</f>
        <v>#REF!</v>
      </c>
      <c r="I176" s="513"/>
      <c r="J176" s="487" t="str">
        <f>+J172</f>
        <v>Allium UPI-MPP-268-22s</v>
      </c>
      <c r="K176" s="534" t="s">
        <v>15</v>
      </c>
      <c r="L176" s="532">
        <f>+L172</f>
        <v>0</v>
      </c>
      <c r="M176" s="535">
        <f>+M172</f>
        <v>0</v>
      </c>
      <c r="N176" s="685" t="e">
        <f>M176*100/H176</f>
        <v>#REF!</v>
      </c>
      <c r="O176" s="696" t="s">
        <v>397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FZJ6XTJY6WQ3-1352427771-313806</_dlc_DocId>
    <_dlc_DocIdUrl xmlns="f401bc6b-16ae-4eec-874e-4b24bc321f82">
      <Url>https://bbraun.sharepoint.com/sites/bbraun_eis_ltmedical/_layouts/15/DocIdRedir.aspx?ID=FZJ6XTJY6WQ3-1352427771-313806</Url>
      <Description>FZJ6XTJY6WQ3-1352427771-313806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7" ma:contentTypeDescription="Create a new document." ma:contentTypeScope="" ma:versionID="6daf0b45d9b814d0b9d8eec6cce7807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8983df955bb286831ccb62befe405963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78D8CD-CC97-45F7-BB46-15EF93E32F08}">
  <ds:schemaRefs/>
</ds:datastoreItem>
</file>

<file path=customXml/itemProps2.xml><?xml version="1.0" encoding="utf-8"?>
<ds:datastoreItem xmlns:ds="http://schemas.openxmlformats.org/officeDocument/2006/customXml" ds:itemID="{20D42FFB-8C8F-4CD8-85F8-06145D1A6C67}">
  <ds:schemaRefs>
    <ds:schemaRef ds:uri="06dd7db3-2e72-47be-aeb3-e0883d579c8c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4905f377-a451-4615-9fa2-421809ba2b0c"/>
    <ds:schemaRef ds:uri="f401bc6b-16ae-4eec-874e-4b24bc321f82"/>
  </ds:schemaRefs>
</ds:datastoreItem>
</file>

<file path=customXml/itemProps3.xml><?xml version="1.0" encoding="utf-8"?>
<ds:datastoreItem xmlns:ds="http://schemas.openxmlformats.org/officeDocument/2006/customXml" ds:itemID="{CFFC7BC5-E22B-43BF-AED5-EDFEE695FD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0D5E841-2F0F-4F00-A9C0-6B83CABA899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7695171-454B-4DA3-B142-635D3F220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2022-09-05T08:21:35Z</cp:lastPrinted>
  <dcterms:created xsi:type="dcterms:W3CDTF">2021-10-19T13:26:11Z</dcterms:created>
  <dcterms:modified xsi:type="dcterms:W3CDTF">2023-03-30T13:44:50Z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2022-09-01T07:46:26Z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5c69ec80-2d38-426a-8512-5e216f7c3c94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34f953ff-d935-411d-9436-0e84742945e2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