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7535" windowHeight="9105"/>
  </bookViews>
  <sheets>
    <sheet name="Sheet1" sheetId="1" r:id="rId1"/>
    <sheet name="Sheet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6" i="1" l="1"/>
  <c r="D63" i="1"/>
  <c r="E19" i="1" l="1"/>
  <c r="B63" i="1" l="1"/>
  <c r="G61" i="1" l="1"/>
  <c r="D61" i="1"/>
  <c r="G56" i="1"/>
  <c r="F56" i="1"/>
  <c r="E56" i="1"/>
  <c r="G52" i="1"/>
  <c r="F52" i="1"/>
  <c r="E52" i="1"/>
  <c r="D52" i="1"/>
  <c r="K2" i="1"/>
  <c r="I2" i="1"/>
  <c r="H42" i="1"/>
  <c r="G42" i="1"/>
  <c r="H32" i="1"/>
  <c r="G29" i="1"/>
  <c r="E32" i="1"/>
  <c r="D32" i="1"/>
  <c r="P45" i="1" l="1"/>
  <c r="D15" i="1" l="1"/>
  <c r="N35" i="1" l="1"/>
  <c r="M35" i="1"/>
  <c r="L35" i="1"/>
  <c r="M24" i="1"/>
  <c r="O24" i="1"/>
  <c r="P24" i="1"/>
  <c r="P7" i="1" l="1"/>
  <c r="P8" i="1" s="1"/>
  <c r="F55" i="1" l="1"/>
  <c r="P54" i="1" s="1"/>
  <c r="D55" i="1"/>
  <c r="M54" i="1" s="1"/>
  <c r="F51" i="1" l="1"/>
  <c r="D50" i="1" l="1"/>
  <c r="D49" i="1" l="1"/>
  <c r="M45" i="1" s="1"/>
  <c r="F54" i="1" l="1"/>
  <c r="N54" i="1" s="1"/>
  <c r="N55" i="1" s="1"/>
  <c r="D54" i="1"/>
  <c r="E58" i="1"/>
  <c r="G58" i="1"/>
  <c r="E59" i="1"/>
  <c r="F60" i="1"/>
  <c r="D48" i="1"/>
  <c r="D47" i="1"/>
  <c r="L54" i="1" l="1"/>
  <c r="D56" i="1"/>
  <c r="N45" i="1"/>
  <c r="N46" i="1" s="1"/>
  <c r="F61" i="1"/>
  <c r="J2" i="1"/>
  <c r="E61" i="1"/>
  <c r="D46" i="1"/>
  <c r="D45" i="1" l="1"/>
  <c r="L45" i="1" s="1"/>
  <c r="B69" i="1" l="1"/>
  <c r="K64" i="1" l="1"/>
  <c r="E38" i="1" l="1"/>
  <c r="E31" i="1" l="1"/>
  <c r="F41" i="1" l="1"/>
  <c r="D41" i="1"/>
  <c r="D28" i="1"/>
  <c r="G39" i="1"/>
  <c r="G38" i="1"/>
  <c r="E42" i="1"/>
  <c r="G40" i="1"/>
  <c r="G37" i="1"/>
  <c r="G36" i="1"/>
  <c r="M2" i="1" s="1"/>
  <c r="E36" i="1"/>
  <c r="G34" i="1"/>
  <c r="G35" i="1"/>
  <c r="E35" i="1"/>
  <c r="E34" i="1"/>
  <c r="G41" i="1" l="1"/>
  <c r="E41" i="1"/>
  <c r="H64" i="1"/>
  <c r="G10" i="1" l="1"/>
  <c r="F28" i="1" l="1"/>
  <c r="F20" i="1" l="1"/>
  <c r="D20" i="1"/>
  <c r="G24" i="1" l="1"/>
  <c r="G27" i="1"/>
  <c r="G26" i="1"/>
  <c r="E24" i="1"/>
  <c r="E25" i="1"/>
  <c r="E26" i="1"/>
  <c r="E27" i="1"/>
  <c r="E23" i="1"/>
  <c r="G3" i="1"/>
  <c r="G16" i="1"/>
  <c r="N12" i="1" s="1"/>
  <c r="N13" i="1" s="1"/>
  <c r="G18" i="1"/>
  <c r="E18" i="1"/>
  <c r="M12" i="1" s="1"/>
  <c r="M13" i="1" s="1"/>
  <c r="E17" i="1"/>
  <c r="C21" i="1"/>
  <c r="E13" i="1"/>
  <c r="E14" i="1"/>
  <c r="E21" i="1" s="1"/>
  <c r="E12" i="1"/>
  <c r="F6" i="1"/>
  <c r="F9" i="1" s="1"/>
  <c r="D5" i="1"/>
  <c r="D3" i="1"/>
  <c r="L9" i="1" s="1"/>
  <c r="B20" i="1" l="1"/>
  <c r="G21" i="1"/>
  <c r="H21" i="1" s="1"/>
  <c r="O12" i="1"/>
  <c r="O13" i="1" s="1"/>
  <c r="O14" i="1" s="1"/>
  <c r="B28" i="1"/>
  <c r="L23" i="1"/>
  <c r="L24" i="1" s="1"/>
  <c r="L12" i="1"/>
  <c r="L13" i="1" s="1"/>
  <c r="L17" i="1" s="1"/>
  <c r="L31" i="1" s="1"/>
  <c r="L38" i="1" s="1"/>
  <c r="L48" i="1" s="1"/>
  <c r="L57" i="1" s="1"/>
  <c r="L58" i="1" s="1"/>
  <c r="G9" i="1"/>
  <c r="O7" i="1"/>
  <c r="O8" i="1" s="1"/>
  <c r="O9" i="1" s="1"/>
  <c r="N23" i="1"/>
  <c r="N24" i="1" s="1"/>
  <c r="L2" i="1"/>
  <c r="E29" i="1"/>
  <c r="E28" i="1"/>
  <c r="D9" i="1"/>
  <c r="G20" i="1"/>
  <c r="G28" i="1"/>
  <c r="E20" i="1"/>
  <c r="E3" i="1"/>
  <c r="E4" i="1"/>
  <c r="E5" i="1"/>
  <c r="E6" i="1"/>
  <c r="E10" i="1" s="1"/>
  <c r="H10" i="1" s="1"/>
  <c r="E7" i="1"/>
  <c r="B29" i="1" l="1"/>
  <c r="N17" i="1"/>
  <c r="N31" i="1" s="1"/>
  <c r="N38" i="1" s="1"/>
  <c r="N48" i="1" s="1"/>
  <c r="N57" i="1" s="1"/>
  <c r="N58" i="1" s="1"/>
  <c r="L7" i="1"/>
  <c r="L8" i="1" s="1"/>
  <c r="N27" i="1"/>
  <c r="M7" i="1"/>
  <c r="M8" i="1" s="1"/>
  <c r="L27" i="1"/>
  <c r="E9" i="1"/>
  <c r="A69" i="1" s="1"/>
  <c r="A70" i="1" s="1"/>
  <c r="K3" i="1"/>
  <c r="K4" i="1" s="1"/>
  <c r="H29" i="1"/>
  <c r="M17" i="1" l="1"/>
  <c r="M31" i="1" s="1"/>
  <c r="M38" i="1" s="1"/>
  <c r="M48" i="1" s="1"/>
  <c r="M57" i="1" s="1"/>
  <c r="M27" i="1"/>
  <c r="I4" i="1"/>
  <c r="J4" i="1"/>
  <c r="I3" i="1"/>
  <c r="Q3" i="1" s="1"/>
  <c r="R3" i="1" s="1"/>
  <c r="H67" i="1" l="1"/>
  <c r="M58" i="1"/>
  <c r="H66" i="1" s="1"/>
</calcChain>
</file>

<file path=xl/comments1.xml><?xml version="1.0" encoding="utf-8"?>
<comments xmlns="http://schemas.openxmlformats.org/spreadsheetml/2006/main">
  <authors>
    <author>Author</author>
  </authors>
  <commentList>
    <comment ref="E2" authorId="0" shapeId="0">
      <text>
        <r>
          <rPr>
            <b/>
            <sz val="9"/>
            <color indexed="81"/>
            <rFont val="Tahoma"/>
            <family val="2"/>
            <charset val="186"/>
          </rPr>
          <t>Author:</t>
        </r>
        <r>
          <rPr>
            <sz val="9"/>
            <color indexed="81"/>
            <rFont val="Tahoma"/>
            <family val="2"/>
            <charset val="186"/>
          </rPr>
          <t xml:space="preserve">
CPVA buvo pateiktas prašymas šio pakeitimo punkto nevertinti
</t>
        </r>
      </text>
    </comment>
    <comment ref="F2" authorId="0" shapeId="0">
      <text>
        <r>
          <rPr>
            <b/>
            <sz val="9"/>
            <color indexed="81"/>
            <rFont val="Tahoma"/>
            <family val="2"/>
            <charset val="186"/>
          </rPr>
          <t>Author:</t>
        </r>
        <r>
          <rPr>
            <sz val="9"/>
            <color indexed="81"/>
            <rFont val="Tahoma"/>
            <family val="2"/>
            <charset val="186"/>
          </rPr>
          <t xml:space="preserve">
nepateikta</t>
        </r>
      </text>
    </comment>
    <comment ref="E3" authorId="0" shapeId="0">
      <text>
        <r>
          <rPr>
            <b/>
            <sz val="9"/>
            <color indexed="81"/>
            <rFont val="Tahoma"/>
            <family val="2"/>
            <charset val="186"/>
          </rPr>
          <t>Author:</t>
        </r>
        <r>
          <rPr>
            <sz val="9"/>
            <color indexed="81"/>
            <rFont val="Tahoma"/>
            <family val="2"/>
            <charset val="186"/>
          </rPr>
          <t xml:space="preserve">
2020-12-30 14:19 laiskas</t>
        </r>
      </text>
    </comment>
    <comment ref="G3" authorId="0" shapeId="0">
      <text>
        <r>
          <rPr>
            <b/>
            <sz val="9"/>
            <color indexed="81"/>
            <rFont val="Tahoma"/>
            <family val="2"/>
            <charset val="186"/>
          </rPr>
          <t>Author:</t>
        </r>
        <r>
          <rPr>
            <sz val="9"/>
            <color indexed="81"/>
            <rFont val="Tahoma"/>
            <family val="2"/>
            <charset val="186"/>
          </rPr>
          <t xml:space="preserve">
2020-12-30 14:19 laiskas</t>
        </r>
      </text>
    </comment>
    <comment ref="E6" authorId="0" shapeId="0">
      <text>
        <r>
          <rPr>
            <b/>
            <sz val="9"/>
            <color indexed="81"/>
            <rFont val="Tahoma"/>
            <family val="2"/>
            <charset val="186"/>
          </rPr>
          <t>Author:</t>
        </r>
        <r>
          <rPr>
            <sz val="9"/>
            <color indexed="81"/>
            <rFont val="Tahoma"/>
            <family val="2"/>
            <charset val="186"/>
          </rPr>
          <t xml:space="preserve">
11 susitarime buvo nurodyta kita kaina. Po diskusijos su CPVA, ji pataisyta 13 susitarime.</t>
        </r>
      </text>
    </comment>
    <comment ref="L8" authorId="0" shapeId="0">
      <text>
        <r>
          <rPr>
            <b/>
            <sz val="9"/>
            <color indexed="81"/>
            <rFont val="Tahoma"/>
            <family val="2"/>
            <charset val="186"/>
          </rPr>
          <t>Author:</t>
        </r>
        <r>
          <rPr>
            <sz val="9"/>
            <color indexed="81"/>
            <rFont val="Tahoma"/>
            <family val="2"/>
            <charset val="186"/>
          </rPr>
          <t xml:space="preserve">
Kaina neatitinka CPVA 1 PN atsakymo, nes el. susirašinejimo būdu po to buvo pridėta E3 eilutės. CPVA 2 PN vertinime tai jau ištaisyta</t>
        </r>
      </text>
    </comment>
    <comment ref="M8" authorId="0" shapeId="0">
      <text>
        <r>
          <rPr>
            <b/>
            <sz val="9"/>
            <color indexed="81"/>
            <rFont val="Tahoma"/>
            <family val="2"/>
            <charset val="186"/>
          </rPr>
          <t>Author:</t>
        </r>
        <r>
          <rPr>
            <sz val="9"/>
            <color indexed="81"/>
            <rFont val="Tahoma"/>
            <family val="2"/>
            <charset val="186"/>
          </rPr>
          <t xml:space="preserve">
Kaina neatitinka CPVA 1 PN atsakymo, nes el. susirašinejimo būdu po to buvo pridėta E6 eilutės. CPVA 2 PN vertinime tai dar neištaisyta</t>
        </r>
      </text>
    </comment>
    <comment ref="E15" authorId="0" shapeId="0">
      <text>
        <r>
          <rPr>
            <b/>
            <sz val="9"/>
            <color indexed="81"/>
            <rFont val="Tahoma"/>
            <family val="2"/>
            <charset val="186"/>
          </rPr>
          <t>Arūnas Steponėnas
PN 2 yra kita suma, tačiau po to ji buvo koreguojama. 
2021-02-26 19:26 laiskas. Tiesiog buvo neatitikimas skaiciavime samatos. Su CPVA suderinta.</t>
        </r>
      </text>
    </comment>
    <comment ref="M17" authorId="0" shapeId="0">
      <text>
        <r>
          <rPr>
            <b/>
            <sz val="9"/>
            <color indexed="81"/>
            <rFont val="Tahoma"/>
            <family val="2"/>
            <charset val="186"/>
          </rPr>
          <t>Author:</t>
        </r>
        <r>
          <rPr>
            <sz val="9"/>
            <color indexed="81"/>
            <rFont val="Tahoma"/>
            <family val="2"/>
            <charset val="186"/>
          </rPr>
          <t xml:space="preserve">
Kaina neatitinka CPVA 1 PN atsakymo, nes el. susirašinejimo būdu po to buvo pridėta E6 eilutės. CPVA 2 PN vertinime tai dar neištaisyta</t>
        </r>
      </text>
    </comment>
    <comment ref="N17" authorId="0" shapeId="0">
      <text>
        <r>
          <rPr>
            <b/>
            <sz val="9"/>
            <color indexed="81"/>
            <rFont val="Tahoma"/>
            <family val="2"/>
            <charset val="186"/>
          </rPr>
          <t>Author:</t>
        </r>
        <r>
          <rPr>
            <sz val="9"/>
            <color indexed="81"/>
            <rFont val="Tahoma"/>
            <family val="2"/>
            <charset val="186"/>
          </rPr>
          <t xml:space="preserve">
Suma neatitinka 2 PN išvadose nurodytos sumos, nes CPVA neįvertino 1 PN atsisakomų darbų, kurie buvo derinti el. paštu, t.y. E3 ir E6 eilutės</t>
        </r>
      </text>
    </comment>
    <comment ref="M27" authorId="0" shapeId="0">
      <text>
        <r>
          <rPr>
            <b/>
            <sz val="9"/>
            <color indexed="81"/>
            <rFont val="Tahoma"/>
            <family val="2"/>
            <charset val="186"/>
          </rPr>
          <t>Author:</t>
        </r>
        <r>
          <rPr>
            <sz val="9"/>
            <color indexed="81"/>
            <rFont val="Tahoma"/>
            <family val="2"/>
            <charset val="186"/>
          </rPr>
          <t xml:space="preserve">
Kaina neatitinka CPVA 1 PN atsakymo, nes el. susirašinejimo būdu po to buvo pridėta E6 eilutės. CPVA 3 PN vertinime tai dar neištaisyta</t>
        </r>
      </text>
    </comment>
    <comment ref="N27" authorId="0" shapeId="0">
      <text>
        <r>
          <rPr>
            <b/>
            <sz val="9"/>
            <color indexed="81"/>
            <rFont val="Tahoma"/>
            <family val="2"/>
            <charset val="186"/>
          </rPr>
          <t>Author:</t>
        </r>
        <r>
          <rPr>
            <sz val="9"/>
            <color indexed="81"/>
            <rFont val="Tahoma"/>
            <family val="2"/>
            <charset val="186"/>
          </rPr>
          <t xml:space="preserve">
Suma neatitinka 3 PN išvadose nurodytos sumos, nes CPVA neįvertino 1 PN atsisakomų darbų, kurie buvo derinti el. paštu, t.y. E3 ir E6 eilutės</t>
        </r>
      </text>
    </comment>
    <comment ref="M31" authorId="0" shapeId="0">
      <text>
        <r>
          <rPr>
            <b/>
            <sz val="9"/>
            <color indexed="81"/>
            <rFont val="Tahoma"/>
            <family val="2"/>
            <charset val="186"/>
          </rPr>
          <t>Author:</t>
        </r>
        <r>
          <rPr>
            <sz val="9"/>
            <color indexed="81"/>
            <rFont val="Tahoma"/>
            <family val="2"/>
            <charset val="186"/>
          </rPr>
          <t xml:space="preserve">
Kaina neatitinka CPVA 1 PN atsakymo, nes el. susirašinejimo būdu po to buvo pridėta E6 eilutės. CPVA 3 PN vertinime tai dar neištaisyta</t>
        </r>
      </text>
    </comment>
    <comment ref="N31" authorId="0" shapeId="0">
      <text>
        <r>
          <rPr>
            <b/>
            <sz val="9"/>
            <color indexed="81"/>
            <rFont val="Tahoma"/>
            <family val="2"/>
            <charset val="186"/>
          </rPr>
          <t>Author:</t>
        </r>
        <r>
          <rPr>
            <sz val="9"/>
            <color indexed="81"/>
            <rFont val="Tahoma"/>
            <family val="2"/>
            <charset val="186"/>
          </rPr>
          <t xml:space="preserve">
Suma neatitinka 3 PN išvadose nurodytos sumos, nes CPVA neįvertino 1 PN atsisakomų darbų, kurie buvo derinti el. paštu, t.y. E3 ir E6 eilutės</t>
        </r>
      </text>
    </comment>
    <comment ref="F35" authorId="0" shapeId="0">
      <text>
        <r>
          <rPr>
            <b/>
            <sz val="9"/>
            <color indexed="81"/>
            <rFont val="Tahoma"/>
            <family val="2"/>
            <charset val="186"/>
          </rPr>
          <t>Author:</t>
        </r>
        <r>
          <rPr>
            <sz val="9"/>
            <color indexed="81"/>
            <rFont val="Tahoma"/>
            <family val="2"/>
            <charset val="186"/>
          </rPr>
          <t xml:space="preserve">
pagal 2021-03-30 11:46:13 DMS pranesima
</t>
        </r>
      </text>
    </comment>
    <comment ref="F36" authorId="0" shapeId="0">
      <text>
        <r>
          <rPr>
            <b/>
            <sz val="9"/>
            <color indexed="81"/>
            <rFont val="Tahoma"/>
            <family val="2"/>
            <charset val="186"/>
          </rPr>
          <t>Author:</t>
        </r>
        <r>
          <rPr>
            <sz val="9"/>
            <color indexed="81"/>
            <rFont val="Tahoma"/>
            <family val="2"/>
            <charset val="186"/>
          </rPr>
          <t xml:space="preserve">
DMS pranesimas 2021-04-07 16:23:07</t>
        </r>
      </text>
    </comment>
    <comment ref="M38" authorId="0" shapeId="0">
      <text>
        <r>
          <rPr>
            <b/>
            <sz val="9"/>
            <color indexed="81"/>
            <rFont val="Tahoma"/>
            <family val="2"/>
            <charset val="186"/>
          </rPr>
          <t>Author:</t>
        </r>
        <r>
          <rPr>
            <sz val="9"/>
            <color indexed="81"/>
            <rFont val="Tahoma"/>
            <family val="2"/>
            <charset val="186"/>
          </rPr>
          <t xml:space="preserve">
Kaina neatitinka CPVA 1 PN atsakymo, nes el. susirašinejimo būdu po to buvo pridėta E6 eilutės. CPVA 3 PN vertinime tai dar neištaisyta</t>
        </r>
      </text>
    </comment>
    <comment ref="N38" authorId="0" shapeId="0">
      <text>
        <r>
          <rPr>
            <b/>
            <sz val="9"/>
            <color indexed="81"/>
            <rFont val="Tahoma"/>
            <family val="2"/>
            <charset val="186"/>
          </rPr>
          <t>Author:</t>
        </r>
        <r>
          <rPr>
            <sz val="9"/>
            <color indexed="81"/>
            <rFont val="Tahoma"/>
            <family val="2"/>
            <charset val="186"/>
          </rPr>
          <t xml:space="preserve">
Suma neatitinka 3 PN išvadose nurodytos sumos, nes CPVA neįvertino 1 PN atsisakomų darbų, kurie buvo derinti el. paštu, t.y. E3 ir E6 eilutės</t>
        </r>
      </text>
    </comment>
    <comment ref="E58" authorId="0" shapeId="0">
      <text>
        <r>
          <rPr>
            <b/>
            <sz val="9"/>
            <color indexed="81"/>
            <rFont val="Tahoma"/>
            <charset val="1"/>
          </rPr>
          <t>Author:</t>
        </r>
        <r>
          <rPr>
            <sz val="9"/>
            <color indexed="81"/>
            <rFont val="Tahoma"/>
            <charset val="1"/>
          </rPr>
          <t xml:space="preserve">
Čia į kainą įtraukta ir papildoma Siurblinė, kuri nebuvo pridėta su 6 PN - 2 541 eur su PVM.</t>
        </r>
      </text>
    </comment>
  </commentList>
</comments>
</file>

<file path=xl/sharedStrings.xml><?xml version="1.0" encoding="utf-8"?>
<sst xmlns="http://schemas.openxmlformats.org/spreadsheetml/2006/main" count="279" uniqueCount="128">
  <si>
    <t>II pak. 'Sąramų įrengimas virš atidengtų angų kiemo fasade tarp ašių 6-2</t>
  </si>
  <si>
    <t>II pak. Trečio aukšto medinės perdangos ašyse E-G/6-7 keitimas gelžbetonine perdanga</t>
  </si>
  <si>
    <t>II pak. Karnizų FK-1b ir FK-2 ašyje B išardymas ir naujų karnizų įrengimas</t>
  </si>
  <si>
    <t>II pak. Naujos laikančios sąramos ašyje E-D/2 įrengimas</t>
  </si>
  <si>
    <t>II pak. Sąramų cokolio dalyje iš Liejyklos g. ir vertikalių metalinių profilių restauravimas</t>
  </si>
  <si>
    <t>II pak. Atsisakomi langų L1-6f ir L3-5f įrengimo darbai</t>
  </si>
  <si>
    <t>II pak. Papildomi vidinių langų ir palangių įrengimo darbai</t>
  </si>
  <si>
    <t>III pak. Pamato mūro stiprinimas</t>
  </si>
  <si>
    <t>III pak. Patalpos 0-04 įrengimo ir apdailos darbai</t>
  </si>
  <si>
    <t xml:space="preserve">III pak. Papildomų sąramų įrengimas </t>
  </si>
  <si>
    <t>III pak. Stogo aikštelės konstrukcijos keitimo darbai</t>
  </si>
  <si>
    <t>III pak. Patalpos 3-02 elektrotechniniai darbai</t>
  </si>
  <si>
    <t>I pak.Remontinės sąramos 0-19 patalpai įrengimas</t>
  </si>
  <si>
    <t xml:space="preserve">I pak. '1-17 patalpos betono pagrindo, 1-16 patalpos betono pagrindo ir pogrindžio kanalo ardymas </t>
  </si>
  <si>
    <t>I pak. 'Dūmtraukių ir vertikalių kanalų tvarkymas</t>
  </si>
  <si>
    <t xml:space="preserve">I pak. 'LP-3R laiptinės priešgaisrinės pertvaros įrengimas </t>
  </si>
  <si>
    <t>I pak. 'Po stoginės dalies kaminų ardymas</t>
  </si>
  <si>
    <t>I pak. 'Antro ir trečio aukšto sienų tvirtinimas templėmis</t>
  </si>
  <si>
    <t>I pak. 'Antro ir trečio aukšto sienų tvirtinimas templėmis pagal Sistela</t>
  </si>
  <si>
    <t>VPĮ</t>
  </si>
  <si>
    <t>89.1.3</t>
  </si>
  <si>
    <t>Suma be PVM</t>
  </si>
  <si>
    <t>89.2</t>
  </si>
  <si>
    <t>Pastabos</t>
  </si>
  <si>
    <t>PD suma su PVM</t>
  </si>
  <si>
    <t>išlaidos deklaruotos su MP12. 2021-02-24 el. p. pateikta patalpos Nr. 1-17 atsisakomų žemės kasimo darbų sąmata. Patvirtinta vykdymo priežiūros specialisto. Įkainiai atitinka</t>
  </si>
  <si>
    <t>išlaidos deklaruotos su MP12. 2021-02-24 el. p. pateikta atsisakomų darbų sąmata, patvirtinta vykdymo priežiūros specialisto. Įkainiai atitinka</t>
  </si>
  <si>
    <t>ND suma su PVM</t>
  </si>
  <si>
    <t>II pak. Atsisakomi stogo struktūrinio pakloto įrengimo darbai</t>
  </si>
  <si>
    <t>89.1.5</t>
  </si>
  <si>
    <t>89.1.5 ND ir 89.2 PD</t>
  </si>
  <si>
    <t>I pakeitimas</t>
  </si>
  <si>
    <t>II pakeitimas</t>
  </si>
  <si>
    <t>III pakeitimas</t>
  </si>
  <si>
    <t>turi būti pateikta planuotos įrengti SK dalies Nr. PRI.18-34-TP-SK.02-B.01 nurodytos sąramos ARSr-17 sąramos atsisakomų darbų sąmata</t>
  </si>
  <si>
    <t>KPD</t>
  </si>
  <si>
    <t xml:space="preserve">89.3 </t>
  </si>
  <si>
    <t>89.1.5 (atsisakomi darbai)</t>
  </si>
  <si>
    <t>pradine rangos sutarties verte su PVM</t>
  </si>
  <si>
    <t>89.1.3 atsisakomi darbai</t>
  </si>
  <si>
    <t xml:space="preserve">89.2 atsisakomi darbai </t>
  </si>
  <si>
    <t>be PVM</t>
  </si>
  <si>
    <t>IV pakeitimas</t>
  </si>
  <si>
    <t>89.2 ir 89.1.5</t>
  </si>
  <si>
    <t>89.1.5.</t>
  </si>
  <si>
    <t>SUMOS BE PVM</t>
  </si>
  <si>
    <t>SUMOS SU PVM:</t>
  </si>
  <si>
    <t>V pakeitimas</t>
  </si>
  <si>
    <t>V pak. Patekimo į rūsio patalpą Nr. 0-19 darbai</t>
  </si>
  <si>
    <t>V pak. Patalpų 1-03, 1-06, 1-16, 1-17, 1-18, 3-04, 3-05, 3-06 perplanavimo darbai (tualetų įrengimas)</t>
  </si>
  <si>
    <t>V pak. Grindų dangos keitimas (iš kilimo į poliuretaninę)</t>
  </si>
  <si>
    <t>V pak. Patalpų 3-02, 3-03 sienų ir lubų puošybos restauravimas</t>
  </si>
  <si>
    <t>V pak. Atsisakomi darbai patalpoje 0-12 ir patalpoje 0-19</t>
  </si>
  <si>
    <t>V pak. Žaliuzių ir roletų atsisakymas</t>
  </si>
  <si>
    <t>IV pak. Polichromija</t>
  </si>
  <si>
    <t>Sutarties vertė be PVM</t>
  </si>
  <si>
    <t>Sutarties vertė su PVM</t>
  </si>
  <si>
    <t>15 proc yra</t>
  </si>
  <si>
    <t>su PVM</t>
  </si>
  <si>
    <t>be pvm</t>
  </si>
  <si>
    <t>VI pak. Vidaus vandentiekis ir nuotekos</t>
  </si>
  <si>
    <t>VI pak. Lauko vandentiekis ir nuotekos</t>
  </si>
  <si>
    <t>VI pak. Didžiosios salės šviestuvų atsiakymas</t>
  </si>
  <si>
    <t>Covidiniai (turimi) pinigai:</t>
  </si>
  <si>
    <t>Tarptautinio pirkimo būdo vertė ( 5 350 000be PVM):</t>
  </si>
  <si>
    <t>minus 49 ir 50 eilutės</t>
  </si>
  <si>
    <t>VI pakeitimas</t>
  </si>
  <si>
    <t>VI pak. Dėl sienų tinko pastorinimo</t>
  </si>
  <si>
    <t>VI pak. Dėl grindų detalės GR-6 (šlako)</t>
  </si>
  <si>
    <t>VI pak. Prieduobių uždengimas (iš 5 PN likęs stiklas)</t>
  </si>
  <si>
    <t>V pak. Liejyklos g. fasado ir vidaus cokolinės dalies sutvarkymas (prieduobių įrenginmas)</t>
  </si>
  <si>
    <t>VI pak. Durų angos laikančiojoje sienoje</t>
  </si>
  <si>
    <t>1.8.; 2.8; 3.8</t>
  </si>
  <si>
    <t>1.4.; 2.4; 3.4</t>
  </si>
  <si>
    <t>1.5; 2.5; 3.5</t>
  </si>
  <si>
    <t>1.6; 2.6; 3.6</t>
  </si>
  <si>
    <t>VII pakeitimas</t>
  </si>
  <si>
    <t>89.2.</t>
  </si>
  <si>
    <t>1.1.1; 2.1.1.; 3.1.1.</t>
  </si>
  <si>
    <t>1.1.2; 2.1.2.; 3.1.2.</t>
  </si>
  <si>
    <t>VI pak. Fasado šviestuvai</t>
  </si>
  <si>
    <t>1.3; 2.3; 3.3</t>
  </si>
  <si>
    <t>VI pak. Dėl rūsio sienų po langais</t>
  </si>
  <si>
    <t>1.7; 2.7.; 3.7</t>
  </si>
  <si>
    <t>VI pak. Dūmų uždangos atsisakymas</t>
  </si>
  <si>
    <t>1.9.; 2.9.; 3.9</t>
  </si>
  <si>
    <t>85.1.5.</t>
  </si>
  <si>
    <t>89.1.3 ir 89.1.5.</t>
  </si>
  <si>
    <t>VII pak. Dėl lifto pamato įrengimo, lifto darbų atsisakymo</t>
  </si>
  <si>
    <t>'VII pak. Dėl kiemo papildomų darbų</t>
  </si>
  <si>
    <t>1.2.; 2.2.; 3.2.</t>
  </si>
  <si>
    <t>1.1.; 2.1.; 3.1</t>
  </si>
  <si>
    <t>89.2 ir 89.1.5.</t>
  </si>
  <si>
    <t>VI pakeitimas (18 susitarimo, po 19 susitarimo korekcijos)</t>
  </si>
  <si>
    <t>1.11; 2.11; 3.11</t>
  </si>
  <si>
    <t>SKAIČIAVIMAI PO 6 IR 7 PN:</t>
  </si>
  <si>
    <t xml:space="preserve"> BE PVM</t>
  </si>
  <si>
    <t>SU PVM</t>
  </si>
  <si>
    <t xml:space="preserve">SKAIČIAVIMAI </t>
  </si>
  <si>
    <t>kaina su PVM 1 ct bloga 11 susitarime, reikia koreguo</t>
  </si>
  <si>
    <t>viso 89.1.5.</t>
  </si>
  <si>
    <t xml:space="preserve">89.1.3 </t>
  </si>
  <si>
    <t>Skaičiavimai 1+2+3 PN</t>
  </si>
  <si>
    <t xml:space="preserve">Turi būti </t>
  </si>
  <si>
    <t>Skaičiavimai 1+2+3+4 PN</t>
  </si>
  <si>
    <t xml:space="preserve">5 PN suma neatinka to, kas dėstoma čia, žr. 2021-04-07 16:23:07 CPVA pranešimas. </t>
  </si>
  <si>
    <t>114019,15 (papildomi pagal PN)</t>
  </si>
  <si>
    <t>49147,32 (papilomi pagal PN)</t>
  </si>
  <si>
    <t xml:space="preserve"> SU PVM</t>
  </si>
  <si>
    <t>Skaičiavimai 1+2+3+4+5 PN</t>
  </si>
  <si>
    <t>Pagal Urbasta veiklų sąrašą gaunama suma be PVM:</t>
  </si>
  <si>
    <t>Pagal Urbasta veiklų sąrašą gaunama suma be PVM (neskaitant susitarimo Nr. 6):</t>
  </si>
  <si>
    <t>Pagrindinė pažyma</t>
  </si>
  <si>
    <t>11 ir 13 pn pažyma</t>
  </si>
  <si>
    <t>5 pn</t>
  </si>
  <si>
    <t>polich</t>
  </si>
  <si>
    <t xml:space="preserve"> 1 PN</t>
  </si>
  <si>
    <t>2 PN</t>
  </si>
  <si>
    <t>1+2 PN</t>
  </si>
  <si>
    <t>3 PN</t>
  </si>
  <si>
    <t>5 PN</t>
  </si>
  <si>
    <t>6 PN</t>
  </si>
  <si>
    <t>Skaičiavimai</t>
  </si>
  <si>
    <t>1+2+3+4+5+6</t>
  </si>
  <si>
    <t>7 PN</t>
  </si>
  <si>
    <t>1+2+3+4+5+6+7</t>
  </si>
  <si>
    <t>89.2. ir 89.1.5</t>
  </si>
  <si>
    <t>Klaida  (kainos, kuris apra6yta komentare) istaisyta 13 susitarimu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</si>
</sst>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0"/>
      <color theme="1"/>
      <name val="Arial"/>
      <family val="2"/>
      <charset val="186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9"/>
      <color indexed="81"/>
      <name val="Tahoma"/>
      <family val="2"/>
      <charset val="186"/>
    </font>
    <font>
      <b/>
      <sz val="9"/>
      <color indexed="81"/>
      <name val="Tahoma"/>
      <family val="2"/>
      <charset val="186"/>
    </font>
    <font>
      <sz val="11"/>
      <color rgb="FF00B050"/>
      <name val="Calibri"/>
      <family val="2"/>
      <scheme val="minor"/>
    </font>
    <font>
      <b/>
      <sz val="11"/>
      <name val="Calibri"/>
      <family val="2"/>
      <charset val="186"/>
      <scheme val="minor"/>
    </font>
    <font>
      <b/>
      <sz val="10"/>
      <color theme="1"/>
      <name val="Arial"/>
      <family val="2"/>
      <charset val="186"/>
    </font>
    <font>
      <sz val="10"/>
      <name val="Arial"/>
      <family val="2"/>
      <charset val="186"/>
    </font>
    <font>
      <sz val="11"/>
      <name val="Calibri"/>
      <family val="2"/>
      <charset val="186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B050"/>
      <name val="Calibri"/>
      <family val="2"/>
      <charset val="186"/>
      <scheme val="minor"/>
    </font>
    <font>
      <b/>
      <sz val="11"/>
      <color rgb="FF00B050"/>
      <name val="Calibri"/>
      <family val="2"/>
      <scheme val="minor"/>
    </font>
    <font>
      <b/>
      <sz val="11"/>
      <color rgb="FFFF0000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6" fillId="0" borderId="1" xfId="0" quotePrefix="1" applyFont="1" applyBorder="1" applyAlignment="1" applyProtection="1">
      <alignment vertical="center" wrapText="1"/>
      <protection locked="0"/>
    </xf>
    <xf numFmtId="0" fontId="0" fillId="0" borderId="0" xfId="0" applyAlignment="1">
      <alignment wrapText="1"/>
    </xf>
    <xf numFmtId="0" fontId="6" fillId="0" borderId="1" xfId="0" quotePrefix="1" applyFont="1" applyFill="1" applyBorder="1" applyAlignment="1" applyProtection="1">
      <alignment vertical="center" wrapText="1"/>
      <protection locked="0"/>
    </xf>
    <xf numFmtId="4" fontId="5" fillId="0" borderId="0" xfId="0" applyNumberFormat="1" applyFont="1"/>
    <xf numFmtId="0" fontId="0" fillId="0" borderId="1" xfId="0" applyBorder="1"/>
    <xf numFmtId="0" fontId="0" fillId="0" borderId="1" xfId="0" applyBorder="1" applyAlignment="1">
      <alignment wrapText="1"/>
    </xf>
    <xf numFmtId="0" fontId="5" fillId="0" borderId="0" xfId="0" applyFont="1"/>
    <xf numFmtId="0" fontId="7" fillId="0" borderId="1" xfId="0" applyFont="1" applyBorder="1"/>
    <xf numFmtId="0" fontId="7" fillId="0" borderId="1" xfId="0" applyFont="1" applyBorder="1" applyAlignment="1">
      <alignment wrapText="1"/>
    </xf>
    <xf numFmtId="0" fontId="8" fillId="0" borderId="1" xfId="0" applyFont="1" applyBorder="1"/>
    <xf numFmtId="2" fontId="8" fillId="0" borderId="1" xfId="0" applyNumberFormat="1" applyFont="1" applyBorder="1"/>
    <xf numFmtId="0" fontId="5" fillId="0" borderId="1" xfId="0" applyFont="1" applyBorder="1"/>
    <xf numFmtId="2" fontId="5" fillId="0" borderId="0" xfId="0" applyNumberFormat="1" applyFont="1"/>
    <xf numFmtId="4" fontId="6" fillId="0" borderId="1" xfId="0" quotePrefix="1" applyNumberFormat="1" applyFont="1" applyFill="1" applyBorder="1" applyAlignment="1" applyProtection="1">
      <alignment vertical="center" wrapText="1"/>
      <protection locked="0"/>
    </xf>
    <xf numFmtId="0" fontId="5" fillId="0" borderId="0" xfId="0" applyFont="1" applyAlignment="1">
      <alignment horizontal="center"/>
    </xf>
    <xf numFmtId="2" fontId="0" fillId="0" borderId="0" xfId="0" applyNumberFormat="1"/>
    <xf numFmtId="4" fontId="0" fillId="0" borderId="0" xfId="0" applyNumberFormat="1"/>
    <xf numFmtId="0" fontId="0" fillId="2" borderId="1" xfId="0" applyFill="1" applyBorder="1"/>
    <xf numFmtId="2" fontId="0" fillId="2" borderId="1" xfId="0" applyNumberFormat="1" applyFill="1" applyBorder="1"/>
    <xf numFmtId="0" fontId="0" fillId="2" borderId="1" xfId="0" applyFill="1" applyBorder="1" applyAlignment="1">
      <alignment wrapText="1"/>
    </xf>
    <xf numFmtId="0" fontId="0" fillId="3" borderId="1" xfId="0" applyFill="1" applyBorder="1"/>
    <xf numFmtId="2" fontId="0" fillId="3" borderId="1" xfId="0" applyNumberFormat="1" applyFill="1" applyBorder="1"/>
    <xf numFmtId="2" fontId="0" fillId="2" borderId="0" xfId="0" applyNumberFormat="1" applyFill="1"/>
    <xf numFmtId="2" fontId="0" fillId="3" borderId="0" xfId="0" applyNumberFormat="1" applyFill="1"/>
    <xf numFmtId="2" fontId="0" fillId="4" borderId="0" xfId="0" applyNumberFormat="1" applyFill="1"/>
    <xf numFmtId="0" fontId="5" fillId="0" borderId="0" xfId="0" applyFont="1" applyAlignment="1">
      <alignment wrapText="1"/>
    </xf>
    <xf numFmtId="0" fontId="11" fillId="0" borderId="0" xfId="0" applyFont="1"/>
    <xf numFmtId="2" fontId="11" fillId="0" borderId="0" xfId="0" applyNumberFormat="1" applyFont="1"/>
    <xf numFmtId="0" fontId="5" fillId="0" borderId="1" xfId="0" applyFont="1" applyBorder="1" applyAlignment="1">
      <alignment horizontal="center"/>
    </xf>
    <xf numFmtId="0" fontId="0" fillId="0" borderId="1" xfId="0" applyFill="1" applyBorder="1"/>
    <xf numFmtId="2" fontId="0" fillId="0" borderId="1" xfId="0" applyNumberFormat="1" applyFill="1" applyBorder="1"/>
    <xf numFmtId="2" fontId="12" fillId="0" borderId="0" xfId="0" applyNumberFormat="1" applyFont="1"/>
    <xf numFmtId="2" fontId="8" fillId="4" borderId="1" xfId="0" applyNumberFormat="1" applyFont="1" applyFill="1" applyBorder="1"/>
    <xf numFmtId="0" fontId="8" fillId="4" borderId="1" xfId="0" applyFont="1" applyFill="1" applyBorder="1"/>
    <xf numFmtId="0" fontId="0" fillId="0" borderId="0" xfId="0" applyAlignment="1">
      <alignment horizontal="left"/>
    </xf>
    <xf numFmtId="2" fontId="0" fillId="0" borderId="0" xfId="0" applyNumberFormat="1" applyAlignment="1">
      <alignment horizontal="left"/>
    </xf>
    <xf numFmtId="2" fontId="7" fillId="0" borderId="1" xfId="0" applyNumberFormat="1" applyFont="1" applyBorder="1"/>
    <xf numFmtId="0" fontId="5" fillId="0" borderId="0" xfId="0" applyFont="1" applyAlignment="1"/>
    <xf numFmtId="0" fontId="6" fillId="0" borderId="0" xfId="0" quotePrefix="1" applyFont="1" applyFill="1" applyBorder="1" applyAlignment="1" applyProtection="1">
      <alignment vertical="center" wrapText="1"/>
      <protection locked="0"/>
    </xf>
    <xf numFmtId="0" fontId="0" fillId="0" borderId="0" xfId="0" applyBorder="1"/>
    <xf numFmtId="2" fontId="0" fillId="0" borderId="0" xfId="0" applyNumberFormat="1" applyFill="1" applyBorder="1"/>
    <xf numFmtId="0" fontId="8" fillId="0" borderId="0" xfId="0" applyFont="1" applyFill="1" applyBorder="1"/>
    <xf numFmtId="2" fontId="8" fillId="0" borderId="0" xfId="0" applyNumberFormat="1" applyFont="1" applyFill="1" applyBorder="1"/>
    <xf numFmtId="0" fontId="4" fillId="0" borderId="1" xfId="0" applyFont="1" applyBorder="1"/>
    <xf numFmtId="2" fontId="4" fillId="0" borderId="1" xfId="0" applyNumberFormat="1" applyFont="1" applyFill="1" applyBorder="1"/>
    <xf numFmtId="0" fontId="13" fillId="0" borderId="1" xfId="0" applyFont="1" applyBorder="1"/>
    <xf numFmtId="0" fontId="6" fillId="2" borderId="1" xfId="0" applyFont="1" applyFill="1" applyBorder="1"/>
    <xf numFmtId="2" fontId="6" fillId="2" borderId="1" xfId="0" applyNumberFormat="1" applyFont="1" applyFill="1" applyBorder="1"/>
    <xf numFmtId="0" fontId="6" fillId="0" borderId="1" xfId="0" quotePrefix="1" applyFont="1" applyBorder="1" applyAlignment="1">
      <alignment horizontal="left"/>
    </xf>
    <xf numFmtId="0" fontId="6" fillId="0" borderId="1" xfId="0" applyFont="1" applyBorder="1"/>
    <xf numFmtId="0" fontId="3" fillId="0" borderId="1" xfId="0" quotePrefix="1" applyFont="1" applyBorder="1" applyAlignment="1">
      <alignment horizontal="left"/>
    </xf>
    <xf numFmtId="0" fontId="3" fillId="0" borderId="1" xfId="0" applyFont="1" applyBorder="1"/>
    <xf numFmtId="2" fontId="3" fillId="0" borderId="1" xfId="0" applyNumberFormat="1" applyFont="1" applyBorder="1"/>
    <xf numFmtId="0" fontId="6" fillId="2" borderId="1" xfId="0" applyFont="1" applyFill="1" applyBorder="1" applyAlignment="1">
      <alignment wrapText="1"/>
    </xf>
    <xf numFmtId="0" fontId="0" fillId="0" borderId="1" xfId="0" applyFill="1" applyBorder="1" applyAlignment="1">
      <alignment wrapText="1"/>
    </xf>
    <xf numFmtId="0" fontId="5" fillId="0" borderId="1" xfId="0" applyFont="1" applyBorder="1" applyAlignment="1">
      <alignment horizontal="center" wrapText="1"/>
    </xf>
    <xf numFmtId="2" fontId="4" fillId="3" borderId="1" xfId="0" applyNumberFormat="1" applyFont="1" applyFill="1" applyBorder="1"/>
    <xf numFmtId="0" fontId="8" fillId="0" borderId="0" xfId="0" applyFont="1" applyAlignment="1">
      <alignment wrapText="1"/>
    </xf>
    <xf numFmtId="0" fontId="2" fillId="0" borderId="0" xfId="0" applyFont="1" applyAlignment="1">
      <alignment wrapText="1"/>
    </xf>
    <xf numFmtId="2" fontId="2" fillId="0" borderId="0" xfId="0" applyNumberFormat="1" applyFont="1"/>
    <xf numFmtId="2" fontId="8" fillId="2" borderId="1" xfId="0" applyNumberFormat="1" applyFont="1" applyFill="1" applyBorder="1"/>
    <xf numFmtId="2" fontId="8" fillId="3" borderId="1" xfId="0" applyNumberFormat="1" applyFont="1" applyFill="1" applyBorder="1"/>
    <xf numFmtId="0" fontId="0" fillId="0" borderId="0" xfId="0" applyFill="1"/>
    <xf numFmtId="0" fontId="0" fillId="5" borderId="0" xfId="0" applyFill="1"/>
    <xf numFmtId="0" fontId="8" fillId="2" borderId="1" xfId="0" applyFont="1" applyFill="1" applyBorder="1"/>
    <xf numFmtId="2" fontId="0" fillId="0" borderId="0" xfId="0" applyNumberFormat="1" applyFill="1"/>
    <xf numFmtId="2" fontId="7" fillId="0" borderId="0" xfId="0" applyNumberFormat="1" applyFont="1"/>
    <xf numFmtId="0" fontId="13" fillId="0" borderId="1" xfId="0" quotePrefix="1" applyFont="1" applyBorder="1" applyAlignment="1" applyProtection="1">
      <alignment vertical="center" wrapText="1"/>
      <protection locked="0"/>
    </xf>
    <xf numFmtId="0" fontId="1" fillId="0" borderId="0" xfId="0" applyFont="1"/>
    <xf numFmtId="164" fontId="0" fillId="0" borderId="0" xfId="0" applyNumberFormat="1"/>
    <xf numFmtId="0" fontId="8" fillId="0" borderId="1" xfId="0" applyFont="1" applyFill="1" applyBorder="1"/>
    <xf numFmtId="2" fontId="8" fillId="0" borderId="1" xfId="0" applyNumberFormat="1" applyFont="1" applyFill="1" applyBorder="1"/>
    <xf numFmtId="2" fontId="6" fillId="3" borderId="1" xfId="0" applyNumberFormat="1" applyFont="1" applyFill="1" applyBorder="1"/>
    <xf numFmtId="0" fontId="6" fillId="0" borderId="1" xfId="0" applyFont="1" applyFill="1" applyBorder="1" applyAlignment="1">
      <alignment wrapText="1"/>
    </xf>
    <xf numFmtId="2" fontId="14" fillId="2" borderId="1" xfId="0" applyNumberFormat="1" applyFont="1" applyFill="1" applyBorder="1"/>
    <xf numFmtId="2" fontId="14" fillId="4" borderId="1" xfId="0" applyNumberFormat="1" applyFont="1" applyFill="1" applyBorder="1"/>
    <xf numFmtId="2" fontId="15" fillId="4" borderId="1" xfId="0" applyNumberFormat="1" applyFont="1" applyFill="1" applyBorder="1"/>
    <xf numFmtId="0" fontId="12" fillId="0" borderId="1" xfId="0" applyFont="1" applyBorder="1"/>
    <xf numFmtId="0" fontId="13" fillId="0" borderId="0" xfId="0" quotePrefix="1" applyFont="1" applyFill="1" applyBorder="1" applyAlignment="1" applyProtection="1">
      <alignment vertical="center" wrapText="1"/>
      <protection locked="0"/>
    </xf>
    <xf numFmtId="0" fontId="16" fillId="0" borderId="0" xfId="0" applyFont="1" applyBorder="1"/>
    <xf numFmtId="0" fontId="16" fillId="0" borderId="0" xfId="0" applyFont="1" applyFill="1" applyBorder="1"/>
    <xf numFmtId="2" fontId="16" fillId="0" borderId="0" xfId="0" applyNumberFormat="1" applyFont="1" applyFill="1" applyBorder="1"/>
    <xf numFmtId="0" fontId="16" fillId="0" borderId="0" xfId="0" applyFont="1"/>
    <xf numFmtId="2" fontId="17" fillId="0" borderId="0" xfId="0" applyNumberFormat="1" applyFont="1" applyFill="1" applyBorder="1"/>
    <xf numFmtId="4" fontId="12" fillId="0" borderId="0" xfId="0" applyNumberFormat="1" applyFont="1"/>
    <xf numFmtId="0" fontId="18" fillId="0" borderId="0" xfId="0" applyFont="1"/>
    <xf numFmtId="0" fontId="16" fillId="0" borderId="0" xfId="0" applyFont="1" applyBorder="1" applyAlignment="1">
      <alignment wrapText="1"/>
    </xf>
    <xf numFmtId="0" fontId="17" fillId="0" borderId="0" xfId="0" applyFont="1" applyFill="1" applyBorder="1"/>
    <xf numFmtId="4" fontId="16" fillId="0" borderId="0" xfId="0" applyNumberFormat="1" applyFont="1"/>
    <xf numFmtId="0" fontId="19" fillId="0" borderId="0" xfId="0" applyFont="1"/>
    <xf numFmtId="0" fontId="8" fillId="0" borderId="0" xfId="0" applyFont="1"/>
    <xf numFmtId="2" fontId="20" fillId="0" borderId="0" xfId="0" applyNumberFormat="1" applyFont="1"/>
    <xf numFmtId="2" fontId="8" fillId="0" borderId="0" xfId="0" applyNumberFormat="1" applyFont="1"/>
    <xf numFmtId="2" fontId="5" fillId="0" borderId="1" xfId="0" applyNumberFormat="1" applyFont="1" applyBorder="1"/>
    <xf numFmtId="2" fontId="0" fillId="0" borderId="1" xfId="0" applyNumberFormat="1" applyBorder="1"/>
    <xf numFmtId="2" fontId="0" fillId="2" borderId="1" xfId="0" applyNumberFormat="1" applyFont="1" applyFill="1" applyBorder="1"/>
    <xf numFmtId="2" fontId="7" fillId="2" borderId="1" xfId="0" applyNumberFormat="1" applyFont="1" applyFill="1" applyBorder="1"/>
    <xf numFmtId="0" fontId="7" fillId="0" borderId="0" xfId="0" applyFont="1"/>
    <xf numFmtId="0" fontId="21" fillId="4" borderId="1" xfId="0" applyFont="1" applyFill="1" applyBorder="1"/>
    <xf numFmtId="0" fontId="21" fillId="2" borderId="1" xfId="0" applyFont="1" applyFill="1" applyBorder="1"/>
    <xf numFmtId="2" fontId="8" fillId="2" borderId="2" xfId="0" applyNumberFormat="1" applyFont="1" applyFill="1" applyBorder="1" applyAlignment="1">
      <alignment horizontal="center"/>
    </xf>
    <xf numFmtId="2" fontId="8" fillId="2" borderId="3" xfId="0" applyNumberFormat="1" applyFont="1" applyFill="1" applyBorder="1" applyAlignment="1">
      <alignment horizontal="center"/>
    </xf>
  </cellXfs>
  <cellStyles count="1">
    <cellStyle name="Normal" xfId="0" builtinId="0"/>
  </cellStyles>
  <dxfs count="42">
    <dxf>
      <fill>
        <patternFill>
          <bgColor rgb="FFFF8F8F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theme="7" tint="0.59996337778862885"/>
        </patternFill>
      </fill>
    </dxf>
    <dxf>
      <fill>
        <patternFill>
          <bgColor rgb="FFFF8F8F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theme="7" tint="0.59996337778862885"/>
        </patternFill>
      </fill>
    </dxf>
    <dxf>
      <fill>
        <patternFill>
          <bgColor rgb="FFFF8F8F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theme="7" tint="0.59996337778862885"/>
        </patternFill>
      </fill>
    </dxf>
    <dxf>
      <fill>
        <patternFill>
          <bgColor rgb="FFFF8F8F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theme="7" tint="0.59996337778862885"/>
        </patternFill>
      </fill>
    </dxf>
    <dxf>
      <fill>
        <patternFill>
          <bgColor rgb="FFFF8F8F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theme="7" tint="0.59996337778862885"/>
        </patternFill>
      </fill>
    </dxf>
    <dxf>
      <fill>
        <patternFill>
          <bgColor rgb="FFFF8F8F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theme="7" tint="0.59996337778862885"/>
        </patternFill>
      </fill>
    </dxf>
    <dxf>
      <fill>
        <patternFill>
          <bgColor rgb="FFFF8F8F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theme="7" tint="0.59996337778862885"/>
        </patternFill>
      </fill>
    </dxf>
    <dxf>
      <fill>
        <patternFill>
          <bgColor rgb="FFFF8F8F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theme="7" tint="0.59996337778862885"/>
        </patternFill>
      </fill>
    </dxf>
    <dxf>
      <fill>
        <patternFill>
          <bgColor rgb="FFFF8F8F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theme="7" tint="0.59996337778862885"/>
        </patternFill>
      </fill>
    </dxf>
    <dxf>
      <fill>
        <patternFill>
          <bgColor rgb="FFFF8F8F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theme="7" tint="0.59996337778862885"/>
        </patternFill>
      </fill>
    </dxf>
    <dxf>
      <fill>
        <patternFill>
          <bgColor rgb="FFFF8F8F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theme="7" tint="0.59996337778862885"/>
        </patternFill>
      </fill>
    </dxf>
    <dxf>
      <fill>
        <patternFill>
          <bgColor rgb="FFFF8F8F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theme="7" tint="0.59996337778862885"/>
        </patternFill>
      </fill>
    </dxf>
    <dxf>
      <fill>
        <patternFill>
          <bgColor rgb="FFFF8F8F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theme="7" tint="0.59996337778862885"/>
        </patternFill>
      </fill>
    </dxf>
    <dxf>
      <fill>
        <patternFill>
          <bgColor rgb="FFFF8F8F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theme="7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71"/>
  <sheetViews>
    <sheetView tabSelected="1" topLeftCell="A40" zoomScale="85" zoomScaleNormal="85" workbookViewId="0">
      <selection activeCell="H58" sqref="H58"/>
    </sheetView>
  </sheetViews>
  <sheetFormatPr defaultRowHeight="15" x14ac:dyDescent="0.25"/>
  <cols>
    <col min="1" max="1" width="48.5703125" customWidth="1"/>
    <col min="2" max="2" width="23.5703125" customWidth="1"/>
    <col min="3" max="3" width="9" customWidth="1"/>
    <col min="4" max="4" width="15.140625" style="16" bestFit="1" customWidth="1"/>
    <col min="5" max="5" width="12.42578125" style="16" bestFit="1" customWidth="1"/>
    <col min="6" max="6" width="14.85546875" customWidth="1"/>
    <col min="7" max="7" width="13.5703125" customWidth="1"/>
    <col min="8" max="8" width="15.140625" customWidth="1"/>
    <col min="9" max="9" width="10.7109375" customWidth="1"/>
    <col min="10" max="10" width="13.5703125" customWidth="1"/>
    <col min="11" max="11" width="10.7109375" bestFit="1" customWidth="1"/>
    <col min="12" max="12" width="10.85546875" customWidth="1"/>
    <col min="13" max="13" width="10.42578125" customWidth="1"/>
    <col min="14" max="14" width="10" customWidth="1"/>
    <col min="15" max="15" width="9.5703125" bestFit="1" customWidth="1"/>
    <col min="16" max="16" width="10.42578125" customWidth="1"/>
    <col min="17" max="17" width="10.7109375" customWidth="1"/>
    <col min="21" max="21" width="10.28515625" bestFit="1" customWidth="1"/>
  </cols>
  <sheetData>
    <row r="1" spans="1:21" ht="45" x14ac:dyDescent="0.25">
      <c r="A1" s="15" t="s">
        <v>31</v>
      </c>
      <c r="B1" s="7" t="s">
        <v>23</v>
      </c>
      <c r="C1" s="7" t="s">
        <v>19</v>
      </c>
      <c r="D1" s="13" t="s">
        <v>24</v>
      </c>
      <c r="E1" s="13" t="s">
        <v>21</v>
      </c>
      <c r="F1" s="7" t="s">
        <v>27</v>
      </c>
      <c r="G1" s="7" t="s">
        <v>21</v>
      </c>
      <c r="H1" s="7" t="s">
        <v>45</v>
      </c>
      <c r="I1" s="7" t="s">
        <v>36</v>
      </c>
      <c r="J1" s="7" t="s">
        <v>22</v>
      </c>
      <c r="K1" s="26" t="s">
        <v>37</v>
      </c>
      <c r="L1" s="26" t="s">
        <v>39</v>
      </c>
      <c r="M1" s="26" t="s">
        <v>40</v>
      </c>
      <c r="N1" s="38"/>
      <c r="O1" s="38"/>
    </row>
    <row r="2" spans="1:21" ht="105" x14ac:dyDescent="0.25">
      <c r="A2" s="3" t="s">
        <v>12</v>
      </c>
      <c r="B2" s="9" t="s">
        <v>34</v>
      </c>
      <c r="C2" s="8" t="s">
        <v>20</v>
      </c>
      <c r="D2" s="37">
        <v>0</v>
      </c>
      <c r="E2" s="37">
        <v>0</v>
      </c>
      <c r="F2" s="8">
        <v>0</v>
      </c>
      <c r="G2" s="5"/>
      <c r="H2" s="2" t="s">
        <v>95</v>
      </c>
      <c r="I2" s="23">
        <f>E3+E4+E7+E12+E13+E14+E15+E17+E23+E24+E25+E26+E27+E34+E35+E45+E46+E47+E48+E54</f>
        <v>134341.20256198346</v>
      </c>
      <c r="J2" s="24">
        <f>E5+E6+E18+E19+E36+E38+E31+E49+E50+E55+E58+E59</f>
        <v>405455.55471074377</v>
      </c>
      <c r="K2" s="25">
        <f>G16+G18+G39+G40+G60++G54+G55+G51</f>
        <v>165661.74380165289</v>
      </c>
      <c r="L2" s="25">
        <f>G3+G24+G26+G27+G35+G37+G38+G34+G58</f>
        <v>125847.85123966943</v>
      </c>
      <c r="M2" s="25">
        <f>G6+G36</f>
        <v>11880.731157024793</v>
      </c>
      <c r="N2" s="16"/>
      <c r="O2" s="16"/>
      <c r="U2" s="17"/>
    </row>
    <row r="3" spans="1:21" ht="104.45" customHeight="1" x14ac:dyDescent="0.25">
      <c r="A3" s="3" t="s">
        <v>13</v>
      </c>
      <c r="B3" s="6" t="s">
        <v>25</v>
      </c>
      <c r="C3" s="18" t="s">
        <v>20</v>
      </c>
      <c r="D3" s="61">
        <f>6937.25*1.21</f>
        <v>8394.0725000000002</v>
      </c>
      <c r="E3" s="61">
        <f t="shared" ref="E3:E7" si="0">D3/1.21</f>
        <v>6937.25</v>
      </c>
      <c r="F3" s="10">
        <v>984.47</v>
      </c>
      <c r="G3" s="11">
        <f>F3/1.21</f>
        <v>813.61157024793397</v>
      </c>
      <c r="I3" s="16">
        <f>I2+J2</f>
        <v>539796.75727272721</v>
      </c>
      <c r="K3" s="16">
        <f>K2+L2+M2</f>
        <v>303390.32619834709</v>
      </c>
      <c r="Q3" s="16">
        <f>I3-K3+E2</f>
        <v>236406.43107438012</v>
      </c>
      <c r="R3">
        <f>Q3*1.21</f>
        <v>286051.78159999993</v>
      </c>
      <c r="U3" s="30"/>
    </row>
    <row r="4" spans="1:21" x14ac:dyDescent="0.25">
      <c r="A4" s="14" t="s">
        <v>14</v>
      </c>
      <c r="B4" s="5"/>
      <c r="C4" s="18" t="s">
        <v>20</v>
      </c>
      <c r="D4" s="61">
        <v>43946.41</v>
      </c>
      <c r="E4" s="61">
        <f t="shared" si="0"/>
        <v>36319.347107438021</v>
      </c>
      <c r="F4" s="10"/>
      <c r="G4" s="10"/>
      <c r="H4" s="7" t="s">
        <v>46</v>
      </c>
      <c r="I4" s="7">
        <f>I2*1.21</f>
        <v>162552.85509999999</v>
      </c>
      <c r="J4" s="13">
        <f>J2*1.21</f>
        <v>490601.22119999997</v>
      </c>
      <c r="K4" s="7">
        <f>K3*1.21</f>
        <v>367102.29469999997</v>
      </c>
      <c r="L4" s="16"/>
      <c r="N4" s="7"/>
      <c r="O4" s="7"/>
      <c r="U4" s="30"/>
    </row>
    <row r="5" spans="1:21" ht="25.5" x14ac:dyDescent="0.25">
      <c r="A5" s="3" t="s">
        <v>15</v>
      </c>
      <c r="B5" s="5"/>
      <c r="C5" s="5" t="s">
        <v>22</v>
      </c>
      <c r="D5" s="62">
        <f>5734.21*1.21</f>
        <v>6938.3940999999995</v>
      </c>
      <c r="E5" s="62">
        <f t="shared" si="0"/>
        <v>5734.21</v>
      </c>
      <c r="F5" s="10"/>
      <c r="G5" s="10"/>
      <c r="H5" s="2"/>
    </row>
    <row r="6" spans="1:21" ht="105" x14ac:dyDescent="0.25">
      <c r="A6" s="3" t="s">
        <v>16</v>
      </c>
      <c r="B6" s="6" t="s">
        <v>26</v>
      </c>
      <c r="C6" s="5" t="s">
        <v>22</v>
      </c>
      <c r="D6" s="62">
        <v>534.91999999999996</v>
      </c>
      <c r="E6" s="62">
        <f t="shared" si="0"/>
        <v>442.08264462809916</v>
      </c>
      <c r="F6" s="11">
        <f>G6*1.21</f>
        <v>3357.8346999999999</v>
      </c>
      <c r="G6" s="10">
        <v>2775.07</v>
      </c>
      <c r="J6" s="58" t="s">
        <v>98</v>
      </c>
      <c r="K6" s="26"/>
      <c r="L6" s="7" t="s">
        <v>101</v>
      </c>
      <c r="M6" s="7" t="s">
        <v>22</v>
      </c>
      <c r="N6" s="26" t="s">
        <v>29</v>
      </c>
      <c r="O6" s="26" t="s">
        <v>20</v>
      </c>
      <c r="P6" s="26" t="s">
        <v>22</v>
      </c>
      <c r="Q6" s="38"/>
      <c r="R6" s="38"/>
    </row>
    <row r="7" spans="1:21" x14ac:dyDescent="0.25">
      <c r="A7" s="3" t="s">
        <v>17</v>
      </c>
      <c r="B7" s="5"/>
      <c r="C7" s="18" t="s">
        <v>20</v>
      </c>
      <c r="D7" s="101">
        <v>4175.3599999999997</v>
      </c>
      <c r="E7" s="101">
        <f t="shared" si="0"/>
        <v>3450.7107438016528</v>
      </c>
      <c r="F7" s="10"/>
      <c r="G7" s="10"/>
      <c r="J7" t="s">
        <v>116</v>
      </c>
      <c r="K7" s="59" t="s">
        <v>96</v>
      </c>
      <c r="L7" s="16">
        <f>E4+E7</f>
        <v>39770.057851239675</v>
      </c>
      <c r="M7" s="16">
        <f>E5+E6</f>
        <v>6176.292644628099</v>
      </c>
      <c r="O7" s="16">
        <f>G3</f>
        <v>813.61157024793397</v>
      </c>
      <c r="P7">
        <f>G6</f>
        <v>2775.07</v>
      </c>
    </row>
    <row r="8" spans="1:21" ht="25.5" x14ac:dyDescent="0.25">
      <c r="A8" s="3" t="s">
        <v>18</v>
      </c>
      <c r="B8" s="5"/>
      <c r="C8" s="18" t="s">
        <v>20</v>
      </c>
      <c r="D8" s="102"/>
      <c r="E8" s="102"/>
      <c r="F8" s="10"/>
      <c r="G8" s="10"/>
      <c r="K8" s="60" t="s">
        <v>97</v>
      </c>
      <c r="L8" s="16">
        <f>L7*1.21</f>
        <v>48121.770000000004</v>
      </c>
      <c r="M8" s="16">
        <f>M7*1.21</f>
        <v>7473.3140999999996</v>
      </c>
      <c r="N8" s="16"/>
      <c r="O8" s="16">
        <f>O7*1.21</f>
        <v>984.47</v>
      </c>
      <c r="P8" s="16">
        <f>P7*1.21</f>
        <v>3357.8346999999999</v>
      </c>
    </row>
    <row r="9" spans="1:21" ht="25.5" customHeight="1" x14ac:dyDescent="0.25">
      <c r="A9" s="68" t="s">
        <v>110</v>
      </c>
      <c r="B9" s="69">
        <v>52883.6</v>
      </c>
      <c r="D9" s="13">
        <f>SUM(D2:D8)</f>
        <v>63989.156600000002</v>
      </c>
      <c r="E9" s="13">
        <f>SUM(E3:E8)</f>
        <v>52883.600495867773</v>
      </c>
      <c r="F9" s="4">
        <f>SUM(F2:F8)</f>
        <v>4342.3046999999997</v>
      </c>
      <c r="G9" s="4">
        <f>SUM(G2:G8)</f>
        <v>3588.6815702479344</v>
      </c>
      <c r="K9" t="s">
        <v>103</v>
      </c>
      <c r="L9" s="67">
        <f>D3+D4+D7</f>
        <v>56515.842500000006</v>
      </c>
      <c r="N9" t="s">
        <v>100</v>
      </c>
      <c r="O9" s="66">
        <f>P8+O8</f>
        <v>4342.3046999999997</v>
      </c>
    </row>
    <row r="10" spans="1:21" ht="15" customHeight="1" x14ac:dyDescent="0.25">
      <c r="A10" s="1"/>
      <c r="D10" s="13"/>
      <c r="E10" s="13">
        <f>E6</f>
        <v>442.08264462809916</v>
      </c>
      <c r="F10" s="4"/>
      <c r="G10" s="4">
        <f t="shared" ref="G10" si="1">G6</f>
        <v>2775.07</v>
      </c>
      <c r="H10" s="17">
        <f>E10-G10</f>
        <v>-2332.9873553719008</v>
      </c>
      <c r="I10" t="s">
        <v>35</v>
      </c>
    </row>
    <row r="11" spans="1:21" ht="15" customHeight="1" x14ac:dyDescent="0.25">
      <c r="A11" s="15" t="s">
        <v>32</v>
      </c>
      <c r="B11" s="12" t="s">
        <v>23</v>
      </c>
      <c r="C11" s="12" t="s">
        <v>19</v>
      </c>
      <c r="D11" s="94" t="s">
        <v>24</v>
      </c>
      <c r="E11" s="94" t="s">
        <v>21</v>
      </c>
      <c r="F11" s="12" t="s">
        <v>27</v>
      </c>
      <c r="G11" s="12" t="s">
        <v>21</v>
      </c>
      <c r="J11" s="58" t="s">
        <v>98</v>
      </c>
      <c r="K11" s="26"/>
      <c r="L11" s="7" t="s">
        <v>101</v>
      </c>
      <c r="M11" s="7" t="s">
        <v>22</v>
      </c>
      <c r="N11" s="26" t="s">
        <v>37</v>
      </c>
      <c r="O11" s="26" t="s">
        <v>39</v>
      </c>
      <c r="P11" s="26" t="s">
        <v>40</v>
      </c>
    </row>
    <row r="12" spans="1:21" ht="25.5" x14ac:dyDescent="0.25">
      <c r="A12" s="3" t="s">
        <v>0</v>
      </c>
      <c r="B12" s="5"/>
      <c r="C12" s="18" t="s">
        <v>20</v>
      </c>
      <c r="D12" s="61">
        <v>1069.6400000000001</v>
      </c>
      <c r="E12" s="97">
        <f>D12/1.21</f>
        <v>884.00000000000011</v>
      </c>
      <c r="F12" s="5"/>
      <c r="G12" s="5"/>
      <c r="J12" t="s">
        <v>117</v>
      </c>
      <c r="K12" s="59" t="s">
        <v>96</v>
      </c>
      <c r="L12" s="16">
        <f>E12+E13+E14+E15+E17</f>
        <v>5785.7023140495867</v>
      </c>
      <c r="M12" s="16">
        <f>E18+E19</f>
        <v>107487.06611570249</v>
      </c>
      <c r="N12" s="16">
        <f>G16</f>
        <v>6778.8264462809911</v>
      </c>
      <c r="O12" s="16">
        <f>G18</f>
        <v>1002.9173553719008</v>
      </c>
    </row>
    <row r="13" spans="1:21" ht="25.5" x14ac:dyDescent="0.25">
      <c r="A13" s="3" t="s">
        <v>1</v>
      </c>
      <c r="B13" s="5"/>
      <c r="C13" s="18" t="s">
        <v>20</v>
      </c>
      <c r="D13" s="61">
        <v>1360.77</v>
      </c>
      <c r="E13" s="97">
        <f t="shared" ref="E13:E19" si="2">D13/1.21</f>
        <v>1124.6033057851239</v>
      </c>
      <c r="F13" s="5"/>
      <c r="G13" s="5"/>
      <c r="K13" s="60" t="s">
        <v>97</v>
      </c>
      <c r="L13" s="16">
        <f>L12*1.21</f>
        <v>7000.6997999999994</v>
      </c>
      <c r="M13" s="16">
        <f>M12*1.21</f>
        <v>130059.35</v>
      </c>
      <c r="N13" s="16">
        <f>N12*1.21</f>
        <v>8202.3799999999992</v>
      </c>
      <c r="O13" s="16">
        <f>O12*1.21</f>
        <v>1213.53</v>
      </c>
    </row>
    <row r="14" spans="1:21" ht="25.5" x14ac:dyDescent="0.25">
      <c r="A14" s="3" t="s">
        <v>2</v>
      </c>
      <c r="B14" s="5"/>
      <c r="C14" s="18" t="s">
        <v>20</v>
      </c>
      <c r="D14" s="61">
        <v>1802.21</v>
      </c>
      <c r="E14" s="97">
        <f t="shared" si="2"/>
        <v>1489.4297520661157</v>
      </c>
      <c r="F14" s="5"/>
      <c r="G14" s="5"/>
      <c r="N14" t="s">
        <v>100</v>
      </c>
      <c r="O14" s="64">
        <f>N13+O13</f>
        <v>9415.91</v>
      </c>
    </row>
    <row r="15" spans="1:21" ht="25.5" x14ac:dyDescent="0.25">
      <c r="A15" s="3" t="s">
        <v>3</v>
      </c>
      <c r="B15" s="5" t="s">
        <v>127</v>
      </c>
      <c r="C15" s="18" t="s">
        <v>20</v>
      </c>
      <c r="D15" s="61">
        <f>E15*1.21</f>
        <v>2132.4798000000001</v>
      </c>
      <c r="E15" s="97">
        <v>1762.38</v>
      </c>
      <c r="F15" s="10"/>
      <c r="G15" s="10"/>
      <c r="I15" s="63"/>
      <c r="M15" s="16"/>
    </row>
    <row r="16" spans="1:21" ht="25.5" x14ac:dyDescent="0.25">
      <c r="A16" s="3" t="s">
        <v>28</v>
      </c>
      <c r="B16" s="5"/>
      <c r="C16" s="5" t="s">
        <v>29</v>
      </c>
      <c r="D16" s="95"/>
      <c r="E16" s="11"/>
      <c r="F16" s="34">
        <v>8202.3799999999992</v>
      </c>
      <c r="G16" s="33">
        <f>F16/1.21</f>
        <v>6778.8264462809911</v>
      </c>
      <c r="H16" s="64" t="s">
        <v>99</v>
      </c>
      <c r="I16" s="64"/>
      <c r="J16" s="58" t="s">
        <v>98</v>
      </c>
      <c r="L16" s="7" t="s">
        <v>101</v>
      </c>
      <c r="M16" s="7" t="s">
        <v>22</v>
      </c>
      <c r="N16" s="26" t="s">
        <v>29</v>
      </c>
      <c r="Q16" s="26"/>
      <c r="R16" s="26"/>
    </row>
    <row r="17" spans="1:16" ht="25.5" x14ac:dyDescent="0.25">
      <c r="A17" s="3" t="s">
        <v>4</v>
      </c>
      <c r="B17" s="5"/>
      <c r="C17" s="20" t="s">
        <v>20</v>
      </c>
      <c r="D17" s="61">
        <v>635.6</v>
      </c>
      <c r="E17" s="97">
        <f t="shared" si="2"/>
        <v>525.28925619834718</v>
      </c>
      <c r="F17" s="10"/>
      <c r="G17" s="11"/>
      <c r="J17" t="s">
        <v>118</v>
      </c>
      <c r="K17" t="s">
        <v>97</v>
      </c>
      <c r="L17" s="16">
        <f>L13+L9</f>
        <v>63516.542300000008</v>
      </c>
      <c r="M17" s="16">
        <f>M13+M8</f>
        <v>137532.66409999999</v>
      </c>
      <c r="N17" s="16">
        <f>O14+O8+P8</f>
        <v>13758.214699999999</v>
      </c>
    </row>
    <row r="18" spans="1:16" ht="45" x14ac:dyDescent="0.25">
      <c r="A18" s="3" t="s">
        <v>5</v>
      </c>
      <c r="B18" s="6"/>
      <c r="C18" s="6" t="s">
        <v>30</v>
      </c>
      <c r="D18" s="62">
        <v>347.95</v>
      </c>
      <c r="E18" s="22">
        <f t="shared" si="2"/>
        <v>287.56198347107437</v>
      </c>
      <c r="F18" s="34">
        <v>1213.53</v>
      </c>
      <c r="G18" s="33">
        <f>F18/1.21</f>
        <v>1002.9173553719008</v>
      </c>
    </row>
    <row r="19" spans="1:16" ht="25.5" x14ac:dyDescent="0.25">
      <c r="A19" s="3" t="s">
        <v>6</v>
      </c>
      <c r="B19" s="5"/>
      <c r="C19" s="5" t="s">
        <v>22</v>
      </c>
      <c r="D19" s="62">
        <v>129711.4</v>
      </c>
      <c r="E19" s="22">
        <f t="shared" si="2"/>
        <v>107199.50413223141</v>
      </c>
      <c r="F19" s="5"/>
      <c r="G19" s="5"/>
      <c r="H19">
        <v>1934.38</v>
      </c>
    </row>
    <row r="20" spans="1:16" ht="25.5" x14ac:dyDescent="0.25">
      <c r="A20" s="68" t="s">
        <v>111</v>
      </c>
      <c r="B20" s="16">
        <f>E13+E12+E14+E15+E17+E18</f>
        <v>6073.2642975206609</v>
      </c>
      <c r="D20" s="13">
        <f>SUM(D12:D19)</f>
        <v>137060.04980000001</v>
      </c>
      <c r="E20" s="13">
        <f t="shared" ref="E20:G20" si="3">SUM(E12:E19)</f>
        <v>113272.76842975206</v>
      </c>
      <c r="F20" s="13">
        <f>SUM(F12:F19)</f>
        <v>9415.91</v>
      </c>
      <c r="G20" s="13">
        <f t="shared" si="3"/>
        <v>7781.7438016528922</v>
      </c>
    </row>
    <row r="21" spans="1:16" x14ac:dyDescent="0.25">
      <c r="A21" s="3"/>
      <c r="C21" s="16">
        <f>108798.17-E19</f>
        <v>1598.6658677685919</v>
      </c>
      <c r="D21" s="13"/>
      <c r="E21" s="13">
        <f>E14+E18+E17+E19</f>
        <v>109501.78512396694</v>
      </c>
      <c r="F21" s="13"/>
      <c r="G21" s="13">
        <f>G19+G18+G17+G14</f>
        <v>1002.9173553719008</v>
      </c>
      <c r="H21" s="16">
        <f>E21-G21</f>
        <v>108498.86776859504</v>
      </c>
      <c r="I21" t="s">
        <v>35</v>
      </c>
    </row>
    <row r="22" spans="1:16" x14ac:dyDescent="0.25">
      <c r="A22" s="15" t="s">
        <v>33</v>
      </c>
      <c r="B22" s="12" t="s">
        <v>23</v>
      </c>
      <c r="C22" s="12" t="s">
        <v>19</v>
      </c>
      <c r="D22" s="94" t="s">
        <v>24</v>
      </c>
      <c r="E22" s="94" t="s">
        <v>21</v>
      </c>
      <c r="F22" s="12" t="s">
        <v>27</v>
      </c>
      <c r="G22" s="12" t="s">
        <v>21</v>
      </c>
      <c r="J22" s="58" t="s">
        <v>98</v>
      </c>
      <c r="K22" s="26"/>
      <c r="L22" s="7" t="s">
        <v>101</v>
      </c>
      <c r="M22" s="7" t="s">
        <v>22</v>
      </c>
      <c r="N22" s="26" t="s">
        <v>29</v>
      </c>
      <c r="O22" s="26" t="s">
        <v>20</v>
      </c>
      <c r="P22" s="26" t="s">
        <v>22</v>
      </c>
    </row>
    <row r="23" spans="1:16" x14ac:dyDescent="0.25">
      <c r="A23" s="3" t="s">
        <v>7</v>
      </c>
      <c r="B23" s="5"/>
      <c r="C23" s="18" t="s">
        <v>20</v>
      </c>
      <c r="D23" s="96">
        <v>1168.03</v>
      </c>
      <c r="E23" s="19">
        <f>D23/1.21</f>
        <v>965.31404958677683</v>
      </c>
      <c r="F23" s="10"/>
      <c r="G23" s="10"/>
      <c r="J23" t="s">
        <v>119</v>
      </c>
      <c r="K23" s="59" t="s">
        <v>96</v>
      </c>
      <c r="L23" s="16">
        <f>E23+E24+E25+E26+E27</f>
        <v>19310.512396694219</v>
      </c>
      <c r="M23" s="16">
        <v>0</v>
      </c>
      <c r="N23" s="16">
        <f>G24+G26+G27</f>
        <v>10698.561983471074</v>
      </c>
      <c r="O23" s="16"/>
    </row>
    <row r="24" spans="1:16" x14ac:dyDescent="0.25">
      <c r="A24" s="3" t="s">
        <v>8</v>
      </c>
      <c r="B24" s="5"/>
      <c r="C24" s="18" t="s">
        <v>20</v>
      </c>
      <c r="D24" s="96">
        <v>17686.73</v>
      </c>
      <c r="E24" s="97">
        <f t="shared" ref="E24:E27" si="4">D24/1.21</f>
        <v>14617.132231404959</v>
      </c>
      <c r="F24" s="10">
        <v>4745.24</v>
      </c>
      <c r="G24" s="11">
        <f>F24/1.21</f>
        <v>3921.6859504132231</v>
      </c>
      <c r="K24" t="s">
        <v>97</v>
      </c>
      <c r="L24">
        <f>L23*1.21</f>
        <v>23365.720000000005</v>
      </c>
      <c r="M24">
        <f t="shared" ref="M24:P24" si="5">M23*1.21</f>
        <v>0</v>
      </c>
      <c r="N24">
        <f t="shared" si="5"/>
        <v>12945.26</v>
      </c>
      <c r="O24">
        <f t="shared" si="5"/>
        <v>0</v>
      </c>
      <c r="P24">
        <f t="shared" si="5"/>
        <v>0</v>
      </c>
    </row>
    <row r="25" spans="1:16" x14ac:dyDescent="0.25">
      <c r="A25" s="3" t="s">
        <v>9</v>
      </c>
      <c r="B25" s="5"/>
      <c r="C25" s="18" t="s">
        <v>20</v>
      </c>
      <c r="D25" s="96">
        <v>682.75</v>
      </c>
      <c r="E25" s="97">
        <f t="shared" si="4"/>
        <v>564.25619834710744</v>
      </c>
      <c r="F25" s="10"/>
      <c r="G25" s="10"/>
    </row>
    <row r="26" spans="1:16" x14ac:dyDescent="0.25">
      <c r="A26" s="3" t="s">
        <v>10</v>
      </c>
      <c r="B26" s="5"/>
      <c r="C26" s="18" t="s">
        <v>20</v>
      </c>
      <c r="D26" s="96">
        <v>3724.26</v>
      </c>
      <c r="E26" s="97">
        <f t="shared" si="4"/>
        <v>3077.9008264462814</v>
      </c>
      <c r="F26" s="10">
        <v>4720.08</v>
      </c>
      <c r="G26" s="11">
        <f>F26/1.21</f>
        <v>3900.8925619834713</v>
      </c>
      <c r="L26" s="7" t="s">
        <v>101</v>
      </c>
      <c r="M26" s="7" t="s">
        <v>22</v>
      </c>
      <c r="N26" s="26" t="s">
        <v>29</v>
      </c>
    </row>
    <row r="27" spans="1:16" ht="30" x14ac:dyDescent="0.25">
      <c r="A27" s="3" t="s">
        <v>11</v>
      </c>
      <c r="B27" s="5"/>
      <c r="C27" s="18" t="s">
        <v>20</v>
      </c>
      <c r="D27" s="96">
        <v>103.95</v>
      </c>
      <c r="E27" s="19">
        <f t="shared" si="4"/>
        <v>85.909090909090921</v>
      </c>
      <c r="F27" s="10">
        <v>3479.94</v>
      </c>
      <c r="G27" s="11">
        <f>F27/1.21</f>
        <v>2875.9834710743803</v>
      </c>
      <c r="J27" s="2" t="s">
        <v>102</v>
      </c>
      <c r="K27" t="s">
        <v>58</v>
      </c>
      <c r="L27" s="16">
        <f>L24+L13+L9</f>
        <v>86882.262300000002</v>
      </c>
      <c r="M27" s="16">
        <f>M13+M8</f>
        <v>137532.66409999999</v>
      </c>
      <c r="N27" s="16">
        <f>N24+O14+O9</f>
        <v>26703.474699999999</v>
      </c>
    </row>
    <row r="28" spans="1:16" ht="25.5" x14ac:dyDescent="0.25">
      <c r="A28" s="68" t="s">
        <v>110</v>
      </c>
      <c r="B28" s="16">
        <f>E23+E24+E25+E26+E27</f>
        <v>19310.512396694219</v>
      </c>
      <c r="D28" s="13">
        <f>SUM(D22:D27)</f>
        <v>23365.719999999998</v>
      </c>
      <c r="E28" s="13">
        <f>SUM(E23:E27)</f>
        <v>19310.512396694219</v>
      </c>
      <c r="F28" s="13">
        <f>SUM(F23:F27)</f>
        <v>12945.26</v>
      </c>
      <c r="G28" s="13">
        <f t="shared" ref="G28" si="6">SUM(G23:G27)</f>
        <v>10698.561983471074</v>
      </c>
    </row>
    <row r="29" spans="1:16" x14ac:dyDescent="0.25">
      <c r="A29" s="2"/>
      <c r="B29" s="16">
        <f>B28+B20+B9</f>
        <v>78267.37669421488</v>
      </c>
      <c r="E29" s="16">
        <f>E24+E23</f>
        <v>15582.446280991737</v>
      </c>
      <c r="F29" s="16"/>
      <c r="G29" s="16">
        <f>G24</f>
        <v>3921.6859504132231</v>
      </c>
      <c r="H29" s="16">
        <f>E29-G29</f>
        <v>11660.760330578514</v>
      </c>
      <c r="I29" t="s">
        <v>35</v>
      </c>
    </row>
    <row r="30" spans="1:16" x14ac:dyDescent="0.25">
      <c r="A30" s="29" t="s">
        <v>42</v>
      </c>
      <c r="B30" s="12" t="s">
        <v>23</v>
      </c>
      <c r="C30" s="12" t="s">
        <v>19</v>
      </c>
      <c r="D30" s="94" t="s">
        <v>24</v>
      </c>
      <c r="E30" s="94" t="s">
        <v>21</v>
      </c>
      <c r="F30" s="12" t="s">
        <v>27</v>
      </c>
      <c r="G30" s="12" t="s">
        <v>21</v>
      </c>
      <c r="L30" s="7" t="s">
        <v>101</v>
      </c>
      <c r="M30" s="7" t="s">
        <v>22</v>
      </c>
      <c r="N30" s="26" t="s">
        <v>29</v>
      </c>
    </row>
    <row r="31" spans="1:16" ht="30" x14ac:dyDescent="0.25">
      <c r="A31" s="3" t="s">
        <v>54</v>
      </c>
      <c r="B31" s="5"/>
      <c r="C31" s="30" t="s">
        <v>22</v>
      </c>
      <c r="D31" s="22">
        <v>229853.19</v>
      </c>
      <c r="E31" s="22">
        <f>D31/1.21</f>
        <v>189961.31404958677</v>
      </c>
      <c r="F31" s="5"/>
      <c r="G31" s="5"/>
      <c r="J31" s="2" t="s">
        <v>104</v>
      </c>
      <c r="K31" t="s">
        <v>58</v>
      </c>
      <c r="L31" s="16">
        <f>L17+L24</f>
        <v>86882.262300000017</v>
      </c>
      <c r="M31" s="16">
        <f>M17+D31+M24</f>
        <v>367385.8541</v>
      </c>
      <c r="N31" s="16">
        <f>N17+N24</f>
        <v>26703.474699999999</v>
      </c>
    </row>
    <row r="32" spans="1:16" x14ac:dyDescent="0.25">
      <c r="A32" s="2"/>
      <c r="D32" s="16">
        <f>D31</f>
        <v>229853.19</v>
      </c>
      <c r="E32" s="16">
        <f>E31</f>
        <v>189961.31404958677</v>
      </c>
      <c r="F32" s="16"/>
      <c r="G32" s="16"/>
      <c r="H32" s="16">
        <f>E32</f>
        <v>189961.31404958677</v>
      </c>
      <c r="I32" t="s">
        <v>35</v>
      </c>
      <c r="K32" s="17"/>
    </row>
    <row r="33" spans="1:16" x14ac:dyDescent="0.25">
      <c r="A33" s="29" t="s">
        <v>47</v>
      </c>
      <c r="B33" s="12" t="s">
        <v>23</v>
      </c>
      <c r="C33" s="12" t="s">
        <v>19</v>
      </c>
      <c r="D33" s="94" t="s">
        <v>24</v>
      </c>
      <c r="E33" s="94" t="s">
        <v>21</v>
      </c>
      <c r="F33" s="12" t="s">
        <v>27</v>
      </c>
      <c r="G33" s="12" t="s">
        <v>21</v>
      </c>
      <c r="L33" s="16"/>
    </row>
    <row r="34" spans="1:16" ht="25.5" x14ac:dyDescent="0.25">
      <c r="A34" s="3" t="s">
        <v>70</v>
      </c>
      <c r="B34" s="5"/>
      <c r="C34" s="18" t="s">
        <v>20</v>
      </c>
      <c r="D34" s="61">
        <v>3081.36</v>
      </c>
      <c r="E34" s="61">
        <f>D34/1.21</f>
        <v>2546.5785123966944</v>
      </c>
      <c r="F34" s="65">
        <v>1589.37</v>
      </c>
      <c r="G34" s="61">
        <f t="shared" ref="G34:G40" si="7">F34/1.21</f>
        <v>1313.5289256198346</v>
      </c>
      <c r="J34" s="58" t="s">
        <v>98</v>
      </c>
      <c r="K34" s="26"/>
      <c r="L34" s="7" t="s">
        <v>101</v>
      </c>
      <c r="M34" s="7" t="s">
        <v>22</v>
      </c>
      <c r="N34" s="26" t="s">
        <v>29</v>
      </c>
      <c r="O34" s="26" t="s">
        <v>20</v>
      </c>
      <c r="P34" s="26" t="s">
        <v>22</v>
      </c>
    </row>
    <row r="35" spans="1:16" x14ac:dyDescent="0.25">
      <c r="A35" s="3" t="s">
        <v>48</v>
      </c>
      <c r="B35" s="5"/>
      <c r="C35" s="18" t="s">
        <v>20</v>
      </c>
      <c r="D35" s="61">
        <v>25218.12</v>
      </c>
      <c r="E35" s="61">
        <f t="shared" ref="E35" si="8">D35/1.21</f>
        <v>20841.421487603304</v>
      </c>
      <c r="F35" s="34">
        <v>0</v>
      </c>
      <c r="G35" s="33">
        <f t="shared" si="7"/>
        <v>0</v>
      </c>
      <c r="J35" t="s">
        <v>120</v>
      </c>
      <c r="K35" s="59" t="s">
        <v>108</v>
      </c>
      <c r="L35" s="16">
        <f>D34+D35</f>
        <v>28299.48</v>
      </c>
      <c r="M35" s="16">
        <f>D36+D38</f>
        <v>53461.3</v>
      </c>
      <c r="N35" s="16">
        <f>F34+F36+F37+F38+F39+F40</f>
        <v>151924.08000000002</v>
      </c>
      <c r="O35" s="16"/>
    </row>
    <row r="36" spans="1:16" ht="30" x14ac:dyDescent="0.25">
      <c r="A36" s="3" t="s">
        <v>49</v>
      </c>
      <c r="B36" s="5"/>
      <c r="C36" s="6" t="s">
        <v>43</v>
      </c>
      <c r="D36" s="62">
        <v>38971.94</v>
      </c>
      <c r="E36" s="62">
        <f>D36/1.21</f>
        <v>32208.21487603306</v>
      </c>
      <c r="F36" s="34">
        <v>11017.85</v>
      </c>
      <c r="G36" s="33">
        <f t="shared" si="7"/>
        <v>9105.6611570247933</v>
      </c>
    </row>
    <row r="37" spans="1:16" ht="30" x14ac:dyDescent="0.25">
      <c r="A37" s="3" t="s">
        <v>50</v>
      </c>
      <c r="B37" s="5" t="s">
        <v>105</v>
      </c>
      <c r="C37" s="6" t="s">
        <v>43</v>
      </c>
      <c r="D37" s="72"/>
      <c r="E37" s="72"/>
      <c r="F37" s="34">
        <v>91888.02</v>
      </c>
      <c r="G37" s="33">
        <f t="shared" si="7"/>
        <v>75940.512396694219</v>
      </c>
      <c r="H37" s="21" t="s">
        <v>106</v>
      </c>
      <c r="L37" s="7" t="s">
        <v>101</v>
      </c>
      <c r="M37" s="7" t="s">
        <v>22</v>
      </c>
      <c r="N37" s="26" t="s">
        <v>29</v>
      </c>
    </row>
    <row r="38" spans="1:16" ht="30" x14ac:dyDescent="0.25">
      <c r="A38" s="3" t="s">
        <v>51</v>
      </c>
      <c r="B38" s="5" t="s">
        <v>105</v>
      </c>
      <c r="C38" s="6" t="s">
        <v>43</v>
      </c>
      <c r="D38" s="62">
        <v>14489.36</v>
      </c>
      <c r="E38" s="62">
        <f>D38/1.21</f>
        <v>11974.677685950413</v>
      </c>
      <c r="F38" s="34">
        <v>36773.58</v>
      </c>
      <c r="G38" s="33">
        <f t="shared" si="7"/>
        <v>30391.388429752067</v>
      </c>
      <c r="H38" s="21" t="s">
        <v>107</v>
      </c>
      <c r="J38" s="2" t="s">
        <v>109</v>
      </c>
      <c r="K38" t="s">
        <v>58</v>
      </c>
      <c r="L38" s="16">
        <f>L31+L35</f>
        <v>115181.74230000001</v>
      </c>
      <c r="M38" s="16">
        <f>M31+M35</f>
        <v>420847.15409999999</v>
      </c>
      <c r="N38" s="16">
        <f>N31+N35</f>
        <v>178627.55470000001</v>
      </c>
    </row>
    <row r="39" spans="1:16" ht="25.5" x14ac:dyDescent="0.25">
      <c r="A39" s="3" t="s">
        <v>52</v>
      </c>
      <c r="B39" s="5"/>
      <c r="C39" s="6" t="s">
        <v>44</v>
      </c>
      <c r="D39" s="72"/>
      <c r="E39" s="72"/>
      <c r="F39" s="34">
        <v>5573.26</v>
      </c>
      <c r="G39" s="33">
        <f t="shared" si="7"/>
        <v>4606</v>
      </c>
    </row>
    <row r="40" spans="1:16" x14ac:dyDescent="0.25">
      <c r="A40" s="3" t="s">
        <v>53</v>
      </c>
      <c r="B40" s="5"/>
      <c r="C40" s="6" t="s">
        <v>44</v>
      </c>
      <c r="D40" s="72"/>
      <c r="E40" s="72"/>
      <c r="F40" s="34">
        <v>5082</v>
      </c>
      <c r="G40" s="33">
        <f t="shared" si="7"/>
        <v>4200</v>
      </c>
    </row>
    <row r="41" spans="1:16" x14ac:dyDescent="0.25">
      <c r="D41" s="16">
        <f>SUM(D34:D38)</f>
        <v>81760.78</v>
      </c>
      <c r="E41" s="16">
        <f>SUM(E34:E38)</f>
        <v>67570.892561983477</v>
      </c>
      <c r="F41">
        <f>SUM(F34:F40)</f>
        <v>151924.08000000002</v>
      </c>
      <c r="G41" s="16">
        <f>SUM(G34:G40)</f>
        <v>125557.09090909091</v>
      </c>
    </row>
    <row r="42" spans="1:16" x14ac:dyDescent="0.25">
      <c r="E42" s="16">
        <f>E38</f>
        <v>11974.677685950413</v>
      </c>
      <c r="G42" s="16">
        <f>G38</f>
        <v>30391.388429752067</v>
      </c>
      <c r="H42" s="16">
        <f>E42-G42</f>
        <v>-18416.710743801654</v>
      </c>
      <c r="I42" t="s">
        <v>35</v>
      </c>
    </row>
    <row r="43" spans="1:16" x14ac:dyDescent="0.25">
      <c r="F43" s="17"/>
      <c r="G43" s="17"/>
      <c r="H43" s="17"/>
      <c r="I43" s="27"/>
      <c r="K43" s="27"/>
    </row>
    <row r="44" spans="1:16" x14ac:dyDescent="0.25">
      <c r="A44" s="29" t="s">
        <v>66</v>
      </c>
      <c r="B44" s="12" t="s">
        <v>23</v>
      </c>
      <c r="C44" s="12" t="s">
        <v>19</v>
      </c>
      <c r="D44" s="94" t="s">
        <v>24</v>
      </c>
      <c r="E44" s="94" t="s">
        <v>21</v>
      </c>
      <c r="F44" s="12" t="s">
        <v>27</v>
      </c>
      <c r="G44" s="12" t="s">
        <v>21</v>
      </c>
      <c r="J44" s="58" t="s">
        <v>98</v>
      </c>
      <c r="K44" s="26"/>
      <c r="L44" s="7" t="s">
        <v>101</v>
      </c>
      <c r="M44" s="7" t="s">
        <v>22</v>
      </c>
      <c r="N44" s="26" t="s">
        <v>29</v>
      </c>
      <c r="O44" s="26" t="s">
        <v>20</v>
      </c>
      <c r="P44" s="26" t="s">
        <v>22</v>
      </c>
    </row>
    <row r="45" spans="1:16" x14ac:dyDescent="0.25">
      <c r="A45" s="3" t="s">
        <v>67</v>
      </c>
      <c r="B45" s="50" t="s">
        <v>73</v>
      </c>
      <c r="C45" s="47" t="s">
        <v>20</v>
      </c>
      <c r="D45" s="48">
        <f t="shared" ref="D45:D50" si="9">E45*1.21</f>
        <v>20527.359599999996</v>
      </c>
      <c r="E45" s="48">
        <v>16964.759999999998</v>
      </c>
      <c r="F45" s="46"/>
      <c r="G45" s="12"/>
      <c r="J45" t="s">
        <v>121</v>
      </c>
      <c r="K45" t="s">
        <v>58</v>
      </c>
      <c r="L45" s="16">
        <f>D45++D47+D46+D48</f>
        <v>31405.416899999997</v>
      </c>
      <c r="M45" s="16">
        <f>D49+D50+D58+D59</f>
        <v>56456.275999999998</v>
      </c>
      <c r="N45" s="16">
        <f>F51+F60</f>
        <v>16469.539899999996</v>
      </c>
      <c r="P45">
        <f>F58</f>
        <v>8095.2</v>
      </c>
    </row>
    <row r="46" spans="1:16" x14ac:dyDescent="0.25">
      <c r="A46" s="49" t="s">
        <v>68</v>
      </c>
      <c r="B46" s="50" t="s">
        <v>74</v>
      </c>
      <c r="C46" s="47" t="s">
        <v>20</v>
      </c>
      <c r="D46" s="48">
        <f t="shared" si="9"/>
        <v>8262.0977999999996</v>
      </c>
      <c r="E46" s="48">
        <v>6828.18</v>
      </c>
      <c r="F46" s="46"/>
      <c r="G46" s="12"/>
      <c r="N46" s="16">
        <f>N45+P45</f>
        <v>24564.739899999997</v>
      </c>
      <c r="O46" s="98"/>
    </row>
    <row r="47" spans="1:16" x14ac:dyDescent="0.25">
      <c r="A47" s="3" t="s">
        <v>69</v>
      </c>
      <c r="B47" s="50" t="s">
        <v>75</v>
      </c>
      <c r="C47" s="47" t="s">
        <v>20</v>
      </c>
      <c r="D47" s="48">
        <f t="shared" si="9"/>
        <v>1911.8</v>
      </c>
      <c r="E47" s="48">
        <v>1580</v>
      </c>
      <c r="F47" s="46"/>
      <c r="G47" s="12"/>
      <c r="J47" t="s">
        <v>122</v>
      </c>
      <c r="L47" s="7" t="s">
        <v>20</v>
      </c>
      <c r="M47" s="7" t="s">
        <v>22</v>
      </c>
      <c r="N47" s="7" t="s">
        <v>44</v>
      </c>
    </row>
    <row r="48" spans="1:16" x14ac:dyDescent="0.25">
      <c r="A48" s="49" t="s">
        <v>71</v>
      </c>
      <c r="B48" s="50" t="s">
        <v>72</v>
      </c>
      <c r="C48" s="47" t="s">
        <v>20</v>
      </c>
      <c r="D48" s="48">
        <f t="shared" si="9"/>
        <v>704.15949999999998</v>
      </c>
      <c r="E48" s="48">
        <v>581.95000000000005</v>
      </c>
      <c r="F48" s="46"/>
      <c r="G48" s="12"/>
      <c r="J48" t="s">
        <v>123</v>
      </c>
      <c r="K48" t="s">
        <v>58</v>
      </c>
      <c r="L48" s="16">
        <f>L38+L45</f>
        <v>146587.15919999999</v>
      </c>
      <c r="M48" s="16">
        <f>M45+M38</f>
        <v>477303.4301</v>
      </c>
      <c r="N48" s="16">
        <f>N46+N38</f>
        <v>203192.29459999999</v>
      </c>
    </row>
    <row r="49" spans="1:16" x14ac:dyDescent="0.25">
      <c r="A49" s="51" t="s">
        <v>80</v>
      </c>
      <c r="B49" s="52" t="s">
        <v>81</v>
      </c>
      <c r="C49" s="30" t="s">
        <v>77</v>
      </c>
      <c r="D49" s="57">
        <f t="shared" si="9"/>
        <v>13726.796599999998</v>
      </c>
      <c r="E49" s="57">
        <v>11344.46</v>
      </c>
      <c r="F49" s="53"/>
      <c r="G49" s="52"/>
    </row>
    <row r="50" spans="1:16" x14ac:dyDescent="0.25">
      <c r="A50" s="51" t="s">
        <v>82</v>
      </c>
      <c r="B50" s="52" t="s">
        <v>83</v>
      </c>
      <c r="C50" s="30" t="s">
        <v>22</v>
      </c>
      <c r="D50" s="57">
        <f t="shared" si="9"/>
        <v>1216.2194</v>
      </c>
      <c r="E50" s="57">
        <v>1005.14</v>
      </c>
      <c r="F50" s="53"/>
      <c r="G50" s="52"/>
    </row>
    <row r="51" spans="1:16" x14ac:dyDescent="0.25">
      <c r="A51" s="51" t="s">
        <v>84</v>
      </c>
      <c r="B51" s="52" t="s">
        <v>85</v>
      </c>
      <c r="C51" s="30" t="s">
        <v>86</v>
      </c>
      <c r="D51" s="45"/>
      <c r="E51" s="45"/>
      <c r="F51" s="77">
        <f>G51*1.21</f>
        <v>3708.6136999999994</v>
      </c>
      <c r="G51" s="99">
        <v>3064.97</v>
      </c>
    </row>
    <row r="52" spans="1:16" s="83" customFormat="1" x14ac:dyDescent="0.25">
      <c r="A52" s="79"/>
      <c r="B52" s="80"/>
      <c r="C52" s="81"/>
      <c r="D52" s="82">
        <f>SUM(D45:D50)</f>
        <v>46348.4329</v>
      </c>
      <c r="E52" s="82">
        <f>SUM(E45:E50)</f>
        <v>38304.49</v>
      </c>
      <c r="F52" s="82">
        <f>F51</f>
        <v>3708.6136999999994</v>
      </c>
      <c r="G52" s="84">
        <f>G51</f>
        <v>3064.97</v>
      </c>
    </row>
    <row r="53" spans="1:16" x14ac:dyDescent="0.25">
      <c r="A53" s="29" t="s">
        <v>76</v>
      </c>
      <c r="B53" s="12" t="s">
        <v>23</v>
      </c>
      <c r="C53" s="12" t="s">
        <v>19</v>
      </c>
      <c r="D53" s="94" t="s">
        <v>24</v>
      </c>
      <c r="E53" s="94" t="s">
        <v>21</v>
      </c>
      <c r="F53" s="12" t="s">
        <v>27</v>
      </c>
      <c r="G53" s="12" t="s">
        <v>21</v>
      </c>
      <c r="J53" s="58" t="s">
        <v>98</v>
      </c>
      <c r="L53" s="7" t="s">
        <v>101</v>
      </c>
      <c r="M53" s="7" t="s">
        <v>22</v>
      </c>
      <c r="N53" s="26" t="s">
        <v>29</v>
      </c>
      <c r="O53" s="26" t="s">
        <v>20</v>
      </c>
      <c r="P53" s="26" t="s">
        <v>22</v>
      </c>
    </row>
    <row r="54" spans="1:16" ht="26.25" x14ac:dyDescent="0.25">
      <c r="A54" s="3" t="s">
        <v>88</v>
      </c>
      <c r="B54" s="50" t="s">
        <v>91</v>
      </c>
      <c r="C54" s="54" t="s">
        <v>87</v>
      </c>
      <c r="D54" s="48">
        <f>E54*1.21</f>
        <v>15965.695900000001</v>
      </c>
      <c r="E54" s="48">
        <v>13194.79</v>
      </c>
      <c r="F54" s="75">
        <f>G54*1.21</f>
        <v>161117.50159999999</v>
      </c>
      <c r="G54" s="100">
        <v>133154.96</v>
      </c>
      <c r="J54" t="s">
        <v>124</v>
      </c>
      <c r="K54" t="s">
        <v>58</v>
      </c>
      <c r="L54" s="16">
        <f>D54</f>
        <v>15965.695900000001</v>
      </c>
      <c r="M54" s="16">
        <f>D55</f>
        <v>13297.791099999999</v>
      </c>
      <c r="N54" s="16">
        <f>F54</f>
        <v>161117.50159999999</v>
      </c>
      <c r="P54" s="16">
        <f>F55</f>
        <v>2792.4984999999997</v>
      </c>
    </row>
    <row r="55" spans="1:16" ht="26.25" x14ac:dyDescent="0.25">
      <c r="A55" s="49" t="s">
        <v>89</v>
      </c>
      <c r="B55" s="50" t="s">
        <v>90</v>
      </c>
      <c r="C55" s="74" t="s">
        <v>92</v>
      </c>
      <c r="D55" s="73">
        <f>E55*1.21</f>
        <v>13297.791099999999</v>
      </c>
      <c r="E55" s="73">
        <v>10989.91</v>
      </c>
      <c r="F55" s="76">
        <f>G55*1.21</f>
        <v>2792.4984999999997</v>
      </c>
      <c r="G55" s="99">
        <v>2307.85</v>
      </c>
      <c r="N55" s="16">
        <f>N54+P54</f>
        <v>163910.00009999998</v>
      </c>
      <c r="O55" s="98"/>
    </row>
    <row r="56" spans="1:16" s="7" customFormat="1" x14ac:dyDescent="0.25">
      <c r="D56" s="13">
        <f>SUM(D54:D55)</f>
        <v>29263.487000000001</v>
      </c>
      <c r="E56" s="13">
        <f>SUM(E54:E55)</f>
        <v>24184.7</v>
      </c>
      <c r="F56" s="85">
        <f>SUM(F54:F55)</f>
        <v>163910.00009999998</v>
      </c>
      <c r="G56" s="85">
        <f>SUM(G54:G55)</f>
        <v>135462.81</v>
      </c>
      <c r="H56" s="4">
        <f>G51+G54+G55+G58</f>
        <v>145218.0279338843</v>
      </c>
      <c r="I56" s="86"/>
      <c r="J56" s="7" t="s">
        <v>122</v>
      </c>
      <c r="K56" s="86"/>
      <c r="L56" s="7" t="s">
        <v>101</v>
      </c>
      <c r="M56" s="7" t="s">
        <v>22</v>
      </c>
      <c r="N56" s="26" t="s">
        <v>29</v>
      </c>
      <c r="O56" s="26" t="s">
        <v>20</v>
      </c>
      <c r="P56" s="26" t="s">
        <v>22</v>
      </c>
    </row>
    <row r="57" spans="1:16" ht="30" x14ac:dyDescent="0.25">
      <c r="A57" s="56" t="s">
        <v>93</v>
      </c>
      <c r="B57" s="12" t="s">
        <v>23</v>
      </c>
      <c r="C57" s="12" t="s">
        <v>19</v>
      </c>
      <c r="D57" s="94" t="s">
        <v>24</v>
      </c>
      <c r="E57" s="94" t="s">
        <v>21</v>
      </c>
      <c r="F57" s="78" t="s">
        <v>27</v>
      </c>
      <c r="G57" s="78" t="s">
        <v>21</v>
      </c>
      <c r="H57" s="17"/>
      <c r="I57" s="27"/>
      <c r="J57" t="s">
        <v>125</v>
      </c>
      <c r="K57" t="s">
        <v>58</v>
      </c>
      <c r="L57" s="16">
        <f>L54+L48</f>
        <v>162552.85509999999</v>
      </c>
      <c r="M57" s="16">
        <f>M54+M48</f>
        <v>490601.22119999997</v>
      </c>
      <c r="N57" s="16">
        <f>N55+N48</f>
        <v>367102.29469999997</v>
      </c>
    </row>
    <row r="58" spans="1:16" ht="30" x14ac:dyDescent="0.25">
      <c r="A58" s="3" t="s">
        <v>60</v>
      </c>
      <c r="B58" s="44" t="s">
        <v>78</v>
      </c>
      <c r="C58" s="55" t="s">
        <v>126</v>
      </c>
      <c r="D58" s="22">
        <v>23696.2</v>
      </c>
      <c r="E58" s="22">
        <f>D58/1.21</f>
        <v>19583.636363636364</v>
      </c>
      <c r="F58" s="65">
        <v>8095.2</v>
      </c>
      <c r="G58" s="97">
        <f>F58/1.21</f>
        <v>6690.2479338842977</v>
      </c>
      <c r="H58" s="17"/>
      <c r="I58" s="27"/>
      <c r="K58" s="91" t="s">
        <v>41</v>
      </c>
      <c r="L58" s="93">
        <f>L57/1.21</f>
        <v>134341.20256198346</v>
      </c>
      <c r="M58" s="93">
        <f>M57/1.21</f>
        <v>405455.55471074377</v>
      </c>
      <c r="N58" s="93">
        <f>N57/1.21</f>
        <v>303390.32619834709</v>
      </c>
      <c r="O58" s="91"/>
    </row>
    <row r="59" spans="1:16" x14ac:dyDescent="0.25">
      <c r="A59" s="3" t="s">
        <v>61</v>
      </c>
      <c r="B59" s="52" t="s">
        <v>79</v>
      </c>
      <c r="C59" s="30" t="s">
        <v>77</v>
      </c>
      <c r="D59" s="22">
        <v>17817.060000000001</v>
      </c>
      <c r="E59" s="22">
        <f>D59/1.21</f>
        <v>14724.842975206613</v>
      </c>
      <c r="F59" s="71"/>
      <c r="G59" s="72"/>
      <c r="H59" s="17"/>
      <c r="I59" s="27"/>
      <c r="K59" s="27"/>
    </row>
    <row r="60" spans="1:16" x14ac:dyDescent="0.25">
      <c r="A60" s="3" t="s">
        <v>62</v>
      </c>
      <c r="B60" s="5" t="s">
        <v>94</v>
      </c>
      <c r="C60" s="6" t="s">
        <v>44</v>
      </c>
      <c r="D60" s="31"/>
      <c r="E60" s="31"/>
      <c r="F60" s="33">
        <f>G60*1.21</f>
        <v>12760.926199999998</v>
      </c>
      <c r="G60" s="33">
        <v>10546.22</v>
      </c>
      <c r="H60" s="17"/>
      <c r="I60" s="27"/>
      <c r="K60" s="27"/>
    </row>
    <row r="61" spans="1:16" s="83" customFormat="1" x14ac:dyDescent="0.25">
      <c r="A61" s="79"/>
      <c r="B61" s="80"/>
      <c r="C61" s="87"/>
      <c r="D61" s="82">
        <f>SUM(D58:D59)</f>
        <v>41513.26</v>
      </c>
      <c r="E61" s="82">
        <f>SUM(E58:E59)</f>
        <v>34308.479338842975</v>
      </c>
      <c r="F61" s="88">
        <f>SUM(F58:F60)</f>
        <v>20856.126199999999</v>
      </c>
      <c r="G61" s="84">
        <f>SUM(G58:G60)</f>
        <v>17236.467933884298</v>
      </c>
      <c r="H61" s="89"/>
      <c r="I61" s="90"/>
      <c r="K61" s="90"/>
    </row>
    <row r="62" spans="1:16" x14ac:dyDescent="0.25">
      <c r="A62" s="39"/>
      <c r="B62" s="40"/>
      <c r="D62" s="41"/>
      <c r="E62" s="41"/>
      <c r="F62" s="42"/>
      <c r="G62" s="43"/>
      <c r="H62" s="17"/>
      <c r="I62" s="27"/>
      <c r="K62" s="27"/>
    </row>
    <row r="63" spans="1:16" ht="60" x14ac:dyDescent="0.25">
      <c r="B63" s="16">
        <f>E45+E46+E47+E48+E49+E50+E54+E55</f>
        <v>62489.19</v>
      </c>
      <c r="D63" s="16">
        <f>E45+E46+E47+E48+E54</f>
        <v>39149.68</v>
      </c>
      <c r="G63" s="2" t="s">
        <v>38</v>
      </c>
      <c r="H63" s="16">
        <v>4542014.8125</v>
      </c>
      <c r="J63" t="s">
        <v>57</v>
      </c>
      <c r="K63" s="32">
        <v>681302.22</v>
      </c>
      <c r="L63" t="s">
        <v>58</v>
      </c>
    </row>
    <row r="64" spans="1:16" x14ac:dyDescent="0.25">
      <c r="G64" t="s">
        <v>41</v>
      </c>
      <c r="H64" s="28">
        <f>H63/1.21</f>
        <v>3753731.25</v>
      </c>
      <c r="J64" t="s">
        <v>57</v>
      </c>
      <c r="K64" s="7">
        <f>K63/1.21</f>
        <v>563059.68595041323</v>
      </c>
      <c r="L64" t="s">
        <v>41</v>
      </c>
    </row>
    <row r="66" spans="1:12" ht="30" x14ac:dyDescent="0.25">
      <c r="G66" s="26" t="s">
        <v>55</v>
      </c>
      <c r="H66" s="92">
        <f>H64+L58+M58-N58</f>
        <v>3990137.6810743799</v>
      </c>
    </row>
    <row r="67" spans="1:12" ht="30" x14ac:dyDescent="0.25">
      <c r="A67" s="7" t="s">
        <v>64</v>
      </c>
      <c r="B67" s="7" t="s">
        <v>63</v>
      </c>
      <c r="G67" s="26" t="s">
        <v>56</v>
      </c>
      <c r="H67" s="92">
        <f>H63+L57+M57-N57</f>
        <v>4828066.5941000003</v>
      </c>
    </row>
    <row r="68" spans="1:12" x14ac:dyDescent="0.25">
      <c r="A68" s="35">
        <v>3753731.25</v>
      </c>
      <c r="B68">
        <v>101102.5</v>
      </c>
      <c r="C68" t="s">
        <v>65</v>
      </c>
      <c r="H68" s="16"/>
      <c r="I68" s="16"/>
      <c r="L68" s="7"/>
    </row>
    <row r="69" spans="1:12" x14ac:dyDescent="0.25">
      <c r="A69" s="36">
        <f>E41+E31+E28+E20+E9</f>
        <v>442999.08793388435</v>
      </c>
      <c r="B69" s="17">
        <f>B68-D58-D59</f>
        <v>59589.240000000005</v>
      </c>
      <c r="H69" s="16"/>
      <c r="I69" s="16"/>
      <c r="K69" s="7"/>
    </row>
    <row r="70" spans="1:12" x14ac:dyDescent="0.25">
      <c r="A70" s="36">
        <f>A68+A69</f>
        <v>4196730.337933884</v>
      </c>
      <c r="H70" s="16"/>
      <c r="K70" s="7"/>
      <c r="L70" s="16"/>
    </row>
    <row r="71" spans="1:12" x14ac:dyDescent="0.25">
      <c r="H71" s="16"/>
      <c r="K71" s="7"/>
      <c r="L71" s="16"/>
    </row>
  </sheetData>
  <mergeCells count="2">
    <mergeCell ref="D7:D8"/>
    <mergeCell ref="E7:E8"/>
  </mergeCells>
  <conditionalFormatting sqref="A2:A10 A23:A27 A40 A12:A19 A21 A60:A62">
    <cfRule type="expression" dxfId="41" priority="58">
      <formula>OR(#REF!="papildomi darbai",$C2="papildomi darbai")</formula>
    </cfRule>
    <cfRule type="expression" dxfId="40" priority="59">
      <formula>$G2=100</formula>
    </cfRule>
    <cfRule type="expression" dxfId="39" priority="60">
      <formula>$G2&gt;100</formula>
    </cfRule>
  </conditionalFormatting>
  <conditionalFormatting sqref="A34">
    <cfRule type="expression" dxfId="38" priority="52">
      <formula>OR(#REF!="papildomi darbai",$C34="papildomi darbai")</formula>
    </cfRule>
    <cfRule type="expression" dxfId="37" priority="53">
      <formula>$G34=100</formula>
    </cfRule>
    <cfRule type="expression" dxfId="36" priority="54">
      <formula>$G34&gt;100</formula>
    </cfRule>
  </conditionalFormatting>
  <conditionalFormatting sqref="A35">
    <cfRule type="expression" dxfId="35" priority="49">
      <formula>OR(#REF!="papildomi darbai",$C35="papildomi darbai")</formula>
    </cfRule>
    <cfRule type="expression" dxfId="34" priority="50">
      <formula>$G35=100</formula>
    </cfRule>
    <cfRule type="expression" dxfId="33" priority="51">
      <formula>$G35&gt;100</formula>
    </cfRule>
  </conditionalFormatting>
  <conditionalFormatting sqref="A36">
    <cfRule type="expression" dxfId="32" priority="46">
      <formula>OR(#REF!="papildomi darbai",$C36="papildomi darbai")</formula>
    </cfRule>
    <cfRule type="expression" dxfId="31" priority="47">
      <formula>$G36=100</formula>
    </cfRule>
    <cfRule type="expression" dxfId="30" priority="48">
      <formula>$G36&gt;100</formula>
    </cfRule>
  </conditionalFormatting>
  <conditionalFormatting sqref="A37 A52">
    <cfRule type="expression" dxfId="29" priority="43">
      <formula>OR(#REF!="papildomi darbai",$C37="papildomi darbai")</formula>
    </cfRule>
    <cfRule type="expression" dxfId="28" priority="44">
      <formula>$G37=100</formula>
    </cfRule>
    <cfRule type="expression" dxfId="27" priority="45">
      <formula>$G37&gt;100</formula>
    </cfRule>
  </conditionalFormatting>
  <conditionalFormatting sqref="A38">
    <cfRule type="expression" dxfId="26" priority="37">
      <formula>OR(#REF!="papildomi darbai",$C38="papildomi darbai")</formula>
    </cfRule>
    <cfRule type="expression" dxfId="25" priority="38">
      <formula>$G38=100</formula>
    </cfRule>
    <cfRule type="expression" dxfId="24" priority="39">
      <formula>$G38&gt;100</formula>
    </cfRule>
  </conditionalFormatting>
  <conditionalFormatting sqref="A39">
    <cfRule type="expression" dxfId="23" priority="34">
      <formula>OR(#REF!="papildomi darbai",$C39="papildomi darbai")</formula>
    </cfRule>
    <cfRule type="expression" dxfId="22" priority="35">
      <formula>$G39=100</formula>
    </cfRule>
    <cfRule type="expression" dxfId="21" priority="36">
      <formula>$G39&gt;100</formula>
    </cfRule>
  </conditionalFormatting>
  <conditionalFormatting sqref="A31">
    <cfRule type="expression" dxfId="20" priority="31">
      <formula>OR(#REF!="papildomi darbai",$C31="papildomi darbai")</formula>
    </cfRule>
    <cfRule type="expression" dxfId="19" priority="32">
      <formula>$G31=100</formula>
    </cfRule>
    <cfRule type="expression" dxfId="18" priority="33">
      <formula>$G31&gt;100</formula>
    </cfRule>
  </conditionalFormatting>
  <conditionalFormatting sqref="A58">
    <cfRule type="expression" dxfId="17" priority="28">
      <formula>OR(#REF!="papildomi darbai",$C58="papildomi darbai")</formula>
    </cfRule>
    <cfRule type="expression" dxfId="16" priority="29">
      <formula>$G58=100</formula>
    </cfRule>
    <cfRule type="expression" dxfId="15" priority="30">
      <formula>$G58&gt;100</formula>
    </cfRule>
  </conditionalFormatting>
  <conditionalFormatting sqref="A59">
    <cfRule type="expression" dxfId="14" priority="25">
      <formula>OR(#REF!="papildomi darbai",$C59="papildomi darbai")</formula>
    </cfRule>
    <cfRule type="expression" dxfId="13" priority="26">
      <formula>$G59=100</formula>
    </cfRule>
    <cfRule type="expression" dxfId="12" priority="27">
      <formula>$G59&gt;100</formula>
    </cfRule>
  </conditionalFormatting>
  <conditionalFormatting sqref="A45">
    <cfRule type="expression" dxfId="11" priority="16">
      <formula>OR(#REF!="papildomi darbai",$C45="papildomi darbai")</formula>
    </cfRule>
    <cfRule type="expression" dxfId="10" priority="17">
      <formula>$G45=100</formula>
    </cfRule>
    <cfRule type="expression" dxfId="9" priority="18">
      <formula>$G45&gt;100</formula>
    </cfRule>
  </conditionalFormatting>
  <conditionalFormatting sqref="A47">
    <cfRule type="expression" dxfId="8" priority="13">
      <formula>OR(#REF!="papildomi darbai",$C47="papildomi darbai")</formula>
    </cfRule>
    <cfRule type="expression" dxfId="7" priority="14">
      <formula>$G47=100</formula>
    </cfRule>
    <cfRule type="expression" dxfId="6" priority="15">
      <formula>$G47&gt;100</formula>
    </cfRule>
  </conditionalFormatting>
  <conditionalFormatting sqref="A54">
    <cfRule type="expression" dxfId="5" priority="7">
      <formula>OR(#REF!="papildomi darbai",$C54="papildomi darbai")</formula>
    </cfRule>
    <cfRule type="expression" dxfId="4" priority="8">
      <formula>$G54=100</formula>
    </cfRule>
    <cfRule type="expression" dxfId="3" priority="9">
      <formula>$G54&gt;100</formula>
    </cfRule>
  </conditionalFormatting>
  <conditionalFormatting sqref="A20 A28">
    <cfRule type="expression" dxfId="2" priority="64">
      <formula>OR(#REF!="papildomi darbai",$B20="papildomi darbai")</formula>
    </cfRule>
    <cfRule type="expression" dxfId="1" priority="65">
      <formula>$G20=100</formula>
    </cfRule>
    <cfRule type="expression" dxfId="0" priority="66">
      <formula>$G20&gt;100</formula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workbookViewId="0">
      <selection activeCell="G1" sqref="G1"/>
    </sheetView>
  </sheetViews>
  <sheetFormatPr defaultRowHeight="15" x14ac:dyDescent="0.25"/>
  <cols>
    <col min="3" max="3" width="11.42578125" bestFit="1" customWidth="1"/>
  </cols>
  <sheetData>
    <row r="1" spans="1:4" x14ac:dyDescent="0.25">
      <c r="A1" t="s">
        <v>112</v>
      </c>
      <c r="D1" t="s">
        <v>59</v>
      </c>
    </row>
    <row r="2" spans="1:4" x14ac:dyDescent="0.25">
      <c r="A2" t="s">
        <v>113</v>
      </c>
      <c r="C2" s="70">
        <v>78267.37</v>
      </c>
    </row>
    <row r="3" spans="1:4" x14ac:dyDescent="0.25">
      <c r="A3" t="s">
        <v>114</v>
      </c>
      <c r="C3" s="70">
        <v>107199.5</v>
      </c>
    </row>
    <row r="4" spans="1:4" x14ac:dyDescent="0.25">
      <c r="A4" t="s">
        <v>115</v>
      </c>
      <c r="C4" s="70">
        <v>189961.37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2021-08-03T14:20:54Z</dcterms:modified>
</cp:coreProperties>
</file>