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tytis Kuodis\OneDrive - VMU\Darbalaukis\miškininkystės paslaugų pirkimas 2022 metams\3 pirkimas\Sutartys\153 pd Germanavicius\"/>
    </mc:Choice>
  </mc:AlternateContent>
  <bookViews>
    <workbookView xWindow="0" yWindow="0" windowWidth="25200" windowHeight="11985" activeTab="3"/>
  </bookViews>
  <sheets>
    <sheet name="grafikas" sheetId="2" r:id="rId1"/>
    <sheet name="uzduotis" sheetId="3" r:id="rId2"/>
    <sheet name="koeficientas" sheetId="1" r:id="rId3"/>
    <sheet name="ikainiai" sheetId="4" r:id="rId4"/>
  </sheets>
  <definedNames>
    <definedName name="_Hlk20222976" localSheetId="3">ikainiai!#REF!</definedName>
    <definedName name="_Hlk20222976" localSheetId="2">koeficientas!#REF!</definedName>
    <definedName name="_Hlk24298643" localSheetId="3">ikainiai!#REF!</definedName>
    <definedName name="_Hlk24298643" localSheetId="2">koeficientas!#REF!</definedName>
    <definedName name="_Hlk24306250" localSheetId="3">ikainiai!#REF!</definedName>
    <definedName name="_Hlk24306250" localSheetId="2">koeficientas!#REF!</definedName>
    <definedName name="_Hlk24373229" localSheetId="0">grafikas!#REF!</definedName>
    <definedName name="_Hlk24373699" localSheetId="0">grafikas!#REF!</definedName>
    <definedName name="_Hlk90032082" localSheetId="2">koeficientas!#REF!</definedName>
    <definedName name="_xlnm.Print_Area" localSheetId="3">ikainiai!$A$1:$E$18</definedName>
    <definedName name="_xlnm.Print_Area" localSheetId="2">koeficientas!$A$1:$F$59</definedName>
    <definedName name="_xlnm.Print_Titles" localSheetId="2">koeficientas!#REF!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7" i="1"/>
  <c r="F56" i="1"/>
  <c r="F55" i="1"/>
  <c r="F58" i="1" s="1"/>
  <c r="F49" i="1"/>
  <c r="F50" i="1" s="1"/>
  <c r="F42" i="1"/>
  <c r="F45" i="1" s="1"/>
  <c r="F39" i="1"/>
  <c r="F40" i="1" s="1"/>
  <c r="F37" i="1"/>
  <c r="F36" i="1" s="1"/>
  <c r="F30" i="1"/>
  <c r="F32" i="1" s="1"/>
  <c r="F29" i="1"/>
  <c r="F23" i="1"/>
  <c r="F25" i="1" s="1"/>
  <c r="F18" i="1"/>
  <c r="F20" i="1" s="1"/>
  <c r="F10" i="1"/>
  <c r="F11" i="1" s="1"/>
  <c r="F34" i="1" l="1"/>
  <c r="F51" i="1"/>
  <c r="F52" i="1"/>
  <c r="F43" i="1"/>
  <c r="F44" i="1"/>
  <c r="F53" i="1"/>
  <c r="F46" i="1"/>
  <c r="F47" i="1"/>
  <c r="F16" i="1"/>
  <c r="F33" i="1"/>
  <c r="F12" i="1"/>
  <c r="F17" i="1"/>
  <c r="F26" i="1"/>
  <c r="F9" i="1"/>
  <c r="F14" i="1"/>
  <c r="F19" i="1"/>
  <c r="F24" i="1"/>
  <c r="F13" i="1"/>
  <c r="F22" i="1"/>
  <c r="F27" i="1"/>
  <c r="F31" i="1"/>
  <c r="J25" i="2" l="1"/>
  <c r="E8" i="4" l="1"/>
  <c r="E9" i="4"/>
  <c r="E10" i="4"/>
  <c r="E11" i="4"/>
  <c r="E12" i="4"/>
  <c r="E13" i="4"/>
  <c r="E14" i="4"/>
  <c r="E15" i="4"/>
  <c r="E16" i="4"/>
  <c r="E17" i="4"/>
  <c r="E18" i="4"/>
  <c r="D2" i="1" l="1"/>
  <c r="C1" i="1"/>
  <c r="D2" i="4"/>
  <c r="C1" i="4"/>
  <c r="E2" i="3"/>
  <c r="D1" i="3"/>
  <c r="A6" i="3" s="1"/>
  <c r="A6" i="2"/>
  <c r="D21" i="3" l="1"/>
  <c r="C2" i="1" l="1"/>
  <c r="D2" i="3"/>
  <c r="D23" i="3"/>
</calcChain>
</file>

<file path=xl/sharedStrings.xml><?xml version="1.0" encoding="utf-8"?>
<sst xmlns="http://schemas.openxmlformats.org/spreadsheetml/2006/main" count="322" uniqueCount="229">
  <si>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</si>
  <si>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</si>
  <si>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</si>
  <si>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</si>
  <si>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</si>
  <si>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1.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</si>
  <si>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</si>
  <si>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</si>
  <si>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</si>
  <si>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</si>
  <si>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</si>
  <si>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</si>
  <si>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>Koeficientas -1,3</t>
  </si>
  <si>
    <t>P = 1,3 × Paslaugų bazinis  įkainis</t>
  </si>
  <si>
    <t>1.3.</t>
  </si>
  <si>
    <t>Koeficientas -0,7</t>
  </si>
  <si>
    <t>P = 0,7 × Paslaugų bazinis įkainis</t>
  </si>
  <si>
    <t>2.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</si>
  <si>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</si>
  <si>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</si>
  <si>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</si>
  <si>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</si>
  <si>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</si>
  <si>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</si>
  <si>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</si>
  <si>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</si>
  <si>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</si>
  <si>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</si>
  <si>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>2.4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</si>
  <si>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</si>
  <si>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</si>
  <si>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</si>
  <si>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</si>
  <si>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</si>
  <si>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</si>
  <si>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</si>
  <si>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</si>
  <si>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</si>
  <si>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</si>
  <si>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</si>
  <si>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</si>
  <si>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</si>
  <si>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</si>
  <si>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>P =0,8 × Paslaugų bazinis įkainis</t>
  </si>
  <si>
    <t>6.</t>
  </si>
  <si>
    <t>6.1.</t>
  </si>
  <si>
    <t>Koeficientas – 1,0</t>
  </si>
  <si>
    <t>Koeficientas – 1,2</t>
  </si>
  <si>
    <t>Koeficientas -1,5</t>
  </si>
  <si>
    <t>7.</t>
  </si>
  <si>
    <t>Želdinių, žėlinių apsauga nuo kanopinių žvėrių bei vabzdžių daromos žalos: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</si>
  <si>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</si>
  <si>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</si>
  <si>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</si>
  <si>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</si>
  <si>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</si>
  <si>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</si>
  <si>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</si>
  <si>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</si>
  <si>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</si>
  <si>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8.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</si>
  <si>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</si>
  <si>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</si>
  <si>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</si>
  <si>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</si>
  <si>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</si>
  <si>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</si>
  <si>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</si>
  <si>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</si>
  <si>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</si>
  <si>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</si>
  <si>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</si>
  <si>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</si>
  <si>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</si>
  <si>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</si>
  <si>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</si>
  <si>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</si>
  <si>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</si>
  <si>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</si>
  <si>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ha</t>
  </si>
  <si>
    <t>km</t>
  </si>
  <si>
    <t>MIŠKININKYSTĖS PASLAUGŲ TEIKIMO GRAFIKAS</t>
  </si>
  <si>
    <t>3 priedas</t>
  </si>
  <si>
    <t>Miško želdinių ir žėlinių  priežiūra šalinant žabus ir žolinę augmeniją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</si>
  <si>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</si>
  <si>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</si>
  <si>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</si>
  <si>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</si>
  <si>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</si>
  <si>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</si>
  <si>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</si>
  <si>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</si>
  <si>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</si>
  <si>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</si>
  <si>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 xml:space="preserve">PASLAUGŲ GAVĖJAS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</si>
  <si>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</si>
  <si>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</si>
  <si>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</si>
  <si>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tūkst. vnt.</t>
  </si>
  <si>
    <t>VĮVMU Rokiškio regioninis padalinys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</si>
  <si>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</si>
  <si>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</si>
  <si>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</si>
  <si>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</si>
  <si>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</si>
  <si>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</si>
  <si>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Želdavietės paruošimas miško sodmenų sodinimui iškertant nepageidaujamus medžius, krūmus.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</si>
  <si>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</si>
  <si>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</si>
  <si>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</si>
  <si>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</si>
  <si>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</si>
  <si>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>9.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</si>
  <si>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</si>
  <si>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</si>
  <si>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</si>
  <si>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</si>
  <si>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</si>
  <si>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</si>
  <si>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</si>
  <si>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</si>
  <si>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</si>
  <si>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Arial"/>
        <family val="2"/>
        <charset val="186"/>
      </rPr>
      <t>ir/ar retinimo kirtimai, negaminant likvidinės medienos</t>
    </r>
  </si>
  <si>
    <t xml:space="preserve"> Miškininkystės paslaugų   </t>
  </si>
  <si>
    <t>4.</t>
  </si>
  <si>
    <t>Griovių šlaitų ir pagriovių priežiūra:</t>
  </si>
  <si>
    <t>4.1.</t>
  </si>
  <si>
    <t xml:space="preserve">žolinės augmenijos pjovimas  </t>
  </si>
  <si>
    <t>4.2</t>
  </si>
  <si>
    <t>Koeficientas - 1,0</t>
  </si>
  <si>
    <t>5.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</si>
  <si>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</si>
  <si>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</si>
  <si>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</si>
  <si>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</si>
  <si>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</si>
  <si>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</si>
  <si>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</si>
  <si>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</si>
  <si>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</si>
  <si>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</si>
  <si>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</si>
  <si>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t>10.</t>
  </si>
  <si>
    <t>Medžių ir krūmų sodinimas</t>
  </si>
  <si>
    <t>Jaunuolynų ugdymas ir/ar retinimo kirtimai, negaminant likvidinės medienos</t>
  </si>
  <si>
    <t>Koeficientas -1,1</t>
  </si>
  <si>
    <t>rankiniu būdu pašalinant žolinę ir sumedėjusią augmeniją</t>
  </si>
  <si>
    <t>6.2</t>
  </si>
  <si>
    <t xml:space="preserve">traktoriniu pjovimo ar smulkinimo įrenginiu pašalinant žolinę ir sumedėjusią augmeniją </t>
  </si>
  <si>
    <t>Koeficientas - 0,5</t>
  </si>
  <si>
    <t>P = 0,5 × Paslaugų bazinis įkainis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</si>
  <si>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</si>
  <si>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</si>
  <si>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</si>
  <si>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</si>
  <si>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Individualių priemonių surinkimas ir išgabenimas</t>
  </si>
  <si>
    <t>Koeficientas – 0,4</t>
  </si>
  <si>
    <t>9.4.</t>
  </si>
  <si>
    <t>vielos tinklo tvoros tvėrimas, kai paruoštus (tekintus ar metalinius) tvoros stulpus pateikia Paslaugos gavėjas</t>
  </si>
  <si>
    <t>Miškininkystės darbų rangos paslaugų teikimo VĮ Valstybinių miškų urėdijos  Rokiškio  regioniniam padaliniui 2022 metais grafikas:</t>
  </si>
  <si>
    <t>MIŠKININKYSTĖS DARBŲ RANGOS PASLAUGŲ TEIKIMO UŽDUOTIS</t>
  </si>
  <si>
    <t>3.4.</t>
  </si>
  <si>
    <t>3.5.</t>
  </si>
  <si>
    <t>3.6.</t>
  </si>
  <si>
    <t>per 2022 m. rugsėjo mėnesį</t>
  </si>
  <si>
    <t>per 2022 m. spalio mėnesį</t>
  </si>
  <si>
    <t>per 2022 m. rugpjūčio mėnesį</t>
  </si>
  <si>
    <t>Želdavietės paruošimas miško sodmenų sodinimui šalinant nepageidaujamus medžius, krūmus, žolinę augmeniją</t>
  </si>
  <si>
    <t>nupjaunant žolinę augmeniją</t>
  </si>
  <si>
    <t xml:space="preserve">iškertant sumedėjusią augmeniją nuo 151 iki 200 erdm. / ha </t>
  </si>
  <si>
    <t>1.4.</t>
  </si>
  <si>
    <t xml:space="preserve">iškertant sumedėjusią augmeniją nuo 201 iki 300 erdm. / ha </t>
  </si>
  <si>
    <t>P = 1,5 × Paslaugų bazinis  įkainis</t>
  </si>
  <si>
    <t>1.5.</t>
  </si>
  <si>
    <t xml:space="preserve">iškertant sumedėjusią augmeniją nuo 301 iki 400 erdm. / ha </t>
  </si>
  <si>
    <t>Koeficientas – 2,1</t>
  </si>
  <si>
    <t>P = 2,1 × Paslaugų bazinis  įkainis</t>
  </si>
  <si>
    <t>1.6.</t>
  </si>
  <si>
    <t xml:space="preserve">iškertant sumedėjusią augmeniją daugiau nei 400 erdm. / ha </t>
  </si>
  <si>
    <t>Koeficientas – 2,5</t>
  </si>
  <si>
    <t>P = 2,5 × Paslaugų bazinis  įkainis</t>
  </si>
  <si>
    <t xml:space="preserve">Pjaunant, šalinant žolinę augmeniją visame plote  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</si>
  <si>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Arial"/>
        <family val="2"/>
        <charset val="186"/>
      </rPr>
      <t>ir retinimo kirtimai, negaminant likvidinės medienos:</t>
    </r>
  </si>
  <si>
    <t xml:space="preserve">nelikvidinės medienos kirtimas kai iškertama 151- 200 erdm. </t>
  </si>
  <si>
    <t xml:space="preserve">Koeficientas -1,3 </t>
  </si>
  <si>
    <t xml:space="preserve">P =1,3 x Paslaugų bazinis įkainis </t>
  </si>
  <si>
    <t>nelikvidinės medienos kirtimas kai iškertama 201- 300 erdm.</t>
  </si>
  <si>
    <t>Koeficientas – 1,6</t>
  </si>
  <si>
    <t xml:space="preserve">P = 1,6 × Paslaugų bazinis įkainis </t>
  </si>
  <si>
    <t>nelikvidinės medienos kirtimas kai iškertama 301- 400 erdm.</t>
  </si>
  <si>
    <t>Koeficientas -2,2</t>
  </si>
  <si>
    <t xml:space="preserve">P = 2,2 × Paslaugų bazinis įkainis </t>
  </si>
  <si>
    <t xml:space="preserve">nelikvidinės medienos kirtimas, kai iškertama daugiau nei 400 erdm. </t>
  </si>
  <si>
    <t xml:space="preserve">Koeficientas – 2,6 </t>
  </si>
  <si>
    <t xml:space="preserve">P = 2,6 x Paslaugų bazinis įkainis </t>
  </si>
  <si>
    <t>sumedėjusios augmenijos kirtimas ir sukrovimas į krūvas, kai iš 1 ha iškertama iki 150 erdm</t>
  </si>
  <si>
    <t>4.3</t>
  </si>
  <si>
    <t>sumedėjusios augmenijos kirtimas ir sukrovimas į krūvas, kai iš 1 ha iškertama 151 - 200 erdm</t>
  </si>
  <si>
    <t>Koeficientas - 1,3</t>
  </si>
  <si>
    <t xml:space="preserve">P = 1,3 × Paslaugų bazinis įkainis </t>
  </si>
  <si>
    <t>4.4</t>
  </si>
  <si>
    <t>sumedėjusios augmenijos kirtimas ir sukrovimas į krūvas, kai iš 1 ha iškertama 201 - 300 erdm</t>
  </si>
  <si>
    <t>Koeficientas - 1,5</t>
  </si>
  <si>
    <t xml:space="preserve">P = 1,5 × Paslaugų bazinis įkainis </t>
  </si>
  <si>
    <t>4.5</t>
  </si>
  <si>
    <t>sumedėjusios augmenijos kirtimas ir sukrovimas į krūvas, kai iš 1 ha iškertama 301 - 400 erdm</t>
  </si>
  <si>
    <t xml:space="preserve">P = 2,1 × Paslaugų bazinis įkainis </t>
  </si>
  <si>
    <t>4.6</t>
  </si>
  <si>
    <t>sumedėjusios augmenijos kirtimas ir sukrovimas į krūvas, kai iš 1 ha iškertama daugiau nei 400 erdm</t>
  </si>
  <si>
    <t>Koeficientas - 2,5</t>
  </si>
  <si>
    <t xml:space="preserve">P = 2,5 × Paslaugų bazinis įkainis </t>
  </si>
  <si>
    <t>P = 0,75 × Paslaugų bazinis įkainis</t>
  </si>
  <si>
    <t>7.3.</t>
  </si>
  <si>
    <r>
      <t>purškiant repelentus,</t>
    </r>
    <r>
      <rPr>
        <sz val="12"/>
        <color theme="1"/>
        <rFont val="Times New Roman"/>
        <family val="1"/>
        <charset val="186"/>
      </rPr>
      <t xml:space="preserve"> </t>
    </r>
    <r>
      <rPr>
        <sz val="11"/>
        <color theme="1"/>
        <rFont val="Arial"/>
        <family val="2"/>
        <charset val="186"/>
      </rPr>
      <t>kai 1 ha nupurškiama daugiau nei 2000 vnt. sodmenų</t>
    </r>
  </si>
  <si>
    <t>7.4.</t>
  </si>
  <si>
    <r>
      <t>purškiant repelentus,</t>
    </r>
    <r>
      <rPr>
        <sz val="12"/>
        <color theme="1"/>
        <rFont val="Times New Roman"/>
        <family val="1"/>
        <charset val="186"/>
      </rPr>
      <t xml:space="preserve"> </t>
    </r>
    <r>
      <rPr>
        <sz val="11"/>
        <color theme="1"/>
        <rFont val="Arial"/>
        <family val="2"/>
        <charset val="186"/>
      </rPr>
      <t>kai 1 ha nupurškiama iki 2000 vnt. sodmenų</t>
    </r>
  </si>
  <si>
    <t>7.5.</t>
  </si>
  <si>
    <t>7.6.</t>
  </si>
  <si>
    <r>
      <t>vielos tinklo tvoros tvėrimas,</t>
    </r>
    <r>
      <rPr>
        <sz val="12"/>
        <color theme="1"/>
        <rFont val="Times New Roman"/>
        <family val="1"/>
        <charset val="186"/>
      </rPr>
      <t xml:space="preserve"> </t>
    </r>
    <r>
      <rPr>
        <sz val="11"/>
        <color theme="1"/>
        <rFont val="Arial"/>
        <family val="2"/>
        <charset val="186"/>
      </rPr>
      <t xml:space="preserve">kai Paslaugos teikėjas pasiruošia tvoros stulpus iš Paslaugos gavėjo pateiktos medžiagos </t>
    </r>
  </si>
  <si>
    <t>9.2</t>
  </si>
  <si>
    <t>9.3</t>
  </si>
  <si>
    <t>Rokiškio, Pandėlio, Sėlynės girininkijos</t>
  </si>
  <si>
    <t>per 2022 m. lapkričio mėnesį</t>
  </si>
  <si>
    <t>X</t>
  </si>
  <si>
    <t>Vyganto Germanavičiaus individuali įmonė</t>
  </si>
  <si>
    <t>Įmonės savininkas Vygantas Germanavičius</t>
  </si>
  <si>
    <t xml:space="preserve">Medienos ruošos ir prekybos vadovas vykdantis Rokiškio regioninio padalinio vadovo funkcijas Eldaras Šlikas
</t>
  </si>
  <si>
    <t>Medienos ruošos ir prekybos vadovas vykdantis Rokiškio regioninio padalinio vadovo funkcijas Eldaras Šlikas</t>
  </si>
  <si>
    <t>66-VP-322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</si>
</sst>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Arial"/>
      <family val="2"/>
      <charset val="186"/>
    </font>
    <font>
      <sz val="12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2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/>
    <xf numFmtId="0" fontId="7" fillId="0" borderId="0" xfId="0" applyFont="1"/>
    <xf numFmtId="0" fontId="1" fillId="0" borderId="0" xfId="0" applyFont="1" applyAlignment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/>
    <xf numFmtId="0" fontId="9" fillId="0" borderId="0" xfId="0" applyFont="1" applyAlignment="1"/>
    <xf numFmtId="2" fontId="9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L3" sqref="L3"/>
    </sheetView>
  </sheetViews>
  <sheetFormatPr defaultRowHeight="12.75" x14ac:dyDescent="0.2"/>
  <cols>
    <col min="1" max="1" width="31" style="3" customWidth="1"/>
    <col min="2" max="3" width="9.140625" style="3"/>
    <col min="4" max="15" width="7.28515625" style="3" customWidth="1"/>
    <col min="16" max="16384" width="9.140625" style="3"/>
  </cols>
  <sheetData>
    <row r="1" spans="1:15" x14ac:dyDescent="0.2">
      <c r="J1" s="50">
        <v>44791</v>
      </c>
      <c r="K1" s="51"/>
      <c r="L1" s="13" t="s">
        <v>113</v>
      </c>
      <c r="M1" s="13"/>
      <c r="N1" s="13"/>
      <c r="O1" s="13"/>
    </row>
    <row r="2" spans="1:15" x14ac:dyDescent="0.2">
      <c r="J2" s="13" t="s">
        <v>114</v>
      </c>
      <c r="K2" s="13"/>
      <c r="L2" s="14" t="s">
        <v>228</v>
      </c>
      <c r="M2" s="13"/>
      <c r="N2" s="13"/>
    </row>
    <row r="3" spans="1:15" x14ac:dyDescent="0.2">
      <c r="J3" s="3" t="s">
        <v>82</v>
      </c>
    </row>
    <row r="5" spans="1:15" s="1" customFormat="1" ht="15.75" x14ac:dyDescent="0.25">
      <c r="A5" s="47" t="s">
        <v>81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s="1" customFormat="1" ht="15.75" x14ac:dyDescent="0.25">
      <c r="A6" s="49">
        <f>+J1</f>
        <v>44791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s="1" customFormat="1" ht="15.75" x14ac:dyDescent="0.25">
      <c r="A7" s="48" t="s">
        <v>75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s="1" customFormat="1" ht="15.75" x14ac:dyDescent="0.25">
      <c r="A8" s="15" t="s">
        <v>115</v>
      </c>
      <c r="B8" s="17" t="s">
        <v>224</v>
      </c>
    </row>
    <row r="9" spans="1:15" s="1" customFormat="1" ht="18" customHeight="1" x14ac:dyDescent="0.25">
      <c r="A9" s="53" t="s">
        <v>159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1" spans="1:15" ht="22.5" customHeight="1" x14ac:dyDescent="0.2">
      <c r="A11" s="52" t="s">
        <v>76</v>
      </c>
      <c r="B11" s="52" t="s">
        <v>77</v>
      </c>
      <c r="C11" s="52" t="s">
        <v>87</v>
      </c>
      <c r="D11" s="52" t="s">
        <v>78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ht="22.5" customHeight="1" x14ac:dyDescent="0.2">
      <c r="A12" s="52"/>
      <c r="B12" s="52"/>
      <c r="C12" s="52"/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</row>
    <row r="13" spans="1:15" s="36" customFormat="1" hidden="1" x14ac:dyDescent="0.2">
      <c r="A13" s="34" t="s">
        <v>143</v>
      </c>
      <c r="B13" s="35" t="s">
        <v>98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s="36" customFormat="1" ht="38.25" hidden="1" x14ac:dyDescent="0.2">
      <c r="A14" s="34" t="s">
        <v>86</v>
      </c>
      <c r="B14" s="35" t="s">
        <v>98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s="36" customFormat="1" ht="38.25" hidden="1" x14ac:dyDescent="0.2">
      <c r="A15" s="34" t="s">
        <v>85</v>
      </c>
      <c r="B15" s="35" t="s">
        <v>98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s="36" customFormat="1" ht="25.5" hidden="1" x14ac:dyDescent="0.2">
      <c r="A16" s="34" t="s">
        <v>83</v>
      </c>
      <c r="B16" s="35" t="s">
        <v>79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6" customFormat="1" ht="38.25" hidden="1" x14ac:dyDescent="0.2">
      <c r="A17" s="34" t="s">
        <v>144</v>
      </c>
      <c r="B17" s="35" t="s">
        <v>79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s="36" customFormat="1" hidden="1" x14ac:dyDescent="0.2">
      <c r="A18" s="34" t="s">
        <v>110</v>
      </c>
      <c r="B18" s="35" t="s">
        <v>80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s="36" customFormat="1" ht="51" x14ac:dyDescent="0.2">
      <c r="A19" s="34" t="s">
        <v>167</v>
      </c>
      <c r="B19" s="35" t="s">
        <v>79</v>
      </c>
      <c r="C19" s="35">
        <v>55</v>
      </c>
      <c r="D19" s="35"/>
      <c r="E19" s="35"/>
      <c r="F19" s="35"/>
      <c r="G19" s="35"/>
      <c r="H19" s="35"/>
      <c r="I19" s="35"/>
      <c r="J19" s="35"/>
      <c r="K19" s="35" t="s">
        <v>223</v>
      </c>
      <c r="L19" s="35" t="s">
        <v>223</v>
      </c>
      <c r="M19" s="35" t="s">
        <v>223</v>
      </c>
      <c r="N19" s="35" t="s">
        <v>223</v>
      </c>
      <c r="O19" s="35"/>
    </row>
    <row r="20" spans="1:15" s="36" customFormat="1" x14ac:dyDescent="0.2">
      <c r="A20" s="34" t="s">
        <v>117</v>
      </c>
      <c r="B20" s="35" t="s">
        <v>79</v>
      </c>
      <c r="C20" s="35">
        <v>5</v>
      </c>
      <c r="D20" s="35"/>
      <c r="E20" s="35"/>
      <c r="F20" s="35"/>
      <c r="G20" s="35"/>
      <c r="H20" s="35"/>
      <c r="I20" s="35"/>
      <c r="J20" s="35"/>
      <c r="K20" s="35"/>
      <c r="L20" s="35" t="s">
        <v>223</v>
      </c>
      <c r="M20" s="35" t="s">
        <v>223</v>
      </c>
      <c r="N20" s="35"/>
      <c r="O20" s="35"/>
    </row>
    <row r="21" spans="1:15" s="36" customFormat="1" x14ac:dyDescent="0.2">
      <c r="A21" s="34" t="s">
        <v>118</v>
      </c>
      <c r="B21" s="35" t="s">
        <v>80</v>
      </c>
      <c r="C21" s="35">
        <v>4</v>
      </c>
      <c r="D21" s="35"/>
      <c r="E21" s="35"/>
      <c r="F21" s="35"/>
      <c r="G21" s="35"/>
      <c r="H21" s="35"/>
      <c r="I21" s="35"/>
      <c r="J21" s="35"/>
      <c r="K21" s="35"/>
      <c r="L21" s="35" t="s">
        <v>223</v>
      </c>
      <c r="M21" s="35" t="s">
        <v>223</v>
      </c>
      <c r="N21" s="35"/>
      <c r="O21" s="35"/>
    </row>
    <row r="24" spans="1:15" s="1" customFormat="1" ht="15.75" x14ac:dyDescent="0.25">
      <c r="A24" s="8" t="s">
        <v>94</v>
      </c>
      <c r="J24" s="1" t="s">
        <v>88</v>
      </c>
    </row>
    <row r="25" spans="1:15" s="1" customFormat="1" ht="15.75" x14ac:dyDescent="0.25">
      <c r="A25" s="8" t="s">
        <v>99</v>
      </c>
      <c r="J25" s="30" t="str">
        <f>+B8</f>
        <v>Vyganto Germanavičiaus individuali įmonė</v>
      </c>
    </row>
    <row r="26" spans="1:15" ht="15.75" x14ac:dyDescent="0.25">
      <c r="A26" s="8"/>
    </row>
    <row r="27" spans="1:15" s="1" customFormat="1" ht="78.75" x14ac:dyDescent="0.25">
      <c r="A27" s="46" t="s">
        <v>226</v>
      </c>
      <c r="J27" s="17" t="s">
        <v>225</v>
      </c>
    </row>
  </sheetData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B25" sqref="B25"/>
    </sheetView>
  </sheetViews>
  <sheetFormatPr defaultRowHeight="15.75" x14ac:dyDescent="0.25"/>
  <cols>
    <col min="1" max="1" width="19.85546875" style="8" customWidth="1"/>
    <col min="2" max="2" width="51" style="8" customWidth="1"/>
    <col min="3" max="3" width="11.140625" style="8" customWidth="1"/>
    <col min="4" max="4" width="16.7109375" style="8" customWidth="1"/>
    <col min="5" max="5" width="20.140625" style="8" customWidth="1"/>
    <col min="6" max="6" width="17.140625" style="8" customWidth="1"/>
    <col min="7" max="16384" width="9.140625" style="8"/>
  </cols>
  <sheetData>
    <row r="1" spans="1:16" x14ac:dyDescent="0.25">
      <c r="D1" s="16">
        <f>+grafikas!J1</f>
        <v>44791</v>
      </c>
      <c r="E1" s="8" t="s">
        <v>116</v>
      </c>
      <c r="F1" s="9"/>
      <c r="G1" s="9"/>
      <c r="H1" s="9"/>
      <c r="I1" s="9"/>
      <c r="K1" s="9"/>
      <c r="L1" s="9"/>
      <c r="M1" s="9"/>
      <c r="N1" s="9"/>
      <c r="O1" s="9"/>
    </row>
    <row r="2" spans="1:16" x14ac:dyDescent="0.25">
      <c r="D2" s="9" t="str">
        <f>grafikas!J2</f>
        <v xml:space="preserve">sutarties Nr. </v>
      </c>
      <c r="E2" s="9" t="str">
        <f>+grafikas!L2</f>
        <v>66-VP-322</v>
      </c>
      <c r="F2" s="9"/>
      <c r="G2" s="9"/>
      <c r="H2" s="9"/>
      <c r="I2" s="9"/>
      <c r="K2" s="9"/>
      <c r="L2" s="9"/>
      <c r="M2" s="9"/>
      <c r="N2" s="9"/>
      <c r="O2" s="9"/>
    </row>
    <row r="3" spans="1:16" x14ac:dyDescent="0.25">
      <c r="D3" s="9" t="s">
        <v>100</v>
      </c>
      <c r="E3" s="9"/>
      <c r="F3" s="9"/>
      <c r="G3" s="9"/>
    </row>
    <row r="5" spans="1:16" x14ac:dyDescent="0.25">
      <c r="A5" s="57" t="s">
        <v>160</v>
      </c>
      <c r="B5" s="57"/>
      <c r="C5" s="57"/>
      <c r="D5" s="57"/>
      <c r="E5" s="57"/>
      <c r="F5" s="57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55">
        <f>+D1</f>
        <v>44791</v>
      </c>
      <c r="B6" s="54"/>
      <c r="C6" s="54"/>
      <c r="D6" s="54"/>
      <c r="E6" s="54"/>
      <c r="F6" s="54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54" t="s">
        <v>75</v>
      </c>
      <c r="B7" s="54"/>
      <c r="C7" s="54"/>
      <c r="D7" s="54"/>
      <c r="E7" s="54"/>
      <c r="F7" s="54"/>
      <c r="G7" s="6"/>
      <c r="H7" s="6"/>
      <c r="I7" s="6"/>
      <c r="J7" s="6"/>
      <c r="K7" s="6"/>
      <c r="L7" s="6"/>
      <c r="M7" s="6"/>
      <c r="N7" s="6"/>
      <c r="O7" s="6"/>
      <c r="P7" s="6"/>
    </row>
    <row r="9" spans="1:16" ht="32.25" customHeight="1" x14ac:dyDescent="0.25">
      <c r="A9" s="56" t="s">
        <v>97</v>
      </c>
      <c r="B9" s="56"/>
      <c r="C9" s="56"/>
      <c r="D9" s="56"/>
      <c r="E9" s="56"/>
      <c r="F9" s="56"/>
      <c r="G9" s="6"/>
    </row>
    <row r="10" spans="1:16" ht="65.25" customHeight="1" x14ac:dyDescent="0.25">
      <c r="A10" s="11" t="s">
        <v>89</v>
      </c>
      <c r="B10" s="27" t="s">
        <v>90</v>
      </c>
      <c r="C10" s="27" t="s">
        <v>77</v>
      </c>
      <c r="D10" s="27" t="s">
        <v>95</v>
      </c>
      <c r="E10" s="27" t="s">
        <v>91</v>
      </c>
      <c r="F10" s="27" t="s">
        <v>96</v>
      </c>
    </row>
    <row r="11" spans="1:16" ht="36" customHeight="1" x14ac:dyDescent="0.25">
      <c r="A11" s="11" t="s">
        <v>221</v>
      </c>
      <c r="B11" s="45" t="s">
        <v>167</v>
      </c>
      <c r="C11" s="27" t="s">
        <v>79</v>
      </c>
      <c r="D11" s="27">
        <v>14</v>
      </c>
      <c r="E11" s="27" t="s">
        <v>166</v>
      </c>
      <c r="F11" s="27"/>
    </row>
    <row r="12" spans="1:16" ht="36" customHeight="1" x14ac:dyDescent="0.25">
      <c r="A12" s="11" t="s">
        <v>221</v>
      </c>
      <c r="B12" s="45" t="s">
        <v>167</v>
      </c>
      <c r="C12" s="27" t="s">
        <v>79</v>
      </c>
      <c r="D12" s="27">
        <v>14</v>
      </c>
      <c r="E12" s="27" t="s">
        <v>164</v>
      </c>
      <c r="F12" s="27"/>
    </row>
    <row r="13" spans="1:16" ht="36" customHeight="1" x14ac:dyDescent="0.25">
      <c r="A13" s="11" t="s">
        <v>221</v>
      </c>
      <c r="B13" s="45" t="s">
        <v>167</v>
      </c>
      <c r="C13" s="27" t="s">
        <v>79</v>
      </c>
      <c r="D13" s="27">
        <v>14</v>
      </c>
      <c r="E13" s="27" t="s">
        <v>165</v>
      </c>
      <c r="F13" s="27"/>
    </row>
    <row r="14" spans="1:16" ht="36" customHeight="1" x14ac:dyDescent="0.25">
      <c r="A14" s="11" t="s">
        <v>221</v>
      </c>
      <c r="B14" s="45" t="s">
        <v>167</v>
      </c>
      <c r="C14" s="27" t="s">
        <v>79</v>
      </c>
      <c r="D14" s="27">
        <v>13</v>
      </c>
      <c r="E14" s="27" t="s">
        <v>222</v>
      </c>
      <c r="F14" s="27"/>
    </row>
    <row r="15" spans="1:16" ht="36" customHeight="1" x14ac:dyDescent="0.25">
      <c r="A15" s="11" t="s">
        <v>221</v>
      </c>
      <c r="B15" s="45" t="s">
        <v>117</v>
      </c>
      <c r="C15" s="27" t="s">
        <v>79</v>
      </c>
      <c r="D15" s="27">
        <v>2</v>
      </c>
      <c r="E15" s="27" t="s">
        <v>164</v>
      </c>
      <c r="F15" s="27"/>
    </row>
    <row r="16" spans="1:16" ht="36" customHeight="1" x14ac:dyDescent="0.25">
      <c r="A16" s="11" t="s">
        <v>221</v>
      </c>
      <c r="B16" s="45" t="s">
        <v>117</v>
      </c>
      <c r="C16" s="27" t="s">
        <v>79</v>
      </c>
      <c r="D16" s="27">
        <v>3</v>
      </c>
      <c r="E16" s="27" t="s">
        <v>165</v>
      </c>
      <c r="F16" s="27"/>
    </row>
    <row r="17" spans="1:6" ht="36" customHeight="1" x14ac:dyDescent="0.25">
      <c r="A17" s="11" t="s">
        <v>221</v>
      </c>
      <c r="B17" s="45" t="s">
        <v>118</v>
      </c>
      <c r="C17" s="27" t="s">
        <v>79</v>
      </c>
      <c r="D17" s="27">
        <v>2</v>
      </c>
      <c r="E17" s="27" t="s">
        <v>164</v>
      </c>
      <c r="F17" s="27"/>
    </row>
    <row r="18" spans="1:6" ht="36" customHeight="1" x14ac:dyDescent="0.25">
      <c r="A18" s="11" t="s">
        <v>221</v>
      </c>
      <c r="B18" s="45" t="s">
        <v>118</v>
      </c>
      <c r="C18" s="27" t="s">
        <v>79</v>
      </c>
      <c r="D18" s="27">
        <v>2</v>
      </c>
      <c r="E18" s="27" t="s">
        <v>165</v>
      </c>
      <c r="F18" s="27"/>
    </row>
    <row r="19" spans="1:6" x14ac:dyDescent="0.25">
      <c r="A19" s="7" t="s">
        <v>93</v>
      </c>
    </row>
    <row r="20" spans="1:6" x14ac:dyDescent="0.25">
      <c r="A20" s="8" t="s">
        <v>94</v>
      </c>
      <c r="D20" s="8" t="s">
        <v>92</v>
      </c>
    </row>
    <row r="21" spans="1:6" x14ac:dyDescent="0.25">
      <c r="A21" s="8" t="s">
        <v>99</v>
      </c>
      <c r="D21" s="8" t="str">
        <f>grafikas!J25</f>
        <v>Vyganto Germanavičiaus individuali įmonė</v>
      </c>
    </row>
    <row r="22" spans="1:6" x14ac:dyDescent="0.25">
      <c r="A22" s="58" t="s">
        <v>227</v>
      </c>
      <c r="B22" s="58"/>
    </row>
    <row r="23" spans="1:6" x14ac:dyDescent="0.25">
      <c r="A23" s="58"/>
      <c r="B23" s="58"/>
      <c r="D23" s="8" t="str">
        <f>grafikas!J27</f>
        <v>Įmonės savininkas Vygantas Germanavičius</v>
      </c>
    </row>
    <row r="24" spans="1:6" x14ac:dyDescent="0.25">
      <c r="A24" s="58"/>
      <c r="B24" s="58"/>
    </row>
  </sheetData>
  <mergeCells count="5">
    <mergeCell ref="A7:F7"/>
    <mergeCell ref="A6:F6"/>
    <mergeCell ref="A9:F9"/>
    <mergeCell ref="A5:F5"/>
    <mergeCell ref="A22:B24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49" zoomScaleNormal="100" workbookViewId="0">
      <selection activeCell="C1" sqref="C1"/>
    </sheetView>
  </sheetViews>
  <sheetFormatPr defaultRowHeight="15.75" x14ac:dyDescent="0.25"/>
  <cols>
    <col min="1" max="1" width="6.28515625" style="1" customWidth="1"/>
    <col min="2" max="2" width="28.28515625" style="1" customWidth="1"/>
    <col min="3" max="3" width="12.140625" style="1" customWidth="1"/>
    <col min="4" max="4" width="22.85546875" style="1" customWidth="1"/>
    <col min="5" max="5" width="10.42578125" style="28" customWidth="1"/>
    <col min="6" max="6" width="12.5703125" style="28" customWidth="1"/>
    <col min="7" max="16384" width="9.140625" style="1"/>
  </cols>
  <sheetData>
    <row r="1" spans="1:12" x14ac:dyDescent="0.25">
      <c r="A1" s="1" t="s">
        <v>73</v>
      </c>
      <c r="C1" s="22">
        <f>+grafikas!J1</f>
        <v>44791</v>
      </c>
      <c r="E1" s="39" t="s">
        <v>123</v>
      </c>
    </row>
    <row r="2" spans="1:12" x14ac:dyDescent="0.25">
      <c r="C2" s="18" t="str">
        <f>grafikas!J2</f>
        <v xml:space="preserve">sutarties Nr. </v>
      </c>
      <c r="D2" s="18" t="str">
        <f>+grafikas!L2</f>
        <v>66-VP-322</v>
      </c>
    </row>
    <row r="3" spans="1:12" x14ac:dyDescent="0.25">
      <c r="C3" s="61" t="s">
        <v>74</v>
      </c>
      <c r="D3" s="61"/>
      <c r="E3" s="61"/>
    </row>
    <row r="4" spans="1:12" x14ac:dyDescent="0.25">
      <c r="E4" s="29"/>
    </row>
    <row r="5" spans="1:12" x14ac:dyDescent="0.25">
      <c r="A5" s="62" t="s">
        <v>0</v>
      </c>
      <c r="B5" s="62"/>
      <c r="C5" s="62"/>
      <c r="D5" s="62"/>
      <c r="E5" s="62"/>
    </row>
    <row r="7" spans="1:12" ht="75" customHeight="1" x14ac:dyDescent="0.25">
      <c r="A7" s="41" t="s">
        <v>1</v>
      </c>
      <c r="B7" s="41" t="s">
        <v>2</v>
      </c>
      <c r="C7" s="41" t="s">
        <v>3</v>
      </c>
      <c r="D7" s="59" t="s">
        <v>4</v>
      </c>
      <c r="E7" s="59"/>
      <c r="F7" s="26" t="s">
        <v>72</v>
      </c>
      <c r="G7" s="8"/>
      <c r="H7" s="8"/>
      <c r="I7" s="8"/>
      <c r="J7" s="8"/>
      <c r="K7" s="8"/>
      <c r="L7" s="8"/>
    </row>
    <row r="8" spans="1:12" ht="30" customHeight="1" x14ac:dyDescent="0.25">
      <c r="A8" s="42" t="s">
        <v>5</v>
      </c>
      <c r="B8" s="59" t="s">
        <v>6</v>
      </c>
      <c r="C8" s="59"/>
      <c r="D8" s="59"/>
      <c r="E8" s="59"/>
      <c r="F8" s="59"/>
      <c r="G8" s="8"/>
      <c r="H8" s="8"/>
      <c r="I8" s="8"/>
      <c r="J8" s="8"/>
      <c r="K8" s="8"/>
      <c r="L8" s="8"/>
    </row>
    <row r="9" spans="1:12" ht="28.5" x14ac:dyDescent="0.25">
      <c r="A9" s="42" t="s">
        <v>7</v>
      </c>
      <c r="B9" s="43" t="s">
        <v>168</v>
      </c>
      <c r="C9" s="44" t="s">
        <v>15</v>
      </c>
      <c r="D9" s="60" t="s">
        <v>16</v>
      </c>
      <c r="E9" s="60"/>
      <c r="F9" s="26">
        <f>+F10*0.7</f>
        <v>172.06699999999998</v>
      </c>
      <c r="G9" s="8"/>
      <c r="H9" s="8"/>
      <c r="I9" s="8"/>
      <c r="J9" s="8"/>
      <c r="K9" s="8"/>
      <c r="L9" s="8"/>
    </row>
    <row r="10" spans="1:12" ht="28.5" x14ac:dyDescent="0.25">
      <c r="A10" s="42" t="s">
        <v>11</v>
      </c>
      <c r="B10" s="43" t="s">
        <v>8</v>
      </c>
      <c r="C10" s="44" t="s">
        <v>9</v>
      </c>
      <c r="D10" s="60" t="s">
        <v>10</v>
      </c>
      <c r="E10" s="60"/>
      <c r="F10" s="23">
        <f>+ikainiai!D8</f>
        <v>245.81</v>
      </c>
    </row>
    <row r="11" spans="1:12" ht="42.75" x14ac:dyDescent="0.25">
      <c r="A11" s="42" t="s">
        <v>14</v>
      </c>
      <c r="B11" s="43" t="s">
        <v>169</v>
      </c>
      <c r="C11" s="44" t="s">
        <v>12</v>
      </c>
      <c r="D11" s="60" t="s">
        <v>13</v>
      </c>
      <c r="E11" s="60"/>
      <c r="F11" s="26">
        <f>+F10*1.3</f>
        <v>319.553</v>
      </c>
    </row>
    <row r="12" spans="1:12" ht="42.75" x14ac:dyDescent="0.25">
      <c r="A12" s="42" t="s">
        <v>170</v>
      </c>
      <c r="B12" s="43" t="s">
        <v>171</v>
      </c>
      <c r="C12" s="44" t="s">
        <v>48</v>
      </c>
      <c r="D12" s="60" t="s">
        <v>172</v>
      </c>
      <c r="E12" s="60"/>
      <c r="F12" s="26">
        <f>+F10*1.5</f>
        <v>368.71500000000003</v>
      </c>
    </row>
    <row r="13" spans="1:12" ht="42.75" x14ac:dyDescent="0.25">
      <c r="A13" s="42" t="s">
        <v>173</v>
      </c>
      <c r="B13" s="43" t="s">
        <v>174</v>
      </c>
      <c r="C13" s="44" t="s">
        <v>175</v>
      </c>
      <c r="D13" s="60" t="s">
        <v>176</v>
      </c>
      <c r="E13" s="60"/>
      <c r="F13" s="26">
        <f>+F10*2.1</f>
        <v>516.20100000000002</v>
      </c>
    </row>
    <row r="14" spans="1:12" ht="42.75" x14ac:dyDescent="0.25">
      <c r="A14" s="42" t="s">
        <v>177</v>
      </c>
      <c r="B14" s="43" t="s">
        <v>178</v>
      </c>
      <c r="C14" s="44" t="s">
        <v>179</v>
      </c>
      <c r="D14" s="60" t="s">
        <v>180</v>
      </c>
      <c r="E14" s="60"/>
      <c r="F14" s="26">
        <f>+F10*2.5</f>
        <v>614.52499999999998</v>
      </c>
    </row>
    <row r="15" spans="1:12" ht="16.5" customHeight="1" x14ac:dyDescent="0.25">
      <c r="A15" s="42" t="s">
        <v>17</v>
      </c>
      <c r="B15" s="59" t="s">
        <v>18</v>
      </c>
      <c r="C15" s="59"/>
      <c r="D15" s="59"/>
      <c r="E15" s="59"/>
      <c r="F15" s="59"/>
    </row>
    <row r="16" spans="1:12" ht="28.5" x14ac:dyDescent="0.25">
      <c r="A16" s="42" t="s">
        <v>19</v>
      </c>
      <c r="B16" s="44" t="s">
        <v>20</v>
      </c>
      <c r="C16" s="44" t="s">
        <v>21</v>
      </c>
      <c r="D16" s="60" t="s">
        <v>22</v>
      </c>
      <c r="E16" s="60"/>
      <c r="F16" s="26">
        <f>F18*0.4</f>
        <v>0</v>
      </c>
    </row>
    <row r="17" spans="1:6" ht="28.5" x14ac:dyDescent="0.25">
      <c r="A17" s="42" t="s">
        <v>23</v>
      </c>
      <c r="B17" s="44" t="s">
        <v>24</v>
      </c>
      <c r="C17" s="44" t="s">
        <v>25</v>
      </c>
      <c r="D17" s="60" t="s">
        <v>26</v>
      </c>
      <c r="E17" s="60"/>
      <c r="F17" s="26">
        <f>+F18*0.8</f>
        <v>0</v>
      </c>
    </row>
    <row r="18" spans="1:6" ht="28.5" x14ac:dyDescent="0.25">
      <c r="A18" s="42" t="s">
        <v>27</v>
      </c>
      <c r="B18" s="44" t="s">
        <v>181</v>
      </c>
      <c r="C18" s="44" t="s">
        <v>9</v>
      </c>
      <c r="D18" s="60" t="s">
        <v>10</v>
      </c>
      <c r="E18" s="60"/>
      <c r="F18" s="23">
        <f>+ikainiai!D9</f>
        <v>0</v>
      </c>
    </row>
    <row r="19" spans="1:6" ht="28.5" x14ac:dyDescent="0.25">
      <c r="A19" s="42" t="s">
        <v>28</v>
      </c>
      <c r="B19" s="44" t="s">
        <v>29</v>
      </c>
      <c r="C19" s="44" t="s">
        <v>145</v>
      </c>
      <c r="D19" s="60" t="s">
        <v>57</v>
      </c>
      <c r="E19" s="60"/>
      <c r="F19" s="26">
        <f>+F18*1.1</f>
        <v>0</v>
      </c>
    </row>
    <row r="20" spans="1:6" ht="28.5" x14ac:dyDescent="0.25">
      <c r="A20" s="42" t="s">
        <v>31</v>
      </c>
      <c r="B20" s="44" t="s">
        <v>32</v>
      </c>
      <c r="C20" s="44" t="s">
        <v>33</v>
      </c>
      <c r="D20" s="60" t="s">
        <v>34</v>
      </c>
      <c r="E20" s="60"/>
      <c r="F20" s="26">
        <f>+F18*1.3</f>
        <v>0</v>
      </c>
    </row>
    <row r="21" spans="1:6" ht="16.5" customHeight="1" x14ac:dyDescent="0.25">
      <c r="A21" s="42" t="s">
        <v>35</v>
      </c>
      <c r="B21" s="59" t="s">
        <v>182</v>
      </c>
      <c r="C21" s="59"/>
      <c r="D21" s="59"/>
      <c r="E21" s="59"/>
      <c r="F21" s="59"/>
    </row>
    <row r="22" spans="1:6" ht="42.75" x14ac:dyDescent="0.25">
      <c r="A22" s="42" t="s">
        <v>36</v>
      </c>
      <c r="B22" s="44" t="s">
        <v>37</v>
      </c>
      <c r="C22" s="44" t="s">
        <v>38</v>
      </c>
      <c r="D22" s="60" t="s">
        <v>26</v>
      </c>
      <c r="E22" s="60"/>
      <c r="F22" s="26">
        <f>+F23*0.8</f>
        <v>0</v>
      </c>
    </row>
    <row r="23" spans="1:6" ht="42.75" x14ac:dyDescent="0.25">
      <c r="A23" s="42" t="s">
        <v>39</v>
      </c>
      <c r="B23" s="44" t="s">
        <v>40</v>
      </c>
      <c r="C23" s="44" t="s">
        <v>9</v>
      </c>
      <c r="D23" s="60" t="s">
        <v>41</v>
      </c>
      <c r="E23" s="60"/>
      <c r="F23" s="23">
        <f>+ikainiai!D10</f>
        <v>0</v>
      </c>
    </row>
    <row r="24" spans="1:6" ht="42.75" x14ac:dyDescent="0.25">
      <c r="A24" s="42" t="s">
        <v>42</v>
      </c>
      <c r="B24" s="44" t="s">
        <v>183</v>
      </c>
      <c r="C24" s="44" t="s">
        <v>184</v>
      </c>
      <c r="D24" s="60" t="s">
        <v>185</v>
      </c>
      <c r="E24" s="60"/>
      <c r="F24" s="26">
        <f>+F23*1.3</f>
        <v>0</v>
      </c>
    </row>
    <row r="25" spans="1:6" ht="42.75" x14ac:dyDescent="0.25">
      <c r="A25" s="42" t="s">
        <v>161</v>
      </c>
      <c r="B25" s="44" t="s">
        <v>186</v>
      </c>
      <c r="C25" s="44" t="s">
        <v>187</v>
      </c>
      <c r="D25" s="60" t="s">
        <v>188</v>
      </c>
      <c r="E25" s="60"/>
      <c r="F25" s="26">
        <f>+F23*1.6</f>
        <v>0</v>
      </c>
    </row>
    <row r="26" spans="1:6" ht="42.75" x14ac:dyDescent="0.25">
      <c r="A26" s="42" t="s">
        <v>162</v>
      </c>
      <c r="B26" s="44" t="s">
        <v>189</v>
      </c>
      <c r="C26" s="44" t="s">
        <v>190</v>
      </c>
      <c r="D26" s="60" t="s">
        <v>191</v>
      </c>
      <c r="E26" s="60"/>
      <c r="F26" s="26">
        <f>+F23*2.2</f>
        <v>0</v>
      </c>
    </row>
    <row r="27" spans="1:6" ht="42.75" x14ac:dyDescent="0.25">
      <c r="A27" s="42" t="s">
        <v>163</v>
      </c>
      <c r="B27" s="44" t="s">
        <v>192</v>
      </c>
      <c r="C27" s="44" t="s">
        <v>193</v>
      </c>
      <c r="D27" s="60" t="s">
        <v>194</v>
      </c>
      <c r="E27" s="60"/>
      <c r="F27" s="26">
        <f>+F23*2.6</f>
        <v>0</v>
      </c>
    </row>
    <row r="28" spans="1:6" ht="16.5" customHeight="1" x14ac:dyDescent="0.25">
      <c r="A28" s="42" t="s">
        <v>124</v>
      </c>
      <c r="B28" s="59" t="s">
        <v>125</v>
      </c>
      <c r="C28" s="59"/>
      <c r="D28" s="59"/>
      <c r="E28" s="59"/>
      <c r="F28" s="59"/>
    </row>
    <row r="29" spans="1:6" ht="28.5" x14ac:dyDescent="0.25">
      <c r="A29" s="42" t="s">
        <v>126</v>
      </c>
      <c r="B29" s="44" t="s">
        <v>127</v>
      </c>
      <c r="C29" s="44" t="s">
        <v>25</v>
      </c>
      <c r="D29" s="60" t="s">
        <v>43</v>
      </c>
      <c r="E29" s="60"/>
      <c r="F29" s="26">
        <f>+F30*0.8</f>
        <v>201.67200000000003</v>
      </c>
    </row>
    <row r="30" spans="1:6" ht="57" x14ac:dyDescent="0.25">
      <c r="A30" s="42" t="s">
        <v>128</v>
      </c>
      <c r="B30" s="44" t="s">
        <v>195</v>
      </c>
      <c r="C30" s="44" t="s">
        <v>129</v>
      </c>
      <c r="D30" s="60" t="s">
        <v>41</v>
      </c>
      <c r="E30" s="60"/>
      <c r="F30" s="23">
        <f>+ikainiai!D11</f>
        <v>252.09</v>
      </c>
    </row>
    <row r="31" spans="1:6" ht="57" x14ac:dyDescent="0.25">
      <c r="A31" s="42" t="s">
        <v>196</v>
      </c>
      <c r="B31" s="44" t="s">
        <v>197</v>
      </c>
      <c r="C31" s="44" t="s">
        <v>198</v>
      </c>
      <c r="D31" s="60" t="s">
        <v>199</v>
      </c>
      <c r="E31" s="60"/>
      <c r="F31" s="26">
        <f>+F30*1.3</f>
        <v>327.71700000000004</v>
      </c>
    </row>
    <row r="32" spans="1:6" ht="57" x14ac:dyDescent="0.25">
      <c r="A32" s="42" t="s">
        <v>200</v>
      </c>
      <c r="B32" s="44" t="s">
        <v>201</v>
      </c>
      <c r="C32" s="44" t="s">
        <v>202</v>
      </c>
      <c r="D32" s="60" t="s">
        <v>203</v>
      </c>
      <c r="E32" s="60"/>
      <c r="F32" s="26">
        <f>+F30*1.5</f>
        <v>378.13499999999999</v>
      </c>
    </row>
    <row r="33" spans="1:6" ht="57" x14ac:dyDescent="0.25">
      <c r="A33" s="42" t="s">
        <v>204</v>
      </c>
      <c r="B33" s="44" t="s">
        <v>205</v>
      </c>
      <c r="C33" s="44" t="s">
        <v>175</v>
      </c>
      <c r="D33" s="60" t="s">
        <v>206</v>
      </c>
      <c r="E33" s="60"/>
      <c r="F33" s="26">
        <f>+F30*2.1</f>
        <v>529.38900000000001</v>
      </c>
    </row>
    <row r="34" spans="1:6" ht="57" x14ac:dyDescent="0.25">
      <c r="A34" s="42" t="s">
        <v>207</v>
      </c>
      <c r="B34" s="44" t="s">
        <v>208</v>
      </c>
      <c r="C34" s="44" t="s">
        <v>209</v>
      </c>
      <c r="D34" s="60" t="s">
        <v>210</v>
      </c>
      <c r="E34" s="60"/>
      <c r="F34" s="26">
        <f>+F30*2.5</f>
        <v>630.22500000000002</v>
      </c>
    </row>
    <row r="35" spans="1:6" x14ac:dyDescent="0.25">
      <c r="A35" s="42" t="s">
        <v>130</v>
      </c>
      <c r="B35" s="59" t="s">
        <v>131</v>
      </c>
      <c r="C35" s="59"/>
      <c r="D35" s="59"/>
      <c r="E35" s="59"/>
      <c r="F35" s="59"/>
    </row>
    <row r="36" spans="1:6" ht="28.5" x14ac:dyDescent="0.25">
      <c r="A36" s="42" t="s">
        <v>132</v>
      </c>
      <c r="B36" s="44" t="s">
        <v>127</v>
      </c>
      <c r="C36" s="43" t="s">
        <v>133</v>
      </c>
      <c r="D36" s="65" t="s">
        <v>211</v>
      </c>
      <c r="E36" s="65"/>
      <c r="F36" s="26">
        <f>+F37*0.75</f>
        <v>34.515000000000001</v>
      </c>
    </row>
    <row r="37" spans="1:6" ht="28.5" x14ac:dyDescent="0.25">
      <c r="A37" s="42" t="s">
        <v>134</v>
      </c>
      <c r="B37" s="44" t="s">
        <v>135</v>
      </c>
      <c r="C37" s="44" t="s">
        <v>129</v>
      </c>
      <c r="D37" s="60" t="s">
        <v>41</v>
      </c>
      <c r="E37" s="60"/>
      <c r="F37" s="23">
        <f>+ikainiai!D12</f>
        <v>46.02</v>
      </c>
    </row>
    <row r="38" spans="1:6" x14ac:dyDescent="0.25">
      <c r="A38" s="42" t="s">
        <v>44</v>
      </c>
      <c r="B38" s="63" t="s">
        <v>110</v>
      </c>
      <c r="C38" s="63"/>
      <c r="D38" s="63"/>
      <c r="E38" s="63"/>
      <c r="F38" s="26"/>
    </row>
    <row r="39" spans="1:6" ht="26.25" customHeight="1" x14ac:dyDescent="0.25">
      <c r="A39" s="42" t="s">
        <v>45</v>
      </c>
      <c r="B39" s="44" t="s">
        <v>146</v>
      </c>
      <c r="C39" s="44" t="s">
        <v>46</v>
      </c>
      <c r="D39" s="60" t="s">
        <v>10</v>
      </c>
      <c r="E39" s="60"/>
      <c r="F39" s="23">
        <f>+ikainiai!D13</f>
        <v>0</v>
      </c>
    </row>
    <row r="40" spans="1:6" ht="40.5" customHeight="1" x14ac:dyDescent="0.25">
      <c r="A40" s="42" t="s">
        <v>147</v>
      </c>
      <c r="B40" s="44" t="s">
        <v>148</v>
      </c>
      <c r="C40" s="44" t="s">
        <v>149</v>
      </c>
      <c r="D40" s="60" t="s">
        <v>150</v>
      </c>
      <c r="E40" s="60"/>
      <c r="F40" s="26">
        <f>+F39*0.5</f>
        <v>0</v>
      </c>
    </row>
    <row r="41" spans="1:6" ht="30" customHeight="1" x14ac:dyDescent="0.25">
      <c r="A41" s="42" t="s">
        <v>49</v>
      </c>
      <c r="B41" s="59" t="s">
        <v>50</v>
      </c>
      <c r="C41" s="59"/>
      <c r="D41" s="59"/>
      <c r="E41" s="59"/>
      <c r="F41" s="59"/>
    </row>
    <row r="42" spans="1:6" ht="57" x14ac:dyDescent="0.25">
      <c r="A42" s="42" t="s">
        <v>51</v>
      </c>
      <c r="B42" s="44" t="s">
        <v>151</v>
      </c>
      <c r="C42" s="44" t="s">
        <v>9</v>
      </c>
      <c r="D42" s="60" t="s">
        <v>30</v>
      </c>
      <c r="E42" s="60"/>
      <c r="F42" s="23">
        <f>+ikainiai!D15</f>
        <v>0</v>
      </c>
    </row>
    <row r="43" spans="1:6" ht="57" x14ac:dyDescent="0.25">
      <c r="A43" s="42" t="s">
        <v>52</v>
      </c>
      <c r="B43" s="44" t="s">
        <v>152</v>
      </c>
      <c r="C43" s="44" t="s">
        <v>153</v>
      </c>
      <c r="D43" s="60" t="s">
        <v>59</v>
      </c>
      <c r="E43" s="60"/>
      <c r="F43" s="26">
        <f>+F42*1.2</f>
        <v>0</v>
      </c>
    </row>
    <row r="44" spans="1:6" ht="44.25" x14ac:dyDescent="0.25">
      <c r="A44" s="42" t="s">
        <v>212</v>
      </c>
      <c r="B44" s="44" t="s">
        <v>213</v>
      </c>
      <c r="C44" s="44" t="s">
        <v>53</v>
      </c>
      <c r="D44" s="60" t="s">
        <v>54</v>
      </c>
      <c r="E44" s="60"/>
      <c r="F44" s="26">
        <f>+F42*0.85</f>
        <v>0</v>
      </c>
    </row>
    <row r="45" spans="1:6" ht="44.25" x14ac:dyDescent="0.25">
      <c r="A45" s="42" t="s">
        <v>214</v>
      </c>
      <c r="B45" s="44" t="s">
        <v>215</v>
      </c>
      <c r="C45" s="44" t="s">
        <v>9</v>
      </c>
      <c r="D45" s="60" t="s">
        <v>30</v>
      </c>
      <c r="E45" s="60"/>
      <c r="F45" s="26">
        <f>+F42*1</f>
        <v>0</v>
      </c>
    </row>
    <row r="46" spans="1:6" ht="42.75" x14ac:dyDescent="0.25">
      <c r="A46" s="42" t="s">
        <v>216</v>
      </c>
      <c r="B46" s="44" t="s">
        <v>55</v>
      </c>
      <c r="C46" s="44" t="s">
        <v>56</v>
      </c>
      <c r="D46" s="60" t="s">
        <v>57</v>
      </c>
      <c r="E46" s="60"/>
      <c r="F46" s="26">
        <f>+F42*1.1</f>
        <v>0</v>
      </c>
    </row>
    <row r="47" spans="1:6" ht="57" x14ac:dyDescent="0.25">
      <c r="A47" s="42" t="s">
        <v>217</v>
      </c>
      <c r="B47" s="44" t="s">
        <v>58</v>
      </c>
      <c r="C47" s="44" t="s">
        <v>47</v>
      </c>
      <c r="D47" s="60" t="s">
        <v>59</v>
      </c>
      <c r="E47" s="60"/>
      <c r="F47" s="26">
        <f>+F42*1.2</f>
        <v>0</v>
      </c>
    </row>
    <row r="48" spans="1:6" ht="30" customHeight="1" x14ac:dyDescent="0.25">
      <c r="A48" s="42" t="s">
        <v>60</v>
      </c>
      <c r="B48" s="59" t="s">
        <v>61</v>
      </c>
      <c r="C48" s="59"/>
      <c r="D48" s="59"/>
      <c r="E48" s="59"/>
      <c r="F48" s="59"/>
    </row>
    <row r="49" spans="1:12" ht="57" x14ac:dyDescent="0.25">
      <c r="A49" s="42" t="s">
        <v>62</v>
      </c>
      <c r="B49" s="44" t="s">
        <v>63</v>
      </c>
      <c r="C49" s="44" t="s">
        <v>9</v>
      </c>
      <c r="D49" s="60" t="s">
        <v>30</v>
      </c>
      <c r="E49" s="60"/>
      <c r="F49" s="23">
        <f>+ikainiai!D16</f>
        <v>0</v>
      </c>
    </row>
    <row r="50" spans="1:12" ht="28.5" x14ac:dyDescent="0.25">
      <c r="A50" s="42" t="s">
        <v>64</v>
      </c>
      <c r="B50" s="44" t="s">
        <v>155</v>
      </c>
      <c r="C50" s="44" t="s">
        <v>156</v>
      </c>
      <c r="D50" s="60" t="s">
        <v>22</v>
      </c>
      <c r="E50" s="60"/>
      <c r="F50" s="26">
        <f>+F49*0.4</f>
        <v>0</v>
      </c>
    </row>
    <row r="51" spans="1:12" ht="28.5" x14ac:dyDescent="0.25">
      <c r="A51" s="42" t="s">
        <v>68</v>
      </c>
      <c r="B51" s="44" t="s">
        <v>65</v>
      </c>
      <c r="C51" s="44" t="s">
        <v>66</v>
      </c>
      <c r="D51" s="60" t="s">
        <v>67</v>
      </c>
      <c r="E51" s="60"/>
      <c r="F51" s="26">
        <f>+F49*0.5</f>
        <v>0</v>
      </c>
    </row>
    <row r="52" spans="1:12" ht="28.5" x14ac:dyDescent="0.25">
      <c r="A52" s="42" t="s">
        <v>70</v>
      </c>
      <c r="B52" s="44" t="s">
        <v>69</v>
      </c>
      <c r="C52" s="44" t="s">
        <v>21</v>
      </c>
      <c r="D52" s="60" t="s">
        <v>22</v>
      </c>
      <c r="E52" s="60"/>
      <c r="F52" s="26">
        <f>+F49*0.4</f>
        <v>0</v>
      </c>
    </row>
    <row r="53" spans="1:12" ht="42.75" x14ac:dyDescent="0.25">
      <c r="A53" s="42" t="s">
        <v>154</v>
      </c>
      <c r="B53" s="44" t="s">
        <v>71</v>
      </c>
      <c r="C53" s="44" t="s">
        <v>25</v>
      </c>
      <c r="D53" s="60" t="s">
        <v>26</v>
      </c>
      <c r="E53" s="60"/>
      <c r="F53" s="26">
        <f>+F49*0.8</f>
        <v>0</v>
      </c>
    </row>
    <row r="54" spans="1:12" ht="30" customHeight="1" x14ac:dyDescent="0.25">
      <c r="A54" s="42" t="s">
        <v>112</v>
      </c>
      <c r="B54" s="59" t="s">
        <v>136</v>
      </c>
      <c r="C54" s="59"/>
      <c r="D54" s="59"/>
      <c r="E54" s="59"/>
      <c r="F54" s="59"/>
    </row>
    <row r="55" spans="1:12" ht="72.75" x14ac:dyDescent="0.25">
      <c r="A55" s="42" t="s">
        <v>137</v>
      </c>
      <c r="B55" s="44" t="s">
        <v>218</v>
      </c>
      <c r="C55" s="44" t="s">
        <v>9</v>
      </c>
      <c r="D55" s="60" t="s">
        <v>30</v>
      </c>
      <c r="E55" s="60"/>
      <c r="F55" s="23">
        <f>+ikainiai!D17</f>
        <v>0</v>
      </c>
    </row>
    <row r="56" spans="1:12" ht="57" x14ac:dyDescent="0.25">
      <c r="A56" s="42" t="s">
        <v>219</v>
      </c>
      <c r="B56" s="44" t="s">
        <v>158</v>
      </c>
      <c r="C56" s="44" t="s">
        <v>53</v>
      </c>
      <c r="D56" s="60" t="s">
        <v>54</v>
      </c>
      <c r="E56" s="60"/>
      <c r="F56" s="26">
        <f>+F55*0.85</f>
        <v>0</v>
      </c>
    </row>
    <row r="57" spans="1:12" ht="28.5" x14ac:dyDescent="0.25">
      <c r="A57" s="42" t="s">
        <v>220</v>
      </c>
      <c r="B57" s="44" t="s">
        <v>138</v>
      </c>
      <c r="C57" s="44" t="s">
        <v>12</v>
      </c>
      <c r="D57" s="60" t="s">
        <v>34</v>
      </c>
      <c r="E57" s="60"/>
      <c r="F57" s="26">
        <f>+F55*1.3</f>
        <v>0</v>
      </c>
    </row>
    <row r="58" spans="1:12" ht="28.5" x14ac:dyDescent="0.25">
      <c r="A58" s="42" t="s">
        <v>157</v>
      </c>
      <c r="B58" s="44" t="s">
        <v>139</v>
      </c>
      <c r="C58" s="44" t="s">
        <v>140</v>
      </c>
      <c r="D58" s="60" t="s">
        <v>141</v>
      </c>
      <c r="E58" s="60"/>
      <c r="F58" s="26">
        <f>+F55*0.65</f>
        <v>0</v>
      </c>
    </row>
    <row r="59" spans="1:12" ht="31.5" x14ac:dyDescent="0.25">
      <c r="A59" s="24" t="s">
        <v>142</v>
      </c>
      <c r="B59" s="40" t="s">
        <v>121</v>
      </c>
      <c r="C59" s="25" t="s">
        <v>9</v>
      </c>
      <c r="D59" s="64" t="s">
        <v>30</v>
      </c>
      <c r="E59" s="64"/>
      <c r="F59" s="23">
        <f>+ikainiai!D18</f>
        <v>0</v>
      </c>
      <c r="G59" s="8"/>
      <c r="H59" s="37"/>
      <c r="I59" s="38"/>
      <c r="J59" s="38"/>
      <c r="K59" s="38"/>
      <c r="L59" s="8"/>
    </row>
  </sheetData>
  <mergeCells count="55">
    <mergeCell ref="D59:E59"/>
    <mergeCell ref="D57:E57"/>
    <mergeCell ref="D58:E58"/>
    <mergeCell ref="B8:F8"/>
    <mergeCell ref="B15:F15"/>
    <mergeCell ref="B21:F21"/>
    <mergeCell ref="B28:F28"/>
    <mergeCell ref="B35:F35"/>
    <mergeCell ref="D36:E36"/>
    <mergeCell ref="B41:F41"/>
    <mergeCell ref="B48:F48"/>
    <mergeCell ref="B54:F54"/>
    <mergeCell ref="D52:E52"/>
    <mergeCell ref="D53:E53"/>
    <mergeCell ref="D55:E55"/>
    <mergeCell ref="D56:E56"/>
    <mergeCell ref="D47:E47"/>
    <mergeCell ref="D49:E49"/>
    <mergeCell ref="D50:E50"/>
    <mergeCell ref="D51:E51"/>
    <mergeCell ref="D42:E42"/>
    <mergeCell ref="D43:E43"/>
    <mergeCell ref="D44:E44"/>
    <mergeCell ref="D45:E45"/>
    <mergeCell ref="D46:E46"/>
    <mergeCell ref="D40:E40"/>
    <mergeCell ref="D37:E37"/>
    <mergeCell ref="B38:E38"/>
    <mergeCell ref="D39:E39"/>
    <mergeCell ref="D32:E32"/>
    <mergeCell ref="D33:E33"/>
    <mergeCell ref="D34:E34"/>
    <mergeCell ref="D27:E27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12:E12"/>
    <mergeCell ref="D13:E13"/>
    <mergeCell ref="D14:E14"/>
    <mergeCell ref="D16:E16"/>
    <mergeCell ref="D7:E7"/>
    <mergeCell ref="D9:E9"/>
    <mergeCell ref="D10:E10"/>
    <mergeCell ref="D11:E11"/>
    <mergeCell ref="C3:E3"/>
    <mergeCell ref="A5:E5"/>
  </mergeCells>
  <printOptions horizontalCentered="1"/>
  <pageMargins left="1.3779527559055118" right="0.39370078740157483" top="0.78740157480314965" bottom="0.78740157480314965" header="0" footer="0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D13" sqref="D13"/>
    </sheetView>
  </sheetViews>
  <sheetFormatPr defaultRowHeight="15.75" x14ac:dyDescent="0.25"/>
  <cols>
    <col min="1" max="1" width="1.42578125" style="1" customWidth="1"/>
    <col min="2" max="2" width="44.7109375" style="1" customWidth="1"/>
    <col min="3" max="3" width="14" style="1" customWidth="1"/>
    <col min="4" max="4" width="12.7109375" style="1" customWidth="1"/>
    <col min="5" max="5" width="12.7109375" style="4" customWidth="1"/>
    <col min="6" max="16384" width="9.140625" style="1"/>
  </cols>
  <sheetData>
    <row r="1" spans="1:5" s="30" customFormat="1" x14ac:dyDescent="0.25">
      <c r="A1" s="30" t="s">
        <v>73</v>
      </c>
      <c r="C1" s="31">
        <f>+grafikas!J1</f>
        <v>44791</v>
      </c>
      <c r="D1" s="32" t="s">
        <v>113</v>
      </c>
      <c r="E1" s="33"/>
    </row>
    <row r="2" spans="1:5" s="30" customFormat="1" x14ac:dyDescent="0.25">
      <c r="C2" s="32" t="s">
        <v>114</v>
      </c>
      <c r="D2" s="32" t="str">
        <f>+grafikas!L2</f>
        <v>66-VP-322</v>
      </c>
      <c r="E2" s="33"/>
    </row>
    <row r="3" spans="1:5" x14ac:dyDescent="0.25">
      <c r="C3" s="61" t="s">
        <v>101</v>
      </c>
      <c r="D3" s="61"/>
      <c r="E3" s="61"/>
    </row>
    <row r="5" spans="1:5" x14ac:dyDescent="0.25">
      <c r="A5" s="62" t="s">
        <v>102</v>
      </c>
      <c r="B5" s="62"/>
      <c r="C5" s="62"/>
      <c r="D5" s="62"/>
      <c r="E5" s="62"/>
    </row>
    <row r="7" spans="1:5" ht="72" customHeight="1" x14ac:dyDescent="0.25">
      <c r="B7" s="10" t="s">
        <v>103</v>
      </c>
      <c r="C7" s="10" t="s">
        <v>77</v>
      </c>
      <c r="D7" s="10" t="s">
        <v>104</v>
      </c>
      <c r="E7" s="10" t="s">
        <v>105</v>
      </c>
    </row>
    <row r="8" spans="1:5" ht="45" x14ac:dyDescent="0.25">
      <c r="B8" s="19" t="s">
        <v>106</v>
      </c>
      <c r="C8" s="20" t="s">
        <v>107</v>
      </c>
      <c r="D8" s="21">
        <v>245.81</v>
      </c>
      <c r="E8" s="12">
        <f>D8*1.21</f>
        <v>297.43009999999998</v>
      </c>
    </row>
    <row r="9" spans="1:5" ht="30" x14ac:dyDescent="0.25">
      <c r="B9" s="19" t="s">
        <v>108</v>
      </c>
      <c r="C9" s="20" t="s">
        <v>107</v>
      </c>
      <c r="D9" s="21">
        <v>0</v>
      </c>
      <c r="E9" s="12">
        <f t="shared" ref="E9:E18" si="0">D9*1.21</f>
        <v>0</v>
      </c>
    </row>
    <row r="10" spans="1:5" ht="30.75" x14ac:dyDescent="0.25">
      <c r="B10" s="19" t="s">
        <v>122</v>
      </c>
      <c r="C10" s="20" t="s">
        <v>107</v>
      </c>
      <c r="D10" s="21">
        <v>0</v>
      </c>
      <c r="E10" s="12">
        <f t="shared" si="0"/>
        <v>0</v>
      </c>
    </row>
    <row r="11" spans="1:5" x14ac:dyDescent="0.25">
      <c r="B11" s="19" t="s">
        <v>117</v>
      </c>
      <c r="C11" s="20" t="s">
        <v>107</v>
      </c>
      <c r="D11" s="21">
        <v>252.09</v>
      </c>
      <c r="E11" s="12">
        <f t="shared" si="0"/>
        <v>305.02890000000002</v>
      </c>
    </row>
    <row r="12" spans="1:5" x14ac:dyDescent="0.25">
      <c r="B12" s="19" t="s">
        <v>118</v>
      </c>
      <c r="C12" s="20" t="s">
        <v>109</v>
      </c>
      <c r="D12" s="21">
        <v>46.02</v>
      </c>
      <c r="E12" s="12">
        <f t="shared" si="0"/>
        <v>55.684200000000004</v>
      </c>
    </row>
    <row r="13" spans="1:5" x14ac:dyDescent="0.25">
      <c r="B13" s="19" t="s">
        <v>110</v>
      </c>
      <c r="C13" s="20" t="s">
        <v>109</v>
      </c>
      <c r="D13" s="21">
        <v>0</v>
      </c>
      <c r="E13" s="12">
        <f t="shared" si="0"/>
        <v>0</v>
      </c>
    </row>
    <row r="14" spans="1:5" ht="30" x14ac:dyDescent="0.25">
      <c r="B14" s="19" t="s">
        <v>84</v>
      </c>
      <c r="C14" s="20" t="s">
        <v>111</v>
      </c>
      <c r="D14" s="21">
        <v>0</v>
      </c>
      <c r="E14" s="12">
        <f t="shared" si="0"/>
        <v>0</v>
      </c>
    </row>
    <row r="15" spans="1:5" ht="30" x14ac:dyDescent="0.25">
      <c r="B15" s="19" t="s">
        <v>86</v>
      </c>
      <c r="C15" s="20" t="s">
        <v>111</v>
      </c>
      <c r="D15" s="21">
        <v>0</v>
      </c>
      <c r="E15" s="12">
        <f t="shared" si="0"/>
        <v>0</v>
      </c>
    </row>
    <row r="16" spans="1:5" ht="45" x14ac:dyDescent="0.25">
      <c r="B16" s="19" t="s">
        <v>85</v>
      </c>
      <c r="C16" s="20" t="s">
        <v>111</v>
      </c>
      <c r="D16" s="21">
        <v>0</v>
      </c>
      <c r="E16" s="12">
        <f t="shared" si="0"/>
        <v>0</v>
      </c>
    </row>
    <row r="17" spans="2:5" ht="45" x14ac:dyDescent="0.25">
      <c r="B17" s="19" t="s">
        <v>119</v>
      </c>
      <c r="C17" s="20" t="s">
        <v>120</v>
      </c>
      <c r="D17" s="21">
        <v>0</v>
      </c>
      <c r="E17" s="12">
        <f t="shared" si="0"/>
        <v>0</v>
      </c>
    </row>
    <row r="18" spans="2:5" x14ac:dyDescent="0.25">
      <c r="B18" s="19" t="s">
        <v>121</v>
      </c>
      <c r="C18" s="20" t="s">
        <v>109</v>
      </c>
      <c r="D18" s="21">
        <v>0</v>
      </c>
      <c r="E18" s="12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grafikas</vt:lpstr>
      <vt:lpstr>uzduotis</vt:lpstr>
      <vt:lpstr>koeficientas</vt:lpstr>
      <vt:lpstr>ikainiai</vt:lpstr>
      <vt:lpstr>ikainiai!Print_Area</vt:lpstr>
      <vt:lpstr>koeficientas!Print_Area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Kastytis Kuodis</cp:lastModifiedBy>
  <cp:lastPrinted>2022-08-30T06:40:56Z</cp:lastPrinted>
  <dcterms:created xsi:type="dcterms:W3CDTF">2020-01-10T13:49:53Z</dcterms:created>
  <dcterms:modified xsi:type="dcterms:W3CDTF">2022-08-30T06:52:30Z</dcterms:modified>
</cp:coreProperties>
</file>