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C:\Users\vaijuo\Desktop\2021 SUTARTYS\Liepa\SUT-2021 - 2016\"/>
    </mc:Choice>
  </mc:AlternateContent>
  <bookViews>
    <workbookView xWindow="-105" yWindow="-105" windowWidth="23250" windowHeight="1257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20" i="1" l="1"/>
  <c r="K17" i="1"/>
  <c r="K16" i="1"/>
  <c r="K14" i="1"/>
  <c r="K13" i="1"/>
  <c r="K11" i="1"/>
  <c r="K10" i="1"/>
  <c r="K9" i="1"/>
  <c r="K8" i="1"/>
  <c r="K6" i="1"/>
  <c r="K12" i="1"/>
  <c r="K19" i="1"/>
  <c r="K22" i="1"/>
  <c r="K24" i="1"/>
  <c r="K28" i="1"/>
  <c r="K29" i="1"/>
  <c r="K30" i="1"/>
  <c r="K34" i="1"/>
  <c r="K4" i="1"/>
  <c r="J34" i="1"/>
  <c r="J30" i="1"/>
  <c r="H29" i="1"/>
  <c r="J29" i="1" s="1"/>
  <c r="H28" i="1"/>
  <c r="J28" i="1" s="1"/>
  <c r="J24" i="1"/>
  <c r="H24" i="1"/>
  <c r="H22" i="1"/>
  <c r="J22" i="1"/>
  <c r="J19" i="1"/>
  <c r="H17" i="1"/>
  <c r="J17" i="1"/>
  <c r="J16" i="1"/>
  <c r="H16" i="1"/>
  <c r="H14" i="1"/>
  <c r="J14" i="1" s="1"/>
  <c r="J13" i="1"/>
  <c r="H12" i="1"/>
  <c r="J12" i="1" s="1"/>
  <c r="H11" i="1"/>
  <c r="J11" i="1" s="1"/>
  <c r="J10" i="1"/>
  <c r="J9" i="1"/>
  <c r="J8" i="1"/>
  <c r="H8" i="1"/>
  <c r="J6" i="1"/>
  <c r="H6" i="1"/>
  <c r="J4" i="1"/>
</calcChain>
</file>

<file path=xl/sharedStrings.xml><?xml version="1.0" encoding="utf-8"?>
<sst xmlns="http://schemas.openxmlformats.org/spreadsheetml/2006/main" count="127" uniqueCount="94">
  <si>
    <t>Pirkimo dalies Nr.</t>
  </si>
  <si>
    <t>Pavadinimas</t>
  </si>
  <si>
    <t>Paskirtis ir specialieji reikalavimai</t>
  </si>
  <si>
    <t>Pageidau-jama pakuotė</t>
  </si>
  <si>
    <t>Siūloma pakuotė</t>
  </si>
  <si>
    <t xml:space="preserve"> Siūlomų pakuočių skaičius pagal poreikį</t>
  </si>
  <si>
    <t>PVM tarifas</t>
  </si>
  <si>
    <t>1.</t>
  </si>
  <si>
    <t>IVF Petri lėkštelė (35mm)</t>
  </si>
  <si>
    <t>IVF Petri lėkštelė (90mm)</t>
  </si>
  <si>
    <t>IVF lėkštelė su vidiniu skyriumi</t>
  </si>
  <si>
    <t>Keturių dalių IVF lėkštelė</t>
  </si>
  <si>
    <t>Kiaušialąsčių surinkimo mėgintuvėlis (OPU) (14mL)</t>
  </si>
  <si>
    <t>Andrologijos mėgintuvėlis (5mL)</t>
  </si>
  <si>
    <t>Konusinis centrifugavimo mėgintuvėlis (11ml)</t>
  </si>
  <si>
    <t>Plastikinės Pastero pipetės individualiai supakuotos, sterilios (3mL)</t>
  </si>
  <si>
    <t>Šaldymo mėgintuvėliai (1.8ml)</t>
  </si>
  <si>
    <t>ICSI Injekcinės adatos suderinamos su laikomosiomis adatomis</t>
  </si>
  <si>
    <t>ICSI lėkštelė</t>
  </si>
  <si>
    <t>IVF sterilūs švirkštai</t>
  </si>
  <si>
    <t>Mikroskopavimo stikliukai spermatozoidų morfologijos nustatymui</t>
  </si>
  <si>
    <t>6 šulinėlių repro lėkštelė vitrifikcijai</t>
  </si>
  <si>
    <t>Trijų dydžių kiaušialąsčių ir embrionų denudacijos pipetės (Dydžiai: 125μm; 175μm; 300μm)</t>
  </si>
  <si>
    <t>Markeris (be lakiųjų organinių junginių) juodas, raudonas</t>
  </si>
  <si>
    <t>4-5 šulinėlių IVF lėkštelės. Pagaminta iš kristališkai gryno polistireno, nepirogeniškos, sterilizuotos gama spinduliais, išoriniai išmatavimai 60x60 mm, šulinėlio kultivavimo plotas 1,9 cm², lėkštelės dangtelis ištisai uždengia lėkštelę, ventiliuojamas. Vienoje atplėšiamoje pakuotėje ne daugiau 4 lėkštelių. Atliktas pelės embriono tyrimas (MEA), blastocistų augimas ≥80%. CE ženklinimas.</t>
  </si>
  <si>
    <t>14 ml IVF mėgintuvėliai apvaliu dugnu, sterilūs. Pagaminti iš polistireno (PS), su polietileno (PE) dvigubos padėties dangteliu, užtikrinančiu dujų srautus: ventiliuojamas/uždarytas. Ilgis ne daugiau 95 mm, išorinis skersmuo ne daugiau 17,5 mm. Atliktas pelės embriono tyrimas (MEA), CE ženklinimas.</t>
  </si>
  <si>
    <t>Švirkšai skirti embrionų patalpinimui (IVF). Korpusas, stūmoklis pagaminti iš polipropileno, sandarintojas iš poliizopreno. Silikoninis žiedas užtikrina sklandų švirkšto stūmoklio judėjimą. Be latekso, nepirogeniški, MEA testuoti, sterilizuoti, sterilūs, supakuoti po 1 vnt. CE ženklinimas.</t>
  </si>
  <si>
    <t>90 mm Petri lėkštelė skirta IVF prodecūroms. Plotas ne daugiau  56.7 cm2, išorinis diametras ne mažiau 88 mm. Aukštis ne daugiau 15 mm. Pagaminta iš VI klasės polistireno. Ventiliuojamas dangtelis. Sterilizuotos gama spinduliais, nepirogeniškos (sertifikuotos). Vienoje atplėšiamoje pakuotėje ne daugiau 20 lėkštelių. Atliktas pelės embriono tyrimas (MEA), blastocistų augimas ≥80%. CE ženklinimas.</t>
  </si>
  <si>
    <t>35 mm diametro IVF lėkštelės. Pagaminta iš kristališkai gryno polistireno, nepirogeniškos, sterilizuotos gama spinduliais. Kultivavimo plotas 8,8 cm². Ventiliuojamas dangtelis. Atliktas pelės embriono tyrimas (MEA), blastocistų augimas ≥80%. CE ženklinimas. Vienoje atplėšiamoje pakuotėje ne daugiau 10 lėkštelių.</t>
  </si>
  <si>
    <t xml:space="preserve">51 mm diametro ICSI lėkštelės. Pagaminta iš kristališkai gryno polistireno, nepirogeniškos, MEA testuotos, sterilizuotos gama spinduliais, išoriniai išmatavimai 51x9 mm, kultivavimo plotas 21,5 cm². Kiekviena pakuota atskirai po 1vnt. Atliktas pelės embriono tyrimas (MEA), blastocistų augimas ≥80%. CE ženklinimas. </t>
  </si>
  <si>
    <t>Lėkštelės pagamintos iš medicininio polistireno, nepirogeniškos, netoksiškos embrionams ir lytinėms ląstelėms; sterilizuotos gama spinduliais, diametras ne daugiau 60 mm. Ventiliuojamas dangtelis. Kiekviena pakuota atskirai. Atliktas pelės embriono tyrimas (MEA), blastocistų augimas ≥80%. CE ženklinimas.</t>
  </si>
  <si>
    <t>Kiaušialąsčių ir embrionų denudacijos pipetės pagamintos iš medicininės klasės polimerų, 125µm, 175µm, 300µm diametro. Pakuoti po 10vnt tubelėję. Pilna pakuotė 50vnt pipečių.  MEA ir LAL testuotos, sterilizuotos gama spinduliais. CE ženklinimas.</t>
  </si>
  <si>
    <r>
      <t xml:space="preserve">Pakuotės kaina </t>
    </r>
    <r>
      <rPr>
        <b/>
        <sz val="10"/>
        <rFont val="Times New Roman"/>
        <family val="1"/>
      </rPr>
      <t>be PVM</t>
    </r>
    <r>
      <rPr>
        <sz val="10"/>
        <rFont val="Times New Roman"/>
        <family val="1"/>
      </rPr>
      <t>, Eur</t>
    </r>
  </si>
  <si>
    <t>10vnt. pakuotėje</t>
  </si>
  <si>
    <t>20vnt. pakuotėje</t>
  </si>
  <si>
    <t>vnt.</t>
  </si>
  <si>
    <t>4vnt. pakuotėje</t>
  </si>
  <si>
    <t>5vnt. pakuotėje</t>
  </si>
  <si>
    <t>100vnt. pakuotėje</t>
  </si>
  <si>
    <t>50vnt. pakuotėje</t>
  </si>
  <si>
    <t>Stiklinės Pastero pipetės. Ne mažiau 150 mm ilgio, tūris 2mL. Endotoksinams ir LAL testuoti, sterilizuoti gama spinduliais, sterilūs, supakuoti po 25vnt. Į pakuotę.</t>
  </si>
  <si>
    <t>Stiklinės Pastero pipetės sterilios</t>
  </si>
  <si>
    <t>25vnt. pakuotėje</t>
  </si>
  <si>
    <t xml:space="preserve">Spermos plovimo terpė </t>
  </si>
  <si>
    <t>Spermos plovimo terpė. Skirta naudoti nenaudojant CO2. Terpė be antibiotikų, su žmogaus serumo albuminu. Terpė patikrinta Endotoksinų testu (LAL), pelės embrionų išgyvenanumo testu, 
sterilumo testu, osmotiškumo. Galiojimas ne mažiau 24 mėn nuo pagaminimo datos, vieno buteliuko tūris ne daugiau 12ml. CE ženklinimas.</t>
  </si>
  <si>
    <t xml:space="preserve">12x12ml </t>
  </si>
  <si>
    <t>Terpė spermatozoidų imobilizacijai 7%</t>
  </si>
  <si>
    <t>Paruoštas naudoti 7% PVP tirpalas buferyje, skirtas spermatozoido imobilizacijai atliekant ICSI procedūras su žmogaus lytinėmis ląstelėmis. Supakuota atskiruose mėgintuvėliuose po 0,5 ml (pakuotėje ne daugiau 5x0,5 ml),  mėgintuvėlis plastikinis užsukamu dangteliu. Terpė sterili, testuota sterilumui, pH, osmoliariškumui, sertifikuojama pelės embrionų (MEA), pelės embriono tyrimas  ≥ 80% blastocistų po 96 h inkubavimo. CE ženklinimas. Terpės tinkamumo laikas ne mažiau 6 mėnesių nuo pagaminimo datos.</t>
  </si>
  <si>
    <t>1500 vnt.</t>
  </si>
  <si>
    <t>600 vnt.</t>
  </si>
  <si>
    <t>1000 vnt.</t>
  </si>
  <si>
    <t>3000 vnt.</t>
  </si>
  <si>
    <t>150 pak</t>
  </si>
  <si>
    <t>75 pak</t>
  </si>
  <si>
    <t>375 pak</t>
  </si>
  <si>
    <t>600 pak</t>
  </si>
  <si>
    <t>180 pak</t>
  </si>
  <si>
    <t>60 pak</t>
  </si>
  <si>
    <t>5 pak</t>
  </si>
  <si>
    <t>50 pak</t>
  </si>
  <si>
    <t>100 pak</t>
  </si>
  <si>
    <t>Pageidaujamos pakuotės poreikis 2 metams</t>
  </si>
  <si>
    <r>
      <t xml:space="preserve">Suma viso </t>
    </r>
    <r>
      <rPr>
        <b/>
        <sz val="11"/>
        <rFont val="Times New Roman"/>
        <family val="1"/>
      </rPr>
      <t>be PVM</t>
    </r>
    <r>
      <rPr>
        <sz val="11"/>
        <rFont val="Times New Roman"/>
        <family val="1"/>
      </rPr>
      <t>, Eur</t>
    </r>
  </si>
  <si>
    <r>
      <t xml:space="preserve">Suma viso </t>
    </r>
    <r>
      <rPr>
        <b/>
        <sz val="11"/>
        <rFont val="Times New Roman"/>
        <family val="1"/>
      </rPr>
      <t>su PVM</t>
    </r>
    <r>
      <rPr>
        <sz val="11"/>
        <rFont val="Times New Roman"/>
        <family val="1"/>
      </rPr>
      <t>, Eur</t>
    </r>
  </si>
  <si>
    <t>480 pak.</t>
  </si>
  <si>
    <t>Vienkartinėms priemonėms ir terpėms pagalbinio apvaisinimo procedūroms  įsigyti techninės specifikacijos projektas</t>
  </si>
  <si>
    <t>10 vnt./pak.</t>
  </si>
  <si>
    <t>20 vnt./pak.</t>
  </si>
  <si>
    <t>150 pak.</t>
  </si>
  <si>
    <t>75 pak.</t>
  </si>
  <si>
    <t>1 vnt.</t>
  </si>
  <si>
    <t>4 vnt./pak.</t>
  </si>
  <si>
    <t>5 vnt./pak.</t>
  </si>
  <si>
    <t>375 pak.</t>
  </si>
  <si>
    <t>600 pak.</t>
  </si>
  <si>
    <t>180 pak.</t>
  </si>
  <si>
    <t>60 pak.</t>
  </si>
  <si>
    <t>25 vnt./pak.</t>
  </si>
  <si>
    <t>100 vnt./pak.</t>
  </si>
  <si>
    <t>5 pak.</t>
  </si>
  <si>
    <t>50 vnt./pak.</t>
  </si>
  <si>
    <t>50 pak.</t>
  </si>
  <si>
    <t>100 pak.</t>
  </si>
  <si>
    <t>5x0.5ml</t>
  </si>
  <si>
    <t>12x12mL/pak.</t>
  </si>
  <si>
    <t>5x0.5mL/pak.</t>
  </si>
  <si>
    <t xml:space="preserve">Krio mėgintuvėliai. Pagaminti iš polipropileno.Su vieta užrašui. Tūris 1.8ml aukštis 49mm; diametras  12.5mm. Netoksiškas ir nepirogeninis. </t>
  </si>
  <si>
    <t>Stikliukai spermatozoido morfologijai vertinti. Stikliukai dengti metilo mėlynojo dažu. Pakuotėje ne mažiau 10 stikliukų. Kartu kompektuojama su dengiamaisias stikliukais.</t>
  </si>
  <si>
    <t xml:space="preserve">Sterilūs mėgintuvėliai, tūris 11ml. Testuoti MEA, nepirogeniški. Spermatozoidų išgyvenamumo testas. Pakuota ne daugiau nei 5 mėgintuvėliai pakuotėje. CE ženklinimas. </t>
  </si>
  <si>
    <t xml:space="preserve">Laboratorinių žymeklių rinkinys. Netoksiški, be ksilenų, negaruojantys, greit džiūstantys, permanentiniai. Brėžiamos linijos storis ne daugiau 0,5 mm. Rinkinyje yra 4 spalvų žymekliai (juodi - būtini, kiti –  raudonas, mėlynas, žalias). </t>
  </si>
  <si>
    <t>Repro lėkštelė 6 šulinėlių su vieta cryo šiaudeliams laikyti. Supakuota po vieną atskirai. Patvirtinta, naudojant sistemoje su Kitazato užšaldymo/atšildymo terpėmis ir cryošiaudeliais. Dugnas plokščias.
Endotoksinai ≤ 0.5EU , atliktas pelės embrionų testavimas (vienos ląstelės ) ≥ 80%. CE ženklinimas</t>
  </si>
  <si>
    <t>5 ml IVF mėgintuvėliai apvaliu dugnu. Pagaminti iš polistireno (PS), su polietileno (PE) dvigubos padėties dangteliu, užtikrinančiu dujų srautus: ventiliuojamas/uždarytas. Sterilūs, supakuoti indvidualiai po 1 vnt. Be RNazės/DNazės. CE ženklinimas</t>
  </si>
  <si>
    <t>Sterilios pastero pipetės. Tūris ne daugiau 3ml. Graduota. Pakuota kieviena atskirai CE ženklinimas</t>
  </si>
  <si>
    <t>Tinkamos darbui su Research Instruments mikromanipuliatoriumi. Išorinis skersmuo 120 µm, vidinis skersmuo 15-20 µm, antgalio kampas 35 laipsniai. Pakuotėje ne mažiau 10 pipečių individualiai pakuotų po 1. MEA ir LAL testuotos, sterilizuotos gama spinduliais. CE ženklinimas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</si>
</sst>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186"/>
      <scheme val="minor"/>
    </font>
    <font>
      <sz val="10"/>
      <name val="Arial"/>
      <family val="2"/>
      <charset val="186"/>
    </font>
    <font>
      <sz val="10"/>
      <color theme="1"/>
      <name val="Times New Roman"/>
      <family val="1"/>
    </font>
    <font>
      <sz val="10"/>
      <name val="Times New Roman"/>
      <family val="1"/>
    </font>
    <font>
      <b/>
      <sz val="10"/>
      <name val="Times New Roman"/>
      <family val="1"/>
    </font>
    <font>
      <sz val="10"/>
      <color rgb="FF000000"/>
      <name val="Times New Roman"/>
      <family val="1"/>
    </font>
    <font>
      <sz val="11"/>
      <name val="Times New Roman"/>
      <family val="1"/>
    </font>
    <font>
      <b/>
      <sz val="11"/>
      <name val="Times New Roman"/>
      <family val="1"/>
    </font>
    <font>
      <b/>
      <sz val="11"/>
      <color theme="1"/>
      <name val="Times New Roman"/>
      <family val="1"/>
      <charset val="186"/>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1" fillId="0" borderId="0"/>
    <xf numFmtId="0" fontId="1" fillId="0" borderId="0"/>
    <xf numFmtId="9" fontId="1" fillId="0" borderId="0" applyFont="0" applyFill="0" applyBorder="0" applyAlignment="0" applyProtection="0"/>
  </cellStyleXfs>
  <cellXfs count="38">
    <xf numFmtId="0" fontId="0" fillId="0" borderId="0" xfId="0"/>
    <xf numFmtId="0" fontId="2" fillId="0" borderId="0" xfId="0" applyFont="1" applyAlignment="1">
      <alignment horizontal="center" vertical="center"/>
    </xf>
    <xf numFmtId="0" fontId="2" fillId="0" borderId="0" xfId="0" applyFont="1"/>
    <xf numFmtId="0" fontId="3" fillId="0" borderId="0" xfId="1" applyFont="1" applyFill="1" applyAlignment="1">
      <alignment horizontal="center" vertical="center"/>
    </xf>
    <xf numFmtId="0" fontId="3" fillId="0" borderId="1"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1" xfId="1" applyFont="1" applyFill="1" applyBorder="1" applyAlignment="1">
      <alignment vertical="top" wrapText="1"/>
    </xf>
    <xf numFmtId="0" fontId="2" fillId="0" borderId="1" xfId="0" applyFont="1" applyBorder="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vertical="top" wrapText="1"/>
    </xf>
    <xf numFmtId="0" fontId="5" fillId="0" borderId="1" xfId="1" applyFont="1" applyBorder="1" applyAlignment="1">
      <alignment horizontal="center" vertical="center" wrapText="1"/>
    </xf>
    <xf numFmtId="9" fontId="3" fillId="0" borderId="1" xfId="4" applyFont="1" applyFill="1" applyBorder="1" applyAlignment="1">
      <alignment horizontal="center" vertical="center"/>
    </xf>
    <xf numFmtId="2" fontId="3" fillId="0" borderId="1" xfId="1" applyNumberFormat="1" applyFont="1" applyFill="1" applyBorder="1" applyAlignment="1">
      <alignment horizontal="center" vertical="center"/>
    </xf>
    <xf numFmtId="0" fontId="2" fillId="0" borderId="1" xfId="0" applyFont="1" applyBorder="1" applyAlignment="1">
      <alignment horizontal="center" vertical="center" wrapText="1"/>
    </xf>
    <xf numFmtId="0" fontId="2" fillId="0" borderId="0" xfId="0" applyFont="1" applyFill="1" applyAlignment="1">
      <alignment horizontal="center" vertical="center"/>
    </xf>
    <xf numFmtId="0" fontId="2" fillId="0" borderId="0" xfId="0" applyFont="1" applyFill="1"/>
    <xf numFmtId="0" fontId="2" fillId="0" borderId="0" xfId="0" applyFont="1" applyFill="1" applyAlignment="1">
      <alignment horizontal="right"/>
    </xf>
    <xf numFmtId="0" fontId="3" fillId="0" borderId="0" xfId="1" applyFont="1" applyFill="1"/>
    <xf numFmtId="0" fontId="3" fillId="0" borderId="1" xfId="1" applyFont="1" applyFill="1" applyBorder="1" applyAlignment="1">
      <alignment horizontal="left" vertical="center" wrapText="1"/>
    </xf>
    <xf numFmtId="0" fontId="3" fillId="0" borderId="1" xfId="3" applyFont="1" applyFill="1" applyBorder="1" applyAlignment="1">
      <alignment horizontal="center" vertical="center" wrapText="1"/>
    </xf>
    <xf numFmtId="0" fontId="2" fillId="0" borderId="0" xfId="0" applyFont="1" applyFill="1" applyAlignment="1">
      <alignment wrapText="1"/>
    </xf>
    <xf numFmtId="0" fontId="6" fillId="0" borderId="1" xfId="1" applyFont="1" applyFill="1" applyBorder="1" applyAlignment="1">
      <alignment horizontal="center" vertical="center" wrapText="1"/>
    </xf>
    <xf numFmtId="0" fontId="8" fillId="0" borderId="0" xfId="0" applyFont="1" applyFill="1" applyAlignment="1">
      <alignment vertical="center"/>
    </xf>
    <xf numFmtId="0" fontId="8" fillId="0" borderId="0" xfId="0" applyFont="1" applyFill="1" applyAlignment="1">
      <alignment horizontal="left" vertical="center"/>
    </xf>
    <xf numFmtId="0" fontId="3" fillId="0" borderId="0" xfId="1" applyFont="1" applyFill="1" applyAlignment="1">
      <alignment horizontal="left" vertical="center"/>
    </xf>
    <xf numFmtId="0" fontId="2" fillId="0" borderId="0" xfId="0" applyFont="1" applyAlignment="1">
      <alignment horizontal="left" vertical="center"/>
    </xf>
    <xf numFmtId="0" fontId="5" fillId="0" borderId="1" xfId="1"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2" borderId="0" xfId="0" applyFont="1" applyFill="1"/>
    <xf numFmtId="0" fontId="3" fillId="2" borderId="0" xfId="1" applyFont="1" applyFill="1"/>
    <xf numFmtId="4" fontId="3" fillId="2" borderId="1" xfId="1" applyNumberFormat="1" applyFont="1" applyFill="1" applyBorder="1" applyAlignment="1">
      <alignment horizontal="center" vertical="center" wrapText="1"/>
    </xf>
    <xf numFmtId="2" fontId="3" fillId="2" borderId="1" xfId="1" applyNumberFormat="1" applyFont="1" applyFill="1" applyBorder="1" applyAlignment="1">
      <alignment horizontal="center" vertical="center"/>
    </xf>
    <xf numFmtId="2" fontId="2" fillId="2" borderId="1" xfId="0" applyNumberFormat="1" applyFont="1" applyFill="1" applyBorder="1" applyAlignment="1">
      <alignment horizontal="center" vertical="center"/>
    </xf>
    <xf numFmtId="0" fontId="2" fillId="0" borderId="1" xfId="0" applyFont="1" applyFill="1" applyBorder="1" applyAlignment="1">
      <alignment vertical="top" wrapText="1"/>
    </xf>
    <xf numFmtId="2" fontId="2" fillId="0" borderId="1" xfId="0" applyNumberFormat="1" applyFont="1" applyBorder="1" applyAlignment="1">
      <alignment horizontal="center" vertical="center"/>
    </xf>
    <xf numFmtId="2" fontId="2" fillId="0" borderId="1" xfId="0" applyNumberFormat="1" applyFont="1" applyFill="1" applyBorder="1" applyAlignment="1">
      <alignment horizontal="center" vertical="center"/>
    </xf>
  </cellXfs>
  <cellStyles count="5">
    <cellStyle name="Normal" xfId="0" builtinId="0"/>
    <cellStyle name="Normal 2" xfId="2"/>
    <cellStyle name="Normal 3" xfId="1"/>
    <cellStyle name="Normal_Sheet1"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tabSelected="1" topLeftCell="A25" zoomScale="70" zoomScaleNormal="70" workbookViewId="0">
      <selection activeCell="A35" sqref="A35:XFD36"/>
    </sheetView>
  </sheetViews>
  <sheetFormatPr defaultColWidth="8.7109375" defaultRowHeight="15" x14ac:dyDescent="0.25"/>
  <cols>
    <col min="1" max="1" width="8.7109375" style="1"/>
    <col min="2" max="2" width="33.42578125" style="25" customWidth="1"/>
    <col min="3" max="3" width="42.7109375" style="2" customWidth="1"/>
    <col min="4" max="4" width="10" style="2" customWidth="1"/>
    <col min="5" max="5" width="12.28515625" style="2" customWidth="1"/>
    <col min="6" max="6" width="15.7109375" style="2" customWidth="1"/>
    <col min="7" max="7" width="16.28515625" style="2" customWidth="1"/>
    <col min="8" max="8" width="10.5703125" customWidth="1"/>
    <col min="9" max="9" width="8.7109375" style="2"/>
    <col min="10" max="10" width="16.28515625" style="2" customWidth="1"/>
    <col min="11" max="11" width="22.42578125" style="2" customWidth="1"/>
    <col min="12" max="16384" width="8.7109375" style="2"/>
  </cols>
  <sheetData>
    <row r="1" spans="1:11" ht="14.25" customHeight="1" x14ac:dyDescent="0.2">
      <c r="A1" s="14"/>
      <c r="B1" s="23" t="s">
        <v>65</v>
      </c>
      <c r="C1" s="22"/>
      <c r="D1" s="15"/>
      <c r="E1" s="15"/>
      <c r="F1" s="15"/>
      <c r="G1" s="15"/>
      <c r="H1" s="30"/>
      <c r="I1" s="15"/>
      <c r="J1" s="20"/>
      <c r="K1" s="16"/>
    </row>
    <row r="2" spans="1:11" ht="12.75" x14ac:dyDescent="0.2">
      <c r="A2" s="3"/>
      <c r="B2" s="24"/>
      <c r="C2" s="17"/>
      <c r="D2" s="17"/>
      <c r="E2" s="17"/>
      <c r="F2" s="17"/>
      <c r="G2" s="17"/>
      <c r="H2" s="31"/>
      <c r="I2" s="17"/>
      <c r="J2" s="17"/>
      <c r="K2" s="17"/>
    </row>
    <row r="3" spans="1:11" ht="51" x14ac:dyDescent="0.2">
      <c r="A3" s="4" t="s">
        <v>0</v>
      </c>
      <c r="B3" s="18" t="s">
        <v>1</v>
      </c>
      <c r="C3" s="4" t="s">
        <v>2</v>
      </c>
      <c r="D3" s="4" t="s">
        <v>3</v>
      </c>
      <c r="E3" s="4" t="s">
        <v>61</v>
      </c>
      <c r="F3" s="19" t="s">
        <v>4</v>
      </c>
      <c r="G3" s="19" t="s">
        <v>5</v>
      </c>
      <c r="H3" s="32" t="s">
        <v>32</v>
      </c>
      <c r="I3" s="4" t="s">
        <v>6</v>
      </c>
      <c r="J3" s="21" t="s">
        <v>62</v>
      </c>
      <c r="K3" s="21" t="s">
        <v>63</v>
      </c>
    </row>
    <row r="4" spans="1:11" ht="89.25" x14ac:dyDescent="0.2">
      <c r="A4" s="4" t="s">
        <v>7</v>
      </c>
      <c r="B4" s="26" t="s">
        <v>8</v>
      </c>
      <c r="C4" s="6" t="s">
        <v>28</v>
      </c>
      <c r="D4" s="5" t="s">
        <v>33</v>
      </c>
      <c r="E4" s="10" t="s">
        <v>52</v>
      </c>
      <c r="F4" s="4" t="s">
        <v>66</v>
      </c>
      <c r="G4" s="4" t="s">
        <v>68</v>
      </c>
      <c r="H4" s="33">
        <v>5.2</v>
      </c>
      <c r="I4" s="11">
        <v>0.05</v>
      </c>
      <c r="J4" s="12">
        <f>150*H4</f>
        <v>780</v>
      </c>
      <c r="K4" s="12">
        <f>J4+J4*I4</f>
        <v>819</v>
      </c>
    </row>
    <row r="5" spans="1:11" ht="12.75" x14ac:dyDescent="0.2">
      <c r="A5" s="4"/>
      <c r="B5" s="26"/>
      <c r="C5" s="6"/>
      <c r="D5" s="5"/>
      <c r="E5" s="10"/>
      <c r="F5" s="4"/>
      <c r="G5" s="4"/>
      <c r="H5" s="33"/>
      <c r="I5" s="11"/>
      <c r="J5" s="12"/>
      <c r="K5" s="12"/>
    </row>
    <row r="6" spans="1:11" ht="102" x14ac:dyDescent="0.2">
      <c r="A6" s="4">
        <v>3</v>
      </c>
      <c r="B6" s="26" t="s">
        <v>9</v>
      </c>
      <c r="C6" s="6" t="s">
        <v>27</v>
      </c>
      <c r="D6" s="5" t="s">
        <v>34</v>
      </c>
      <c r="E6" s="10" t="s">
        <v>53</v>
      </c>
      <c r="F6" s="4" t="s">
        <v>67</v>
      </c>
      <c r="G6" s="4" t="s">
        <v>69</v>
      </c>
      <c r="H6" s="33">
        <f>0.92*20</f>
        <v>18.400000000000002</v>
      </c>
      <c r="I6" s="11">
        <v>0.05</v>
      </c>
      <c r="J6" s="12">
        <f>H6*75</f>
        <v>1380.0000000000002</v>
      </c>
      <c r="K6" s="12">
        <f>J6+J6*I6</f>
        <v>1449.0000000000002</v>
      </c>
    </row>
    <row r="7" spans="1:11" ht="12.75" x14ac:dyDescent="0.2">
      <c r="A7" s="4"/>
      <c r="B7" s="26"/>
      <c r="C7" s="6"/>
      <c r="D7" s="5"/>
      <c r="E7" s="10"/>
      <c r="F7" s="4"/>
      <c r="G7" s="4"/>
      <c r="H7" s="33"/>
      <c r="I7" s="11"/>
      <c r="J7" s="12"/>
      <c r="K7" s="12"/>
    </row>
    <row r="8" spans="1:11" ht="79.900000000000006" customHeight="1" x14ac:dyDescent="0.2">
      <c r="A8" s="4">
        <v>5</v>
      </c>
      <c r="B8" s="26" t="s">
        <v>18</v>
      </c>
      <c r="C8" s="6" t="s">
        <v>29</v>
      </c>
      <c r="D8" s="5" t="s">
        <v>35</v>
      </c>
      <c r="E8" s="10" t="s">
        <v>49</v>
      </c>
      <c r="F8" s="4" t="s">
        <v>70</v>
      </c>
      <c r="G8" s="4" t="s">
        <v>49</v>
      </c>
      <c r="H8" s="33">
        <f>0.88</f>
        <v>0.88</v>
      </c>
      <c r="I8" s="11">
        <v>0.05</v>
      </c>
      <c r="J8" s="12">
        <f>H8*600</f>
        <v>528</v>
      </c>
      <c r="K8" s="12">
        <f>J8+J8*I8</f>
        <v>554.4</v>
      </c>
    </row>
    <row r="9" spans="1:11" ht="89.25" x14ac:dyDescent="0.2">
      <c r="A9" s="4">
        <v>6</v>
      </c>
      <c r="B9" s="26" t="s">
        <v>21</v>
      </c>
      <c r="C9" s="6" t="s">
        <v>90</v>
      </c>
      <c r="D9" s="5" t="s">
        <v>35</v>
      </c>
      <c r="E9" s="10" t="s">
        <v>50</v>
      </c>
      <c r="F9" s="4" t="s">
        <v>70</v>
      </c>
      <c r="G9" s="4" t="s">
        <v>50</v>
      </c>
      <c r="H9" s="33">
        <v>11</v>
      </c>
      <c r="I9" s="11">
        <v>0.05</v>
      </c>
      <c r="J9" s="12">
        <f>H9*1000</f>
        <v>11000</v>
      </c>
      <c r="K9" s="12">
        <f>J9+J9*I9</f>
        <v>11550</v>
      </c>
    </row>
    <row r="10" spans="1:11" ht="89.25" x14ac:dyDescent="0.2">
      <c r="A10" s="29">
        <v>7</v>
      </c>
      <c r="B10" s="27" t="s">
        <v>10</v>
      </c>
      <c r="C10" s="8" t="s">
        <v>30</v>
      </c>
      <c r="D10" s="5" t="s">
        <v>35</v>
      </c>
      <c r="E10" s="10" t="s">
        <v>48</v>
      </c>
      <c r="F10" s="7" t="s">
        <v>70</v>
      </c>
      <c r="G10" s="7" t="s">
        <v>48</v>
      </c>
      <c r="H10" s="34">
        <v>1.59</v>
      </c>
      <c r="I10" s="11">
        <v>0.05</v>
      </c>
      <c r="J10" s="36">
        <f>H10*1500</f>
        <v>2385</v>
      </c>
      <c r="K10" s="12">
        <f>J10+J10*I10</f>
        <v>2504.25</v>
      </c>
    </row>
    <row r="11" spans="1:11" ht="102" x14ac:dyDescent="0.2">
      <c r="A11" s="29">
        <v>8</v>
      </c>
      <c r="B11" s="27" t="s">
        <v>11</v>
      </c>
      <c r="C11" s="9" t="s">
        <v>24</v>
      </c>
      <c r="D11" s="5" t="s">
        <v>36</v>
      </c>
      <c r="E11" s="10" t="s">
        <v>54</v>
      </c>
      <c r="F11" s="7" t="s">
        <v>71</v>
      </c>
      <c r="G11" s="7" t="s">
        <v>73</v>
      </c>
      <c r="H11" s="34">
        <f>2.2*4</f>
        <v>8.8000000000000007</v>
      </c>
      <c r="I11" s="11">
        <v>0.05</v>
      </c>
      <c r="J11" s="36">
        <f>H11*375</f>
        <v>3300.0000000000005</v>
      </c>
      <c r="K11" s="12">
        <f>J11+J11*I11</f>
        <v>3465.0000000000005</v>
      </c>
    </row>
    <row r="12" spans="1:11" ht="89.25" x14ac:dyDescent="0.2">
      <c r="A12" s="29">
        <v>9</v>
      </c>
      <c r="B12" s="28" t="s">
        <v>12</v>
      </c>
      <c r="C12" s="9" t="s">
        <v>25</v>
      </c>
      <c r="D12" s="5" t="s">
        <v>33</v>
      </c>
      <c r="E12" s="10" t="s">
        <v>64</v>
      </c>
      <c r="F12" s="7" t="s">
        <v>66</v>
      </c>
      <c r="G12" s="7" t="s">
        <v>64</v>
      </c>
      <c r="H12" s="34">
        <f>0.33*10</f>
        <v>3.3000000000000003</v>
      </c>
      <c r="I12" s="11">
        <v>0.05</v>
      </c>
      <c r="J12" s="36">
        <f>H12*480</f>
        <v>1584.0000000000002</v>
      </c>
      <c r="K12" s="12">
        <f t="shared" ref="K12:K36" si="0">J12+J12*I12</f>
        <v>1663.2000000000003</v>
      </c>
    </row>
    <row r="13" spans="1:11" ht="68.650000000000006" customHeight="1" x14ac:dyDescent="0.2">
      <c r="A13" s="29">
        <v>10</v>
      </c>
      <c r="B13" s="27" t="s">
        <v>13</v>
      </c>
      <c r="C13" s="9" t="s">
        <v>91</v>
      </c>
      <c r="D13" s="5" t="s">
        <v>35</v>
      </c>
      <c r="E13" s="10" t="s">
        <v>48</v>
      </c>
      <c r="F13" s="7" t="s">
        <v>35</v>
      </c>
      <c r="G13" s="7" t="s">
        <v>48</v>
      </c>
      <c r="H13" s="34">
        <v>0.32</v>
      </c>
      <c r="I13" s="11">
        <v>0.05</v>
      </c>
      <c r="J13" s="36">
        <f>H13*1500</f>
        <v>480</v>
      </c>
      <c r="K13" s="12">
        <f t="shared" ref="K13:K18" si="1">J13+J13*I13</f>
        <v>504</v>
      </c>
    </row>
    <row r="14" spans="1:11" ht="51" x14ac:dyDescent="0.2">
      <c r="A14" s="29">
        <v>11</v>
      </c>
      <c r="B14" s="28" t="s">
        <v>14</v>
      </c>
      <c r="C14" s="9" t="s">
        <v>88</v>
      </c>
      <c r="D14" s="5" t="s">
        <v>37</v>
      </c>
      <c r="E14" s="10" t="s">
        <v>55</v>
      </c>
      <c r="F14" s="7" t="s">
        <v>72</v>
      </c>
      <c r="G14" s="7" t="s">
        <v>74</v>
      </c>
      <c r="H14" s="34">
        <f>0.55*5</f>
        <v>2.75</v>
      </c>
      <c r="I14" s="11">
        <v>0.05</v>
      </c>
      <c r="J14" s="36">
        <f>H14*600</f>
        <v>1650</v>
      </c>
      <c r="K14" s="12">
        <f t="shared" si="1"/>
        <v>1732.5</v>
      </c>
    </row>
    <row r="15" spans="1:11" ht="12.75" x14ac:dyDescent="0.2">
      <c r="A15" s="29"/>
      <c r="B15" s="28"/>
      <c r="C15" s="8"/>
      <c r="D15" s="5"/>
      <c r="E15" s="10"/>
      <c r="F15" s="7"/>
      <c r="G15" s="7"/>
      <c r="H15" s="34"/>
      <c r="I15" s="11"/>
      <c r="J15" s="36"/>
      <c r="K15" s="12"/>
    </row>
    <row r="16" spans="1:11" ht="25.5" x14ac:dyDescent="0.2">
      <c r="A16" s="29">
        <v>13</v>
      </c>
      <c r="B16" s="28" t="s">
        <v>15</v>
      </c>
      <c r="C16" s="8" t="s">
        <v>92</v>
      </c>
      <c r="D16" s="5" t="s">
        <v>35</v>
      </c>
      <c r="E16" s="10" t="s">
        <v>51</v>
      </c>
      <c r="F16" s="7" t="s">
        <v>70</v>
      </c>
      <c r="G16" s="7" t="s">
        <v>51</v>
      </c>
      <c r="H16" s="34">
        <f>0.05</f>
        <v>0.05</v>
      </c>
      <c r="I16" s="11">
        <v>0.05</v>
      </c>
      <c r="J16" s="36">
        <f>H16*3000</f>
        <v>150</v>
      </c>
      <c r="K16" s="12">
        <f t="shared" si="1"/>
        <v>157.5</v>
      </c>
    </row>
    <row r="17" spans="1:12" ht="51" x14ac:dyDescent="0.2">
      <c r="A17" s="29">
        <v>14</v>
      </c>
      <c r="B17" s="28" t="s">
        <v>41</v>
      </c>
      <c r="C17" s="9" t="s">
        <v>40</v>
      </c>
      <c r="D17" s="5" t="s">
        <v>42</v>
      </c>
      <c r="E17" s="10" t="s">
        <v>56</v>
      </c>
      <c r="F17" s="7" t="s">
        <v>77</v>
      </c>
      <c r="G17" s="7" t="s">
        <v>75</v>
      </c>
      <c r="H17" s="34">
        <f>0.44*25</f>
        <v>11</v>
      </c>
      <c r="I17" s="11">
        <v>0.05</v>
      </c>
      <c r="J17" s="36">
        <f>180*H17</f>
        <v>1980</v>
      </c>
      <c r="K17" s="12">
        <f t="shared" si="1"/>
        <v>2079</v>
      </c>
    </row>
    <row r="18" spans="1:12" ht="12.75" x14ac:dyDescent="0.2">
      <c r="A18" s="29"/>
      <c r="B18" s="27"/>
      <c r="C18" s="9"/>
      <c r="D18" s="5"/>
      <c r="E18" s="10"/>
      <c r="F18" s="7"/>
      <c r="G18" s="7"/>
      <c r="H18" s="34"/>
      <c r="I18" s="11"/>
      <c r="J18" s="36"/>
      <c r="K18" s="12"/>
    </row>
    <row r="19" spans="1:12" ht="38.25" x14ac:dyDescent="0.2">
      <c r="A19" s="29">
        <v>16</v>
      </c>
      <c r="B19" s="27" t="s">
        <v>16</v>
      </c>
      <c r="C19" s="9" t="s">
        <v>86</v>
      </c>
      <c r="D19" s="5" t="s">
        <v>35</v>
      </c>
      <c r="E19" s="10" t="s">
        <v>49</v>
      </c>
      <c r="F19" s="7" t="s">
        <v>70</v>
      </c>
      <c r="G19" s="7" t="s">
        <v>49</v>
      </c>
      <c r="H19" s="34">
        <v>0.48</v>
      </c>
      <c r="I19" s="11">
        <v>0.05</v>
      </c>
      <c r="J19" s="36">
        <f>H19*600</f>
        <v>288</v>
      </c>
      <c r="K19" s="12">
        <f t="shared" si="0"/>
        <v>302.39999999999998</v>
      </c>
    </row>
    <row r="20" spans="1:12" ht="76.5" x14ac:dyDescent="0.2">
      <c r="A20" s="29">
        <v>17</v>
      </c>
      <c r="B20" s="28" t="s">
        <v>17</v>
      </c>
      <c r="C20" s="35" t="s">
        <v>93</v>
      </c>
      <c r="D20" s="5" t="s">
        <v>33</v>
      </c>
      <c r="E20" s="10" t="s">
        <v>57</v>
      </c>
      <c r="F20" s="7" t="s">
        <v>66</v>
      </c>
      <c r="G20" s="7" t="s">
        <v>76</v>
      </c>
      <c r="H20" s="37">
        <v>132</v>
      </c>
      <c r="I20" s="11">
        <v>0.05</v>
      </c>
      <c r="J20" s="36">
        <v>7920</v>
      </c>
      <c r="K20" s="12">
        <f>J20+J20*I20</f>
        <v>8316</v>
      </c>
    </row>
    <row r="21" spans="1:12" ht="12.75" x14ac:dyDescent="0.2">
      <c r="A21" s="29"/>
      <c r="B21" s="28"/>
      <c r="C21" s="35"/>
      <c r="D21" s="5"/>
      <c r="E21" s="10"/>
      <c r="F21" s="7"/>
      <c r="G21" s="7"/>
      <c r="H21" s="37"/>
      <c r="I21" s="11"/>
      <c r="J21" s="36"/>
      <c r="K21" s="12"/>
    </row>
    <row r="22" spans="1:12" ht="76.5" x14ac:dyDescent="0.2">
      <c r="A22" s="29">
        <v>19</v>
      </c>
      <c r="B22" s="27" t="s">
        <v>19</v>
      </c>
      <c r="C22" s="9" t="s">
        <v>26</v>
      </c>
      <c r="D22" s="5" t="s">
        <v>38</v>
      </c>
      <c r="E22" s="10" t="s">
        <v>58</v>
      </c>
      <c r="F22" s="7" t="s">
        <v>78</v>
      </c>
      <c r="G22" s="7" t="s">
        <v>79</v>
      </c>
      <c r="H22" s="34">
        <f>100*0.59</f>
        <v>59</v>
      </c>
      <c r="I22" s="11">
        <v>0.05</v>
      </c>
      <c r="J22" s="36">
        <f>H22*5</f>
        <v>295</v>
      </c>
      <c r="K22" s="12">
        <f t="shared" si="0"/>
        <v>309.75</v>
      </c>
    </row>
    <row r="23" spans="1:12" ht="34.9" customHeight="1" x14ac:dyDescent="0.2">
      <c r="A23" s="29"/>
      <c r="B23" s="27"/>
      <c r="C23" s="8"/>
      <c r="D23" s="5"/>
      <c r="E23" s="10"/>
      <c r="F23" s="7"/>
      <c r="G23" s="7"/>
      <c r="H23" s="34"/>
      <c r="I23" s="11"/>
      <c r="J23" s="7"/>
      <c r="K23" s="12"/>
    </row>
    <row r="24" spans="1:12" ht="51" x14ac:dyDescent="0.2">
      <c r="A24" s="29">
        <v>21</v>
      </c>
      <c r="B24" s="28" t="s">
        <v>20</v>
      </c>
      <c r="C24" s="8" t="s">
        <v>87</v>
      </c>
      <c r="D24" s="5" t="s">
        <v>33</v>
      </c>
      <c r="E24" s="10" t="s">
        <v>59</v>
      </c>
      <c r="F24" s="7" t="s">
        <v>66</v>
      </c>
      <c r="G24" s="7" t="s">
        <v>81</v>
      </c>
      <c r="H24" s="34">
        <f>2*10</f>
        <v>20</v>
      </c>
      <c r="I24" s="11">
        <v>0.05</v>
      </c>
      <c r="J24" s="36">
        <f>H24*50</f>
        <v>1000</v>
      </c>
      <c r="K24" s="12">
        <f t="shared" si="0"/>
        <v>1050</v>
      </c>
    </row>
    <row r="25" spans="1:12" ht="12.75" x14ac:dyDescent="0.2">
      <c r="A25" s="29"/>
      <c r="B25" s="27"/>
      <c r="C25" s="8"/>
      <c r="D25" s="5"/>
      <c r="E25" s="10"/>
      <c r="F25" s="7"/>
      <c r="G25" s="7"/>
      <c r="H25" s="34"/>
      <c r="I25" s="11"/>
      <c r="J25" s="36"/>
      <c r="K25" s="12"/>
    </row>
    <row r="26" spans="1:12" ht="12.75" x14ac:dyDescent="0.2">
      <c r="A26" s="29"/>
      <c r="B26" s="27"/>
      <c r="C26" s="8"/>
      <c r="D26" s="5"/>
      <c r="E26" s="10"/>
      <c r="F26" s="7"/>
      <c r="G26" s="7"/>
      <c r="H26" s="34"/>
      <c r="I26" s="11"/>
      <c r="J26" s="36"/>
      <c r="K26" s="12"/>
    </row>
    <row r="27" spans="1:12" ht="12.75" x14ac:dyDescent="0.2">
      <c r="A27" s="29"/>
      <c r="B27" s="27"/>
      <c r="C27" s="9"/>
      <c r="D27" s="5"/>
      <c r="E27" s="10"/>
      <c r="F27" s="7"/>
      <c r="G27" s="7"/>
      <c r="H27" s="34"/>
      <c r="I27" s="11"/>
      <c r="J27" s="36"/>
      <c r="K27" s="12"/>
    </row>
    <row r="28" spans="1:12" ht="63.75" x14ac:dyDescent="0.2">
      <c r="A28" s="29">
        <v>25</v>
      </c>
      <c r="B28" s="28" t="s">
        <v>22</v>
      </c>
      <c r="C28" s="9" t="s">
        <v>31</v>
      </c>
      <c r="D28" s="5" t="s">
        <v>39</v>
      </c>
      <c r="E28" s="10" t="s">
        <v>57</v>
      </c>
      <c r="F28" s="7" t="s">
        <v>80</v>
      </c>
      <c r="G28" s="7" t="s">
        <v>76</v>
      </c>
      <c r="H28" s="34">
        <f>160</f>
        <v>160</v>
      </c>
      <c r="I28" s="11">
        <v>0.05</v>
      </c>
      <c r="J28" s="36">
        <f>H28*60</f>
        <v>9600</v>
      </c>
      <c r="K28" s="12">
        <f t="shared" si="0"/>
        <v>10080</v>
      </c>
    </row>
    <row r="29" spans="1:12" ht="63.75" x14ac:dyDescent="0.2">
      <c r="A29" s="29">
        <v>26</v>
      </c>
      <c r="B29" s="28" t="s">
        <v>23</v>
      </c>
      <c r="C29" s="9" t="s">
        <v>89</v>
      </c>
      <c r="D29" s="5" t="s">
        <v>36</v>
      </c>
      <c r="E29" s="10" t="s">
        <v>58</v>
      </c>
      <c r="F29" s="7" t="s">
        <v>71</v>
      </c>
      <c r="G29" s="7" t="s">
        <v>79</v>
      </c>
      <c r="H29" s="34">
        <f>6.25*4</f>
        <v>25</v>
      </c>
      <c r="I29" s="11">
        <v>0.21</v>
      </c>
      <c r="J29" s="36">
        <f>H29*5</f>
        <v>125</v>
      </c>
      <c r="K29" s="12">
        <f t="shared" si="0"/>
        <v>151.25</v>
      </c>
    </row>
    <row r="30" spans="1:12" ht="89.25" x14ac:dyDescent="0.25">
      <c r="A30" s="29">
        <v>27</v>
      </c>
      <c r="B30" s="26" t="s">
        <v>43</v>
      </c>
      <c r="C30" s="6" t="s">
        <v>44</v>
      </c>
      <c r="D30" s="5" t="s">
        <v>45</v>
      </c>
      <c r="E30" s="10" t="s">
        <v>60</v>
      </c>
      <c r="F30" s="4" t="s">
        <v>84</v>
      </c>
      <c r="G30" s="4" t="s">
        <v>82</v>
      </c>
      <c r="H30" s="33">
        <v>165</v>
      </c>
      <c r="I30" s="11">
        <v>0.05</v>
      </c>
      <c r="J30" s="12">
        <f>H30*100</f>
        <v>16500</v>
      </c>
      <c r="K30" s="12">
        <f t="shared" si="0"/>
        <v>17325</v>
      </c>
      <c r="L30"/>
    </row>
    <row r="31" spans="1:12" x14ac:dyDescent="0.25">
      <c r="A31" s="29"/>
      <c r="B31" s="26"/>
      <c r="C31" s="6"/>
      <c r="D31" s="5"/>
      <c r="E31" s="10"/>
      <c r="F31" s="4"/>
      <c r="G31" s="4"/>
      <c r="H31" s="12"/>
      <c r="I31" s="11"/>
      <c r="J31" s="12"/>
      <c r="K31" s="12"/>
      <c r="L31"/>
    </row>
    <row r="32" spans="1:12" x14ac:dyDescent="0.25">
      <c r="A32" s="29"/>
      <c r="B32" s="26"/>
      <c r="C32" s="6"/>
      <c r="D32" s="5"/>
      <c r="E32" s="10"/>
      <c r="F32" s="4"/>
      <c r="G32" s="4"/>
      <c r="H32" s="12"/>
      <c r="I32" s="11"/>
      <c r="J32" s="12"/>
      <c r="K32" s="12"/>
      <c r="L32"/>
    </row>
    <row r="33" spans="1:12" x14ac:dyDescent="0.25">
      <c r="A33" s="29"/>
      <c r="B33" s="27"/>
      <c r="C33" s="9"/>
      <c r="D33" s="7"/>
      <c r="E33" s="10"/>
      <c r="F33" s="7"/>
      <c r="G33" s="7"/>
      <c r="H33" s="37"/>
      <c r="I33" s="11"/>
      <c r="J33" s="36"/>
      <c r="K33" s="12"/>
      <c r="L33"/>
    </row>
    <row r="34" spans="1:12" ht="140.25" x14ac:dyDescent="0.25">
      <c r="A34" s="29">
        <v>31</v>
      </c>
      <c r="B34" s="27" t="s">
        <v>46</v>
      </c>
      <c r="C34" s="9" t="s">
        <v>47</v>
      </c>
      <c r="D34" s="7" t="s">
        <v>83</v>
      </c>
      <c r="E34" s="10" t="s">
        <v>59</v>
      </c>
      <c r="F34" s="7" t="s">
        <v>85</v>
      </c>
      <c r="G34" s="7" t="s">
        <v>81</v>
      </c>
      <c r="H34" s="37">
        <v>102</v>
      </c>
      <c r="I34" s="11">
        <v>0.05</v>
      </c>
      <c r="J34" s="36">
        <f>H34*50</f>
        <v>5100</v>
      </c>
      <c r="K34" s="12">
        <f t="shared" si="0"/>
        <v>5355</v>
      </c>
      <c r="L34"/>
    </row>
    <row r="35" spans="1:12" x14ac:dyDescent="0.25">
      <c r="A35" s="29"/>
      <c r="B35" s="28"/>
      <c r="C35" s="9"/>
      <c r="D35" s="7"/>
      <c r="E35" s="10"/>
      <c r="F35" s="7"/>
      <c r="G35" s="7"/>
      <c r="H35" s="37"/>
      <c r="I35" s="11"/>
      <c r="J35" s="36"/>
      <c r="K35" s="12"/>
      <c r="L35"/>
    </row>
    <row r="36" spans="1:12" x14ac:dyDescent="0.25">
      <c r="A36" s="29"/>
      <c r="B36" s="28"/>
      <c r="C36" s="6"/>
      <c r="D36" s="13"/>
      <c r="E36" s="10"/>
      <c r="F36" s="13"/>
      <c r="G36" s="7"/>
      <c r="H36" s="37"/>
      <c r="I36" s="11"/>
      <c r="J36" s="36"/>
      <c r="K36" s="12"/>
      <c r="L36"/>
    </row>
  </sheetData>
  <pageMargins left="0.7" right="0.7" top="0.75" bottom="0.75" header="0.3" footer="0.3"/>
  <pageSetup paperSize="9" scale="66" fitToHeight="0" orientation="landscape" r:id="rId1"/>
  <ignoredErrors>
    <ignoredError sqref="J17"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C67D48B3863A4C44A14B2D98D006F7EA" ma:contentTypeVersion="3" ma:contentTypeDescription="Kurkite naują dokumentą." ma:contentTypeScope="" ma:versionID="55c1f5b0930442dba7fb121309906d8b">
  <xsd:schema xmlns:xsd="http://www.w3.org/2001/XMLSchema" xmlns:xs="http://www.w3.org/2001/XMLSchema" xmlns:p="http://schemas.microsoft.com/office/2006/metadata/properties" targetNamespace="http://schemas.microsoft.com/office/2006/metadata/properties" ma:root="true" ma:fieldsID="5ac620045887494275b602fd1332bb5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C8C9FD48-7539-4C7E-9CEA-1183911A6FB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3890C78A-268F-4F34-8C7E-C9E1FE271791}">
  <ds:schemaRefs>
    <ds:schemaRef ds:uri="http://schemas.microsoft.com/sharepoint/v3/contenttype/forms"/>
  </ds:schemaRefs>
</ds:datastoreItem>
</file>

<file path=customXml/itemProps3.xml><?xml version="1.0" encoding="utf-8"?>
<ds:datastoreItem xmlns:ds="http://schemas.openxmlformats.org/officeDocument/2006/customXml" ds:itemID="{EC424946-E552-4727-B8E5-377279175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3358B520-C63E-420F-9998-6166D1E9A6F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Kozlovskaja-Gumbrienė</dc:creator>
  <cp:lastModifiedBy>Vaida Juodrienė</cp:lastModifiedBy>
  <cp:lastPrinted>2021-05-18T10:55:35Z</cp:lastPrinted>
  <dcterms:created xsi:type="dcterms:W3CDTF">2021-03-24T07:52:43Z</dcterms:created>
  <dcterms:modified xsi:type="dcterms:W3CDTF">2021-07-13T12:14:24Z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0x010100C67D48B3863A4C44A14B2D98D006F7EA</vt:lpwstr>
  </property>
</Properties>
</file>