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604/"/>
    </mc:Choice>
  </mc:AlternateContent>
  <xr:revisionPtr revIDLastSave="1" documentId="13_ncr:1_{162A16C9-58B9-4313-8F46-523D068B111D}" xr6:coauthVersionLast="47" xr6:coauthVersionMax="47" xr10:uidLastSave="{4C45357F-CA24-4C1B-B6F2-B46FC9D8CCEA}"/>
  <bookViews>
    <workbookView xWindow="28680" yWindow="-120" windowWidth="29040" windowHeight="1584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501" i="1" l="1"/>
  <c r="AI364" i="1"/>
  <c r="AI365" i="1"/>
  <c r="AI270" i="1"/>
  <c r="AI236" i="1"/>
  <c r="AI321" i="1"/>
  <c r="AI493" i="1"/>
  <c r="AI425" i="1"/>
  <c r="AI426" i="1"/>
  <c r="AI346" i="1"/>
  <c r="AI347" i="1"/>
  <c r="AI233" i="1"/>
  <c r="AI318" i="1"/>
  <c r="AI344" i="1"/>
  <c r="AI230" i="1"/>
  <c r="AI231" i="1"/>
  <c r="AI315" i="1"/>
  <c r="AI316"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35" i="1" l="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<sst xmlns="http://schemas.openxmlformats.org/spreadsheetml/2006/main" count="888" uniqueCount="423">
  <si>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</si>
  <si>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</si>
  <si>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</si>
  <si>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</si>
  <si>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</si>
  <si>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</si>
  <si>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</si>
  <si>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</si>
  <si>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</si>
  <si>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</si>
  <si>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</si>
  <si>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</si>
  <si>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</si>
  <si>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</si>
  <si>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</si>
  <si>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</si>
  <si>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</si>
  <si>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</si>
  <si>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</si>
  <si>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</si>
  <si>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</si>
  <si>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</si>
  <si>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</si>
  <si>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</si>
  <si>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</si>
  <si>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</si>
  <si>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</si>
  <si>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</si>
  <si>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</si>
  <si>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</si>
  <si>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</si>
  <si>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</si>
  <si>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</si>
  <si>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</si>
  <si>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</si>
  <si>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</si>
  <si>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</si>
  <si>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</si>
  <si>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</si>
  <si>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</si>
  <si>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</si>
  <si>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</si>
  <si>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</si>
  <si>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</si>
  <si>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</si>
  <si>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</si>
  <si>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</si>
  <si>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</si>
  <si>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</si>
  <si>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</si>
  <si>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</si>
  <si>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</si>
  <si>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</si>
  <si>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</si>
  <si>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</si>
  <si>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</si>
  <si>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</si>
  <si>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</si>
  <si>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</si>
  <si>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</si>
  <si>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</si>
  <si>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</si>
  <si>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</si>
  <si>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</si>
  <si>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</si>
  <si>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</si>
  <si>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</si>
  <si>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</si>
  <si>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</si>
  <si>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</si>
  <si>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</si>
  <si>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</si>
  <si>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</si>
  <si>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</si>
  <si>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</si>
  <si>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</si>
  <si>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</si>
  <si>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</si>
  <si>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</si>
  <si>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</si>
  <si>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</si>
  <si>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</si>
  <si>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</si>
  <si>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</si>
  <si>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</si>
  <si>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</si>
  <si>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</si>
  <si>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</si>
  <si>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</si>
  <si>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</si>
  <si>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</si>
  <si>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</si>
  <si>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</si>
  <si>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</si>
  <si>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</si>
  <si>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</si>
  <si>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</si>
  <si>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</si>
  <si>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</si>
  <si>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</si>
  <si>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</si>
  <si>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</si>
  <si>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</si>
  <si>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</si>
  <si>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</si>
  <si>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</si>
  <si>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</si>
  <si>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</si>
  <si>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</si>
  <si>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</si>
  <si>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</si>
  <si>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</si>
  <si>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</si>
  <si>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</si>
  <si>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</si>
  <si>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</si>
  <si>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</si>
  <si>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</si>
  <si>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</si>
  <si>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</si>
  <si>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</si>
  <si>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</si>
  <si>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</si>
  <si>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</si>
  <si>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</si>
  <si>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</si>
  <si>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</si>
  <si>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</si>
  <si>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</si>
  <si>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</si>
  <si>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</si>
  <si>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</si>
  <si>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</si>
  <si>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</si>
  <si>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</si>
  <si>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</si>
  <si>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</si>
  <si>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</si>
  <si>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</si>
  <si>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</si>
  <si>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</si>
  <si>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</si>
  <si>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</si>
  <si>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</si>
  <si>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</si>
  <si>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</si>
  <si>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</si>
  <si>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</si>
  <si>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</si>
  <si>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</si>
  <si>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</si>
  <si>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</si>
  <si>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</si>
  <si>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</si>
  <si>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</si>
  <si>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</si>
  <si>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</si>
  <si>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</si>
  <si>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</si>
  <si>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</si>
  <si>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</si>
  <si>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</si>
  <si>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</si>
  <si>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</si>
  <si>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</si>
  <si>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</si>
  <si>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</si>
  <si>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</si>
  <si>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</si>
  <si>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</si>
  <si>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</si>
  <si>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</si>
  <si>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</si>
  <si>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</si>
  <si>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</si>
  <si>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</si>
  <si>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</si>
  <si>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</si>
  <si>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</si>
  <si>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</si>
  <si>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</si>
  <si>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</si>
  <si>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</si>
  <si>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</si>
  <si>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</si>
  <si>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</si>
  <si>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</si>
  <si>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</si>
  <si>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</si>
  <si>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</si>
  <si>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</si>
  <si>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</si>
  <si>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</si>
  <si>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</si>
  <si>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</si>
  <si>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</si>
  <si>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</si>
  <si>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</si>
  <si>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</si>
  <si>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</si>
  <si>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</si>
  <si>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</si>
  <si>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</si>
  <si>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</si>
  <si>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</si>
  <si>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</si>
  <si>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</si>
  <si>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</si>
  <si>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</si>
  <si>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</si>
  <si>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</si>
  <si>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</si>
  <si>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</si>
  <si>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</si>
  <si>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</si>
  <si>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</si>
  <si>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</si>
  <si>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</si>
  <si>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</si>
  <si>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</si>
  <si>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</si>
  <si>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</si>
  <si>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</si>
  <si>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</si>
  <si>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</si>
  <si>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</si>
  <si>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</si>
  <si>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</si>
  <si>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</si>
  <si>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</si>
  <si>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</si>
  <si>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</si>
  <si>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</si>
  <si>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</si>
  <si>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</si>
  <si>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</si>
  <si>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</si>
  <si>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</si>
  <si>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</si>
  <si>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</si>
  <si>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</si>
  <si>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</si>
  <si>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</si>
  <si>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</si>
  <si>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</si>
  <si>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</si>
  <si>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</si>
  <si>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</si>
  <si>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</si>
  <si>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</si>
  <si>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</si>
  <si>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</si>
  <si>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</si>
  <si>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</si>
  <si>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</si>
  <si>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</si>
  <si>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</si>
  <si>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</si>
  <si>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</si>
  <si>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</si>
  <si>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</si>
  <si>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</si>
  <si>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</si>
  <si>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</si>
  <si>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</si>
  <si>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</si>
  <si>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</si>
  <si>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</si>
  <si>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</si>
  <si>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</si>
  <si>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</si>
  <si>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</si>
  <si>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</si>
  <si>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</si>
  <si>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</si>
  <si>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</si>
  <si>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</si>
  <si>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</si>
  <si>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</si>
  <si>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</si>
  <si>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</si>
  <si>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</si>
  <si>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</si>
  <si>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</si>
  <si>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</si>
  <si>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</si>
  <si>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</si>
  <si>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</si>
  <si>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</si>
  <si>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</si>
  <si>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</si>
  <si>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</si>
  <si>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</si>
  <si>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</si>
  <si>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</si>
  <si>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</si>
  <si>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</si>
  <si>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</si>
  <si>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</si>
  <si>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</si>
  <si>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</si>
  <si>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</si>
  <si>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</si>
  <si>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</si>
  <si>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</si>
  <si>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</si>
  <si>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</si>
  <si>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</si>
  <si>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</si>
  <si>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</si>
  <si>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</si>
  <si>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</si>
  <si>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</si>
  <si>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</si>
  <si>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</si>
  <si>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</si>
  <si>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</si>
  <si>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</si>
  <si>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</si>
  <si>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</si>
  <si>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</si>
  <si>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</si>
  <si>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</si>
  <si>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</si>
  <si>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</si>
  <si>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</si>
  <si>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</si>
  <si>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</si>
  <si>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</si>
  <si>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</si>
  <si>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</si>
  <si>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</si>
  <si>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</si>
  <si>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</si>
  <si>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</si>
  <si>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</si>
  <si>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</si>
  <si>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</si>
  <si>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</si>
  <si>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</si>
  <si>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</si>
  <si>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</si>
  <si>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</si>
  <si>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</si>
  <si>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</si>
  <si>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</si>
  <si>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</si>
  <si>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</si>
  <si>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</si>
  <si>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</si>
  <si>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</si>
  <si>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</si>
  <si>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</si>
  <si>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</si>
  <si>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</si>
  <si>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</si>
  <si>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</si>
  <si>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</si>
  <si>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</si>
  <si>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</si>
  <si>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</si>
  <si>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</si>
  <si>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</si>
  <si>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</si>
  <si>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</si>
  <si>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</si>
  <si>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</si>
  <si>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</si>
  <si>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</si>
  <si>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</si>
  <si>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</si>
  <si>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</si>
  <si>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</si>
  <si>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</si>
  <si>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</si>
  <si>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</si>
  <si>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</si>
  <si>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</si>
  <si>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</si>
  <si>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</si>
  <si>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</si>
  <si>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</si>
  <si>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</si>
  <si>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</si>
  <si>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</si>
  <si>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</si>
  <si>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</si>
  <si>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</si>
  <si>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</si>
  <si>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</si>
  <si>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</si>
  <si>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</si>
  <si>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</si>
  <si>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</si>
  <si>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</si>
  <si>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</si>
  <si>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</si>
  <si>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</si>
  <si>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</si>
  <si>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</si>
  <si>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</si>
  <si>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</si>
  <si>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</si>
  <si>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</si>
  <si>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</si>
  <si>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</si>
  <si>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</si>
  <si>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</si>
  <si>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</si>
  <si>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</si>
  <si>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</si>
  <si>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</si>
  <si>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</si>
  <si>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</si>
  <si>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</si>
  <si>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</si>
  <si>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</si>
  <si>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</si>
  <si>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</si>
  <si>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</si>
  <si>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E1E1200051 10/0,4 kV TR TR-630 10 kV PĮ rekonstravimas (Vilniaus reg., Vilniaus m.)</t>
  </si>
  <si>
    <t>MT - JM/PM (AL1x240)</t>
  </si>
  <si>
    <t>DARBO PROJEKTAS 10 kV skirstyklai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</si>
</sst>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90" zoomScaleNormal="90" workbookViewId="0">
      <pane ySplit="20" topLeftCell="A499" activePane="bottomLeft" state="frozen"/>
      <selection pane="bottomLeft" activeCell="F78" sqref="F7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2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25">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1</v>
      </c>
      <c r="E78" s="26">
        <f>D78</f>
        <v>1</v>
      </c>
      <c r="F78" s="150">
        <v>120000</v>
      </c>
      <c r="G78" s="27">
        <f t="shared" ref="G78" si="387">ROUND(ROUND(D78,3)*$F78,2)</f>
        <v>120000</v>
      </c>
      <c r="H78" s="86">
        <f t="shared" ref="H78" si="388">ROUND(ROUND(E78,3)*$F78,2)</f>
        <v>120000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120000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2500</v>
      </c>
      <c r="G235" s="27">
        <f t="shared" ref="G235" si="1023">ROUND(ROUND(D235,3)*$F235,2)</f>
        <v>2500</v>
      </c>
      <c r="H235" s="86">
        <f t="shared" ref="H235" si="1024">ROUND(ROUND(E235,3)*$F235,2)</f>
        <v>2500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2500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1</v>
      </c>
      <c r="E239" s="26">
        <f>IF(D239&lt;10,LEFT(ROUND(D239,1),1)+IF(LEN(D239)=1,0,RIGHT(ROUND(D239,1),1)),LEFT(ROUND(D239,1),2)+IF(LEN(D239)&lt;=2,0,RIGHT(ROUND(D239,1),1)))</f>
        <v>1</v>
      </c>
      <c r="F239" s="150">
        <v>4500</v>
      </c>
      <c r="G239" s="27">
        <f t="shared" ref="G239" si="1027">ROUND(ROUND(D239,3)*$F239,2)</f>
        <v>4500</v>
      </c>
      <c r="H239" s="86">
        <f t="shared" ref="H239" si="1028">ROUND(ROUND(E239,3)*$F239,2)</f>
        <v>4500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4500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0.20100000000000001</v>
      </c>
      <c r="E391" s="30">
        <f>D391*1.1</f>
        <v>0.22110000000000002</v>
      </c>
      <c r="F391" s="150">
        <v>20000</v>
      </c>
      <c r="G391" s="27">
        <f t="shared" ref="G391" si="1508">ROUND(ROUND(D391,3)*$F391,2)</f>
        <v>4020</v>
      </c>
      <c r="H391" s="86">
        <f t="shared" ref="H391" si="1509">ROUND(ROUND(E391,3)*$F391,2)</f>
        <v>4420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0.20100000000000001</v>
      </c>
      <c r="OI391" s="29">
        <f>G391-OG391</f>
        <v>4020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MT - JM/PM (AL1x240)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391</v>
      </c>
      <c r="C404" s="233" t="s">
        <v>76</v>
      </c>
      <c r="D404" s="190">
        <v>0.20100000000000001</v>
      </c>
      <c r="E404" s="30">
        <f>D404*1.1</f>
        <v>0.22110000000000002</v>
      </c>
      <c r="F404" s="150">
        <v>13000</v>
      </c>
      <c r="G404" s="27">
        <f t="shared" ref="G404" si="1544">ROUND(ROUND(D404,3)*$F404,2)</f>
        <v>2613</v>
      </c>
      <c r="H404" s="86">
        <f t="shared" ref="H404" si="1545">ROUND(ROUND(E404,3)*$F404,2)</f>
        <v>2873</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0.20100000000000001</v>
      </c>
      <c r="OI404" s="29">
        <f>G404-OG404</f>
        <v>2613</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24 kV viengysliai kabeliai su plastikine izoliacija, skirti kloti patalpose (1x240)*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98</v>
      </c>
      <c r="C417" s="233"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1</v>
      </c>
      <c r="E473" s="26">
        <f>D473</f>
        <v>1</v>
      </c>
      <c r="F473" s="150">
        <v>300</v>
      </c>
      <c r="G473" s="27">
        <f t="shared" ref="G473" si="1784">ROUND(ROUND(D473,3)*$F473,2)</f>
        <v>300</v>
      </c>
      <c r="H473" s="86">
        <f t="shared" ref="H473" si="1785">ROUND(ROUND(E473,3)*$F473,2)</f>
        <v>300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1</v>
      </c>
      <c r="OI473" s="29">
        <f>G473-OG473</f>
        <v>300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1</v>
      </c>
      <c r="E499" s="26">
        <f>D499</f>
        <v>1</v>
      </c>
      <c r="F499" s="150">
        <v>3000</v>
      </c>
      <c r="G499" s="27">
        <f t="shared" ref="G499" si="1856">ROUND(ROUND(D499,3)*$F499,2)</f>
        <v>3000</v>
      </c>
      <c r="H499" s="86">
        <f t="shared" ref="H499" si="1857">ROUND(ROUND(E499,3)*$F499,2)</f>
        <v>3000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3000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1</v>
      </c>
      <c r="E511" s="26">
        <f t="shared" ref="E511" si="1866">D511</f>
        <v>1</v>
      </c>
      <c r="F511" s="151">
        <v>500</v>
      </c>
      <c r="G511" s="128">
        <f t="shared" ref="G511" si="1867">ROUND(ROUND(D511,3)*$F511,2)</f>
        <v>500</v>
      </c>
      <c r="H511" s="129">
        <f t="shared" ref="H511" si="1868">ROUND(ROUND(E511,3)*$F511,2)</f>
        <v>500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500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422</v>
      </c>
      <c r="C515" s="233" t="s">
        <v>52</v>
      </c>
      <c r="D515" s="94">
        <v>1</v>
      </c>
      <c r="E515" s="26">
        <f t="shared" ref="E515" si="1889">D515</f>
        <v>1</v>
      </c>
      <c r="F515" s="151">
        <v>1500</v>
      </c>
      <c r="G515" s="128">
        <f t="shared" ref="G515" si="1890">ROUND(ROUND(D515,3)*$F515,2)</f>
        <v>1500</v>
      </c>
      <c r="H515" s="129">
        <f t="shared" ref="H515" si="1891">ROUND(ROUND(E515,3)*$F515,2)</f>
        <v>1500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1500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DARBO PROJEKTAS 10 kV skirstyklai</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9</v>
      </c>
      <c r="E523" s="243">
        <f>COUNT(F21:F519)</f>
        <v>9</v>
      </c>
      <c r="F523" s="117" t="s">
        <v>306</v>
      </c>
      <c r="G523" s="118">
        <f>ROUND(SUM(G22:G519),2)</f>
        <v>138933</v>
      </c>
      <c r="H523" s="119">
        <f>ROUND(SUM(H22:H519),2)</f>
        <v>139593</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136933</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29175.93</v>
      </c>
      <c r="H524" s="120">
        <f>ROUND(H523*0.21,2)</f>
        <v>29314.53</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28755.93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168108.93</v>
      </c>
      <c r="H525" s="121">
        <f>SUM(H523:H524)</f>
        <v>168907.53</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165688.93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8" t="s">
        <v>318</v>
      </c>
      <c r="C531" s="278"/>
      <c r="D531" s="278"/>
      <c r="E531" s="278"/>
      <c r="F531" s="278"/>
      <c r="G531" s="278"/>
      <c r="H531" s="278"/>
      <c r="I531" s="107"/>
      <c r="J531" s="154"/>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8" t="s">
        <v>321</v>
      </c>
      <c r="C533" s="278"/>
      <c r="D533" s="278"/>
      <c r="E533" s="278"/>
      <c r="F533" s="278"/>
      <c r="G533" s="278"/>
      <c r="H533" s="278"/>
      <c r="I533" s="107"/>
      <c r="J533" s="193"/>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312" t="s">
        <v>324</v>
      </c>
      <c r="C536" s="312"/>
      <c r="D536" s="312"/>
      <c r="E536" s="312"/>
      <c r="F536" s="312"/>
      <c r="G536" s="312"/>
      <c r="H536" s="312"/>
      <c r="I536" s="107"/>
      <c r="J536" s="194"/>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kojWKVOtLMzb/JsighpICgFrgKWbUh63WaU+b4hLH73mQu9hoF7zwkSdAB//PAjy9pn1CKCoMK/0UKz2b2oxlw==" saltValue="9RF0bSaBNa+SGd9EvJI/+w=="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2023-05-30T09:35:41Z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