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aijuo\Desktop\2023 sutartys\2023 SUTARTYS\Kovas\2023 - 0771\"/>
    </mc:Choice>
  </mc:AlternateContent>
  <bookViews>
    <workbookView xWindow="0" yWindow="0" windowWidth="23040" windowHeight="8790" activeTab="2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Sheet1!$A$6:$WPR$104</definedName>
    <definedName name="_xlnm._FilterDatabase" localSheetId="1" hidden="1">Sheet2!$A$3:$WQG$176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3" l="1"/>
  <c r="I8" i="3" s="1"/>
  <c r="I7" i="1"/>
  <c r="H7" i="1"/>
  <c r="I11" i="1"/>
  <c r="H11" i="1"/>
  <c r="E96" i="1" l="1"/>
  <c r="E90" i="1"/>
  <c r="E74" i="1"/>
  <c r="S176" i="2" l="1"/>
  <c r="M176" i="2"/>
  <c r="L176" i="2"/>
  <c r="J176" i="2"/>
  <c r="S175" i="2"/>
  <c r="N175" i="2"/>
  <c r="L175" i="2"/>
  <c r="M175" i="2" s="1"/>
  <c r="G175" i="2"/>
  <c r="H175" i="2" s="1"/>
  <c r="S174" i="2"/>
  <c r="N174" i="2"/>
  <c r="L174" i="2"/>
  <c r="M174" i="2" s="1"/>
  <c r="G174" i="2"/>
  <c r="H174" i="2" s="1"/>
  <c r="S173" i="2"/>
  <c r="N173" i="2"/>
  <c r="L173" i="2"/>
  <c r="M173" i="2" s="1"/>
  <c r="G173" i="2"/>
  <c r="H173" i="2" s="1"/>
  <c r="S172" i="2"/>
  <c r="K172" i="2"/>
  <c r="S171" i="2"/>
  <c r="J171" i="2"/>
  <c r="H171" i="2"/>
  <c r="G171" i="2"/>
  <c r="S170" i="2"/>
  <c r="N170" i="2"/>
  <c r="L170" i="2"/>
  <c r="L171" i="2" s="1"/>
  <c r="S169" i="2"/>
  <c r="N169" i="2"/>
  <c r="L169" i="2"/>
  <c r="M169" i="2" s="1"/>
  <c r="G169" i="2"/>
  <c r="H169" i="2" s="1"/>
  <c r="S168" i="2"/>
  <c r="N168" i="2"/>
  <c r="L168" i="2"/>
  <c r="M168" i="2" s="1"/>
  <c r="G168" i="2"/>
  <c r="H168" i="2" s="1"/>
  <c r="S167" i="2"/>
  <c r="N167" i="2"/>
  <c r="L167" i="2"/>
  <c r="M167" i="2" s="1"/>
  <c r="G167" i="2"/>
  <c r="H167" i="2" s="1"/>
  <c r="S166" i="2"/>
  <c r="N166" i="2"/>
  <c r="L166" i="2"/>
  <c r="M166" i="2" s="1"/>
  <c r="G166" i="2"/>
  <c r="H166" i="2" s="1"/>
  <c r="S165" i="2"/>
  <c r="G165" i="2"/>
  <c r="H165" i="2" s="1"/>
  <c r="S164" i="2"/>
  <c r="N164" i="2"/>
  <c r="L164" i="2"/>
  <c r="M164" i="2" s="1"/>
  <c r="G164" i="2"/>
  <c r="H164" i="2" s="1"/>
  <c r="S163" i="2"/>
  <c r="N163" i="2"/>
  <c r="L163" i="2"/>
  <c r="M163" i="2" s="1"/>
  <c r="G163" i="2"/>
  <c r="H163" i="2" s="1"/>
  <c r="S162" i="2"/>
  <c r="N162" i="2"/>
  <c r="L162" i="2"/>
  <c r="M162" i="2" s="1"/>
  <c r="G162" i="2"/>
  <c r="H162" i="2" s="1"/>
  <c r="S161" i="2"/>
  <c r="N161" i="2"/>
  <c r="L161" i="2"/>
  <c r="M161" i="2" s="1"/>
  <c r="G161" i="2"/>
  <c r="H161" i="2" s="1"/>
  <c r="S160" i="2"/>
  <c r="S159" i="2"/>
  <c r="H159" i="2"/>
  <c r="G159" i="2"/>
  <c r="S158" i="2"/>
  <c r="N158" i="2"/>
  <c r="L158" i="2"/>
  <c r="L159" i="2" s="1"/>
  <c r="S157" i="2"/>
  <c r="J157" i="2"/>
  <c r="H157" i="2"/>
  <c r="G157" i="2"/>
  <c r="S156" i="2"/>
  <c r="N156" i="2"/>
  <c r="L156" i="2"/>
  <c r="L157" i="2" s="1"/>
  <c r="S155" i="2"/>
  <c r="H155" i="2"/>
  <c r="G155" i="2"/>
  <c r="S154" i="2"/>
  <c r="N154" i="2"/>
  <c r="L154" i="2"/>
  <c r="M154" i="2" s="1"/>
  <c r="S153" i="2"/>
  <c r="N153" i="2"/>
  <c r="L153" i="2"/>
  <c r="M153" i="2" s="1"/>
  <c r="S152" i="2"/>
  <c r="N152" i="2"/>
  <c r="L152" i="2"/>
  <c r="M152" i="2" s="1"/>
  <c r="G152" i="2"/>
  <c r="H152" i="2" s="1"/>
  <c r="S151" i="2"/>
  <c r="N151" i="2"/>
  <c r="L151" i="2"/>
  <c r="M151" i="2" s="1"/>
  <c r="G151" i="2"/>
  <c r="H151" i="2" s="1"/>
  <c r="S150" i="2"/>
  <c r="N150" i="2"/>
  <c r="L150" i="2"/>
  <c r="M150" i="2" s="1"/>
  <c r="G150" i="2"/>
  <c r="H150" i="2" s="1"/>
  <c r="S149" i="2"/>
  <c r="N149" i="2"/>
  <c r="L149" i="2"/>
  <c r="M149" i="2" s="1"/>
  <c r="G149" i="2"/>
  <c r="H149" i="2" s="1"/>
  <c r="S148" i="2"/>
  <c r="N148" i="2"/>
  <c r="L148" i="2"/>
  <c r="M148" i="2" s="1"/>
  <c r="G148" i="2"/>
  <c r="H148" i="2" s="1"/>
  <c r="S147" i="2"/>
  <c r="K147" i="2"/>
  <c r="S146" i="2"/>
  <c r="N146" i="2"/>
  <c r="L146" i="2"/>
  <c r="M146" i="2" s="1"/>
  <c r="G146" i="2"/>
  <c r="H146" i="2" s="1"/>
  <c r="S145" i="2"/>
  <c r="N145" i="2"/>
  <c r="L145" i="2"/>
  <c r="M145" i="2" s="1"/>
  <c r="G145" i="2"/>
  <c r="H145" i="2" s="1"/>
  <c r="S144" i="2"/>
  <c r="N144" i="2"/>
  <c r="L144" i="2"/>
  <c r="M144" i="2" s="1"/>
  <c r="G144" i="2"/>
  <c r="H144" i="2" s="1"/>
  <c r="S143" i="2"/>
  <c r="S142" i="2"/>
  <c r="N142" i="2"/>
  <c r="L142" i="2"/>
  <c r="M142" i="2" s="1"/>
  <c r="G142" i="2"/>
  <c r="H142" i="2" s="1"/>
  <c r="S141" i="2"/>
  <c r="H141" i="2"/>
  <c r="G141" i="2"/>
  <c r="S140" i="2"/>
  <c r="N140" i="2"/>
  <c r="L140" i="2"/>
  <c r="M140" i="2" s="1"/>
  <c r="S139" i="2"/>
  <c r="N139" i="2"/>
  <c r="L139" i="2"/>
  <c r="M139" i="2" s="1"/>
  <c r="S138" i="2"/>
  <c r="N138" i="2"/>
  <c r="L138" i="2"/>
  <c r="M138" i="2" s="1"/>
  <c r="S137" i="2"/>
  <c r="N137" i="2"/>
  <c r="L137" i="2"/>
  <c r="M137" i="2" s="1"/>
  <c r="S136" i="2"/>
  <c r="N136" i="2"/>
  <c r="L136" i="2"/>
  <c r="M136" i="2" s="1"/>
  <c r="S135" i="2"/>
  <c r="N135" i="2"/>
  <c r="L135" i="2"/>
  <c r="M135" i="2" s="1"/>
  <c r="S134" i="2"/>
  <c r="N134" i="2"/>
  <c r="L134" i="2"/>
  <c r="S133" i="2"/>
  <c r="S132" i="2"/>
  <c r="J132" i="2"/>
  <c r="H132" i="2"/>
  <c r="G132" i="2"/>
  <c r="S131" i="2"/>
  <c r="N131" i="2"/>
  <c r="M131" i="2"/>
  <c r="M132" i="2" s="1"/>
  <c r="L131" i="2"/>
  <c r="L132" i="2" s="1"/>
  <c r="S130" i="2"/>
  <c r="J130" i="2"/>
  <c r="H130" i="2"/>
  <c r="G130" i="2"/>
  <c r="S129" i="2"/>
  <c r="N129" i="2"/>
  <c r="M129" i="2"/>
  <c r="M130" i="2" s="1"/>
  <c r="L129" i="2"/>
  <c r="L130" i="2" s="1"/>
  <c r="S128" i="2"/>
  <c r="J128" i="2"/>
  <c r="S127" i="2"/>
  <c r="N127" i="2"/>
  <c r="L127" i="2"/>
  <c r="M127" i="2" s="1"/>
  <c r="M128" i="2" s="1"/>
  <c r="G127" i="2"/>
  <c r="G128" i="2" s="1"/>
  <c r="U126" i="2"/>
  <c r="S126" i="2"/>
  <c r="J126" i="2"/>
  <c r="H126" i="2"/>
  <c r="G126" i="2"/>
  <c r="S125" i="2"/>
  <c r="J125" i="2"/>
  <c r="H125" i="2"/>
  <c r="G125" i="2"/>
  <c r="S124" i="2"/>
  <c r="N124" i="2"/>
  <c r="M124" i="2"/>
  <c r="L124" i="2"/>
  <c r="S123" i="2"/>
  <c r="N123" i="2"/>
  <c r="M123" i="2"/>
  <c r="L123" i="2"/>
  <c r="S122" i="2"/>
  <c r="J122" i="2"/>
  <c r="H122" i="2"/>
  <c r="G122" i="2"/>
  <c r="S121" i="2"/>
  <c r="N121" i="2"/>
  <c r="M121" i="2"/>
  <c r="M122" i="2" s="1"/>
  <c r="L121" i="2"/>
  <c r="L122" i="2" s="1"/>
  <c r="S120" i="2"/>
  <c r="J120" i="2"/>
  <c r="H120" i="2"/>
  <c r="G120" i="2"/>
  <c r="S119" i="2"/>
  <c r="N119" i="2"/>
  <c r="M119" i="2"/>
  <c r="M120" i="2" s="1"/>
  <c r="L119" i="2"/>
  <c r="L120" i="2" s="1"/>
  <c r="S118" i="2"/>
  <c r="J118" i="2"/>
  <c r="H118" i="2"/>
  <c r="G118" i="2"/>
  <c r="S117" i="2"/>
  <c r="N117" i="2"/>
  <c r="M117" i="2"/>
  <c r="M118" i="2" s="1"/>
  <c r="L117" i="2"/>
  <c r="L118" i="2" s="1"/>
  <c r="S116" i="2"/>
  <c r="J116" i="2"/>
  <c r="H116" i="2"/>
  <c r="G116" i="2"/>
  <c r="S115" i="2"/>
  <c r="N115" i="2"/>
  <c r="L115" i="2"/>
  <c r="M115" i="2" s="1"/>
  <c r="M116" i="2" s="1"/>
  <c r="S114" i="2"/>
  <c r="J114" i="2"/>
  <c r="H114" i="2"/>
  <c r="G114" i="2"/>
  <c r="S113" i="2"/>
  <c r="N113" i="2"/>
  <c r="L113" i="2"/>
  <c r="L114" i="2" s="1"/>
  <c r="S112" i="2"/>
  <c r="H112" i="2"/>
  <c r="G112" i="2"/>
  <c r="S111" i="2"/>
  <c r="N111" i="2"/>
  <c r="L111" i="2"/>
  <c r="M111" i="2" s="1"/>
  <c r="S110" i="2"/>
  <c r="N110" i="2"/>
  <c r="L110" i="2"/>
  <c r="M110" i="2" s="1"/>
  <c r="S109" i="2"/>
  <c r="J109" i="2"/>
  <c r="H109" i="2"/>
  <c r="G109" i="2"/>
  <c r="S108" i="2"/>
  <c r="N108" i="2"/>
  <c r="L108" i="2"/>
  <c r="M108" i="2" s="1"/>
  <c r="M109" i="2" s="1"/>
  <c r="S107" i="2"/>
  <c r="J107" i="2"/>
  <c r="H107" i="2"/>
  <c r="G107" i="2"/>
  <c r="S106" i="2"/>
  <c r="N106" i="2"/>
  <c r="L106" i="2"/>
  <c r="L107" i="2" s="1"/>
  <c r="S105" i="2"/>
  <c r="J105" i="2"/>
  <c r="H105" i="2"/>
  <c r="G105" i="2"/>
  <c r="S104" i="2"/>
  <c r="N104" i="2"/>
  <c r="L104" i="2"/>
  <c r="L105" i="2" s="1"/>
  <c r="S103" i="2"/>
  <c r="J103" i="2"/>
  <c r="H103" i="2"/>
  <c r="G103" i="2"/>
  <c r="S102" i="2"/>
  <c r="N102" i="2"/>
  <c r="L102" i="2"/>
  <c r="M102" i="2" s="1"/>
  <c r="S101" i="2"/>
  <c r="N101" i="2"/>
  <c r="L101" i="2"/>
  <c r="M101" i="2" s="1"/>
  <c r="S100" i="2"/>
  <c r="J100" i="2"/>
  <c r="S99" i="2"/>
  <c r="N99" i="2"/>
  <c r="L99" i="2"/>
  <c r="M99" i="2" s="1"/>
  <c r="S98" i="2"/>
  <c r="N98" i="2"/>
  <c r="L98" i="2"/>
  <c r="M98" i="2" s="1"/>
  <c r="G98" i="2"/>
  <c r="H98" i="2" s="1"/>
  <c r="S97" i="2"/>
  <c r="N97" i="2"/>
  <c r="L97" i="2"/>
  <c r="M97" i="2" s="1"/>
  <c r="G97" i="2"/>
  <c r="H97" i="2" s="1"/>
  <c r="S96" i="2"/>
  <c r="N96" i="2"/>
  <c r="L96" i="2"/>
  <c r="M96" i="2" s="1"/>
  <c r="G96" i="2"/>
  <c r="H96" i="2" s="1"/>
  <c r="S95" i="2"/>
  <c r="S94" i="2"/>
  <c r="J94" i="2"/>
  <c r="H94" i="2"/>
  <c r="G94" i="2"/>
  <c r="S93" i="2"/>
  <c r="N93" i="2"/>
  <c r="L93" i="2"/>
  <c r="L94" i="2" s="1"/>
  <c r="S92" i="2"/>
  <c r="J92" i="2"/>
  <c r="H92" i="2"/>
  <c r="G92" i="2"/>
  <c r="S91" i="2"/>
  <c r="N91" i="2"/>
  <c r="L91" i="2"/>
  <c r="L92" i="2" s="1"/>
  <c r="S90" i="2"/>
  <c r="J90" i="2"/>
  <c r="H90" i="2"/>
  <c r="G90" i="2"/>
  <c r="S89" i="2"/>
  <c r="N89" i="2"/>
  <c r="L89" i="2"/>
  <c r="M89" i="2" s="1"/>
  <c r="M90" i="2" s="1"/>
  <c r="S88" i="2"/>
  <c r="J88" i="2"/>
  <c r="H88" i="2"/>
  <c r="G88" i="2"/>
  <c r="S87" i="2"/>
  <c r="N87" i="2"/>
  <c r="L87" i="2"/>
  <c r="M87" i="2" s="1"/>
  <c r="S86" i="2"/>
  <c r="N86" i="2"/>
  <c r="L86" i="2"/>
  <c r="M86" i="2" s="1"/>
  <c r="S85" i="2"/>
  <c r="J85" i="2"/>
  <c r="S84" i="2"/>
  <c r="N84" i="2"/>
  <c r="L84" i="2"/>
  <c r="M84" i="2" s="1"/>
  <c r="S83" i="2"/>
  <c r="N83" i="2"/>
  <c r="L83" i="2"/>
  <c r="M83" i="2" s="1"/>
  <c r="S82" i="2"/>
  <c r="N82" i="2"/>
  <c r="L82" i="2"/>
  <c r="M82" i="2" s="1"/>
  <c r="S81" i="2"/>
  <c r="N81" i="2"/>
  <c r="L81" i="2"/>
  <c r="M81" i="2" s="1"/>
  <c r="S80" i="2"/>
  <c r="N80" i="2"/>
  <c r="L80" i="2"/>
  <c r="M80" i="2" s="1"/>
  <c r="S79" i="2"/>
  <c r="N79" i="2"/>
  <c r="L79" i="2"/>
  <c r="M79" i="2" s="1"/>
  <c r="S78" i="2"/>
  <c r="N78" i="2"/>
  <c r="L78" i="2"/>
  <c r="M78" i="2" s="1"/>
  <c r="S77" i="2"/>
  <c r="N77" i="2"/>
  <c r="L77" i="2"/>
  <c r="M77" i="2" s="1"/>
  <c r="S76" i="2"/>
  <c r="N76" i="2"/>
  <c r="L76" i="2"/>
  <c r="M76" i="2" s="1"/>
  <c r="S75" i="2"/>
  <c r="N75" i="2"/>
  <c r="L75" i="2"/>
  <c r="M75" i="2" s="1"/>
  <c r="G75" i="2"/>
  <c r="H75" i="2" s="1"/>
  <c r="S74" i="2"/>
  <c r="N74" i="2"/>
  <c r="L74" i="2"/>
  <c r="M74" i="2" s="1"/>
  <c r="G74" i="2"/>
  <c r="H74" i="2" s="1"/>
  <c r="S73" i="2"/>
  <c r="N73" i="2"/>
  <c r="L73" i="2"/>
  <c r="M73" i="2" s="1"/>
  <c r="S72" i="2"/>
  <c r="J72" i="2"/>
  <c r="H72" i="2"/>
  <c r="G72" i="2"/>
  <c r="S71" i="2"/>
  <c r="N71" i="2"/>
  <c r="L71" i="2"/>
  <c r="M71" i="2" s="1"/>
  <c r="M72" i="2" s="1"/>
  <c r="S70" i="2"/>
  <c r="J70" i="2"/>
  <c r="H70" i="2"/>
  <c r="G70" i="2"/>
  <c r="S69" i="2"/>
  <c r="N69" i="2"/>
  <c r="L69" i="2"/>
  <c r="L70" i="2" s="1"/>
  <c r="S68" i="2"/>
  <c r="J68" i="2"/>
  <c r="H68" i="2"/>
  <c r="G68" i="2"/>
  <c r="S67" i="2"/>
  <c r="N67" i="2"/>
  <c r="L67" i="2"/>
  <c r="L68" i="2" s="1"/>
  <c r="S66" i="2"/>
  <c r="J66" i="2"/>
  <c r="H66" i="2"/>
  <c r="G66" i="2"/>
  <c r="S65" i="2"/>
  <c r="N65" i="2"/>
  <c r="L65" i="2"/>
  <c r="L66" i="2" s="1"/>
  <c r="S64" i="2"/>
  <c r="J64" i="2"/>
  <c r="H64" i="2"/>
  <c r="G64" i="2"/>
  <c r="L64" i="2"/>
  <c r="S63" i="2"/>
  <c r="S62" i="2"/>
  <c r="N62" i="2"/>
  <c r="L62" i="2"/>
  <c r="L63" i="2" s="1"/>
  <c r="G62" i="2"/>
  <c r="G63" i="2" s="1"/>
  <c r="S61" i="2"/>
  <c r="J61" i="2"/>
  <c r="H61" i="2"/>
  <c r="G61" i="2"/>
  <c r="S60" i="2"/>
  <c r="N60" i="2"/>
  <c r="L60" i="2"/>
  <c r="L61" i="2" s="1"/>
  <c r="S59" i="2"/>
  <c r="S58" i="2"/>
  <c r="N58" i="2"/>
  <c r="L58" i="2"/>
  <c r="M58" i="2" s="1"/>
  <c r="G58" i="2"/>
  <c r="H58" i="2" s="1"/>
  <c r="S57" i="2"/>
  <c r="N57" i="2"/>
  <c r="L57" i="2"/>
  <c r="G57" i="2"/>
  <c r="S56" i="2"/>
  <c r="J56" i="2"/>
  <c r="S55" i="2"/>
  <c r="N55" i="2"/>
  <c r="L55" i="2"/>
  <c r="M55" i="2" s="1"/>
  <c r="G55" i="2"/>
  <c r="H55" i="2" s="1"/>
  <c r="S54" i="2"/>
  <c r="K54" i="2"/>
  <c r="L54" i="2" s="1"/>
  <c r="M54" i="2" s="1"/>
  <c r="G54" i="2"/>
  <c r="H54" i="2" s="1"/>
  <c r="S53" i="2"/>
  <c r="K53" i="2"/>
  <c r="N53" i="2" s="1"/>
  <c r="G53" i="2"/>
  <c r="H53" i="2" s="1"/>
  <c r="S52" i="2"/>
  <c r="S51" i="2"/>
  <c r="J51" i="2"/>
  <c r="H51" i="2"/>
  <c r="G51" i="2"/>
  <c r="S50" i="2"/>
  <c r="N50" i="2"/>
  <c r="L50" i="2"/>
  <c r="L51" i="2" s="1"/>
  <c r="S49" i="2"/>
  <c r="H49" i="2"/>
  <c r="G49" i="2"/>
  <c r="S48" i="2"/>
  <c r="N48" i="2"/>
  <c r="L48" i="2"/>
  <c r="M48" i="2" s="1"/>
  <c r="S47" i="2"/>
  <c r="N47" i="2"/>
  <c r="L47" i="2"/>
  <c r="S46" i="2"/>
  <c r="N46" i="2"/>
  <c r="L46" i="2"/>
  <c r="M46" i="2" s="1"/>
  <c r="S45" i="2"/>
  <c r="N45" i="2"/>
  <c r="L45" i="2"/>
  <c r="M45" i="2" s="1"/>
  <c r="S44" i="2"/>
  <c r="H44" i="2"/>
  <c r="G44" i="2"/>
  <c r="S43" i="2"/>
  <c r="N43" i="2"/>
  <c r="L43" i="2"/>
  <c r="L44" i="2" s="1"/>
  <c r="S42" i="2"/>
  <c r="M42" i="2"/>
  <c r="L42" i="2"/>
  <c r="J42" i="2"/>
  <c r="S41" i="2"/>
  <c r="N41" i="2"/>
  <c r="L41" i="2"/>
  <c r="M41" i="2" s="1"/>
  <c r="G41" i="2"/>
  <c r="H41" i="2" s="1"/>
  <c r="S40" i="2"/>
  <c r="N40" i="2"/>
  <c r="L40" i="2"/>
  <c r="M40" i="2" s="1"/>
  <c r="G40" i="2"/>
  <c r="S39" i="2"/>
  <c r="N39" i="2"/>
  <c r="L39" i="2"/>
  <c r="M39" i="2" s="1"/>
  <c r="G39" i="2"/>
  <c r="H39" i="2" s="1"/>
  <c r="S38" i="2"/>
  <c r="S37" i="2"/>
  <c r="S36" i="2"/>
  <c r="N36" i="2"/>
  <c r="L36" i="2"/>
  <c r="M36" i="2" s="1"/>
  <c r="G36" i="2"/>
  <c r="H36" i="2" s="1"/>
  <c r="S35" i="2"/>
  <c r="N35" i="2"/>
  <c r="L35" i="2"/>
  <c r="G35" i="2"/>
  <c r="S34" i="2"/>
  <c r="S33" i="2"/>
  <c r="J33" i="2"/>
  <c r="S32" i="2"/>
  <c r="N32" i="2"/>
  <c r="L32" i="2"/>
  <c r="L33" i="2" s="1"/>
  <c r="G32" i="2"/>
  <c r="G33" i="2" s="1"/>
  <c r="S31" i="2"/>
  <c r="M31" i="2"/>
  <c r="L31" i="2"/>
  <c r="S30" i="2"/>
  <c r="N30" i="2"/>
  <c r="L30" i="2"/>
  <c r="M30" i="2" s="1"/>
  <c r="G30" i="2"/>
  <c r="G31" i="2" s="1"/>
  <c r="S29" i="2"/>
  <c r="J29" i="2"/>
  <c r="H29" i="2"/>
  <c r="G29" i="2"/>
  <c r="S28" i="2"/>
  <c r="N28" i="2"/>
  <c r="M28" i="2"/>
  <c r="M29" i="2" s="1"/>
  <c r="L28" i="2"/>
  <c r="L29" i="2" s="1"/>
  <c r="S27" i="2"/>
  <c r="J27" i="2"/>
  <c r="H27" i="2"/>
  <c r="G27" i="2"/>
  <c r="S26" i="2"/>
  <c r="N26" i="2"/>
  <c r="M26" i="2"/>
  <c r="M27" i="2" s="1"/>
  <c r="L26" i="2"/>
  <c r="L27" i="2" s="1"/>
  <c r="S25" i="2"/>
  <c r="J25" i="2"/>
  <c r="H25" i="2"/>
  <c r="G25" i="2"/>
  <c r="S24" i="2"/>
  <c r="N24" i="2"/>
  <c r="M24" i="2"/>
  <c r="M25" i="2" s="1"/>
  <c r="L24" i="2"/>
  <c r="L25" i="2" s="1"/>
  <c r="S23" i="2"/>
  <c r="J23" i="2"/>
  <c r="H23" i="2"/>
  <c r="G23" i="2"/>
  <c r="S22" i="2"/>
  <c r="K22" i="2"/>
  <c r="L22" i="2" s="1"/>
  <c r="S21" i="2"/>
  <c r="J21" i="2"/>
  <c r="H21" i="2"/>
  <c r="G21" i="2"/>
  <c r="S20" i="2"/>
  <c r="K20" i="2"/>
  <c r="N20" i="2" s="1"/>
  <c r="S19" i="2"/>
  <c r="J19" i="2"/>
  <c r="H19" i="2"/>
  <c r="G19" i="2"/>
  <c r="M19" i="2"/>
  <c r="L19" i="2"/>
  <c r="S18" i="2"/>
  <c r="J18" i="2"/>
  <c r="H18" i="2"/>
  <c r="G18" i="2"/>
  <c r="S17" i="2"/>
  <c r="N17" i="2"/>
  <c r="M17" i="2"/>
  <c r="L17" i="2"/>
  <c r="S16" i="2"/>
  <c r="N16" i="2"/>
  <c r="M16" i="2"/>
  <c r="L16" i="2"/>
  <c r="S15" i="2"/>
  <c r="J15" i="2"/>
  <c r="H15" i="2"/>
  <c r="G15" i="2"/>
  <c r="M15" i="2"/>
  <c r="L15" i="2"/>
  <c r="S14" i="2"/>
  <c r="J14" i="2"/>
  <c r="H14" i="2"/>
  <c r="G14" i="2"/>
  <c r="S13" i="2"/>
  <c r="J13" i="2"/>
  <c r="H13" i="2"/>
  <c r="G13" i="2"/>
  <c r="S12" i="2"/>
  <c r="N12" i="2"/>
  <c r="M12" i="2"/>
  <c r="M13" i="2" s="1"/>
  <c r="L12" i="2"/>
  <c r="L13" i="2" s="1"/>
  <c r="S11" i="2"/>
  <c r="J11" i="2"/>
  <c r="H11" i="2"/>
  <c r="G11" i="2"/>
  <c r="S10" i="2"/>
  <c r="N10" i="2"/>
  <c r="M10" i="2"/>
  <c r="L10" i="2"/>
  <c r="S9" i="2"/>
  <c r="N9" i="2"/>
  <c r="M9" i="2"/>
  <c r="L9" i="2"/>
  <c r="S8" i="2"/>
  <c r="J8" i="2"/>
  <c r="H8" i="2"/>
  <c r="G8" i="2"/>
  <c r="M8" i="2"/>
  <c r="L8" i="2"/>
  <c r="S7" i="2"/>
  <c r="J7" i="2"/>
  <c r="H7" i="2"/>
  <c r="G7" i="2"/>
  <c r="S6" i="2"/>
  <c r="N6" i="2"/>
  <c r="M6" i="2"/>
  <c r="M7" i="2" s="1"/>
  <c r="L6" i="2"/>
  <c r="L7" i="2" s="1"/>
  <c r="S5" i="2"/>
  <c r="J5" i="2"/>
  <c r="H5" i="2"/>
  <c r="G5" i="2"/>
  <c r="S4" i="2"/>
  <c r="N4" i="2"/>
  <c r="M4" i="2"/>
  <c r="M5" i="2" s="1"/>
  <c r="L4" i="2"/>
  <c r="L5" i="2" s="1"/>
  <c r="G37" i="2" l="1"/>
  <c r="N120" i="2"/>
  <c r="N132" i="2"/>
  <c r="M50" i="2"/>
  <c r="M51" i="2" s="1"/>
  <c r="N51" i="2" s="1"/>
  <c r="M69" i="2"/>
  <c r="M70" i="2" s="1"/>
  <c r="N70" i="2" s="1"/>
  <c r="L14" i="2"/>
  <c r="N27" i="2"/>
  <c r="N122" i="2"/>
  <c r="N5" i="2"/>
  <c r="M11" i="2"/>
  <c r="N11" i="2" s="1"/>
  <c r="N13" i="2"/>
  <c r="N25" i="2"/>
  <c r="L37" i="2"/>
  <c r="N118" i="2"/>
  <c r="N8" i="2"/>
  <c r="M18" i="2"/>
  <c r="N18" i="2" s="1"/>
  <c r="N19" i="2"/>
  <c r="M65" i="2"/>
  <c r="M66" i="2" s="1"/>
  <c r="N66" i="2" s="1"/>
  <c r="M113" i="2"/>
  <c r="M114" i="2" s="1"/>
  <c r="N114" i="2" s="1"/>
  <c r="N130" i="2"/>
  <c r="L88" i="2"/>
  <c r="M88" i="2"/>
  <c r="N88" i="2" s="1"/>
  <c r="L125" i="2"/>
  <c r="L59" i="2"/>
  <c r="N109" i="2"/>
  <c r="L90" i="2"/>
  <c r="G56" i="2"/>
  <c r="N72" i="2"/>
  <c r="M106" i="2"/>
  <c r="M107" i="2" s="1"/>
  <c r="N107" i="2" s="1"/>
  <c r="M14" i="2"/>
  <c r="N14" i="2" s="1"/>
  <c r="N15" i="2"/>
  <c r="H62" i="2"/>
  <c r="H63" i="2" s="1"/>
  <c r="L109" i="2"/>
  <c r="L49" i="2"/>
  <c r="M156" i="2"/>
  <c r="M157" i="2" s="1"/>
  <c r="N157" i="2" s="1"/>
  <c r="L116" i="2"/>
  <c r="M155" i="2"/>
  <c r="N155" i="2" s="1"/>
  <c r="L11" i="2"/>
  <c r="M125" i="2"/>
  <c r="N125" i="2" s="1"/>
  <c r="M170" i="2"/>
  <c r="M171" i="2" s="1"/>
  <c r="N171" i="2" s="1"/>
  <c r="N116" i="2"/>
  <c r="N90" i="2"/>
  <c r="H32" i="2"/>
  <c r="H33" i="2" s="1"/>
  <c r="M57" i="2"/>
  <c r="M59" i="2" s="1"/>
  <c r="L155" i="2"/>
  <c r="M158" i="2"/>
  <c r="M159" i="2" s="1"/>
  <c r="N159" i="2" s="1"/>
  <c r="H56" i="2"/>
  <c r="L72" i="2"/>
  <c r="M32" i="2"/>
  <c r="M33" i="2" s="1"/>
  <c r="G42" i="2"/>
  <c r="M67" i="2"/>
  <c r="M68" i="2" s="1"/>
  <c r="N68" i="2" s="1"/>
  <c r="H127" i="2"/>
  <c r="H128" i="2" s="1"/>
  <c r="N128" i="2" s="1"/>
  <c r="S177" i="2"/>
  <c r="H30" i="2"/>
  <c r="H31" i="2" s="1"/>
  <c r="N31" i="2" s="1"/>
  <c r="G176" i="2"/>
  <c r="L18" i="2"/>
  <c r="L141" i="2"/>
  <c r="H176" i="2"/>
  <c r="N176" i="2" s="1"/>
  <c r="M43" i="2"/>
  <c r="M44" i="2" s="1"/>
  <c r="N44" i="2" s="1"/>
  <c r="L100" i="2"/>
  <c r="M134" i="2"/>
  <c r="M141" i="2" s="1"/>
  <c r="N141" i="2" s="1"/>
  <c r="N29" i="2"/>
  <c r="G85" i="2"/>
  <c r="M103" i="2"/>
  <c r="N103" i="2" s="1"/>
  <c r="M104" i="2"/>
  <c r="M105" i="2" s="1"/>
  <c r="N105" i="2" s="1"/>
  <c r="L128" i="2"/>
  <c r="H85" i="2"/>
  <c r="N7" i="2"/>
  <c r="H35" i="2"/>
  <c r="H37" i="2" s="1"/>
  <c r="G59" i="2"/>
  <c r="L85" i="2"/>
  <c r="G100" i="2"/>
  <c r="M112" i="2"/>
  <c r="N112" i="2" s="1"/>
  <c r="H57" i="2"/>
  <c r="H59" i="2" s="1"/>
  <c r="M64" i="2"/>
  <c r="N64" i="2" s="1"/>
  <c r="H100" i="2"/>
  <c r="M100" i="2"/>
  <c r="L23" i="2"/>
  <c r="M22" i="2"/>
  <c r="M23" i="2" s="1"/>
  <c r="N23" i="2" s="1"/>
  <c r="L20" i="2"/>
  <c r="L21" i="2" s="1"/>
  <c r="M60" i="2"/>
  <c r="M61" i="2" s="1"/>
  <c r="N61" i="2" s="1"/>
  <c r="M35" i="2"/>
  <c r="M37" i="2" s="1"/>
  <c r="M47" i="2"/>
  <c r="M49" i="2" s="1"/>
  <c r="N49" i="2" s="1"/>
  <c r="M62" i="2"/>
  <c r="M63" i="2" s="1"/>
  <c r="M91" i="2"/>
  <c r="M92" i="2" s="1"/>
  <c r="N92" i="2" s="1"/>
  <c r="M93" i="2"/>
  <c r="M94" i="2" s="1"/>
  <c r="N94" i="2" s="1"/>
  <c r="M20" i="2"/>
  <c r="M21" i="2" s="1"/>
  <c r="N21" i="2" s="1"/>
  <c r="N22" i="2"/>
  <c r="N54" i="2"/>
  <c r="L112" i="2"/>
  <c r="H40" i="2"/>
  <c r="H42" i="2" s="1"/>
  <c r="N42" i="2" s="1"/>
  <c r="M85" i="2"/>
  <c r="L103" i="2"/>
  <c r="L53" i="2"/>
  <c r="L126" i="2"/>
  <c r="M126" i="2"/>
  <c r="N126" i="2" s="1"/>
  <c r="N85" i="2" l="1"/>
  <c r="N37" i="2"/>
  <c r="N59" i="2"/>
  <c r="N100" i="2"/>
  <c r="N63" i="2"/>
  <c r="N33" i="2"/>
  <c r="M53" i="2"/>
  <c r="M56" i="2" s="1"/>
  <c r="N56" i="2" s="1"/>
  <c r="L56" i="2"/>
</calcChain>
</file>

<file path=xl/sharedStrings.xml><?xml version="1.0" encoding="utf-8"?>
<sst xmlns="http://schemas.openxmlformats.org/spreadsheetml/2006/main" count="1024" uniqueCount="486">
  <si>
    <t>PRKIMO Nr.491364</t>
  </si>
  <si>
    <t>BVPŽ</t>
  </si>
  <si>
    <t>Pavadinimas</t>
  </si>
  <si>
    <t>Mato vnt.</t>
  </si>
  <si>
    <t>Kaina vnt. be PVM, Eur</t>
  </si>
  <si>
    <t>PVM tarifas</t>
  </si>
  <si>
    <t>Suma be PVM, Eur</t>
  </si>
  <si>
    <t>Suma su PVM, Eur</t>
  </si>
  <si>
    <t>Gamintojas/ katalogo kodas</t>
  </si>
  <si>
    <t>Tiekėjas</t>
  </si>
  <si>
    <t>Užsakytas  kiekis</t>
  </si>
  <si>
    <t>Sutarties įvykdymo % su PVM</t>
  </si>
  <si>
    <t>H</t>
  </si>
  <si>
    <t>Praš. konk.</t>
  </si>
  <si>
    <t>33141000-0</t>
  </si>
  <si>
    <t>vnt.</t>
  </si>
  <si>
    <t>.</t>
  </si>
  <si>
    <t>Kateteris nefrostominis CH10-12 (su šlapimtakiniu stentu)</t>
  </si>
  <si>
    <r>
      <t xml:space="preserve">Boston Scientific, Percutaneous Access set-Pigtail cath </t>
    </r>
    <r>
      <rPr>
        <sz val="11"/>
        <rFont val="Times New Roman"/>
        <family val="1"/>
        <charset val="186"/>
      </rPr>
      <t>M006420112</t>
    </r>
  </si>
  <si>
    <t>ILSANTA-197-20s</t>
  </si>
  <si>
    <r>
      <rPr>
        <b/>
        <sz val="11"/>
        <color theme="1"/>
        <rFont val="Times New Roman"/>
        <family val="1"/>
        <charset val="186"/>
      </rPr>
      <t>ILSANTA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SUT-20-3254</t>
    </r>
    <r>
      <rPr>
        <sz val="11"/>
        <color theme="1"/>
        <rFont val="Times New Roman"/>
        <family val="1"/>
      </rPr>
      <t xml:space="preserve"> (2020-11-10) uzsakymas@ilsanta.lt</t>
    </r>
  </si>
  <si>
    <t>33190000-8</t>
  </si>
  <si>
    <t>Pagalvėlės padėti po ranka</t>
  </si>
  <si>
    <t xml:space="preserve">vnt. </t>
  </si>
  <si>
    <t>gam. Sundo Homecare
art. nr. 43750</t>
  </si>
  <si>
    <t>TEIDA-197-20s</t>
  </si>
  <si>
    <r>
      <rPr>
        <b/>
        <sz val="11"/>
        <color theme="1"/>
        <rFont val="Times New Roman"/>
        <family val="1"/>
        <charset val="186"/>
      </rPr>
      <t>Teida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SUT-20-3234</t>
    </r>
    <r>
      <rPr>
        <sz val="11"/>
        <color theme="1"/>
        <rFont val="Times New Roman"/>
        <family val="1"/>
      </rPr>
      <t xml:space="preserve"> (2020-11-09) info@teida.lt</t>
    </r>
  </si>
  <si>
    <r>
      <t>Skirgesa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SUT-20-3255</t>
    </r>
    <r>
      <rPr>
        <sz val="11"/>
        <color theme="1"/>
        <rFont val="Times New Roman"/>
        <family val="1"/>
      </rPr>
      <t xml:space="preserve"> (2020-11-10) info@skirgesa.lt</t>
    </r>
  </si>
  <si>
    <t xml:space="preserve">Rinkinys epidūrinei anestezijai 17G 80-90 mm </t>
  </si>
  <si>
    <r>
      <t xml:space="preserve">B.Braun Melsungen Vokietija. </t>
    </r>
    <r>
      <rPr>
        <sz val="11"/>
        <rFont val="Times New Roman"/>
        <family val="1"/>
        <charset val="186"/>
      </rPr>
      <t>Peritofix</t>
    </r>
  </si>
  <si>
    <t>B. Braun Medical-197-20s</t>
  </si>
  <si>
    <t>Rinkinys epidūrinei anestezijai 18G 120-150 mm</t>
  </si>
  <si>
    <r>
      <t xml:space="preserve">B.Braun Melsungen Vokietija. </t>
    </r>
    <r>
      <rPr>
        <sz val="11"/>
        <rFont val="Times New Roman"/>
        <family val="1"/>
        <charset val="186"/>
      </rPr>
      <t>Peritofix k. 4514183C</t>
    </r>
  </si>
  <si>
    <r>
      <t>B. Braun Medical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</t>
    </r>
    <r>
      <rPr>
        <b/>
        <sz val="11"/>
        <color rgb="FFFF0000"/>
        <rFont val="Times New Roman"/>
        <family val="1"/>
        <charset val="186"/>
      </rPr>
      <t>3341</t>
    </r>
    <r>
      <rPr>
        <sz val="11"/>
        <color theme="1"/>
        <rFont val="Times New Roman"/>
        <family val="1"/>
      </rPr>
      <t xml:space="preserve"> (2020-11-17) info@BBraun.lt</t>
    </r>
  </si>
  <si>
    <t>PRKIMO Nr.494673</t>
  </si>
  <si>
    <r>
      <t xml:space="preserve">Rinkiniai punkcinei cistostomijai </t>
    </r>
    <r>
      <rPr>
        <sz val="11"/>
        <color rgb="FF0070C0"/>
        <rFont val="Times New Roman"/>
        <family val="1"/>
        <charset val="186"/>
      </rPr>
      <t>CH 10</t>
    </r>
  </si>
  <si>
    <t>Amecath/SUP-10-S-K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</si>
  <si>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  <charset val="186"/>
      </rPr>
      <t xml:space="preserve"> SUT-20-3420 (2020 11 25)</t>
    </r>
  </si>
  <si>
    <t>vnt</t>
  </si>
  <si>
    <t>Adatos spinalinei anestezijai 27G (pencil point tipo arba lygiavertės) 110-130 mm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</si>
  <si>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-200-20-1s</t>
    </r>
    <r>
      <rPr>
        <sz val="11"/>
        <rFont val="Times New Roman"/>
        <family val="1"/>
        <charset val="186"/>
      </rPr>
      <t xml:space="preserve"> SUT-20-3413 (2020 11 24)</t>
    </r>
  </si>
  <si>
    <t>Mikrokiuvetės portatyviniam hemoglobino analizatoriui</t>
  </si>
  <si>
    <t>HemoCue AB, 111717</t>
  </si>
  <si>
    <t>Testai slaptam kraujavimui nustatyti</t>
  </si>
  <si>
    <t>GEFOB-602 FOB testas (kasetės) /Zhejiang/ , N25</t>
  </si>
  <si>
    <t>Irutes</t>
  </si>
  <si>
    <r>
      <t>Mediq Lietuva-MPP</t>
    </r>
    <r>
      <rPr>
        <b/>
        <sz val="11"/>
        <color indexed="36"/>
        <rFont val="Times New Roman"/>
        <family val="1"/>
        <charset val="186"/>
      </rPr>
      <t>-200-20s</t>
    </r>
    <r>
      <rPr>
        <b/>
        <sz val="11"/>
        <rFont val="Times New Roman"/>
        <family val="1"/>
        <charset val="186"/>
      </rPr>
      <t xml:space="preserve"> SUT-20-3412 (2020 11 24)</t>
    </r>
  </si>
  <si>
    <t>33194000-6</t>
  </si>
  <si>
    <t>Sistemos kraujo surinkimui ir grąžinimui</t>
  </si>
  <si>
    <t>Sunkieji skysčiai</t>
  </si>
  <si>
    <t>ml</t>
  </si>
  <si>
    <t>Meran, M12DK7.</t>
  </si>
  <si>
    <r>
      <t>Septeka-MPP</t>
    </r>
    <r>
      <rPr>
        <sz val="11"/>
        <color rgb="FF7030A0"/>
        <rFont val="Times New Roman"/>
        <family val="1"/>
        <charset val="186"/>
      </rPr>
      <t>-200-20s</t>
    </r>
  </si>
  <si>
    <t>Kaukė veido neinvazinei dirbtinei plaučių ventiliacijai</t>
  </si>
  <si>
    <t>UAB "Intersurgical"
Gaminio kodas: 2255000, 2256000, 2257000</t>
  </si>
  <si>
    <r>
      <t xml:space="preserve">Pirkimo </t>
    </r>
    <r>
      <rPr>
        <b/>
        <sz val="11"/>
        <color rgb="FF7030A0"/>
        <rFont val="Calibri"/>
        <family val="2"/>
        <charset val="186"/>
        <scheme val="minor"/>
      </rPr>
      <t>Nr. 507800</t>
    </r>
  </si>
  <si>
    <r>
      <t xml:space="preserve">Švirkštai  </t>
    </r>
    <r>
      <rPr>
        <sz val="11"/>
        <color indexed="30"/>
        <rFont val="Times New Roman"/>
        <family val="1"/>
      </rPr>
      <t>"Žanet"</t>
    </r>
    <r>
      <rPr>
        <sz val="11"/>
        <rFont val="Times New Roman"/>
        <family val="1"/>
      </rPr>
      <t xml:space="preserve"> tipo arba lygiaverčiai </t>
    </r>
    <r>
      <rPr>
        <sz val="11"/>
        <color indexed="30"/>
        <rFont val="Times New Roman"/>
        <family val="1"/>
      </rPr>
      <t xml:space="preserve"> </t>
    </r>
    <r>
      <rPr>
        <b/>
        <sz val="11"/>
        <color indexed="30"/>
        <rFont val="Times New Roman"/>
        <family val="1"/>
      </rPr>
      <t>50 ml</t>
    </r>
  </si>
  <si>
    <t>Jiangsu Zhengkang Medical Apparatus Co.,Ltd., 
Syringe 50ml</t>
  </si>
  <si>
    <t>OptinėRiba-Adatos-20</t>
  </si>
  <si>
    <t>PRKIMO Nr.486041</t>
  </si>
  <si>
    <t>Kateteris arterinis 20G</t>
  </si>
  <si>
    <t>BD, 682245</t>
  </si>
  <si>
    <t xml:space="preserve">Sormedica-Adatos-20 </t>
  </si>
  <si>
    <r>
      <t xml:space="preserve">Beadatinės prieigos vožtuvas </t>
    </r>
    <r>
      <rPr>
        <sz val="11"/>
        <color indexed="30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</si>
  <si>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r>
      <t xml:space="preserve">B.Braun Melsungen AG, Safeflow </t>
    </r>
    <r>
      <rPr>
        <sz val="11"/>
        <rFont val="Times New Roman"/>
        <family val="1"/>
        <charset val="186"/>
      </rPr>
      <t>k.4097154</t>
    </r>
  </si>
  <si>
    <t>B. Braun Medical-Adatos-20</t>
  </si>
  <si>
    <r>
      <t>Prailginimo linijos šviesios (</t>
    </r>
    <r>
      <rPr>
        <sz val="11"/>
        <color indexed="12"/>
        <rFont val="Times New Roman"/>
        <family val="1"/>
        <charset val="186"/>
      </rPr>
      <t xml:space="preserve">90cm, 1,3/2,7 </t>
    </r>
    <r>
      <rPr>
        <sz val="11"/>
        <rFont val="Times New Roman"/>
        <family val="1"/>
        <charset val="186"/>
      </rPr>
      <t>mm prie kaniulių)</t>
    </r>
  </si>
  <si>
    <t>Jiangsu Shenli Medical , Extension Line</t>
  </si>
  <si>
    <r>
      <rPr>
        <b/>
        <sz val="11"/>
        <rFont val="Times New Roman"/>
        <family val="1"/>
        <charset val="186"/>
      </rPr>
      <t>Skirgesa-MPP</t>
    </r>
    <r>
      <rPr>
        <sz val="11"/>
        <color rgb="FF7030A0"/>
        <rFont val="Times New Roman"/>
        <family val="1"/>
        <charset val="186"/>
      </rPr>
      <t xml:space="preserve">-214-20s </t>
    </r>
    <r>
      <rPr>
        <b/>
        <sz val="11"/>
        <color rgb="FF7030A0"/>
        <rFont val="Times New Roman"/>
        <family val="1"/>
        <charset val="186"/>
      </rPr>
      <t>SUT-20-3384 (2020 11 20)</t>
    </r>
  </si>
  <si>
    <t>Sterili perikardo drenavimo sistema</t>
  </si>
  <si>
    <t>Boston Scientific, Perivac Pericardiocentesis Kits Pigtail Catheter plus Clip, M00443051</t>
  </si>
  <si>
    <t>Vienkartinės priemonės, skirtos akies junginės sąaugų gydymui ir skliauto formavimui</t>
  </si>
  <si>
    <t>Simblefarono žiedas</t>
  </si>
  <si>
    <t>Gamintojas: FCI S.A.S. Modeliai: S6.2420, S6.2422, S6.2425.</t>
  </si>
  <si>
    <t>Perforuotas konformeris</t>
  </si>
  <si>
    <t>Gamintojas: AJL Ophthalmic SA. Modeliai: CF-S-AJL, CF-M-AJL, CF-L-AJL</t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</si>
  <si>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  <r>
      <rPr>
        <b/>
        <sz val="11"/>
        <rFont val="Times New Roman"/>
        <family val="1"/>
        <charset val="186"/>
      </rPr>
      <t xml:space="preserve"> SUT-20-3425 </t>
    </r>
    <r>
      <rPr>
        <sz val="11"/>
        <rFont val="Times New Roman"/>
        <family val="1"/>
        <charset val="186"/>
      </rPr>
      <t>(2020 11 26)</t>
    </r>
  </si>
  <si>
    <t>Nosies kaniulės su vamzdeliu didelės srovės deguonies tiekimui vaikams S, M, L</t>
  </si>
  <si>
    <t>Fisher&amp;Paykel, Nr.OPT312-XS Nr.OPT314 - S Nr.OPT316 -M Nr.OPT318 - L</t>
  </si>
  <si>
    <t>Laikiklis universalus kvėpavimo kontūrų</t>
  </si>
  <si>
    <t>UAB "Intersurgical"
Gaminio kodas: 5904000, 5905000</t>
  </si>
  <si>
    <t>Prailginimo linijos šviesios (60 cm 1,3/2,7 mm prie kaniulių)</t>
  </si>
  <si>
    <t xml:space="preserve"> Jiangsu Shenli Medical, Extension line</t>
  </si>
  <si>
    <t>Prailginimo linijos šviesios (60 cm 3,0/4,1mm prie kaniulių)</t>
  </si>
  <si>
    <t>Harsoria Healthcare Pvt, Extension Tube</t>
  </si>
  <si>
    <t>Prailginimo linijos šviesios (90cm,  3,0/4,1 mm prie kaniulių)</t>
  </si>
  <si>
    <t>Zondai rektaliniai CH 22</t>
  </si>
  <si>
    <t>Changshu Taining Medical Equipment, Rectal Tube</t>
  </si>
  <si>
    <r>
      <rPr>
        <sz val="11"/>
        <color rgb="FF7030A0"/>
        <rFont val="Times New Roman"/>
        <family val="1"/>
        <charset val="186"/>
      </rPr>
      <t>Širdies minutinio tūrio</t>
    </r>
    <r>
      <rPr>
        <sz val="11"/>
        <rFont val="Times New Roman"/>
        <family val="1"/>
        <charset val="186"/>
      </rPr>
      <t xml:space="preserve"> ir širdies darbo našumo įvertinimo jutikliai</t>
    </r>
  </si>
  <si>
    <t>Deltex medical limited/9081-7001</t>
  </si>
  <si>
    <r>
      <rPr>
        <b/>
        <sz val="11"/>
        <rFont val="Times New Roman"/>
        <family val="1"/>
        <charset val="186"/>
      </rPr>
      <t>TRADINTEK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 xml:space="preserve">-211-20s </t>
    </r>
    <r>
      <rPr>
        <sz val="11"/>
        <rFont val="Times New Roman"/>
        <family val="1"/>
        <charset val="186"/>
      </rPr>
      <t>SUT-20-3792 (2020 12 29)</t>
    </r>
  </si>
  <si>
    <t>Kateteriai  Fogarty arba lygiaverčiai embolektomijai Nr. 3, Nr. 4 ir Nr. 5</t>
  </si>
  <si>
    <t>Hagmed, EM380, EM480, EM580.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</si>
  <si>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3</t>
    </r>
  </si>
  <si>
    <t>Hagmed, EM380</t>
  </si>
  <si>
    <r>
      <t>Kateteriai  Fogarty arba lygiaverčiai e</t>
    </r>
    <r>
      <rPr>
        <sz val="11"/>
        <color indexed="30"/>
        <rFont val="Times New Roman"/>
        <family val="1"/>
        <charset val="186"/>
      </rPr>
      <t>mbolektomijai Nr. 4</t>
    </r>
  </si>
  <si>
    <t>Hagmed, EM480.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</si>
  <si>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5</t>
    </r>
  </si>
  <si>
    <t>Hagmed, EM580.</t>
  </si>
  <si>
    <r>
      <rPr>
        <b/>
        <sz val="11"/>
        <rFont val="Times New Roman"/>
        <family val="1"/>
        <charset val="186"/>
      </rPr>
      <t>Septeka</t>
    </r>
    <r>
      <rPr>
        <sz val="11"/>
        <color rgb="FF0070C0"/>
        <rFont val="Times New Roman"/>
        <family val="1"/>
        <charset val="186"/>
      </rPr>
      <t xml:space="preserve">-MPP-206-20s </t>
    </r>
    <r>
      <rPr>
        <b/>
        <sz val="11"/>
        <rFont val="Times New Roman"/>
        <family val="1"/>
        <charset val="186"/>
      </rPr>
      <t>SUT-20-3530</t>
    </r>
    <r>
      <rPr>
        <sz val="11"/>
        <color rgb="FF0070C0"/>
        <rFont val="Times New Roman"/>
        <family val="1"/>
        <charset val="186"/>
      </rPr>
      <t xml:space="preserve"> </t>
    </r>
    <r>
      <rPr>
        <sz val="11"/>
        <rFont val="Times New Roman"/>
        <family val="1"/>
        <charset val="186"/>
      </rPr>
      <t>(202 12 03)</t>
    </r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</si>
  <si>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CH16</t>
    </r>
  </si>
  <si>
    <t>Amecath, CYST-16-S-K</t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</si>
  <si>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CH18</t>
    </r>
  </si>
  <si>
    <t>Amecath, CYST-18-S-K</t>
  </si>
  <si>
    <r>
      <rPr>
        <b/>
        <sz val="11"/>
        <rFont val="Times New Roman"/>
        <family val="1"/>
        <charset val="186"/>
      </rPr>
      <t>SkirgesaMPP-</t>
    </r>
    <r>
      <rPr>
        <sz val="11"/>
        <color rgb="FF0070C0"/>
        <rFont val="Times New Roman"/>
        <family val="1"/>
        <charset val="186"/>
      </rPr>
      <t xml:space="preserve">-206-20s SUT-20-3529 </t>
    </r>
    <r>
      <rPr>
        <sz val="11"/>
        <rFont val="Times New Roman"/>
        <family val="1"/>
        <charset val="186"/>
      </rPr>
      <t>(2020 12 03)</t>
    </r>
  </si>
  <si>
    <r>
      <t xml:space="preserve">Dilatatorius balioninis </t>
    </r>
    <r>
      <rPr>
        <sz val="11"/>
        <color theme="9" tint="-0.499984740745262"/>
        <rFont val="Times New Roman"/>
        <family val="1"/>
        <charset val="186"/>
      </rPr>
      <t>15/16,5/18</t>
    </r>
  </si>
  <si>
    <t>MicroTech, MBD-EM-BA-2.</t>
  </si>
  <si>
    <r>
      <rPr>
        <b/>
        <sz val="11"/>
        <color indexed="8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 SUT-20-3544 (2020 12 04)</t>
    </r>
  </si>
  <si>
    <t>Prailginimo linijos šviesios (120cm, 1,3/2,7 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</si>
  <si>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</t>
    </r>
    <r>
      <rPr>
        <sz val="11"/>
        <rFont val="Times New Roman"/>
        <family val="1"/>
        <charset val="186"/>
      </rPr>
      <t xml:space="preserve"> SUT-20-3543 (2020-12-04)</t>
    </r>
  </si>
  <si>
    <t>Vamzdeliai, skirti automatinio dirbtinės kameros pastovaus slėgio palaikymo aparato prijungimui prie dirbtinės kameros</t>
  </si>
  <si>
    <t>Moria / 19192</t>
  </si>
  <si>
    <t>Zondo antgalio vamzdeliai</t>
  </si>
  <si>
    <t>Maico, Vokietija, katalogo Nr. 8029054</t>
  </si>
  <si>
    <t>Įdėklai į aparatą Medelą</t>
  </si>
  <si>
    <t>Medela AG. Kat. Nr. 020.0002</t>
  </si>
  <si>
    <r>
      <t>Krūties audinio</t>
    </r>
    <r>
      <rPr>
        <sz val="11"/>
        <color rgb="FF7030A0"/>
        <rFont val="Times New Roman"/>
        <family val="1"/>
        <charset val="186"/>
      </rPr>
      <t xml:space="preserve"> žymekliai</t>
    </r>
  </si>
  <si>
    <t>Somatex, 601570.</t>
  </si>
  <si>
    <t>Amara gel tipo arba lygiavertė NIV veido kaukė be iškvėpimo vožtuvo (vaikiškų dydžių)</t>
  </si>
  <si>
    <t>Respironics, 1090430/1090431, Konfidencialu. Amara instrukcija, 134 psl. - 139 psl.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</si>
  <si>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5.5</t>
    </r>
  </si>
  <si>
    <t>Medtronic/Covidien. Konfidencialu. Brošiūra 32 p.d., 16 psl.; Konfidencialu. Nuotrauka 32 p.d.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</si>
  <si>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6</t>
    </r>
  </si>
  <si>
    <t>Philips Respironics, P1263. Konfidencialu. Katalogas 35 p.d. 13 psl.</t>
  </si>
  <si>
    <t>Philips Respironics, P1267. Konfidencialu. Katalogas 13 psl.</t>
  </si>
  <si>
    <r>
      <t xml:space="preserve">EEG elektrodinis </t>
    </r>
    <r>
      <rPr>
        <sz val="11"/>
        <color rgb="FF0070C0"/>
        <rFont val="Times New Roman"/>
        <family val="1"/>
        <charset val="186"/>
      </rPr>
      <t xml:space="preserve">cementas </t>
    </r>
  </si>
  <si>
    <t>GVB, EC-2, Konfidencialu. EEG katalogas, 71 psl.</t>
  </si>
  <si>
    <t>Drėgmės surinkimo filtras CO2 linijai - kapnometrui</t>
  </si>
  <si>
    <t>MedLab, 08007, Konfidencialu. MedLab 3 psl.</t>
  </si>
  <si>
    <t>CO2  matavimo kaniulė intubuotiems pacientams su T adapteriu kapnometrui</t>
  </si>
  <si>
    <t>CO2  matavimo kaniulės (neonatalinės) kapnometrui</t>
  </si>
  <si>
    <t xml:space="preserve">Spc. CO2 matavimo linija skirta Alice 6LD-N  </t>
  </si>
  <si>
    <t>CO2  matavimo kaniulė pediatrinė Alice 6LD-N kapnometrijos moduliui</t>
  </si>
  <si>
    <t>CO2  matavimo kaniulė pediatrinė S dydžio (neonatalinė), skirta Alice 6LD-N kapnometrijos moduliui</t>
  </si>
  <si>
    <t>Epidurinė adata Tuohy tipo arba jai lygiavertė 18 G 120 mm</t>
  </si>
  <si>
    <t>BD 405018</t>
  </si>
  <si>
    <t>Vienkartinis abdominalinis spaudimo kateteris 9Fr</t>
  </si>
  <si>
    <t>Laborie RPC-9</t>
  </si>
  <si>
    <r>
      <rPr>
        <b/>
        <sz val="11"/>
        <rFont val="Times New Roman"/>
        <family val="1"/>
        <charset val="186"/>
      </rPr>
      <t>Sormedica</t>
    </r>
    <r>
      <rPr>
        <sz val="11"/>
        <color rgb="FF0070C0"/>
        <rFont val="Times New Roman"/>
        <family val="1"/>
        <charset val="186"/>
      </rPr>
      <t>-</t>
    </r>
    <r>
      <rPr>
        <b/>
        <sz val="11"/>
        <color rgb="FF0070C0"/>
        <rFont val="Times New Roman"/>
        <family val="1"/>
        <charset val="186"/>
      </rPr>
      <t>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SUT-20-3647 (2020 12 16)</t>
    </r>
  </si>
  <si>
    <t>Nebulizatorius</t>
  </si>
  <si>
    <t>Ganshorn, 01 943 0010</t>
  </si>
  <si>
    <t>33693000-4</t>
  </si>
  <si>
    <t>UAB "Intersurgical"
Gaminio kodas: 2612002</t>
  </si>
  <si>
    <r>
      <t xml:space="preserve">VSSLPR </t>
    </r>
    <r>
      <rPr>
        <sz val="11"/>
        <rFont val="Times New Roman"/>
        <family val="1"/>
        <charset val="186"/>
      </rPr>
      <t>0615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</si>
  <si>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SUT-20-3799 (2020 12 29)</t>
    </r>
  </si>
  <si>
    <t>pak.</t>
  </si>
  <si>
    <t>Maico, Vokietija, katalogo Nr. 8012964, 8012966, 8012970,8012972, 8012974, 8012976, 8012978, 8012980, 8012982, 8012984);</t>
  </si>
  <si>
    <r>
      <rPr>
        <b/>
        <sz val="11"/>
        <rFont val="Times New Roman"/>
        <family val="1"/>
        <charset val="186"/>
      </rPr>
      <t>KAVITA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SUT-20-3798 (20201229)</t>
    </r>
  </si>
  <si>
    <t>Intubacinis vamzdelis su atšaka medikamentams Nr. 2.5; Nr.  3.0;  Nr. 3.5</t>
  </si>
  <si>
    <t>Vygon Nr.5520.20, Nr.5520.25</t>
  </si>
  <si>
    <t>Vygon Nr.5520.30</t>
  </si>
  <si>
    <t>VygonNr.5520.35</t>
  </si>
  <si>
    <t>Pravedėjas METTS arba analogiško tipo</t>
  </si>
  <si>
    <t>VBM Medizintechnik, Nr.33-08-400-1</t>
  </si>
  <si>
    <t>Egemen Tibbi Medical/ TSPQ22120</t>
  </si>
  <si>
    <t>Zarys International Group / CT-14-40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</si>
  <si>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SUT-20-3802 (2020 12 29)</t>
    </r>
  </si>
  <si>
    <t>Moria / 19184/110 - 110μm; 
19184/300 - 300μm;
19184/350 - 350μm; 
19184/400 - 400μm</t>
  </si>
  <si>
    <t>Vienkartiniai zondai tonometrijai, tinkami darbui su Icare PRO tonometru</t>
  </si>
  <si>
    <t>Icare Finland OY, TP03</t>
  </si>
  <si>
    <t>Universalus mėgintuvėlių stovas</t>
  </si>
  <si>
    <t>Deltalab, M-530</t>
  </si>
  <si>
    <t>VSSLPR7081</t>
  </si>
  <si>
    <r>
      <rPr>
        <b/>
        <sz val="11"/>
        <rFont val="Times New Roman"/>
        <family val="1"/>
        <charset val="186"/>
      </rPr>
      <t>Mediq Lietuva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SUT-20-3800 (2020 12 29)</t>
    </r>
  </si>
  <si>
    <t>Prailginimo linijos šviesios (30 cm 1,3/2,7 mm prie kaniulių)</t>
  </si>
  <si>
    <t>Jiangsu Shenli Medical, Extension line</t>
  </si>
  <si>
    <t>Prailginimo linijos šviesios (30 cm 3,0/4,1mm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</si>
  <si>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-211-20-1s</t>
    </r>
    <r>
      <rPr>
        <sz val="11"/>
        <rFont val="Times New Roman"/>
        <family val="1"/>
        <charset val="186"/>
      </rPr>
      <t xml:space="preserve"> SUT-20-3780 (2020 12 28)</t>
    </r>
  </si>
  <si>
    <t>Prezervatyvai</t>
  </si>
  <si>
    <t>Van Oostveen Medical B.V. (Romed), CON-500R</t>
  </si>
  <si>
    <r>
      <t>Skirgesa-</t>
    </r>
    <r>
      <rPr>
        <sz val="11"/>
        <color rgb="FF7030A0"/>
        <rFont val="Times New Roman"/>
        <family val="1"/>
        <charset val="186"/>
      </rPr>
      <t>MPP-235-20s</t>
    </r>
  </si>
  <si>
    <r>
      <rPr>
        <b/>
        <sz val="11"/>
        <rFont val="Times New Roman"/>
        <family val="1"/>
        <charset val="186"/>
      </rPr>
      <t>Skirgesa-</t>
    </r>
    <r>
      <rPr>
        <b/>
        <sz val="11"/>
        <color rgb="FF7030A0"/>
        <rFont val="Times New Roman"/>
        <family val="1"/>
        <charset val="186"/>
      </rPr>
      <t>MPP-23</t>
    </r>
    <r>
      <rPr>
        <sz val="11"/>
        <color rgb="FF7030A0"/>
        <rFont val="Times New Roman"/>
        <family val="1"/>
        <charset val="186"/>
      </rPr>
      <t>5-20s</t>
    </r>
    <r>
      <rPr>
        <sz val="11"/>
        <rFont val="Times New Roman"/>
        <family val="1"/>
        <charset val="186"/>
      </rPr>
      <t xml:space="preserve"> </t>
    </r>
    <r>
      <rPr>
        <sz val="11"/>
        <color theme="8" tint="-0.499984740745262"/>
        <rFont val="Times New Roman"/>
        <family val="1"/>
        <charset val="186"/>
      </rPr>
      <t>SUT-20-3840 (2020 12 31)</t>
    </r>
  </si>
  <si>
    <t>33696000-5</t>
  </si>
  <si>
    <t>DMSO (Dimethyl Sulfoxide ar lygiavertis) 10 ml</t>
  </si>
  <si>
    <t>Miltenyi Biotec, 170-076-303</t>
  </si>
  <si>
    <r>
      <t>Laborama</t>
    </r>
    <r>
      <rPr>
        <sz val="11"/>
        <color rgb="FF7030A0"/>
        <rFont val="Times New Roman"/>
        <family val="1"/>
        <charset val="186"/>
      </rPr>
      <t>-MPP-225-20s</t>
    </r>
  </si>
  <si>
    <r>
      <t xml:space="preserve">VSLABP </t>
    </r>
    <r>
      <rPr>
        <sz val="11"/>
        <rFont val="Times New Roman"/>
        <family val="1"/>
        <charset val="186"/>
      </rPr>
      <t>5602</t>
    </r>
  </si>
  <si>
    <r>
      <rPr>
        <b/>
        <sz val="11"/>
        <color theme="1"/>
        <rFont val="Times New Roman"/>
        <family val="1"/>
        <charset val="186"/>
      </rPr>
      <t>Laborama</t>
    </r>
    <r>
      <rPr>
        <b/>
        <sz val="11"/>
        <color rgb="FF7030A0"/>
        <rFont val="Times New Roman"/>
        <family val="1"/>
        <charset val="186"/>
      </rPr>
      <t>-MPP-225</t>
    </r>
    <r>
      <rPr>
        <sz val="11"/>
        <color rgb="FF7030A0"/>
        <rFont val="Times New Roman"/>
        <family val="1"/>
        <charset val="186"/>
      </rPr>
      <t>-20s</t>
    </r>
    <r>
      <rPr>
        <sz val="11"/>
        <color theme="1"/>
        <rFont val="Times New Roman"/>
        <family val="1"/>
        <charset val="186"/>
      </rPr>
      <t xml:space="preserve"> SUT-20-3889 (2020 12 31)</t>
    </r>
  </si>
  <si>
    <t>CPO nėra 50 ml</t>
  </si>
  <si>
    <t>33172000-6</t>
  </si>
  <si>
    <t>33712000-4</t>
  </si>
  <si>
    <r>
      <t>Intersurgical-MPP</t>
    </r>
    <r>
      <rPr>
        <sz val="11"/>
        <color rgb="FF7030A0"/>
        <rFont val="Times New Roman"/>
        <family val="1"/>
        <charset val="186"/>
      </rPr>
      <t>-200-20s</t>
    </r>
  </si>
  <si>
    <t>UAB "Intersurgical"
Gaminio kodas: 2122000</t>
  </si>
  <si>
    <r>
      <t>Vienkartinės vaikų kvėpavimo sistemos (</t>
    </r>
    <r>
      <rPr>
        <sz val="11"/>
        <color indexed="30"/>
        <rFont val="Times New Roman"/>
        <family val="1"/>
        <charset val="186"/>
      </rPr>
      <t xml:space="preserve">Eiro </t>
    </r>
    <r>
      <rPr>
        <sz val="11"/>
        <rFont val="Times New Roman"/>
        <family val="1"/>
        <charset val="186"/>
      </rPr>
      <t xml:space="preserve">arba lygiavertės) </t>
    </r>
  </si>
  <si>
    <t>UAB "Intersurgical"
Gaminio kodas: 1568000</t>
  </si>
  <si>
    <r>
      <t>Bonameda-MPP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</si>
  <si>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Cook medical /PLVW-22.0-38</t>
  </si>
  <si>
    <t>Gastrostomos įvedimo plėtiklis 22 Fr</t>
  </si>
  <si>
    <r>
      <t>Azas-MPP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</si>
  <si>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Changshou Yuekang  Protective Product</t>
  </si>
  <si>
    <t>Zondai skrandžio CH 20</t>
  </si>
  <si>
    <r>
      <t>A.Tamošiūno įmonė-MPP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</si>
  <si>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Taizhou Xinkang Medical Materials Co., Ltd.</t>
  </si>
  <si>
    <t>Mentelės špadeliai</t>
  </si>
  <si>
    <t>KCH Renata T.: 6716</t>
  </si>
  <si>
    <r>
      <t>Sorimpeksas-MPP</t>
    </r>
    <r>
      <rPr>
        <sz val="11"/>
        <color rgb="FF7030A0"/>
        <rFont val="Times New Roman"/>
        <family val="1"/>
        <charset val="186"/>
      </rPr>
      <t>-200-20s</t>
    </r>
  </si>
  <si>
    <t xml:space="preserve">Gamintojas: Medtronic, Covidien. </t>
  </si>
  <si>
    <r>
      <t>Paciento</t>
    </r>
    <r>
      <rPr>
        <sz val="11"/>
        <color rgb="FF0070C0"/>
        <rFont val="Times New Roman"/>
        <family val="1"/>
        <charset val="186"/>
      </rPr>
      <t xml:space="preserve"> BIS </t>
    </r>
    <r>
      <rPr>
        <sz val="11"/>
        <rFont val="Times New Roman"/>
        <family val="1"/>
      </rPr>
      <t>miego gylio monitoriaus daviklis</t>
    </r>
  </si>
  <si>
    <r>
      <rPr>
        <b/>
        <sz val="11"/>
        <color theme="1"/>
        <rFont val="Times New Roman"/>
        <family val="1"/>
        <charset val="186"/>
      </rPr>
      <t>Fox Vision-MPP</t>
    </r>
    <r>
      <rPr>
        <sz val="11"/>
        <color theme="1"/>
        <rFont val="Times New Roman"/>
        <family val="1"/>
        <charset val="186"/>
      </rPr>
      <t xml:space="preserve">-205-20s </t>
    </r>
    <r>
      <rPr>
        <b/>
        <sz val="11"/>
        <color theme="1"/>
        <rFont val="Times New Roman"/>
        <family val="1"/>
        <charset val="186"/>
      </rPr>
      <t>SUT-20-3146</t>
    </r>
    <r>
      <rPr>
        <sz val="11"/>
        <color theme="1"/>
        <rFont val="Times New Roman"/>
        <family val="1"/>
        <charset val="186"/>
      </rPr>
      <t xml:space="preserve"> (2020-10-28) asumskis@foxvisiongroup.com</t>
    </r>
  </si>
  <si>
    <t>AJL Ophthalmic SA.
Oculfit 8702-POI</t>
  </si>
  <si>
    <t>Akiduobės endoprotezas akytojo polietileno arba lygiavertis (diametras 19 mm)</t>
  </si>
  <si>
    <t>33184000-3</t>
  </si>
  <si>
    <t xml:space="preserve">Spjaudyklės (vienkartiniai konteineriai) 100-150ml </t>
  </si>
  <si>
    <t>FL Medical, 25031</t>
  </si>
  <si>
    <r>
      <t>Optinė riba-MPP</t>
    </r>
    <r>
      <rPr>
        <sz val="11"/>
        <color rgb="FF7030A0"/>
        <rFont val="Times New Roman"/>
        <family val="1"/>
        <charset val="186"/>
      </rPr>
      <t>-200-20s</t>
    </r>
  </si>
  <si>
    <r>
      <t xml:space="preserve">VSLABP </t>
    </r>
    <r>
      <rPr>
        <sz val="11"/>
        <rFont val="Times New Roman"/>
        <family val="1"/>
        <charset val="186"/>
      </rPr>
      <t>1965</t>
    </r>
  </si>
  <si>
    <t>0603210 Kontaktinis gelis (10 ml), Radiometer Medical ApS</t>
  </si>
  <si>
    <t xml:space="preserve">Kontaktinis gelis </t>
  </si>
  <si>
    <r>
      <t>VSLABP</t>
    </r>
    <r>
      <rPr>
        <sz val="11"/>
        <rFont val="Times New Roman"/>
        <family val="1"/>
        <charset val="186"/>
      </rPr>
      <t xml:space="preserve"> 6189</t>
    </r>
  </si>
  <si>
    <r>
      <t xml:space="preserve">Kalibravimo dujos </t>
    </r>
    <r>
      <rPr>
        <sz val="11"/>
        <color rgb="FF0070C0"/>
        <rFont val="Times New Roman"/>
        <family val="1"/>
        <charset val="186"/>
      </rPr>
      <t>TCM5</t>
    </r>
  </si>
  <si>
    <r>
      <t>VSLABP</t>
    </r>
    <r>
      <rPr>
        <sz val="11"/>
        <rFont val="Times New Roman"/>
        <family val="1"/>
        <charset val="186"/>
      </rPr>
      <t xml:space="preserve"> 6187</t>
    </r>
  </si>
  <si>
    <r>
      <t>Kalibravimo dujos</t>
    </r>
    <r>
      <rPr>
        <sz val="11"/>
        <color rgb="FF0070C0"/>
        <rFont val="Times New Roman"/>
        <family val="1"/>
        <charset val="186"/>
      </rPr>
      <t xml:space="preserve"> TCMCombiM </t>
    </r>
  </si>
  <si>
    <r>
      <t xml:space="preserve">VSLABP </t>
    </r>
    <r>
      <rPr>
        <sz val="11"/>
        <rFont val="Times New Roman"/>
        <family val="1"/>
        <charset val="186"/>
      </rPr>
      <t>6186</t>
    </r>
  </si>
  <si>
    <t>905-873 Fiksacijos 20-32 mm žiedų rinkinys, 60 vnt., kontaktinis skystis 10 ml, Radiometer Medical ApS</t>
  </si>
  <si>
    <t>rink.</t>
  </si>
  <si>
    <t>Fiksavimo žiedų rinkinys</t>
  </si>
  <si>
    <r>
      <t xml:space="preserve">VSLABP </t>
    </r>
    <r>
      <rPr>
        <sz val="11"/>
        <rFont val="Times New Roman"/>
        <family val="1"/>
        <charset val="186"/>
      </rPr>
      <t>6185</t>
    </r>
  </si>
  <si>
    <t>905-872 Elektrodo fiksacijos lipnūs žiedai 20mm 250vnt., kontaktinis skystis 10 ml, Radiometer Medical ApS</t>
  </si>
  <si>
    <t>Elektrodo fiksacijos lipnūs žiedai</t>
  </si>
  <si>
    <r>
      <t xml:space="preserve">VSLABP </t>
    </r>
    <r>
      <rPr>
        <sz val="11"/>
        <rFont val="Times New Roman"/>
        <family val="1"/>
        <charset val="186"/>
      </rPr>
      <t>6184</t>
    </r>
  </si>
  <si>
    <t>905-871 Membranų rinkinys tc kombinuotam elektrodui 84 (12 vnt. su elektrolitų skysčiu 10 ml), Radiometer Medical ApS</t>
  </si>
  <si>
    <r>
      <t>Membranų rinkinys</t>
    </r>
    <r>
      <rPr>
        <sz val="11"/>
        <color rgb="FF0070C0"/>
        <rFont val="Times New Roman"/>
        <family val="1"/>
        <charset val="186"/>
      </rPr>
      <t xml:space="preserve"> tc kombinuotam elektrodui</t>
    </r>
  </si>
  <si>
    <r>
      <t xml:space="preserve">VSLABP </t>
    </r>
    <r>
      <rPr>
        <sz val="11"/>
        <rFont val="Times New Roman"/>
        <family val="1"/>
        <charset val="186"/>
      </rPr>
      <t>6183</t>
    </r>
  </si>
  <si>
    <t>945-737 tc kombinuotas elektrodas 84 (pCO2/pO2), Radiometer Medical ApS</t>
  </si>
  <si>
    <t xml:space="preserve">tc kombinuotas elektrodas  </t>
  </si>
  <si>
    <t>Priedai prie transkutaninės kraujo dujų TCMCombiM ir TCM5 stebėjimo sistemos</t>
  </si>
  <si>
    <t>Mikrokeratomo kalibruotos galvutės dirbtinei kamerai (110μm; 300μm; 350μm;  400μm)</t>
  </si>
  <si>
    <r>
      <t>Drenažo sistema su vakuuminiu indu (</t>
    </r>
    <r>
      <rPr>
        <sz val="11"/>
        <color theme="9" tint="-0.499984740745262"/>
        <rFont val="Times New Roman"/>
        <family val="1"/>
        <charset val="186"/>
      </rPr>
      <t>kieta</t>
    </r>
    <r>
      <rPr>
        <sz val="11"/>
        <rFont val="Times New Roman"/>
        <family val="1"/>
        <charset val="186"/>
      </rPr>
      <t xml:space="preserve"> talpa) </t>
    </r>
    <r>
      <rPr>
        <sz val="11"/>
        <color rgb="FF7030A0"/>
        <rFont val="Times New Roman"/>
        <family val="1"/>
        <charset val="186"/>
      </rPr>
      <t>500</t>
    </r>
    <r>
      <rPr>
        <sz val="11"/>
        <rFont val="Times New Roman"/>
        <family val="1"/>
        <charset val="186"/>
      </rPr>
      <t xml:space="preserve"> ±100 ml</t>
    </r>
  </si>
  <si>
    <t>Primed, Privac 600ml OR system + 2186x</t>
  </si>
  <si>
    <t>Skirgesa-MPP-226-20s</t>
  </si>
  <si>
    <t>Kateteriai umbilikaliniai arteriniai, rentgenokontrastiniai CH5, CH6, CH8</t>
  </si>
  <si>
    <t>Vygon, Nr.270.05, 270.06, 270.08</t>
  </si>
  <si>
    <r>
      <t>AMI sprendimai</t>
    </r>
    <r>
      <rPr>
        <sz val="11"/>
        <color rgb="FF7030A0"/>
        <rFont val="Times New Roman"/>
        <family val="1"/>
        <charset val="186"/>
      </rPr>
      <t>-MPP-239-21s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</si>
  <si>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CH5</t>
    </r>
  </si>
  <si>
    <r>
      <t xml:space="preserve">Vygon, </t>
    </r>
    <r>
      <rPr>
        <sz val="11"/>
        <rFont val="Times New Roman"/>
        <family val="1"/>
        <charset val="186"/>
      </rPr>
      <t>Nr.270.05</t>
    </r>
  </si>
  <si>
    <t>mpp329</t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</si>
  <si>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CH6</t>
    </r>
  </si>
  <si>
    <r>
      <t xml:space="preserve">Vygon, </t>
    </r>
    <r>
      <rPr>
        <sz val="11"/>
        <rFont val="Times New Roman"/>
        <family val="1"/>
        <charset val="186"/>
      </rPr>
      <t>Nr.270.06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</si>
  <si>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CH8</t>
    </r>
  </si>
  <si>
    <r>
      <t xml:space="preserve">Vygon, </t>
    </r>
    <r>
      <rPr>
        <sz val="11"/>
        <rFont val="Times New Roman"/>
        <family val="1"/>
        <charset val="186"/>
      </rPr>
      <t>Nr.270.08</t>
    </r>
  </si>
  <si>
    <t>Endotrachėjiniai vamzdeliai su manžetėm (armuoti) ID 5, ID 6, ID 7, ID 7.5, ID 8</t>
  </si>
  <si>
    <t xml:space="preserve">Well Lead, Endotracheal tube reinforced </t>
  </si>
  <si>
    <r>
      <t>Skirgesa</t>
    </r>
    <r>
      <rPr>
        <sz val="11"/>
        <color rgb="FF0070C0"/>
        <rFont val="Times New Roman"/>
        <family val="1"/>
        <charset val="186"/>
      </rPr>
      <t>-MPP-229-21-1s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</si>
  <si>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>su manžetėm</t>
    </r>
    <r>
      <rPr>
        <sz val="11"/>
        <rFont val="Times New Roman"/>
        <family val="1"/>
        <charset val="186"/>
      </rPr>
      <t xml:space="preserve"> (armuoti) ID 5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</si>
  <si>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 xml:space="preserve">su manžetėm </t>
    </r>
    <r>
      <rPr>
        <sz val="11"/>
        <rFont val="Times New Roman"/>
        <family val="1"/>
        <charset val="186"/>
      </rPr>
      <t>(armuoti) ID 6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</si>
  <si>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</si>
  <si>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7,5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</si>
  <si>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8</t>
    </r>
  </si>
  <si>
    <r>
      <t xml:space="preserve">Kateteriai šlapimo pūslės "Foley" arba lygiaverčiai </t>
    </r>
    <r>
      <rPr>
        <b/>
        <sz val="11"/>
        <rFont val="Times New Roman"/>
        <family val="1"/>
        <charset val="186"/>
      </rPr>
      <t>CH 22</t>
    </r>
    <r>
      <rPr>
        <sz val="11"/>
        <rFont val="Times New Roman"/>
        <family val="1"/>
        <charset val="186"/>
      </rPr>
      <t>, trikanaliai su 20-50ml tūrio balionėliu vyr.</t>
    </r>
  </si>
  <si>
    <t>5%</t>
  </si>
  <si>
    <t>Zhangjiang Star Enterprise Co., Ltd., Foley catheter</t>
  </si>
  <si>
    <r>
      <t>EazyMed</t>
    </r>
    <r>
      <rPr>
        <sz val="11"/>
        <color rgb="FF7030A0"/>
        <rFont val="Times New Roman"/>
        <family val="1"/>
        <charset val="186"/>
      </rPr>
      <t>-MPP-239-21s</t>
    </r>
  </si>
  <si>
    <r>
      <rPr>
        <sz val="11"/>
        <color theme="7" tint="-0.499984740745262"/>
        <rFont val="Times New Roman"/>
        <family val="1"/>
        <charset val="186"/>
      </rPr>
      <t>Vata spec.neurochirurginė, su rentgeno kontrastiniu siūlu (sterili)</t>
    </r>
    <r>
      <rPr>
        <sz val="11"/>
        <color theme="6" tint="-0.499984740745262"/>
        <rFont val="Times New Roman"/>
        <family val="1"/>
        <charset val="186"/>
      </rPr>
      <t xml:space="preserve">  </t>
    </r>
    <r>
      <rPr>
        <sz val="11"/>
        <rFont val="Times New Roman"/>
        <family val="1"/>
        <charset val="186"/>
      </rPr>
      <t>1,3</t>
    </r>
    <r>
      <rPr>
        <sz val="11"/>
        <color theme="6" tint="-0.499984740745262"/>
        <rFont val="Times New Roman"/>
        <family val="1"/>
        <charset val="186"/>
      </rPr>
      <t xml:space="preserve"> ± 0,05 cm x </t>
    </r>
    <r>
      <rPr>
        <sz val="11"/>
        <rFont val="Times New Roman"/>
        <family val="1"/>
        <charset val="186"/>
      </rPr>
      <t>2,5</t>
    </r>
    <r>
      <rPr>
        <sz val="11"/>
        <color theme="6" tint="-0.499984740745262"/>
        <rFont val="Times New Roman"/>
        <family val="1"/>
        <charset val="186"/>
      </rPr>
      <t xml:space="preserve"> ± 0,05 cm</t>
    </r>
  </si>
  <si>
    <t>Medikokim Tıbbi ve Kimyevi Malzeme/ BPSFT1225</t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</si>
  <si>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  <r>
      <rPr>
        <b/>
        <sz val="11"/>
        <rFont val="Times New Roman"/>
        <family val="1"/>
        <charset val="186"/>
      </rPr>
      <t xml:space="preserve"> SUT-21-1869</t>
    </r>
    <r>
      <rPr>
        <sz val="11"/>
        <rFont val="Times New Roman"/>
        <family val="1"/>
        <charset val="186"/>
      </rPr>
      <t xml:space="preserve"> (2021 06 16)</t>
    </r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</si>
  <si>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</si>
  <si>
    <t>PIRKIMO Nr. 530238</t>
  </si>
  <si>
    <t>Indeliai šlapimui nesterilūs 30-50 ml</t>
  </si>
  <si>
    <t>FL Medical, 25171</t>
  </si>
  <si>
    <r>
      <t>Optinė riba</t>
    </r>
    <r>
      <rPr>
        <sz val="11"/>
        <color rgb="FF0070C0"/>
        <rFont val="Times New Roman"/>
        <family val="1"/>
        <charset val="186"/>
      </rPr>
      <t>-MPP-261-21s</t>
    </r>
  </si>
  <si>
    <r>
      <t>Optinė riba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  <charset val="186"/>
      </rPr>
      <t xml:space="preserve"> SUT-21-2804 (2021 09 24)</t>
    </r>
  </si>
  <si>
    <t>AK</t>
  </si>
  <si>
    <t>Apklotai limpančiais kraštais 150x240cm</t>
  </si>
  <si>
    <t xml:space="preserve"> vnt.</t>
  </si>
  <si>
    <t>63616 Apklotas lipniu kraštu 150 x 240 cm, Molnlycke Heath Care</t>
  </si>
  <si>
    <r>
      <t>Molnlycke Health Care</t>
    </r>
    <r>
      <rPr>
        <sz val="11"/>
        <color rgb="FF0070C0"/>
        <rFont val="Times New Roman"/>
        <family val="1"/>
        <charset val="186"/>
      </rPr>
      <t>-MPP-261-21s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</si>
  <si>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</rPr>
      <t xml:space="preserve"> SUT-21-2807 (2021 09 24)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</si>
  <si>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-MPP-261-21s</t>
    </r>
  </si>
  <si>
    <r>
      <t xml:space="preserve">Surgistar (JAV) </t>
    </r>
    <r>
      <rPr>
        <sz val="11"/>
        <rFont val="Times New Roman"/>
        <family val="1"/>
        <charset val="186"/>
      </rPr>
      <t>360725</t>
    </r>
  </si>
  <si>
    <r>
      <t>Surgistar (JAV)</t>
    </r>
    <r>
      <rPr>
        <sz val="11"/>
        <rFont val="Times New Roman"/>
        <family val="1"/>
        <charset val="186"/>
      </rPr>
      <t xml:space="preserve"> 360750</t>
    </r>
  </si>
  <si>
    <r>
      <t>Surgistar (JAV)</t>
    </r>
    <r>
      <rPr>
        <sz val="11"/>
        <rFont val="Times New Roman"/>
        <family val="1"/>
        <charset val="186"/>
      </rPr>
      <t xml:space="preserve"> 360775</t>
    </r>
  </si>
  <si>
    <r>
      <t xml:space="preserve">Surgistar (JAV) </t>
    </r>
    <r>
      <rPr>
        <sz val="11"/>
        <rFont val="Times New Roman"/>
        <family val="1"/>
        <charset val="186"/>
      </rPr>
      <t>360854</t>
    </r>
  </si>
  <si>
    <t>Tracheostominiai vamzdeliai su kalbos vožtuvu</t>
  </si>
  <si>
    <t>Sumi, 47-7010</t>
  </si>
  <si>
    <r>
      <t>JUKOM</t>
    </r>
    <r>
      <rPr>
        <sz val="11"/>
        <color rgb="FF0070C0"/>
        <rFont val="Times New Roman"/>
        <family val="1"/>
        <charset val="186"/>
      </rPr>
      <t>-MPP-268-21s</t>
    </r>
  </si>
  <si>
    <r>
      <t>JUKOM</t>
    </r>
    <r>
      <rPr>
        <b/>
        <sz val="11"/>
        <color rgb="FF0070C0"/>
        <rFont val="Times New Roman"/>
        <family val="1"/>
        <charset val="186"/>
      </rPr>
      <t>-MPP-268-21s</t>
    </r>
    <r>
      <rPr>
        <b/>
        <sz val="11"/>
        <color theme="1"/>
        <rFont val="Times New Roman"/>
        <family val="1"/>
        <charset val="186"/>
      </rPr>
      <t xml:space="preserve"> SUT-21-3689 (2021 12 23)</t>
    </r>
  </si>
  <si>
    <t>Pirštinės chirurginės sterilios Nr. 6,5; 7,5; 8,0 nealergizuojančios</t>
  </si>
  <si>
    <t>pora</t>
  </si>
  <si>
    <t>Ansell; GAMMEX_Non-Latex</t>
  </si>
  <si>
    <r>
      <t>Allium UPI</t>
    </r>
    <r>
      <rPr>
        <sz val="11"/>
        <color rgb="FF00B050"/>
        <rFont val="Times New Roman"/>
        <family val="1"/>
        <charset val="186"/>
      </rPr>
      <t>-MPP-268-22s</t>
    </r>
  </si>
  <si>
    <r>
      <t>Allium UPI</t>
    </r>
    <r>
      <rPr>
        <b/>
        <sz val="11"/>
        <color rgb="FF00B050"/>
        <rFont val="Times New Roman"/>
        <family val="1"/>
        <charset val="186"/>
      </rPr>
      <t>-MPP-268-22s</t>
    </r>
    <r>
      <rPr>
        <b/>
        <sz val="11"/>
        <color theme="1"/>
        <rFont val="Times New Roman"/>
        <family val="1"/>
        <charset val="186"/>
      </rPr>
      <t xml:space="preserve"> SUT-22-0096 (2022 01 10)</t>
    </r>
  </si>
  <si>
    <t>Orientacinis kiekis 2 metams</t>
  </si>
  <si>
    <r>
      <t xml:space="preserve">Užsakyta suma </t>
    </r>
    <r>
      <rPr>
        <b/>
        <sz val="11"/>
        <color indexed="10"/>
        <rFont val="Times New Roman Baltic"/>
        <family val="1"/>
        <charset val="186"/>
      </rPr>
      <t xml:space="preserve">be </t>
    </r>
    <r>
      <rPr>
        <b/>
        <sz val="11"/>
        <rFont val="Times New Roman Baltic"/>
        <family val="1"/>
        <charset val="186"/>
      </rPr>
      <t xml:space="preserve">PVM </t>
    </r>
    <r>
      <rPr>
        <b/>
        <sz val="11"/>
        <color indexed="60"/>
        <rFont val="Times New Roman Baltic"/>
        <charset val="186"/>
      </rPr>
      <t>EUR</t>
    </r>
  </si>
  <si>
    <r>
      <t xml:space="preserve">Užsakyta suma </t>
    </r>
    <r>
      <rPr>
        <b/>
        <sz val="11"/>
        <color indexed="56"/>
        <rFont val="Times New Roman Baltic"/>
        <charset val="186"/>
      </rPr>
      <t>su</t>
    </r>
    <r>
      <rPr>
        <b/>
        <sz val="11"/>
        <rFont val="Times New Roman Baltic"/>
        <family val="1"/>
        <charset val="186"/>
      </rPr>
      <t xml:space="preserve"> PVM </t>
    </r>
    <r>
      <rPr>
        <b/>
        <sz val="11"/>
        <color indexed="60"/>
        <rFont val="Times New Roman Baltic"/>
        <charset val="186"/>
      </rPr>
      <t>EUR</t>
    </r>
  </si>
  <si>
    <r>
      <t>Skirgesa-MPP</t>
    </r>
    <r>
      <rPr>
        <sz val="11"/>
        <color rgb="FF7030A0"/>
        <rFont val="Times New Roman"/>
        <family val="1"/>
        <charset val="186"/>
      </rPr>
      <t>-200-20s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</si>
  <si>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 xml:space="preserve">SUT-20-3422 </t>
    </r>
    <r>
      <rPr>
        <sz val="11"/>
        <rFont val="Times New Roman"/>
        <family val="1"/>
        <charset val="186"/>
      </rPr>
      <t>(2020 11 25)</t>
    </r>
  </si>
  <si>
    <r>
      <t>Mediq Lietuva-MPP</t>
    </r>
    <r>
      <rPr>
        <sz val="11"/>
        <color rgb="FF7030A0"/>
        <rFont val="Times New Roman"/>
        <family val="1"/>
        <charset val="186"/>
      </rPr>
      <t>-200-20s</t>
    </r>
  </si>
  <si>
    <r>
      <rPr>
        <sz val="11"/>
        <color indexed="36"/>
        <rFont val="Times New Roman"/>
        <family val="1"/>
        <charset val="186"/>
      </rPr>
      <t>VSLABP</t>
    </r>
    <r>
      <rPr>
        <sz val="11"/>
        <rFont val="Times New Roman"/>
        <family val="1"/>
        <charset val="186"/>
      </rPr>
      <t xml:space="preserve"> 1095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</si>
  <si>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>SUT-20-3416 (2020 11 24)</t>
    </r>
  </si>
  <si>
    <r>
      <t>S</t>
    </r>
    <r>
      <rPr>
        <b/>
        <sz val="11"/>
        <rFont val="Times New Roman"/>
        <family val="1"/>
        <charset val="186"/>
      </rPr>
      <t>epteka-MPP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  <charset val="186"/>
      </rPr>
      <t>SUT-20-3414</t>
    </r>
    <r>
      <rPr>
        <sz val="11"/>
        <rFont val="Times New Roman"/>
        <family val="1"/>
      </rPr>
      <t xml:space="preserve"> (2020-11-24) info@septeka.lt</t>
    </r>
  </si>
  <si>
    <r>
      <t>Intersurgical</t>
    </r>
    <r>
      <rPr>
        <sz val="11"/>
        <rFont val="Times New Roman"/>
        <family val="1"/>
        <charset val="186"/>
      </rPr>
      <t>-227-20s</t>
    </r>
  </si>
  <si>
    <r>
      <t>Intersurgical-227-20s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SUT-20-3270</t>
    </r>
    <r>
      <rPr>
        <b/>
        <sz val="11"/>
        <rFont val="Times New Roman"/>
        <family val="1"/>
        <charset val="186"/>
      </rPr>
      <t xml:space="preserve"> (2020 11 10) </t>
    </r>
    <r>
      <rPr>
        <sz val="11"/>
        <rFont val="Times New Roman"/>
        <family val="1"/>
        <charset val="186"/>
      </rPr>
      <t xml:space="preserve">T.: 8-387 66514 F.: 8-387-66622/06 </t>
    </r>
    <r>
      <rPr>
        <sz val="11"/>
        <color rgb="FF0070C0"/>
        <rFont val="Times New Roman"/>
        <family val="1"/>
        <charset val="186"/>
      </rPr>
      <t>sales@intersurgical.lt</t>
    </r>
  </si>
  <si>
    <r>
      <t xml:space="preserve">Prat.12 mėn. </t>
    </r>
    <r>
      <rPr>
        <b/>
        <sz val="11"/>
        <rFont val="Times New Roman"/>
        <family val="1"/>
        <charset val="186"/>
      </rPr>
      <t>SUT-21-1752</t>
    </r>
  </si>
  <si>
    <r>
      <rPr>
        <b/>
        <sz val="11"/>
        <rFont val="Times New Roman"/>
        <family val="1"/>
        <charset val="186"/>
      </rPr>
      <t>Optinė riba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SUT-20-3250</t>
    </r>
    <r>
      <rPr>
        <sz val="11"/>
        <rFont val="Times New Roman"/>
        <family val="1"/>
      </rPr>
      <t xml:space="preserve"> (2020-11-10) info@OptinėRiba.lt</t>
    </r>
  </si>
  <si>
    <r>
      <rPr>
        <b/>
        <sz val="11"/>
        <rFont val="Times New Roman"/>
        <family val="1"/>
        <charset val="186"/>
      </rPr>
      <t>Sormedica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SUT-20-3252</t>
    </r>
    <r>
      <rPr>
        <sz val="11"/>
        <rFont val="Times New Roman"/>
        <family val="1"/>
      </rPr>
      <t xml:space="preserve"> (2020-11-10) info@Sormedica.lt</t>
    </r>
  </si>
  <si>
    <r>
      <rPr>
        <b/>
        <sz val="11"/>
        <rFont val="Times New Roman"/>
        <family val="1"/>
        <charset val="186"/>
      </rPr>
      <t>B. Braun Medical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SUT-20-3269</t>
    </r>
    <r>
      <rPr>
        <sz val="11"/>
        <rFont val="Times New Roman"/>
        <family val="1"/>
      </rPr>
      <t xml:space="preserve"> (2020-11-10) office@bbraun.lt</t>
    </r>
  </si>
  <si>
    <r>
      <t>Skirgesa-MPP-</t>
    </r>
    <r>
      <rPr>
        <sz val="11"/>
        <color rgb="FF0070C0"/>
        <rFont val="Times New Roman"/>
        <family val="1"/>
        <charset val="186"/>
      </rPr>
      <t>214-20s</t>
    </r>
  </si>
  <si>
    <r>
      <t>Skirgesa-MPP-</t>
    </r>
    <r>
      <rPr>
        <b/>
        <sz val="11"/>
        <color rgb="FF0070C0"/>
        <rFont val="Times New Roman"/>
        <family val="1"/>
        <charset val="186"/>
      </rPr>
      <t>214-20s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</si>
  <si>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514671</t>
    </r>
  </si>
  <si>
    <r>
      <t>Ilsanta-MPP-</t>
    </r>
    <r>
      <rPr>
        <sz val="11"/>
        <color rgb="FF7030A0"/>
        <rFont val="Times New Roman"/>
        <family val="1"/>
        <charset val="186"/>
      </rPr>
      <t>224-20s</t>
    </r>
  </si>
  <si>
    <r>
      <rPr>
        <b/>
        <sz val="11"/>
        <rFont val="Times New Roman"/>
        <family val="1"/>
        <charset val="186"/>
      </rPr>
      <t>ILSANTA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</t>
    </r>
    <r>
      <rPr>
        <sz val="11"/>
        <rFont val="Times New Roman"/>
        <family val="1"/>
        <charset val="186"/>
      </rPr>
      <t>-</t>
    </r>
    <r>
      <rPr>
        <sz val="11"/>
        <color rgb="FF7030A0"/>
        <rFont val="Times New Roman"/>
        <family val="1"/>
        <charset val="186"/>
      </rPr>
      <t>224-20s</t>
    </r>
    <r>
      <rPr>
        <sz val="11"/>
        <rFont val="Times New Roman"/>
        <family val="1"/>
        <charset val="186"/>
      </rPr>
      <t xml:space="preserve"> SUT-20-</t>
    </r>
    <r>
      <rPr>
        <b/>
        <sz val="11"/>
        <rFont val="Times New Roman"/>
        <family val="1"/>
        <charset val="186"/>
      </rPr>
      <t>3385</t>
    </r>
    <r>
      <rPr>
        <sz val="11"/>
        <rFont val="Times New Roman"/>
        <family val="1"/>
        <charset val="186"/>
      </rPr>
      <t xml:space="preserve"> (2020 11 20)</t>
    </r>
  </si>
  <si>
    <r>
      <t xml:space="preserve">VPP-4757 </t>
    </r>
    <r>
      <rPr>
        <sz val="11"/>
        <color theme="9" tint="-0.499984740745262"/>
        <rFont val="Times New Roman"/>
        <family val="1"/>
        <charset val="186"/>
      </rPr>
      <t>2020 07 24</t>
    </r>
  </si>
  <si>
    <r>
      <t>Fox Vision-</t>
    </r>
    <r>
      <rPr>
        <sz val="11"/>
        <color rgb="FF0070C0"/>
        <rFont val="Times New Roman"/>
        <family val="1"/>
        <charset val="186"/>
      </rPr>
      <t>MPP-218-20s</t>
    </r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</si>
  <si>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</si>
  <si>
    <r>
      <t xml:space="preserve">PIRKIMO </t>
    </r>
    <r>
      <rPr>
        <b/>
        <sz val="11"/>
        <color theme="8" tint="-0.499984740745262"/>
        <rFont val="Times New Roman"/>
        <family val="1"/>
        <charset val="186"/>
      </rPr>
      <t>Nr. 502713</t>
    </r>
  </si>
  <si>
    <r>
      <t>AMI sprendimai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</si>
  <si>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rFont val="Times New Roman"/>
        <family val="1"/>
        <charset val="186"/>
      </rPr>
      <t xml:space="preserve"> </t>
    </r>
    <r>
      <rPr>
        <b/>
        <sz val="11"/>
        <color indexed="30"/>
        <rFont val="Times New Roman"/>
        <family val="1"/>
        <charset val="186"/>
      </rPr>
      <t>S</t>
    </r>
  </si>
  <si>
    <r>
      <t>Fisher&amp;Paykel,  Nr.OPT314 -</t>
    </r>
    <r>
      <rPr>
        <sz val="11"/>
        <color rgb="FF0070C0"/>
        <rFont val="Times New Roman"/>
        <family val="1"/>
        <charset val="186"/>
      </rPr>
      <t xml:space="preserve"> S </t>
    </r>
  </si>
  <si>
    <r>
      <rPr>
        <sz val="11"/>
        <color indexed="36"/>
        <rFont val="Times New Roman"/>
        <family val="1"/>
        <charset val="186"/>
      </rPr>
      <t>Nosies kaniulė</t>
    </r>
    <r>
      <rPr>
        <sz val="11"/>
        <rFont val="Times New Roman"/>
        <family val="1"/>
        <charset val="186"/>
      </rPr>
      <t>s su vamzdeliu didelės srovės deguonies tiekimui</t>
    </r>
    <r>
      <rPr>
        <b/>
        <sz val="11"/>
        <rFont val="Times New Roman"/>
        <family val="1"/>
        <charset val="186"/>
      </rPr>
      <t xml:space="preserve"> vaikams</t>
    </r>
    <r>
      <rPr>
        <b/>
        <sz val="11"/>
        <color indexed="30"/>
        <rFont val="Times New Roman"/>
        <family val="1"/>
        <charset val="186"/>
      </rPr>
      <t xml:space="preserve"> M</t>
    </r>
  </si>
  <si>
    <r>
      <t>Fisher&amp;Paykel, Nr.OPT316 -</t>
    </r>
    <r>
      <rPr>
        <sz val="11"/>
        <color rgb="FF0070C0"/>
        <rFont val="Times New Roman"/>
        <family val="1"/>
        <charset val="186"/>
      </rPr>
      <t xml:space="preserve">M 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</si>
  <si>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color indexed="30"/>
        <rFont val="Times New Roman"/>
        <family val="1"/>
        <charset val="186"/>
      </rPr>
      <t xml:space="preserve"> L</t>
    </r>
  </si>
  <si>
    <r>
      <t>Fisher&amp;Paykel, Nr.OPT318 -</t>
    </r>
    <r>
      <rPr>
        <sz val="11"/>
        <color rgb="FF0070C0"/>
        <rFont val="Times New Roman"/>
        <family val="1"/>
        <charset val="186"/>
      </rPr>
      <t xml:space="preserve"> L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</si>
  <si>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</t>
    </r>
    <r>
      <rPr>
        <sz val="11"/>
        <color rgb="FF0070C0"/>
        <rFont val="Times New Roman"/>
        <family val="1"/>
        <charset val="186"/>
      </rPr>
      <t xml:space="preserve"> SUT-20-3639 (2020 12 16)</t>
    </r>
  </si>
  <si>
    <r>
      <t xml:space="preserve">PIRKIMO </t>
    </r>
    <r>
      <rPr>
        <b/>
        <sz val="11"/>
        <color rgb="FF0070C0"/>
        <rFont val="Times New Roman"/>
        <family val="1"/>
        <charset val="186"/>
      </rPr>
      <t>Nr. 508142</t>
    </r>
  </si>
  <si>
    <r>
      <t>Intersurgical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</si>
  <si>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 SUT-20-3641</t>
    </r>
    <r>
      <rPr>
        <sz val="11"/>
        <rFont val="Times New Roman"/>
        <family val="1"/>
        <charset val="186"/>
      </rPr>
      <t xml:space="preserve"> (2020 12 16)</t>
    </r>
  </si>
  <si>
    <r>
      <t>Intersurgical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</si>
  <si>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</si>
  <si>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  <r>
      <rPr>
        <b/>
        <sz val="11"/>
        <rFont val="Times New Roman"/>
        <family val="1"/>
        <charset val="186"/>
      </rPr>
      <t xml:space="preserve"> SUT-20-3638 (2020 12 16)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</si>
  <si>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</si>
  <si>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TRADINTEK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</si>
  <si>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rFont val="Times New Roman"/>
        <family val="1"/>
        <charset val="186"/>
      </rPr>
      <t>Septeka-MPP</t>
    </r>
    <r>
      <rPr>
        <sz val="11"/>
        <color rgb="FF0070C0"/>
        <rFont val="Times New Roman"/>
        <family val="1"/>
        <charset val="186"/>
      </rPr>
      <t>-206-20s</t>
    </r>
  </si>
  <si>
    <r>
      <t>PIRKIMO Nr</t>
    </r>
    <r>
      <rPr>
        <b/>
        <sz val="11"/>
        <color rgb="FF00B0F0"/>
        <rFont val="Times New Roman"/>
        <family val="1"/>
        <charset val="186"/>
      </rPr>
      <t>. 501702</t>
    </r>
  </si>
  <si>
    <r>
      <t>Skirgesa</t>
    </r>
    <r>
      <rPr>
        <sz val="11"/>
        <color rgb="FF0070C0"/>
        <rFont val="Times New Roman"/>
        <family val="1"/>
        <charset val="186"/>
      </rPr>
      <t>-MPP-206-20s</t>
    </r>
  </si>
  <si>
    <r>
      <t>Skirgesa</t>
    </r>
    <r>
      <rPr>
        <b/>
        <sz val="11"/>
        <color rgb="FF0070C0"/>
        <rFont val="Times New Roman"/>
        <family val="1"/>
        <charset val="186"/>
      </rPr>
      <t>-MPP-206-20s</t>
    </r>
  </si>
  <si>
    <r>
      <t>Septeka</t>
    </r>
    <r>
      <rPr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</si>
  <si>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color rgb="FF000000"/>
        <rFont val="Times New Roman"/>
        <family val="1"/>
        <charset val="186"/>
      </rPr>
      <t>VPP-4545</t>
    </r>
    <r>
      <rPr>
        <sz val="11"/>
        <color indexed="8"/>
        <rFont val="Times New Roman"/>
        <family val="1"/>
        <charset val="186"/>
      </rPr>
      <t xml:space="preserve"> (2020-07-14) VCH kl.(410200) Svajūnė Goštautaitė</t>
    </r>
  </si>
  <si>
    <r>
      <t>Skirgesa</t>
    </r>
    <r>
      <rPr>
        <sz val="11"/>
        <color rgb="FF0070C0"/>
        <rFont val="Times New Roman"/>
        <family val="1"/>
        <charset val="186"/>
      </rPr>
      <t>-MPP-214-20-1s</t>
    </r>
  </si>
  <si>
    <r>
      <t>Skirgesa</t>
    </r>
    <r>
      <rPr>
        <b/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</si>
  <si>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SUT-20-3643 (2020 12 16)</t>
    </r>
  </si>
  <si>
    <r>
      <t>PIRKIMO</t>
    </r>
    <r>
      <rPr>
        <b/>
        <sz val="11"/>
        <rFont val="Times New Roman"/>
        <family val="1"/>
        <charset val="186"/>
      </rPr>
      <t xml:space="preserve"> Nr. 504288</t>
    </r>
  </si>
  <si>
    <r>
      <t>GRAINA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</si>
  <si>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GRAINA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SUT-20-3644 (2020 12 16)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</si>
  <si>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</si>
  <si>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SUT-20-3658 (2020 12 17)</t>
    </r>
  </si>
  <si>
    <r>
      <t>Mediq Lietuva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</si>
  <si>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Mediq Lietuva</t>
    </r>
    <r>
      <rPr>
        <sz val="11"/>
        <color rgb="FF0070C0"/>
        <rFont val="Times New Roman"/>
        <family val="1"/>
        <charset val="186"/>
      </rPr>
      <t>-MPP-202-20s SUT-20-3655 (2020 12 17)</t>
    </r>
  </si>
  <si>
    <r>
      <t>Septeka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</si>
  <si>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SUT-20-3652 (2020 12 16)</t>
    </r>
  </si>
  <si>
    <r>
      <t>Sorimpeksas</t>
    </r>
    <r>
      <rPr>
        <sz val="11"/>
        <color rgb="FF0070C0"/>
        <rFont val="Times New Roman"/>
        <family val="1"/>
        <charset val="186"/>
      </rPr>
      <t>-MPP-202-20s</t>
    </r>
  </si>
  <si>
    <r>
      <t xml:space="preserve">Nosies kaniulės </t>
    </r>
    <r>
      <rPr>
        <sz val="11"/>
        <color indexed="36"/>
        <rFont val="Times New Roman"/>
        <family val="1"/>
        <charset val="186"/>
      </rPr>
      <t>pediatrinės</t>
    </r>
  </si>
  <si>
    <r>
      <t>Nosies kaniulė</t>
    </r>
    <r>
      <rPr>
        <sz val="11"/>
        <color indexed="36"/>
        <rFont val="Times New Roman"/>
        <family val="1"/>
        <charset val="186"/>
      </rPr>
      <t xml:space="preserve"> pediatrinė</t>
    </r>
    <r>
      <rPr>
        <sz val="11"/>
        <rFont val="Times New Roman"/>
        <family val="1"/>
        <charset val="186"/>
      </rPr>
      <t xml:space="preserve"> maža</t>
    </r>
  </si>
  <si>
    <r>
      <t xml:space="preserve">MedLab, </t>
    </r>
    <r>
      <rPr>
        <sz val="11"/>
        <color rgb="FF7030A0"/>
        <rFont val="Times New Roman"/>
        <family val="1"/>
        <charset val="186"/>
      </rPr>
      <t>08003,</t>
    </r>
    <r>
      <rPr>
        <sz val="11"/>
        <rFont val="Times New Roman"/>
        <family val="1"/>
        <charset val="186"/>
      </rPr>
      <t xml:space="preserve"> Konfidencialu. MedLab 3 psl.</t>
    </r>
  </si>
  <si>
    <r>
      <t>MedLab,</t>
    </r>
    <r>
      <rPr>
        <sz val="11"/>
        <color rgb="FF7030A0"/>
        <rFont val="Times New Roman"/>
        <family val="1"/>
        <charset val="186"/>
      </rPr>
      <t xml:space="preserve"> 08002</t>
    </r>
    <r>
      <rPr>
        <sz val="11"/>
        <rFont val="Times New Roman"/>
        <family val="1"/>
        <charset val="186"/>
      </rPr>
      <t>, Konfidencialu. MedLab 3 psl.</t>
    </r>
  </si>
  <si>
    <r>
      <t>Philips Respironics,</t>
    </r>
    <r>
      <rPr>
        <sz val="11"/>
        <color rgb="FF0070C0"/>
        <rFont val="Times New Roman"/>
        <family val="1"/>
        <charset val="186"/>
      </rPr>
      <t xml:space="preserve"> 3474-00,</t>
    </r>
    <r>
      <rPr>
        <sz val="11"/>
        <rFont val="Times New Roman"/>
        <family val="1"/>
        <charset val="186"/>
      </rPr>
      <t xml:space="preserve">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</si>
  <si>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1097939</t>
    </r>
    <r>
      <rPr>
        <sz val="11"/>
        <rFont val="Times New Roman"/>
        <family val="1"/>
        <charset val="186"/>
      </rPr>
      <t>,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</si>
  <si>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1097940</t>
    </r>
    <r>
      <rPr>
        <sz val="11"/>
        <rFont val="Times New Roman"/>
        <family val="1"/>
        <charset val="186"/>
      </rPr>
      <t>, Konfidencialu. Brošiūra 35 p.d., 2 psl.</t>
    </r>
  </si>
  <si>
    <r>
      <rPr>
        <b/>
        <sz val="11"/>
        <rFont val="Times New Roman"/>
        <family val="1"/>
        <charset val="186"/>
      </rPr>
      <t>Sorimpeksas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SUT-20-3648 (2020 12 16)</t>
    </r>
  </si>
  <si>
    <r>
      <t>Sormedica</t>
    </r>
    <r>
      <rPr>
        <sz val="11"/>
        <color rgb="FF0070C0"/>
        <rFont val="Times New Roman"/>
        <family val="1"/>
        <charset val="186"/>
      </rPr>
      <t>-MPP-202-20s</t>
    </r>
  </si>
  <si>
    <r>
      <t>Spektramed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</si>
  <si>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Spektramed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SUT-20-3645 (2020 12 16)</t>
    </r>
  </si>
  <si>
    <r>
      <t xml:space="preserve">Dujų šalinimo sistema, skirta naudoti su  </t>
    </r>
    <r>
      <rPr>
        <sz val="11"/>
        <color rgb="FF0070C0"/>
        <rFont val="Times New Roman"/>
        <family val="1"/>
        <charset val="186"/>
      </rPr>
      <t xml:space="preserve">Entonox </t>
    </r>
    <r>
      <rPr>
        <sz val="11"/>
        <rFont val="Times New Roman"/>
        <family val="1"/>
        <charset val="186"/>
      </rPr>
      <t>vožtuvu</t>
    </r>
  </si>
  <si>
    <r>
      <t>Intersurgical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</si>
  <si>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Antgaliukai ausims </t>
    </r>
    <r>
      <rPr>
        <sz val="11"/>
        <color rgb="FF0070C0"/>
        <rFont val="Times New Roman"/>
        <family val="1"/>
        <charset val="186"/>
      </rPr>
      <t>Maico Ero Scan</t>
    </r>
    <r>
      <rPr>
        <sz val="11"/>
        <rFont val="Times New Roman"/>
        <family val="1"/>
        <charset val="186"/>
      </rPr>
      <t xml:space="preserve"> otoakustinės emisisjos prietaisui</t>
    </r>
  </si>
  <si>
    <r>
      <t>KAVITA</t>
    </r>
    <r>
      <rPr>
        <sz val="11"/>
        <color rgb="FF0070C0"/>
        <rFont val="Times New Roman"/>
        <family val="1"/>
        <charset val="186"/>
      </rPr>
      <t>-MPP-202-20-1s</t>
    </r>
  </si>
  <si>
    <r>
      <rPr>
        <sz val="11"/>
        <color rgb="FF7030A0"/>
        <rFont val="Times New Roman"/>
        <family val="1"/>
        <charset val="186"/>
      </rPr>
      <t>Vygon Nr.5520.20, Nr.5520.25</t>
    </r>
    <r>
      <rPr>
        <sz val="11"/>
        <rFont val="Times New Roman"/>
        <family val="1"/>
        <charset val="186"/>
      </rPr>
      <t>, Nr.5520.30, Nr.5520.35</t>
    </r>
  </si>
  <si>
    <r>
      <t>AMI sprendimai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</si>
  <si>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2.5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</si>
  <si>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3.0</t>
    </r>
  </si>
  <si>
    <r>
      <t>Intubacinis vamzdelis</t>
    </r>
    <r>
      <rPr>
        <sz val="11"/>
        <color indexed="30"/>
        <rFont val="Times New Roman"/>
        <family val="1"/>
        <charset val="186"/>
      </rPr>
      <t xml:space="preserve"> su atšaka medikamentam</t>
    </r>
    <r>
      <rPr>
        <sz val="11"/>
        <rFont val="Times New Roman"/>
        <family val="1"/>
        <charset val="186"/>
      </rPr>
      <t>s Nr. 3.5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</si>
  <si>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-MPP-202</t>
    </r>
    <r>
      <rPr>
        <sz val="11"/>
        <color rgb="FF0070C0"/>
        <rFont val="Times New Roman"/>
        <family val="1"/>
        <charset val="186"/>
      </rPr>
      <t>-20-1s</t>
    </r>
    <r>
      <rPr>
        <sz val="11"/>
        <rFont val="Times New Roman"/>
        <family val="1"/>
        <charset val="186"/>
      </rPr>
      <t xml:space="preserve"> </t>
    </r>
    <r>
      <rPr>
        <b/>
        <sz val="11"/>
        <rFont val="Times New Roman"/>
        <family val="1"/>
        <charset val="186"/>
      </rPr>
      <t>SUT-20-3791</t>
    </r>
    <r>
      <rPr>
        <sz val="11"/>
        <rFont val="Times New Roman"/>
        <family val="1"/>
        <charset val="186"/>
      </rPr>
      <t xml:space="preserve"> (2020 12 29)</t>
    </r>
  </si>
  <si>
    <r>
      <t xml:space="preserve">Spinalinė adata </t>
    </r>
    <r>
      <rPr>
        <sz val="11"/>
        <color rgb="FF0070C0"/>
        <rFont val="Times New Roman"/>
        <family val="1"/>
        <charset val="186"/>
      </rPr>
      <t xml:space="preserve">Quincke </t>
    </r>
    <r>
      <rPr>
        <sz val="11"/>
        <rFont val="Times New Roman"/>
        <family val="1"/>
        <charset val="186"/>
      </rPr>
      <t>tipo arba jai lygiavertė</t>
    </r>
    <r>
      <rPr>
        <b/>
        <sz val="11"/>
        <color rgb="FF0070C0"/>
        <rFont val="Times New Roman"/>
        <family val="1"/>
        <charset val="186"/>
      </rPr>
      <t xml:space="preserve"> 22 G 120 mm</t>
    </r>
  </si>
  <si>
    <r>
      <t>Skirgesa</t>
    </r>
    <r>
      <rPr>
        <sz val="11"/>
        <color rgb="FF0070C0"/>
        <rFont val="Times New Roman"/>
        <family val="1"/>
        <charset val="186"/>
      </rPr>
      <t>-MPP-202-20s</t>
    </r>
  </si>
  <si>
    <r>
      <t>,,Tieman" arba lygiaverčiai uretriniai kateteriai</t>
    </r>
    <r>
      <rPr>
        <b/>
        <sz val="11"/>
        <color rgb="FF0070C0"/>
        <rFont val="Times New Roman"/>
        <family val="1"/>
        <charset val="186"/>
      </rPr>
      <t xml:space="preserve"> CH14</t>
    </r>
  </si>
  <si>
    <r>
      <t>GRAINA</t>
    </r>
    <r>
      <rPr>
        <sz val="11"/>
        <color rgb="FF0070C0"/>
        <rFont val="Times New Roman"/>
        <family val="1"/>
        <charset val="186"/>
      </rPr>
      <t>-MPP-202-20-1s</t>
    </r>
  </si>
  <si>
    <r>
      <rPr>
        <b/>
        <sz val="11"/>
        <rFont val="Times New Roman"/>
        <family val="1"/>
        <charset val="186"/>
      </rPr>
      <t>GRAINA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SUT-20-3803 (2020 12 29)</t>
    </r>
  </si>
  <si>
    <r>
      <t>NEUROVITA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</si>
  <si>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NEUROVITA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 SUT-20-3689 (2020 12 16)</t>
    </r>
  </si>
  <si>
    <r>
      <t>Mediq Lietuva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</si>
  <si>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PIRKIMO </t>
    </r>
    <r>
      <rPr>
        <b/>
        <sz val="11"/>
        <rFont val="Times New Roman"/>
        <family val="1"/>
        <charset val="186"/>
      </rPr>
      <t>Nr. 520067</t>
    </r>
  </si>
  <si>
    <r>
      <rPr>
        <b/>
        <sz val="11"/>
        <color rgb="FF7030A0"/>
        <rFont val="Times New Roman"/>
        <family val="1"/>
        <charset val="186"/>
      </rPr>
      <t>PIRKIMO Nr</t>
    </r>
    <r>
      <rPr>
        <b/>
        <sz val="11"/>
        <rFont val="Times New Roman"/>
        <family val="1"/>
        <charset val="186"/>
      </rPr>
      <t>. 518030</t>
    </r>
  </si>
  <si>
    <r>
      <rPr>
        <b/>
        <sz val="11"/>
        <color indexed="12"/>
        <rFont val="Times New Roman Baltic"/>
        <family val="1"/>
        <charset val="186"/>
      </rPr>
      <t>Tamošiūno</t>
    </r>
    <r>
      <rPr>
        <b/>
        <sz val="11"/>
        <rFont val="Times New Roman Baltic"/>
        <family val="1"/>
        <charset val="186"/>
      </rPr>
      <t xml:space="preserve"> įm.-MPP-</t>
    </r>
    <r>
      <rPr>
        <b/>
        <sz val="11"/>
        <color rgb="FF7030A0"/>
        <rFont val="Times New Roman Baltic"/>
        <charset val="186"/>
      </rPr>
      <t>200-20s</t>
    </r>
    <r>
      <rPr>
        <b/>
        <sz val="11"/>
        <rFont val="Times New Roman Baltic"/>
        <family val="1"/>
        <charset val="186"/>
      </rPr>
      <t xml:space="preserve"> </t>
    </r>
    <r>
      <rPr>
        <b/>
        <sz val="11"/>
        <rFont val="Times New Roman Baltic"/>
        <charset val="186"/>
      </rPr>
      <t>SUT-20-3213</t>
    </r>
    <r>
      <rPr>
        <b/>
        <sz val="11"/>
        <color indexed="10"/>
        <rFont val="Times New Roman Baltic"/>
        <family val="1"/>
        <charset val="186"/>
      </rPr>
      <t xml:space="preserve"> </t>
    </r>
    <r>
      <rPr>
        <b/>
        <sz val="11"/>
        <rFont val="Times New Roman Baltic"/>
        <family val="1"/>
        <charset val="186"/>
      </rPr>
      <t>(</t>
    </r>
    <r>
      <rPr>
        <b/>
        <sz val="11"/>
        <color indexed="12"/>
        <rFont val="Times New Roman Baltic"/>
        <family val="1"/>
        <charset val="186"/>
      </rPr>
      <t>2020 11 06</t>
    </r>
    <r>
      <rPr>
        <b/>
        <sz val="11"/>
        <rFont val="Times New Roman Baltic"/>
        <family val="1"/>
        <charset val="186"/>
      </rPr>
      <t xml:space="preserve">) </t>
    </r>
    <r>
      <rPr>
        <sz val="11"/>
        <rFont val="Times New Roman Baltic"/>
        <family val="1"/>
        <charset val="186"/>
      </rPr>
      <t xml:space="preserve"> vadyb.Vaida Serdikevičienė T.: 8-45 581195</t>
    </r>
    <r>
      <rPr>
        <b/>
        <sz val="11"/>
        <rFont val="Times New Roman Baltic"/>
        <family val="1"/>
        <charset val="186"/>
      </rPr>
      <t xml:space="preserve"> F.: 8-45 467998</t>
    </r>
  </si>
  <si>
    <r>
      <rPr>
        <b/>
        <sz val="11"/>
        <rFont val="Times New Roman"/>
        <family val="1"/>
        <charset val="186"/>
      </rPr>
      <t>Azas-MPP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SUT-20-3182 (2020 10 30)</t>
    </r>
  </si>
  <si>
    <r>
      <rPr>
        <b/>
        <sz val="11"/>
        <rFont val="Times New Roman"/>
        <family val="1"/>
        <charset val="186"/>
      </rPr>
      <t>Bonameda-MPP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SUT-20-3171 (2020 10 28)</t>
    </r>
  </si>
  <si>
    <r>
      <rPr>
        <sz val="11"/>
        <color indexed="30"/>
        <rFont val="Times New Roman"/>
        <family val="1"/>
        <charset val="186"/>
      </rPr>
      <t>Jungtis kūginė</t>
    </r>
    <r>
      <rPr>
        <sz val="11"/>
        <rFont val="Times New Roman"/>
        <family val="1"/>
        <charset val="186"/>
      </rPr>
      <t xml:space="preserve"> 22F - 6 mm (prie tracheostominių deguonies kaukių)</t>
    </r>
  </si>
  <si>
    <r>
      <rPr>
        <b/>
        <sz val="11"/>
        <rFont val="Times New Roman"/>
        <family val="1"/>
        <charset val="186"/>
      </rPr>
      <t>Intersurgica-MPP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SUT-20-3168 (2020 10 28)</t>
    </r>
  </si>
  <si>
    <r>
      <rPr>
        <b/>
        <sz val="11"/>
        <rFont val="Times New Roman"/>
        <family val="1"/>
        <charset val="186"/>
      </rPr>
      <t>STELSA-MPP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SUT-20-3164 (2020 10 28)</t>
    </r>
  </si>
  <si>
    <r>
      <t>Fox Vision-MPP</t>
    </r>
    <r>
      <rPr>
        <sz val="11"/>
        <color rgb="FF0070C0"/>
        <rFont val="Times New Roman"/>
        <family val="1"/>
        <charset val="186"/>
      </rPr>
      <t>-205-20s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</si>
  <si>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494774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</si>
  <si>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SUT-20-3153 (2020 10 28)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</si>
  <si>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rFont val="Times New Roman"/>
        <family val="1"/>
        <charset val="186"/>
      </rPr>
      <t>200-20</t>
    </r>
    <r>
      <rPr>
        <sz val="11"/>
        <color theme="9" tint="-0.249977111117893"/>
        <rFont val="Times New Roman"/>
        <family val="1"/>
        <charset val="186"/>
      </rPr>
      <t xml:space="preserve">s </t>
    </r>
    <r>
      <rPr>
        <b/>
        <sz val="11"/>
        <rFont val="Times New Roman"/>
        <family val="1"/>
        <charset val="186"/>
      </rPr>
      <t>SUT-20-3170 (2020 10 28)</t>
    </r>
  </si>
  <si>
    <r>
      <t>VITROLAB-</t>
    </r>
    <r>
      <rPr>
        <sz val="11"/>
        <color rgb="FF0070C0"/>
        <rFont val="Times New Roman"/>
        <family val="1"/>
        <charset val="186"/>
      </rPr>
      <t>MPP-226-20s</t>
    </r>
  </si>
  <si>
    <r>
      <t xml:space="preserve">962-187 Kalibravimo dujos </t>
    </r>
    <r>
      <rPr>
        <sz val="11"/>
        <color rgb="FF0070C0"/>
        <rFont val="Times New Roman"/>
        <family val="1"/>
        <charset val="186"/>
      </rPr>
      <t>TCMCombiM</t>
    </r>
    <r>
      <rPr>
        <sz val="11"/>
        <rFont val="Times New Roman"/>
        <family val="1"/>
        <charset val="186"/>
      </rPr>
      <t xml:space="preserve"> 0,2l, Radiometer Medical ApS</t>
    </r>
  </si>
  <si>
    <r>
      <t xml:space="preserve">962-209 Kalibravimo dujos </t>
    </r>
    <r>
      <rPr>
        <sz val="11"/>
        <color rgb="FF0070C0"/>
        <rFont val="Times New Roman"/>
        <family val="1"/>
        <charset val="186"/>
      </rPr>
      <t>TCM5</t>
    </r>
    <r>
      <rPr>
        <sz val="11"/>
        <rFont val="Times New Roman"/>
        <family val="1"/>
        <charset val="186"/>
      </rPr>
      <t>, 0,2l, Radiometer Medical ApS</t>
    </r>
  </si>
  <si>
    <r>
      <rPr>
        <b/>
        <sz val="11"/>
        <rFont val="Times New Roman"/>
        <family val="1"/>
        <charset val="186"/>
      </rPr>
      <t>VITROLAB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MPP-226-20s</t>
    </r>
    <r>
      <rPr>
        <sz val="11"/>
        <rFont val="Times New Roman"/>
        <family val="1"/>
        <charset val="186"/>
      </rPr>
      <t xml:space="preserve"> SUT-20-3605 (2020 12 11)</t>
    </r>
  </si>
  <si>
    <r>
      <t>VITROLAB-</t>
    </r>
    <r>
      <rPr>
        <b/>
        <sz val="11"/>
        <color rgb="FF0070C0"/>
        <rFont val="Times New Roman"/>
        <family val="1"/>
        <charset val="186"/>
      </rPr>
      <t>MPP-226-20s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</si>
  <si>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518220</t>
    </r>
  </si>
  <si>
    <r>
      <t>PIRKIMO</t>
    </r>
    <r>
      <rPr>
        <b/>
        <sz val="11"/>
        <color rgb="FF7030A0"/>
        <rFont val="Times New Roman"/>
        <family val="1"/>
        <charset val="186"/>
      </rPr>
      <t xml:space="preserve"> Nr. 546874</t>
    </r>
  </si>
  <si>
    <r>
      <t xml:space="preserve">Trepanai (vakuuminiai) </t>
    </r>
    <r>
      <rPr>
        <b/>
        <sz val="11"/>
        <rFont val="Times New Roman"/>
        <family val="1"/>
        <charset val="186"/>
      </rPr>
      <t>donoro</t>
    </r>
    <r>
      <rPr>
        <b/>
        <sz val="11"/>
        <color theme="9" tint="-0.499984740745262"/>
        <rFont val="Times New Roman"/>
        <family val="1"/>
        <charset val="186"/>
      </rPr>
      <t xml:space="preserve"> ragenai</t>
    </r>
    <r>
      <rPr>
        <b/>
        <sz val="11"/>
        <rFont val="Times New Roman"/>
        <family val="1"/>
        <charset val="186"/>
      </rPr>
      <t xml:space="preserve"> 7,25 mm, 7,5 mm, 7,75 mm, 8,5 mm</t>
    </r>
  </si>
  <si>
    <r>
      <t xml:space="preserve">Surgistar (JAV)/ </t>
    </r>
    <r>
      <rPr>
        <b/>
        <sz val="11"/>
        <rFont val="Times New Roman"/>
        <family val="1"/>
        <charset val="186"/>
      </rPr>
      <t>360725, 360750, 360775, 360850</t>
    </r>
  </si>
  <si>
    <r>
      <t>Medex Baltic</t>
    </r>
    <r>
      <rPr>
        <sz val="11"/>
        <color rgb="FF7030A0"/>
        <rFont val="Times New Roman"/>
        <family val="1"/>
      </rPr>
      <t>-MPP-267-21s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</si>
  <si>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7,25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</si>
  <si>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</t>
    </r>
    <r>
      <rPr>
        <sz val="11"/>
        <rFont val="Times New Roman"/>
        <family val="1"/>
        <charset val="186"/>
      </rPr>
      <t xml:space="preserve"> 7,5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</si>
  <si>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7,75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</si>
  <si>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8,5 mm</t>
    </r>
  </si>
  <si>
    <r>
      <t>Trepanai (vakuuminiai)</t>
    </r>
    <r>
      <rPr>
        <b/>
        <sz val="11"/>
        <rFont val="Times New Roman"/>
        <family val="1"/>
        <charset val="186"/>
      </rPr>
      <t xml:space="preserve"> </t>
    </r>
    <r>
      <rPr>
        <b/>
        <sz val="11"/>
        <color rgb="FF0070C0"/>
        <rFont val="Times New Roman"/>
        <family val="1"/>
        <charset val="186"/>
      </rPr>
      <t>recipiento</t>
    </r>
    <r>
      <rPr>
        <b/>
        <sz val="11"/>
        <rFont val="Times New Roman"/>
        <family val="1"/>
        <charset val="186"/>
      </rPr>
      <t xml:space="preserve"> 7,00 mm, 7,25 mm, 7,5 mm, 8,25 mm</t>
    </r>
  </si>
  <si>
    <r>
      <t xml:space="preserve">Surgistar (JAV)/ </t>
    </r>
    <r>
      <rPr>
        <b/>
        <sz val="11"/>
        <rFont val="Times New Roman"/>
        <family val="1"/>
        <charset val="186"/>
      </rPr>
      <t>370700, 370725, 370750, 370825</t>
    </r>
  </si>
  <si>
    <r>
      <t>Trepanai (vakuuminiai)</t>
    </r>
    <r>
      <rPr>
        <sz val="11"/>
        <color rgb="FF0070C0"/>
        <rFont val="Times New Roman"/>
        <family val="1"/>
      </rPr>
      <t xml:space="preserve"> recipiento 7,00 mm</t>
    </r>
  </si>
  <si>
    <r>
      <t xml:space="preserve">Surgistar (JAV) </t>
    </r>
    <r>
      <rPr>
        <sz val="11"/>
        <rFont val="Times New Roman"/>
        <family val="1"/>
        <charset val="186"/>
      </rPr>
      <t>370700</t>
    </r>
  </si>
  <si>
    <r>
      <t>Trepanai (vakuuminiai)</t>
    </r>
    <r>
      <rPr>
        <sz val="11"/>
        <color rgb="FF0070C0"/>
        <rFont val="Times New Roman"/>
        <family val="1"/>
      </rPr>
      <t xml:space="preserve"> recipiento 7,25 mm</t>
    </r>
  </si>
  <si>
    <r>
      <t>Surgistar (JAV)</t>
    </r>
    <r>
      <rPr>
        <sz val="11"/>
        <rFont val="Times New Roman"/>
        <family val="1"/>
        <charset val="186"/>
      </rPr>
      <t xml:space="preserve"> 370725</t>
    </r>
  </si>
  <si>
    <r>
      <t>Medex Baltic</t>
    </r>
    <r>
      <rPr>
        <sz val="11"/>
        <color rgb="FF7030A0"/>
        <rFont val="Times New Roman"/>
        <family val="1"/>
      </rPr>
      <t>-MPP-367-21s</t>
    </r>
  </si>
  <si>
    <r>
      <t>Trepanai (vakuuminiai)</t>
    </r>
    <r>
      <rPr>
        <sz val="11"/>
        <color rgb="FF0070C0"/>
        <rFont val="Times New Roman"/>
        <family val="1"/>
      </rPr>
      <t xml:space="preserve"> recipiento 7,50 mm</t>
    </r>
  </si>
  <si>
    <r>
      <t xml:space="preserve">Surgistar (JAV) </t>
    </r>
    <r>
      <rPr>
        <sz val="11"/>
        <rFont val="Times New Roman"/>
        <family val="1"/>
        <charset val="186"/>
      </rPr>
      <t>370750</t>
    </r>
  </si>
  <si>
    <r>
      <t>Trepanai (vakuuminiai)</t>
    </r>
    <r>
      <rPr>
        <sz val="11"/>
        <color rgb="FF0070C0"/>
        <rFont val="Times New Roman"/>
        <family val="1"/>
      </rPr>
      <t xml:space="preserve"> recipiento 8,25 mm</t>
    </r>
  </si>
  <si>
    <r>
      <t>Surgistar (JAV)</t>
    </r>
    <r>
      <rPr>
        <sz val="11"/>
        <rFont val="Times New Roman"/>
        <family val="1"/>
        <charset val="186"/>
      </rPr>
      <t xml:space="preserve"> 370829</t>
    </r>
  </si>
  <si>
    <r>
      <t xml:space="preserve">PIRKIMO </t>
    </r>
    <r>
      <rPr>
        <b/>
        <sz val="11"/>
        <rFont val="Times New Roman"/>
        <family val="1"/>
        <charset val="186"/>
      </rPr>
      <t>Nr. 560870</t>
    </r>
  </si>
  <si>
    <r>
      <t>Allium UPI</t>
    </r>
    <r>
      <rPr>
        <sz val="11"/>
        <color rgb="FF00B050"/>
        <rFont val="Times New Roman"/>
        <family val="1"/>
      </rPr>
      <t>-MPP-268-22s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</si>
  <si>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6,5 nealergizuojančios</t>
    </r>
  </si>
  <si>
    <r>
      <t xml:space="preserve">Pirštinės chirurginės sterilios </t>
    </r>
    <r>
      <rPr>
        <sz val="11"/>
        <rFont val="Times New Roman"/>
        <family val="1"/>
        <charset val="186"/>
      </rPr>
      <t>Nr. 7,5 nealergizuojančios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</si>
  <si>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8,0 nealergizuojančios</t>
    </r>
  </si>
  <si>
    <t>Trepanai (vakuuminiai) donoro ragenai</t>
  </si>
  <si>
    <t>Antgaliukai ausims Maico Ero Scan otoakustinės emisisjos prietaisui</t>
  </si>
  <si>
    <t xml:space="preserve">Ašmenys oftalmologiniai tunelio formavimui </t>
  </si>
  <si>
    <r>
      <t xml:space="preserve">Beadatinės prieigos vožtuvas </t>
    </r>
    <r>
      <rPr>
        <sz val="11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</si>
  <si>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t>Dilatatorius balioninis 15/16,5/18</t>
  </si>
  <si>
    <t>Dujų šalinimo sistema, skirta naudoti su  Entonox vožtuvu</t>
  </si>
  <si>
    <t>Jungtis kūginė 22F - 6 mm (prie tracheostominių deguonies kaukių)</t>
  </si>
  <si>
    <r>
      <t xml:space="preserve">Rinkiniai centrinės venos kateterizacijai  </t>
    </r>
    <r>
      <rPr>
        <sz val="11"/>
        <rFont val="Times New Roman"/>
        <family val="1"/>
        <charset val="186"/>
      </rPr>
      <t>(3-jų kanalų)</t>
    </r>
    <r>
      <rPr>
        <sz val="11"/>
        <rFont val="Times New Roman"/>
        <family val="1"/>
      </rPr>
      <t xml:space="preserve"> </t>
    </r>
    <r>
      <rPr>
        <sz val="11"/>
        <rFont val="Times New Roman"/>
        <family val="1"/>
        <charset val="186"/>
      </rPr>
      <t>14G/16G/16G</t>
    </r>
  </si>
  <si>
    <t>Rinkiniai punkcinei cistostomijai CH 10</t>
  </si>
  <si>
    <t>Kateteris su dviem balionėliais gimdos kaklelio atidarymui</t>
  </si>
  <si>
    <t>Krūties audinio žymekliai</t>
  </si>
  <si>
    <t>Nerūdijančio plieno arba lygiavertis endotrachėjinis vamzdelis su dviem manžetėmis, skirtas darbui lazerio aplinkoje ID 5.5,  ID 6</t>
  </si>
  <si>
    <t>Nosies kaniulės pediatrinės polisomnografijos tyrimui</t>
  </si>
  <si>
    <t>Nosies kaniulė pediatrinė maža polisomnografijos tyrimui</t>
  </si>
  <si>
    <t>EEG elektrodinis cementas polisomnografijos tyrimui</t>
  </si>
  <si>
    <r>
      <t>Paciento</t>
    </r>
    <r>
      <rPr>
        <sz val="11"/>
        <rFont val="Times New Roman"/>
        <family val="1"/>
        <charset val="186"/>
      </rPr>
      <t xml:space="preserve"> BIS </t>
    </r>
    <r>
      <rPr>
        <sz val="11"/>
        <rFont val="Times New Roman"/>
        <family val="1"/>
      </rPr>
      <t>miego gylio monitoriaus daviklis</t>
    </r>
  </si>
  <si>
    <t>Pravedėjas Schoettker  arba analogiško tipo</t>
  </si>
  <si>
    <t xml:space="preserve">Kalibravimo dujos TCMCombiM </t>
  </si>
  <si>
    <t>Kalibravimo dujos TCM5</t>
  </si>
  <si>
    <t>Rinkinys punkcinei cistostomijai CH16</t>
  </si>
  <si>
    <t>Rinkinys punkcinei cistostomijai CH18</t>
  </si>
  <si>
    <t>Širdies minutinio tūrio ir širdies darbo našumo įvertinimo jutikliai</t>
  </si>
  <si>
    <t>Švirkštai  "Žanet" tipo arba lygiaverčiai  50 ml</t>
  </si>
  <si>
    <t>,,Tieman" arba lygiaverčiai uretriniai kateteriai CH14</t>
  </si>
  <si>
    <t xml:space="preserve">Ašmenys oftalmologiniai paracentezei </t>
  </si>
  <si>
    <t>Kateteriai šlapimo pūslės 2 šakų urodinaminiams tyrimams</t>
  </si>
  <si>
    <t>60.1</t>
  </si>
  <si>
    <t>60.2</t>
  </si>
  <si>
    <t>60.3</t>
  </si>
  <si>
    <t>60.4</t>
  </si>
  <si>
    <t>60.5</t>
  </si>
  <si>
    <t>60.6</t>
  </si>
  <si>
    <t>60.7</t>
  </si>
  <si>
    <t>73.1</t>
  </si>
  <si>
    <t>73.2</t>
  </si>
  <si>
    <t>76.1</t>
  </si>
  <si>
    <t>76.2</t>
  </si>
  <si>
    <t>Pirkimo dalies  Nr.</t>
  </si>
  <si>
    <t>Kaina viso be PVM, Eur</t>
  </si>
  <si>
    <t>Kaina viso su PVM, Eur</t>
  </si>
  <si>
    <t>Gamintojas/ katalogo numeris</t>
  </si>
  <si>
    <t>Akiduobės endoprotezas akytojo polietileno arba lygiavertis (diametras 19±0,01 mm)</t>
  </si>
  <si>
    <t>Apklotai limpančiais kraštais 150 - 180 x 240 - 280cm</t>
  </si>
  <si>
    <t>Drenažo sistema su vakuuminiu indu (kieta talpa) iki 600 ml</t>
  </si>
  <si>
    <t>Epidurinė adata Tuohy tipo arba jai lygiavertė 18 G 110 - 120 mm</t>
  </si>
  <si>
    <t>Prailginimo linijos šviesios (ne mažiau 30 cm 1,3/2,7 mm prie kaniulių)</t>
  </si>
  <si>
    <t>Prailginimo linijos šviesios (ne mažiau 60 cm 1,3/2,7 mm prie kaniulių)</t>
  </si>
  <si>
    <t>Prailginimo linijos šviesios (ne mažiau 90cm, 1,3/2,7 mm prie kaniulių)</t>
  </si>
  <si>
    <t>Prailginimo linijos šviesios (ne mažiau 120cm, 1,3/2,7 mm prie kaniulių)</t>
  </si>
  <si>
    <t>Prailginimo linijos šviesios (ne mažiau 60 cm 3,0/4,1mm prie kaniulių)</t>
  </si>
  <si>
    <t>Prailginimo linijos šviesios (ne mažiau 90cm,  3,0/4,1 mm prie kaniulių)</t>
  </si>
  <si>
    <t>60 - os pirkimo dalies kaina</t>
  </si>
  <si>
    <t>Spinalinė adata Quincke tipo arba jai lygiavertė 22 G 120 - 130 mm</t>
  </si>
  <si>
    <t>73- os pirkimo dalies kaina</t>
  </si>
  <si>
    <t>76- os pirkimo dalies kaina</t>
  </si>
  <si>
    <t xml:space="preserve">Vienkartinės vaikų kvėpavimo sistemos (Ayres arba lygiavertės) </t>
  </si>
  <si>
    <r>
      <t>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 matavimo kaniulė intubuotiems pacientams su T adapteriu kapnometrui (polisomnografijos tyrimui)</t>
    </r>
  </si>
  <si>
    <r>
      <t>Drėgmės surinkimo filtras CO</t>
    </r>
    <r>
      <rPr>
        <vertAlign val="superscript"/>
        <sz val="11"/>
        <rFont val="Times New Roman"/>
        <family val="1"/>
      </rPr>
      <t xml:space="preserve">2 </t>
    </r>
    <r>
      <rPr>
        <sz val="11"/>
        <rFont val="Times New Roman"/>
        <family val="1"/>
        <charset val="186"/>
      </rPr>
      <t>linijai - kapnometrui (polisomnografijos tyrimui)</t>
    </r>
  </si>
  <si>
    <r>
      <t>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 matavimo kaniulės (neonatalinės) kapnometrui (polisomnografijos tyrimui)</t>
    </r>
  </si>
  <si>
    <r>
      <t>Spc. 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matavimo linija skirta Alice 6LD-N  (polisomnografijos tyrimui)</t>
    </r>
  </si>
  <si>
    <r>
      <t>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 matavimo kaniulė pediatrinė Alice 6LD-N kapnometrijos moduliui (polisomnografijos tyrimui)</t>
    </r>
  </si>
  <si>
    <r>
      <t>CO</t>
    </r>
    <r>
      <rPr>
        <vertAlign val="superscript"/>
        <sz val="11"/>
        <rFont val="Times New Roman"/>
        <family val="1"/>
      </rPr>
      <t>2</t>
    </r>
    <r>
      <rPr>
        <sz val="11"/>
        <rFont val="Times New Roman"/>
        <family val="1"/>
        <charset val="186"/>
      </rPr>
      <t xml:space="preserve">  matavimo kaniulė pediatrinė S dydžio (neonatalinė), skirta Alice 6LD-N kapnometrijos moduliui (polisomnografijos tyrimui)</t>
    </r>
  </si>
  <si>
    <t>Prailginimo linijos šviesios (ne mažiau 30 cm 2,7-3,0/4,0-4,1mm prie kaniulių)</t>
  </si>
  <si>
    <t>Trepanai (vakuuminiai) donoro ragenai 7,25±0,01 mm, 7,5 ±0,01 mm, 7,75±0,01 mm, 8,5±0,01 mm</t>
  </si>
  <si>
    <t>Trepanai (vakuuminiai) recipiento 7,00±0,01 mm, 7,25±0,01 mm, 7,5±0,01 mm, 8,25 ±0,01mm</t>
  </si>
  <si>
    <t>Vata spec.neurochirurginė, su rentgeno kontrastiniu siūlu (sterili)  1,3 ± 0,1 cm x 2,5 ± 0,1 cm</t>
  </si>
  <si>
    <t xml:space="preserve">TC kombinuotas elektrodas  </t>
  </si>
  <si>
    <t>Membranų rinkinys TC kombinuotam elektrodui</t>
  </si>
  <si>
    <t>Atviro konkurso sąlygų</t>
  </si>
  <si>
    <t xml:space="preserve">6 priedas </t>
  </si>
  <si>
    <t>KAINŲ PASIŪLYMO LENTELĖ</t>
  </si>
  <si>
    <t>Tiekėjo pavadinimas MB JAMedica</t>
  </si>
  <si>
    <t xml:space="preserve">3 Teks Medical/ </t>
  </si>
  <si>
    <t>AKUS Innovations/ SW27110-21</t>
  </si>
  <si>
    <t>3 Teks Medical/ Disposable Sterile Surgical Drape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</si>
</sst>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0.0000"/>
    <numFmt numFmtId="166" formatCode="0.000"/>
    <numFmt numFmtId="167" formatCode="[$-427]General"/>
  </numFmts>
  <fonts count="8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b/>
      <sz val="11"/>
      <color theme="5" tint="-0.499984740745262"/>
      <name val="Times New Roman"/>
      <family val="1"/>
      <charset val="186"/>
    </font>
    <font>
      <sz val="11"/>
      <color rgb="FF0070C0"/>
      <name val="Times New Roman"/>
      <family val="1"/>
    </font>
    <font>
      <sz val="11"/>
      <name val="Times New Roman"/>
      <family val="1"/>
    </font>
    <font>
      <sz val="11"/>
      <color rgb="FF7030A0"/>
      <name val="Times New Roman"/>
      <family val="1"/>
    </font>
    <font>
      <sz val="11"/>
      <color theme="9" tint="-0.249977111117893"/>
      <name val="Times New Roman"/>
      <family val="1"/>
    </font>
    <font>
      <sz val="11"/>
      <name val="Times New Roman"/>
      <family val="1"/>
      <charset val="186"/>
    </font>
    <font>
      <sz val="11"/>
      <color rgb="FF7030A0"/>
      <name val="Times New Roman"/>
      <family val="1"/>
      <charset val="186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0070C0"/>
      <name val="Times New Roman"/>
      <family val="1"/>
    </font>
    <font>
      <sz val="10"/>
      <name val="TimesLT"/>
      <charset val="186"/>
    </font>
    <font>
      <sz val="11"/>
      <color indexed="36"/>
      <name val="Times New Roman"/>
      <family val="1"/>
      <charset val="186"/>
    </font>
    <font>
      <sz val="11"/>
      <color indexed="8"/>
      <name val="Times New Roman"/>
      <family val="1"/>
    </font>
    <font>
      <sz val="11"/>
      <color rgb="FF0070C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1"/>
      <color theme="9" tint="-0.249977111117893"/>
      <name val="Times New Roman"/>
      <family val="1"/>
      <charset val="186"/>
    </font>
    <font>
      <sz val="11"/>
      <color rgb="FF002060"/>
      <name val="Times New Roman"/>
      <family val="1"/>
      <charset val="186"/>
    </font>
    <font>
      <b/>
      <sz val="11"/>
      <color rgb="FF002060"/>
      <name val="Times New Roman"/>
      <family val="1"/>
    </font>
    <font>
      <sz val="11"/>
      <color theme="9" tint="-0.499984740745262"/>
      <name val="Times New Roman"/>
      <family val="1"/>
      <charset val="186"/>
    </font>
    <font>
      <sz val="11"/>
      <color indexed="30"/>
      <name val="Times New Roman"/>
      <family val="1"/>
      <charset val="186"/>
    </font>
    <font>
      <sz val="11"/>
      <color indexed="12"/>
      <name val="Times New Roman"/>
      <family val="1"/>
      <charset val="186"/>
    </font>
    <font>
      <sz val="11"/>
      <color rgb="FF00206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002060"/>
      <name val="Times New Roman"/>
      <family val="1"/>
      <charset val="186"/>
    </font>
    <font>
      <b/>
      <sz val="11"/>
      <color indexed="36"/>
      <name val="Times New Roman"/>
      <family val="1"/>
      <charset val="186"/>
    </font>
    <font>
      <b/>
      <sz val="11"/>
      <color theme="6" tint="-0.499984740745262"/>
      <name val="Times New Roman"/>
      <family val="1"/>
      <charset val="186"/>
    </font>
    <font>
      <sz val="11"/>
      <color theme="6" tint="-0.499984740745262"/>
      <name val="Times New Roman"/>
      <family val="1"/>
    </font>
    <font>
      <b/>
      <sz val="11"/>
      <color rgb="FF7030A0"/>
      <name val="Calibri"/>
      <family val="2"/>
      <charset val="186"/>
      <scheme val="minor"/>
    </font>
    <font>
      <sz val="11"/>
      <color indexed="30"/>
      <name val="Times New Roman"/>
      <family val="1"/>
    </font>
    <font>
      <b/>
      <sz val="11"/>
      <color indexed="30"/>
      <name val="Times New Roman"/>
      <family val="1"/>
    </font>
    <font>
      <b/>
      <sz val="11"/>
      <color theme="9" tint="-0.499984740745262"/>
      <name val="Times New Roman"/>
      <family val="1"/>
      <charset val="186"/>
    </font>
    <font>
      <b/>
      <sz val="11"/>
      <color rgb="FF7030A0"/>
      <name val="Times New Roman"/>
      <family val="1"/>
      <charset val="186"/>
    </font>
    <font>
      <b/>
      <sz val="11"/>
      <color theme="6" tint="-0.499984740745262"/>
      <name val="Times New Roman"/>
      <family val="1"/>
    </font>
    <font>
      <b/>
      <sz val="11"/>
      <color rgb="FF0070C0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color indexed="40"/>
      <name val="Times New Roman"/>
      <family val="1"/>
      <charset val="186"/>
    </font>
    <font>
      <sz val="11"/>
      <color indexed="8"/>
      <name val="Calibri"/>
      <family val="2"/>
      <charset val="1"/>
    </font>
    <font>
      <sz val="11"/>
      <color theme="5" tint="-0.499984740745262"/>
      <name val="Times New Roman"/>
      <family val="1"/>
      <charset val="186"/>
    </font>
    <font>
      <sz val="11"/>
      <color theme="8" tint="-0.499984740745262"/>
      <name val="Times New Roman"/>
      <family val="1"/>
      <charset val="186"/>
    </font>
    <font>
      <sz val="10"/>
      <name val="Arial"/>
      <family val="2"/>
    </font>
    <font>
      <sz val="11"/>
      <color theme="6" tint="-0.499984740745262"/>
      <name val="Times New Roman"/>
      <family val="1"/>
      <charset val="186"/>
    </font>
    <font>
      <sz val="11"/>
      <color theme="7" tint="-0.499984740745262"/>
      <name val="Times New Roman"/>
      <family val="1"/>
      <charset val="186"/>
    </font>
    <font>
      <sz val="11"/>
      <color theme="9" tint="-0.499984740745262"/>
      <name val="Times New Roman"/>
      <family val="1"/>
    </font>
    <font>
      <sz val="11"/>
      <color rgb="FF00B050"/>
      <name val="Times New Roman"/>
      <family val="1"/>
      <charset val="186"/>
    </font>
    <font>
      <b/>
      <sz val="11"/>
      <color rgb="FF00B050"/>
      <name val="Times New Roman"/>
      <family val="1"/>
      <charset val="186"/>
    </font>
    <font>
      <b/>
      <sz val="11"/>
      <color indexed="17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color indexed="10"/>
      <name val="Times New Roman Baltic"/>
      <family val="1"/>
      <charset val="186"/>
    </font>
    <font>
      <b/>
      <sz val="11"/>
      <color indexed="60"/>
      <name val="Times New Roman Baltic"/>
      <charset val="186"/>
    </font>
    <font>
      <b/>
      <sz val="11"/>
      <color indexed="56"/>
      <name val="Times New Roman Baltic"/>
      <charset val="186"/>
    </font>
    <font>
      <sz val="11"/>
      <color rgb="FFFF0000"/>
      <name val="Times New Roman Baltic"/>
      <family val="1"/>
      <charset val="186"/>
    </font>
    <font>
      <sz val="11"/>
      <color indexed="10"/>
      <name val="Times New Roman Baltic"/>
      <family val="1"/>
      <charset val="186"/>
    </font>
    <font>
      <b/>
      <sz val="11"/>
      <color indexed="17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b/>
      <sz val="11"/>
      <color theme="4" tint="-0.499984740745262"/>
      <name val="Times New Roman"/>
      <family val="1"/>
      <charset val="186"/>
    </font>
    <font>
      <b/>
      <sz val="11"/>
      <color rgb="FFFF0000"/>
      <name val="Times New Roman"/>
      <family val="1"/>
    </font>
    <font>
      <sz val="11"/>
      <color indexed="36"/>
      <name val="Times New Roman"/>
      <family val="1"/>
    </font>
    <font>
      <b/>
      <sz val="11"/>
      <color theme="8" tint="-0.499984740745262"/>
      <name val="Times New Roman"/>
      <family val="1"/>
      <charset val="186"/>
    </font>
    <font>
      <b/>
      <sz val="11"/>
      <color indexed="30"/>
      <name val="Times New Roman"/>
      <family val="1"/>
      <charset val="186"/>
    </font>
    <font>
      <b/>
      <sz val="11"/>
      <color rgb="FF00B0F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1"/>
      <color indexed="57"/>
      <name val="Times New Roman"/>
      <family val="1"/>
      <charset val="186"/>
    </font>
    <font>
      <b/>
      <sz val="11"/>
      <color indexed="12"/>
      <name val="Times New Roman Baltic"/>
      <family val="1"/>
      <charset val="186"/>
    </font>
    <font>
      <b/>
      <sz val="11"/>
      <color rgb="FF7030A0"/>
      <name val="Times New Roman Baltic"/>
      <charset val="186"/>
    </font>
    <font>
      <b/>
      <sz val="11"/>
      <name val="Times New Roman Baltic"/>
      <charset val="186"/>
    </font>
    <font>
      <sz val="11"/>
      <name val="Times New Roman Baltic"/>
      <family val="1"/>
      <charset val="186"/>
    </font>
    <font>
      <sz val="11"/>
      <color rgb="FF00B050"/>
      <name val="Times New Roman"/>
      <family val="1"/>
    </font>
    <font>
      <sz val="11"/>
      <name val="Calibri"/>
      <family val="2"/>
      <scheme val="minor"/>
    </font>
    <font>
      <sz val="11"/>
      <name val="Calibri"/>
      <family val="2"/>
      <charset val="186"/>
      <scheme val="minor"/>
    </font>
    <font>
      <i/>
      <sz val="11"/>
      <name val="Times New Roman"/>
      <family val="1"/>
    </font>
    <font>
      <vertAlign val="superscript"/>
      <sz val="11"/>
      <name val="Times New Roman"/>
      <family val="1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7">
    <xf numFmtId="0" fontId="0" fillId="0" borderId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22" fillId="0" borderId="0"/>
    <xf numFmtId="0" fontId="15" fillId="0" borderId="0"/>
    <xf numFmtId="0" fontId="22" fillId="0" borderId="0"/>
    <xf numFmtId="0" fontId="15" fillId="0" borderId="0"/>
    <xf numFmtId="164" fontId="1" fillId="0" borderId="0" applyFont="0" applyFill="0" applyBorder="0" applyAlignment="0" applyProtection="0"/>
    <xf numFmtId="167" fontId="22" fillId="0" borderId="0"/>
    <xf numFmtId="9" fontId="22" fillId="0" borderId="0" applyFont="0" applyFill="0" applyBorder="0" applyAlignment="0" applyProtection="0"/>
    <xf numFmtId="0" fontId="46" fillId="0" borderId="0"/>
    <xf numFmtId="0" fontId="22" fillId="0" borderId="0"/>
    <xf numFmtId="0" fontId="49" fillId="0" borderId="0"/>
    <xf numFmtId="0" fontId="49" fillId="0" borderId="0"/>
    <xf numFmtId="0" fontId="22" fillId="0" borderId="0"/>
    <xf numFmtId="9" fontId="22" fillId="0" borderId="0" applyFont="0" applyFill="0" applyBorder="0" applyAlignment="0" applyProtection="0"/>
  </cellStyleXfs>
  <cellXfs count="76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8" fillId="5" borderId="1" xfId="0" applyNumberFormat="1" applyFont="1" applyFill="1" applyBorder="1" applyAlignment="1">
      <alignment horizontal="righ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1" fillId="0" borderId="0" xfId="0" applyFont="1" applyFill="1"/>
    <xf numFmtId="0" fontId="10" fillId="0" borderId="0" xfId="0" applyFont="1"/>
    <xf numFmtId="0" fontId="2" fillId="4" borderId="2" xfId="0" applyFont="1" applyFill="1" applyBorder="1" applyAlignment="1">
      <alignment horizontal="left" vertical="center" wrapText="1"/>
    </xf>
    <xf numFmtId="2" fontId="11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2" applyNumberFormat="1" applyFont="1" applyFill="1" applyBorder="1" applyAlignment="1" applyProtection="1">
      <alignment horizontal="center" vertical="center"/>
      <protection locked="0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right" vertical="center"/>
    </xf>
    <xf numFmtId="2" fontId="5" fillId="0" borderId="1" xfId="0" applyNumberFormat="1" applyFont="1" applyFill="1" applyBorder="1" applyAlignment="1">
      <alignment vertical="center" wrapText="1"/>
    </xf>
    <xf numFmtId="2" fontId="5" fillId="0" borderId="1" xfId="2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wrapText="1"/>
    </xf>
    <xf numFmtId="2" fontId="11" fillId="0" borderId="1" xfId="2" applyNumberFormat="1" applyFont="1" applyFill="1" applyBorder="1" applyAlignment="1" applyProtection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165" fontId="11" fillId="8" borderId="1" xfId="0" applyNumberFormat="1" applyFont="1" applyFill="1" applyBorder="1" applyAlignment="1">
      <alignment horizontal="center" vertical="center"/>
    </xf>
    <xf numFmtId="1" fontId="11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left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2" fillId="9" borderId="2" xfId="0" applyFont="1" applyFill="1" applyBorder="1" applyAlignment="1">
      <alignment horizontal="left" vertical="center" wrapText="1"/>
    </xf>
    <xf numFmtId="2" fontId="10" fillId="0" borderId="1" xfId="0" applyNumberFormat="1" applyFont="1" applyBorder="1"/>
    <xf numFmtId="0" fontId="14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" xfId="4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9" fontId="24" fillId="5" borderId="1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right" vertical="center"/>
    </xf>
    <xf numFmtId="0" fontId="25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/>
    </xf>
    <xf numFmtId="9" fontId="11" fillId="5" borderId="1" xfId="0" applyNumberFormat="1" applyFont="1" applyFill="1" applyBorder="1" applyAlignment="1">
      <alignment horizontal="center" vertical="center"/>
    </xf>
    <xf numFmtId="2" fontId="11" fillId="5" borderId="5" xfId="0" applyNumberFormat="1" applyFont="1" applyFill="1" applyBorder="1" applyAlignment="1">
      <alignment horizontal="right" vertical="center"/>
    </xf>
    <xf numFmtId="2" fontId="11" fillId="5" borderId="2" xfId="0" applyNumberFormat="1" applyFont="1" applyFill="1" applyBorder="1" applyAlignment="1">
      <alignment horizontal="right" vertical="center"/>
    </xf>
    <xf numFmtId="0" fontId="26" fillId="5" borderId="6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0" fillId="5" borderId="0" xfId="0" applyFont="1" applyFill="1"/>
    <xf numFmtId="0" fontId="8" fillId="5" borderId="1" xfId="5" applyFont="1" applyFill="1" applyBorder="1" applyAlignment="1" applyProtection="1">
      <alignment horizontal="center" vertical="center"/>
    </xf>
    <xf numFmtId="2" fontId="8" fillId="5" borderId="7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wrapText="1"/>
    </xf>
    <xf numFmtId="2" fontId="8" fillId="5" borderId="3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center" wrapText="1"/>
    </xf>
    <xf numFmtId="0" fontId="16" fillId="6" borderId="1" xfId="0" applyFont="1" applyFill="1" applyBorder="1" applyAlignment="1">
      <alignment horizontal="center" vertical="center" wrapText="1"/>
    </xf>
    <xf numFmtId="1" fontId="11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5" borderId="1" xfId="5" applyFont="1" applyFill="1" applyBorder="1" applyAlignment="1">
      <alignment horizontal="left" vertical="center" wrapText="1"/>
    </xf>
    <xf numFmtId="0" fontId="8" fillId="5" borderId="1" xfId="5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65" fontId="11" fillId="5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right" vertical="center"/>
    </xf>
    <xf numFmtId="2" fontId="5" fillId="5" borderId="7" xfId="0" applyNumberFormat="1" applyFont="1" applyFill="1" applyBorder="1" applyAlignment="1">
      <alignment horizontal="right" vertical="center"/>
    </xf>
    <xf numFmtId="0" fontId="30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wrapText="1"/>
    </xf>
    <xf numFmtId="0" fontId="31" fillId="0" borderId="0" xfId="0" applyFont="1"/>
    <xf numFmtId="2" fontId="5" fillId="5" borderId="3" xfId="0" applyNumberFormat="1" applyFont="1" applyFill="1" applyBorder="1" applyAlignment="1">
      <alignment horizontal="right" vertical="center"/>
    </xf>
    <xf numFmtId="2" fontId="5" fillId="5" borderId="4" xfId="0" applyNumberFormat="1" applyFont="1" applyFill="1" applyBorder="1" applyAlignment="1">
      <alignment horizontal="right" vertical="center"/>
    </xf>
    <xf numFmtId="0" fontId="23" fillId="5" borderId="1" xfId="0" applyFont="1" applyFill="1" applyBorder="1" applyAlignment="1" applyProtection="1">
      <alignment horizontal="center" vertical="center"/>
    </xf>
    <xf numFmtId="165" fontId="23" fillId="5" borderId="1" xfId="0" applyNumberFormat="1" applyFont="1" applyFill="1" applyBorder="1" applyAlignment="1">
      <alignment horizontal="center" vertical="center"/>
    </xf>
    <xf numFmtId="1" fontId="23" fillId="5" borderId="1" xfId="0" applyNumberFormat="1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5" applyFont="1" applyFill="1" applyBorder="1" applyAlignment="1" applyProtection="1">
      <alignment horizontal="center" vertical="center" wrapText="1"/>
    </xf>
    <xf numFmtId="0" fontId="25" fillId="5" borderId="1" xfId="0" applyNumberFormat="1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5" borderId="6" xfId="0" applyFont="1" applyFill="1" applyBorder="1" applyAlignment="1">
      <alignment horizontal="center" vertical="center"/>
    </xf>
    <xf numFmtId="0" fontId="32" fillId="5" borderId="6" xfId="0" applyNumberFormat="1" applyFont="1" applyFill="1" applyBorder="1" applyAlignment="1">
      <alignment horizontal="left" vertical="center" wrapText="1"/>
    </xf>
    <xf numFmtId="2" fontId="23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left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right" vertical="center" wrapText="1"/>
    </xf>
    <xf numFmtId="4" fontId="5" fillId="5" borderId="7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/>
    <xf numFmtId="4" fontId="10" fillId="5" borderId="5" xfId="0" applyNumberFormat="1" applyFont="1" applyFill="1" applyBorder="1" applyAlignment="1">
      <alignment horizontal="right"/>
    </xf>
    <xf numFmtId="4" fontId="10" fillId="5" borderId="2" xfId="0" applyNumberFormat="1" applyFont="1" applyFill="1" applyBorder="1" applyAlignment="1">
      <alignment horizontal="right"/>
    </xf>
    <xf numFmtId="0" fontId="30" fillId="5" borderId="6" xfId="0" applyFont="1" applyFill="1" applyBorder="1"/>
    <xf numFmtId="0" fontId="13" fillId="0" borderId="0" xfId="0" applyFont="1" applyFill="1"/>
    <xf numFmtId="0" fontId="8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9" fontId="3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6" xfId="0" applyFont="1" applyBorder="1"/>
    <xf numFmtId="4" fontId="10" fillId="0" borderId="1" xfId="0" applyNumberFormat="1" applyFont="1" applyBorder="1"/>
    <xf numFmtId="0" fontId="21" fillId="0" borderId="0" xfId="0" applyFont="1" applyFill="1" applyAlignment="1">
      <alignment horizontal="left"/>
    </xf>
    <xf numFmtId="165" fontId="5" fillId="0" borderId="1" xfId="0" applyNumberFormat="1" applyFont="1" applyFill="1" applyBorder="1" applyAlignment="1">
      <alignment horizontal="center" vertical="center" wrapText="1"/>
    </xf>
    <xf numFmtId="9" fontId="35" fillId="0" borderId="1" xfId="4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1" fontId="4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5" fillId="0" borderId="1" xfId="6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9" fontId="41" fillId="0" borderId="1" xfId="4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41" fillId="0" borderId="1" xfId="0" applyFont="1" applyBorder="1"/>
    <xf numFmtId="2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left" wrapText="1"/>
    </xf>
    <xf numFmtId="0" fontId="11" fillId="0" borderId="0" xfId="0" applyFont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0" fontId="12" fillId="0" borderId="0" xfId="0" applyFont="1"/>
    <xf numFmtId="0" fontId="13" fillId="0" borderId="6" xfId="0" applyFont="1" applyBorder="1"/>
    <xf numFmtId="0" fontId="13" fillId="0" borderId="1" xfId="0" applyFont="1" applyBorder="1"/>
    <xf numFmtId="2" fontId="13" fillId="0" borderId="5" xfId="0" applyNumberFormat="1" applyFont="1" applyBorder="1" applyAlignment="1">
      <alignment horizontal="right"/>
    </xf>
    <xf numFmtId="2" fontId="13" fillId="0" borderId="2" xfId="0" applyNumberFormat="1" applyFont="1" applyBorder="1" applyAlignment="1">
      <alignment horizontal="right"/>
    </xf>
    <xf numFmtId="0" fontId="13" fillId="0" borderId="0" xfId="0" applyFont="1"/>
    <xf numFmtId="0" fontId="1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top"/>
    </xf>
    <xf numFmtId="9" fontId="35" fillId="5" borderId="1" xfId="0" applyNumberFormat="1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wrapText="1"/>
    </xf>
    <xf numFmtId="0" fontId="8" fillId="0" borderId="1" xfId="0" applyFont="1" applyBorder="1"/>
    <xf numFmtId="0" fontId="41" fillId="5" borderId="1" xfId="0" applyFont="1" applyFill="1" applyBorder="1"/>
    <xf numFmtId="0" fontId="12" fillId="0" borderId="0" xfId="0" applyFont="1" applyAlignment="1">
      <alignment wrapText="1"/>
    </xf>
    <xf numFmtId="0" fontId="8" fillId="12" borderId="1" xfId="0" applyFont="1" applyFill="1" applyBorder="1" applyAlignment="1">
      <alignment horizontal="center" vertical="center" wrapText="1"/>
    </xf>
    <xf numFmtId="166" fontId="8" fillId="12" borderId="1" xfId="0" applyNumberFormat="1" applyFont="1" applyFill="1" applyBorder="1" applyAlignment="1">
      <alignment horizontal="center" vertical="center"/>
    </xf>
    <xf numFmtId="2" fontId="43" fillId="12" borderId="1" xfId="0" applyNumberFormat="1" applyFont="1" applyFill="1" applyBorder="1" applyAlignment="1">
      <alignment horizontal="right" vertical="center"/>
    </xf>
    <xf numFmtId="0" fontId="16" fillId="2" borderId="5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center" vertical="center"/>
    </xf>
    <xf numFmtId="49" fontId="35" fillId="5" borderId="1" xfId="10" applyNumberFormat="1" applyFont="1" applyFill="1" applyBorder="1" applyAlignment="1" applyProtection="1">
      <alignment horizontal="center" vertical="center" wrapText="1"/>
    </xf>
    <xf numFmtId="2" fontId="44" fillId="5" borderId="5" xfId="0" applyNumberFormat="1" applyFont="1" applyFill="1" applyBorder="1" applyAlignment="1">
      <alignment horizontal="right" vertical="center"/>
    </xf>
    <xf numFmtId="2" fontId="44" fillId="5" borderId="2" xfId="0" applyNumberFormat="1" applyFont="1" applyFill="1" applyBorder="1" applyAlignment="1">
      <alignment horizontal="right" vertical="center"/>
    </xf>
    <xf numFmtId="0" fontId="43" fillId="0" borderId="0" xfId="0" applyFont="1"/>
    <xf numFmtId="4" fontId="44" fillId="0" borderId="5" xfId="0" applyNumberFormat="1" applyFont="1" applyFill="1" applyBorder="1" applyAlignment="1">
      <alignment horizontal="right"/>
    </xf>
    <xf numFmtId="4" fontId="44" fillId="0" borderId="2" xfId="0" applyNumberFormat="1" applyFont="1" applyFill="1" applyBorder="1" applyAlignment="1">
      <alignment horizontal="right"/>
    </xf>
    <xf numFmtId="0" fontId="43" fillId="0" borderId="1" xfId="0" applyFont="1" applyBorder="1"/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wrapText="1"/>
    </xf>
    <xf numFmtId="0" fontId="44" fillId="0" borderId="1" xfId="0" applyFont="1" applyFill="1" applyBorder="1"/>
    <xf numFmtId="0" fontId="41" fillId="0" borderId="1" xfId="0" applyFont="1" applyFill="1" applyBorder="1"/>
    <xf numFmtId="0" fontId="44" fillId="0" borderId="0" xfId="0" applyFont="1"/>
    <xf numFmtId="0" fontId="44" fillId="0" borderId="1" xfId="0" applyFont="1" applyBorder="1"/>
    <xf numFmtId="2" fontId="43" fillId="0" borderId="1" xfId="0" applyNumberFormat="1" applyFont="1" applyFill="1" applyBorder="1" applyAlignment="1">
      <alignment horizontal="right" vertical="center"/>
    </xf>
    <xf numFmtId="0" fontId="9" fillId="7" borderId="5" xfId="0" applyFont="1" applyFill="1" applyBorder="1" applyAlignment="1">
      <alignment horizontal="center" wrapText="1"/>
    </xf>
    <xf numFmtId="2" fontId="44" fillId="0" borderId="5" xfId="0" applyNumberFormat="1" applyFont="1" applyFill="1" applyBorder="1" applyAlignment="1">
      <alignment horizontal="right"/>
    </xf>
    <xf numFmtId="2" fontId="44" fillId="0" borderId="2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left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right" vertical="center"/>
    </xf>
    <xf numFmtId="2" fontId="8" fillId="0" borderId="3" xfId="0" applyNumberFormat="1" applyFont="1" applyFill="1" applyBorder="1" applyAlignment="1">
      <alignment horizontal="right" vertical="center"/>
    </xf>
    <xf numFmtId="2" fontId="13" fillId="0" borderId="1" xfId="0" applyNumberFormat="1" applyFont="1" applyBorder="1" applyAlignment="1">
      <alignment horizontal="right"/>
    </xf>
    <xf numFmtId="2" fontId="13" fillId="0" borderId="1" xfId="0" applyNumberFormat="1" applyFont="1" applyBorder="1"/>
    <xf numFmtId="1" fontId="8" fillId="0" borderId="1" xfId="0" applyNumberFormat="1" applyFont="1" applyFill="1" applyBorder="1" applyAlignment="1">
      <alignment horizontal="center" vertical="center"/>
    </xf>
    <xf numFmtId="165" fontId="8" fillId="14" borderId="1" xfId="0" applyNumberFormat="1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right" vertical="center"/>
    </xf>
    <xf numFmtId="2" fontId="23" fillId="0" borderId="1" xfId="0" applyNumberFormat="1" applyFont="1" applyBorder="1" applyAlignment="1">
      <alignment horizontal="right" vertical="center"/>
    </xf>
    <xf numFmtId="0" fontId="12" fillId="0" borderId="0" xfId="0" applyFont="1" applyAlignment="1"/>
    <xf numFmtId="0" fontId="19" fillId="0" borderId="0" xfId="0" applyFont="1"/>
    <xf numFmtId="49" fontId="8" fillId="5" borderId="1" xfId="0" applyNumberFormat="1" applyFont="1" applyFill="1" applyBorder="1" applyAlignment="1">
      <alignment horizontal="center" vertical="center"/>
    </xf>
    <xf numFmtId="2" fontId="8" fillId="14" borderId="1" xfId="8" applyNumberFormat="1" applyFont="1" applyFill="1" applyBorder="1" applyAlignment="1">
      <alignment horizontal="center" vertical="center"/>
    </xf>
    <xf numFmtId="2" fontId="8" fillId="0" borderId="1" xfId="8" applyNumberFormat="1" applyFont="1" applyBorder="1" applyAlignment="1">
      <alignment horizontal="right" vertical="center"/>
    </xf>
    <xf numFmtId="0" fontId="8" fillId="0" borderId="4" xfId="0" applyFont="1" applyFill="1" applyBorder="1" applyAlignment="1">
      <alignment horizontal="left" vertical="center" wrapText="1"/>
    </xf>
    <xf numFmtId="2" fontId="8" fillId="12" borderId="1" xfId="8" applyNumberFormat="1" applyFont="1" applyFill="1" applyBorder="1" applyAlignment="1">
      <alignment horizontal="center" vertical="center"/>
    </xf>
    <xf numFmtId="2" fontId="8" fillId="0" borderId="4" xfId="0" applyNumberFormat="1" applyFont="1" applyBorder="1" applyAlignment="1">
      <alignment horizontal="right" vertical="center"/>
    </xf>
    <xf numFmtId="0" fontId="23" fillId="0" borderId="2" xfId="0" applyFont="1" applyFill="1" applyBorder="1" applyAlignment="1">
      <alignment horizontal="left" vertical="center" wrapText="1"/>
    </xf>
    <xf numFmtId="2" fontId="13" fillId="0" borderId="8" xfId="0" applyNumberFormat="1" applyFont="1" applyBorder="1" applyAlignment="1">
      <alignment horizontal="right"/>
    </xf>
    <xf numFmtId="4" fontId="13" fillId="0" borderId="5" xfId="0" applyNumberFormat="1" applyFont="1" applyFill="1" applyBorder="1" applyAlignment="1">
      <alignment horizontal="right"/>
    </xf>
    <xf numFmtId="4" fontId="13" fillId="0" borderId="2" xfId="0" applyNumberFormat="1" applyFont="1" applyFill="1" applyBorder="1" applyAlignment="1">
      <alignment horizontal="right"/>
    </xf>
    <xf numFmtId="0" fontId="8" fillId="13" borderId="1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 wrapText="1"/>
    </xf>
    <xf numFmtId="2" fontId="12" fillId="0" borderId="4" xfId="0" applyNumberFormat="1" applyFont="1" applyFill="1" applyBorder="1" applyAlignment="1">
      <alignment horizontal="right" vertical="center"/>
    </xf>
    <xf numFmtId="2" fontId="12" fillId="0" borderId="7" xfId="0" applyNumberFormat="1" applyFont="1" applyFill="1" applyBorder="1" applyAlignment="1">
      <alignment horizontal="right" vertical="center"/>
    </xf>
    <xf numFmtId="0" fontId="16" fillId="5" borderId="5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2" fontId="12" fillId="0" borderId="1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right" vertical="center"/>
    </xf>
    <xf numFmtId="2" fontId="13" fillId="0" borderId="9" xfId="0" applyNumberFormat="1" applyFont="1" applyFill="1" applyBorder="1" applyAlignment="1">
      <alignment horizontal="right" vertical="center"/>
    </xf>
    <xf numFmtId="0" fontId="23" fillId="0" borderId="0" xfId="0" applyFont="1" applyFill="1"/>
    <xf numFmtId="2" fontId="13" fillId="0" borderId="5" xfId="0" applyNumberFormat="1" applyFont="1" applyFill="1" applyBorder="1" applyAlignment="1">
      <alignment horizontal="right" vertical="center"/>
    </xf>
    <xf numFmtId="2" fontId="13" fillId="0" borderId="2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4" fontId="12" fillId="0" borderId="7" xfId="0" applyNumberFormat="1" applyFont="1" applyFill="1" applyBorder="1" applyAlignment="1">
      <alignment horizontal="right" vertical="center" wrapText="1"/>
    </xf>
    <xf numFmtId="0" fontId="13" fillId="0" borderId="6" xfId="0" applyFont="1" applyFill="1" applyBorder="1" applyAlignment="1">
      <alignment horizontal="center" vertical="center" wrapText="1"/>
    </xf>
    <xf numFmtId="9" fontId="41" fillId="0" borderId="1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right" vertical="center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2" fontId="43" fillId="0" borderId="1" xfId="0" applyNumberFormat="1" applyFont="1" applyFill="1" applyBorder="1" applyAlignment="1">
      <alignment horizontal="center" vertical="center"/>
    </xf>
    <xf numFmtId="2" fontId="43" fillId="0" borderId="3" xfId="0" applyNumberFormat="1" applyFont="1" applyFill="1" applyBorder="1" applyAlignment="1">
      <alignment horizontal="right" vertical="center"/>
    </xf>
    <xf numFmtId="0" fontId="16" fillId="7" borderId="5" xfId="6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8" fillId="5" borderId="12" xfId="0" applyFont="1" applyFill="1" applyBorder="1" applyAlignment="1">
      <alignment horizontal="left" vertical="center"/>
    </xf>
    <xf numFmtId="0" fontId="8" fillId="0" borderId="1" xfId="2" applyFont="1" applyFill="1" applyBorder="1" applyAlignment="1" applyProtection="1">
      <alignment horizontal="center" vertical="center" wrapText="1"/>
    </xf>
    <xf numFmtId="2" fontId="43" fillId="0" borderId="12" xfId="0" applyNumberFormat="1" applyFont="1" applyFill="1" applyBorder="1" applyAlignment="1">
      <alignment horizontal="right" vertical="center"/>
    </xf>
    <xf numFmtId="0" fontId="23" fillId="0" borderId="6" xfId="0" applyNumberFormat="1" applyFont="1" applyFill="1" applyBorder="1" applyAlignment="1" applyProtection="1">
      <alignment horizontal="center" vertical="center"/>
    </xf>
    <xf numFmtId="2" fontId="44" fillId="0" borderId="5" xfId="0" applyNumberFormat="1" applyFont="1" applyFill="1" applyBorder="1" applyAlignment="1">
      <alignment horizontal="right" vertical="center"/>
    </xf>
    <xf numFmtId="2" fontId="44" fillId="0" borderId="2" xfId="0" applyNumberFormat="1" applyFont="1" applyFill="1" applyBorder="1" applyAlignment="1">
      <alignment horizontal="right" vertical="center"/>
    </xf>
    <xf numFmtId="2" fontId="12" fillId="0" borderId="1" xfId="0" applyNumberFormat="1" applyFont="1" applyFill="1" applyBorder="1" applyAlignment="1">
      <alignment horizontal="center" vertical="center" wrapText="1"/>
    </xf>
    <xf numFmtId="2" fontId="12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left" vertical="center" wrapText="1"/>
    </xf>
    <xf numFmtId="9" fontId="35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wrapText="1"/>
    </xf>
    <xf numFmtId="0" fontId="27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4" fontId="8" fillId="0" borderId="12" xfId="0" applyNumberFormat="1" applyFont="1" applyFill="1" applyBorder="1" applyAlignment="1">
      <alignment horizontal="right" vertical="center" wrapText="1"/>
    </xf>
    <xf numFmtId="0" fontId="18" fillId="5" borderId="2" xfId="0" applyFont="1" applyFill="1" applyBorder="1" applyAlignment="1">
      <alignment horizontal="left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 wrapText="1"/>
    </xf>
    <xf numFmtId="2" fontId="8" fillId="0" borderId="12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12" xfId="0" applyNumberFormat="1" applyFont="1" applyFill="1" applyBorder="1" applyAlignment="1">
      <alignment vertical="center" wrapText="1"/>
    </xf>
    <xf numFmtId="0" fontId="43" fillId="2" borderId="2" xfId="0" applyFont="1" applyFill="1" applyBorder="1" applyAlignment="1">
      <alignment horizontal="left" vertical="center" wrapText="1"/>
    </xf>
    <xf numFmtId="0" fontId="44" fillId="0" borderId="6" xfId="0" applyFont="1" applyFill="1" applyBorder="1"/>
    <xf numFmtId="4" fontId="44" fillId="0" borderId="13" xfId="0" applyNumberFormat="1" applyFont="1" applyFill="1" applyBorder="1" applyAlignment="1">
      <alignment horizontal="right"/>
    </xf>
    <xf numFmtId="4" fontId="44" fillId="0" borderId="14" xfId="0" applyNumberFormat="1" applyFont="1" applyFill="1" applyBorder="1" applyAlignment="1">
      <alignment horizontal="right"/>
    </xf>
    <xf numFmtId="0" fontId="8" fillId="0" borderId="7" xfId="6" applyFont="1" applyFill="1" applyBorder="1" applyAlignment="1" applyProtection="1">
      <alignment vertical="center" wrapText="1"/>
    </xf>
    <xf numFmtId="165" fontId="8" fillId="0" borderId="1" xfId="0" applyNumberFormat="1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right" vertical="center"/>
    </xf>
    <xf numFmtId="2" fontId="44" fillId="0" borderId="9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45" fillId="2" borderId="5" xfId="0" applyFont="1" applyFill="1" applyBorder="1" applyAlignment="1">
      <alignment horizontal="center" vertical="center" wrapText="1"/>
    </xf>
    <xf numFmtId="9" fontId="35" fillId="5" borderId="1" xfId="1" applyFont="1" applyFill="1" applyBorder="1" applyAlignment="1">
      <alignment horizontal="center" vertical="center" wrapText="1"/>
    </xf>
    <xf numFmtId="2" fontId="18" fillId="5" borderId="1" xfId="0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3" fillId="13" borderId="6" xfId="0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/>
    </xf>
    <xf numFmtId="0" fontId="41" fillId="13" borderId="1" xfId="0" applyFont="1" applyFill="1" applyBorder="1" applyAlignment="1">
      <alignment horizontal="center" vertical="center"/>
    </xf>
    <xf numFmtId="2" fontId="23" fillId="13" borderId="5" xfId="0" applyNumberFormat="1" applyFont="1" applyFill="1" applyBorder="1" applyAlignment="1">
      <alignment horizontal="right" vertical="center"/>
    </xf>
    <xf numFmtId="2" fontId="23" fillId="13" borderId="2" xfId="0" applyNumberFormat="1" applyFont="1" applyFill="1" applyBorder="1" applyAlignment="1">
      <alignment horizontal="right" vertical="center"/>
    </xf>
    <xf numFmtId="0" fontId="23" fillId="0" borderId="1" xfId="0" applyFont="1" applyFill="1" applyBorder="1"/>
    <xf numFmtId="0" fontId="8" fillId="13" borderId="7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center" vertical="center" wrapText="1"/>
    </xf>
    <xf numFmtId="2" fontId="8" fillId="13" borderId="1" xfId="0" applyNumberFormat="1" applyFont="1" applyFill="1" applyBorder="1" applyAlignment="1">
      <alignment horizontal="right" vertical="center"/>
    </xf>
    <xf numFmtId="0" fontId="23" fillId="13" borderId="1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 wrapText="1"/>
    </xf>
    <xf numFmtId="9" fontId="41" fillId="13" borderId="3" xfId="0" applyNumberFormat="1" applyFont="1" applyFill="1" applyBorder="1" applyAlignment="1">
      <alignment horizontal="center" vertical="center" wrapText="1"/>
    </xf>
    <xf numFmtId="2" fontId="23" fillId="13" borderId="5" xfId="0" applyNumberFormat="1" applyFont="1" applyFill="1" applyBorder="1" applyAlignment="1">
      <alignment horizontal="right" vertical="center" wrapText="1"/>
    </xf>
    <xf numFmtId="2" fontId="23" fillId="13" borderId="2" xfId="0" applyNumberFormat="1" applyFont="1" applyFill="1" applyBorder="1" applyAlignment="1">
      <alignment horizontal="right" vertical="center" wrapText="1"/>
    </xf>
    <xf numFmtId="0" fontId="8" fillId="5" borderId="7" xfId="0" applyFont="1" applyFill="1" applyBorder="1" applyAlignment="1">
      <alignment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4" fontId="8" fillId="5" borderId="7" xfId="0" applyNumberFormat="1" applyFont="1" applyFill="1" applyBorder="1" applyAlignment="1">
      <alignment horizontal="right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 wrapText="1"/>
    </xf>
    <xf numFmtId="4" fontId="23" fillId="5" borderId="5" xfId="0" applyNumberFormat="1" applyFont="1" applyFill="1" applyBorder="1" applyAlignment="1">
      <alignment horizontal="right" vertical="center"/>
    </xf>
    <xf numFmtId="4" fontId="23" fillId="5" borderId="2" xfId="0" applyNumberFormat="1" applyFont="1" applyFill="1" applyBorder="1" applyAlignment="1">
      <alignment horizontal="right" vertical="center" wrapText="1"/>
    </xf>
    <xf numFmtId="4" fontId="23" fillId="5" borderId="5" xfId="0" applyNumberFormat="1" applyFont="1" applyFill="1" applyBorder="1" applyAlignment="1">
      <alignment horizontal="right" vertical="center" wrapText="1"/>
    </xf>
    <xf numFmtId="2" fontId="8" fillId="13" borderId="1" xfId="0" applyNumberFormat="1" applyFont="1" applyFill="1" applyBorder="1" applyAlignment="1">
      <alignment horizontal="center" vertical="center"/>
    </xf>
    <xf numFmtId="2" fontId="8" fillId="13" borderId="7" xfId="0" applyNumberFormat="1" applyFont="1" applyFill="1" applyBorder="1" applyAlignment="1">
      <alignment horizontal="right" vertical="center"/>
    </xf>
    <xf numFmtId="0" fontId="8" fillId="5" borderId="7" xfId="0" applyFont="1" applyFill="1" applyBorder="1" applyAlignment="1">
      <alignment horizontal="right" vertical="center" wrapText="1"/>
    </xf>
    <xf numFmtId="0" fontId="23" fillId="5" borderId="2" xfId="0" applyFont="1" applyFill="1" applyBorder="1" applyAlignment="1">
      <alignment horizontal="right" vertical="center" wrapText="1"/>
    </xf>
    <xf numFmtId="0" fontId="8" fillId="5" borderId="7" xfId="2" applyFont="1" applyFill="1" applyBorder="1" applyAlignment="1" applyProtection="1">
      <alignment vertical="center" wrapText="1"/>
    </xf>
    <xf numFmtId="0" fontId="8" fillId="5" borderId="1" xfId="2" applyFont="1" applyFill="1" applyBorder="1" applyAlignment="1" applyProtection="1">
      <alignment horizontal="center" vertical="center" wrapText="1"/>
    </xf>
    <xf numFmtId="0" fontId="23" fillId="5" borderId="15" xfId="2" applyFont="1" applyFill="1" applyBorder="1" applyAlignment="1" applyProtection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9" fontId="41" fillId="5" borderId="12" xfId="0" applyNumberFormat="1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right" vertical="center"/>
    </xf>
    <xf numFmtId="0" fontId="23" fillId="5" borderId="5" xfId="0" applyFont="1" applyFill="1" applyBorder="1" applyAlignment="1">
      <alignment horizontal="right" vertical="center" wrapText="1"/>
    </xf>
    <xf numFmtId="2" fontId="8" fillId="5" borderId="3" xfId="0" applyNumberFormat="1" applyFont="1" applyFill="1" applyBorder="1" applyAlignment="1">
      <alignment horizontal="right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/>
    </xf>
    <xf numFmtId="2" fontId="23" fillId="5" borderId="10" xfId="0" applyNumberFormat="1" applyFont="1" applyFill="1" applyBorder="1" applyAlignment="1">
      <alignment horizontal="right" vertical="center"/>
    </xf>
    <xf numFmtId="2" fontId="23" fillId="5" borderId="9" xfId="0" applyNumberFormat="1" applyFont="1" applyFill="1" applyBorder="1" applyAlignment="1">
      <alignment horizontal="right" vertical="center" wrapText="1"/>
    </xf>
    <xf numFmtId="0" fontId="8" fillId="13" borderId="1" xfId="0" applyFont="1" applyFill="1" applyBorder="1" applyAlignment="1">
      <alignment vertical="center" wrapText="1"/>
    </xf>
    <xf numFmtId="2" fontId="8" fillId="13" borderId="1" xfId="0" applyNumberFormat="1" applyFont="1" applyFill="1" applyBorder="1" applyAlignment="1">
      <alignment horizontal="center" vertical="center" wrapText="1"/>
    </xf>
    <xf numFmtId="4" fontId="8" fillId="13" borderId="1" xfId="0" applyNumberFormat="1" applyFont="1" applyFill="1" applyBorder="1" applyAlignment="1">
      <alignment horizontal="right" vertical="center"/>
    </xf>
    <xf numFmtId="4" fontId="8" fillId="13" borderId="1" xfId="0" applyNumberFormat="1" applyFont="1" applyFill="1" applyBorder="1" applyAlignment="1">
      <alignment horizontal="right" vertical="center" wrapText="1"/>
    </xf>
    <xf numFmtId="0" fontId="16" fillId="7" borderId="10" xfId="0" applyFont="1" applyFill="1" applyBorder="1" applyAlignment="1">
      <alignment horizontal="center" vertical="center" wrapText="1"/>
    </xf>
    <xf numFmtId="4" fontId="23" fillId="13" borderId="10" xfId="0" applyNumberFormat="1" applyFont="1" applyFill="1" applyBorder="1" applyAlignment="1">
      <alignment horizontal="right" vertical="center"/>
    </xf>
    <xf numFmtId="4" fontId="23" fillId="13" borderId="9" xfId="0" applyNumberFormat="1" applyFont="1" applyFill="1" applyBorder="1" applyAlignment="1">
      <alignment horizontal="right" vertical="center" wrapText="1"/>
    </xf>
    <xf numFmtId="4" fontId="23" fillId="13" borderId="5" xfId="0" applyNumberFormat="1" applyFont="1" applyFill="1" applyBorder="1" applyAlignment="1">
      <alignment horizontal="right" vertical="center" wrapText="1"/>
    </xf>
    <xf numFmtId="4" fontId="23" fillId="13" borderId="2" xfId="0" applyNumberFormat="1" applyFont="1" applyFill="1" applyBorder="1" applyAlignment="1">
      <alignment horizontal="right" vertical="center" wrapText="1"/>
    </xf>
    <xf numFmtId="0" fontId="8" fillId="5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vertical="center" wrapText="1"/>
    </xf>
    <xf numFmtId="0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0" applyNumberFormat="1" applyFont="1" applyFill="1" applyBorder="1" applyAlignment="1">
      <alignment vertical="center" wrapText="1"/>
    </xf>
    <xf numFmtId="0" fontId="8" fillId="5" borderId="12" xfId="0" applyNumberFormat="1" applyFont="1" applyFill="1" applyBorder="1" applyAlignment="1">
      <alignment vertical="center" wrapText="1"/>
    </xf>
    <xf numFmtId="0" fontId="23" fillId="5" borderId="6" xfId="0" applyNumberFormat="1" applyFont="1" applyFill="1" applyBorder="1" applyAlignment="1" applyProtection="1">
      <alignment horizontal="center" vertical="center" wrapText="1"/>
      <protection locked="0"/>
    </xf>
    <xf numFmtId="9" fontId="41" fillId="13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13" borderId="2" xfId="0" applyFont="1" applyFill="1" applyBorder="1" applyAlignment="1">
      <alignment horizontal="left" vertical="center" wrapText="1"/>
    </xf>
    <xf numFmtId="0" fontId="23" fillId="13" borderId="6" xfId="5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 wrapText="1"/>
    </xf>
    <xf numFmtId="9" fontId="41" fillId="13" borderId="1" xfId="0" applyNumberFormat="1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wrapText="1"/>
    </xf>
    <xf numFmtId="0" fontId="12" fillId="7" borderId="5" xfId="0" applyFont="1" applyFill="1" applyBorder="1" applyAlignment="1">
      <alignment horizont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2" fontId="8" fillId="16" borderId="1" xfId="0" applyNumberFormat="1" applyFont="1" applyFill="1" applyBorder="1" applyAlignment="1">
      <alignment horizontal="center" vertical="center" wrapText="1"/>
    </xf>
    <xf numFmtId="9" fontId="35" fillId="16" borderId="1" xfId="0" applyNumberFormat="1" applyFont="1" applyFill="1" applyBorder="1" applyAlignment="1">
      <alignment horizontal="center" vertical="center" wrapText="1"/>
    </xf>
    <xf numFmtId="0" fontId="47" fillId="2" borderId="5" xfId="0" applyFont="1" applyFill="1" applyBorder="1" applyAlignment="1">
      <alignment horizontal="center" wrapText="1"/>
    </xf>
    <xf numFmtId="166" fontId="43" fillId="5" borderId="1" xfId="0" applyNumberFormat="1" applyFont="1" applyFill="1" applyBorder="1" applyAlignment="1">
      <alignment horizontal="center" vertical="center"/>
    </xf>
    <xf numFmtId="9" fontId="35" fillId="5" borderId="1" xfId="0" applyNumberFormat="1" applyFont="1" applyFill="1" applyBorder="1" applyAlignment="1">
      <alignment horizontal="center" vertical="center"/>
    </xf>
    <xf numFmtId="2" fontId="43" fillId="5" borderId="1" xfId="0" applyNumberFormat="1" applyFont="1" applyFill="1" applyBorder="1" applyAlignment="1">
      <alignment horizontal="right" vertical="center"/>
    </xf>
    <xf numFmtId="2" fontId="43" fillId="5" borderId="3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 applyProtection="1">
      <alignment horizontal="left" vertical="center" wrapText="1"/>
    </xf>
    <xf numFmtId="2" fontId="43" fillId="5" borderId="1" xfId="0" applyNumberFormat="1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left" vertical="center" wrapText="1"/>
    </xf>
    <xf numFmtId="2" fontId="13" fillId="0" borderId="11" xfId="0" applyNumberFormat="1" applyFont="1" applyBorder="1" applyAlignment="1">
      <alignment horizontal="right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3" xfId="0" applyFont="1" applyFill="1" applyBorder="1"/>
    <xf numFmtId="0" fontId="35" fillId="0" borderId="3" xfId="0" applyFont="1" applyFill="1" applyBorder="1"/>
    <xf numFmtId="2" fontId="13" fillId="0" borderId="10" xfId="0" applyNumberFormat="1" applyFont="1" applyFill="1" applyBorder="1" applyAlignment="1">
      <alignment horizontal="right"/>
    </xf>
    <xf numFmtId="2" fontId="13" fillId="0" borderId="9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left" wrapText="1"/>
    </xf>
    <xf numFmtId="2" fontId="13" fillId="0" borderId="5" xfId="0" applyNumberFormat="1" applyFont="1" applyFill="1" applyBorder="1"/>
    <xf numFmtId="2" fontId="13" fillId="0" borderId="2" xfId="0" applyNumberFormat="1" applyFont="1" applyFill="1" applyBorder="1"/>
    <xf numFmtId="0" fontId="8" fillId="0" borderId="12" xfId="0" applyFont="1" applyFill="1" applyBorder="1" applyAlignment="1">
      <alignment horizontal="left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23" fillId="0" borderId="15" xfId="0" applyFont="1" applyFill="1" applyBorder="1" applyAlignment="1">
      <alignment horizontal="center" vertical="center" wrapText="1"/>
    </xf>
    <xf numFmtId="2" fontId="23" fillId="0" borderId="12" xfId="0" applyNumberFormat="1" applyFont="1" applyFill="1" applyBorder="1" applyAlignment="1">
      <alignment horizontal="center" vertical="center"/>
    </xf>
    <xf numFmtId="9" fontId="41" fillId="0" borderId="12" xfId="0" applyNumberFormat="1" applyFont="1" applyFill="1" applyBorder="1" applyAlignment="1">
      <alignment horizontal="center" vertical="center"/>
    </xf>
    <xf numFmtId="2" fontId="23" fillId="0" borderId="11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/>
    </xf>
    <xf numFmtId="0" fontId="13" fillId="0" borderId="12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horizontal="right" vertical="center" wrapText="1"/>
    </xf>
    <xf numFmtId="0" fontId="11" fillId="5" borderId="5" xfId="0" applyFont="1" applyFill="1" applyBorder="1" applyAlignment="1">
      <alignment horizontal="right" vertical="center" wrapText="1"/>
    </xf>
    <xf numFmtId="9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right" vertical="center" wrapText="1"/>
    </xf>
    <xf numFmtId="0" fontId="8" fillId="5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/>
    </xf>
    <xf numFmtId="0" fontId="16" fillId="7" borderId="1" xfId="6" applyFont="1" applyFill="1" applyBorder="1" applyAlignment="1">
      <alignment horizontal="center" vertical="center" wrapText="1"/>
    </xf>
    <xf numFmtId="2" fontId="26" fillId="5" borderId="6" xfId="0" applyNumberFormat="1" applyFont="1" applyFill="1" applyBorder="1" applyAlignment="1">
      <alignment horizontal="left" vertical="center" wrapText="1"/>
    </xf>
    <xf numFmtId="0" fontId="11" fillId="5" borderId="1" xfId="13" applyFont="1" applyFill="1" applyBorder="1" applyAlignment="1">
      <alignment horizontal="center" vertical="center"/>
    </xf>
    <xf numFmtId="2" fontId="25" fillId="5" borderId="1" xfId="0" applyNumberFormat="1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right" vertical="center"/>
    </xf>
    <xf numFmtId="0" fontId="8" fillId="5" borderId="1" xfId="13" applyFont="1" applyFill="1" applyBorder="1" applyAlignment="1">
      <alignment horizontal="center" vertical="center"/>
    </xf>
    <xf numFmtId="0" fontId="11" fillId="5" borderId="1" xfId="5" applyFont="1" applyFill="1" applyBorder="1" applyAlignment="1" applyProtection="1">
      <alignment horizontal="center" vertical="center"/>
    </xf>
    <xf numFmtId="0" fontId="11" fillId="5" borderId="1" xfId="4" applyFont="1" applyFill="1" applyBorder="1" applyAlignment="1" applyProtection="1">
      <alignment horizontal="center" vertical="center" wrapText="1"/>
    </xf>
    <xf numFmtId="0" fontId="8" fillId="5" borderId="1" xfId="4" applyFont="1" applyFill="1" applyBorder="1" applyAlignment="1" applyProtection="1">
      <alignment horizontal="center" vertical="center" wrapText="1"/>
    </xf>
    <xf numFmtId="2" fontId="10" fillId="5" borderId="2" xfId="0" applyNumberFormat="1" applyFont="1" applyFill="1" applyBorder="1" applyAlignment="1">
      <alignment horizontal="right"/>
    </xf>
    <xf numFmtId="2" fontId="10" fillId="5" borderId="5" xfId="0" applyNumberFormat="1" applyFont="1" applyFill="1" applyBorder="1" applyAlignment="1">
      <alignment horizontal="right"/>
    </xf>
    <xf numFmtId="0" fontId="26" fillId="5" borderId="6" xfId="0" applyFont="1" applyFill="1" applyBorder="1"/>
    <xf numFmtId="0" fontId="10" fillId="5" borderId="1" xfId="0" applyFont="1" applyFill="1" applyBorder="1"/>
    <xf numFmtId="0" fontId="11" fillId="5" borderId="1" xfId="4" applyFont="1" applyFill="1" applyBorder="1" applyAlignment="1">
      <alignment horizontal="center" vertical="center"/>
    </xf>
    <xf numFmtId="0" fontId="5" fillId="5" borderId="1" xfId="4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/>
    <xf numFmtId="0" fontId="12" fillId="6" borderId="2" xfId="0" applyFont="1" applyFill="1" applyBorder="1" applyAlignment="1">
      <alignment wrapText="1"/>
    </xf>
    <xf numFmtId="4" fontId="8" fillId="0" borderId="1" xfId="4" applyNumberFormat="1" applyFont="1" applyFill="1" applyBorder="1" applyAlignment="1">
      <alignment horizontal="right" vertical="center" wrapText="1"/>
    </xf>
    <xf numFmtId="4" fontId="8" fillId="0" borderId="1" xfId="4" applyNumberFormat="1" applyFont="1" applyFill="1" applyBorder="1" applyAlignment="1">
      <alignment horizontal="right" vertical="center"/>
    </xf>
    <xf numFmtId="4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11" applyNumberFormat="1" applyFont="1" applyFill="1" applyBorder="1" applyAlignment="1" applyProtection="1">
      <alignment horizontal="left" vertical="center" wrapText="1"/>
    </xf>
    <xf numFmtId="0" fontId="8" fillId="5" borderId="3" xfId="0" applyFont="1" applyFill="1" applyBorder="1" applyAlignment="1" applyProtection="1">
      <alignment horizontal="left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2" fontId="8" fillId="5" borderId="7" xfId="0" applyNumberFormat="1" applyFont="1" applyFill="1" applyBorder="1" applyAlignment="1">
      <alignment horizontal="right" vertical="center" wrapText="1"/>
    </xf>
    <xf numFmtId="165" fontId="11" fillId="5" borderId="1" xfId="0" applyNumberFormat="1" applyFont="1" applyFill="1" applyBorder="1" applyAlignment="1">
      <alignment horizontal="center" vertical="center" wrapText="1"/>
    </xf>
    <xf numFmtId="2" fontId="11" fillId="5" borderId="5" xfId="0" applyNumberFormat="1" applyFont="1" applyFill="1" applyBorder="1" applyAlignment="1">
      <alignment horizontal="right" vertical="center" wrapText="1"/>
    </xf>
    <xf numFmtId="2" fontId="11" fillId="5" borderId="2" xfId="0" applyNumberFormat="1" applyFont="1" applyFill="1" applyBorder="1" applyAlignment="1">
      <alignment horizontal="right" vertical="center" wrapText="1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/>
    <xf numFmtId="0" fontId="23" fillId="0" borderId="3" xfId="0" applyFont="1" applyFill="1" applyBorder="1" applyAlignment="1">
      <alignment horizontal="right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3" fontId="5" fillId="10" borderId="1" xfId="0" applyNumberFormat="1" applyFont="1" applyFill="1" applyBorder="1" applyAlignment="1">
      <alignment horizontal="center" vertical="center"/>
    </xf>
    <xf numFmtId="3" fontId="5" fillId="5" borderId="1" xfId="2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10" borderId="0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5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/>
    </xf>
    <xf numFmtId="0" fontId="5" fillId="0" borderId="1" xfId="0" applyFont="1" applyFill="1" applyBorder="1"/>
    <xf numFmtId="1" fontId="5" fillId="5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8" borderId="1" xfId="4" applyFont="1" applyFill="1" applyBorder="1" applyAlignment="1" applyProtection="1">
      <alignment horizontal="left" vertical="center" wrapText="1"/>
    </xf>
    <xf numFmtId="2" fontId="23" fillId="5" borderId="1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top"/>
    </xf>
    <xf numFmtId="0" fontId="27" fillId="6" borderId="1" xfId="0" applyNumberFormat="1" applyFont="1" applyFill="1" applyBorder="1" applyAlignment="1" applyProtection="1">
      <alignment horizontal="center" vertical="center"/>
    </xf>
    <xf numFmtId="9" fontId="35" fillId="0" borderId="1" xfId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left" vertical="center" wrapText="1"/>
    </xf>
    <xf numFmtId="0" fontId="16" fillId="5" borderId="1" xfId="6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Border="1" applyAlignment="1">
      <alignment wrapText="1"/>
    </xf>
    <xf numFmtId="0" fontId="8" fillId="3" borderId="1" xfId="0" applyFont="1" applyFill="1" applyBorder="1" applyAlignment="1">
      <alignment horizontal="left" vertical="center" wrapText="1"/>
    </xf>
    <xf numFmtId="0" fontId="8" fillId="18" borderId="1" xfId="0" applyNumberFormat="1" applyFont="1" applyFill="1" applyBorder="1" applyAlignment="1" applyProtection="1">
      <alignment horizontal="left" vertical="center" wrapText="1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0" fontId="12" fillId="5" borderId="1" xfId="0" applyFont="1" applyFill="1" applyBorder="1" applyAlignment="1">
      <alignment wrapText="1"/>
    </xf>
    <xf numFmtId="0" fontId="27" fillId="2" borderId="1" xfId="0" applyFont="1" applyFill="1" applyBorder="1" applyAlignment="1">
      <alignment horizontal="left" vertical="center" wrapText="1"/>
    </xf>
    <xf numFmtId="9" fontId="35" fillId="5" borderId="1" xfId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18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center" wrapText="1"/>
    </xf>
    <xf numFmtId="9" fontId="35" fillId="0" borderId="1" xfId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vertical="center"/>
    </xf>
    <xf numFmtId="0" fontId="16" fillId="7" borderId="1" xfId="0" applyFont="1" applyFill="1" applyBorder="1" applyAlignment="1">
      <alignment horizontal="center" vertical="top" wrapText="1"/>
    </xf>
    <xf numFmtId="0" fontId="8" fillId="0" borderId="1" xfId="3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 wrapText="1"/>
    </xf>
    <xf numFmtId="2" fontId="35" fillId="0" borderId="1" xfId="0" quotePrefix="1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vertical="center" wrapText="1"/>
    </xf>
    <xf numFmtId="165" fontId="23" fillId="0" borderId="1" xfId="0" applyNumberFormat="1" applyFont="1" applyFill="1" applyBorder="1" applyAlignment="1">
      <alignment horizontal="center" vertical="center"/>
    </xf>
    <xf numFmtId="2" fontId="41" fillId="0" borderId="1" xfId="0" quotePrefix="1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left" vertical="center" wrapText="1"/>
    </xf>
    <xf numFmtId="166" fontId="5" fillId="0" borderId="1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5" fillId="0" borderId="1" xfId="3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164" fontId="5" fillId="0" borderId="1" xfId="8" applyFont="1" applyFill="1" applyBorder="1" applyAlignment="1">
      <alignment vertical="center"/>
    </xf>
    <xf numFmtId="0" fontId="11" fillId="15" borderId="1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top" wrapText="1"/>
    </xf>
    <xf numFmtId="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2" fillId="0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right" vertical="center" wrapText="1"/>
    </xf>
    <xf numFmtId="2" fontId="12" fillId="0" borderId="1" xfId="0" applyNumberFormat="1" applyFont="1" applyFill="1" applyBorder="1" applyAlignment="1">
      <alignment horizontal="right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5" borderId="6" xfId="0" applyFont="1" applyFill="1" applyBorder="1"/>
    <xf numFmtId="0" fontId="8" fillId="5" borderId="17" xfId="0" applyFont="1" applyFill="1" applyBorder="1"/>
    <xf numFmtId="0" fontId="8" fillId="0" borderId="6" xfId="0" applyFont="1" applyBorder="1"/>
    <xf numFmtId="0" fontId="12" fillId="5" borderId="6" xfId="0" applyFont="1" applyFill="1" applyBorder="1"/>
    <xf numFmtId="0" fontId="12" fillId="0" borderId="6" xfId="0" applyFont="1" applyBorder="1"/>
    <xf numFmtId="0" fontId="13" fillId="0" borderId="15" xfId="0" applyFont="1" applyBorder="1"/>
    <xf numFmtId="0" fontId="13" fillId="0" borderId="12" xfId="0" applyFont="1" applyBorder="1"/>
    <xf numFmtId="0" fontId="5" fillId="0" borderId="12" xfId="0" applyFont="1" applyBorder="1"/>
    <xf numFmtId="0" fontId="13" fillId="0" borderId="11" xfId="0" applyFont="1" applyBorder="1"/>
    <xf numFmtId="0" fontId="41" fillId="0" borderId="11" xfId="0" applyFont="1" applyBorder="1"/>
    <xf numFmtId="2" fontId="13" fillId="0" borderId="12" xfId="0" applyNumberFormat="1" applyFont="1" applyBorder="1" applyAlignment="1">
      <alignment horizontal="right"/>
    </xf>
    <xf numFmtId="2" fontId="13" fillId="0" borderId="18" xfId="0" applyNumberFormat="1" applyFont="1" applyBorder="1" applyAlignment="1">
      <alignment horizontal="right"/>
    </xf>
    <xf numFmtId="0" fontId="2" fillId="0" borderId="1" xfId="0" applyFont="1" applyBorder="1"/>
    <xf numFmtId="0" fontId="27" fillId="2" borderId="1" xfId="0" applyNumberFormat="1" applyFont="1" applyFill="1" applyBorder="1" applyAlignment="1" applyProtection="1">
      <alignment vertical="center" wrapText="1"/>
    </xf>
    <xf numFmtId="0" fontId="8" fillId="0" borderId="1" xfId="6" applyFont="1" applyFill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>
      <alignment horizontal="left" vertical="center"/>
    </xf>
    <xf numFmtId="2" fontId="23" fillId="0" borderId="1" xfId="0" applyNumberFormat="1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left" vertical="center" wrapText="1"/>
    </xf>
    <xf numFmtId="2" fontId="13" fillId="0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42" fillId="9" borderId="1" xfId="0" applyFont="1" applyFill="1" applyBorder="1" applyAlignment="1">
      <alignment horizontal="center"/>
    </xf>
    <xf numFmtId="2" fontId="23" fillId="2" borderId="1" xfId="0" applyNumberFormat="1" applyFont="1" applyFill="1" applyBorder="1" applyAlignment="1">
      <alignment horizontal="right" vertical="center"/>
    </xf>
    <xf numFmtId="164" fontId="8" fillId="0" borderId="1" xfId="8" applyFont="1" applyFill="1" applyBorder="1" applyAlignment="1">
      <alignment vertical="center"/>
    </xf>
    <xf numFmtId="164" fontId="23" fillId="0" borderId="1" xfId="8" applyFont="1" applyFill="1" applyBorder="1" applyAlignment="1">
      <alignment vertical="center"/>
    </xf>
    <xf numFmtId="164" fontId="23" fillId="15" borderId="1" xfId="8" applyFont="1" applyFill="1" applyBorder="1" applyAlignment="1">
      <alignment vertical="center"/>
    </xf>
    <xf numFmtId="0" fontId="31" fillId="0" borderId="1" xfId="0" applyFont="1" applyFill="1" applyBorder="1"/>
    <xf numFmtId="164" fontId="23" fillId="0" borderId="1" xfId="8" applyFont="1" applyFill="1" applyBorder="1" applyAlignment="1">
      <alignment horizontal="right" vertical="center"/>
    </xf>
    <xf numFmtId="164" fontId="23" fillId="15" borderId="1" xfId="8" applyFont="1" applyFill="1" applyBorder="1" applyAlignment="1">
      <alignment horizontal="right" vertical="center"/>
    </xf>
    <xf numFmtId="0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5" applyFont="1" applyFill="1" applyBorder="1" applyAlignment="1">
      <alignment horizontal="left" vertical="center" wrapText="1"/>
    </xf>
    <xf numFmtId="2" fontId="13" fillId="15" borderId="1" xfId="0" applyNumberFormat="1" applyFont="1" applyFill="1" applyBorder="1" applyAlignment="1">
      <alignment horizontal="right" vertical="center"/>
    </xf>
    <xf numFmtId="0" fontId="34" fillId="0" borderId="1" xfId="0" applyFont="1" applyFill="1" applyBorder="1"/>
    <xf numFmtId="0" fontId="5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right" vertical="center" wrapText="1"/>
    </xf>
    <xf numFmtId="2" fontId="13" fillId="15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/>
    <xf numFmtId="2" fontId="13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  <xf numFmtId="0" fontId="2" fillId="0" borderId="0" xfId="0" applyFont="1" applyFill="1" applyAlignment="1">
      <alignment horizontal="left" wrapText="1"/>
    </xf>
    <xf numFmtId="0" fontId="55" fillId="2" borderId="1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 applyProtection="1">
      <alignment horizontal="center" vertical="center" wrapText="1"/>
    </xf>
    <xf numFmtId="0" fontId="60" fillId="3" borderId="1" xfId="0" applyFont="1" applyFill="1" applyBorder="1" applyAlignment="1">
      <alignment horizontal="center" vertical="center" wrapText="1"/>
    </xf>
    <xf numFmtId="0" fontId="61" fillId="5" borderId="1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top" wrapText="1"/>
    </xf>
    <xf numFmtId="1" fontId="19" fillId="3" borderId="1" xfId="0" applyNumberFormat="1" applyFont="1" applyFill="1" applyBorder="1" applyAlignment="1" applyProtection="1">
      <alignment horizontal="center" vertical="top" wrapText="1"/>
      <protection locked="0"/>
    </xf>
    <xf numFmtId="0" fontId="63" fillId="0" borderId="1" xfId="0" applyFont="1" applyFill="1" applyBorder="1" applyAlignment="1">
      <alignment horizontal="center" vertical="center" wrapText="1"/>
    </xf>
    <xf numFmtId="1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64" fillId="2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left" wrapText="1"/>
    </xf>
    <xf numFmtId="2" fontId="8" fillId="5" borderId="4" xfId="0" applyNumberFormat="1" applyFont="1" applyFill="1" applyBorder="1" applyAlignment="1">
      <alignment horizontal="right" vertical="top" wrapText="1"/>
    </xf>
    <xf numFmtId="2" fontId="8" fillId="5" borderId="3" xfId="0" applyNumberFormat="1" applyFont="1" applyFill="1" applyBorder="1" applyAlignment="1">
      <alignment horizontal="right" vertical="top" wrapText="1"/>
    </xf>
    <xf numFmtId="0" fontId="0" fillId="0" borderId="0" xfId="0" applyFont="1"/>
    <xf numFmtId="0" fontId="8" fillId="0" borderId="1" xfId="0" applyFont="1" applyBorder="1" applyAlignment="1">
      <alignment wrapText="1"/>
    </xf>
    <xf numFmtId="2" fontId="8" fillId="5" borderId="7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wrapText="1"/>
    </xf>
    <xf numFmtId="0" fontId="5" fillId="2" borderId="2" xfId="6" applyFont="1" applyFill="1" applyBorder="1" applyAlignment="1" applyProtection="1">
      <alignment horizontal="left" vertical="center" wrapText="1"/>
    </xf>
    <xf numFmtId="0" fontId="34" fillId="10" borderId="1" xfId="0" applyFont="1" applyFill="1" applyBorder="1" applyAlignment="1">
      <alignment horizontal="center" vertical="top" wrapText="1"/>
    </xf>
    <xf numFmtId="0" fontId="23" fillId="10" borderId="2" xfId="0" applyNumberFormat="1" applyFont="1" applyFill="1" applyBorder="1" applyAlignment="1">
      <alignment vertical="top" wrapText="1"/>
    </xf>
    <xf numFmtId="0" fontId="20" fillId="10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55" fillId="0" borderId="1" xfId="0" applyFont="1" applyFill="1" applyBorder="1" applyAlignment="1">
      <alignment horizontal="center" vertical="top" wrapText="1"/>
    </xf>
    <xf numFmtId="4" fontId="11" fillId="0" borderId="1" xfId="0" applyNumberFormat="1" applyFont="1" applyFill="1" applyBorder="1" applyAlignment="1">
      <alignment horizontal="right" vertical="center" wrapText="1"/>
    </xf>
    <xf numFmtId="1" fontId="65" fillId="3" borderId="2" xfId="0" applyNumberFormat="1" applyFont="1" applyFill="1" applyBorder="1" applyAlignment="1" applyProtection="1">
      <alignment horizontal="center" vertical="top" wrapText="1"/>
      <protection locked="0"/>
    </xf>
    <xf numFmtId="0" fontId="62" fillId="10" borderId="1" xfId="0" applyFont="1" applyFill="1" applyBorder="1" applyAlignment="1">
      <alignment horizontal="center" vertical="top" wrapText="1"/>
    </xf>
    <xf numFmtId="0" fontId="8" fillId="4" borderId="2" xfId="6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left" vertical="center" wrapText="1"/>
    </xf>
    <xf numFmtId="0" fontId="43" fillId="5" borderId="6" xfId="0" applyFont="1" applyFill="1" applyBorder="1" applyAlignment="1">
      <alignment horizontal="left" vertical="center" wrapText="1"/>
    </xf>
    <xf numFmtId="0" fontId="44" fillId="5" borderId="1" xfId="0" applyFont="1" applyFill="1" applyBorder="1" applyAlignment="1">
      <alignment horizontal="left" vertical="center" wrapText="1"/>
    </xf>
    <xf numFmtId="1" fontId="19" fillId="11" borderId="1" xfId="0" applyNumberFormat="1" applyFont="1" applyFill="1" applyBorder="1" applyAlignment="1" applyProtection="1">
      <alignment horizontal="center" vertical="top" wrapText="1"/>
      <protection locked="0"/>
    </xf>
    <xf numFmtId="0" fontId="39" fillId="2" borderId="1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2" fontId="8" fillId="0" borderId="4" xfId="0" applyNumberFormat="1" applyFont="1" applyFill="1" applyBorder="1" applyAlignment="1">
      <alignment vertical="center"/>
    </xf>
    <xf numFmtId="0" fontId="5" fillId="10" borderId="3" xfId="0" applyFont="1" applyFill="1" applyBorder="1" applyAlignment="1">
      <alignment horizontal="center"/>
    </xf>
    <xf numFmtId="0" fontId="13" fillId="0" borderId="6" xfId="0" applyFont="1" applyBorder="1" applyAlignment="1">
      <alignment wrapText="1"/>
    </xf>
    <xf numFmtId="0" fontId="62" fillId="5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horizontal="right" vertical="center"/>
    </xf>
    <xf numFmtId="1" fontId="19" fillId="5" borderId="1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Alignment="1">
      <alignment wrapText="1"/>
    </xf>
    <xf numFmtId="0" fontId="62" fillId="15" borderId="1" xfId="0" applyFont="1" applyFill="1" applyBorder="1" applyAlignment="1">
      <alignment horizontal="center" vertical="top" wrapText="1"/>
    </xf>
    <xf numFmtId="2" fontId="50" fillId="0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13" fillId="0" borderId="6" xfId="0" applyFont="1" applyFill="1" applyBorder="1" applyAlignment="1">
      <alignment horizontal="left" vertical="center" wrapText="1"/>
    </xf>
    <xf numFmtId="0" fontId="23" fillId="10" borderId="1" xfId="0" applyFont="1" applyFill="1" applyBorder="1"/>
    <xf numFmtId="0" fontId="23" fillId="5" borderId="2" xfId="0" applyFont="1" applyFill="1" applyBorder="1" applyAlignment="1">
      <alignment horizontal="left" vertical="center" wrapText="1"/>
    </xf>
    <xf numFmtId="0" fontId="23" fillId="0" borderId="6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left" wrapText="1"/>
    </xf>
    <xf numFmtId="2" fontId="18" fillId="5" borderId="7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0" fontId="18" fillId="0" borderId="1" xfId="0" applyFont="1" applyFill="1" applyBorder="1" applyAlignment="1">
      <alignment horizontal="left" vertical="center" wrapText="1"/>
    </xf>
    <xf numFmtId="2" fontId="8" fillId="0" borderId="5" xfId="0" applyNumberFormat="1" applyFont="1" applyFill="1" applyBorder="1" applyAlignment="1">
      <alignment horizontal="right" vertical="center"/>
    </xf>
    <xf numFmtId="1" fontId="19" fillId="3" borderId="6" xfId="0" applyNumberFormat="1" applyFont="1" applyFill="1" applyBorder="1" applyAlignment="1" applyProtection="1">
      <alignment horizontal="center" vertical="top" wrapText="1"/>
      <protection locked="0"/>
    </xf>
    <xf numFmtId="1" fontId="20" fillId="3" borderId="6" xfId="0" applyNumberFormat="1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>
      <alignment wrapText="1"/>
    </xf>
    <xf numFmtId="0" fontId="13" fillId="0" borderId="6" xfId="0" applyFont="1" applyFill="1" applyBorder="1" applyAlignment="1">
      <alignment wrapText="1"/>
    </xf>
    <xf numFmtId="2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23" fillId="0" borderId="0" xfId="0" applyFont="1"/>
    <xf numFmtId="0" fontId="43" fillId="0" borderId="1" xfId="0" applyFont="1" applyFill="1" applyBorder="1" applyAlignment="1">
      <alignment horizontal="left" vertical="center" wrapText="1"/>
    </xf>
    <xf numFmtId="2" fontId="50" fillId="0" borderId="3" xfId="0" applyNumberFormat="1" applyFont="1" applyFill="1" applyBorder="1" applyAlignment="1">
      <alignment horizontal="right" vertical="center"/>
    </xf>
    <xf numFmtId="0" fontId="43" fillId="2" borderId="1" xfId="0" applyFont="1" applyFill="1" applyBorder="1" applyAlignment="1">
      <alignment wrapText="1"/>
    </xf>
    <xf numFmtId="0" fontId="44" fillId="0" borderId="1" xfId="0" applyFont="1" applyFill="1" applyBorder="1" applyAlignment="1">
      <alignment horizontal="left" wrapText="1"/>
    </xf>
    <xf numFmtId="0" fontId="44" fillId="0" borderId="6" xfId="0" applyFont="1" applyFill="1" applyBorder="1" applyAlignment="1">
      <alignment wrapText="1"/>
    </xf>
    <xf numFmtId="0" fontId="13" fillId="13" borderId="6" xfId="0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left" vertical="center" wrapText="1"/>
    </xf>
    <xf numFmtId="0" fontId="42" fillId="0" borderId="0" xfId="0" applyFont="1" applyAlignment="1"/>
    <xf numFmtId="0" fontId="23" fillId="5" borderId="6" xfId="0" applyFont="1" applyFill="1" applyBorder="1" applyAlignment="1">
      <alignment horizontal="left" vertical="center" wrapText="1"/>
    </xf>
    <xf numFmtId="0" fontId="5" fillId="10" borderId="12" xfId="0" applyFont="1" applyFill="1" applyBorder="1" applyAlignment="1">
      <alignment horizontal="center"/>
    </xf>
    <xf numFmtId="0" fontId="23" fillId="5" borderId="15" xfId="0" applyFont="1" applyFill="1" applyBorder="1" applyAlignment="1">
      <alignment horizontal="left" vertical="center" wrapText="1"/>
    </xf>
    <xf numFmtId="0" fontId="42" fillId="10" borderId="1" xfId="0" applyFont="1" applyFill="1" applyBorder="1" applyAlignment="1">
      <alignment horizontal="center" vertical="top" wrapText="1"/>
    </xf>
    <xf numFmtId="0" fontId="16" fillId="7" borderId="10" xfId="0" applyFont="1" applyFill="1" applyBorder="1" applyAlignment="1">
      <alignment horizontal="center" wrapText="1"/>
    </xf>
    <xf numFmtId="0" fontId="23" fillId="5" borderId="16" xfId="0" applyFont="1" applyFill="1" applyBorder="1" applyAlignment="1">
      <alignment horizontal="left" vertical="center" wrapText="1"/>
    </xf>
    <xf numFmtId="0" fontId="8" fillId="13" borderId="1" xfId="0" applyFont="1" applyFill="1" applyBorder="1" applyAlignment="1">
      <alignment horizontal="left" vertical="center" wrapText="1"/>
    </xf>
    <xf numFmtId="0" fontId="8" fillId="13" borderId="9" xfId="0" applyFont="1" applyFill="1" applyBorder="1" applyAlignment="1">
      <alignment horizontal="left" vertical="center" wrapText="1"/>
    </xf>
    <xf numFmtId="0" fontId="23" fillId="13" borderId="16" xfId="0" applyFont="1" applyFill="1" applyBorder="1" applyAlignment="1">
      <alignment horizontal="left" vertical="center" wrapText="1"/>
    </xf>
    <xf numFmtId="0" fontId="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23" fillId="13" borderId="6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 wrapText="1"/>
    </xf>
    <xf numFmtId="2" fontId="8" fillId="0" borderId="7" xfId="0" applyNumberFormat="1" applyFont="1" applyFill="1" applyBorder="1" applyAlignment="1">
      <alignment horizontal="right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2" fontId="23" fillId="0" borderId="5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 wrapText="1"/>
    </xf>
    <xf numFmtId="2" fontId="23" fillId="0" borderId="5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3" fillId="0" borderId="1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>
      <alignment horizontal="center" vertical="center" wrapText="1"/>
    </xf>
    <xf numFmtId="2" fontId="8" fillId="5" borderId="5" xfId="0" applyNumberFormat="1" applyFont="1" applyFill="1" applyBorder="1" applyAlignment="1">
      <alignment horizontal="right" vertical="center"/>
    </xf>
    <xf numFmtId="1" fontId="19" fillId="5" borderId="6" xfId="0" applyNumberFormat="1" applyFont="1" applyFill="1" applyBorder="1" applyAlignment="1" applyProtection="1">
      <alignment horizontal="center" vertical="top" wrapText="1"/>
      <protection locked="0"/>
    </xf>
    <xf numFmtId="0" fontId="8" fillId="10" borderId="2" xfId="0" applyFont="1" applyFill="1" applyBorder="1" applyAlignment="1">
      <alignment horizontal="left" vertical="center" wrapText="1"/>
    </xf>
    <xf numFmtId="2" fontId="23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 wrapTex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1" fontId="41" fillId="0" borderId="1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4" fontId="8" fillId="16" borderId="1" xfId="0" applyNumberFormat="1" applyFont="1" applyFill="1" applyBorder="1" applyAlignment="1">
      <alignment horizontal="right" vertical="center"/>
    </xf>
    <xf numFmtId="4" fontId="8" fillId="16" borderId="1" xfId="0" applyNumberFormat="1" applyFont="1" applyFill="1" applyBorder="1" applyAlignment="1">
      <alignment horizontal="right" vertical="center" wrapText="1"/>
    </xf>
    <xf numFmtId="0" fontId="8" fillId="16" borderId="1" xfId="0" applyFont="1" applyFill="1" applyBorder="1" applyAlignment="1">
      <alignment horizontal="left" vertical="center" wrapText="1"/>
    </xf>
    <xf numFmtId="2" fontId="8" fillId="16" borderId="5" xfId="0" applyNumberFormat="1" applyFont="1" applyFill="1" applyBorder="1" applyAlignment="1">
      <alignment horizontal="right" vertical="center"/>
    </xf>
    <xf numFmtId="2" fontId="50" fillId="16" borderId="1" xfId="0" applyNumberFormat="1" applyFont="1" applyFill="1" applyBorder="1" applyAlignment="1">
      <alignment horizontal="right" vertical="center"/>
    </xf>
    <xf numFmtId="4" fontId="23" fillId="0" borderId="5" xfId="0" applyNumberFormat="1" applyFont="1" applyFill="1" applyBorder="1" applyAlignment="1">
      <alignment horizontal="right" vertical="center"/>
    </xf>
    <xf numFmtId="4" fontId="23" fillId="0" borderId="9" xfId="0" applyNumberFormat="1" applyFont="1" applyFill="1" applyBorder="1" applyAlignment="1">
      <alignment horizontal="right" vertical="center" wrapText="1"/>
    </xf>
    <xf numFmtId="4" fontId="23" fillId="0" borderId="5" xfId="0" applyNumberFormat="1" applyFont="1" applyFill="1" applyBorder="1" applyAlignment="1">
      <alignment horizontal="right" vertical="center" wrapText="1"/>
    </xf>
    <xf numFmtId="4" fontId="23" fillId="0" borderId="2" xfId="0" applyNumberFormat="1" applyFont="1" applyFill="1" applyBorder="1" applyAlignment="1">
      <alignment horizontal="right" vertical="center" wrapText="1"/>
    </xf>
    <xf numFmtId="2" fontId="8" fillId="0" borderId="3" xfId="0" applyNumberFormat="1" applyFont="1" applyFill="1" applyBorder="1" applyAlignment="1">
      <alignment horizontal="right" vertical="center" wrapText="1"/>
    </xf>
    <xf numFmtId="0" fontId="23" fillId="0" borderId="12" xfId="0" applyFont="1" applyFill="1" applyBorder="1" applyAlignment="1">
      <alignment horizontal="center" vertical="center" wrapText="1"/>
    </xf>
    <xf numFmtId="9" fontId="41" fillId="0" borderId="12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right" vertical="center" wrapText="1"/>
    </xf>
    <xf numFmtId="0" fontId="8" fillId="0" borderId="0" xfId="0" applyFont="1"/>
    <xf numFmtId="0" fontId="13" fillId="0" borderId="16" xfId="0" applyFont="1" applyFill="1" applyBorder="1"/>
    <xf numFmtId="0" fontId="13" fillId="0" borderId="3" xfId="0" applyFont="1" applyFill="1" applyBorder="1"/>
    <xf numFmtId="0" fontId="41" fillId="0" borderId="3" xfId="0" applyFont="1" applyFill="1" applyBorder="1"/>
    <xf numFmtId="0" fontId="13" fillId="0" borderId="9" xfId="0" applyFont="1" applyFill="1" applyBorder="1" applyAlignment="1">
      <alignment horizontal="right"/>
    </xf>
    <xf numFmtId="0" fontId="13" fillId="0" borderId="16" xfId="0" applyFont="1" applyFill="1" applyBorder="1" applyAlignment="1">
      <alignment wrapText="1"/>
    </xf>
    <xf numFmtId="2" fontId="13" fillId="0" borderId="5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right"/>
    </xf>
    <xf numFmtId="0" fontId="25" fillId="5" borderId="1" xfId="0" applyFont="1" applyFill="1" applyBorder="1" applyAlignment="1">
      <alignment vertical="center" wrapText="1"/>
    </xf>
    <xf numFmtId="1" fontId="19" fillId="3" borderId="3" xfId="0" applyNumberFormat="1" applyFont="1" applyFill="1" applyBorder="1" applyAlignment="1" applyProtection="1">
      <alignment horizontal="center" vertical="top" wrapText="1"/>
      <protection locked="0"/>
    </xf>
    <xf numFmtId="2" fontId="50" fillId="0" borderId="1" xfId="0" applyNumberFormat="1" applyFont="1" applyFill="1" applyBorder="1" applyAlignment="1">
      <alignment vertical="center"/>
    </xf>
    <xf numFmtId="0" fontId="12" fillId="0" borderId="16" xfId="0" applyFont="1" applyFill="1" applyBorder="1" applyAlignment="1">
      <alignment wrapText="1"/>
    </xf>
    <xf numFmtId="0" fontId="71" fillId="0" borderId="5" xfId="0" applyFont="1" applyBorder="1" applyAlignment="1">
      <alignment horizontal="left"/>
    </xf>
    <xf numFmtId="2" fontId="18" fillId="0" borderId="1" xfId="0" applyNumberFormat="1" applyFont="1" applyFill="1" applyBorder="1" applyAlignment="1">
      <alignment vertical="center"/>
    </xf>
    <xf numFmtId="0" fontId="5" fillId="10" borderId="7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 wrapText="1"/>
    </xf>
    <xf numFmtId="2" fontId="8" fillId="5" borderId="12" xfId="0" applyNumberFormat="1" applyFont="1" applyFill="1" applyBorder="1" applyAlignment="1">
      <alignment horizontal="right" vertical="top" wrapText="1"/>
    </xf>
    <xf numFmtId="0" fontId="57" fillId="2" borderId="2" xfId="0" applyNumberFormat="1" applyFont="1" applyFill="1" applyBorder="1" applyAlignment="1">
      <alignment vertical="top" wrapText="1"/>
    </xf>
    <xf numFmtId="0" fontId="8" fillId="0" borderId="1" xfId="6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wrapText="1"/>
    </xf>
    <xf numFmtId="0" fontId="28" fillId="0" borderId="1" xfId="0" applyFont="1" applyBorder="1" applyAlignment="1">
      <alignment wrapText="1"/>
    </xf>
    <xf numFmtId="0" fontId="13" fillId="0" borderId="15" xfId="0" applyFont="1" applyBorder="1" applyAlignment="1">
      <alignment wrapText="1"/>
    </xf>
    <xf numFmtId="0" fontId="23" fillId="5" borderId="12" xfId="0" applyFont="1" applyFill="1" applyBorder="1" applyAlignment="1">
      <alignment horizontal="left" vertical="center" wrapText="1"/>
    </xf>
    <xf numFmtId="1" fontId="20" fillId="3" borderId="8" xfId="0" applyNumberFormat="1" applyFont="1" applyFill="1" applyBorder="1" applyAlignment="1" applyProtection="1">
      <alignment horizontal="center" vertical="top" wrapText="1"/>
      <protection locked="0"/>
    </xf>
    <xf numFmtId="0" fontId="44" fillId="0" borderId="0" xfId="0" applyFont="1" applyAlignment="1"/>
    <xf numFmtId="1" fontId="19" fillId="17" borderId="1" xfId="0" applyNumberFormat="1" applyFont="1" applyFill="1" applyBorder="1" applyAlignment="1" applyProtection="1">
      <alignment horizontal="center" vertical="top" wrapText="1"/>
      <protection locked="0"/>
    </xf>
    <xf numFmtId="0" fontId="27" fillId="2" borderId="1" xfId="0" applyNumberFormat="1" applyFont="1" applyFill="1" applyBorder="1" applyAlignment="1" applyProtection="1">
      <alignment horizontal="center" vertical="center"/>
    </xf>
    <xf numFmtId="1" fontId="20" fillId="11" borderId="1" xfId="0" applyNumberFormat="1" applyFont="1" applyFill="1" applyBorder="1" applyAlignment="1" applyProtection="1">
      <alignment horizontal="center" vertical="top" wrapText="1"/>
      <protection locked="0"/>
    </xf>
    <xf numFmtId="0" fontId="27" fillId="0" borderId="1" xfId="0" applyFont="1" applyFill="1" applyBorder="1" applyAlignment="1">
      <alignment horizontal="left" vertical="center" wrapText="1"/>
    </xf>
    <xf numFmtId="0" fontId="62" fillId="19" borderId="1" xfId="0" applyFont="1" applyFill="1" applyBorder="1" applyAlignment="1">
      <alignment horizontal="center" vertical="top" wrapText="1"/>
    </xf>
    <xf numFmtId="1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40" fillId="10" borderId="1" xfId="0" applyFont="1" applyFill="1" applyBorder="1" applyAlignment="1">
      <alignment horizontal="left"/>
    </xf>
    <xf numFmtId="2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23" fillId="2" borderId="1" xfId="0" applyFont="1" applyFill="1" applyBorder="1"/>
    <xf numFmtId="0" fontId="39" fillId="2" borderId="1" xfId="0" applyFont="1" applyFill="1" applyBorder="1" applyAlignment="1">
      <alignment horizontal="left" vertical="center" wrapText="1"/>
    </xf>
    <xf numFmtId="0" fontId="3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1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4" fillId="20" borderId="1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/>
    </xf>
    <xf numFmtId="0" fontId="0" fillId="0" borderId="6" xfId="0" applyFont="1" applyBorder="1"/>
    <xf numFmtId="0" fontId="71" fillId="0" borderId="1" xfId="0" applyFont="1" applyBorder="1" applyAlignment="1">
      <alignment horizontal="left"/>
    </xf>
    <xf numFmtId="0" fontId="39" fillId="6" borderId="1" xfId="0" applyFont="1" applyFill="1" applyBorder="1" applyAlignment="1">
      <alignment horizontal="left" vertical="center" wrapText="1"/>
    </xf>
    <xf numFmtId="0" fontId="39" fillId="3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/>
    </xf>
    <xf numFmtId="0" fontId="0" fillId="5" borderId="15" xfId="0" applyFont="1" applyFill="1" applyBorder="1"/>
    <xf numFmtId="0" fontId="52" fillId="2" borderId="1" xfId="0" applyFont="1" applyFill="1" applyBorder="1" applyAlignment="1">
      <alignment horizontal="left" vertical="center" wrapText="1"/>
    </xf>
    <xf numFmtId="0" fontId="34" fillId="2" borderId="1" xfId="0" applyFont="1" applyFill="1" applyBorder="1" applyAlignment="1">
      <alignment horizontal="center" vertical="top" wrapText="1"/>
    </xf>
    <xf numFmtId="0" fontId="8" fillId="0" borderId="1" xfId="4" applyFont="1" applyFill="1" applyBorder="1" applyAlignment="1" applyProtection="1">
      <alignment horizontal="left" vertical="center" wrapText="1"/>
    </xf>
    <xf numFmtId="0" fontId="8" fillId="0" borderId="1" xfId="4" applyFont="1" applyFill="1" applyBorder="1" applyAlignment="1">
      <alignment horizontal="center" vertical="center" wrapText="1"/>
    </xf>
    <xf numFmtId="0" fontId="8" fillId="0" borderId="1" xfId="13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vertical="center" wrapText="1"/>
    </xf>
    <xf numFmtId="0" fontId="8" fillId="0" borderId="1" xfId="5" applyFont="1" applyFill="1" applyBorder="1" applyAlignment="1">
      <alignment horizontal="left" vertical="center" wrapText="1"/>
    </xf>
    <xf numFmtId="0" fontId="8" fillId="0" borderId="1" xfId="5" applyFont="1" applyFill="1" applyBorder="1" applyAlignment="1">
      <alignment horizontal="center" vertical="center"/>
    </xf>
    <xf numFmtId="0" fontId="8" fillId="0" borderId="1" xfId="4" applyFont="1" applyFill="1" applyBorder="1" applyAlignment="1" applyProtection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8" fillId="0" borderId="1" xfId="5" applyFont="1" applyFill="1" applyBorder="1" applyAlignment="1" applyProtection="1">
      <alignment horizontal="center" vertical="center" wrapText="1"/>
    </xf>
    <xf numFmtId="0" fontId="8" fillId="0" borderId="1" xfId="0" applyNumberFormat="1" applyFont="1" applyFill="1" applyBorder="1" applyAlignment="1">
      <alignment vertical="center" wrapText="1"/>
    </xf>
    <xf numFmtId="0" fontId="5" fillId="0" borderId="1" xfId="4" applyFont="1" applyFill="1" applyBorder="1" applyAlignment="1">
      <alignment horizontal="center" vertical="center"/>
    </xf>
    <xf numFmtId="166" fontId="8" fillId="0" borderId="1" xfId="0" applyNumberFormat="1" applyFont="1" applyFill="1" applyBorder="1" applyAlignment="1">
      <alignment horizontal="center" vertical="center"/>
    </xf>
    <xf numFmtId="0" fontId="8" fillId="0" borderId="1" xfId="5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2" fontId="8" fillId="0" borderId="1" xfId="8" applyNumberFormat="1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9" fontId="5" fillId="0" borderId="1" xfId="4" applyNumberFormat="1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/>
    </xf>
    <xf numFmtId="0" fontId="8" fillId="0" borderId="1" xfId="6" applyFont="1" applyFill="1" applyBorder="1" applyAlignment="1">
      <alignment horizontal="center" vertical="center" wrapText="1"/>
    </xf>
    <xf numFmtId="0" fontId="77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top" wrapText="1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5" fillId="0" borderId="1" xfId="0" quotePrefix="1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8" fillId="0" borderId="1" xfId="0" applyFont="1" applyFill="1" applyBorder="1" applyAlignment="1">
      <alignment wrapText="1"/>
    </xf>
    <xf numFmtId="0" fontId="8" fillId="0" borderId="1" xfId="11" applyNumberFormat="1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vertical="center" wrapText="1"/>
    </xf>
    <xf numFmtId="0" fontId="8" fillId="0" borderId="1" xfId="0" applyFont="1" applyFill="1" applyBorder="1" applyAlignment="1">
      <alignment horizontal="center"/>
    </xf>
    <xf numFmtId="0" fontId="8" fillId="0" borderId="1" xfId="0" applyNumberFormat="1" applyFont="1" applyFill="1" applyBorder="1" applyAlignment="1">
      <alignment horizontal="left" vertical="center" wrapText="1"/>
    </xf>
    <xf numFmtId="0" fontId="78" fillId="0" borderId="1" xfId="0" applyFont="1" applyFill="1" applyBorder="1" applyAlignment="1">
      <alignment horizontal="right"/>
    </xf>
    <xf numFmtId="0" fontId="8" fillId="0" borderId="1" xfId="6" applyFont="1" applyFill="1" applyBorder="1" applyAlignment="1" applyProtection="1">
      <alignment vertical="center" wrapText="1"/>
    </xf>
    <xf numFmtId="0" fontId="8" fillId="0" borderId="1" xfId="2" applyFont="1" applyFill="1" applyBorder="1" applyAlignment="1" applyProtection="1">
      <alignment vertical="center" wrapText="1"/>
    </xf>
    <xf numFmtId="0" fontId="5" fillId="0" borderId="0" xfId="0" applyFont="1" applyFill="1" applyAlignment="1">
      <alignment horizontal="center"/>
    </xf>
    <xf numFmtId="4" fontId="5" fillId="0" borderId="1" xfId="4" applyNumberFormat="1" applyFont="1" applyFill="1" applyBorder="1" applyAlignment="1">
      <alignment horizontal="center" vertical="center" wrapText="1"/>
    </xf>
    <xf numFmtId="9" fontId="5" fillId="0" borderId="1" xfId="16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79" fillId="0" borderId="1" xfId="0" applyFont="1" applyFill="1" applyBorder="1" applyAlignment="1">
      <alignment horizontal="left" vertical="center"/>
    </xf>
    <xf numFmtId="0" fontId="79" fillId="0" borderId="1" xfId="0" applyFont="1" applyFill="1" applyBorder="1" applyAlignment="1">
      <alignment horizontal="center" vertical="center" wrapText="1"/>
    </xf>
    <xf numFmtId="0" fontId="79" fillId="0" borderId="1" xfId="0" applyFont="1" applyFill="1" applyBorder="1" applyAlignment="1">
      <alignment horizontal="center"/>
    </xf>
    <xf numFmtId="0" fontId="79" fillId="0" borderId="1" xfId="0" applyNumberFormat="1" applyFont="1" applyFill="1" applyBorder="1" applyAlignment="1">
      <alignment horizontal="center" vertical="center"/>
    </xf>
    <xf numFmtId="0" fontId="8" fillId="0" borderId="1" xfId="4" applyFont="1" applyFill="1" applyBorder="1" applyAlignment="1" applyProtection="1">
      <alignment horizontal="center" vertical="center"/>
    </xf>
    <xf numFmtId="0" fontId="2" fillId="0" borderId="0" xfId="0" applyFont="1" applyFill="1"/>
    <xf numFmtId="0" fontId="5" fillId="0" borderId="0" xfId="0" applyFont="1" applyFill="1" applyAlignment="1">
      <alignment horizontal="center"/>
    </xf>
    <xf numFmtId="164" fontId="5" fillId="0" borderId="1" xfId="8" applyFont="1" applyFill="1" applyBorder="1" applyAlignment="1">
      <alignment horizontal="right" vertical="center"/>
    </xf>
    <xf numFmtId="164" fontId="8" fillId="0" borderId="1" xfId="8" applyFont="1" applyFill="1" applyBorder="1" applyAlignment="1">
      <alignment horizontal="right" vertical="center"/>
    </xf>
    <xf numFmtId="0" fontId="5" fillId="0" borderId="0" xfId="0" applyFont="1" applyFill="1" applyAlignment="1">
      <alignment horizontal="center"/>
    </xf>
  </cellXfs>
  <cellStyles count="17">
    <cellStyle name="Excel Built-in Normal" xfId="9"/>
    <cellStyle name="Excel Built-in Normal 3" xfId="11"/>
    <cellStyle name="Įprastas" xfId="0" builtinId="0"/>
    <cellStyle name="Kablelis" xfId="8" builtinId="3"/>
    <cellStyle name="Normal 2" xfId="7"/>
    <cellStyle name="Normal 2 2" xfId="6"/>
    <cellStyle name="Normal 2 2 2" xfId="15"/>
    <cellStyle name="Normal 3" xfId="4"/>
    <cellStyle name="Normal 3 2" xfId="14"/>
    <cellStyle name="Normal 5" xfId="12"/>
    <cellStyle name="Normal_SARASAS" xfId="3"/>
    <cellStyle name="Normal_sarasas_1" xfId="13"/>
    <cellStyle name="Normal_Sheet1" xfId="5"/>
    <cellStyle name="Normal_Sheet3" xfId="2"/>
    <cellStyle name="Percent 2" xfId="10"/>
    <cellStyle name="Percent 3" xfId="16"/>
    <cellStyle name="Procenta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8"/>
  <sheetViews>
    <sheetView workbookViewId="0">
      <selection sqref="A1:XFD1048576"/>
    </sheetView>
  </sheetViews>
  <sheetFormatPr defaultColWidth="9.140625" defaultRowHeight="15"/>
  <cols>
    <col min="1" max="1" width="7.7109375" style="12" customWidth="1"/>
    <col min="2" max="2" width="11.5703125" style="751" customWidth="1"/>
    <col min="3" max="3" width="37.28515625" style="12" customWidth="1"/>
    <col min="4" max="4" width="7.42578125" style="12" customWidth="1"/>
    <col min="5" max="5" width="11.140625" style="280" customWidth="1"/>
    <col min="6" max="6" width="9.140625" style="12" customWidth="1"/>
    <col min="7" max="7" width="7" style="12" customWidth="1"/>
    <col min="8" max="8" width="12" style="12" customWidth="1"/>
    <col min="9" max="9" width="12.42578125" style="12" customWidth="1"/>
    <col min="10" max="10" width="13.28515625" style="12" customWidth="1"/>
    <col min="11" max="16384" width="9.140625" style="12"/>
  </cols>
  <sheetData>
    <row r="1" spans="1:10">
      <c r="I1" s="12" t="s">
        <v>479</v>
      </c>
    </row>
    <row r="2" spans="1:10">
      <c r="I2" s="12" t="s">
        <v>480</v>
      </c>
    </row>
    <row r="3" spans="1:10">
      <c r="C3" s="764" t="s">
        <v>481</v>
      </c>
      <c r="D3" s="764"/>
      <c r="E3" s="764"/>
      <c r="F3" s="764"/>
    </row>
    <row r="4" spans="1:10">
      <c r="A4" s="760" t="s">
        <v>482</v>
      </c>
      <c r="B4" s="760"/>
      <c r="C4" s="760"/>
    </row>
    <row r="6" spans="1:10" ht="60">
      <c r="A6" s="4" t="s">
        <v>448</v>
      </c>
      <c r="B6" s="5" t="s">
        <v>1</v>
      </c>
      <c r="C6" s="6" t="s">
        <v>2</v>
      </c>
      <c r="D6" s="7" t="s">
        <v>3</v>
      </c>
      <c r="E6" s="175" t="s">
        <v>281</v>
      </c>
      <c r="F6" s="752" t="s">
        <v>4</v>
      </c>
      <c r="G6" s="753" t="s">
        <v>5</v>
      </c>
      <c r="H6" s="8" t="s">
        <v>449</v>
      </c>
      <c r="I6" s="8" t="s">
        <v>450</v>
      </c>
      <c r="J6" s="754" t="s">
        <v>451</v>
      </c>
    </row>
    <row r="7" spans="1:10" ht="44.25" customHeight="1">
      <c r="A7" s="175">
        <v>1</v>
      </c>
      <c r="B7" s="175" t="s">
        <v>14</v>
      </c>
      <c r="C7" s="188" t="s">
        <v>39</v>
      </c>
      <c r="D7" s="175" t="s">
        <v>15</v>
      </c>
      <c r="E7" s="7">
        <v>600</v>
      </c>
      <c r="F7" s="276">
        <v>1.59</v>
      </c>
      <c r="G7" s="729">
        <v>0.05</v>
      </c>
      <c r="H7" s="763">
        <f>E7*F7</f>
        <v>954</v>
      </c>
      <c r="I7" s="762">
        <f>H7*1.05</f>
        <v>1001.7</v>
      </c>
      <c r="J7" s="730" t="s">
        <v>484</v>
      </c>
    </row>
    <row r="8" spans="1:10" ht="45">
      <c r="A8" s="194">
        <v>2</v>
      </c>
      <c r="B8" s="5" t="s">
        <v>179</v>
      </c>
      <c r="C8" s="465" t="s">
        <v>118</v>
      </c>
      <c r="D8" s="144" t="s">
        <v>15</v>
      </c>
      <c r="E8" s="5">
        <v>2</v>
      </c>
      <c r="F8" s="348"/>
      <c r="G8" s="731"/>
      <c r="H8" s="763"/>
      <c r="I8" s="762"/>
      <c r="J8" s="730"/>
    </row>
    <row r="9" spans="1:10" ht="45">
      <c r="A9" s="175">
        <v>3</v>
      </c>
      <c r="B9" s="143" t="s">
        <v>201</v>
      </c>
      <c r="C9" s="744" t="s">
        <v>452</v>
      </c>
      <c r="D9" s="408" t="s">
        <v>15</v>
      </c>
      <c r="E9" s="5">
        <v>20</v>
      </c>
      <c r="F9" s="407"/>
      <c r="G9" s="731"/>
      <c r="H9" s="763"/>
      <c r="I9" s="762"/>
      <c r="J9" s="730"/>
    </row>
    <row r="10" spans="1:10" ht="30">
      <c r="A10" s="194">
        <v>4</v>
      </c>
      <c r="B10" s="143" t="s">
        <v>14</v>
      </c>
      <c r="C10" s="465" t="s">
        <v>412</v>
      </c>
      <c r="D10" s="630" t="s">
        <v>145</v>
      </c>
      <c r="E10" s="427">
        <v>20</v>
      </c>
      <c r="F10" s="348"/>
      <c r="G10" s="731"/>
      <c r="H10" s="763"/>
      <c r="I10" s="762"/>
      <c r="J10" s="739"/>
    </row>
    <row r="11" spans="1:10" ht="30" customHeight="1">
      <c r="A11" s="175">
        <v>5</v>
      </c>
      <c r="B11" s="482" t="s">
        <v>21</v>
      </c>
      <c r="C11" s="126" t="s">
        <v>453</v>
      </c>
      <c r="D11" s="5" t="s">
        <v>263</v>
      </c>
      <c r="E11" s="385">
        <v>4500</v>
      </c>
      <c r="F11" s="443">
        <v>1.48</v>
      </c>
      <c r="G11" s="485">
        <v>0.05</v>
      </c>
      <c r="H11" s="763">
        <f>E11*F11</f>
        <v>6660</v>
      </c>
      <c r="I11" s="762">
        <f>H11*1.05</f>
        <v>6993</v>
      </c>
      <c r="J11" s="175" t="s">
        <v>483</v>
      </c>
    </row>
    <row r="12" spans="1:10">
      <c r="A12" s="194">
        <v>6</v>
      </c>
      <c r="B12" s="732" t="s">
        <v>14</v>
      </c>
      <c r="C12" s="743" t="s">
        <v>435</v>
      </c>
      <c r="D12" s="4" t="s">
        <v>38</v>
      </c>
      <c r="E12" s="5">
        <v>500</v>
      </c>
      <c r="F12" s="5"/>
      <c r="G12" s="729"/>
      <c r="H12" s="190"/>
      <c r="I12" s="28"/>
      <c r="J12" s="175"/>
    </row>
    <row r="13" spans="1:10" ht="30">
      <c r="A13" s="175">
        <v>7</v>
      </c>
      <c r="B13" s="732" t="s">
        <v>14</v>
      </c>
      <c r="C13" s="745" t="s">
        <v>413</v>
      </c>
      <c r="D13" s="4" t="s">
        <v>38</v>
      </c>
      <c r="E13" s="5">
        <v>600</v>
      </c>
      <c r="F13" s="5"/>
      <c r="G13" s="729"/>
      <c r="H13" s="190"/>
      <c r="I13" s="28"/>
      <c r="J13" s="175"/>
    </row>
    <row r="14" spans="1:10" ht="30">
      <c r="A14" s="194">
        <v>8</v>
      </c>
      <c r="B14" s="7" t="s">
        <v>14</v>
      </c>
      <c r="C14" s="126" t="s">
        <v>414</v>
      </c>
      <c r="D14" s="7" t="s">
        <v>15</v>
      </c>
      <c r="E14" s="430">
        <v>250</v>
      </c>
      <c r="F14" s="132"/>
      <c r="G14" s="733"/>
      <c r="H14" s="190"/>
      <c r="I14" s="28"/>
      <c r="J14" s="175"/>
    </row>
    <row r="15" spans="1:10">
      <c r="A15" s="175">
        <v>9</v>
      </c>
      <c r="B15" s="154" t="s">
        <v>14</v>
      </c>
      <c r="C15" s="720" t="s">
        <v>415</v>
      </c>
      <c r="D15" s="175" t="s">
        <v>15</v>
      </c>
      <c r="E15" s="7">
        <v>15</v>
      </c>
      <c r="F15" s="176"/>
      <c r="G15" s="731"/>
      <c r="H15" s="190"/>
      <c r="I15" s="28"/>
      <c r="J15" s="175"/>
    </row>
    <row r="16" spans="1:10" ht="44.25" customHeight="1">
      <c r="A16" s="194">
        <v>10</v>
      </c>
      <c r="B16" s="143" t="s">
        <v>172</v>
      </c>
      <c r="C16" s="188" t="s">
        <v>173</v>
      </c>
      <c r="D16" s="175" t="s">
        <v>15</v>
      </c>
      <c r="E16" s="7">
        <v>200</v>
      </c>
      <c r="F16" s="189"/>
      <c r="G16" s="485"/>
      <c r="H16" s="190"/>
      <c r="I16" s="28"/>
      <c r="J16" s="175"/>
    </row>
    <row r="17" spans="1:10" ht="30" customHeight="1">
      <c r="A17" s="175">
        <v>11</v>
      </c>
      <c r="B17" s="759" t="s">
        <v>14</v>
      </c>
      <c r="C17" s="710" t="s">
        <v>454</v>
      </c>
      <c r="D17" s="711" t="s">
        <v>15</v>
      </c>
      <c r="E17" s="385">
        <v>4400</v>
      </c>
      <c r="F17" s="443"/>
      <c r="G17" s="485"/>
      <c r="H17" s="190"/>
      <c r="I17" s="28"/>
      <c r="J17" s="443"/>
    </row>
    <row r="18" spans="1:10" ht="30">
      <c r="A18" s="194">
        <v>12</v>
      </c>
      <c r="B18" s="143" t="s">
        <v>14</v>
      </c>
      <c r="C18" s="465" t="s">
        <v>416</v>
      </c>
      <c r="D18" s="175" t="s">
        <v>15</v>
      </c>
      <c r="E18" s="7">
        <v>50</v>
      </c>
      <c r="F18" s="175"/>
      <c r="G18" s="731"/>
      <c r="H18" s="190"/>
      <c r="I18" s="28"/>
      <c r="J18" s="175"/>
    </row>
    <row r="19" spans="1:10" ht="60.75" customHeight="1">
      <c r="A19" s="175">
        <v>13</v>
      </c>
      <c r="B19" s="759" t="s">
        <v>14</v>
      </c>
      <c r="C19" s="188" t="s">
        <v>240</v>
      </c>
      <c r="D19" s="143" t="s">
        <v>15</v>
      </c>
      <c r="E19" s="5">
        <v>1000</v>
      </c>
      <c r="F19" s="443"/>
      <c r="G19" s="734"/>
      <c r="H19" s="190"/>
      <c r="I19" s="28"/>
      <c r="J19" s="735"/>
    </row>
    <row r="20" spans="1:10" ht="30">
      <c r="A20" s="194">
        <v>14</v>
      </c>
      <c r="B20" s="759" t="s">
        <v>14</v>
      </c>
      <c r="C20" s="465" t="s">
        <v>455</v>
      </c>
      <c r="D20" s="144" t="s">
        <v>15</v>
      </c>
      <c r="E20" s="5">
        <v>100</v>
      </c>
      <c r="F20" s="348"/>
      <c r="G20" s="731"/>
      <c r="H20" s="190"/>
      <c r="I20" s="28"/>
      <c r="J20" s="730"/>
    </row>
    <row r="21" spans="1:10">
      <c r="A21" s="175">
        <v>15</v>
      </c>
      <c r="B21" s="143" t="s">
        <v>21</v>
      </c>
      <c r="C21" s="465" t="s">
        <v>114</v>
      </c>
      <c r="D21" s="175" t="s">
        <v>15</v>
      </c>
      <c r="E21" s="7">
        <v>100</v>
      </c>
      <c r="F21" s="175"/>
      <c r="G21" s="9"/>
      <c r="H21" s="190"/>
      <c r="I21" s="28"/>
      <c r="J21" s="730"/>
    </row>
    <row r="22" spans="1:10" ht="30" customHeight="1">
      <c r="A22" s="194">
        <v>16</v>
      </c>
      <c r="B22" s="481" t="s">
        <v>21</v>
      </c>
      <c r="C22" s="126" t="s">
        <v>257</v>
      </c>
      <c r="D22" s="5" t="s">
        <v>15</v>
      </c>
      <c r="E22" s="5">
        <v>45000</v>
      </c>
      <c r="F22" s="443"/>
      <c r="G22" s="485"/>
      <c r="H22" s="190"/>
      <c r="I22" s="28"/>
      <c r="J22" s="730"/>
    </row>
    <row r="23" spans="1:10" ht="30">
      <c r="A23" s="175">
        <v>17</v>
      </c>
      <c r="B23" s="5" t="s">
        <v>179</v>
      </c>
      <c r="C23" s="465" t="s">
        <v>148</v>
      </c>
      <c r="D23" s="630" t="s">
        <v>15</v>
      </c>
      <c r="E23" s="427">
        <v>200</v>
      </c>
      <c r="F23" s="189"/>
      <c r="G23" s="731"/>
      <c r="H23" s="190"/>
      <c r="I23" s="28"/>
      <c r="J23" s="175"/>
    </row>
    <row r="24" spans="1:10">
      <c r="A24" s="194">
        <v>18</v>
      </c>
      <c r="B24" s="712" t="s">
        <v>14</v>
      </c>
      <c r="C24" s="188" t="s">
        <v>187</v>
      </c>
      <c r="D24" s="712" t="s">
        <v>15</v>
      </c>
      <c r="E24" s="5">
        <v>10</v>
      </c>
      <c r="F24" s="143"/>
      <c r="G24" s="729"/>
      <c r="H24" s="190"/>
      <c r="I24" s="28"/>
      <c r="J24" s="730"/>
    </row>
    <row r="25" spans="1:10" ht="30">
      <c r="A25" s="175">
        <v>19</v>
      </c>
      <c r="B25" s="175" t="s">
        <v>14</v>
      </c>
      <c r="C25" s="679" t="s">
        <v>417</v>
      </c>
      <c r="D25" s="175" t="s">
        <v>15</v>
      </c>
      <c r="E25" s="7">
        <v>1000</v>
      </c>
      <c r="F25" s="175"/>
      <c r="G25" s="729"/>
      <c r="H25" s="190"/>
      <c r="I25" s="28"/>
      <c r="J25" s="735"/>
    </row>
    <row r="26" spans="1:10" ht="30">
      <c r="A26" s="194">
        <v>20</v>
      </c>
      <c r="B26" s="175" t="s">
        <v>14</v>
      </c>
      <c r="C26" s="13" t="s">
        <v>17</v>
      </c>
      <c r="D26" s="26" t="s">
        <v>15</v>
      </c>
      <c r="E26" s="426">
        <v>40</v>
      </c>
      <c r="F26" s="27"/>
      <c r="G26" s="731"/>
      <c r="H26" s="190"/>
      <c r="I26" s="28"/>
      <c r="J26" s="175"/>
    </row>
    <row r="27" spans="1:10">
      <c r="A27" s="175">
        <v>21</v>
      </c>
      <c r="B27" s="27" t="s">
        <v>21</v>
      </c>
      <c r="C27" s="33" t="s">
        <v>22</v>
      </c>
      <c r="D27" s="34" t="s">
        <v>23</v>
      </c>
      <c r="E27" s="427">
        <v>30</v>
      </c>
      <c r="F27" s="27"/>
      <c r="G27" s="35"/>
      <c r="H27" s="190"/>
      <c r="I27" s="28"/>
      <c r="J27" s="730"/>
    </row>
    <row r="28" spans="1:10" ht="30">
      <c r="A28" s="194">
        <v>22</v>
      </c>
      <c r="B28" s="5" t="s">
        <v>179</v>
      </c>
      <c r="C28" s="713" t="s">
        <v>418</v>
      </c>
      <c r="D28" s="5" t="s">
        <v>15</v>
      </c>
      <c r="E28" s="5">
        <v>300</v>
      </c>
      <c r="F28" s="27"/>
      <c r="G28" s="731"/>
      <c r="H28" s="190"/>
      <c r="I28" s="28"/>
      <c r="J28" s="736"/>
    </row>
    <row r="29" spans="1:10" ht="30">
      <c r="A29" s="175">
        <v>23</v>
      </c>
      <c r="B29" s="5" t="s">
        <v>179</v>
      </c>
      <c r="C29" s="13" t="s">
        <v>28</v>
      </c>
      <c r="D29" s="7" t="s">
        <v>15</v>
      </c>
      <c r="E29" s="7">
        <v>50</v>
      </c>
      <c r="F29" s="7"/>
      <c r="G29" s="731"/>
      <c r="H29" s="190"/>
      <c r="I29" s="28"/>
      <c r="J29" s="175"/>
    </row>
    <row r="30" spans="1:10" ht="30">
      <c r="A30" s="194">
        <v>24</v>
      </c>
      <c r="B30" s="5" t="s">
        <v>179</v>
      </c>
      <c r="C30" s="13" t="s">
        <v>31</v>
      </c>
      <c r="D30" s="7" t="s">
        <v>15</v>
      </c>
      <c r="E30" s="7">
        <v>100</v>
      </c>
      <c r="F30" s="7"/>
      <c r="G30" s="731"/>
      <c r="H30" s="190"/>
      <c r="I30" s="28"/>
      <c r="J30" s="175"/>
    </row>
    <row r="31" spans="1:10">
      <c r="A31" s="175">
        <v>25</v>
      </c>
      <c r="B31" s="144" t="s">
        <v>14</v>
      </c>
      <c r="C31" s="714" t="s">
        <v>419</v>
      </c>
      <c r="D31" s="715" t="s">
        <v>15</v>
      </c>
      <c r="E31" s="5">
        <v>30</v>
      </c>
      <c r="F31" s="189"/>
      <c r="G31" s="729"/>
      <c r="H31" s="190"/>
      <c r="I31" s="28"/>
      <c r="J31" s="175"/>
    </row>
    <row r="32" spans="1:10" ht="30">
      <c r="A32" s="194">
        <v>26</v>
      </c>
      <c r="B32" s="144" t="s">
        <v>14</v>
      </c>
      <c r="C32" s="743" t="s">
        <v>436</v>
      </c>
      <c r="D32" s="174" t="s">
        <v>15</v>
      </c>
      <c r="E32" s="5">
        <v>130</v>
      </c>
      <c r="F32" s="276"/>
      <c r="G32" s="729"/>
      <c r="H32" s="190"/>
      <c r="I32" s="28"/>
      <c r="J32" s="730"/>
    </row>
    <row r="33" spans="1:10">
      <c r="A33" s="175">
        <v>27</v>
      </c>
      <c r="B33" s="144" t="s">
        <v>14</v>
      </c>
      <c r="C33" s="131" t="s">
        <v>60</v>
      </c>
      <c r="D33" s="7" t="s">
        <v>15</v>
      </c>
      <c r="E33" s="430">
        <v>6700</v>
      </c>
      <c r="F33" s="132"/>
      <c r="G33" s="733"/>
      <c r="H33" s="190"/>
      <c r="I33" s="28"/>
      <c r="J33" s="7"/>
    </row>
    <row r="34" spans="1:10" ht="30">
      <c r="A34" s="194">
        <v>28</v>
      </c>
      <c r="B34" s="144" t="s">
        <v>14</v>
      </c>
      <c r="C34" s="188" t="s">
        <v>91</v>
      </c>
      <c r="D34" s="144" t="s">
        <v>15</v>
      </c>
      <c r="E34" s="5">
        <v>1500</v>
      </c>
      <c r="F34" s="176"/>
      <c r="G34" s="731"/>
      <c r="H34" s="190"/>
      <c r="I34" s="28"/>
      <c r="J34" s="175"/>
    </row>
    <row r="35" spans="1:10" ht="51.75" customHeight="1">
      <c r="A35" s="175">
        <v>29</v>
      </c>
      <c r="B35" s="144" t="s">
        <v>14</v>
      </c>
      <c r="C35" s="737" t="s">
        <v>230</v>
      </c>
      <c r="D35" s="738" t="s">
        <v>15</v>
      </c>
      <c r="E35" s="5">
        <v>550</v>
      </c>
      <c r="F35" s="443"/>
      <c r="G35" s="9"/>
      <c r="H35" s="190"/>
      <c r="I35" s="28"/>
      <c r="J35" s="735"/>
    </row>
    <row r="36" spans="1:10" ht="30.75" customHeight="1">
      <c r="A36" s="194">
        <v>30</v>
      </c>
      <c r="B36" s="144" t="s">
        <v>14</v>
      </c>
      <c r="C36" s="188" t="s">
        <v>420</v>
      </c>
      <c r="D36" s="143" t="s">
        <v>15</v>
      </c>
      <c r="E36" s="5">
        <v>10</v>
      </c>
      <c r="F36" s="276"/>
      <c r="G36" s="729"/>
      <c r="H36" s="190"/>
      <c r="I36" s="28"/>
      <c r="J36" s="175"/>
    </row>
    <row r="37" spans="1:10" ht="30">
      <c r="A37" s="175">
        <v>31</v>
      </c>
      <c r="B37" s="5" t="s">
        <v>179</v>
      </c>
      <c r="C37" s="13" t="s">
        <v>53</v>
      </c>
      <c r="D37" s="115" t="s">
        <v>15</v>
      </c>
      <c r="E37" s="5">
        <v>50</v>
      </c>
      <c r="F37" s="5"/>
      <c r="G37" s="485"/>
      <c r="H37" s="190"/>
      <c r="I37" s="28"/>
      <c r="J37" s="175"/>
    </row>
    <row r="38" spans="1:10">
      <c r="A38" s="194">
        <v>32</v>
      </c>
      <c r="B38" s="143" t="s">
        <v>14</v>
      </c>
      <c r="C38" s="465" t="s">
        <v>421</v>
      </c>
      <c r="D38" s="175" t="s">
        <v>15</v>
      </c>
      <c r="E38" s="7">
        <v>450</v>
      </c>
      <c r="F38" s="348"/>
      <c r="G38" s="731"/>
      <c r="H38" s="190"/>
      <c r="I38" s="28"/>
      <c r="J38" s="175"/>
    </row>
    <row r="39" spans="1:10">
      <c r="A39" s="175">
        <v>33</v>
      </c>
      <c r="B39" s="143" t="s">
        <v>21</v>
      </c>
      <c r="C39" s="188" t="s">
        <v>79</v>
      </c>
      <c r="D39" s="175" t="s">
        <v>15</v>
      </c>
      <c r="E39" s="7">
        <v>20</v>
      </c>
      <c r="F39" s="175"/>
      <c r="G39" s="731"/>
      <c r="H39" s="190"/>
      <c r="I39" s="28"/>
      <c r="J39" s="175"/>
    </row>
    <row r="40" spans="1:10">
      <c r="A40" s="194">
        <v>34</v>
      </c>
      <c r="B40" s="711" t="s">
        <v>14</v>
      </c>
      <c r="C40" s="188" t="s">
        <v>193</v>
      </c>
      <c r="D40" s="716" t="s">
        <v>15</v>
      </c>
      <c r="E40" s="5">
        <v>420000</v>
      </c>
      <c r="F40" s="143"/>
      <c r="G40" s="729"/>
      <c r="H40" s="190"/>
      <c r="I40" s="28"/>
      <c r="J40" s="175"/>
    </row>
    <row r="41" spans="1:10" ht="45">
      <c r="A41" s="175">
        <v>35</v>
      </c>
      <c r="B41" s="143" t="s">
        <v>14</v>
      </c>
      <c r="C41" s="465" t="s">
        <v>226</v>
      </c>
      <c r="D41" s="175" t="s">
        <v>15</v>
      </c>
      <c r="E41" s="7">
        <v>25</v>
      </c>
      <c r="F41" s="348"/>
      <c r="G41" s="731"/>
      <c r="H41" s="190"/>
      <c r="I41" s="28"/>
      <c r="J41" s="730"/>
    </row>
    <row r="42" spans="1:10" ht="30">
      <c r="A42" s="194">
        <v>36</v>
      </c>
      <c r="B42" s="717" t="s">
        <v>21</v>
      </c>
      <c r="C42" s="718" t="s">
        <v>41</v>
      </c>
      <c r="D42" s="719" t="s">
        <v>15</v>
      </c>
      <c r="E42" s="5">
        <v>1000</v>
      </c>
      <c r="F42" s="143"/>
      <c r="G42" s="729"/>
      <c r="H42" s="190"/>
      <c r="I42" s="28"/>
      <c r="J42" s="175"/>
    </row>
    <row r="43" spans="1:10">
      <c r="A43" s="175">
        <v>37</v>
      </c>
      <c r="B43" s="143" t="s">
        <v>14</v>
      </c>
      <c r="C43" s="465" t="s">
        <v>139</v>
      </c>
      <c r="D43" s="143" t="s">
        <v>15</v>
      </c>
      <c r="E43" s="5">
        <v>1500</v>
      </c>
      <c r="F43" s="189"/>
      <c r="G43" s="731"/>
      <c r="H43" s="190"/>
      <c r="I43" s="28"/>
      <c r="J43" s="175"/>
    </row>
    <row r="44" spans="1:10" ht="60">
      <c r="A44" s="194">
        <v>38</v>
      </c>
      <c r="B44" s="5" t="s">
        <v>179</v>
      </c>
      <c r="C44" s="720" t="s">
        <v>422</v>
      </c>
      <c r="D44" s="143" t="s">
        <v>15</v>
      </c>
      <c r="E44" s="439">
        <v>150</v>
      </c>
      <c r="F44" s="189"/>
      <c r="G44" s="731"/>
      <c r="H44" s="190"/>
      <c r="I44" s="28"/>
      <c r="J44" s="175"/>
    </row>
    <row r="45" spans="1:10" ht="30">
      <c r="A45" s="175">
        <v>39</v>
      </c>
      <c r="B45" s="471" t="s">
        <v>14</v>
      </c>
      <c r="C45" s="620" t="s">
        <v>423</v>
      </c>
      <c r="D45" s="630" t="s">
        <v>15</v>
      </c>
      <c r="E45" s="427">
        <v>20</v>
      </c>
      <c r="F45" s="189"/>
      <c r="G45" s="731"/>
      <c r="H45" s="190"/>
      <c r="I45" s="28"/>
      <c r="J45" s="746"/>
    </row>
    <row r="46" spans="1:10" ht="30">
      <c r="A46" s="194">
        <v>40</v>
      </c>
      <c r="B46" s="471" t="s">
        <v>14</v>
      </c>
      <c r="C46" s="747" t="s">
        <v>424</v>
      </c>
      <c r="D46" s="630" t="s">
        <v>15</v>
      </c>
      <c r="E46" s="427">
        <v>50</v>
      </c>
      <c r="F46" s="189"/>
      <c r="G46" s="731"/>
      <c r="H46" s="190"/>
      <c r="I46" s="28"/>
      <c r="J46" s="746"/>
    </row>
    <row r="47" spans="1:10" ht="30">
      <c r="A47" s="175">
        <v>41</v>
      </c>
      <c r="B47" s="143" t="s">
        <v>141</v>
      </c>
      <c r="C47" s="720" t="s">
        <v>425</v>
      </c>
      <c r="D47" s="630" t="s">
        <v>23</v>
      </c>
      <c r="E47" s="427">
        <v>18</v>
      </c>
      <c r="F47" s="748"/>
      <c r="G47" s="731"/>
      <c r="H47" s="190"/>
      <c r="I47" s="28"/>
      <c r="J47" s="175"/>
    </row>
    <row r="48" spans="1:10" ht="33">
      <c r="A48" s="194">
        <v>42</v>
      </c>
      <c r="B48" s="471" t="s">
        <v>14</v>
      </c>
      <c r="C48" s="720" t="s">
        <v>468</v>
      </c>
      <c r="D48" s="630" t="s">
        <v>15</v>
      </c>
      <c r="E48" s="427">
        <v>20</v>
      </c>
      <c r="F48" s="748"/>
      <c r="G48" s="731"/>
      <c r="H48" s="190"/>
      <c r="I48" s="28"/>
      <c r="J48" s="175"/>
    </row>
    <row r="49" spans="1:10" ht="48">
      <c r="A49" s="175">
        <v>43</v>
      </c>
      <c r="B49" s="471" t="s">
        <v>14</v>
      </c>
      <c r="C49" s="720" t="s">
        <v>467</v>
      </c>
      <c r="D49" s="630" t="s">
        <v>23</v>
      </c>
      <c r="E49" s="427">
        <v>20</v>
      </c>
      <c r="F49" s="748"/>
      <c r="G49" s="731"/>
      <c r="H49" s="190"/>
      <c r="I49" s="28"/>
      <c r="J49" s="175"/>
    </row>
    <row r="50" spans="1:10" ht="33">
      <c r="A50" s="194">
        <v>44</v>
      </c>
      <c r="B50" s="471" t="s">
        <v>14</v>
      </c>
      <c r="C50" s="720" t="s">
        <v>469</v>
      </c>
      <c r="D50" s="630" t="s">
        <v>15</v>
      </c>
      <c r="E50" s="427">
        <v>50</v>
      </c>
      <c r="F50" s="748"/>
      <c r="G50" s="731"/>
      <c r="H50" s="190"/>
      <c r="I50" s="28"/>
      <c r="J50" s="175"/>
    </row>
    <row r="51" spans="1:10" ht="33">
      <c r="A51" s="175">
        <v>45</v>
      </c>
      <c r="B51" s="471" t="s">
        <v>14</v>
      </c>
      <c r="C51" s="720" t="s">
        <v>470</v>
      </c>
      <c r="D51" s="630" t="s">
        <v>23</v>
      </c>
      <c r="E51" s="427">
        <v>150</v>
      </c>
      <c r="F51" s="189"/>
      <c r="G51" s="731"/>
      <c r="H51" s="190"/>
      <c r="I51" s="28"/>
      <c r="J51" s="175"/>
    </row>
    <row r="52" spans="1:10" ht="48">
      <c r="A52" s="194">
        <v>46</v>
      </c>
      <c r="B52" s="471" t="s">
        <v>14</v>
      </c>
      <c r="C52" s="720" t="s">
        <v>471</v>
      </c>
      <c r="D52" s="630" t="s">
        <v>15</v>
      </c>
      <c r="E52" s="427">
        <v>100</v>
      </c>
      <c r="F52" s="189"/>
      <c r="G52" s="731"/>
      <c r="H52" s="190"/>
      <c r="I52" s="28"/>
      <c r="J52" s="175"/>
    </row>
    <row r="53" spans="1:10" ht="63">
      <c r="A53" s="175">
        <v>47</v>
      </c>
      <c r="B53" s="471" t="s">
        <v>14</v>
      </c>
      <c r="C53" s="720" t="s">
        <v>472</v>
      </c>
      <c r="D53" s="630" t="s">
        <v>23</v>
      </c>
      <c r="E53" s="427">
        <v>60</v>
      </c>
      <c r="F53" s="189"/>
      <c r="G53" s="731"/>
      <c r="H53" s="190"/>
      <c r="I53" s="28"/>
      <c r="J53" s="175"/>
    </row>
    <row r="54" spans="1:10" ht="30">
      <c r="A54" s="194">
        <v>48</v>
      </c>
      <c r="B54" s="471" t="s">
        <v>14</v>
      </c>
      <c r="C54" s="188" t="s">
        <v>77</v>
      </c>
      <c r="D54" s="143" t="s">
        <v>15</v>
      </c>
      <c r="E54" s="5">
        <v>500</v>
      </c>
      <c r="F54" s="143"/>
      <c r="G54" s="731"/>
      <c r="H54" s="190"/>
      <c r="I54" s="28"/>
      <c r="J54" s="175"/>
    </row>
    <row r="55" spans="1:10" ht="30">
      <c r="A55" s="175">
        <v>49</v>
      </c>
      <c r="B55" s="721" t="s">
        <v>14</v>
      </c>
      <c r="C55" s="126" t="s">
        <v>426</v>
      </c>
      <c r="D55" s="721" t="s">
        <v>15</v>
      </c>
      <c r="E55" s="5">
        <v>1350</v>
      </c>
      <c r="F55" s="5"/>
      <c r="G55" s="729"/>
      <c r="H55" s="190"/>
      <c r="I55" s="28"/>
      <c r="J55" s="730"/>
    </row>
    <row r="56" spans="1:10" ht="30">
      <c r="A56" s="194">
        <v>50</v>
      </c>
      <c r="B56" s="143" t="s">
        <v>14</v>
      </c>
      <c r="C56" s="188" t="s">
        <v>456</v>
      </c>
      <c r="D56" s="143" t="s">
        <v>15</v>
      </c>
      <c r="E56" s="35">
        <v>15000</v>
      </c>
      <c r="F56" s="722"/>
      <c r="G56" s="485"/>
      <c r="H56" s="190"/>
      <c r="I56" s="28"/>
      <c r="J56" s="175"/>
    </row>
    <row r="57" spans="1:10" ht="30">
      <c r="A57" s="175">
        <v>51</v>
      </c>
      <c r="B57" s="143" t="s">
        <v>14</v>
      </c>
      <c r="C57" s="188" t="s">
        <v>457</v>
      </c>
      <c r="D57" s="143" t="s">
        <v>15</v>
      </c>
      <c r="E57" s="5">
        <v>5000</v>
      </c>
      <c r="F57" s="189"/>
      <c r="G57" s="731"/>
      <c r="H57" s="190"/>
      <c r="I57" s="28"/>
      <c r="J57" s="735"/>
    </row>
    <row r="58" spans="1:10" ht="30">
      <c r="A58" s="194">
        <v>52</v>
      </c>
      <c r="B58" s="154" t="s">
        <v>14</v>
      </c>
      <c r="C58" s="743" t="s">
        <v>458</v>
      </c>
      <c r="D58" s="175" t="s">
        <v>15</v>
      </c>
      <c r="E58" s="7">
        <v>20000</v>
      </c>
      <c r="F58" s="722"/>
      <c r="G58" s="731"/>
      <c r="H58" s="190"/>
      <c r="I58" s="28"/>
      <c r="J58" s="730"/>
    </row>
    <row r="59" spans="1:10" ht="30">
      <c r="A59" s="175">
        <v>53</v>
      </c>
      <c r="B59" s="154" t="s">
        <v>14</v>
      </c>
      <c r="C59" s="749" t="s">
        <v>459</v>
      </c>
      <c r="D59" s="175" t="s">
        <v>15</v>
      </c>
      <c r="E59" s="7">
        <v>55000</v>
      </c>
      <c r="F59" s="276"/>
      <c r="G59" s="731"/>
      <c r="H59" s="190"/>
      <c r="I59" s="28"/>
      <c r="J59" s="730"/>
    </row>
    <row r="60" spans="1:10" ht="30">
      <c r="A60" s="194">
        <v>54</v>
      </c>
      <c r="B60" s="143" t="s">
        <v>14</v>
      </c>
      <c r="C60" s="245" t="s">
        <v>473</v>
      </c>
      <c r="D60" s="723" t="s">
        <v>15</v>
      </c>
      <c r="E60" s="439">
        <v>500</v>
      </c>
      <c r="F60" s="189"/>
      <c r="G60" s="485"/>
      <c r="H60" s="190"/>
      <c r="I60" s="28"/>
      <c r="J60" s="175"/>
    </row>
    <row r="61" spans="1:10" ht="30">
      <c r="A61" s="175">
        <v>55</v>
      </c>
      <c r="B61" s="143" t="s">
        <v>14</v>
      </c>
      <c r="C61" s="245" t="s">
        <v>460</v>
      </c>
      <c r="D61" s="174" t="s">
        <v>15</v>
      </c>
      <c r="E61" s="439">
        <v>500</v>
      </c>
      <c r="F61" s="189"/>
      <c r="G61" s="731"/>
      <c r="H61" s="190"/>
      <c r="I61" s="28"/>
      <c r="J61" s="175"/>
    </row>
    <row r="62" spans="1:10" ht="30">
      <c r="A62" s="194">
        <v>56</v>
      </c>
      <c r="B62" s="143" t="s">
        <v>14</v>
      </c>
      <c r="C62" s="245" t="s">
        <v>461</v>
      </c>
      <c r="D62" s="174" t="s">
        <v>15</v>
      </c>
      <c r="E62" s="439">
        <v>500</v>
      </c>
      <c r="F62" s="189"/>
      <c r="G62" s="731"/>
      <c r="H62" s="190"/>
      <c r="I62" s="28"/>
      <c r="J62" s="175"/>
    </row>
    <row r="63" spans="1:10">
      <c r="A63" s="175">
        <v>57</v>
      </c>
      <c r="B63" s="143" t="s">
        <v>180</v>
      </c>
      <c r="C63" s="188" t="s">
        <v>168</v>
      </c>
      <c r="D63" s="175" t="s">
        <v>15</v>
      </c>
      <c r="E63" s="7">
        <v>60000</v>
      </c>
      <c r="F63" s="175"/>
      <c r="G63" s="485"/>
      <c r="H63" s="190"/>
      <c r="I63" s="28"/>
      <c r="J63" s="175"/>
    </row>
    <row r="64" spans="1:10">
      <c r="A64" s="194">
        <v>58</v>
      </c>
      <c r="B64" s="143" t="s">
        <v>14</v>
      </c>
      <c r="C64" s="465" t="s">
        <v>152</v>
      </c>
      <c r="D64" s="143" t="s">
        <v>15</v>
      </c>
      <c r="E64" s="35">
        <v>5</v>
      </c>
      <c r="F64" s="189"/>
      <c r="G64" s="731"/>
      <c r="H64" s="190"/>
      <c r="I64" s="28"/>
      <c r="J64" s="730"/>
    </row>
    <row r="65" spans="1:10" ht="30">
      <c r="A65" s="175">
        <v>59</v>
      </c>
      <c r="B65" s="143" t="s">
        <v>14</v>
      </c>
      <c r="C65" s="465" t="s">
        <v>427</v>
      </c>
      <c r="D65" s="143" t="s">
        <v>15</v>
      </c>
      <c r="E65" s="35">
        <v>5</v>
      </c>
      <c r="F65" s="189"/>
      <c r="G65" s="731"/>
      <c r="H65" s="190"/>
      <c r="I65" s="28"/>
      <c r="J65" s="730"/>
    </row>
    <row r="66" spans="1:10" ht="30">
      <c r="A66" s="194">
        <v>60</v>
      </c>
      <c r="B66" s="746"/>
      <c r="C66" s="188" t="s">
        <v>225</v>
      </c>
      <c r="D66" s="175"/>
      <c r="E66" s="7"/>
      <c r="F66" s="175"/>
      <c r="G66" s="7"/>
      <c r="H66" s="190"/>
      <c r="I66" s="28"/>
      <c r="J66" s="419"/>
    </row>
    <row r="67" spans="1:10">
      <c r="A67" s="175" t="s">
        <v>437</v>
      </c>
      <c r="B67" s="746" t="s">
        <v>21</v>
      </c>
      <c r="C67" s="188" t="s">
        <v>477</v>
      </c>
      <c r="D67" s="175" t="s">
        <v>15</v>
      </c>
      <c r="E67" s="7">
        <v>3</v>
      </c>
      <c r="F67" s="416"/>
      <c r="G67" s="731"/>
      <c r="H67" s="190"/>
      <c r="I67" s="28"/>
      <c r="J67" s="175"/>
    </row>
    <row r="68" spans="1:10" ht="30">
      <c r="A68" s="194" t="s">
        <v>438</v>
      </c>
      <c r="B68" s="143" t="s">
        <v>21</v>
      </c>
      <c r="C68" s="188" t="s">
        <v>478</v>
      </c>
      <c r="D68" s="175" t="s">
        <v>214</v>
      </c>
      <c r="E68" s="7">
        <v>10</v>
      </c>
      <c r="F68" s="416"/>
      <c r="G68" s="731"/>
      <c r="H68" s="190"/>
      <c r="I68" s="28"/>
      <c r="J68" s="175"/>
    </row>
    <row r="69" spans="1:10">
      <c r="A69" s="175" t="s">
        <v>439</v>
      </c>
      <c r="B69" s="746" t="s">
        <v>21</v>
      </c>
      <c r="C69" s="188" t="s">
        <v>218</v>
      </c>
      <c r="D69" s="175" t="s">
        <v>214</v>
      </c>
      <c r="E69" s="7">
        <v>2</v>
      </c>
      <c r="F69" s="416"/>
      <c r="G69" s="731"/>
      <c r="H69" s="190"/>
      <c r="I69" s="28"/>
      <c r="J69" s="175"/>
    </row>
    <row r="70" spans="1:10">
      <c r="A70" s="194" t="s">
        <v>440</v>
      </c>
      <c r="B70" s="746" t="s">
        <v>21</v>
      </c>
      <c r="C70" s="188" t="s">
        <v>215</v>
      </c>
      <c r="D70" s="175" t="s">
        <v>214</v>
      </c>
      <c r="E70" s="7">
        <v>20</v>
      </c>
      <c r="F70" s="416"/>
      <c r="G70" s="731"/>
      <c r="H70" s="190"/>
      <c r="I70" s="28"/>
      <c r="J70" s="175"/>
    </row>
    <row r="71" spans="1:10">
      <c r="A71" s="175" t="s">
        <v>441</v>
      </c>
      <c r="B71" s="746" t="s">
        <v>21</v>
      </c>
      <c r="C71" s="188" t="s">
        <v>428</v>
      </c>
      <c r="D71" s="175" t="s">
        <v>15</v>
      </c>
      <c r="E71" s="7">
        <v>26</v>
      </c>
      <c r="F71" s="416"/>
      <c r="G71" s="9"/>
      <c r="H71" s="190"/>
      <c r="I71" s="28"/>
      <c r="J71" s="175"/>
    </row>
    <row r="72" spans="1:10">
      <c r="A72" s="194" t="s">
        <v>442</v>
      </c>
      <c r="B72" s="746" t="s">
        <v>21</v>
      </c>
      <c r="C72" s="188" t="s">
        <v>429</v>
      </c>
      <c r="D72" s="175" t="s">
        <v>15</v>
      </c>
      <c r="E72" s="7">
        <v>8</v>
      </c>
      <c r="F72" s="416"/>
      <c r="G72" s="731"/>
      <c r="H72" s="190"/>
      <c r="I72" s="28"/>
      <c r="J72" s="175"/>
    </row>
    <row r="73" spans="1:10">
      <c r="A73" s="175" t="s">
        <v>443</v>
      </c>
      <c r="B73" s="746" t="s">
        <v>21</v>
      </c>
      <c r="C73" s="188" t="s">
        <v>207</v>
      </c>
      <c r="D73" s="175" t="s">
        <v>15</v>
      </c>
      <c r="E73" s="7">
        <v>4</v>
      </c>
      <c r="F73" s="416"/>
      <c r="G73" s="731"/>
      <c r="H73" s="190"/>
      <c r="I73" s="28"/>
      <c r="J73" s="175"/>
    </row>
    <row r="74" spans="1:10">
      <c r="A74" s="755" t="s">
        <v>462</v>
      </c>
      <c r="B74" s="746"/>
      <c r="C74" s="188"/>
      <c r="D74" s="175"/>
      <c r="E74" s="756">
        <f>+SUM(SUM(E67:E73))</f>
        <v>73</v>
      </c>
      <c r="F74" s="416"/>
      <c r="G74" s="731"/>
      <c r="H74" s="190"/>
      <c r="I74" s="28"/>
      <c r="J74" s="175"/>
    </row>
    <row r="75" spans="1:10">
      <c r="A75" s="194">
        <v>61</v>
      </c>
      <c r="B75" s="154" t="s">
        <v>14</v>
      </c>
      <c r="C75" s="188" t="s">
        <v>430</v>
      </c>
      <c r="D75" s="144" t="s">
        <v>15</v>
      </c>
      <c r="E75" s="439">
        <v>100</v>
      </c>
      <c r="F75" s="189"/>
      <c r="G75" s="731"/>
      <c r="H75" s="190"/>
      <c r="I75" s="28"/>
      <c r="J75" s="175"/>
    </row>
    <row r="76" spans="1:10">
      <c r="A76" s="175">
        <v>62</v>
      </c>
      <c r="B76" s="154" t="s">
        <v>14</v>
      </c>
      <c r="C76" s="188" t="s">
        <v>431</v>
      </c>
      <c r="D76" s="730" t="s">
        <v>15</v>
      </c>
      <c r="E76" s="439">
        <v>70</v>
      </c>
      <c r="F76" s="189"/>
      <c r="G76" s="731"/>
      <c r="H76" s="190"/>
      <c r="I76" s="28"/>
      <c r="J76" s="175"/>
    </row>
    <row r="77" spans="1:10">
      <c r="A77" s="194">
        <v>63</v>
      </c>
      <c r="B77" s="5" t="s">
        <v>47</v>
      </c>
      <c r="C77" s="126" t="s">
        <v>48</v>
      </c>
      <c r="D77" s="5" t="s">
        <v>15</v>
      </c>
      <c r="E77" s="5">
        <v>10</v>
      </c>
      <c r="F77" s="5"/>
      <c r="G77" s="729"/>
      <c r="H77" s="190"/>
      <c r="I77" s="28"/>
      <c r="J77" s="175"/>
    </row>
    <row r="78" spans="1:10" ht="30">
      <c r="A78" s="175">
        <v>64</v>
      </c>
      <c r="B78" s="143" t="s">
        <v>14</v>
      </c>
      <c r="C78" s="465" t="s">
        <v>463</v>
      </c>
      <c r="D78" s="144" t="s">
        <v>15</v>
      </c>
      <c r="E78" s="5">
        <v>150</v>
      </c>
      <c r="F78" s="189"/>
      <c r="G78" s="731"/>
      <c r="H78" s="190"/>
      <c r="I78" s="28"/>
      <c r="J78" s="730"/>
    </row>
    <row r="79" spans="1:10" ht="30">
      <c r="A79" s="194">
        <v>65</v>
      </c>
      <c r="B79" s="717" t="s">
        <v>21</v>
      </c>
      <c r="C79" s="245" t="s">
        <v>202</v>
      </c>
      <c r="D79" s="175" t="s">
        <v>15</v>
      </c>
      <c r="E79" s="5">
        <v>32000</v>
      </c>
      <c r="F79" s="472"/>
      <c r="G79" s="729"/>
      <c r="H79" s="190"/>
      <c r="I79" s="28"/>
      <c r="J79" s="175"/>
    </row>
    <row r="80" spans="1:10">
      <c r="A80" s="175">
        <v>66</v>
      </c>
      <c r="B80" s="154" t="s">
        <v>14</v>
      </c>
      <c r="C80" s="188" t="s">
        <v>69</v>
      </c>
      <c r="D80" s="143" t="s">
        <v>15</v>
      </c>
      <c r="E80" s="7">
        <v>50</v>
      </c>
      <c r="F80" s="189"/>
      <c r="G80" s="731"/>
      <c r="H80" s="190"/>
      <c r="I80" s="28"/>
      <c r="J80" s="730"/>
    </row>
    <row r="81" spans="1:10">
      <c r="A81" s="194">
        <v>67</v>
      </c>
      <c r="B81" s="143" t="s">
        <v>141</v>
      </c>
      <c r="C81" s="724" t="s">
        <v>49</v>
      </c>
      <c r="D81" s="725" t="s">
        <v>50</v>
      </c>
      <c r="E81" s="5">
        <v>5300</v>
      </c>
      <c r="F81" s="8"/>
      <c r="G81" s="729"/>
      <c r="H81" s="190"/>
      <c r="I81" s="28"/>
      <c r="J81" s="175"/>
    </row>
    <row r="82" spans="1:10" ht="30">
      <c r="A82" s="175">
        <v>68</v>
      </c>
      <c r="B82" s="143" t="s">
        <v>14</v>
      </c>
      <c r="C82" s="188" t="s">
        <v>432</v>
      </c>
      <c r="D82" s="175" t="s">
        <v>15</v>
      </c>
      <c r="E82" s="430">
        <v>10</v>
      </c>
      <c r="F82" s="348"/>
      <c r="G82" s="731"/>
      <c r="H82" s="190"/>
      <c r="I82" s="28"/>
      <c r="J82" s="739"/>
    </row>
    <row r="83" spans="1:10" ht="30">
      <c r="A83" s="194">
        <v>69</v>
      </c>
      <c r="B83" s="143" t="s">
        <v>14</v>
      </c>
      <c r="C83" s="126" t="s">
        <v>433</v>
      </c>
      <c r="D83" s="7" t="s">
        <v>15</v>
      </c>
      <c r="E83" s="430">
        <v>31000</v>
      </c>
      <c r="F83" s="124"/>
      <c r="G83" s="733"/>
      <c r="H83" s="190"/>
      <c r="I83" s="28"/>
      <c r="J83" s="175"/>
    </row>
    <row r="84" spans="1:10" ht="49.5" customHeight="1">
      <c r="A84" s="175">
        <v>70</v>
      </c>
      <c r="B84" s="143" t="s">
        <v>14</v>
      </c>
      <c r="C84" s="188" t="s">
        <v>43</v>
      </c>
      <c r="D84" s="143" t="s">
        <v>15</v>
      </c>
      <c r="E84" s="5">
        <v>4000</v>
      </c>
      <c r="F84" s="143"/>
      <c r="G84" s="729"/>
      <c r="H84" s="190"/>
      <c r="I84" s="28"/>
      <c r="J84" s="730"/>
    </row>
    <row r="85" spans="1:10" ht="30">
      <c r="A85" s="194">
        <v>71</v>
      </c>
      <c r="B85" s="143" t="s">
        <v>14</v>
      </c>
      <c r="C85" s="465" t="s">
        <v>434</v>
      </c>
      <c r="D85" s="144" t="s">
        <v>15</v>
      </c>
      <c r="E85" s="5">
        <v>100</v>
      </c>
      <c r="F85" s="276"/>
      <c r="G85" s="731"/>
      <c r="H85" s="190"/>
      <c r="I85" s="28"/>
      <c r="J85" s="730"/>
    </row>
    <row r="86" spans="1:10" ht="39.950000000000003" customHeight="1">
      <c r="A86" s="175">
        <v>72</v>
      </c>
      <c r="B86" s="143" t="s">
        <v>14</v>
      </c>
      <c r="C86" s="530" t="s">
        <v>272</v>
      </c>
      <c r="D86" s="143" t="s">
        <v>15</v>
      </c>
      <c r="E86" s="5">
        <v>10</v>
      </c>
      <c r="F86" s="443"/>
      <c r="G86" s="485"/>
      <c r="H86" s="190"/>
      <c r="I86" s="28"/>
      <c r="J86" s="175"/>
    </row>
    <row r="87" spans="1:10" ht="39.950000000000003" customHeight="1">
      <c r="A87" s="194">
        <v>73</v>
      </c>
      <c r="B87" s="143"/>
      <c r="C87" s="530" t="s">
        <v>411</v>
      </c>
      <c r="D87" s="143"/>
      <c r="E87" s="385"/>
      <c r="F87" s="443"/>
      <c r="G87" s="485"/>
      <c r="H87" s="190"/>
      <c r="I87" s="28"/>
      <c r="J87" s="175"/>
    </row>
    <row r="88" spans="1:10" ht="49.5" customHeight="1">
      <c r="A88" s="175" t="s">
        <v>444</v>
      </c>
      <c r="B88" s="248" t="s">
        <v>14</v>
      </c>
      <c r="C88" s="188" t="s">
        <v>474</v>
      </c>
      <c r="D88" s="630" t="s">
        <v>15</v>
      </c>
      <c r="E88" s="5">
        <v>64</v>
      </c>
      <c r="F88" s="443"/>
      <c r="G88" s="485"/>
      <c r="H88" s="190"/>
      <c r="I88" s="28"/>
      <c r="J88" s="739"/>
    </row>
    <row r="89" spans="1:10" ht="49.5" customHeight="1">
      <c r="A89" s="194" t="s">
        <v>445</v>
      </c>
      <c r="B89" s="482" t="s">
        <v>14</v>
      </c>
      <c r="C89" s="188" t="s">
        <v>475</v>
      </c>
      <c r="D89" s="740" t="s">
        <v>15</v>
      </c>
      <c r="E89" s="5">
        <v>64</v>
      </c>
      <c r="F89" s="443"/>
      <c r="G89" s="485"/>
      <c r="H89" s="190"/>
      <c r="I89" s="28"/>
      <c r="J89" s="739"/>
    </row>
    <row r="90" spans="1:10" ht="39.950000000000003" customHeight="1">
      <c r="A90" s="755" t="s">
        <v>464</v>
      </c>
      <c r="B90" s="482"/>
      <c r="C90" s="188"/>
      <c r="D90" s="740"/>
      <c r="E90" s="757">
        <f>+E88+E89</f>
        <v>128</v>
      </c>
      <c r="F90" s="443"/>
      <c r="G90" s="485"/>
      <c r="H90" s="190"/>
      <c r="I90" s="28"/>
      <c r="J90" s="739"/>
    </row>
    <row r="91" spans="1:10" ht="45">
      <c r="A91" s="175">
        <v>74</v>
      </c>
      <c r="B91" s="143" t="s">
        <v>14</v>
      </c>
      <c r="C91" s="465" t="s">
        <v>110</v>
      </c>
      <c r="D91" s="175" t="s">
        <v>15</v>
      </c>
      <c r="E91" s="7">
        <v>25</v>
      </c>
      <c r="F91" s="348"/>
      <c r="G91" s="731"/>
      <c r="H91" s="190"/>
      <c r="I91" s="28"/>
      <c r="J91" s="175"/>
    </row>
    <row r="92" spans="1:10" ht="48.75" customHeight="1">
      <c r="A92" s="194">
        <v>75</v>
      </c>
      <c r="B92" s="143" t="s">
        <v>14</v>
      </c>
      <c r="C92" s="465" t="s">
        <v>476</v>
      </c>
      <c r="D92" s="143" t="s">
        <v>15</v>
      </c>
      <c r="E92" s="5">
        <v>5000</v>
      </c>
      <c r="F92" s="443"/>
      <c r="G92" s="741"/>
      <c r="H92" s="190"/>
      <c r="I92" s="28"/>
      <c r="J92" s="730"/>
    </row>
    <row r="93" spans="1:10" ht="45">
      <c r="A93" s="175">
        <v>76</v>
      </c>
      <c r="B93" s="143"/>
      <c r="C93" s="188" t="s">
        <v>71</v>
      </c>
      <c r="D93" s="143"/>
      <c r="E93" s="35"/>
      <c r="F93" s="276"/>
      <c r="G93" s="5"/>
      <c r="H93" s="190"/>
      <c r="I93" s="28"/>
      <c r="J93" s="419"/>
    </row>
    <row r="94" spans="1:10">
      <c r="A94" s="194" t="s">
        <v>446</v>
      </c>
      <c r="B94" s="143" t="s">
        <v>14</v>
      </c>
      <c r="C94" s="188" t="s">
        <v>72</v>
      </c>
      <c r="D94" s="726" t="s">
        <v>15</v>
      </c>
      <c r="E94" s="435">
        <v>15</v>
      </c>
      <c r="F94" s="727"/>
      <c r="G94" s="731"/>
      <c r="H94" s="190"/>
      <c r="I94" s="28"/>
      <c r="J94" s="730"/>
    </row>
    <row r="95" spans="1:10">
      <c r="A95" s="175" t="s">
        <v>447</v>
      </c>
      <c r="B95" s="143" t="s">
        <v>14</v>
      </c>
      <c r="C95" s="188" t="s">
        <v>74</v>
      </c>
      <c r="D95" s="175" t="s">
        <v>15</v>
      </c>
      <c r="E95" s="435">
        <v>30</v>
      </c>
      <c r="F95" s="727"/>
      <c r="G95" s="731"/>
      <c r="H95" s="190"/>
      <c r="I95" s="28"/>
      <c r="J95" s="730"/>
    </row>
    <row r="96" spans="1:10">
      <c r="A96" s="755" t="s">
        <v>465</v>
      </c>
      <c r="B96" s="143"/>
      <c r="C96" s="188"/>
      <c r="D96" s="175"/>
      <c r="E96" s="758">
        <f>+E94+E95</f>
        <v>45</v>
      </c>
      <c r="F96" s="727"/>
      <c r="G96" s="731"/>
      <c r="H96" s="190"/>
      <c r="I96" s="28"/>
      <c r="J96" s="730"/>
    </row>
    <row r="97" spans="1:10" ht="30">
      <c r="A97" s="194">
        <v>77</v>
      </c>
      <c r="B97" s="5" t="s">
        <v>179</v>
      </c>
      <c r="C97" s="384" t="s">
        <v>466</v>
      </c>
      <c r="D97" s="175" t="s">
        <v>15</v>
      </c>
      <c r="E97" s="7">
        <v>250</v>
      </c>
      <c r="F97" s="175"/>
      <c r="G97" s="729"/>
      <c r="H97" s="190"/>
      <c r="I97" s="28"/>
      <c r="J97" s="730"/>
    </row>
    <row r="98" spans="1:10" ht="30">
      <c r="A98" s="175">
        <v>78</v>
      </c>
      <c r="B98" s="143" t="s">
        <v>14</v>
      </c>
      <c r="C98" s="465" t="s">
        <v>136</v>
      </c>
      <c r="D98" s="143" t="s">
        <v>15</v>
      </c>
      <c r="E98" s="5">
        <v>20</v>
      </c>
      <c r="F98" s="189"/>
      <c r="G98" s="731"/>
      <c r="H98" s="190"/>
      <c r="I98" s="28"/>
      <c r="J98" s="175"/>
    </row>
    <row r="99" spans="1:10" ht="30">
      <c r="A99" s="194">
        <v>79</v>
      </c>
      <c r="B99" s="143" t="s">
        <v>14</v>
      </c>
      <c r="C99" s="465" t="s">
        <v>158</v>
      </c>
      <c r="D99" s="175" t="s">
        <v>15</v>
      </c>
      <c r="E99" s="7">
        <v>500</v>
      </c>
      <c r="F99" s="175"/>
      <c r="G99" s="731"/>
      <c r="H99" s="190"/>
      <c r="I99" s="28"/>
      <c r="J99" s="175"/>
    </row>
    <row r="100" spans="1:10">
      <c r="A100" s="175">
        <v>80</v>
      </c>
      <c r="B100" s="143" t="s">
        <v>21</v>
      </c>
      <c r="C100" s="465" t="s">
        <v>160</v>
      </c>
      <c r="D100" s="175" t="s">
        <v>15</v>
      </c>
      <c r="E100" s="7">
        <v>8</v>
      </c>
      <c r="F100" s="348"/>
      <c r="G100" s="9"/>
      <c r="H100" s="190"/>
      <c r="I100" s="28"/>
      <c r="J100" s="730"/>
    </row>
    <row r="101" spans="1:10">
      <c r="A101" s="194">
        <v>81</v>
      </c>
      <c r="B101" s="143" t="s">
        <v>14</v>
      </c>
      <c r="C101" s="188" t="s">
        <v>190</v>
      </c>
      <c r="D101" s="723" t="s">
        <v>15</v>
      </c>
      <c r="E101" s="5">
        <v>1400</v>
      </c>
      <c r="F101" s="143"/>
      <c r="G101" s="729"/>
      <c r="H101" s="190"/>
      <c r="I101" s="28"/>
      <c r="J101" s="175"/>
    </row>
    <row r="102" spans="1:10">
      <c r="A102" s="175">
        <v>82</v>
      </c>
      <c r="B102" s="248" t="s">
        <v>14</v>
      </c>
      <c r="C102" s="360" t="s">
        <v>86</v>
      </c>
      <c r="D102" s="250" t="s">
        <v>15</v>
      </c>
      <c r="E102" s="440">
        <v>1000</v>
      </c>
      <c r="F102" s="189"/>
      <c r="G102" s="731"/>
      <c r="H102" s="190"/>
      <c r="I102" s="28"/>
      <c r="J102" s="175"/>
    </row>
    <row r="103" spans="1:10" ht="30" customHeight="1">
      <c r="A103" s="194">
        <v>83</v>
      </c>
      <c r="B103" s="248" t="s">
        <v>14</v>
      </c>
      <c r="C103" s="750" t="s">
        <v>112</v>
      </c>
      <c r="D103" s="250" t="s">
        <v>145</v>
      </c>
      <c r="E103" s="728">
        <v>50</v>
      </c>
      <c r="F103" s="175"/>
      <c r="G103" s="731"/>
      <c r="H103" s="190"/>
      <c r="I103" s="28"/>
      <c r="J103" s="175"/>
    </row>
    <row r="104" spans="1:10" ht="28.5" customHeight="1">
      <c r="H104" s="742"/>
      <c r="I104" s="742"/>
    </row>
    <row r="105" spans="1:10" ht="39.950000000000003" customHeight="1"/>
    <row r="106" spans="1:10" ht="39.950000000000003" customHeight="1"/>
    <row r="107" spans="1:10" ht="39.950000000000003" customHeight="1"/>
    <row r="108" spans="1:10" ht="39.950000000000003" customHeight="1"/>
  </sheetData>
  <autoFilter ref="A6:WPR104"/>
  <mergeCells count="1">
    <mergeCell ref="C3:F3"/>
  </mergeCells>
  <dataValidations count="1">
    <dataValidation allowBlank="1" showErrorMessage="1" sqref="B14 B88:B90"/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QD182"/>
  <sheetViews>
    <sheetView topLeftCell="A112" workbookViewId="0">
      <selection activeCell="I9" sqref="I9"/>
    </sheetView>
  </sheetViews>
  <sheetFormatPr defaultColWidth="9.140625" defaultRowHeight="15"/>
  <cols>
    <col min="1" max="1" width="30.28515625" style="1" customWidth="1"/>
    <col min="2" max="2" width="7.42578125" style="1" customWidth="1"/>
    <col min="3" max="3" width="11" style="2" customWidth="1"/>
    <col min="4" max="5" width="9.140625" style="1"/>
    <col min="6" max="6" width="7" style="1" customWidth="1"/>
    <col min="7" max="7" width="4.140625" style="1" hidden="1" customWidth="1"/>
    <col min="8" max="8" width="11.5703125" style="1" customWidth="1"/>
    <col min="9" max="9" width="18.85546875" style="3" customWidth="1"/>
    <col min="10" max="10" width="14.7109375" style="543" customWidth="1"/>
    <col min="11" max="11" width="5.5703125" style="1" customWidth="1"/>
    <col min="12" max="12" width="5.28515625" style="1" customWidth="1"/>
    <col min="13" max="14" width="7.5703125" style="1" customWidth="1"/>
    <col min="15" max="15" width="7" style="1" customWidth="1"/>
    <col min="16" max="16" width="8.140625" style="1" customWidth="1"/>
    <col min="17" max="17" width="22.5703125" style="1" customWidth="1"/>
    <col min="18" max="16384" width="9.140625" style="1"/>
  </cols>
  <sheetData>
    <row r="1" spans="1:15994">
      <c r="K1" s="113" t="s">
        <v>0</v>
      </c>
    </row>
    <row r="2" spans="1:15994">
      <c r="K2" s="113"/>
    </row>
    <row r="3" spans="1:15994" ht="128.25">
      <c r="A3" s="6" t="s">
        <v>2</v>
      </c>
      <c r="B3" s="7" t="s">
        <v>3</v>
      </c>
      <c r="C3" s="7" t="s">
        <v>281</v>
      </c>
      <c r="D3" s="8" t="s">
        <v>4</v>
      </c>
      <c r="E3" s="8"/>
      <c r="F3" s="9" t="s">
        <v>5</v>
      </c>
      <c r="G3" s="8" t="s">
        <v>6</v>
      </c>
      <c r="H3" s="8" t="s">
        <v>7</v>
      </c>
      <c r="I3" s="10" t="s">
        <v>8</v>
      </c>
      <c r="J3" s="126" t="s">
        <v>9</v>
      </c>
      <c r="K3" s="544" t="s">
        <v>10</v>
      </c>
      <c r="L3" s="545" t="s">
        <v>282</v>
      </c>
      <c r="M3" s="545" t="s">
        <v>283</v>
      </c>
      <c r="N3" s="546" t="s">
        <v>11</v>
      </c>
      <c r="O3" s="11" t="s">
        <v>12</v>
      </c>
      <c r="P3" s="547" t="s">
        <v>13</v>
      </c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</row>
    <row r="4" spans="1:15994" ht="60.75" thickBot="1">
      <c r="A4" s="25" t="s">
        <v>17</v>
      </c>
      <c r="B4" s="26" t="s">
        <v>15</v>
      </c>
      <c r="C4" s="426">
        <v>40</v>
      </c>
      <c r="D4" s="27">
        <v>72</v>
      </c>
      <c r="E4" s="27"/>
      <c r="F4" s="14">
        <v>0.05</v>
      </c>
      <c r="G4" s="28">
        <v>1440</v>
      </c>
      <c r="H4" s="28">
        <v>1512</v>
      </c>
      <c r="I4" s="16" t="s">
        <v>18</v>
      </c>
      <c r="J4" s="126" t="s">
        <v>19</v>
      </c>
      <c r="K4" s="548"/>
      <c r="L4" s="17">
        <f>K4*D4</f>
        <v>0</v>
      </c>
      <c r="M4" s="17">
        <f>K4*D4*1.05</f>
        <v>0</v>
      </c>
      <c r="N4" s="549" t="e">
        <f>K4*100/#REF!</f>
        <v>#REF!</v>
      </c>
      <c r="O4" s="29">
        <v>3061</v>
      </c>
      <c r="P4" s="550"/>
      <c r="Q4" s="12"/>
      <c r="R4" s="12"/>
      <c r="S4" s="12">
        <f>+C4*D4</f>
        <v>2880</v>
      </c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</row>
    <row r="5" spans="1:15994" s="21" customFormat="1" ht="45.75" thickBot="1">
      <c r="A5" s="19" t="s">
        <v>20</v>
      </c>
      <c r="B5" s="30"/>
      <c r="C5" s="7"/>
      <c r="D5" s="31"/>
      <c r="E5" s="31"/>
      <c r="F5" s="30"/>
      <c r="G5" s="32" t="e">
        <f>+G4+#REF!</f>
        <v>#REF!</v>
      </c>
      <c r="H5" s="32" t="e">
        <f>+H4+#REF!</f>
        <v>#REF!</v>
      </c>
      <c r="I5" s="24"/>
      <c r="J5" s="130" t="e">
        <f>+#REF!</f>
        <v>#REF!</v>
      </c>
      <c r="K5" s="20" t="s">
        <v>16</v>
      </c>
      <c r="L5" s="32" t="e">
        <f>+L4+#REF!</f>
        <v>#REF!</v>
      </c>
      <c r="M5" s="32" t="e">
        <f>+M4+#REF!</f>
        <v>#REF!</v>
      </c>
      <c r="N5" s="551" t="e">
        <f>M5*100/H5</f>
        <v>#REF!</v>
      </c>
      <c r="O5" s="113" t="s">
        <v>0</v>
      </c>
      <c r="P5" s="20"/>
      <c r="Q5" s="20"/>
      <c r="R5" s="20"/>
      <c r="S5" s="12">
        <f t="shared" ref="S5:S63" si="0">+C5*D5</f>
        <v>0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</row>
    <row r="6" spans="1:15994" ht="45.75" thickBot="1">
      <c r="A6" s="33" t="s">
        <v>22</v>
      </c>
      <c r="B6" s="34" t="s">
        <v>23</v>
      </c>
      <c r="C6" s="427">
        <v>30</v>
      </c>
      <c r="D6" s="27">
        <v>11.7</v>
      </c>
      <c r="E6" s="27"/>
      <c r="F6" s="35">
        <v>21</v>
      </c>
      <c r="G6" s="28">
        <v>468</v>
      </c>
      <c r="H6" s="28">
        <v>566.28</v>
      </c>
      <c r="I6" s="36" t="s">
        <v>24</v>
      </c>
      <c r="J6" s="126" t="s">
        <v>25</v>
      </c>
      <c r="K6" s="552"/>
      <c r="L6" s="17">
        <f>K6*D6</f>
        <v>0</v>
      </c>
      <c r="M6" s="17">
        <f>K6*D6*1.21</f>
        <v>0</v>
      </c>
      <c r="N6" s="549" t="e">
        <f>K6*100/#REF!</f>
        <v>#REF!</v>
      </c>
      <c r="O6" s="37">
        <v>9047</v>
      </c>
      <c r="P6" s="550"/>
      <c r="Q6" s="12"/>
      <c r="R6" s="12"/>
      <c r="S6" s="12">
        <f t="shared" si="0"/>
        <v>351</v>
      </c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</row>
    <row r="7" spans="1:15994" s="21" customFormat="1" ht="30.75" thickBot="1">
      <c r="A7" s="19" t="s">
        <v>26</v>
      </c>
      <c r="B7" s="38"/>
      <c r="C7" s="427"/>
      <c r="D7" s="31"/>
      <c r="E7" s="31"/>
      <c r="F7" s="39"/>
      <c r="G7" s="32">
        <f>+G6</f>
        <v>468</v>
      </c>
      <c r="H7" s="32">
        <f>+H6</f>
        <v>566.28</v>
      </c>
      <c r="I7" s="40"/>
      <c r="J7" s="130" t="str">
        <f>+J6</f>
        <v>TEIDA-197-20s</v>
      </c>
      <c r="K7" s="20" t="s">
        <v>16</v>
      </c>
      <c r="L7" s="32">
        <f>+L6</f>
        <v>0</v>
      </c>
      <c r="M7" s="32">
        <f>+M6</f>
        <v>0</v>
      </c>
      <c r="N7" s="551">
        <f>M7*100/H7</f>
        <v>0</v>
      </c>
      <c r="O7" s="113" t="s">
        <v>0</v>
      </c>
      <c r="P7" s="20"/>
      <c r="Q7" s="20"/>
      <c r="R7" s="20"/>
      <c r="S7" s="12">
        <f t="shared" si="0"/>
        <v>0</v>
      </c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</row>
    <row r="8" spans="1:15994" s="21" customFormat="1" ht="30.75" thickBot="1">
      <c r="A8" s="22" t="s">
        <v>27</v>
      </c>
      <c r="B8" s="42"/>
      <c r="C8" s="41"/>
      <c r="D8" s="43"/>
      <c r="E8" s="43"/>
      <c r="F8" s="44"/>
      <c r="G8" s="32" t="e">
        <f>+#REF!</f>
        <v>#REF!</v>
      </c>
      <c r="H8" s="32" t="e">
        <f>+#REF!</f>
        <v>#REF!</v>
      </c>
      <c r="I8" s="45"/>
      <c r="J8" s="130" t="e">
        <f>+#REF!</f>
        <v>#REF!</v>
      </c>
      <c r="K8" s="20" t="s">
        <v>16</v>
      </c>
      <c r="L8" s="32" t="e">
        <f>+#REF!</f>
        <v>#REF!</v>
      </c>
      <c r="M8" s="32" t="e">
        <f>+#REF!</f>
        <v>#REF!</v>
      </c>
      <c r="N8" s="551" t="e">
        <f>M8*100/H8</f>
        <v>#REF!</v>
      </c>
      <c r="O8" s="113" t="s">
        <v>0</v>
      </c>
      <c r="P8" s="20"/>
      <c r="Q8" s="20"/>
      <c r="R8" s="20"/>
      <c r="S8" s="12">
        <f t="shared" si="0"/>
        <v>0</v>
      </c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</row>
    <row r="9" spans="1:15994" ht="45">
      <c r="A9" s="13" t="s">
        <v>28</v>
      </c>
      <c r="B9" s="7" t="s">
        <v>15</v>
      </c>
      <c r="C9" s="7">
        <v>50</v>
      </c>
      <c r="D9" s="7">
        <v>5.65</v>
      </c>
      <c r="E9" s="7"/>
      <c r="F9" s="14">
        <v>0.05</v>
      </c>
      <c r="G9" s="15">
        <v>282.5</v>
      </c>
      <c r="H9" s="15">
        <v>296.63</v>
      </c>
      <c r="I9" s="16" t="s">
        <v>29</v>
      </c>
      <c r="J9" s="126" t="s">
        <v>30</v>
      </c>
      <c r="K9" s="548"/>
      <c r="L9" s="17">
        <f>K9*D9</f>
        <v>0</v>
      </c>
      <c r="M9" s="17">
        <f>K9*D9*1.05</f>
        <v>0</v>
      </c>
      <c r="N9" s="549" t="e">
        <f>K9*100/#REF!</f>
        <v>#REF!</v>
      </c>
      <c r="O9" s="46">
        <v>3468</v>
      </c>
      <c r="P9" s="550"/>
      <c r="Q9" s="12"/>
      <c r="R9" s="12"/>
      <c r="S9" s="12">
        <f t="shared" si="0"/>
        <v>282.5</v>
      </c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</row>
    <row r="10" spans="1:15994" ht="45.75" thickBot="1">
      <c r="A10" s="13" t="s">
        <v>31</v>
      </c>
      <c r="B10" s="7" t="s">
        <v>15</v>
      </c>
      <c r="C10" s="7">
        <v>100</v>
      </c>
      <c r="D10" s="7">
        <v>5.65</v>
      </c>
      <c r="E10" s="7"/>
      <c r="F10" s="14">
        <v>0.05</v>
      </c>
      <c r="G10" s="15">
        <v>565</v>
      </c>
      <c r="H10" s="15">
        <v>593.25</v>
      </c>
      <c r="I10" s="16" t="s">
        <v>32</v>
      </c>
      <c r="J10" s="126" t="s">
        <v>30</v>
      </c>
      <c r="K10" s="548"/>
      <c r="L10" s="17">
        <f>K10*D10</f>
        <v>0</v>
      </c>
      <c r="M10" s="17">
        <f>K10*D10*1.05</f>
        <v>0</v>
      </c>
      <c r="N10" s="549" t="e">
        <f>K10*100/#REF!</f>
        <v>#REF!</v>
      </c>
      <c r="O10" s="46">
        <v>3469</v>
      </c>
      <c r="P10" s="550"/>
      <c r="Q10" s="12"/>
      <c r="R10" s="12"/>
      <c r="S10" s="12">
        <f t="shared" si="0"/>
        <v>565</v>
      </c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</row>
    <row r="11" spans="1:15994" s="21" customFormat="1" ht="45.75" thickBot="1">
      <c r="A11" s="48" t="s">
        <v>33</v>
      </c>
      <c r="B11" s="47"/>
      <c r="C11" s="428"/>
      <c r="D11" s="47"/>
      <c r="E11" s="47"/>
      <c r="F11" s="47"/>
      <c r="G11" s="49">
        <f>+G9+G10</f>
        <v>847.5</v>
      </c>
      <c r="H11" s="49">
        <f>+H9+H10</f>
        <v>889.88</v>
      </c>
      <c r="I11" s="50"/>
      <c r="J11" s="553" t="str">
        <f>+J10</f>
        <v>B. Braun Medical-197-20s</v>
      </c>
      <c r="K11" s="20" t="s">
        <v>16</v>
      </c>
      <c r="L11" s="49">
        <f>+L9+L10</f>
        <v>0</v>
      </c>
      <c r="M11" s="49">
        <f>+M9+M10</f>
        <v>0</v>
      </c>
      <c r="N11" s="551">
        <f>M11*100/H11</f>
        <v>0</v>
      </c>
      <c r="O11" s="113" t="s">
        <v>0</v>
      </c>
      <c r="S11" s="12">
        <f t="shared" si="0"/>
        <v>0</v>
      </c>
    </row>
    <row r="12" spans="1:15994" ht="30.75" thickBot="1">
      <c r="A12" s="76" t="s">
        <v>35</v>
      </c>
      <c r="B12" s="77" t="s">
        <v>15</v>
      </c>
      <c r="C12" s="82">
        <v>30</v>
      </c>
      <c r="D12" s="78">
        <v>17.95</v>
      </c>
      <c r="E12" s="78"/>
      <c r="F12" s="55">
        <v>0.05</v>
      </c>
      <c r="G12" s="56">
        <v>538.5</v>
      </c>
      <c r="H12" s="56">
        <v>565.42500000000007</v>
      </c>
      <c r="I12" s="57" t="s">
        <v>36</v>
      </c>
      <c r="J12" s="53" t="s">
        <v>284</v>
      </c>
      <c r="K12" s="548"/>
      <c r="L12" s="17">
        <f>K12*D12</f>
        <v>0</v>
      </c>
      <c r="M12" s="554">
        <f>K12*D12*1.05</f>
        <v>0</v>
      </c>
      <c r="N12" s="549" t="e">
        <f>K12*100/#REF!</f>
        <v>#REF!</v>
      </c>
      <c r="O12" s="29">
        <v>3107</v>
      </c>
      <c r="P12" s="550"/>
      <c r="Q12" s="12"/>
      <c r="S12" s="12">
        <f t="shared" si="0"/>
        <v>538.5</v>
      </c>
    </row>
    <row r="13" spans="1:15994" ht="30.75" thickBot="1">
      <c r="A13" s="67" t="s">
        <v>37</v>
      </c>
      <c r="B13" s="79"/>
      <c r="C13" s="422"/>
      <c r="D13" s="80"/>
      <c r="E13" s="80"/>
      <c r="F13" s="74"/>
      <c r="G13" s="60" t="e">
        <f>+#REF!+G12+#REF!</f>
        <v>#REF!</v>
      </c>
      <c r="H13" s="61" t="e">
        <f>+#REF!+H12+#REF!</f>
        <v>#REF!</v>
      </c>
      <c r="I13" s="62"/>
      <c r="J13" s="63" t="e">
        <f>+#REF!</f>
        <v>#REF!</v>
      </c>
      <c r="K13" s="64" t="s">
        <v>16</v>
      </c>
      <c r="L13" s="60" t="e">
        <f>+#REF!+L12+#REF!</f>
        <v>#REF!</v>
      </c>
      <c r="M13" s="61" t="e">
        <f>+#REF!+M12+#REF!</f>
        <v>#REF!</v>
      </c>
      <c r="N13" s="551" t="e">
        <f>M13*100/H13</f>
        <v>#REF!</v>
      </c>
      <c r="O13" s="113" t="s">
        <v>34</v>
      </c>
      <c r="P13" s="20"/>
      <c r="Q13" s="20"/>
      <c r="S13" s="12">
        <f t="shared" si="0"/>
        <v>0</v>
      </c>
    </row>
    <row r="14" spans="1:15994" ht="30.75" thickBot="1">
      <c r="A14" s="67" t="s">
        <v>40</v>
      </c>
      <c r="B14" s="91"/>
      <c r="C14" s="422"/>
      <c r="D14" s="92"/>
      <c r="E14" s="92"/>
      <c r="F14" s="93"/>
      <c r="G14" s="60" t="e">
        <f>+#REF!+#REF!</f>
        <v>#REF!</v>
      </c>
      <c r="H14" s="61" t="e">
        <f>+#REF!+#REF!</f>
        <v>#REF!</v>
      </c>
      <c r="I14" s="94"/>
      <c r="J14" s="69" t="e">
        <f>+#REF!</f>
        <v>#REF!</v>
      </c>
      <c r="K14" s="64" t="s">
        <v>16</v>
      </c>
      <c r="L14" s="60" t="e">
        <f>+#REF!+#REF!</f>
        <v>#REF!</v>
      </c>
      <c r="M14" s="61" t="e">
        <f>+#REF!+#REF!</f>
        <v>#REF!</v>
      </c>
      <c r="N14" s="551" t="e">
        <f>M14*100/H14</f>
        <v>#REF!</v>
      </c>
      <c r="O14" s="113" t="s">
        <v>34</v>
      </c>
      <c r="P14" s="88"/>
      <c r="Q14" s="88"/>
      <c r="S14" s="12">
        <f t="shared" si="0"/>
        <v>0</v>
      </c>
    </row>
    <row r="15" spans="1:15994" ht="30.75" thickBot="1">
      <c r="A15" s="67" t="s">
        <v>285</v>
      </c>
      <c r="B15" s="95"/>
      <c r="C15" s="422"/>
      <c r="D15" s="92"/>
      <c r="E15" s="92"/>
      <c r="F15" s="93"/>
      <c r="G15" s="60" t="e">
        <f>+#REF!</f>
        <v>#REF!</v>
      </c>
      <c r="H15" s="61" t="e">
        <f>+#REF!</f>
        <v>#REF!</v>
      </c>
      <c r="I15" s="94"/>
      <c r="J15" s="69" t="e">
        <f>+#REF!</f>
        <v>#REF!</v>
      </c>
      <c r="K15" s="64" t="s">
        <v>16</v>
      </c>
      <c r="L15" s="60" t="e">
        <f>+#REF!</f>
        <v>#REF!</v>
      </c>
      <c r="M15" s="61" t="e">
        <f>+#REF!</f>
        <v>#REF!</v>
      </c>
      <c r="N15" s="551" t="e">
        <f>M15*100/H15</f>
        <v>#REF!</v>
      </c>
      <c r="O15" s="113" t="s">
        <v>34</v>
      </c>
      <c r="P15" s="88"/>
      <c r="Q15" s="88"/>
      <c r="S15" s="12">
        <f t="shared" si="0"/>
        <v>0</v>
      </c>
    </row>
    <row r="16" spans="1:15994" ht="30">
      <c r="A16" s="96" t="s">
        <v>41</v>
      </c>
      <c r="B16" s="97" t="s">
        <v>15</v>
      </c>
      <c r="C16" s="82">
        <v>1000</v>
      </c>
      <c r="D16" s="54">
        <v>0.57999999999999996</v>
      </c>
      <c r="E16" s="54"/>
      <c r="F16" s="55">
        <v>0.05</v>
      </c>
      <c r="G16" s="56">
        <v>870</v>
      </c>
      <c r="H16" s="89">
        <v>913.5</v>
      </c>
      <c r="I16" s="98" t="s">
        <v>42</v>
      </c>
      <c r="J16" s="53" t="s">
        <v>286</v>
      </c>
      <c r="K16" s="548"/>
      <c r="L16" s="17">
        <f>K16*D16</f>
        <v>0</v>
      </c>
      <c r="M16" s="555">
        <f>K16*D16*1.05</f>
        <v>0</v>
      </c>
      <c r="N16" s="549" t="e">
        <f>K16*100/#REF!</f>
        <v>#REF!</v>
      </c>
      <c r="O16" s="29">
        <v>1110</v>
      </c>
      <c r="P16" s="550"/>
      <c r="Q16" s="556"/>
      <c r="S16" s="12">
        <f t="shared" si="0"/>
        <v>580</v>
      </c>
    </row>
    <row r="17" spans="1:19" ht="45.75" thickBot="1">
      <c r="A17" s="99" t="s">
        <v>43</v>
      </c>
      <c r="B17" s="54" t="s">
        <v>15</v>
      </c>
      <c r="C17" s="82">
        <v>4000</v>
      </c>
      <c r="D17" s="54">
        <v>0.28999999999999998</v>
      </c>
      <c r="E17" s="54">
        <v>0.28999999999999998</v>
      </c>
      <c r="F17" s="55">
        <v>0.05</v>
      </c>
      <c r="G17" s="56">
        <v>2029.9999999999998</v>
      </c>
      <c r="H17" s="90">
        <v>2131.5</v>
      </c>
      <c r="I17" s="98" t="s">
        <v>44</v>
      </c>
      <c r="J17" s="53" t="s">
        <v>286</v>
      </c>
      <c r="K17" s="548"/>
      <c r="L17" s="17">
        <f>K17*D17</f>
        <v>0</v>
      </c>
      <c r="M17" s="554">
        <f>K17*D17*1.05</f>
        <v>0</v>
      </c>
      <c r="N17" s="549" t="e">
        <f>K17*100/#REF!</f>
        <v>#REF!</v>
      </c>
      <c r="O17" s="559" t="s">
        <v>287</v>
      </c>
      <c r="P17" s="550"/>
      <c r="Q17" s="556" t="s">
        <v>45</v>
      </c>
      <c r="S17" s="12">
        <f t="shared" si="0"/>
        <v>1160</v>
      </c>
    </row>
    <row r="18" spans="1:19" ht="43.5" thickBot="1">
      <c r="A18" s="100" t="s">
        <v>46</v>
      </c>
      <c r="B18" s="101"/>
      <c r="C18" s="422"/>
      <c r="D18" s="95"/>
      <c r="E18" s="95"/>
      <c r="F18" s="95"/>
      <c r="G18" s="60">
        <f>+G16+G17</f>
        <v>2900</v>
      </c>
      <c r="H18" s="61">
        <f>+H16+H17</f>
        <v>3045</v>
      </c>
      <c r="I18" s="102"/>
      <c r="J18" s="69" t="str">
        <f>+J17</f>
        <v>Mediq Lietuva-MPP-200-20s</v>
      </c>
      <c r="K18" s="64" t="s">
        <v>16</v>
      </c>
      <c r="L18" s="60">
        <f>+L16+L17</f>
        <v>0</v>
      </c>
      <c r="M18" s="61">
        <f>+M16+M17</f>
        <v>0</v>
      </c>
      <c r="N18" s="551">
        <f>M18*100/H18</f>
        <v>0</v>
      </c>
      <c r="O18" s="113" t="s">
        <v>34</v>
      </c>
      <c r="P18" s="88"/>
      <c r="Q18" s="88"/>
      <c r="S18" s="12">
        <f t="shared" si="0"/>
        <v>0</v>
      </c>
    </row>
    <row r="19" spans="1:19" ht="30" thickBot="1">
      <c r="A19" s="67" t="s">
        <v>288</v>
      </c>
      <c r="B19" s="58"/>
      <c r="C19" s="422"/>
      <c r="D19" s="58"/>
      <c r="E19" s="58"/>
      <c r="F19" s="59"/>
      <c r="G19" s="60" t="e">
        <f>+#REF!</f>
        <v>#REF!</v>
      </c>
      <c r="H19" s="61" t="e">
        <f>+#REF!</f>
        <v>#REF!</v>
      </c>
      <c r="I19" s="62"/>
      <c r="J19" s="63" t="e">
        <f>+#REF!</f>
        <v>#REF!</v>
      </c>
      <c r="K19" s="64" t="s">
        <v>16</v>
      </c>
      <c r="L19" s="60" t="e">
        <f>+#REF!</f>
        <v>#REF!</v>
      </c>
      <c r="M19" s="61" t="e">
        <f>+#REF!</f>
        <v>#REF!</v>
      </c>
      <c r="N19" s="551" t="e">
        <f>M19*100/H19</f>
        <v>#REF!</v>
      </c>
      <c r="O19" s="113" t="s">
        <v>34</v>
      </c>
      <c r="P19" s="88"/>
      <c r="Q19" s="88"/>
      <c r="S19" s="12">
        <f t="shared" si="0"/>
        <v>0</v>
      </c>
    </row>
    <row r="20" spans="1:19" ht="30.75" thickBot="1">
      <c r="A20" s="104" t="s">
        <v>49</v>
      </c>
      <c r="B20" s="105" t="s">
        <v>50</v>
      </c>
      <c r="C20" s="82">
        <v>5300</v>
      </c>
      <c r="D20" s="106">
        <v>4.9400000000000004</v>
      </c>
      <c r="E20" s="106"/>
      <c r="F20" s="55">
        <v>0.05</v>
      </c>
      <c r="G20" s="107">
        <v>24700</v>
      </c>
      <c r="H20" s="108">
        <v>25935</v>
      </c>
      <c r="I20" s="85" t="s">
        <v>51</v>
      </c>
      <c r="J20" s="86" t="s">
        <v>52</v>
      </c>
      <c r="K20" s="548">
        <f>140-112</f>
        <v>28</v>
      </c>
      <c r="L20" s="17">
        <f>K20*D20</f>
        <v>138.32000000000002</v>
      </c>
      <c r="M20" s="558">
        <f>K20*D20*1.05</f>
        <v>145.23600000000002</v>
      </c>
      <c r="N20" s="549" t="e">
        <f>K20*100/#REF!</f>
        <v>#REF!</v>
      </c>
      <c r="O20" s="73">
        <v>3565</v>
      </c>
      <c r="P20" s="550"/>
      <c r="Q20" s="556"/>
      <c r="S20" s="12">
        <f t="shared" si="0"/>
        <v>26182.000000000004</v>
      </c>
    </row>
    <row r="21" spans="1:19" ht="45.75" thickBot="1">
      <c r="A21" s="560" t="s">
        <v>289</v>
      </c>
      <c r="B21" s="109"/>
      <c r="C21" s="422"/>
      <c r="D21" s="109"/>
      <c r="E21" s="109"/>
      <c r="F21" s="109"/>
      <c r="G21" s="110">
        <f>+G20</f>
        <v>24700</v>
      </c>
      <c r="H21" s="111">
        <f>+H20</f>
        <v>25935</v>
      </c>
      <c r="I21" s="112"/>
      <c r="J21" s="87" t="str">
        <f>+J20</f>
        <v>Septeka-MPP-200-20s</v>
      </c>
      <c r="K21" s="64" t="s">
        <v>16</v>
      </c>
      <c r="L21" s="110">
        <f>+L20</f>
        <v>138.32000000000002</v>
      </c>
      <c r="M21" s="111">
        <f>+M20</f>
        <v>145.23600000000002</v>
      </c>
      <c r="N21" s="551">
        <f>M21*100/H21</f>
        <v>0.56000000000000005</v>
      </c>
      <c r="O21" s="113" t="s">
        <v>34</v>
      </c>
      <c r="P21" s="556"/>
      <c r="Q21" s="556"/>
      <c r="S21" s="12">
        <f t="shared" si="0"/>
        <v>0</v>
      </c>
    </row>
    <row r="22" spans="1:19" ht="60.75" thickBot="1">
      <c r="A22" s="13" t="s">
        <v>53</v>
      </c>
      <c r="B22" s="115" t="s">
        <v>15</v>
      </c>
      <c r="C22" s="5">
        <v>50</v>
      </c>
      <c r="D22" s="5">
        <v>24.761900000000001</v>
      </c>
      <c r="E22" s="5"/>
      <c r="F22" s="116">
        <v>0.05</v>
      </c>
      <c r="G22" s="117">
        <v>24761.9</v>
      </c>
      <c r="H22" s="117">
        <v>26000</v>
      </c>
      <c r="I22" s="118" t="s">
        <v>54</v>
      </c>
      <c r="J22" s="16" t="s">
        <v>290</v>
      </c>
      <c r="K22" s="561">
        <f>60</f>
        <v>60</v>
      </c>
      <c r="L22" s="119">
        <f>K22*D22</f>
        <v>1485.7139999999999</v>
      </c>
      <c r="M22" s="119">
        <f>L22*1.05</f>
        <v>1559.9997000000001</v>
      </c>
      <c r="N22" s="549" t="e">
        <f>K22*100/#REF!</f>
        <v>#REF!</v>
      </c>
      <c r="O22" s="120">
        <v>9095</v>
      </c>
      <c r="S22" s="12">
        <f t="shared" si="0"/>
        <v>1238.095</v>
      </c>
    </row>
    <row r="23" spans="1:19" ht="60.75" thickBot="1">
      <c r="A23" s="562" t="s">
        <v>291</v>
      </c>
      <c r="B23" s="121"/>
      <c r="C23" s="429"/>
      <c r="D23" s="21"/>
      <c r="E23" s="21"/>
      <c r="F23" s="47"/>
      <c r="G23" s="122">
        <f>+G22</f>
        <v>24761.9</v>
      </c>
      <c r="H23" s="122">
        <f>+H22</f>
        <v>26000</v>
      </c>
      <c r="I23" s="563" t="s">
        <v>292</v>
      </c>
      <c r="J23" s="564" t="str">
        <f>+J22</f>
        <v>Intersurgical-227-20s</v>
      </c>
      <c r="K23" s="565" t="s">
        <v>16</v>
      </c>
      <c r="L23" s="566">
        <f>SUM(L22:L22)</f>
        <v>1485.7139999999999</v>
      </c>
      <c r="M23" s="566">
        <f>SUM(M22:M22)</f>
        <v>1559.9997000000001</v>
      </c>
      <c r="N23" s="567">
        <f>M23*100/H23</f>
        <v>5.9999988461538463</v>
      </c>
      <c r="O23" s="123" t="s">
        <v>55</v>
      </c>
      <c r="S23" s="12">
        <f t="shared" si="0"/>
        <v>0</v>
      </c>
    </row>
    <row r="24" spans="1:19" ht="60.75" thickBot="1">
      <c r="A24" s="86" t="s">
        <v>56</v>
      </c>
      <c r="B24" s="7" t="s">
        <v>15</v>
      </c>
      <c r="C24" s="430">
        <v>31000</v>
      </c>
      <c r="D24" s="124">
        <v>9.4500000000000001E-2</v>
      </c>
      <c r="E24" s="124"/>
      <c r="F24" s="125">
        <v>0.05</v>
      </c>
      <c r="G24" s="15">
        <v>4252.5</v>
      </c>
      <c r="H24" s="15">
        <v>4465.125</v>
      </c>
      <c r="I24" s="16" t="s">
        <v>57</v>
      </c>
      <c r="J24" s="126" t="s">
        <v>58</v>
      </c>
      <c r="K24" s="568">
        <v>8000</v>
      </c>
      <c r="L24" s="17">
        <f>K24*D24</f>
        <v>756</v>
      </c>
      <c r="M24" s="17">
        <f>K24*D24*1.05</f>
        <v>793.80000000000007</v>
      </c>
      <c r="N24" s="549" t="e">
        <f>K24*100/#REF!</f>
        <v>#REF!</v>
      </c>
      <c r="O24" s="127">
        <v>7035</v>
      </c>
      <c r="P24" s="1" t="s">
        <v>178</v>
      </c>
      <c r="S24" s="12">
        <f t="shared" si="0"/>
        <v>2929.5</v>
      </c>
    </row>
    <row r="25" spans="1:19" ht="45.75" thickBot="1">
      <c r="A25" s="569" t="s">
        <v>293</v>
      </c>
      <c r="B25" s="18"/>
      <c r="C25" s="431"/>
      <c r="D25" s="128"/>
      <c r="E25" s="128"/>
      <c r="F25" s="129"/>
      <c r="G25" s="23">
        <f>+G24</f>
        <v>4252.5</v>
      </c>
      <c r="H25" s="23">
        <f>+H24</f>
        <v>4465.125</v>
      </c>
      <c r="I25" s="24"/>
      <c r="J25" s="130" t="str">
        <f>+J24</f>
        <v>OptinėRiba-Adatos-20</v>
      </c>
      <c r="K25" s="20" t="s">
        <v>16</v>
      </c>
      <c r="L25" s="23">
        <f>+L24</f>
        <v>756</v>
      </c>
      <c r="M25" s="23">
        <f>+M24</f>
        <v>793.80000000000007</v>
      </c>
      <c r="N25" s="551">
        <f>M25*100/H25</f>
        <v>17.777777777777779</v>
      </c>
      <c r="O25" s="113" t="s">
        <v>59</v>
      </c>
      <c r="S25" s="12">
        <f t="shared" si="0"/>
        <v>0</v>
      </c>
    </row>
    <row r="26" spans="1:19" ht="30.75" thickBot="1">
      <c r="A26" s="131" t="s">
        <v>60</v>
      </c>
      <c r="B26" s="7" t="s">
        <v>15</v>
      </c>
      <c r="C26" s="430">
        <v>6700</v>
      </c>
      <c r="D26" s="132">
        <v>3.4</v>
      </c>
      <c r="E26" s="132"/>
      <c r="F26" s="125">
        <v>0.05</v>
      </c>
      <c r="G26" s="28">
        <v>30600</v>
      </c>
      <c r="H26" s="28">
        <v>32130</v>
      </c>
      <c r="I26" s="16" t="s">
        <v>61</v>
      </c>
      <c r="J26" s="126" t="s">
        <v>62</v>
      </c>
      <c r="K26" s="568">
        <v>2100</v>
      </c>
      <c r="L26" s="17">
        <f>K26*D26</f>
        <v>7140</v>
      </c>
      <c r="M26" s="17">
        <f>K26*D26*1.05</f>
        <v>7497</v>
      </c>
      <c r="N26" s="549" t="e">
        <f>K26*100/#REF!</f>
        <v>#REF!</v>
      </c>
      <c r="O26" s="133">
        <v>7183</v>
      </c>
      <c r="S26" s="12">
        <f t="shared" si="0"/>
        <v>22780</v>
      </c>
    </row>
    <row r="27" spans="1:19" ht="45.75" thickBot="1">
      <c r="A27" s="569" t="s">
        <v>294</v>
      </c>
      <c r="B27" s="18"/>
      <c r="C27" s="431"/>
      <c r="D27" s="134"/>
      <c r="E27" s="134"/>
      <c r="F27" s="135"/>
      <c r="G27" s="32">
        <f>+G26</f>
        <v>30600</v>
      </c>
      <c r="H27" s="32">
        <f>+H26</f>
        <v>32130</v>
      </c>
      <c r="I27" s="24"/>
      <c r="J27" s="130" t="str">
        <f>+J26</f>
        <v xml:space="preserve">Sormedica-Adatos-20 </v>
      </c>
      <c r="K27" s="20" t="s">
        <v>16</v>
      </c>
      <c r="L27" s="32">
        <f>+L26</f>
        <v>7140</v>
      </c>
      <c r="M27" s="32">
        <f>+M26</f>
        <v>7497</v>
      </c>
      <c r="N27" s="551">
        <f>M27*100/H27</f>
        <v>23.333333333333332</v>
      </c>
      <c r="O27" s="113" t="s">
        <v>59</v>
      </c>
      <c r="S27" s="12">
        <f t="shared" si="0"/>
        <v>0</v>
      </c>
    </row>
    <row r="28" spans="1:19" ht="45.75" thickBot="1">
      <c r="A28" s="126" t="s">
        <v>63</v>
      </c>
      <c r="B28" s="7" t="s">
        <v>15</v>
      </c>
      <c r="C28" s="430">
        <v>250</v>
      </c>
      <c r="D28" s="132">
        <v>0.57999999999999996</v>
      </c>
      <c r="E28" s="132"/>
      <c r="F28" s="125">
        <v>0.05</v>
      </c>
      <c r="G28" s="28">
        <v>145</v>
      </c>
      <c r="H28" s="28">
        <v>152.25</v>
      </c>
      <c r="I28" s="136" t="s">
        <v>64</v>
      </c>
      <c r="J28" s="126" t="s">
        <v>65</v>
      </c>
      <c r="K28" s="568"/>
      <c r="L28" s="17">
        <f>K28*D28</f>
        <v>0</v>
      </c>
      <c r="M28" s="17">
        <f>K28*D28*1.05</f>
        <v>0</v>
      </c>
      <c r="N28" s="549" t="e">
        <f>K28*100/#REF!</f>
        <v>#REF!</v>
      </c>
      <c r="O28" s="137">
        <v>7164</v>
      </c>
      <c r="P28" s="550"/>
      <c r="S28" s="12">
        <f t="shared" si="0"/>
        <v>145</v>
      </c>
    </row>
    <row r="29" spans="1:19" ht="45.75" thickBot="1">
      <c r="A29" s="569" t="s">
        <v>295</v>
      </c>
      <c r="B29" s="138"/>
      <c r="C29" s="431"/>
      <c r="D29" s="138"/>
      <c r="E29" s="138"/>
      <c r="F29" s="139"/>
      <c r="G29" s="140">
        <f>+G28</f>
        <v>145</v>
      </c>
      <c r="H29" s="140">
        <f>+H28</f>
        <v>152.25</v>
      </c>
      <c r="I29" s="50"/>
      <c r="J29" s="141" t="str">
        <f>+J28</f>
        <v>B. Braun Medical-Adatos-20</v>
      </c>
      <c r="K29" s="142" t="s">
        <v>16</v>
      </c>
      <c r="L29" s="140">
        <f>+L28</f>
        <v>0</v>
      </c>
      <c r="M29" s="140">
        <f>+M28</f>
        <v>0</v>
      </c>
      <c r="N29" s="551">
        <f>M29*100/H29</f>
        <v>0</v>
      </c>
      <c r="O29" s="113" t="s">
        <v>59</v>
      </c>
      <c r="P29" s="142"/>
      <c r="S29" s="12">
        <f t="shared" si="0"/>
        <v>0</v>
      </c>
    </row>
    <row r="30" spans="1:19" ht="45.75" thickBot="1">
      <c r="A30" s="159" t="s">
        <v>66</v>
      </c>
      <c r="B30" s="160" t="s">
        <v>15</v>
      </c>
      <c r="C30" s="432">
        <v>20000</v>
      </c>
      <c r="D30" s="161">
        <v>7.1999999999999995E-2</v>
      </c>
      <c r="E30" s="161"/>
      <c r="F30" s="155">
        <v>0.05</v>
      </c>
      <c r="G30" s="162" t="e">
        <f>#REF!*D30</f>
        <v>#REF!</v>
      </c>
      <c r="H30" s="71" t="e">
        <f>G30*1.05</f>
        <v>#REF!</v>
      </c>
      <c r="I30" s="53" t="s">
        <v>67</v>
      </c>
      <c r="J30" s="570" t="s">
        <v>296</v>
      </c>
      <c r="K30" s="548">
        <v>1000</v>
      </c>
      <c r="L30" s="469">
        <f>K30*D30</f>
        <v>72</v>
      </c>
      <c r="M30" s="469">
        <f>L30*1.05</f>
        <v>75.600000000000009</v>
      </c>
      <c r="N30" s="549" t="e">
        <f>K30*100/#REF!</f>
        <v>#REF!</v>
      </c>
      <c r="O30" s="163">
        <v>7083</v>
      </c>
      <c r="P30" s="157"/>
      <c r="S30" s="12">
        <f t="shared" si="0"/>
        <v>1440</v>
      </c>
    </row>
    <row r="31" spans="1:19" ht="30" thickBot="1">
      <c r="A31" s="165" t="s">
        <v>68</v>
      </c>
      <c r="B31" s="160"/>
      <c r="C31" s="433"/>
      <c r="D31" s="166"/>
      <c r="E31" s="166"/>
      <c r="F31" s="167"/>
      <c r="G31" s="168" t="e">
        <f>+G30+#REF!</f>
        <v>#REF!</v>
      </c>
      <c r="H31" s="169" t="e">
        <f>+H30+#REF!</f>
        <v>#REF!</v>
      </c>
      <c r="I31" s="571"/>
      <c r="J31" s="572" t="s">
        <v>297</v>
      </c>
      <c r="K31" s="170" t="s">
        <v>16</v>
      </c>
      <c r="L31" s="171" t="e">
        <f>+#REF!</f>
        <v>#REF!</v>
      </c>
      <c r="M31" s="172" t="e">
        <f>+#REF!</f>
        <v>#REF!</v>
      </c>
      <c r="N31" s="551" t="e">
        <f>M31*100/H31</f>
        <v>#REF!</v>
      </c>
      <c r="O31" s="229" t="s">
        <v>298</v>
      </c>
      <c r="P31" s="173"/>
      <c r="S31" s="12">
        <f t="shared" si="0"/>
        <v>0</v>
      </c>
    </row>
    <row r="32" spans="1:19" ht="90.75" thickBot="1">
      <c r="A32" s="188" t="s">
        <v>69</v>
      </c>
      <c r="B32" s="143" t="s">
        <v>15</v>
      </c>
      <c r="C32" s="7">
        <v>50</v>
      </c>
      <c r="D32" s="189">
        <v>108</v>
      </c>
      <c r="E32" s="189">
        <v>108</v>
      </c>
      <c r="F32" s="155">
        <v>0.05</v>
      </c>
      <c r="G32" s="190" t="e">
        <f>D32*#REF!</f>
        <v>#REF!</v>
      </c>
      <c r="H32" s="191" t="e">
        <f>G32*1.05</f>
        <v>#REF!</v>
      </c>
      <c r="I32" s="188" t="s">
        <v>70</v>
      </c>
      <c r="J32" s="188" t="s">
        <v>299</v>
      </c>
      <c r="K32" s="548">
        <v>6</v>
      </c>
      <c r="L32" s="469">
        <f>K32*D32</f>
        <v>648</v>
      </c>
      <c r="M32" s="469">
        <f>L32*1.05</f>
        <v>680.4</v>
      </c>
      <c r="N32" s="573" t="e">
        <f>K32*100/#REF!</f>
        <v>#REF!</v>
      </c>
      <c r="O32" s="185">
        <v>3496</v>
      </c>
      <c r="P32" s="157"/>
      <c r="S32" s="12">
        <f t="shared" si="0"/>
        <v>5400</v>
      </c>
    </row>
    <row r="33" spans="1:19" ht="30.75" thickBot="1">
      <c r="A33" s="165" t="s">
        <v>300</v>
      </c>
      <c r="B33" s="149"/>
      <c r="C33" s="433"/>
      <c r="D33" s="149"/>
      <c r="E33" s="149"/>
      <c r="F33" s="139"/>
      <c r="G33" s="192" t="e">
        <f>+G32</f>
        <v>#REF!</v>
      </c>
      <c r="H33" s="192" t="e">
        <f>+H32</f>
        <v>#REF!</v>
      </c>
      <c r="I33" s="574" t="s">
        <v>301</v>
      </c>
      <c r="J33" s="575" t="str">
        <f>+J32</f>
        <v>Ilsanta-MPP-224-20s</v>
      </c>
      <c r="K33" s="152" t="s">
        <v>16</v>
      </c>
      <c r="L33" s="193">
        <f>+L32</f>
        <v>648</v>
      </c>
      <c r="M33" s="193">
        <f>+M32</f>
        <v>680.4</v>
      </c>
      <c r="N33" s="551" t="e">
        <f>M33*100/H33</f>
        <v>#REF!</v>
      </c>
      <c r="O33" s="229" t="s">
        <v>298</v>
      </c>
      <c r="P33" s="149"/>
      <c r="S33" s="12">
        <f t="shared" si="0"/>
        <v>0</v>
      </c>
    </row>
    <row r="34" spans="1:19" ht="45">
      <c r="A34" s="188" t="s">
        <v>71</v>
      </c>
      <c r="B34" s="143"/>
      <c r="C34" s="35"/>
      <c r="D34" s="195"/>
      <c r="E34" s="195"/>
      <c r="F34" s="196"/>
      <c r="G34" s="197"/>
      <c r="H34" s="198"/>
      <c r="I34" s="557"/>
      <c r="J34" s="188" t="s">
        <v>302</v>
      </c>
      <c r="K34" s="147"/>
      <c r="L34" s="199"/>
      <c r="M34" s="147"/>
      <c r="N34" s="200"/>
      <c r="O34" s="147"/>
      <c r="P34" s="146"/>
      <c r="S34" s="12">
        <f t="shared" si="0"/>
        <v>0</v>
      </c>
    </row>
    <row r="35" spans="1:19" ht="60">
      <c r="A35" s="188" t="s">
        <v>72</v>
      </c>
      <c r="B35" s="201" t="s">
        <v>15</v>
      </c>
      <c r="C35" s="434">
        <v>15</v>
      </c>
      <c r="D35" s="202">
        <v>85</v>
      </c>
      <c r="E35" s="202">
        <v>85</v>
      </c>
      <c r="F35" s="155">
        <v>0.05</v>
      </c>
      <c r="G35" s="203" t="e">
        <f>#REF!*D35</f>
        <v>#REF!</v>
      </c>
      <c r="H35" s="197" t="e">
        <f>G35*1.05</f>
        <v>#REF!</v>
      </c>
      <c r="I35" s="576" t="s">
        <v>73</v>
      </c>
      <c r="J35" s="188" t="s">
        <v>302</v>
      </c>
      <c r="K35" s="548"/>
      <c r="L35" s="469">
        <f>K35*D35</f>
        <v>0</v>
      </c>
      <c r="M35" s="469">
        <f>L35*1.05</f>
        <v>0</v>
      </c>
      <c r="N35" s="573" t="e">
        <f>K35*100/#REF!</f>
        <v>#REF!</v>
      </c>
      <c r="O35" s="179">
        <v>2800</v>
      </c>
      <c r="P35" s="157"/>
      <c r="S35" s="12">
        <f t="shared" si="0"/>
        <v>1275</v>
      </c>
    </row>
    <row r="36" spans="1:19" ht="75.75" thickBot="1">
      <c r="A36" s="204" t="s">
        <v>74</v>
      </c>
      <c r="B36" s="160" t="s">
        <v>15</v>
      </c>
      <c r="C36" s="435">
        <v>30</v>
      </c>
      <c r="D36" s="205">
        <v>32</v>
      </c>
      <c r="E36" s="205">
        <v>32</v>
      </c>
      <c r="F36" s="155">
        <v>0.05</v>
      </c>
      <c r="G36" s="203" t="e">
        <f>#REF!*D36</f>
        <v>#REF!</v>
      </c>
      <c r="H36" s="206" t="e">
        <f>G36*1.05</f>
        <v>#REF!</v>
      </c>
      <c r="I36" s="576" t="s">
        <v>75</v>
      </c>
      <c r="J36" s="188" t="s">
        <v>302</v>
      </c>
      <c r="K36" s="548"/>
      <c r="L36" s="469">
        <f>K36*D36</f>
        <v>0</v>
      </c>
      <c r="M36" s="577">
        <f>L36*1.05</f>
        <v>0</v>
      </c>
      <c r="N36" s="573" t="e">
        <f>K36*100/#REF!</f>
        <v>#REF!</v>
      </c>
      <c r="O36" s="179">
        <v>2801</v>
      </c>
      <c r="P36" s="157"/>
      <c r="S36" s="12">
        <f t="shared" si="0"/>
        <v>960</v>
      </c>
    </row>
    <row r="37" spans="1:19" ht="30" thickBot="1">
      <c r="A37" s="207" t="s">
        <v>76</v>
      </c>
      <c r="B37" s="148"/>
      <c r="C37" s="578"/>
      <c r="D37" s="149"/>
      <c r="E37" s="149"/>
      <c r="F37" s="139"/>
      <c r="G37" s="150" t="e">
        <f>+G35+G36</f>
        <v>#REF!</v>
      </c>
      <c r="H37" s="151" t="e">
        <f>+H35+H36</f>
        <v>#REF!</v>
      </c>
      <c r="I37" s="579"/>
      <c r="J37" s="517" t="s">
        <v>303</v>
      </c>
      <c r="K37" s="147" t="s">
        <v>16</v>
      </c>
      <c r="L37" s="150">
        <f>+L35+L36</f>
        <v>0</v>
      </c>
      <c r="M37" s="208">
        <f>+M35+M36</f>
        <v>0</v>
      </c>
      <c r="N37" s="551" t="e">
        <f>M37*100/H37</f>
        <v>#REF!</v>
      </c>
      <c r="O37" s="229" t="s">
        <v>304</v>
      </c>
      <c r="P37" s="146"/>
      <c r="S37" s="12">
        <f t="shared" si="0"/>
        <v>0</v>
      </c>
    </row>
    <row r="38" spans="1:19" ht="75">
      <c r="A38" s="216" t="s">
        <v>77</v>
      </c>
      <c r="B38" s="214" t="s">
        <v>15</v>
      </c>
      <c r="C38" s="436">
        <v>500</v>
      </c>
      <c r="D38" s="215">
        <v>40.4</v>
      </c>
      <c r="E38" s="215"/>
      <c r="F38" s="155"/>
      <c r="G38" s="217"/>
      <c r="H38" s="218"/>
      <c r="I38" s="145" t="s">
        <v>78</v>
      </c>
      <c r="J38" s="188" t="s">
        <v>305</v>
      </c>
      <c r="K38" s="580"/>
      <c r="L38" s="56"/>
      <c r="M38" s="581"/>
      <c r="N38" s="582"/>
      <c r="O38" s="219"/>
      <c r="P38" s="220"/>
      <c r="S38" s="12">
        <f t="shared" si="0"/>
        <v>20200</v>
      </c>
    </row>
    <row r="39" spans="1:19" ht="45">
      <c r="A39" s="583" t="s">
        <v>306</v>
      </c>
      <c r="B39" s="221" t="s">
        <v>15</v>
      </c>
      <c r="C39" s="437"/>
      <c r="D39" s="215"/>
      <c r="E39" s="215"/>
      <c r="F39" s="155">
        <v>0.05</v>
      </c>
      <c r="G39" s="222" t="e">
        <f>+#REF!*D39</f>
        <v>#REF!</v>
      </c>
      <c r="H39" s="222" t="e">
        <f>+G39*1.05</f>
        <v>#REF!</v>
      </c>
      <c r="I39" s="145" t="s">
        <v>307</v>
      </c>
      <c r="J39" s="188" t="s">
        <v>305</v>
      </c>
      <c r="K39" s="584"/>
      <c r="L39" s="190">
        <f>K39*D39</f>
        <v>0</v>
      </c>
      <c r="M39" s="585">
        <f>+L39*1.05</f>
        <v>0</v>
      </c>
      <c r="N39" s="549" t="e">
        <f>K39*100/#REF!</f>
        <v>#REF!</v>
      </c>
      <c r="O39" s="223">
        <v>8355</v>
      </c>
      <c r="P39" s="157"/>
      <c r="S39" s="12">
        <f t="shared" si="0"/>
        <v>0</v>
      </c>
    </row>
    <row r="40" spans="1:19" ht="45">
      <c r="A40" s="586" t="s">
        <v>308</v>
      </c>
      <c r="B40" s="224" t="s">
        <v>15</v>
      </c>
      <c r="C40" s="5"/>
      <c r="D40" s="215"/>
      <c r="E40" s="215"/>
      <c r="F40" s="155">
        <v>0.05</v>
      </c>
      <c r="G40" s="222" t="e">
        <f>+#REF!*D40</f>
        <v>#REF!</v>
      </c>
      <c r="H40" s="222" t="e">
        <f>+G40*1.05</f>
        <v>#REF!</v>
      </c>
      <c r="I40" s="145" t="s">
        <v>309</v>
      </c>
      <c r="J40" s="188" t="s">
        <v>305</v>
      </c>
      <c r="K40" s="584"/>
      <c r="L40" s="190">
        <f>K40*D40</f>
        <v>0</v>
      </c>
      <c r="M40" s="585">
        <f>+L40*1.05</f>
        <v>0</v>
      </c>
      <c r="N40" s="549" t="e">
        <f>K40*100/#REF!</f>
        <v>#REF!</v>
      </c>
      <c r="O40" s="223">
        <v>8356</v>
      </c>
      <c r="P40" s="157"/>
      <c r="S40" s="12">
        <f t="shared" si="0"/>
        <v>0</v>
      </c>
    </row>
    <row r="41" spans="1:19" ht="45.75" thickBot="1">
      <c r="A41" s="586" t="s">
        <v>310</v>
      </c>
      <c r="B41" s="224" t="s">
        <v>15</v>
      </c>
      <c r="C41" s="5"/>
      <c r="D41" s="215"/>
      <c r="E41" s="215"/>
      <c r="F41" s="155">
        <v>0.05</v>
      </c>
      <c r="G41" s="222" t="e">
        <f>+#REF!*D41</f>
        <v>#REF!</v>
      </c>
      <c r="H41" s="222" t="e">
        <f>+G41*1.05</f>
        <v>#REF!</v>
      </c>
      <c r="I41" s="145" t="s">
        <v>311</v>
      </c>
      <c r="J41" s="188" t="s">
        <v>305</v>
      </c>
      <c r="K41" s="584"/>
      <c r="L41" s="190">
        <f>K41*D41</f>
        <v>0</v>
      </c>
      <c r="M41" s="585">
        <f>+L41*1.05</f>
        <v>0</v>
      </c>
      <c r="N41" s="549" t="e">
        <f>K41*100/#REF!</f>
        <v>#REF!</v>
      </c>
      <c r="O41" s="223">
        <v>8357</v>
      </c>
      <c r="P41" s="157"/>
      <c r="S41" s="12">
        <f t="shared" si="0"/>
        <v>0</v>
      </c>
    </row>
    <row r="42" spans="1:19" ht="43.5" thickBot="1">
      <c r="A42" s="213" t="s">
        <v>312</v>
      </c>
      <c r="B42" s="225"/>
      <c r="C42" s="438"/>
      <c r="D42" s="103"/>
      <c r="E42" s="103"/>
      <c r="F42" s="226"/>
      <c r="G42" s="227" t="e">
        <f>+G39+G40+G41</f>
        <v>#REF!</v>
      </c>
      <c r="H42" s="228" t="e">
        <f>+H39+H40+H41</f>
        <v>#REF!</v>
      </c>
      <c r="I42" s="587"/>
      <c r="J42" s="69" t="str">
        <f>+J38</f>
        <v>AMI sprendimai-MPP-211-20s</v>
      </c>
      <c r="K42" s="229" t="s">
        <v>16</v>
      </c>
      <c r="L42" s="230">
        <f>+L38</f>
        <v>0</v>
      </c>
      <c r="M42" s="231">
        <f>+M38</f>
        <v>0</v>
      </c>
      <c r="N42" s="551" t="e">
        <f>M42*100/H42</f>
        <v>#REF!</v>
      </c>
      <c r="O42" s="588" t="s">
        <v>313</v>
      </c>
      <c r="P42" s="149"/>
      <c r="S42" s="12">
        <f t="shared" si="0"/>
        <v>0</v>
      </c>
    </row>
    <row r="43" spans="1:19" ht="45.75" thickBot="1">
      <c r="A43" s="232" t="s">
        <v>79</v>
      </c>
      <c r="B43" s="153" t="s">
        <v>15</v>
      </c>
      <c r="C43" s="7">
        <v>20</v>
      </c>
      <c r="D43" s="153">
        <v>90.476200000000006</v>
      </c>
      <c r="E43" s="153">
        <v>90.5</v>
      </c>
      <c r="F43" s="155">
        <v>0.05</v>
      </c>
      <c r="G43" s="233">
        <v>3619.05</v>
      </c>
      <c r="H43" s="234">
        <v>3800</v>
      </c>
      <c r="I43" s="145" t="s">
        <v>80</v>
      </c>
      <c r="J43" s="188" t="s">
        <v>314</v>
      </c>
      <c r="K43" s="584"/>
      <c r="L43" s="190">
        <f>K43*D43</f>
        <v>0</v>
      </c>
      <c r="M43" s="585">
        <f>+L43*1.05</f>
        <v>0</v>
      </c>
      <c r="N43" s="549" t="e">
        <f>K43*100/#REF!</f>
        <v>#REF!</v>
      </c>
      <c r="O43" s="212">
        <v>3390</v>
      </c>
      <c r="P43" s="157"/>
      <c r="S43" s="12">
        <f t="shared" si="0"/>
        <v>1809.5240000000001</v>
      </c>
    </row>
    <row r="44" spans="1:19" ht="30.75" thickBot="1">
      <c r="A44" s="213" t="s">
        <v>315</v>
      </c>
      <c r="B44" s="235"/>
      <c r="C44" s="438"/>
      <c r="D44" s="103"/>
      <c r="E44" s="103"/>
      <c r="F44" s="236"/>
      <c r="G44" s="237">
        <f>+G43</f>
        <v>3619.05</v>
      </c>
      <c r="H44" s="238">
        <f>+H43</f>
        <v>3800</v>
      </c>
      <c r="I44" s="587"/>
      <c r="J44" s="69" t="s">
        <v>316</v>
      </c>
      <c r="K44" s="113" t="s">
        <v>16</v>
      </c>
      <c r="L44" s="239">
        <f>+L43</f>
        <v>0</v>
      </c>
      <c r="M44" s="238">
        <f>+M43</f>
        <v>0</v>
      </c>
      <c r="N44" s="551">
        <f>M44*100/H44</f>
        <v>0</v>
      </c>
      <c r="O44" s="588" t="s">
        <v>313</v>
      </c>
      <c r="P44" s="149"/>
      <c r="S44" s="12">
        <f t="shared" si="0"/>
        <v>0</v>
      </c>
    </row>
    <row r="45" spans="1:19" ht="45">
      <c r="A45" s="241" t="s">
        <v>81</v>
      </c>
      <c r="B45" s="143" t="s">
        <v>15</v>
      </c>
      <c r="C45" s="5">
        <v>5000</v>
      </c>
      <c r="D45" s="242">
        <v>0.09</v>
      </c>
      <c r="E45" s="242"/>
      <c r="F45" s="155">
        <v>0.05</v>
      </c>
      <c r="G45" s="184">
        <v>450</v>
      </c>
      <c r="H45" s="243">
        <v>472.5</v>
      </c>
      <c r="I45" s="188" t="s">
        <v>82</v>
      </c>
      <c r="J45" s="188" t="s">
        <v>317</v>
      </c>
      <c r="K45" s="584"/>
      <c r="L45" s="190">
        <f>K45*D45</f>
        <v>0</v>
      </c>
      <c r="M45" s="585">
        <f>+L45*1.05</f>
        <v>0</v>
      </c>
      <c r="N45" s="549" t="e">
        <f>K45*100/#REF!</f>
        <v>#REF!</v>
      </c>
      <c r="O45" s="244">
        <v>7077</v>
      </c>
      <c r="P45" s="157"/>
      <c r="S45" s="12">
        <f t="shared" si="0"/>
        <v>450</v>
      </c>
    </row>
    <row r="46" spans="1:19" ht="30">
      <c r="A46" s="245" t="s">
        <v>83</v>
      </c>
      <c r="B46" s="174" t="s">
        <v>15</v>
      </c>
      <c r="C46" s="439">
        <v>500</v>
      </c>
      <c r="D46" s="242">
        <v>0.28000000000000003</v>
      </c>
      <c r="E46" s="242"/>
      <c r="F46" s="155">
        <v>0.05</v>
      </c>
      <c r="G46" s="184">
        <v>140</v>
      </c>
      <c r="H46" s="184">
        <v>147</v>
      </c>
      <c r="I46" s="188" t="s">
        <v>84</v>
      </c>
      <c r="J46" s="188" t="s">
        <v>317</v>
      </c>
      <c r="K46" s="584"/>
      <c r="L46" s="190">
        <f>K46*D46</f>
        <v>0</v>
      </c>
      <c r="M46" s="585">
        <f>+L46*1.05</f>
        <v>0</v>
      </c>
      <c r="N46" s="549" t="e">
        <f>K46*100/#REF!</f>
        <v>#REF!</v>
      </c>
      <c r="O46" s="246">
        <v>7078</v>
      </c>
      <c r="P46" s="157"/>
      <c r="S46" s="12">
        <f t="shared" si="0"/>
        <v>140</v>
      </c>
    </row>
    <row r="47" spans="1:19" ht="30">
      <c r="A47" s="245" t="s">
        <v>85</v>
      </c>
      <c r="B47" s="174" t="s">
        <v>15</v>
      </c>
      <c r="C47" s="439">
        <v>500</v>
      </c>
      <c r="D47" s="242">
        <v>0.28000000000000003</v>
      </c>
      <c r="E47" s="242"/>
      <c r="F47" s="155">
        <v>0.05</v>
      </c>
      <c r="G47" s="184">
        <v>280</v>
      </c>
      <c r="H47" s="184">
        <v>294</v>
      </c>
      <c r="I47" s="188" t="s">
        <v>84</v>
      </c>
      <c r="J47" s="188" t="s">
        <v>317</v>
      </c>
      <c r="K47" s="584"/>
      <c r="L47" s="190">
        <f>K47*D47</f>
        <v>0</v>
      </c>
      <c r="M47" s="585">
        <f>+L47*1.05</f>
        <v>0</v>
      </c>
      <c r="N47" s="549" t="e">
        <f>K47*100/#REF!</f>
        <v>#REF!</v>
      </c>
      <c r="O47" s="247">
        <v>7090</v>
      </c>
      <c r="P47" s="157"/>
      <c r="S47" s="12">
        <f t="shared" si="0"/>
        <v>140</v>
      </c>
    </row>
    <row r="48" spans="1:19" ht="45.75" thickBot="1">
      <c r="A48" s="249" t="s">
        <v>86</v>
      </c>
      <c r="B48" s="250" t="s">
        <v>15</v>
      </c>
      <c r="C48" s="440">
        <v>1000</v>
      </c>
      <c r="D48" s="189">
        <v>0.22</v>
      </c>
      <c r="E48" s="189"/>
      <c r="F48" s="155">
        <v>0.05</v>
      </c>
      <c r="G48" s="184">
        <v>220</v>
      </c>
      <c r="H48" s="251">
        <v>231</v>
      </c>
      <c r="I48" s="188" t="s">
        <v>87</v>
      </c>
      <c r="J48" s="188" t="s">
        <v>317</v>
      </c>
      <c r="K48" s="584">
        <v>80</v>
      </c>
      <c r="L48" s="190">
        <f>K48*D48</f>
        <v>17.600000000000001</v>
      </c>
      <c r="M48" s="585">
        <f>+L48*1.05</f>
        <v>18.480000000000004</v>
      </c>
      <c r="N48" s="549" t="e">
        <f>K48*100/#REF!</f>
        <v>#REF!</v>
      </c>
      <c r="O48" s="29">
        <v>8135</v>
      </c>
      <c r="P48" s="157"/>
      <c r="S48" s="12">
        <f t="shared" si="0"/>
        <v>220</v>
      </c>
    </row>
    <row r="49" spans="1:19" ht="29.25" thickBot="1">
      <c r="A49" s="589" t="s">
        <v>318</v>
      </c>
      <c r="B49" s="252"/>
      <c r="C49" s="438"/>
      <c r="D49" s="103"/>
      <c r="E49" s="103"/>
      <c r="F49" s="129"/>
      <c r="G49" s="253">
        <f>+SUM(G45:G48)</f>
        <v>1090</v>
      </c>
      <c r="H49" s="254">
        <f>+SUM(H45:H48)</f>
        <v>1144.5</v>
      </c>
      <c r="I49" s="590"/>
      <c r="J49" s="69" t="s">
        <v>319</v>
      </c>
      <c r="K49" s="113" t="s">
        <v>16</v>
      </c>
      <c r="L49" s="253">
        <f>+SUM(L45:L48)</f>
        <v>17.600000000000001</v>
      </c>
      <c r="M49" s="254">
        <f>+SUM(M45:M48)</f>
        <v>18.480000000000004</v>
      </c>
      <c r="N49" s="551">
        <f>M49*100/H49</f>
        <v>1.6146788990825691</v>
      </c>
      <c r="O49" s="588" t="s">
        <v>313</v>
      </c>
      <c r="P49" s="149"/>
      <c r="S49" s="12">
        <f t="shared" si="0"/>
        <v>0</v>
      </c>
    </row>
    <row r="50" spans="1:19" ht="30.75" thickBot="1">
      <c r="A50" s="240" t="s">
        <v>88</v>
      </c>
      <c r="B50" s="175" t="s">
        <v>15</v>
      </c>
      <c r="C50" s="430">
        <v>10</v>
      </c>
      <c r="D50" s="255">
        <v>190</v>
      </c>
      <c r="E50" s="255">
        <v>190</v>
      </c>
      <c r="F50" s="155">
        <v>0.05</v>
      </c>
      <c r="G50" s="222">
        <v>1900</v>
      </c>
      <c r="H50" s="256">
        <v>1995</v>
      </c>
      <c r="I50" s="188" t="s">
        <v>89</v>
      </c>
      <c r="J50" s="188" t="s">
        <v>320</v>
      </c>
      <c r="K50" s="584"/>
      <c r="L50" s="190">
        <f>K50*D50</f>
        <v>0</v>
      </c>
      <c r="M50" s="585">
        <f>+L50*1.05</f>
        <v>0</v>
      </c>
      <c r="N50" s="549" t="e">
        <f>K50*100/#REF!</f>
        <v>#REF!</v>
      </c>
      <c r="O50" s="257">
        <v>3840</v>
      </c>
      <c r="P50" s="157"/>
      <c r="S50" s="12">
        <f t="shared" si="0"/>
        <v>1900</v>
      </c>
    </row>
    <row r="51" spans="1:19" ht="30.75" thickBot="1">
      <c r="A51" s="213" t="s">
        <v>90</v>
      </c>
      <c r="B51" s="148"/>
      <c r="C51" s="438"/>
      <c r="D51" s="103"/>
      <c r="E51" s="103"/>
      <c r="F51" s="129"/>
      <c r="G51" s="150">
        <f>+G50</f>
        <v>1900</v>
      </c>
      <c r="H51" s="151">
        <f>+H50</f>
        <v>1995</v>
      </c>
      <c r="I51" s="579"/>
      <c r="J51" s="591" t="str">
        <f>+J50</f>
        <v>TRADINTEK-MPP-211-20s</v>
      </c>
      <c r="K51" s="152" t="s">
        <v>16</v>
      </c>
      <c r="L51" s="150">
        <f>+L50</f>
        <v>0</v>
      </c>
      <c r="M51" s="151">
        <f>+M50</f>
        <v>0</v>
      </c>
      <c r="N51" s="551">
        <f>M51*100/H51</f>
        <v>0</v>
      </c>
      <c r="O51" s="588" t="s">
        <v>313</v>
      </c>
      <c r="P51" s="149"/>
      <c r="S51" s="12">
        <f t="shared" si="0"/>
        <v>0</v>
      </c>
    </row>
    <row r="52" spans="1:19" ht="45">
      <c r="A52" s="258" t="s">
        <v>91</v>
      </c>
      <c r="B52" s="144" t="s">
        <v>15</v>
      </c>
      <c r="C52" s="5">
        <v>1500</v>
      </c>
      <c r="D52" s="176">
        <v>10.86</v>
      </c>
      <c r="E52" s="176"/>
      <c r="F52" s="259"/>
      <c r="G52" s="177"/>
      <c r="H52" s="260"/>
      <c r="I52" s="188" t="s">
        <v>92</v>
      </c>
      <c r="J52" s="592" t="s">
        <v>321</v>
      </c>
      <c r="K52" s="580"/>
      <c r="L52" s="56"/>
      <c r="M52" s="593"/>
      <c r="N52" s="582"/>
      <c r="O52" s="219"/>
      <c r="P52" s="157"/>
      <c r="S52" s="12">
        <f t="shared" si="0"/>
        <v>16290</v>
      </c>
    </row>
    <row r="53" spans="1:19" ht="30">
      <c r="A53" s="594" t="s">
        <v>93</v>
      </c>
      <c r="B53" s="261" t="s">
        <v>15</v>
      </c>
      <c r="C53" s="436"/>
      <c r="E53" s="176"/>
      <c r="F53" s="155">
        <v>0.05</v>
      </c>
      <c r="G53" s="177" t="e">
        <f>+#REF!*D52</f>
        <v>#REF!</v>
      </c>
      <c r="H53" s="260" t="e">
        <f>+G53*1.05</f>
        <v>#REF!</v>
      </c>
      <c r="I53" s="595" t="s">
        <v>94</v>
      </c>
      <c r="J53" s="592" t="s">
        <v>321</v>
      </c>
      <c r="K53" s="584">
        <f>100</f>
        <v>100</v>
      </c>
      <c r="L53" s="596">
        <f>K53*D52</f>
        <v>1086</v>
      </c>
      <c r="M53" s="585">
        <f>+L53*1.05</f>
        <v>1140.3</v>
      </c>
      <c r="N53" s="597" t="e">
        <f>K53*100/#REF!</f>
        <v>#REF!</v>
      </c>
      <c r="O53" s="263">
        <v>3103</v>
      </c>
      <c r="P53" s="157"/>
      <c r="S53" s="12">
        <f t="shared" si="0"/>
        <v>0</v>
      </c>
    </row>
    <row r="54" spans="1:19" ht="30">
      <c r="A54" s="594" t="s">
        <v>95</v>
      </c>
      <c r="B54" s="261" t="s">
        <v>15</v>
      </c>
      <c r="C54" s="436"/>
      <c r="D54" s="176"/>
      <c r="E54" s="176"/>
      <c r="F54" s="155">
        <v>0.05</v>
      </c>
      <c r="G54" s="177" t="e">
        <f>+#REF!*D54</f>
        <v>#REF!</v>
      </c>
      <c r="H54" s="260" t="e">
        <f>+G54*1.05</f>
        <v>#REF!</v>
      </c>
      <c r="I54" s="595" t="s">
        <v>96</v>
      </c>
      <c r="J54" s="592" t="s">
        <v>321</v>
      </c>
      <c r="K54" s="584">
        <f>250</f>
        <v>250</v>
      </c>
      <c r="L54" s="596">
        <f>K54*D54</f>
        <v>0</v>
      </c>
      <c r="M54" s="585">
        <f>+L54*1.05</f>
        <v>0</v>
      </c>
      <c r="N54" s="598" t="e">
        <f>K54*100/#REF!</f>
        <v>#REF!</v>
      </c>
      <c r="O54" s="263">
        <v>3127</v>
      </c>
      <c r="P54" s="157"/>
      <c r="S54" s="12">
        <f t="shared" si="0"/>
        <v>0</v>
      </c>
    </row>
    <row r="55" spans="1:19" ht="30.75" thickBot="1">
      <c r="A55" s="599" t="s">
        <v>97</v>
      </c>
      <c r="B55" s="261" t="s">
        <v>15</v>
      </c>
      <c r="C55" s="436"/>
      <c r="D55" s="176"/>
      <c r="E55" s="176"/>
      <c r="F55" s="155">
        <v>0.05</v>
      </c>
      <c r="G55" s="177" t="e">
        <f>+#REF!*D55</f>
        <v>#REF!</v>
      </c>
      <c r="H55" s="264" t="e">
        <f>+G55*1.05</f>
        <v>#REF!</v>
      </c>
      <c r="I55" s="595" t="s">
        <v>98</v>
      </c>
      <c r="J55" s="592" t="s">
        <v>321</v>
      </c>
      <c r="K55" s="584">
        <v>113</v>
      </c>
      <c r="L55" s="596">
        <f>K55*D55</f>
        <v>0</v>
      </c>
      <c r="M55" s="585">
        <f>+L55*1.05</f>
        <v>0</v>
      </c>
      <c r="N55" s="597" t="e">
        <f>K55*100/#REF!</f>
        <v>#REF!</v>
      </c>
      <c r="O55" s="263">
        <v>3128</v>
      </c>
      <c r="P55" s="157"/>
      <c r="S55" s="12">
        <f t="shared" si="0"/>
        <v>0</v>
      </c>
    </row>
    <row r="56" spans="1:19" ht="30.75" thickBot="1">
      <c r="A56" s="265" t="s">
        <v>99</v>
      </c>
      <c r="B56" s="148"/>
      <c r="C56" s="423"/>
      <c r="D56" s="149"/>
      <c r="E56" s="149"/>
      <c r="F56" s="139"/>
      <c r="G56" s="209" t="e">
        <f>+G53+G54+G55</f>
        <v>#REF!</v>
      </c>
      <c r="H56" s="210" t="e">
        <f>+H53+H54+H55</f>
        <v>#REF!</v>
      </c>
      <c r="I56" s="600"/>
      <c r="J56" s="591" t="str">
        <f>+J52</f>
        <v>Septeka-MPP-206-20s</v>
      </c>
      <c r="K56" s="152" t="s">
        <v>16</v>
      </c>
      <c r="L56" s="209">
        <f>+L53+L54+L55</f>
        <v>1086</v>
      </c>
      <c r="M56" s="210">
        <f>+M53+M54+M55</f>
        <v>1140.3</v>
      </c>
      <c r="N56" s="601" t="e">
        <f>M56*100/H56</f>
        <v>#REF!</v>
      </c>
      <c r="O56" s="602" t="s">
        <v>322</v>
      </c>
      <c r="P56" s="149"/>
      <c r="S56" s="12">
        <f t="shared" si="0"/>
        <v>0</v>
      </c>
    </row>
    <row r="57" spans="1:19" ht="30">
      <c r="A57" s="266" t="s">
        <v>100</v>
      </c>
      <c r="B57" s="75" t="s">
        <v>15</v>
      </c>
      <c r="C57" s="441">
        <v>100</v>
      </c>
      <c r="D57" s="78">
        <v>19.600000000000001</v>
      </c>
      <c r="E57" s="78"/>
      <c r="F57" s="155">
        <v>0.05</v>
      </c>
      <c r="G57" s="56" t="e">
        <f>#REF!*D57</f>
        <v>#REF!</v>
      </c>
      <c r="H57" s="191" t="e">
        <f>G57*1.05</f>
        <v>#REF!</v>
      </c>
      <c r="I57" s="188" t="s">
        <v>101</v>
      </c>
      <c r="J57" s="188" t="s">
        <v>323</v>
      </c>
      <c r="K57" s="584"/>
      <c r="L57" s="596">
        <f>K57*D57</f>
        <v>0</v>
      </c>
      <c r="M57" s="585">
        <f>+L57*1.05</f>
        <v>0</v>
      </c>
      <c r="N57" s="597" t="e">
        <f>K57*100/#REF!</f>
        <v>#REF!</v>
      </c>
      <c r="O57" s="212">
        <v>3773</v>
      </c>
      <c r="P57" s="157"/>
      <c r="S57" s="12">
        <f t="shared" si="0"/>
        <v>1960.0000000000002</v>
      </c>
    </row>
    <row r="58" spans="1:19" ht="30.75" thickBot="1">
      <c r="A58" s="267" t="s">
        <v>102</v>
      </c>
      <c r="B58" s="51" t="s">
        <v>15</v>
      </c>
      <c r="C58" s="441">
        <v>70</v>
      </c>
      <c r="D58" s="78">
        <v>19.600000000000001</v>
      </c>
      <c r="E58" s="78"/>
      <c r="F58" s="155">
        <v>0.05</v>
      </c>
      <c r="G58" s="56" t="e">
        <f>#REF!*D58</f>
        <v>#REF!</v>
      </c>
      <c r="H58" s="268" t="e">
        <f>G58*1.05</f>
        <v>#REF!</v>
      </c>
      <c r="I58" s="188" t="s">
        <v>103</v>
      </c>
      <c r="J58" s="188" t="s">
        <v>323</v>
      </c>
      <c r="K58" s="584"/>
      <c r="L58" s="596">
        <f>K58*D58</f>
        <v>0</v>
      </c>
      <c r="M58" s="585">
        <f>+L58*1.05</f>
        <v>0</v>
      </c>
      <c r="N58" s="597" t="e">
        <f>K58*100/#REF!</f>
        <v>#REF!</v>
      </c>
      <c r="O58" s="212">
        <v>3774</v>
      </c>
      <c r="P58" s="157"/>
      <c r="S58" s="12">
        <f t="shared" si="0"/>
        <v>1372</v>
      </c>
    </row>
    <row r="59" spans="1:19" ht="30.75" thickBot="1">
      <c r="A59" s="269" t="s">
        <v>104</v>
      </c>
      <c r="B59" s="148"/>
      <c r="C59" s="423"/>
      <c r="D59" s="149"/>
      <c r="E59" s="149"/>
      <c r="F59" s="139"/>
      <c r="G59" s="150" t="e">
        <f>+G57+G58</f>
        <v>#REF!</v>
      </c>
      <c r="H59" s="151" t="e">
        <f>+H57+H58</f>
        <v>#REF!</v>
      </c>
      <c r="I59" s="579"/>
      <c r="J59" s="517" t="s">
        <v>324</v>
      </c>
      <c r="K59" s="152" t="s">
        <v>16</v>
      </c>
      <c r="L59" s="150">
        <f>+L57+L58</f>
        <v>0</v>
      </c>
      <c r="M59" s="208">
        <f>+M57+M58</f>
        <v>0</v>
      </c>
      <c r="N59" s="551" t="e">
        <f>M59*100/H59</f>
        <v>#REF!</v>
      </c>
      <c r="O59" s="602" t="s">
        <v>322</v>
      </c>
      <c r="P59" s="149"/>
      <c r="S59" s="12">
        <f t="shared" si="0"/>
        <v>0</v>
      </c>
    </row>
    <row r="60" spans="1:19" ht="30.75" thickBot="1">
      <c r="A60" s="270" t="s">
        <v>105</v>
      </c>
      <c r="B60" s="175" t="s">
        <v>15</v>
      </c>
      <c r="C60" s="7">
        <v>15</v>
      </c>
      <c r="D60" s="176">
        <v>112</v>
      </c>
      <c r="E60" s="176">
        <v>112</v>
      </c>
      <c r="F60" s="155">
        <v>0.05</v>
      </c>
      <c r="G60" s="177">
        <v>2240</v>
      </c>
      <c r="H60" s="178">
        <v>2352</v>
      </c>
      <c r="I60" s="188" t="s">
        <v>106</v>
      </c>
      <c r="J60" s="603" t="s">
        <v>325</v>
      </c>
      <c r="K60" s="584"/>
      <c r="L60" s="596">
        <f>K60*D60</f>
        <v>0</v>
      </c>
      <c r="M60" s="604">
        <f>+L60*1.05</f>
        <v>0</v>
      </c>
      <c r="N60" s="597" t="e">
        <f>K60*100/#REF!</f>
        <v>#REF!</v>
      </c>
      <c r="O60" s="212">
        <v>8418</v>
      </c>
      <c r="P60" s="157"/>
      <c r="S60" s="12">
        <f t="shared" si="0"/>
        <v>1680</v>
      </c>
    </row>
    <row r="61" spans="1:19" ht="60.75" thickBot="1">
      <c r="A61" s="271" t="s">
        <v>107</v>
      </c>
      <c r="B61" s="272"/>
      <c r="C61" s="442"/>
      <c r="D61" s="180"/>
      <c r="E61" s="180"/>
      <c r="F61" s="181"/>
      <c r="G61" s="171">
        <f>+G60</f>
        <v>2240</v>
      </c>
      <c r="H61" s="273">
        <f>+H60</f>
        <v>2352</v>
      </c>
      <c r="I61" s="605" t="s">
        <v>326</v>
      </c>
      <c r="J61" s="606" t="str">
        <f>+J60</f>
        <v>Septeka-MPP-214-20-1s</v>
      </c>
      <c r="K61" s="182" t="s">
        <v>16</v>
      </c>
      <c r="L61" s="171">
        <f>+L60</f>
        <v>0</v>
      </c>
      <c r="M61" s="274">
        <f>+M60</f>
        <v>0</v>
      </c>
      <c r="N61" s="551">
        <f>M61*100/H61</f>
        <v>0</v>
      </c>
      <c r="O61" s="229" t="s">
        <v>298</v>
      </c>
      <c r="P61" s="183"/>
      <c r="S61" s="12">
        <f t="shared" si="0"/>
        <v>0</v>
      </c>
    </row>
    <row r="62" spans="1:19" ht="45.75" thickBot="1">
      <c r="A62" s="275" t="s">
        <v>108</v>
      </c>
      <c r="B62" s="175" t="s">
        <v>15</v>
      </c>
      <c r="C62" s="7">
        <v>55000</v>
      </c>
      <c r="D62" s="276">
        <v>7.6899999999999996E-2</v>
      </c>
      <c r="E62" s="276"/>
      <c r="F62" s="155">
        <v>0.05</v>
      </c>
      <c r="G62" s="184" t="e">
        <f>#REF!*D62</f>
        <v>#REF!</v>
      </c>
      <c r="H62" s="277" t="e">
        <f>G62*1.05</f>
        <v>#REF!</v>
      </c>
      <c r="I62" s="188" t="s">
        <v>67</v>
      </c>
      <c r="J62" s="188" t="s">
        <v>327</v>
      </c>
      <c r="K62" s="584"/>
      <c r="L62" s="596">
        <f>K62*D62</f>
        <v>0</v>
      </c>
      <c r="M62" s="585">
        <f>+L62*1.05</f>
        <v>0</v>
      </c>
      <c r="N62" s="597" t="e">
        <f>K62*100/#REF!</f>
        <v>#REF!</v>
      </c>
      <c r="O62" s="156">
        <v>7084</v>
      </c>
      <c r="P62" s="157"/>
      <c r="S62" s="12">
        <f t="shared" si="0"/>
        <v>4229.5</v>
      </c>
    </row>
    <row r="63" spans="1:19" ht="30.75" thickBot="1">
      <c r="A63" s="67" t="s">
        <v>109</v>
      </c>
      <c r="B63" s="272"/>
      <c r="C63" s="443"/>
      <c r="D63" s="180"/>
      <c r="E63" s="180"/>
      <c r="F63" s="181"/>
      <c r="G63" s="186" t="e">
        <f>+G62</f>
        <v>#REF!</v>
      </c>
      <c r="H63" s="187" t="e">
        <f>+H62</f>
        <v>#REF!</v>
      </c>
      <c r="I63" s="607"/>
      <c r="J63" s="517" t="s">
        <v>328</v>
      </c>
      <c r="K63" s="182" t="s">
        <v>16</v>
      </c>
      <c r="L63" s="186">
        <f>+L62</f>
        <v>0</v>
      </c>
      <c r="M63" s="278">
        <f>+M62</f>
        <v>0</v>
      </c>
      <c r="N63" s="551" t="e">
        <f>M63*100/H63</f>
        <v>#REF!</v>
      </c>
      <c r="O63" s="229" t="s">
        <v>298</v>
      </c>
      <c r="P63" s="183"/>
      <c r="S63" s="12">
        <f t="shared" si="0"/>
        <v>0</v>
      </c>
    </row>
    <row r="64" spans="1:19" ht="30.75" thickBot="1">
      <c r="A64" s="213" t="s">
        <v>329</v>
      </c>
      <c r="B64" s="285"/>
      <c r="C64" s="442"/>
      <c r="D64" s="286"/>
      <c r="E64" s="286"/>
      <c r="F64" s="287"/>
      <c r="G64" s="288" t="e">
        <f>+#REF!</f>
        <v>#REF!</v>
      </c>
      <c r="H64" s="289" t="e">
        <f>+#REF!</f>
        <v>#REF!</v>
      </c>
      <c r="I64" s="608"/>
      <c r="J64" s="609" t="e">
        <f>+#REF!</f>
        <v>#REF!</v>
      </c>
      <c r="K64" s="147" t="s">
        <v>16</v>
      </c>
      <c r="L64" s="288" t="e">
        <f>+#REF!</f>
        <v>#REF!</v>
      </c>
      <c r="M64" s="289" t="e">
        <f>+#REF!</f>
        <v>#REF!</v>
      </c>
      <c r="N64" s="551" t="e">
        <f>M64*100/H64</f>
        <v>#REF!</v>
      </c>
      <c r="O64" s="610" t="s">
        <v>330</v>
      </c>
      <c r="P64" s="290"/>
      <c r="S64" s="12">
        <f t="shared" ref="S64:S125" si="1">+C64*D64</f>
        <v>0</v>
      </c>
    </row>
    <row r="65" spans="1:19" ht="60.75" thickBot="1">
      <c r="A65" s="299" t="s">
        <v>110</v>
      </c>
      <c r="B65" s="51" t="s">
        <v>15</v>
      </c>
      <c r="C65" s="401">
        <v>25</v>
      </c>
      <c r="D65" s="300">
        <v>33</v>
      </c>
      <c r="E65" s="300">
        <v>33</v>
      </c>
      <c r="F65" s="155">
        <v>0.05</v>
      </c>
      <c r="G65" s="56">
        <v>990</v>
      </c>
      <c r="H65" s="301">
        <v>1039.5</v>
      </c>
      <c r="I65" s="53" t="s">
        <v>111</v>
      </c>
      <c r="J65" s="53" t="s">
        <v>331</v>
      </c>
      <c r="K65" s="584"/>
      <c r="L65" s="596">
        <f>K65*D65</f>
        <v>0</v>
      </c>
      <c r="M65" s="585">
        <f>+L65*1.05</f>
        <v>0</v>
      </c>
      <c r="N65" s="597" t="e">
        <f>K65*100/#REF!</f>
        <v>#REF!</v>
      </c>
      <c r="O65" s="212">
        <v>8415</v>
      </c>
      <c r="P65" s="157"/>
      <c r="S65" s="12">
        <f t="shared" si="1"/>
        <v>825</v>
      </c>
    </row>
    <row r="66" spans="1:19" ht="30" customHeight="1" thickBot="1">
      <c r="A66" s="213" t="s">
        <v>332</v>
      </c>
      <c r="B66" s="302"/>
      <c r="C66" s="442"/>
      <c r="D66" s="68"/>
      <c r="E66" s="68"/>
      <c r="F66" s="303"/>
      <c r="G66" s="304">
        <f>+G65</f>
        <v>990</v>
      </c>
      <c r="H66" s="305">
        <f>+H65</f>
        <v>1039.5</v>
      </c>
      <c r="I66" s="611"/>
      <c r="J66" s="69" t="str">
        <f>+J65</f>
        <v>GRAINA-MPP-202-20s</v>
      </c>
      <c r="K66" s="147" t="s">
        <v>16</v>
      </c>
      <c r="L66" s="306">
        <f>+L65</f>
        <v>0</v>
      </c>
      <c r="M66" s="305">
        <f>+M65</f>
        <v>0</v>
      </c>
      <c r="N66" s="551">
        <f>M66*100/H66</f>
        <v>0</v>
      </c>
      <c r="O66" s="610" t="s">
        <v>330</v>
      </c>
      <c r="P66" s="290"/>
      <c r="S66" s="12">
        <f t="shared" si="1"/>
        <v>0</v>
      </c>
    </row>
    <row r="67" spans="1:19" ht="45.75" thickBot="1">
      <c r="A67" s="311" t="s">
        <v>112</v>
      </c>
      <c r="B67" s="312" t="s">
        <v>145</v>
      </c>
      <c r="C67" s="424">
        <v>50</v>
      </c>
      <c r="D67" s="448">
        <v>1.06</v>
      </c>
      <c r="E67" s="51">
        <v>20</v>
      </c>
      <c r="F67" s="155">
        <v>0.05</v>
      </c>
      <c r="G67" s="56">
        <v>95.4</v>
      </c>
      <c r="H67" s="309">
        <v>100.17000000000002</v>
      </c>
      <c r="I67" s="53" t="s">
        <v>113</v>
      </c>
      <c r="J67" s="53" t="s">
        <v>333</v>
      </c>
      <c r="K67" s="584"/>
      <c r="L67" s="596">
        <f>K67*D67</f>
        <v>0</v>
      </c>
      <c r="M67" s="585">
        <f>+L67*1.05</f>
        <v>0</v>
      </c>
      <c r="N67" s="597" t="e">
        <f>K67*100/#REF!</f>
        <v>#REF!</v>
      </c>
      <c r="O67" s="247">
        <v>8371</v>
      </c>
      <c r="P67" s="157"/>
      <c r="S67" s="12">
        <f t="shared" si="1"/>
        <v>53</v>
      </c>
    </row>
    <row r="68" spans="1:19" ht="30.75" thickBot="1">
      <c r="A68" s="213" t="s">
        <v>334</v>
      </c>
      <c r="B68" s="313"/>
      <c r="C68" s="612"/>
      <c r="D68" s="314"/>
      <c r="E68" s="314"/>
      <c r="F68" s="315"/>
      <c r="G68" s="316">
        <f>+G67</f>
        <v>95.4</v>
      </c>
      <c r="H68" s="310">
        <f>+H67</f>
        <v>100.17000000000002</v>
      </c>
      <c r="I68" s="613"/>
      <c r="J68" s="69" t="str">
        <f>+J67</f>
        <v>KAVITA-MPP-202-20s</v>
      </c>
      <c r="K68" s="147" t="s">
        <v>16</v>
      </c>
      <c r="L68" s="317">
        <f>+L67</f>
        <v>0</v>
      </c>
      <c r="M68" s="310">
        <f>+M67</f>
        <v>0</v>
      </c>
      <c r="N68" s="551">
        <f>M68*100/H68</f>
        <v>0</v>
      </c>
      <c r="O68" s="610" t="s">
        <v>330</v>
      </c>
      <c r="P68" s="290"/>
      <c r="S68" s="12">
        <f t="shared" si="1"/>
        <v>0</v>
      </c>
    </row>
    <row r="69" spans="1:19" ht="30.75" thickBot="1">
      <c r="A69" s="299" t="s">
        <v>114</v>
      </c>
      <c r="B69" s="51" t="s">
        <v>15</v>
      </c>
      <c r="C69" s="401">
        <v>100</v>
      </c>
      <c r="D69" s="51">
        <v>2.6</v>
      </c>
      <c r="E69" s="51">
        <v>2.6</v>
      </c>
      <c r="F69" s="282">
        <v>0.21</v>
      </c>
      <c r="G69" s="56">
        <v>3640</v>
      </c>
      <c r="H69" s="318">
        <v>4404.3999999999996</v>
      </c>
      <c r="I69" s="53" t="s">
        <v>115</v>
      </c>
      <c r="J69" s="53" t="s">
        <v>335</v>
      </c>
      <c r="K69" s="614"/>
      <c r="L69" s="56">
        <f>K69*D69</f>
        <v>0</v>
      </c>
      <c r="M69" s="283">
        <f>L69*1.21</f>
        <v>0</v>
      </c>
      <c r="N69" s="549" t="e">
        <f>K69*100/#REF!</f>
        <v>#REF!</v>
      </c>
      <c r="O69" s="615">
        <v>7204</v>
      </c>
      <c r="P69" s="164"/>
      <c r="S69" s="12">
        <f t="shared" si="1"/>
        <v>260</v>
      </c>
    </row>
    <row r="70" spans="1:19" ht="43.5" thickBot="1">
      <c r="A70" s="213" t="s">
        <v>336</v>
      </c>
      <c r="B70" s="319"/>
      <c r="C70" s="578"/>
      <c r="D70" s="320"/>
      <c r="E70" s="320"/>
      <c r="F70" s="321"/>
      <c r="G70" s="322">
        <f>+G69</f>
        <v>3640</v>
      </c>
      <c r="H70" s="323">
        <f>+H69</f>
        <v>4404.3999999999996</v>
      </c>
      <c r="I70" s="616"/>
      <c r="J70" s="69" t="str">
        <f>+J69</f>
        <v>Mediq Lietuva-MPP-202-20s</v>
      </c>
      <c r="K70" s="147" t="s">
        <v>16</v>
      </c>
      <c r="L70" s="297">
        <f>+L69</f>
        <v>0</v>
      </c>
      <c r="M70" s="298">
        <f>+M69</f>
        <v>0</v>
      </c>
      <c r="N70" s="551">
        <f>M70*100/H70</f>
        <v>0</v>
      </c>
      <c r="O70" s="610" t="s">
        <v>330</v>
      </c>
      <c r="P70" s="290"/>
      <c r="S70" s="12">
        <f t="shared" si="1"/>
        <v>0</v>
      </c>
    </row>
    <row r="71" spans="1:19" ht="30.75" thickBot="1">
      <c r="A71" s="324" t="s">
        <v>116</v>
      </c>
      <c r="B71" s="292" t="s">
        <v>15</v>
      </c>
      <c r="C71" s="445">
        <v>450</v>
      </c>
      <c r="D71" s="325">
        <v>79</v>
      </c>
      <c r="E71" s="325"/>
      <c r="F71" s="155">
        <v>0.05</v>
      </c>
      <c r="G71" s="326">
        <v>43450</v>
      </c>
      <c r="H71" s="327">
        <v>45622.5</v>
      </c>
      <c r="I71" s="617" t="s">
        <v>117</v>
      </c>
      <c r="J71" s="617" t="s">
        <v>337</v>
      </c>
      <c r="K71" s="584"/>
      <c r="L71" s="596">
        <f>K71*D71</f>
        <v>0</v>
      </c>
      <c r="M71" s="585">
        <f>+L71*1.05</f>
        <v>0</v>
      </c>
      <c r="N71" s="597" t="e">
        <f>K71*100/#REF!</f>
        <v>#REF!</v>
      </c>
      <c r="O71" s="328">
        <v>1142</v>
      </c>
      <c r="P71" s="157"/>
      <c r="S71" s="12">
        <f t="shared" si="1"/>
        <v>35550</v>
      </c>
    </row>
    <row r="72" spans="1:19" ht="30.75" thickBot="1">
      <c r="A72" s="618" t="s">
        <v>338</v>
      </c>
      <c r="B72" s="294"/>
      <c r="C72" s="578"/>
      <c r="D72" s="295"/>
      <c r="E72" s="295"/>
      <c r="F72" s="296"/>
      <c r="G72" s="329">
        <f>+G71</f>
        <v>43450</v>
      </c>
      <c r="H72" s="330">
        <f>+H71</f>
        <v>45622.5</v>
      </c>
      <c r="I72" s="619"/>
      <c r="J72" s="609" t="str">
        <f>+J71</f>
        <v>Septeka-MPP-202-20s</v>
      </c>
      <c r="K72" s="147" t="s">
        <v>16</v>
      </c>
      <c r="L72" s="331">
        <f>+L71</f>
        <v>0</v>
      </c>
      <c r="M72" s="332">
        <f>+M71</f>
        <v>0</v>
      </c>
      <c r="N72" s="551">
        <f>M72*100/H72</f>
        <v>0</v>
      </c>
      <c r="O72" s="610" t="s">
        <v>330</v>
      </c>
      <c r="P72" s="290"/>
      <c r="S72" s="12">
        <f t="shared" si="1"/>
        <v>0</v>
      </c>
    </row>
    <row r="73" spans="1:19" ht="75">
      <c r="A73" s="333" t="s">
        <v>118</v>
      </c>
      <c r="B73" s="75" t="s">
        <v>15</v>
      </c>
      <c r="C73" s="82">
        <v>2</v>
      </c>
      <c r="D73" s="300">
        <v>123.97</v>
      </c>
      <c r="E73" s="300"/>
      <c r="F73" s="155">
        <v>0.05</v>
      </c>
      <c r="G73" s="56">
        <v>247.94</v>
      </c>
      <c r="H73" s="318">
        <v>260.33699999999999</v>
      </c>
      <c r="I73" s="53" t="s">
        <v>119</v>
      </c>
      <c r="J73" s="53" t="s">
        <v>339</v>
      </c>
      <c r="K73" s="584"/>
      <c r="L73" s="596">
        <f t="shared" ref="L73:L84" si="2">K73*D73</f>
        <v>0</v>
      </c>
      <c r="M73" s="585">
        <f t="shared" ref="M73:M84" si="3">+L73*1.05</f>
        <v>0</v>
      </c>
      <c r="N73" s="597" t="e">
        <f>K73*100/#REF!</f>
        <v>#REF!</v>
      </c>
      <c r="O73" s="163">
        <v>6809</v>
      </c>
      <c r="P73" s="157"/>
      <c r="S73" s="12">
        <f t="shared" si="1"/>
        <v>247.94</v>
      </c>
    </row>
    <row r="74" spans="1:19" ht="75">
      <c r="A74" s="334" t="s">
        <v>120</v>
      </c>
      <c r="B74" s="114" t="s">
        <v>15</v>
      </c>
      <c r="C74" s="446"/>
      <c r="D74" s="78"/>
      <c r="E74" s="78"/>
      <c r="F74" s="155">
        <v>0.05</v>
      </c>
      <c r="G74" s="56" t="e">
        <f>+#REF!*D74</f>
        <v>#REF!</v>
      </c>
      <c r="H74" s="56" t="e">
        <f>+G74*1.05</f>
        <v>#REF!</v>
      </c>
      <c r="I74" s="53" t="s">
        <v>121</v>
      </c>
      <c r="J74" s="53" t="s">
        <v>339</v>
      </c>
      <c r="K74" s="548"/>
      <c r="L74" s="596">
        <f t="shared" si="2"/>
        <v>0</v>
      </c>
      <c r="M74" s="585">
        <f t="shared" si="3"/>
        <v>0</v>
      </c>
      <c r="N74" s="597" t="e">
        <f>K74*100/#REF!</f>
        <v>#REF!</v>
      </c>
      <c r="O74" s="212">
        <v>2769</v>
      </c>
      <c r="P74" s="157"/>
      <c r="S74" s="12">
        <f t="shared" si="1"/>
        <v>0</v>
      </c>
    </row>
    <row r="75" spans="1:19" ht="75">
      <c r="A75" s="334" t="s">
        <v>122</v>
      </c>
      <c r="B75" s="114" t="s">
        <v>15</v>
      </c>
      <c r="C75" s="446"/>
      <c r="D75" s="78"/>
      <c r="E75" s="78"/>
      <c r="F75" s="155">
        <v>0.05</v>
      </c>
      <c r="G75" s="56" t="e">
        <f>+#REF!*D75</f>
        <v>#REF!</v>
      </c>
      <c r="H75" s="56" t="e">
        <f>+G75*1.05</f>
        <v>#REF!</v>
      </c>
      <c r="I75" s="53" t="s">
        <v>121</v>
      </c>
      <c r="J75" s="53" t="s">
        <v>339</v>
      </c>
      <c r="K75" s="548"/>
      <c r="L75" s="596">
        <f t="shared" si="2"/>
        <v>0</v>
      </c>
      <c r="M75" s="585">
        <f t="shared" si="3"/>
        <v>0</v>
      </c>
      <c r="N75" s="597" t="e">
        <f>K75*100/#REF!</f>
        <v>#REF!</v>
      </c>
      <c r="O75" s="212">
        <v>2770</v>
      </c>
      <c r="P75" s="157"/>
      <c r="S75" s="12">
        <f t="shared" si="1"/>
        <v>0</v>
      </c>
    </row>
    <row r="76" spans="1:19" ht="75">
      <c r="A76" s="620" t="s">
        <v>340</v>
      </c>
      <c r="B76" s="335" t="s">
        <v>15</v>
      </c>
      <c r="C76" s="447">
        <v>20</v>
      </c>
      <c r="D76" s="78">
        <v>4.9800000000000004</v>
      </c>
      <c r="E76" s="78"/>
      <c r="F76" s="155">
        <v>0.05</v>
      </c>
      <c r="G76" s="56">
        <v>99.600000000000009</v>
      </c>
      <c r="H76" s="56">
        <v>104.58000000000001</v>
      </c>
      <c r="I76" s="53" t="s">
        <v>123</v>
      </c>
      <c r="J76" s="53" t="s">
        <v>339</v>
      </c>
      <c r="K76" s="584"/>
      <c r="L76" s="596">
        <f t="shared" si="2"/>
        <v>0</v>
      </c>
      <c r="M76" s="585">
        <f t="shared" si="3"/>
        <v>0</v>
      </c>
      <c r="N76" s="597" t="e">
        <f>K76*100/#REF!</f>
        <v>#REF!</v>
      </c>
      <c r="O76" s="223">
        <v>1549</v>
      </c>
      <c r="P76" s="157"/>
      <c r="S76" s="12">
        <f t="shared" si="1"/>
        <v>99.600000000000009</v>
      </c>
    </row>
    <row r="77" spans="1:19" ht="60">
      <c r="A77" s="621" t="s">
        <v>341</v>
      </c>
      <c r="B77" s="335" t="s">
        <v>15</v>
      </c>
      <c r="C77" s="447">
        <v>50</v>
      </c>
      <c r="D77" s="78">
        <v>5.75</v>
      </c>
      <c r="E77" s="78"/>
      <c r="F77" s="155">
        <v>0.05</v>
      </c>
      <c r="G77" s="56">
        <v>115</v>
      </c>
      <c r="H77" s="56">
        <v>120.75</v>
      </c>
      <c r="I77" s="53" t="s">
        <v>124</v>
      </c>
      <c r="J77" s="53" t="s">
        <v>339</v>
      </c>
      <c r="K77" s="584"/>
      <c r="L77" s="596">
        <f t="shared" si="2"/>
        <v>0</v>
      </c>
      <c r="M77" s="585">
        <f t="shared" si="3"/>
        <v>0</v>
      </c>
      <c r="N77" s="597" t="e">
        <f>K77*100/#REF!</f>
        <v>#REF!</v>
      </c>
      <c r="O77" s="223">
        <v>1548</v>
      </c>
      <c r="P77" s="157"/>
      <c r="S77" s="12">
        <f t="shared" si="1"/>
        <v>287.5</v>
      </c>
    </row>
    <row r="78" spans="1:19" ht="45">
      <c r="A78" s="336" t="s">
        <v>125</v>
      </c>
      <c r="B78" s="335" t="s">
        <v>23</v>
      </c>
      <c r="C78" s="447">
        <v>18</v>
      </c>
      <c r="D78" s="78">
        <v>11</v>
      </c>
      <c r="E78" s="78"/>
      <c r="F78" s="155">
        <v>0.05</v>
      </c>
      <c r="G78" s="56">
        <v>616</v>
      </c>
      <c r="H78" s="56">
        <v>646.80000000000007</v>
      </c>
      <c r="I78" s="53" t="s">
        <v>126</v>
      </c>
      <c r="J78" s="53" t="s">
        <v>339</v>
      </c>
      <c r="K78" s="584"/>
      <c r="L78" s="596">
        <f t="shared" si="2"/>
        <v>0</v>
      </c>
      <c r="M78" s="585">
        <f t="shared" si="3"/>
        <v>0</v>
      </c>
      <c r="N78" s="597" t="e">
        <f>K78*100/#REF!</f>
        <v>#REF!</v>
      </c>
      <c r="O78" s="247">
        <v>1550</v>
      </c>
      <c r="P78" s="157"/>
      <c r="S78" s="12">
        <f t="shared" si="1"/>
        <v>198</v>
      </c>
    </row>
    <row r="79" spans="1:19" ht="45">
      <c r="A79" s="336" t="s">
        <v>127</v>
      </c>
      <c r="B79" s="335" t="s">
        <v>15</v>
      </c>
      <c r="C79" s="447">
        <v>20</v>
      </c>
      <c r="D79" s="78">
        <v>5.98</v>
      </c>
      <c r="E79" s="78"/>
      <c r="F79" s="155">
        <v>0.05</v>
      </c>
      <c r="G79" s="56">
        <v>239.20000000000002</v>
      </c>
      <c r="H79" s="56">
        <v>251.16000000000003</v>
      </c>
      <c r="I79" s="53" t="s">
        <v>128</v>
      </c>
      <c r="J79" s="53" t="s">
        <v>339</v>
      </c>
      <c r="K79" s="584"/>
      <c r="L79" s="596">
        <f t="shared" si="2"/>
        <v>0</v>
      </c>
      <c r="M79" s="585">
        <f t="shared" si="3"/>
        <v>0</v>
      </c>
      <c r="N79" s="597" t="e">
        <f>K79*100/#REF!</f>
        <v>#REF!</v>
      </c>
      <c r="O79" s="247">
        <v>1551</v>
      </c>
      <c r="P79" s="157"/>
      <c r="S79" s="12">
        <f t="shared" si="1"/>
        <v>119.60000000000001</v>
      </c>
    </row>
    <row r="80" spans="1:19" ht="45">
      <c r="A80" s="336" t="s">
        <v>129</v>
      </c>
      <c r="B80" s="335" t="s">
        <v>23</v>
      </c>
      <c r="C80" s="447">
        <v>20</v>
      </c>
      <c r="D80" s="78">
        <v>3.35</v>
      </c>
      <c r="E80" s="78"/>
      <c r="F80" s="155">
        <v>0.05</v>
      </c>
      <c r="G80" s="56">
        <v>67</v>
      </c>
      <c r="H80" s="56">
        <v>70.350000000000009</v>
      </c>
      <c r="I80" s="53" t="s">
        <v>342</v>
      </c>
      <c r="J80" s="53" t="s">
        <v>339</v>
      </c>
      <c r="K80" s="584"/>
      <c r="L80" s="596">
        <f t="shared" si="2"/>
        <v>0</v>
      </c>
      <c r="M80" s="585">
        <f t="shared" si="3"/>
        <v>0</v>
      </c>
      <c r="N80" s="597" t="e">
        <f>K80*100/#REF!</f>
        <v>#REF!</v>
      </c>
      <c r="O80" s="247">
        <v>1552</v>
      </c>
      <c r="P80" s="157"/>
      <c r="S80" s="12">
        <f t="shared" si="1"/>
        <v>67</v>
      </c>
    </row>
    <row r="81" spans="1:19" ht="45">
      <c r="A81" s="336" t="s">
        <v>130</v>
      </c>
      <c r="B81" s="335" t="s">
        <v>15</v>
      </c>
      <c r="C81" s="447">
        <v>50</v>
      </c>
      <c r="D81" s="78">
        <v>5.75</v>
      </c>
      <c r="E81" s="78"/>
      <c r="F81" s="155">
        <v>0.05</v>
      </c>
      <c r="G81" s="56">
        <v>115</v>
      </c>
      <c r="H81" s="56">
        <v>120.75</v>
      </c>
      <c r="I81" s="53" t="s">
        <v>343</v>
      </c>
      <c r="J81" s="53" t="s">
        <v>339</v>
      </c>
      <c r="K81" s="584"/>
      <c r="L81" s="596">
        <f t="shared" si="2"/>
        <v>0</v>
      </c>
      <c r="M81" s="585">
        <f t="shared" si="3"/>
        <v>0</v>
      </c>
      <c r="N81" s="597" t="e">
        <f>K81*100/#REF!</f>
        <v>#REF!</v>
      </c>
      <c r="O81" s="247">
        <v>1553</v>
      </c>
      <c r="P81" s="157"/>
      <c r="S81" s="12">
        <f t="shared" si="1"/>
        <v>287.5</v>
      </c>
    </row>
    <row r="82" spans="1:19" ht="75">
      <c r="A82" s="336" t="s">
        <v>131</v>
      </c>
      <c r="B82" s="335" t="s">
        <v>23</v>
      </c>
      <c r="C82" s="447">
        <v>150</v>
      </c>
      <c r="D82" s="78">
        <v>10.5</v>
      </c>
      <c r="E82" s="78"/>
      <c r="F82" s="155">
        <v>0.05</v>
      </c>
      <c r="G82" s="56">
        <v>1575</v>
      </c>
      <c r="H82" s="56">
        <v>1653.75</v>
      </c>
      <c r="I82" s="53" t="s">
        <v>344</v>
      </c>
      <c r="J82" s="53" t="s">
        <v>339</v>
      </c>
      <c r="K82" s="584"/>
      <c r="L82" s="596">
        <f t="shared" si="2"/>
        <v>0</v>
      </c>
      <c r="M82" s="585">
        <f t="shared" si="3"/>
        <v>0</v>
      </c>
      <c r="N82" s="597" t="e">
        <f>K82*100/#REF!</f>
        <v>#REF!</v>
      </c>
      <c r="O82" s="212">
        <v>1554</v>
      </c>
      <c r="P82" s="157"/>
      <c r="S82" s="12">
        <f t="shared" si="1"/>
        <v>1575</v>
      </c>
    </row>
    <row r="83" spans="1:19" ht="75">
      <c r="A83" s="336" t="s">
        <v>132</v>
      </c>
      <c r="B83" s="335" t="s">
        <v>15</v>
      </c>
      <c r="C83" s="447">
        <v>100</v>
      </c>
      <c r="D83" s="78">
        <v>9</v>
      </c>
      <c r="E83" s="78"/>
      <c r="F83" s="155">
        <v>0.05</v>
      </c>
      <c r="G83" s="56">
        <v>1350</v>
      </c>
      <c r="H83" s="56">
        <v>1417.5</v>
      </c>
      <c r="I83" s="53" t="s">
        <v>345</v>
      </c>
      <c r="J83" s="53" t="s">
        <v>339</v>
      </c>
      <c r="K83" s="584"/>
      <c r="L83" s="596">
        <f t="shared" si="2"/>
        <v>0</v>
      </c>
      <c r="M83" s="585">
        <f t="shared" si="3"/>
        <v>0</v>
      </c>
      <c r="N83" s="597" t="e">
        <f>K83*100/#REF!</f>
        <v>#REF!</v>
      </c>
      <c r="O83" s="212">
        <v>1555</v>
      </c>
      <c r="P83" s="157"/>
      <c r="S83" s="12">
        <f t="shared" si="1"/>
        <v>900</v>
      </c>
    </row>
    <row r="84" spans="1:19" ht="75.75" thickBot="1">
      <c r="A84" s="337" t="s">
        <v>133</v>
      </c>
      <c r="B84" s="335" t="s">
        <v>23</v>
      </c>
      <c r="C84" s="447">
        <v>60</v>
      </c>
      <c r="D84" s="78">
        <v>9.5</v>
      </c>
      <c r="E84" s="78"/>
      <c r="F84" s="155">
        <v>0.05</v>
      </c>
      <c r="G84" s="56">
        <v>570</v>
      </c>
      <c r="H84" s="284">
        <v>598.5</v>
      </c>
      <c r="I84" s="53" t="s">
        <v>346</v>
      </c>
      <c r="J84" s="53" t="s">
        <v>339</v>
      </c>
      <c r="K84" s="584"/>
      <c r="L84" s="596">
        <f t="shared" si="2"/>
        <v>0</v>
      </c>
      <c r="M84" s="585">
        <f t="shared" si="3"/>
        <v>0</v>
      </c>
      <c r="N84" s="597" t="e">
        <f>K84*100/#REF!</f>
        <v>#REF!</v>
      </c>
      <c r="O84" s="212">
        <v>1556</v>
      </c>
      <c r="P84" s="157"/>
      <c r="S84" s="12">
        <f t="shared" si="1"/>
        <v>570</v>
      </c>
    </row>
    <row r="85" spans="1:19" ht="30.75" thickBot="1">
      <c r="A85" s="213" t="s">
        <v>347</v>
      </c>
      <c r="B85" s="338"/>
      <c r="C85" s="442"/>
      <c r="D85" s="286"/>
      <c r="E85" s="286"/>
      <c r="F85" s="339"/>
      <c r="G85" s="288" t="e">
        <f>+SUM(G73:G84)</f>
        <v>#REF!</v>
      </c>
      <c r="H85" s="289" t="e">
        <f>+SUM(H73:H84)</f>
        <v>#REF!</v>
      </c>
      <c r="I85" s="611"/>
      <c r="J85" s="69" t="str">
        <f>+J84</f>
        <v>Sorimpeksas-MPP-202-20s</v>
      </c>
      <c r="K85" s="147" t="s">
        <v>16</v>
      </c>
      <c r="L85" s="288">
        <f>+SUM(L73:L84)</f>
        <v>0</v>
      </c>
      <c r="M85" s="289">
        <f>+SUM(M73:M84)</f>
        <v>0</v>
      </c>
      <c r="N85" s="551" t="e">
        <f>M85*100/H85</f>
        <v>#REF!</v>
      </c>
      <c r="O85" s="610" t="s">
        <v>330</v>
      </c>
      <c r="P85" s="290"/>
      <c r="S85" s="12">
        <f t="shared" si="1"/>
        <v>0</v>
      </c>
    </row>
    <row r="86" spans="1:19" ht="30">
      <c r="A86" s="333" t="s">
        <v>134</v>
      </c>
      <c r="B86" s="75" t="s">
        <v>15</v>
      </c>
      <c r="C86" s="82">
        <v>100</v>
      </c>
      <c r="D86" s="300">
        <v>2.2000000000000002</v>
      </c>
      <c r="E86" s="300"/>
      <c r="F86" s="155">
        <v>0.05</v>
      </c>
      <c r="G86" s="56">
        <v>220.00000000000003</v>
      </c>
      <c r="H86" s="318">
        <v>231.00000000000003</v>
      </c>
      <c r="I86" s="53" t="s">
        <v>135</v>
      </c>
      <c r="J86" s="53" t="s">
        <v>348</v>
      </c>
      <c r="K86" s="584"/>
      <c r="L86" s="596">
        <f t="shared" ref="L86:L87" si="4">K86*D86</f>
        <v>0</v>
      </c>
      <c r="M86" s="585">
        <f t="shared" ref="M86:M87" si="5">+L86*1.05</f>
        <v>0</v>
      </c>
      <c r="N86" s="597" t="e">
        <f>K86*100/#REF!</f>
        <v>#REF!</v>
      </c>
      <c r="O86" s="179">
        <v>8412</v>
      </c>
      <c r="P86" s="157"/>
      <c r="S86" s="12">
        <f t="shared" si="1"/>
        <v>220.00000000000003</v>
      </c>
    </row>
    <row r="87" spans="1:19" ht="30.75" thickBot="1">
      <c r="A87" s="340" t="s">
        <v>136</v>
      </c>
      <c r="B87" s="54" t="s">
        <v>15</v>
      </c>
      <c r="C87" s="82">
        <v>20</v>
      </c>
      <c r="D87" s="78">
        <v>14.8</v>
      </c>
      <c r="E87" s="78">
        <v>14.8</v>
      </c>
      <c r="F87" s="155">
        <v>0.05</v>
      </c>
      <c r="G87" s="56">
        <v>296</v>
      </c>
      <c r="H87" s="72">
        <v>310.8</v>
      </c>
      <c r="I87" s="53" t="s">
        <v>137</v>
      </c>
      <c r="J87" s="53" t="s">
        <v>348</v>
      </c>
      <c r="K87" s="584"/>
      <c r="L87" s="596">
        <f t="shared" si="4"/>
        <v>0</v>
      </c>
      <c r="M87" s="585">
        <f t="shared" si="5"/>
        <v>0</v>
      </c>
      <c r="N87" s="597" t="e">
        <f>K87*100/#REF!</f>
        <v>#REF!</v>
      </c>
      <c r="O87" s="212">
        <v>2798</v>
      </c>
      <c r="P87" s="157"/>
      <c r="S87" s="12">
        <f t="shared" si="1"/>
        <v>296</v>
      </c>
    </row>
    <row r="88" spans="1:19" ht="30.75" thickBot="1">
      <c r="A88" s="341" t="s">
        <v>138</v>
      </c>
      <c r="B88" s="342"/>
      <c r="C88" s="442"/>
      <c r="D88" s="343"/>
      <c r="E88" s="343"/>
      <c r="F88" s="344"/>
      <c r="G88" s="288" t="e">
        <f>+G86+G87+#REF!+#REF!</f>
        <v>#REF!</v>
      </c>
      <c r="H88" s="298" t="e">
        <f>+H86+H87+#REF!+#REF!</f>
        <v>#REF!</v>
      </c>
      <c r="I88" s="622"/>
      <c r="J88" s="609" t="e">
        <f>+#REF!</f>
        <v>#REF!</v>
      </c>
      <c r="K88" s="147" t="s">
        <v>16</v>
      </c>
      <c r="L88" s="297" t="e">
        <f>+L86+L87+#REF!+#REF!</f>
        <v>#REF!</v>
      </c>
      <c r="M88" s="298" t="e">
        <f>+M86+M87+#REF!+#REF!</f>
        <v>#REF!</v>
      </c>
      <c r="N88" s="551" t="e">
        <f>M88*100/H88</f>
        <v>#REF!</v>
      </c>
      <c r="O88" s="610" t="s">
        <v>330</v>
      </c>
      <c r="P88" s="290"/>
      <c r="S88" s="12">
        <f t="shared" si="1"/>
        <v>0</v>
      </c>
    </row>
    <row r="89" spans="1:19" ht="30.75" thickBot="1">
      <c r="A89" s="291" t="s">
        <v>139</v>
      </c>
      <c r="B89" s="211" t="s">
        <v>15</v>
      </c>
      <c r="C89" s="425">
        <v>1500</v>
      </c>
      <c r="D89" s="307">
        <v>7</v>
      </c>
      <c r="E89" s="307"/>
      <c r="F89" s="155">
        <v>0.05</v>
      </c>
      <c r="G89" s="293">
        <v>9100</v>
      </c>
      <c r="H89" s="308">
        <v>9555</v>
      </c>
      <c r="I89" s="617" t="s">
        <v>140</v>
      </c>
      <c r="J89" s="617" t="s">
        <v>349</v>
      </c>
      <c r="K89" s="584"/>
      <c r="L89" s="596">
        <f t="shared" ref="L89" si="6">K89*D89</f>
        <v>0</v>
      </c>
      <c r="M89" s="585">
        <f>+L89*1.05</f>
        <v>0</v>
      </c>
      <c r="N89" s="597" t="e">
        <f>K89*100/#REF!</f>
        <v>#REF!</v>
      </c>
      <c r="O89" s="212">
        <v>6681</v>
      </c>
      <c r="P89" s="157"/>
      <c r="S89" s="12">
        <f t="shared" si="1"/>
        <v>10500</v>
      </c>
    </row>
    <row r="90" spans="1:19" ht="30.75" thickBot="1">
      <c r="A90" s="617" t="s">
        <v>350</v>
      </c>
      <c r="B90" s="285"/>
      <c r="C90" s="442"/>
      <c r="D90" s="286"/>
      <c r="E90" s="286"/>
      <c r="F90" s="339"/>
      <c r="G90" s="288">
        <f>+G89</f>
        <v>9100</v>
      </c>
      <c r="H90" s="289">
        <f>+H89</f>
        <v>9555</v>
      </c>
      <c r="I90" s="622"/>
      <c r="J90" s="609" t="str">
        <f>+J89</f>
        <v>Spektramed-MPP-202-20s</v>
      </c>
      <c r="K90" s="147" t="s">
        <v>16</v>
      </c>
      <c r="L90" s="288">
        <f>+L89</f>
        <v>0</v>
      </c>
      <c r="M90" s="289">
        <f>+M89</f>
        <v>0</v>
      </c>
      <c r="N90" s="551">
        <f>M90*100/H90</f>
        <v>0</v>
      </c>
      <c r="O90" s="610" t="s">
        <v>330</v>
      </c>
      <c r="P90" s="290"/>
      <c r="S90" s="12">
        <f t="shared" si="1"/>
        <v>0</v>
      </c>
    </row>
    <row r="91" spans="1:19" ht="45.75" thickBot="1">
      <c r="A91" s="623" t="s">
        <v>351</v>
      </c>
      <c r="B91" s="175" t="s">
        <v>15</v>
      </c>
      <c r="C91" s="7">
        <v>50</v>
      </c>
      <c r="D91" s="175">
        <v>5.2381000000000002</v>
      </c>
      <c r="E91" s="175"/>
      <c r="F91" s="155">
        <v>0.05</v>
      </c>
      <c r="G91" s="418">
        <v>523.80999999999995</v>
      </c>
      <c r="H91" s="624">
        <v>550</v>
      </c>
      <c r="I91" s="188" t="s">
        <v>142</v>
      </c>
      <c r="J91" s="188" t="s">
        <v>352</v>
      </c>
      <c r="K91" s="584"/>
      <c r="L91" s="596">
        <f t="shared" ref="L91" si="7">K91*D91</f>
        <v>0</v>
      </c>
      <c r="M91" s="585">
        <f>+L91*1.05</f>
        <v>0</v>
      </c>
      <c r="N91" s="597" t="e">
        <f>K91*100/#REF!</f>
        <v>#REF!</v>
      </c>
      <c r="O91" s="212" t="s">
        <v>143</v>
      </c>
      <c r="P91" s="157"/>
      <c r="S91" s="12">
        <f t="shared" si="1"/>
        <v>261.90500000000003</v>
      </c>
    </row>
    <row r="92" spans="1:19" ht="43.5" thickBot="1">
      <c r="A92" s="269" t="s">
        <v>144</v>
      </c>
      <c r="B92" s="625"/>
      <c r="C92" s="442"/>
      <c r="D92" s="279"/>
      <c r="E92" s="279"/>
      <c r="F92" s="626"/>
      <c r="G92" s="627">
        <f>+G91</f>
        <v>523.80999999999995</v>
      </c>
      <c r="H92" s="628">
        <f>+H91</f>
        <v>550</v>
      </c>
      <c r="I92" s="590"/>
      <c r="J92" s="517" t="str">
        <f>+J91</f>
        <v>Intersurgical-MPP-202-20-1s</v>
      </c>
      <c r="K92" s="147" t="s">
        <v>16</v>
      </c>
      <c r="L92" s="629">
        <f>+L91</f>
        <v>0</v>
      </c>
      <c r="M92" s="628">
        <f>+M91</f>
        <v>0</v>
      </c>
      <c r="N92" s="551">
        <f>M92*100/H92</f>
        <v>0</v>
      </c>
      <c r="O92" s="610" t="s">
        <v>330</v>
      </c>
      <c r="P92" s="290"/>
      <c r="S92" s="12">
        <f t="shared" si="1"/>
        <v>0</v>
      </c>
    </row>
    <row r="93" spans="1:19" ht="105.75" thickBot="1">
      <c r="A93" s="623" t="s">
        <v>353</v>
      </c>
      <c r="B93" s="630" t="s">
        <v>145</v>
      </c>
      <c r="C93" s="427">
        <v>20</v>
      </c>
      <c r="D93" s="348">
        <v>5.6</v>
      </c>
      <c r="E93" s="348">
        <v>5.6</v>
      </c>
      <c r="F93" s="155">
        <v>0.05</v>
      </c>
      <c r="G93" s="190">
        <v>112</v>
      </c>
      <c r="H93" s="624">
        <v>117.60000000000001</v>
      </c>
      <c r="I93" s="188" t="s">
        <v>146</v>
      </c>
      <c r="J93" s="188" t="s">
        <v>354</v>
      </c>
      <c r="K93" s="584"/>
      <c r="L93" s="596">
        <f t="shared" ref="L93" si="8">K93*D93</f>
        <v>0</v>
      </c>
      <c r="M93" s="585">
        <f>+L93*1.05</f>
        <v>0</v>
      </c>
      <c r="N93" s="597" t="e">
        <f>K93*100/#REF!</f>
        <v>#REF!</v>
      </c>
      <c r="O93" s="345">
        <v>8370</v>
      </c>
      <c r="P93" s="157"/>
      <c r="S93" s="12">
        <f t="shared" si="1"/>
        <v>112</v>
      </c>
    </row>
    <row r="94" spans="1:19" ht="43.5" thickBot="1">
      <c r="A94" s="269" t="s">
        <v>147</v>
      </c>
      <c r="B94" s="631"/>
      <c r="C94" s="442"/>
      <c r="D94" s="632"/>
      <c r="E94" s="632"/>
      <c r="F94" s="236"/>
      <c r="G94" s="627">
        <f>+G93</f>
        <v>112</v>
      </c>
      <c r="H94" s="628">
        <f>+H93</f>
        <v>117.60000000000001</v>
      </c>
      <c r="I94" s="590"/>
      <c r="J94" s="517" t="str">
        <f>+J93</f>
        <v>KAVITA-MPP-202-20-1s</v>
      </c>
      <c r="K94" s="147" t="s">
        <v>16</v>
      </c>
      <c r="L94" s="629">
        <f>+L93</f>
        <v>0</v>
      </c>
      <c r="M94" s="628">
        <f>+M93</f>
        <v>0</v>
      </c>
      <c r="N94" s="551">
        <f>M94*100/H94</f>
        <v>0</v>
      </c>
      <c r="O94" s="610" t="s">
        <v>330</v>
      </c>
      <c r="P94" s="290"/>
      <c r="S94" s="12">
        <f t="shared" si="1"/>
        <v>0</v>
      </c>
    </row>
    <row r="95" spans="1:19" ht="60">
      <c r="A95" s="633" t="s">
        <v>148</v>
      </c>
      <c r="B95" s="634" t="s">
        <v>15</v>
      </c>
      <c r="C95" s="635">
        <v>200</v>
      </c>
      <c r="D95" s="189">
        <v>6.2</v>
      </c>
      <c r="E95" s="189"/>
      <c r="F95" s="155"/>
      <c r="G95" s="190"/>
      <c r="H95" s="191"/>
      <c r="I95" s="188" t="s">
        <v>355</v>
      </c>
      <c r="J95" s="188" t="s">
        <v>356</v>
      </c>
      <c r="K95" s="580"/>
      <c r="L95" s="636"/>
      <c r="M95" s="581"/>
      <c r="N95" s="637"/>
      <c r="O95" s="219"/>
      <c r="P95" s="220"/>
      <c r="S95" s="12">
        <f t="shared" si="1"/>
        <v>1240</v>
      </c>
    </row>
    <row r="96" spans="1:19" ht="45">
      <c r="A96" s="346" t="s">
        <v>357</v>
      </c>
      <c r="B96" s="634" t="s">
        <v>15</v>
      </c>
      <c r="C96" s="427"/>
      <c r="E96" s="189"/>
      <c r="F96" s="155">
        <v>0.05</v>
      </c>
      <c r="G96" s="190" t="e">
        <f>+#REF!*D95</f>
        <v>#REF!</v>
      </c>
      <c r="H96" s="191" t="e">
        <f>+G96*1.05</f>
        <v>#REF!</v>
      </c>
      <c r="I96" s="188" t="s">
        <v>149</v>
      </c>
      <c r="J96" s="188" t="s">
        <v>356</v>
      </c>
      <c r="K96" s="584"/>
      <c r="L96" s="596">
        <f>K96*D95</f>
        <v>0</v>
      </c>
      <c r="M96" s="585">
        <f>+L96*1.05</f>
        <v>0</v>
      </c>
      <c r="N96" s="597" t="e">
        <f>K96*100/#REF!</f>
        <v>#REF!</v>
      </c>
      <c r="O96" s="212">
        <v>3237</v>
      </c>
      <c r="P96" s="157"/>
      <c r="S96" s="12">
        <f t="shared" si="1"/>
        <v>0</v>
      </c>
    </row>
    <row r="97" spans="1:19" ht="45">
      <c r="A97" s="346" t="s">
        <v>358</v>
      </c>
      <c r="B97" s="634" t="s">
        <v>15</v>
      </c>
      <c r="C97" s="427"/>
      <c r="D97" s="189"/>
      <c r="E97" s="189"/>
      <c r="F97" s="155">
        <v>0.05</v>
      </c>
      <c r="G97" s="190" t="e">
        <f>+#REF!*D97</f>
        <v>#REF!</v>
      </c>
      <c r="H97" s="191" t="e">
        <f t="shared" ref="H97:H98" si="9">+G97*1.05</f>
        <v>#REF!</v>
      </c>
      <c r="I97" s="188" t="s">
        <v>150</v>
      </c>
      <c r="J97" s="188" t="s">
        <v>356</v>
      </c>
      <c r="K97" s="584"/>
      <c r="L97" s="596">
        <f>K97*D97</f>
        <v>0</v>
      </c>
      <c r="M97" s="585">
        <f>+L97*1.05</f>
        <v>0</v>
      </c>
      <c r="N97" s="597" t="e">
        <f>K97*100/#REF!</f>
        <v>#REF!</v>
      </c>
      <c r="O97" s="212">
        <v>3249</v>
      </c>
      <c r="P97" s="157"/>
      <c r="S97" s="12">
        <f t="shared" si="1"/>
        <v>0</v>
      </c>
    </row>
    <row r="98" spans="1:19" ht="45">
      <c r="A98" s="346" t="s">
        <v>359</v>
      </c>
      <c r="B98" s="634" t="s">
        <v>15</v>
      </c>
      <c r="C98" s="427"/>
      <c r="D98" s="189"/>
      <c r="E98" s="189"/>
      <c r="F98" s="155">
        <v>0.05</v>
      </c>
      <c r="G98" s="190" t="e">
        <f>+#REF!*D98</f>
        <v>#REF!</v>
      </c>
      <c r="H98" s="191" t="e">
        <f t="shared" si="9"/>
        <v>#REF!</v>
      </c>
      <c r="I98" s="188" t="s">
        <v>151</v>
      </c>
      <c r="J98" s="188" t="s">
        <v>356</v>
      </c>
      <c r="K98" s="584"/>
      <c r="L98" s="596">
        <f>K98*D98</f>
        <v>0</v>
      </c>
      <c r="M98" s="585">
        <f>+L98*1.05</f>
        <v>0</v>
      </c>
      <c r="N98" s="597" t="e">
        <f>K98*100/#REF!</f>
        <v>#REF!</v>
      </c>
      <c r="O98" s="212">
        <v>3238</v>
      </c>
      <c r="P98" s="157"/>
      <c r="S98" s="12">
        <f t="shared" si="1"/>
        <v>0</v>
      </c>
    </row>
    <row r="99" spans="1:19" ht="45.75" thickBot="1">
      <c r="A99" s="465" t="s">
        <v>152</v>
      </c>
      <c r="B99" s="143" t="s">
        <v>15</v>
      </c>
      <c r="C99" s="35">
        <v>5</v>
      </c>
      <c r="D99" s="189">
        <v>17.399999999999999</v>
      </c>
      <c r="E99" s="189"/>
      <c r="F99" s="155">
        <v>0.05</v>
      </c>
      <c r="G99" s="190">
        <v>87</v>
      </c>
      <c r="H99" s="190">
        <v>91.350000000000009</v>
      </c>
      <c r="I99" s="145" t="s">
        <v>153</v>
      </c>
      <c r="J99" s="188" t="s">
        <v>356</v>
      </c>
      <c r="K99" s="584"/>
      <c r="L99" s="596">
        <f>K99*D99</f>
        <v>0</v>
      </c>
      <c r="M99" s="585">
        <f>+L99*1.05</f>
        <v>0</v>
      </c>
      <c r="N99" s="597" t="e">
        <f>K99*100/#REF!</f>
        <v>#REF!</v>
      </c>
      <c r="O99" s="163">
        <v>3947</v>
      </c>
      <c r="P99" s="157"/>
      <c r="S99" s="12">
        <f t="shared" si="1"/>
        <v>87</v>
      </c>
    </row>
    <row r="100" spans="1:19" ht="57.75" thickBot="1">
      <c r="A100" s="638" t="s">
        <v>360</v>
      </c>
      <c r="B100" s="631"/>
      <c r="C100" s="438"/>
      <c r="D100" s="639"/>
      <c r="E100" s="639"/>
      <c r="F100" s="226"/>
      <c r="G100" s="596" t="e">
        <f>+Sheet1!#REF!+Sheet1!#REF!+Sheet1!#REF!+Sheet1!#REF!+G96+G97+G98+G99</f>
        <v>#REF!</v>
      </c>
      <c r="H100" s="376" t="e">
        <f>+Sheet1!#REF!+Sheet1!#REF!+Sheet1!#REF!+Sheet1!#REF!+H96+H97+H98+H99</f>
        <v>#REF!</v>
      </c>
      <c r="I100" s="590"/>
      <c r="J100" s="517" t="str">
        <f>+J99</f>
        <v>AMI sprendimai-MPP-202-20-1s</v>
      </c>
      <c r="K100" s="147" t="s">
        <v>16</v>
      </c>
      <c r="L100" s="596" t="e">
        <f>+Sheet1!#REF!+Sheet1!#REF!+Sheet1!#REF!+Sheet1!#REF!+L96+L97+L98+L99</f>
        <v>#REF!</v>
      </c>
      <c r="M100" s="627" t="e">
        <f>+Sheet1!#REF!+Sheet1!#REF!+Sheet1!#REF!+Sheet1!#REF!+M96+M97+M98+M99</f>
        <v>#REF!</v>
      </c>
      <c r="N100" s="601" t="e">
        <f>M100*100/H100</f>
        <v>#REF!</v>
      </c>
      <c r="O100" s="610" t="s">
        <v>330</v>
      </c>
      <c r="P100" s="290"/>
      <c r="S100" s="12">
        <f t="shared" si="1"/>
        <v>0</v>
      </c>
    </row>
    <row r="101" spans="1:19" ht="45">
      <c r="A101" s="640" t="s">
        <v>361</v>
      </c>
      <c r="B101" s="144" t="s">
        <v>15</v>
      </c>
      <c r="C101" s="5">
        <v>150</v>
      </c>
      <c r="D101" s="189">
        <v>1.05</v>
      </c>
      <c r="E101" s="189"/>
      <c r="F101" s="155">
        <v>0.05</v>
      </c>
      <c r="G101" s="190">
        <v>105</v>
      </c>
      <c r="H101" s="191">
        <v>110.25</v>
      </c>
      <c r="I101" s="188" t="s">
        <v>154</v>
      </c>
      <c r="J101" s="188" t="s">
        <v>362</v>
      </c>
      <c r="K101" s="584"/>
      <c r="L101" s="596">
        <f t="shared" ref="L101:L102" si="10">K101*D101</f>
        <v>0</v>
      </c>
      <c r="M101" s="585">
        <f t="shared" ref="M101:M102" si="11">+L101*1.05</f>
        <v>0</v>
      </c>
      <c r="N101" s="597" t="e">
        <f>K101*100/#REF!</f>
        <v>#REF!</v>
      </c>
      <c r="O101" s="347">
        <v>8413</v>
      </c>
      <c r="P101" s="157"/>
      <c r="S101" s="12">
        <f t="shared" si="1"/>
        <v>157.5</v>
      </c>
    </row>
    <row r="102" spans="1:19" ht="30.75" thickBot="1">
      <c r="A102" s="641" t="s">
        <v>363</v>
      </c>
      <c r="B102" s="144" t="s">
        <v>15</v>
      </c>
      <c r="C102" s="5">
        <v>100</v>
      </c>
      <c r="D102" s="276">
        <v>0.3619</v>
      </c>
      <c r="E102" s="276"/>
      <c r="F102" s="155">
        <v>0.05</v>
      </c>
      <c r="G102" s="190">
        <v>36.19</v>
      </c>
      <c r="H102" s="268">
        <v>38</v>
      </c>
      <c r="I102" s="188" t="s">
        <v>155</v>
      </c>
      <c r="J102" s="188" t="s">
        <v>362</v>
      </c>
      <c r="K102" s="584"/>
      <c r="L102" s="596">
        <f t="shared" si="10"/>
        <v>0</v>
      </c>
      <c r="M102" s="585">
        <f t="shared" si="11"/>
        <v>0</v>
      </c>
      <c r="N102" s="597" t="e">
        <f>K102*100/#REF!</f>
        <v>#REF!</v>
      </c>
      <c r="O102" s="156">
        <v>8403</v>
      </c>
      <c r="P102" s="157"/>
      <c r="S102" s="12">
        <f t="shared" si="1"/>
        <v>36.19</v>
      </c>
    </row>
    <row r="103" spans="1:19" ht="30.75" thickBot="1">
      <c r="A103" s="269" t="s">
        <v>156</v>
      </c>
      <c r="B103" s="642"/>
      <c r="C103" s="442"/>
      <c r="D103" s="475"/>
      <c r="E103" s="475"/>
      <c r="F103" s="643"/>
      <c r="G103" s="627">
        <f>+G101+G102</f>
        <v>141.19</v>
      </c>
      <c r="H103" s="376">
        <f>+H101+H102</f>
        <v>148.25</v>
      </c>
      <c r="I103" s="590"/>
      <c r="J103" s="517" t="str">
        <f>+J102</f>
        <v>Skirgesa-MPP-202-20s</v>
      </c>
      <c r="K103" s="147" t="s">
        <v>16</v>
      </c>
      <c r="L103" s="627">
        <f>+L101+L102</f>
        <v>0</v>
      </c>
      <c r="M103" s="376">
        <f>+M101+M102</f>
        <v>0</v>
      </c>
      <c r="N103" s="551">
        <f>M103*100/H103</f>
        <v>0</v>
      </c>
      <c r="O103" s="610" t="s">
        <v>330</v>
      </c>
      <c r="P103" s="290"/>
      <c r="S103" s="12">
        <f t="shared" si="1"/>
        <v>0</v>
      </c>
    </row>
    <row r="104" spans="1:19" ht="75.75" thickBot="1">
      <c r="A104" s="644" t="s">
        <v>226</v>
      </c>
      <c r="B104" s="645" t="s">
        <v>15</v>
      </c>
      <c r="C104" s="646">
        <v>25</v>
      </c>
      <c r="D104" s="349">
        <v>97</v>
      </c>
      <c r="E104" s="349">
        <v>97</v>
      </c>
      <c r="F104" s="350">
        <v>0.05</v>
      </c>
      <c r="G104" s="647">
        <v>2425</v>
      </c>
      <c r="H104" s="648">
        <v>2546.25</v>
      </c>
      <c r="I104" s="649" t="s">
        <v>157</v>
      </c>
      <c r="J104" s="649" t="s">
        <v>364</v>
      </c>
      <c r="K104" s="548"/>
      <c r="L104" s="650">
        <f t="shared" ref="L104" si="12">K104*D104</f>
        <v>0</v>
      </c>
      <c r="M104" s="651">
        <f>+L104*1.05</f>
        <v>0</v>
      </c>
      <c r="N104" s="597" t="e">
        <f>K104*100/#REF!</f>
        <v>#REF!</v>
      </c>
      <c r="O104" s="351">
        <v>8414</v>
      </c>
      <c r="P104" s="157"/>
      <c r="S104" s="12">
        <f t="shared" si="1"/>
        <v>2425</v>
      </c>
    </row>
    <row r="105" spans="1:19" ht="43.5" thickBot="1">
      <c r="A105" s="241" t="s">
        <v>365</v>
      </c>
      <c r="B105" s="625"/>
      <c r="C105" s="442"/>
      <c r="D105" s="279"/>
      <c r="E105" s="279"/>
      <c r="F105" s="626"/>
      <c r="G105" s="652">
        <f>+G104</f>
        <v>2425</v>
      </c>
      <c r="H105" s="653">
        <f>+H104</f>
        <v>2546.25</v>
      </c>
      <c r="I105" s="590"/>
      <c r="J105" s="517" t="str">
        <f>+J104</f>
        <v>GRAINA-MPP-202-20-1s</v>
      </c>
      <c r="K105" s="147" t="s">
        <v>16</v>
      </c>
      <c r="L105" s="654">
        <f>+L104</f>
        <v>0</v>
      </c>
      <c r="M105" s="655">
        <f>+M104</f>
        <v>0</v>
      </c>
      <c r="N105" s="551">
        <f>M105*100/H105</f>
        <v>0</v>
      </c>
      <c r="O105" s="610" t="s">
        <v>330</v>
      </c>
      <c r="P105" s="290"/>
      <c r="S105" s="12">
        <f t="shared" si="1"/>
        <v>0</v>
      </c>
    </row>
    <row r="106" spans="1:19" ht="45.75" thickBot="1">
      <c r="A106" s="640" t="s">
        <v>158</v>
      </c>
      <c r="B106" s="175" t="s">
        <v>15</v>
      </c>
      <c r="C106" s="7">
        <v>500</v>
      </c>
      <c r="D106" s="175">
        <v>0.56000000000000005</v>
      </c>
      <c r="E106" s="175"/>
      <c r="F106" s="155">
        <v>0.05</v>
      </c>
      <c r="G106" s="190">
        <v>336</v>
      </c>
      <c r="H106" s="656">
        <v>352.8</v>
      </c>
      <c r="I106" s="188" t="s">
        <v>159</v>
      </c>
      <c r="J106" s="188" t="s">
        <v>366</v>
      </c>
      <c r="K106" s="584"/>
      <c r="L106" s="596">
        <f t="shared" ref="L106" si="13">K106*D106</f>
        <v>0</v>
      </c>
      <c r="M106" s="585">
        <f t="shared" ref="M106" si="14">+L106*1.05</f>
        <v>0</v>
      </c>
      <c r="N106" s="597" t="e">
        <f>K106*100/#REF!</f>
        <v>#REF!</v>
      </c>
      <c r="O106" s="212">
        <v>8409</v>
      </c>
      <c r="P106" s="157"/>
      <c r="Q106" s="280"/>
      <c r="S106" s="12">
        <f t="shared" si="1"/>
        <v>280</v>
      </c>
    </row>
    <row r="107" spans="1:19" ht="30.75" thickBot="1">
      <c r="A107" s="269" t="s">
        <v>367</v>
      </c>
      <c r="B107" s="372"/>
      <c r="C107" s="612"/>
      <c r="D107" s="657"/>
      <c r="E107" s="657"/>
      <c r="F107" s="658"/>
      <c r="G107" s="375" t="e">
        <f>+G106+#REF!</f>
        <v>#REF!</v>
      </c>
      <c r="H107" s="628" t="e">
        <f>+H106+#REF!</f>
        <v>#REF!</v>
      </c>
      <c r="I107" s="659"/>
      <c r="J107" s="517" t="e">
        <f>+#REF!</f>
        <v>#REF!</v>
      </c>
      <c r="K107" s="147" t="s">
        <v>16</v>
      </c>
      <c r="L107" s="629" t="e">
        <f>+L106+#REF!</f>
        <v>#REF!</v>
      </c>
      <c r="M107" s="628" t="e">
        <f>+M106+#REF!</f>
        <v>#REF!</v>
      </c>
      <c r="N107" s="551" t="e">
        <f>M107*100/H107</f>
        <v>#REF!</v>
      </c>
      <c r="O107" s="610" t="s">
        <v>330</v>
      </c>
      <c r="P107" s="290"/>
      <c r="Q107" s="229"/>
      <c r="S107" s="12">
        <f t="shared" si="1"/>
        <v>0</v>
      </c>
    </row>
    <row r="108" spans="1:19" ht="30.75" thickBot="1">
      <c r="A108" s="623" t="s">
        <v>160</v>
      </c>
      <c r="B108" s="175" t="s">
        <v>15</v>
      </c>
      <c r="C108" s="7">
        <v>10</v>
      </c>
      <c r="D108" s="348">
        <v>19</v>
      </c>
      <c r="E108" s="348"/>
      <c r="F108" s="282">
        <v>0.21</v>
      </c>
      <c r="G108" s="190">
        <v>152</v>
      </c>
      <c r="H108" s="660">
        <v>183.92</v>
      </c>
      <c r="I108" s="188" t="s">
        <v>161</v>
      </c>
      <c r="J108" s="188" t="s">
        <v>368</v>
      </c>
      <c r="K108" s="614"/>
      <c r="L108" s="56">
        <f>K108*D108</f>
        <v>0</v>
      </c>
      <c r="M108" s="283">
        <f>L108*1.21</f>
        <v>0</v>
      </c>
      <c r="N108" s="549" t="e">
        <f>K108*100/#REF!</f>
        <v>#REF!</v>
      </c>
      <c r="O108" s="179">
        <v>7081</v>
      </c>
      <c r="P108" s="164"/>
      <c r="Q108" s="661" t="s">
        <v>162</v>
      </c>
      <c r="S108" s="12">
        <f t="shared" si="1"/>
        <v>190</v>
      </c>
    </row>
    <row r="109" spans="1:19" ht="44.25" thickBot="1">
      <c r="A109" s="269" t="s">
        <v>163</v>
      </c>
      <c r="B109" s="662"/>
      <c r="C109" s="578"/>
      <c r="D109" s="663"/>
      <c r="E109" s="663"/>
      <c r="F109" s="664"/>
      <c r="G109" s="364">
        <f>+G108</f>
        <v>152</v>
      </c>
      <c r="H109" s="665">
        <f>+H108</f>
        <v>183.92</v>
      </c>
      <c r="I109" s="666"/>
      <c r="J109" s="366" t="str">
        <f>+J108</f>
        <v>Mediq Lietuva-MPP-202-20-1s</v>
      </c>
      <c r="K109" s="147" t="s">
        <v>16</v>
      </c>
      <c r="L109" s="667">
        <f>+L108</f>
        <v>0</v>
      </c>
      <c r="M109" s="668">
        <f>+M108</f>
        <v>0</v>
      </c>
      <c r="N109" s="551">
        <f>M109*100/H109</f>
        <v>0</v>
      </c>
      <c r="O109" s="610" t="s">
        <v>330</v>
      </c>
      <c r="P109" s="290"/>
      <c r="Q109" s="113"/>
      <c r="S109" s="12">
        <f t="shared" si="1"/>
        <v>0</v>
      </c>
    </row>
    <row r="110" spans="1:19" ht="45">
      <c r="A110" s="266" t="s">
        <v>164</v>
      </c>
      <c r="B110" s="54" t="s">
        <v>15</v>
      </c>
      <c r="C110" s="444">
        <v>15000</v>
      </c>
      <c r="D110" s="352">
        <v>8.4000000000000005E-2</v>
      </c>
      <c r="E110" s="352"/>
      <c r="F110" s="353">
        <v>0.05</v>
      </c>
      <c r="G110" s="354">
        <v>1260</v>
      </c>
      <c r="H110" s="355">
        <v>1323</v>
      </c>
      <c r="I110" s="669" t="s">
        <v>165</v>
      </c>
      <c r="J110" s="53" t="s">
        <v>317</v>
      </c>
      <c r="K110" s="584"/>
      <c r="L110" s="190">
        <f t="shared" ref="L110:L111" si="15">K110*D110</f>
        <v>0</v>
      </c>
      <c r="M110" s="585">
        <f t="shared" ref="M110:M111" si="16">+L110*1.05</f>
        <v>0</v>
      </c>
      <c r="N110" s="670" t="e">
        <f>K110*100/#REF!</f>
        <v>#REF!</v>
      </c>
      <c r="O110" s="212">
        <v>7088</v>
      </c>
      <c r="P110" s="157"/>
      <c r="S110" s="12">
        <f t="shared" si="1"/>
        <v>1260</v>
      </c>
    </row>
    <row r="111" spans="1:19" ht="30.75" thickBot="1">
      <c r="A111" s="356" t="s">
        <v>166</v>
      </c>
      <c r="B111" s="65" t="s">
        <v>15</v>
      </c>
      <c r="C111" s="441">
        <v>500</v>
      </c>
      <c r="D111" s="357">
        <v>0.28000000000000003</v>
      </c>
      <c r="E111" s="357"/>
      <c r="F111" s="353">
        <v>0.05</v>
      </c>
      <c r="G111" s="354">
        <v>140</v>
      </c>
      <c r="H111" s="354">
        <v>147</v>
      </c>
      <c r="I111" s="669" t="s">
        <v>84</v>
      </c>
      <c r="J111" s="53" t="s">
        <v>317</v>
      </c>
      <c r="K111" s="584"/>
      <c r="L111" s="190">
        <f t="shared" si="15"/>
        <v>0</v>
      </c>
      <c r="M111" s="585">
        <f t="shared" si="16"/>
        <v>0</v>
      </c>
      <c r="N111" s="549" t="e">
        <f>K111*100/#REF!</f>
        <v>#REF!</v>
      </c>
      <c r="O111" s="212">
        <v>7089</v>
      </c>
      <c r="P111" s="157"/>
      <c r="S111" s="12">
        <f t="shared" si="1"/>
        <v>140</v>
      </c>
    </row>
    <row r="112" spans="1:19" ht="30.75" thickBot="1">
      <c r="A112" s="358" t="s">
        <v>167</v>
      </c>
      <c r="B112" s="147"/>
      <c r="C112" s="438"/>
      <c r="D112" s="103"/>
      <c r="E112" s="103"/>
      <c r="F112" s="129"/>
      <c r="G112" s="359" t="e">
        <f>+G110+G111+#REF!</f>
        <v>#REF!</v>
      </c>
      <c r="H112" s="208" t="e">
        <f>+H110+H111+#REF!</f>
        <v>#REF!</v>
      </c>
      <c r="I112" s="159"/>
      <c r="J112" s="69" t="s">
        <v>319</v>
      </c>
      <c r="K112" s="147" t="s">
        <v>16</v>
      </c>
      <c r="L112" s="150" t="e">
        <f>+L110+L111+#REF!</f>
        <v>#REF!</v>
      </c>
      <c r="M112" s="151" t="e">
        <f>+M110+M111+#REF!</f>
        <v>#REF!</v>
      </c>
      <c r="N112" s="551" t="e">
        <f>M112*100/H112</f>
        <v>#REF!</v>
      </c>
      <c r="O112" s="588" t="s">
        <v>313</v>
      </c>
      <c r="P112" s="149"/>
      <c r="S112" s="12">
        <f t="shared" si="1"/>
        <v>0</v>
      </c>
    </row>
    <row r="113" spans="1:21" ht="60.75" thickBot="1">
      <c r="A113" s="241" t="s">
        <v>168</v>
      </c>
      <c r="B113" s="175" t="s">
        <v>15</v>
      </c>
      <c r="C113" s="7">
        <v>60000</v>
      </c>
      <c r="D113" s="175">
        <v>3.4500000000000003E-2</v>
      </c>
      <c r="E113" s="175"/>
      <c r="F113" s="353">
        <v>0.05</v>
      </c>
      <c r="G113" s="190">
        <v>1725</v>
      </c>
      <c r="H113" s="361">
        <v>1811.25</v>
      </c>
      <c r="I113" s="188" t="s">
        <v>169</v>
      </c>
      <c r="J113" s="188" t="s">
        <v>170</v>
      </c>
      <c r="K113" s="584"/>
      <c r="L113" s="469">
        <f t="shared" ref="L113" si="17">K113*D113</f>
        <v>0</v>
      </c>
      <c r="M113" s="671">
        <f t="shared" ref="M113" si="18">+L113*1.05</f>
        <v>0</v>
      </c>
      <c r="N113" s="549" t="e">
        <f>K113*100/#REF!</f>
        <v>#REF!</v>
      </c>
      <c r="O113" s="212">
        <v>8099</v>
      </c>
      <c r="P113" s="157"/>
      <c r="S113" s="12">
        <f t="shared" si="1"/>
        <v>2070</v>
      </c>
    </row>
    <row r="114" spans="1:21" ht="30.75" thickBot="1">
      <c r="A114" s="241" t="s">
        <v>171</v>
      </c>
      <c r="B114" s="362"/>
      <c r="C114" s="578"/>
      <c r="D114" s="362"/>
      <c r="E114" s="362"/>
      <c r="F114" s="363"/>
      <c r="G114" s="364">
        <f>+G113</f>
        <v>1725</v>
      </c>
      <c r="H114" s="365">
        <f>+H113</f>
        <v>1811.25</v>
      </c>
      <c r="I114" s="672"/>
      <c r="J114" s="366" t="str">
        <f>+J113</f>
        <v>Skirgesa-MPP-235-20s</v>
      </c>
      <c r="K114" s="147" t="s">
        <v>16</v>
      </c>
      <c r="L114" s="367">
        <f>+L113</f>
        <v>0</v>
      </c>
      <c r="M114" s="368">
        <f>+M113</f>
        <v>0</v>
      </c>
      <c r="N114" s="551">
        <f>M114*100/H114</f>
        <v>0</v>
      </c>
      <c r="O114" s="673" t="s">
        <v>369</v>
      </c>
      <c r="P114" s="146"/>
      <c r="S114" s="12">
        <f t="shared" si="1"/>
        <v>0</v>
      </c>
    </row>
    <row r="115" spans="1:21" ht="45.75" thickBot="1">
      <c r="A115" s="369" t="s">
        <v>173</v>
      </c>
      <c r="B115" s="175" t="s">
        <v>15</v>
      </c>
      <c r="C115" s="7">
        <v>200</v>
      </c>
      <c r="D115" s="189">
        <v>14</v>
      </c>
      <c r="E115" s="189"/>
      <c r="F115" s="116">
        <v>0.21</v>
      </c>
      <c r="G115" s="190">
        <v>3220</v>
      </c>
      <c r="H115" s="268">
        <v>3896.2</v>
      </c>
      <c r="I115" s="145" t="s">
        <v>174</v>
      </c>
      <c r="J115" s="145" t="s">
        <v>175</v>
      </c>
      <c r="K115" s="584"/>
      <c r="L115" s="469">
        <f t="shared" ref="L115" si="19">K115*D115</f>
        <v>0</v>
      </c>
      <c r="M115" s="674">
        <f>+L115*1.21</f>
        <v>0</v>
      </c>
      <c r="N115" s="549" t="e">
        <f>K115*100/#REF!</f>
        <v>#REF!</v>
      </c>
      <c r="O115" s="370" t="s">
        <v>176</v>
      </c>
      <c r="P115" s="157"/>
      <c r="S115" s="12">
        <f t="shared" si="1"/>
        <v>2800</v>
      </c>
    </row>
    <row r="116" spans="1:21" ht="30.75" thickBot="1">
      <c r="A116" s="371" t="s">
        <v>177</v>
      </c>
      <c r="B116" s="372"/>
      <c r="C116" s="675"/>
      <c r="D116" s="373"/>
      <c r="E116" s="373"/>
      <c r="F116" s="374"/>
      <c r="G116" s="375">
        <f>+G115</f>
        <v>3220</v>
      </c>
      <c r="H116" s="376">
        <f>+H115</f>
        <v>3896.2</v>
      </c>
      <c r="I116" s="676"/>
      <c r="J116" s="377" t="str">
        <f>+J115</f>
        <v>Laborama-MPP-225-20s</v>
      </c>
      <c r="K116" s="147" t="s">
        <v>16</v>
      </c>
      <c r="L116" s="375">
        <f>+L115</f>
        <v>0</v>
      </c>
      <c r="M116" s="376">
        <f>+M115</f>
        <v>0</v>
      </c>
      <c r="N116" s="551">
        <f>M116*100/H116</f>
        <v>0</v>
      </c>
      <c r="O116" s="673" t="s">
        <v>370</v>
      </c>
      <c r="P116" s="146"/>
      <c r="S116" s="12">
        <f t="shared" si="1"/>
        <v>0</v>
      </c>
    </row>
    <row r="117" spans="1:21" ht="45.75" thickBot="1">
      <c r="A117" s="53" t="s">
        <v>193</v>
      </c>
      <c r="B117" s="394" t="s">
        <v>15</v>
      </c>
      <c r="C117" s="82">
        <v>420000</v>
      </c>
      <c r="D117" s="54">
        <v>6.3E-3</v>
      </c>
      <c r="E117" s="54"/>
      <c r="F117" s="55">
        <v>0.05</v>
      </c>
      <c r="G117" s="56">
        <v>2772</v>
      </c>
      <c r="H117" s="284">
        <v>2910.6</v>
      </c>
      <c r="I117" s="57" t="s">
        <v>192</v>
      </c>
      <c r="J117" s="53" t="s">
        <v>191</v>
      </c>
      <c r="K117" s="580">
        <v>5000</v>
      </c>
      <c r="L117" s="17">
        <f>K117*D117</f>
        <v>31.5</v>
      </c>
      <c r="M117" s="677">
        <f>K117*D117*1.05</f>
        <v>33.075000000000003</v>
      </c>
      <c r="N117" s="549" t="e">
        <f>K117*100/#REF!</f>
        <v>#REF!</v>
      </c>
      <c r="O117" s="46">
        <v>8076</v>
      </c>
      <c r="P117" s="550"/>
      <c r="Q117" s="556"/>
      <c r="R117" s="556"/>
      <c r="S117" s="12">
        <f t="shared" si="1"/>
        <v>2646</v>
      </c>
    </row>
    <row r="118" spans="1:21" ht="60" thickBot="1">
      <c r="A118" s="678" t="s">
        <v>371</v>
      </c>
      <c r="B118" s="393"/>
      <c r="C118" s="422"/>
      <c r="D118" s="58"/>
      <c r="E118" s="58"/>
      <c r="F118" s="59"/>
      <c r="G118" s="60">
        <f>+G117</f>
        <v>2772</v>
      </c>
      <c r="H118" s="61">
        <f>+H117</f>
        <v>2910.6</v>
      </c>
      <c r="I118" s="62"/>
      <c r="J118" s="63" t="str">
        <f>+J117</f>
        <v>A.Tamošiūno įmonė-MPP-200-20s</v>
      </c>
      <c r="K118" s="64" t="s">
        <v>16</v>
      </c>
      <c r="L118" s="60">
        <f>+L117</f>
        <v>31.5</v>
      </c>
      <c r="M118" s="61">
        <f>+M117</f>
        <v>33.075000000000003</v>
      </c>
      <c r="N118" s="551">
        <f>M118*100/H118</f>
        <v>1.1363636363636365</v>
      </c>
      <c r="O118" s="113" t="s">
        <v>34</v>
      </c>
      <c r="P118" s="21"/>
      <c r="Q118" s="556"/>
      <c r="R118" s="556"/>
      <c r="S118" s="12">
        <f t="shared" si="1"/>
        <v>0</v>
      </c>
    </row>
    <row r="119" spans="1:21" ht="30.75" thickBot="1">
      <c r="A119" s="53" t="s">
        <v>190</v>
      </c>
      <c r="B119" s="65" t="s">
        <v>15</v>
      </c>
      <c r="C119" s="82">
        <v>1400</v>
      </c>
      <c r="D119" s="54">
        <v>0.12</v>
      </c>
      <c r="E119" s="54"/>
      <c r="F119" s="55">
        <v>0.05</v>
      </c>
      <c r="G119" s="56">
        <v>120</v>
      </c>
      <c r="H119" s="66">
        <v>126</v>
      </c>
      <c r="I119" s="57" t="s">
        <v>189</v>
      </c>
      <c r="J119" s="53" t="s">
        <v>188</v>
      </c>
      <c r="K119" s="548"/>
      <c r="L119" s="17">
        <f>K119*D119</f>
        <v>0</v>
      </c>
      <c r="M119" s="558">
        <f>K119*D119*1.05</f>
        <v>0</v>
      </c>
      <c r="N119" s="549" t="e">
        <f>K119*100/#REF!</f>
        <v>#REF!</v>
      </c>
      <c r="O119" s="29">
        <v>8136</v>
      </c>
      <c r="P119" s="550"/>
      <c r="Q119" s="556"/>
      <c r="R119" s="556"/>
      <c r="S119" s="12">
        <f t="shared" si="1"/>
        <v>168</v>
      </c>
    </row>
    <row r="120" spans="1:21" ht="30" thickBot="1">
      <c r="A120" s="67" t="s">
        <v>372</v>
      </c>
      <c r="B120" s="392"/>
      <c r="C120" s="422"/>
      <c r="D120" s="58"/>
      <c r="E120" s="58"/>
      <c r="F120" s="58"/>
      <c r="G120" s="60">
        <f>+G119</f>
        <v>120</v>
      </c>
      <c r="H120" s="61">
        <f>+H119</f>
        <v>126</v>
      </c>
      <c r="I120" s="62"/>
      <c r="J120" s="63" t="str">
        <f>+J119</f>
        <v>Azas-MPP-200-20s</v>
      </c>
      <c r="K120" s="64" t="s">
        <v>16</v>
      </c>
      <c r="L120" s="60">
        <f>+L119</f>
        <v>0</v>
      </c>
      <c r="M120" s="61">
        <f>+M119</f>
        <v>0</v>
      </c>
      <c r="N120" s="551">
        <f>M120*100/H120</f>
        <v>0</v>
      </c>
      <c r="O120" s="113" t="s">
        <v>34</v>
      </c>
      <c r="P120" s="20"/>
      <c r="Q120" s="556"/>
      <c r="R120" s="556"/>
      <c r="S120" s="12">
        <f t="shared" si="1"/>
        <v>0</v>
      </c>
    </row>
    <row r="121" spans="1:21" ht="30.75" thickBot="1">
      <c r="A121" s="53" t="s">
        <v>187</v>
      </c>
      <c r="B121" s="391" t="s">
        <v>15</v>
      </c>
      <c r="C121" s="82">
        <v>10</v>
      </c>
      <c r="D121" s="54">
        <v>58.6</v>
      </c>
      <c r="E121" s="54"/>
      <c r="F121" s="55">
        <v>0.05</v>
      </c>
      <c r="G121" s="56">
        <v>586</v>
      </c>
      <c r="H121" s="390">
        <v>615.30000000000007</v>
      </c>
      <c r="I121" s="389" t="s">
        <v>186</v>
      </c>
      <c r="J121" s="53" t="s">
        <v>185</v>
      </c>
      <c r="K121" s="548"/>
      <c r="L121" s="17">
        <f>K121*D121</f>
        <v>0</v>
      </c>
      <c r="M121" s="558">
        <f>K121*D121*1.05</f>
        <v>0</v>
      </c>
      <c r="N121" s="549" t="e">
        <f>K121*100/#REF!</f>
        <v>#REF!</v>
      </c>
      <c r="O121" s="70">
        <v>3214</v>
      </c>
      <c r="P121" s="550"/>
      <c r="Q121" s="556"/>
      <c r="R121" s="556"/>
      <c r="S121" s="12">
        <f t="shared" si="1"/>
        <v>586</v>
      </c>
    </row>
    <row r="122" spans="1:21" ht="30" thickBot="1">
      <c r="A122" s="67" t="s">
        <v>373</v>
      </c>
      <c r="B122" s="388"/>
      <c r="C122" s="422"/>
      <c r="D122" s="58"/>
      <c r="E122" s="58"/>
      <c r="F122" s="59"/>
      <c r="G122" s="60">
        <f>+G121</f>
        <v>586</v>
      </c>
      <c r="H122" s="61">
        <f>+H121</f>
        <v>615.30000000000007</v>
      </c>
      <c r="I122" s="387"/>
      <c r="J122" s="63" t="str">
        <f>+J121</f>
        <v>Bonameda-MPP-200-20s</v>
      </c>
      <c r="K122" s="64" t="s">
        <v>16</v>
      </c>
      <c r="L122" s="60">
        <f>+L121</f>
        <v>0</v>
      </c>
      <c r="M122" s="61">
        <f>+M121</f>
        <v>0</v>
      </c>
      <c r="N122" s="551">
        <f>M122*100/H122</f>
        <v>0</v>
      </c>
      <c r="O122" s="113" t="s">
        <v>34</v>
      </c>
      <c r="P122" s="20"/>
      <c r="Q122" s="556"/>
      <c r="R122" s="556"/>
      <c r="S122" s="12">
        <f t="shared" si="1"/>
        <v>0</v>
      </c>
    </row>
    <row r="123" spans="1:21" ht="45">
      <c r="A123" s="679" t="s">
        <v>374</v>
      </c>
      <c r="B123" s="51" t="s">
        <v>15</v>
      </c>
      <c r="C123" s="401">
        <v>1000</v>
      </c>
      <c r="D123" s="51">
        <v>0.18099999999999999</v>
      </c>
      <c r="E123" s="51"/>
      <c r="F123" s="55">
        <v>0.05</v>
      </c>
      <c r="G123" s="383">
        <v>271.5</v>
      </c>
      <c r="H123" s="383">
        <v>285.08</v>
      </c>
      <c r="I123" s="57" t="s">
        <v>184</v>
      </c>
      <c r="J123" s="53" t="s">
        <v>181</v>
      </c>
      <c r="K123" s="548"/>
      <c r="L123" s="17">
        <f>K123*D123</f>
        <v>0</v>
      </c>
      <c r="M123" s="17">
        <f>K123*D123*1.05</f>
        <v>0</v>
      </c>
      <c r="N123" s="549" t="e">
        <f>K123*100/#REF!</f>
        <v>#REF!</v>
      </c>
      <c r="O123" s="386">
        <v>3846</v>
      </c>
      <c r="P123" s="550"/>
      <c r="Q123" s="556"/>
      <c r="R123" s="556"/>
      <c r="S123" s="12">
        <f t="shared" si="1"/>
        <v>181</v>
      </c>
    </row>
    <row r="124" spans="1:21" ht="45.75" thickBot="1">
      <c r="A124" s="384" t="s">
        <v>183</v>
      </c>
      <c r="B124" s="51" t="s">
        <v>15</v>
      </c>
      <c r="C124" s="401">
        <v>250</v>
      </c>
      <c r="D124" s="51">
        <v>7.5713999999999997</v>
      </c>
      <c r="E124" s="51"/>
      <c r="F124" s="55">
        <v>0.05</v>
      </c>
      <c r="G124" s="383">
        <v>1892.85</v>
      </c>
      <c r="H124" s="382">
        <v>1987.49</v>
      </c>
      <c r="I124" s="57" t="s">
        <v>182</v>
      </c>
      <c r="J124" s="53" t="s">
        <v>181</v>
      </c>
      <c r="K124" s="548"/>
      <c r="L124" s="17">
        <f>K124*D124</f>
        <v>0</v>
      </c>
      <c r="M124" s="677">
        <f>K124*D124*1.05</f>
        <v>0</v>
      </c>
      <c r="N124" s="549" t="e">
        <f>K124*100/#REF!</f>
        <v>#REF!</v>
      </c>
      <c r="O124" s="70">
        <v>3387</v>
      </c>
      <c r="P124" s="550"/>
      <c r="Q124" s="556"/>
      <c r="R124" s="556"/>
      <c r="S124" s="12">
        <f t="shared" si="1"/>
        <v>1892.85</v>
      </c>
    </row>
    <row r="125" spans="1:21" ht="30" thickBot="1">
      <c r="A125" s="67" t="s">
        <v>375</v>
      </c>
      <c r="B125" s="381"/>
      <c r="C125" s="422"/>
      <c r="D125" s="381"/>
      <c r="E125" s="381"/>
      <c r="F125" s="380"/>
      <c r="G125" s="379" t="e">
        <f>+G123+#REF!+G124</f>
        <v>#REF!</v>
      </c>
      <c r="H125" s="378" t="e">
        <f>+H123+#REF!+H124</f>
        <v>#REF!</v>
      </c>
      <c r="I125" s="62"/>
      <c r="J125" s="63" t="str">
        <f>+J124</f>
        <v>Intersurgical-MPP-200-20s</v>
      </c>
      <c r="K125" s="64" t="s">
        <v>16</v>
      </c>
      <c r="L125" s="379" t="e">
        <f>+L123+#REF!+L124</f>
        <v>#REF!</v>
      </c>
      <c r="M125" s="378" t="e">
        <f>+M123+#REF!+M124</f>
        <v>#REF!</v>
      </c>
      <c r="N125" s="551" t="e">
        <f>M125*100/H125</f>
        <v>#REF!</v>
      </c>
      <c r="O125" s="113" t="s">
        <v>34</v>
      </c>
      <c r="P125" s="20"/>
      <c r="Q125" s="556"/>
      <c r="R125" s="556"/>
      <c r="S125" s="12">
        <f t="shared" si="1"/>
        <v>0</v>
      </c>
    </row>
    <row r="126" spans="1:21" ht="30" thickBot="1">
      <c r="A126" s="67" t="s">
        <v>376</v>
      </c>
      <c r="B126" s="398"/>
      <c r="C126" s="422"/>
      <c r="D126" s="398"/>
      <c r="E126" s="398"/>
      <c r="F126" s="398"/>
      <c r="G126" s="396" t="e">
        <f>+#REF!+#REF!</f>
        <v>#REF!</v>
      </c>
      <c r="H126" s="395" t="e">
        <f>+#REF!+#REF!</f>
        <v>#REF!</v>
      </c>
      <c r="I126" s="397"/>
      <c r="J126" s="87" t="e">
        <f>+#REF!</f>
        <v>#REF!</v>
      </c>
      <c r="K126" s="64" t="s">
        <v>16</v>
      </c>
      <c r="L126" s="396" t="e">
        <f>+#REF!+#REF!</f>
        <v>#REF!</v>
      </c>
      <c r="M126" s="395" t="e">
        <f>+#REF!+#REF!</f>
        <v>#REF!</v>
      </c>
      <c r="N126" s="551" t="e">
        <f>M126*100/H126</f>
        <v>#REF!</v>
      </c>
      <c r="O126" s="113" t="s">
        <v>34</v>
      </c>
      <c r="P126" s="88"/>
      <c r="Q126" s="88"/>
      <c r="S126" s="12">
        <f t="shared" ref="S126:S176" si="20">+C126*D126</f>
        <v>0</v>
      </c>
      <c r="T126" s="556"/>
      <c r="U126" s="556" t="e">
        <f>+#REF!*D126</f>
        <v>#REF!</v>
      </c>
    </row>
    <row r="127" spans="1:21" ht="45.75" thickBot="1">
      <c r="A127" s="409" t="s">
        <v>200</v>
      </c>
      <c r="B127" s="408" t="s">
        <v>15</v>
      </c>
      <c r="C127" s="5">
        <v>20</v>
      </c>
      <c r="D127" s="407">
        <v>155</v>
      </c>
      <c r="E127" s="407"/>
      <c r="F127" s="155">
        <v>0.05</v>
      </c>
      <c r="G127" s="406" t="e">
        <f>#REF!*D127</f>
        <v>#REF!</v>
      </c>
      <c r="H127" s="405" t="e">
        <f>G127*1.05</f>
        <v>#REF!</v>
      </c>
      <c r="I127" s="145" t="s">
        <v>199</v>
      </c>
      <c r="J127" s="145" t="s">
        <v>377</v>
      </c>
      <c r="K127" s="548"/>
      <c r="L127" s="469">
        <f>K127*D127</f>
        <v>0</v>
      </c>
      <c r="M127" s="469">
        <f>L127*1.05</f>
        <v>0</v>
      </c>
      <c r="N127" s="573" t="e">
        <f>K127*100/#REF!</f>
        <v>#REF!</v>
      </c>
      <c r="O127" s="156"/>
      <c r="P127" s="157"/>
      <c r="Q127" s="556"/>
      <c r="R127" s="556"/>
      <c r="S127" s="12">
        <f t="shared" si="20"/>
        <v>3100</v>
      </c>
      <c r="T127" s="556"/>
    </row>
    <row r="128" spans="1:21" ht="45.75" thickBot="1">
      <c r="A128" s="404" t="s">
        <v>198</v>
      </c>
      <c r="B128" s="403"/>
      <c r="C128" s="578"/>
      <c r="D128" s="403"/>
      <c r="E128" s="403"/>
      <c r="F128" s="158"/>
      <c r="G128" s="402" t="e">
        <f>+G127</f>
        <v>#REF!</v>
      </c>
      <c r="H128" s="402" t="e">
        <f>+H127</f>
        <v>#REF!</v>
      </c>
      <c r="I128" s="680"/>
      <c r="J128" s="591" t="str">
        <f>+J127</f>
        <v>Fox Vision-MPP-205-20s</v>
      </c>
      <c r="K128" s="147" t="s">
        <v>16</v>
      </c>
      <c r="L128" s="402">
        <f>+L127</f>
        <v>0</v>
      </c>
      <c r="M128" s="402">
        <f>+M127</f>
        <v>0</v>
      </c>
      <c r="N128" s="551" t="e">
        <f>M128*100/H128</f>
        <v>#REF!</v>
      </c>
      <c r="O128" s="229" t="s">
        <v>378</v>
      </c>
      <c r="P128" s="146"/>
      <c r="Q128" s="556"/>
      <c r="R128" s="556"/>
      <c r="S128" s="12">
        <f t="shared" si="20"/>
        <v>0</v>
      </c>
      <c r="T128" s="556"/>
    </row>
    <row r="129" spans="1:20" ht="30.75" thickBot="1">
      <c r="A129" s="81" t="s">
        <v>197</v>
      </c>
      <c r="B129" s="400" t="s">
        <v>15</v>
      </c>
      <c r="C129" s="82">
        <v>1500</v>
      </c>
      <c r="D129" s="82">
        <v>10.48</v>
      </c>
      <c r="E129" s="82"/>
      <c r="F129" s="55">
        <v>0.05</v>
      </c>
      <c r="G129" s="83">
        <v>20960</v>
      </c>
      <c r="H129" s="84">
        <v>22008</v>
      </c>
      <c r="I129" s="85" t="s">
        <v>196</v>
      </c>
      <c r="J129" s="86" t="s">
        <v>195</v>
      </c>
      <c r="K129" s="548">
        <v>200</v>
      </c>
      <c r="L129" s="17">
        <f>K129*D129</f>
        <v>2096</v>
      </c>
      <c r="M129" s="558">
        <f>K129*D129*1.05</f>
        <v>2200.8000000000002</v>
      </c>
      <c r="N129" s="549" t="e">
        <f>K129*100/#REF!</f>
        <v>#REF!</v>
      </c>
      <c r="O129" s="70">
        <v>3014</v>
      </c>
      <c r="P129" s="550"/>
      <c r="Q129" s="681" t="s">
        <v>194</v>
      </c>
      <c r="R129" s="556"/>
      <c r="S129" s="12">
        <f t="shared" si="20"/>
        <v>15720</v>
      </c>
      <c r="T129" s="556"/>
    </row>
    <row r="130" spans="1:20" ht="30" thickBot="1">
      <c r="A130" s="67" t="s">
        <v>379</v>
      </c>
      <c r="B130" s="399"/>
      <c r="C130" s="422"/>
      <c r="D130" s="58"/>
      <c r="E130" s="58"/>
      <c r="F130" s="59"/>
      <c r="G130" s="60">
        <f>+G129</f>
        <v>20960</v>
      </c>
      <c r="H130" s="61">
        <f>+H129</f>
        <v>22008</v>
      </c>
      <c r="I130" s="62"/>
      <c r="J130" s="63" t="str">
        <f>+J129</f>
        <v>Sorimpeksas-MPP-200-20s</v>
      </c>
      <c r="K130" s="64" t="s">
        <v>16</v>
      </c>
      <c r="L130" s="60">
        <f>+L129</f>
        <v>2096</v>
      </c>
      <c r="M130" s="61">
        <f>+M129</f>
        <v>2200.8000000000002</v>
      </c>
      <c r="N130" s="551">
        <f>M130*100/H130</f>
        <v>10.000000000000002</v>
      </c>
      <c r="O130" s="113" t="s">
        <v>34</v>
      </c>
      <c r="P130" s="20"/>
      <c r="Q130" s="20"/>
      <c r="R130" s="556"/>
      <c r="S130" s="12">
        <f t="shared" si="20"/>
        <v>0</v>
      </c>
      <c r="T130" s="556"/>
    </row>
    <row r="131" spans="1:20" ht="30.75" thickBot="1">
      <c r="A131" s="410" t="s">
        <v>202</v>
      </c>
      <c r="B131" s="51" t="s">
        <v>15</v>
      </c>
      <c r="C131" s="82">
        <v>32000</v>
      </c>
      <c r="D131" s="411">
        <v>4.9600000000000005E-2</v>
      </c>
      <c r="E131" s="411"/>
      <c r="F131" s="55">
        <v>0.05</v>
      </c>
      <c r="G131" s="72">
        <v>2380.8000000000002</v>
      </c>
      <c r="H131" s="412">
        <v>2499.84</v>
      </c>
      <c r="I131" s="57" t="s">
        <v>203</v>
      </c>
      <c r="J131" s="53" t="s">
        <v>204</v>
      </c>
      <c r="K131" s="548"/>
      <c r="L131" s="17">
        <f>K131*D131</f>
        <v>0</v>
      </c>
      <c r="M131" s="558">
        <f>K131*D131*1.05</f>
        <v>0</v>
      </c>
      <c r="N131" s="549" t="e">
        <f>K131*100/#REF!</f>
        <v>#REF!</v>
      </c>
      <c r="O131" s="73">
        <v>8310</v>
      </c>
      <c r="P131" s="550"/>
      <c r="Q131" s="556"/>
      <c r="S131" s="12">
        <f t="shared" si="20"/>
        <v>1587.2000000000003</v>
      </c>
    </row>
    <row r="132" spans="1:20" ht="30" thickBot="1">
      <c r="A132" s="67" t="s">
        <v>380</v>
      </c>
      <c r="B132" s="381"/>
      <c r="C132" s="422"/>
      <c r="D132" s="413"/>
      <c r="E132" s="413"/>
      <c r="F132" s="74"/>
      <c r="G132" s="414">
        <f>+G131</f>
        <v>2380.8000000000002</v>
      </c>
      <c r="H132" s="415">
        <f>+H131</f>
        <v>2499.84</v>
      </c>
      <c r="I132" s="62"/>
      <c r="J132" s="63" t="str">
        <f>+J131</f>
        <v>Optinė riba-MPP-200-20s</v>
      </c>
      <c r="K132" s="64" t="s">
        <v>16</v>
      </c>
      <c r="L132" s="414">
        <f>+L131</f>
        <v>0</v>
      </c>
      <c r="M132" s="415">
        <f>+M131</f>
        <v>0</v>
      </c>
      <c r="N132" s="551">
        <f>M132*100/H132</f>
        <v>0</v>
      </c>
      <c r="O132" s="113" t="s">
        <v>34</v>
      </c>
      <c r="P132" s="20"/>
      <c r="Q132" s="556"/>
      <c r="S132" s="12">
        <f t="shared" si="20"/>
        <v>0</v>
      </c>
    </row>
    <row r="133" spans="1:20" ht="45">
      <c r="A133" s="258" t="s">
        <v>225</v>
      </c>
      <c r="B133" s="175"/>
      <c r="C133" s="7"/>
      <c r="D133" s="175"/>
      <c r="E133" s="175"/>
      <c r="F133" s="421"/>
      <c r="G133" s="418">
        <v>27820</v>
      </c>
      <c r="H133" s="420"/>
      <c r="I133" s="188"/>
      <c r="J133" s="53" t="s">
        <v>381</v>
      </c>
      <c r="K133" s="143"/>
      <c r="L133" s="280"/>
      <c r="M133" s="280"/>
      <c r="N133" s="280"/>
      <c r="O133" s="280"/>
      <c r="P133" s="419"/>
      <c r="Q133" s="556"/>
      <c r="R133" s="556"/>
      <c r="S133" s="12">
        <f t="shared" si="20"/>
        <v>0</v>
      </c>
    </row>
    <row r="134" spans="1:20" ht="90">
      <c r="A134" s="188" t="s">
        <v>224</v>
      </c>
      <c r="B134" s="175" t="s">
        <v>15</v>
      </c>
      <c r="C134" s="7">
        <v>3</v>
      </c>
      <c r="D134" s="416">
        <v>3600</v>
      </c>
      <c r="E134" s="416"/>
      <c r="F134" s="155">
        <v>0.05</v>
      </c>
      <c r="G134" s="418">
        <v>10800</v>
      </c>
      <c r="H134" s="416">
        <v>11340</v>
      </c>
      <c r="I134" s="188" t="s">
        <v>223</v>
      </c>
      <c r="J134" s="53" t="s">
        <v>381</v>
      </c>
      <c r="K134" s="568"/>
      <c r="L134" s="56">
        <f t="shared" ref="L134:L140" si="21">K134*D134</f>
        <v>0</v>
      </c>
      <c r="M134" s="585">
        <f>+L134*1.05</f>
        <v>0</v>
      </c>
      <c r="N134" s="549" t="e">
        <f>K134*100/#REF!</f>
        <v>#REF!</v>
      </c>
      <c r="O134" s="281" t="s">
        <v>222</v>
      </c>
      <c r="P134" s="164"/>
      <c r="Q134" s="556"/>
      <c r="R134" s="556"/>
      <c r="S134" s="12">
        <f t="shared" si="20"/>
        <v>10800</v>
      </c>
    </row>
    <row r="135" spans="1:20" ht="105">
      <c r="A135" s="188" t="s">
        <v>221</v>
      </c>
      <c r="B135" s="175" t="s">
        <v>214</v>
      </c>
      <c r="C135" s="7">
        <v>10</v>
      </c>
      <c r="D135" s="416">
        <v>980</v>
      </c>
      <c r="E135" s="416"/>
      <c r="F135" s="155">
        <v>0.05</v>
      </c>
      <c r="G135" s="418">
        <v>6860</v>
      </c>
      <c r="H135" s="416">
        <v>7203</v>
      </c>
      <c r="I135" s="188" t="s">
        <v>220</v>
      </c>
      <c r="J135" s="53" t="s">
        <v>381</v>
      </c>
      <c r="K135" s="568"/>
      <c r="L135" s="56">
        <f t="shared" si="21"/>
        <v>0</v>
      </c>
      <c r="M135" s="585">
        <f>+L135*1.05</f>
        <v>0</v>
      </c>
      <c r="N135" s="549" t="e">
        <f>K135*100/#REF!</f>
        <v>#REF!</v>
      </c>
      <c r="O135" s="281" t="s">
        <v>219</v>
      </c>
      <c r="P135" s="164"/>
      <c r="Q135" s="556"/>
      <c r="R135" s="556"/>
      <c r="S135" s="12">
        <f t="shared" si="20"/>
        <v>9800</v>
      </c>
    </row>
    <row r="136" spans="1:20" ht="90">
      <c r="A136" s="188" t="s">
        <v>218</v>
      </c>
      <c r="B136" s="175" t="s">
        <v>214</v>
      </c>
      <c r="C136" s="7">
        <v>2</v>
      </c>
      <c r="D136" s="416">
        <v>280</v>
      </c>
      <c r="E136" s="416"/>
      <c r="F136" s="155">
        <v>0.05</v>
      </c>
      <c r="G136" s="418">
        <v>560</v>
      </c>
      <c r="H136" s="416">
        <v>588</v>
      </c>
      <c r="I136" s="188" t="s">
        <v>217</v>
      </c>
      <c r="J136" s="53" t="s">
        <v>381</v>
      </c>
      <c r="K136" s="568"/>
      <c r="L136" s="56">
        <f t="shared" si="21"/>
        <v>0</v>
      </c>
      <c r="M136" s="585">
        <f>+L136*1.05</f>
        <v>0</v>
      </c>
      <c r="N136" s="549" t="e">
        <f>K136*100/#REF!</f>
        <v>#REF!</v>
      </c>
      <c r="O136" s="281" t="s">
        <v>216</v>
      </c>
      <c r="P136" s="164"/>
      <c r="Q136" s="556"/>
      <c r="R136" s="556"/>
      <c r="S136" s="12">
        <f t="shared" si="20"/>
        <v>560</v>
      </c>
    </row>
    <row r="137" spans="1:20" ht="90">
      <c r="A137" s="188" t="s">
        <v>215</v>
      </c>
      <c r="B137" s="175" t="s">
        <v>214</v>
      </c>
      <c r="C137" s="7">
        <v>20</v>
      </c>
      <c r="D137" s="416">
        <v>340</v>
      </c>
      <c r="E137" s="416"/>
      <c r="F137" s="155">
        <v>0.05</v>
      </c>
      <c r="G137" s="418">
        <v>6800</v>
      </c>
      <c r="H137" s="416">
        <v>7140</v>
      </c>
      <c r="I137" s="188" t="s">
        <v>213</v>
      </c>
      <c r="J137" s="53" t="s">
        <v>381</v>
      </c>
      <c r="K137" s="568">
        <v>1</v>
      </c>
      <c r="L137" s="56">
        <f t="shared" si="21"/>
        <v>340</v>
      </c>
      <c r="M137" s="585">
        <f>+L137*1.05</f>
        <v>357</v>
      </c>
      <c r="N137" s="549" t="e">
        <f>K137*100/#REF!</f>
        <v>#REF!</v>
      </c>
      <c r="O137" s="281" t="s">
        <v>212</v>
      </c>
      <c r="P137" s="164"/>
      <c r="Q137" s="556"/>
      <c r="R137" s="556"/>
      <c r="S137" s="12">
        <f t="shared" si="20"/>
        <v>6800</v>
      </c>
    </row>
    <row r="138" spans="1:20" ht="60">
      <c r="A138" s="188" t="s">
        <v>211</v>
      </c>
      <c r="B138" s="175" t="s">
        <v>15</v>
      </c>
      <c r="C138" s="7">
        <v>26</v>
      </c>
      <c r="D138" s="416">
        <v>78</v>
      </c>
      <c r="E138" s="416"/>
      <c r="F138" s="282">
        <v>0.21</v>
      </c>
      <c r="G138" s="418">
        <v>1170</v>
      </c>
      <c r="H138" s="416">
        <v>1415.7</v>
      </c>
      <c r="I138" s="188" t="s">
        <v>382</v>
      </c>
      <c r="J138" s="53" t="s">
        <v>381</v>
      </c>
      <c r="K138" s="614">
        <v>2</v>
      </c>
      <c r="L138" s="56">
        <f t="shared" si="21"/>
        <v>156</v>
      </c>
      <c r="M138" s="283">
        <f>L138*1.21</f>
        <v>188.76</v>
      </c>
      <c r="N138" s="549" t="e">
        <f>K138*100/#REF!</f>
        <v>#REF!</v>
      </c>
      <c r="O138" s="281" t="s">
        <v>210</v>
      </c>
      <c r="P138" s="164"/>
      <c r="Q138" s="556"/>
      <c r="R138" s="556"/>
      <c r="S138" s="12">
        <f t="shared" si="20"/>
        <v>2028</v>
      </c>
    </row>
    <row r="139" spans="1:20" ht="60">
      <c r="A139" s="188" t="s">
        <v>209</v>
      </c>
      <c r="B139" s="175" t="s">
        <v>15</v>
      </c>
      <c r="C139" s="7">
        <v>8</v>
      </c>
      <c r="D139" s="416">
        <v>135</v>
      </c>
      <c r="E139" s="416"/>
      <c r="F139" s="155">
        <v>0.05</v>
      </c>
      <c r="G139" s="418">
        <v>1350</v>
      </c>
      <c r="H139" s="416">
        <v>1417.5</v>
      </c>
      <c r="I139" s="188" t="s">
        <v>383</v>
      </c>
      <c r="J139" s="53" t="s">
        <v>381</v>
      </c>
      <c r="K139" s="568">
        <v>2</v>
      </c>
      <c r="L139" s="56">
        <f t="shared" si="21"/>
        <v>270</v>
      </c>
      <c r="M139" s="585">
        <f>+L139*1.05</f>
        <v>283.5</v>
      </c>
      <c r="N139" s="549" t="e">
        <f>K139*100/#REF!</f>
        <v>#REF!</v>
      </c>
      <c r="O139" s="281" t="s">
        <v>208</v>
      </c>
      <c r="P139" s="164"/>
      <c r="Q139" s="556"/>
      <c r="R139" s="556"/>
      <c r="S139" s="12">
        <f t="shared" si="20"/>
        <v>1080</v>
      </c>
    </row>
    <row r="140" spans="1:20" ht="60.75" thickBot="1">
      <c r="A140" s="188" t="s">
        <v>207</v>
      </c>
      <c r="B140" s="175" t="s">
        <v>15</v>
      </c>
      <c r="C140" s="7">
        <v>4</v>
      </c>
      <c r="D140" s="416">
        <v>70</v>
      </c>
      <c r="E140" s="416"/>
      <c r="F140" s="155">
        <v>0.05</v>
      </c>
      <c r="G140" s="417">
        <v>280</v>
      </c>
      <c r="H140" s="416">
        <v>294</v>
      </c>
      <c r="I140" s="188" t="s">
        <v>206</v>
      </c>
      <c r="J140" s="53" t="s">
        <v>381</v>
      </c>
      <c r="K140" s="568"/>
      <c r="L140" s="284">
        <f t="shared" si="21"/>
        <v>0</v>
      </c>
      <c r="M140" s="585">
        <f>+L140*1.05</f>
        <v>0</v>
      </c>
      <c r="N140" s="549" t="e">
        <f>K140*100/#REF!</f>
        <v>#REF!</v>
      </c>
      <c r="O140" s="281" t="s">
        <v>205</v>
      </c>
      <c r="P140" s="164"/>
      <c r="Q140" s="556"/>
      <c r="R140" s="556"/>
      <c r="S140" s="12">
        <f t="shared" si="20"/>
        <v>280</v>
      </c>
    </row>
    <row r="141" spans="1:20" ht="30">
      <c r="A141" s="358" t="s">
        <v>384</v>
      </c>
      <c r="B141" s="505"/>
      <c r="C141" s="507"/>
      <c r="D141" s="506"/>
      <c r="E141" s="508"/>
      <c r="F141" s="509"/>
      <c r="G141" s="510">
        <f>+G134+G135+G136+G137+G138+G139+G140</f>
        <v>27820</v>
      </c>
      <c r="H141" s="511">
        <f>+H134+H135+H136+H137+H138+H139+H140</f>
        <v>29398.2</v>
      </c>
      <c r="I141" s="682"/>
      <c r="J141" s="683" t="s">
        <v>385</v>
      </c>
      <c r="K141" s="152" t="s">
        <v>16</v>
      </c>
      <c r="L141" s="510">
        <f>+L134+L135+L136+L137+L138+L139+L140</f>
        <v>766</v>
      </c>
      <c r="M141" s="511">
        <f>+M134+M135+M136+M137+M138+M139+M140</f>
        <v>829.26</v>
      </c>
      <c r="N141" s="684">
        <f>M141*100/H141</f>
        <v>2.8207849460171031</v>
      </c>
      <c r="O141" s="685" t="s">
        <v>386</v>
      </c>
      <c r="P141" s="149"/>
      <c r="Q141" s="556"/>
      <c r="R141" s="556"/>
      <c r="S141" s="12">
        <f t="shared" si="20"/>
        <v>0</v>
      </c>
    </row>
    <row r="142" spans="1:20" ht="30" customHeight="1">
      <c r="A142" s="449" t="s">
        <v>227</v>
      </c>
      <c r="B142" s="52" t="s">
        <v>15</v>
      </c>
      <c r="C142" s="542">
        <v>4400</v>
      </c>
      <c r="D142" s="56">
        <v>1.96</v>
      </c>
      <c r="E142" s="512"/>
      <c r="F142" s="353">
        <v>0.05</v>
      </c>
      <c r="G142" s="56" t="e">
        <f>#REF!*D142</f>
        <v>#REF!</v>
      </c>
      <c r="H142" s="450" t="e">
        <f>G142*1.05</f>
        <v>#REF!</v>
      </c>
      <c r="I142" s="53" t="s">
        <v>228</v>
      </c>
      <c r="J142" s="53" t="s">
        <v>229</v>
      </c>
      <c r="K142" s="568">
        <v>1705</v>
      </c>
      <c r="L142" s="451">
        <f>K142*D142</f>
        <v>3341.7999999999997</v>
      </c>
      <c r="M142" s="17">
        <f>L142*1.05</f>
        <v>3508.89</v>
      </c>
      <c r="N142" s="686" t="e">
        <f>K142*100/#REF!</f>
        <v>#REF!</v>
      </c>
      <c r="O142" s="512">
        <v>3201</v>
      </c>
      <c r="S142" s="12">
        <f t="shared" si="20"/>
        <v>8624</v>
      </c>
    </row>
    <row r="143" spans="1:20" ht="51.75" customHeight="1">
      <c r="A143" s="513" t="s">
        <v>230</v>
      </c>
      <c r="B143" s="452" t="s">
        <v>15</v>
      </c>
      <c r="C143" s="542">
        <v>550</v>
      </c>
      <c r="D143" s="189">
        <v>2.2000000000000002</v>
      </c>
      <c r="E143" s="512"/>
      <c r="F143" s="453"/>
      <c r="G143" s="177"/>
      <c r="H143" s="260"/>
      <c r="I143" s="454" t="s">
        <v>231</v>
      </c>
      <c r="J143" s="188" t="s">
        <v>232</v>
      </c>
      <c r="K143" s="580"/>
      <c r="L143" s="56"/>
      <c r="M143" s="56"/>
      <c r="N143" s="582"/>
      <c r="O143" s="455"/>
      <c r="P143" s="500"/>
      <c r="S143" s="12">
        <f t="shared" si="20"/>
        <v>1210</v>
      </c>
    </row>
    <row r="144" spans="1:20" ht="30" customHeight="1">
      <c r="A144" s="456" t="s">
        <v>233</v>
      </c>
      <c r="B144" s="687" t="s">
        <v>15</v>
      </c>
      <c r="C144" s="542"/>
      <c r="D144" s="189">
        <v>2.2000000000000002</v>
      </c>
      <c r="E144" s="512"/>
      <c r="F144" s="453">
        <v>0.05</v>
      </c>
      <c r="G144" s="177" t="e">
        <f>+#REF!*D144</f>
        <v>#REF!</v>
      </c>
      <c r="H144" s="260" t="e">
        <f>+G144*1.05</f>
        <v>#REF!</v>
      </c>
      <c r="I144" s="457" t="s">
        <v>234</v>
      </c>
      <c r="J144" s="458" t="s">
        <v>232</v>
      </c>
      <c r="K144" s="568">
        <v>60</v>
      </c>
      <c r="L144" s="190">
        <f>K144*D144</f>
        <v>132</v>
      </c>
      <c r="M144" s="190">
        <f>L144*1.05</f>
        <v>138.6</v>
      </c>
      <c r="N144" s="573" t="e">
        <f>K144*100/#REF!</f>
        <v>#REF!</v>
      </c>
      <c r="O144" s="70">
        <v>8204</v>
      </c>
      <c r="P144" s="501" t="s">
        <v>235</v>
      </c>
      <c r="S144" s="12">
        <f t="shared" si="20"/>
        <v>0</v>
      </c>
    </row>
    <row r="145" spans="1:19" ht="30" customHeight="1">
      <c r="A145" s="459" t="s">
        <v>236</v>
      </c>
      <c r="B145" s="687" t="s">
        <v>15</v>
      </c>
      <c r="C145" s="542"/>
      <c r="D145" s="189">
        <v>2.2000000000000002</v>
      </c>
      <c r="E145" s="512"/>
      <c r="F145" s="453">
        <v>0.05</v>
      </c>
      <c r="G145" s="177" t="e">
        <f>+#REF!*D145</f>
        <v>#REF!</v>
      </c>
      <c r="H145" s="260" t="e">
        <f>+G145*1.05</f>
        <v>#REF!</v>
      </c>
      <c r="I145" s="457" t="s">
        <v>237</v>
      </c>
      <c r="J145" s="188" t="s">
        <v>232</v>
      </c>
      <c r="K145" s="568">
        <v>60</v>
      </c>
      <c r="L145" s="190">
        <f>K145*D145</f>
        <v>132</v>
      </c>
      <c r="M145" s="190">
        <f>L145*1.05</f>
        <v>138.6</v>
      </c>
      <c r="N145" s="688" t="e">
        <f>K145*100/#REF!</f>
        <v>#REF!</v>
      </c>
      <c r="O145" s="70">
        <v>8205</v>
      </c>
      <c r="P145" s="500" t="s">
        <v>235</v>
      </c>
      <c r="S145" s="12">
        <f t="shared" si="20"/>
        <v>0</v>
      </c>
    </row>
    <row r="146" spans="1:19" ht="30" customHeight="1">
      <c r="A146" s="460" t="s">
        <v>238</v>
      </c>
      <c r="B146" s="687" t="s">
        <v>15</v>
      </c>
      <c r="C146" s="542"/>
      <c r="D146" s="189">
        <v>2.2000000000000002</v>
      </c>
      <c r="E146" s="512"/>
      <c r="F146" s="453">
        <v>0.05</v>
      </c>
      <c r="G146" s="177" t="e">
        <f>+#REF!*D146</f>
        <v>#REF!</v>
      </c>
      <c r="H146" s="260" t="e">
        <f>+G146*1.05</f>
        <v>#REF!</v>
      </c>
      <c r="I146" s="461" t="s">
        <v>239</v>
      </c>
      <c r="J146" s="188" t="s">
        <v>232</v>
      </c>
      <c r="K146" s="568">
        <v>60</v>
      </c>
      <c r="L146" s="190">
        <f>K146*D146</f>
        <v>132</v>
      </c>
      <c r="M146" s="190">
        <f>L146*1.05</f>
        <v>138.6</v>
      </c>
      <c r="N146" s="573" t="e">
        <f>K146*100/#REF!</f>
        <v>#REF!</v>
      </c>
      <c r="O146" s="70">
        <v>8206</v>
      </c>
      <c r="P146" s="500" t="s">
        <v>235</v>
      </c>
      <c r="S146" s="12">
        <f t="shared" si="20"/>
        <v>0</v>
      </c>
    </row>
    <row r="147" spans="1:19" ht="30" customHeight="1">
      <c r="A147" s="462" t="s">
        <v>240</v>
      </c>
      <c r="B147" s="262" t="s">
        <v>15</v>
      </c>
      <c r="C147" s="542">
        <v>1000</v>
      </c>
      <c r="D147" s="56">
        <v>1.7</v>
      </c>
      <c r="E147" s="512"/>
      <c r="F147" s="463"/>
      <c r="G147" s="464"/>
      <c r="H147" s="464"/>
      <c r="I147" s="689" t="s">
        <v>241</v>
      </c>
      <c r="J147" s="465" t="s">
        <v>242</v>
      </c>
      <c r="K147" s="690">
        <f>+K148+K149+K150+K151+K152</f>
        <v>370</v>
      </c>
      <c r="L147" s="56"/>
      <c r="M147" s="56"/>
      <c r="N147" s="582"/>
      <c r="O147" s="455"/>
      <c r="S147" s="12">
        <f t="shared" si="20"/>
        <v>1700</v>
      </c>
    </row>
    <row r="148" spans="1:19" ht="30" customHeight="1">
      <c r="A148" s="466" t="s">
        <v>243</v>
      </c>
      <c r="B148" s="467" t="s">
        <v>15</v>
      </c>
      <c r="C148" s="542"/>
      <c r="D148" s="190">
        <v>1.7</v>
      </c>
      <c r="E148" s="512"/>
      <c r="F148" s="468">
        <v>0.05</v>
      </c>
      <c r="G148" s="469" t="e">
        <f>+#REF!*D148</f>
        <v>#REF!</v>
      </c>
      <c r="H148" s="469" t="e">
        <f>+G148*1.05</f>
        <v>#REF!</v>
      </c>
      <c r="I148" s="188" t="s">
        <v>241</v>
      </c>
      <c r="J148" s="465" t="s">
        <v>242</v>
      </c>
      <c r="K148" s="568">
        <v>10</v>
      </c>
      <c r="L148" s="190">
        <f t="shared" ref="L148:L154" si="22">K148*D148</f>
        <v>17</v>
      </c>
      <c r="M148" s="190">
        <f t="shared" ref="M148:M152" si="23">L148*1.05</f>
        <v>17.850000000000001</v>
      </c>
      <c r="N148" s="573" t="e">
        <f>K148*100/#REF!</f>
        <v>#REF!</v>
      </c>
      <c r="O148" s="470">
        <v>3404</v>
      </c>
      <c r="S148" s="12">
        <f t="shared" si="20"/>
        <v>0</v>
      </c>
    </row>
    <row r="149" spans="1:19" ht="30" customHeight="1">
      <c r="A149" s="466" t="s">
        <v>244</v>
      </c>
      <c r="B149" s="467" t="s">
        <v>15</v>
      </c>
      <c r="C149" s="542"/>
      <c r="D149" s="190">
        <v>1.7</v>
      </c>
      <c r="E149" s="512"/>
      <c r="F149" s="468">
        <v>0.05</v>
      </c>
      <c r="G149" s="469" t="e">
        <f>+#REF!*D149</f>
        <v>#REF!</v>
      </c>
      <c r="H149" s="469" t="e">
        <f>+G149*1.05</f>
        <v>#REF!</v>
      </c>
      <c r="I149" s="188" t="s">
        <v>241</v>
      </c>
      <c r="J149" s="465" t="s">
        <v>242</v>
      </c>
      <c r="K149" s="568">
        <v>20</v>
      </c>
      <c r="L149" s="190">
        <f t="shared" si="22"/>
        <v>34</v>
      </c>
      <c r="M149" s="190">
        <f t="shared" si="23"/>
        <v>35.700000000000003</v>
      </c>
      <c r="N149" s="573" t="e">
        <f>K149*100/#REF!</f>
        <v>#REF!</v>
      </c>
      <c r="O149" s="470">
        <v>3405</v>
      </c>
      <c r="S149" s="12">
        <f t="shared" si="20"/>
        <v>0</v>
      </c>
    </row>
    <row r="150" spans="1:19" ht="30" customHeight="1">
      <c r="A150" s="466" t="s">
        <v>245</v>
      </c>
      <c r="B150" s="467" t="s">
        <v>15</v>
      </c>
      <c r="C150" s="542"/>
      <c r="D150" s="190">
        <v>1.7</v>
      </c>
      <c r="E150" s="512"/>
      <c r="F150" s="468">
        <v>0.05</v>
      </c>
      <c r="G150" s="469" t="e">
        <f>+#REF!*D150</f>
        <v>#REF!</v>
      </c>
      <c r="H150" s="469" t="e">
        <f>+G150*1.05</f>
        <v>#REF!</v>
      </c>
      <c r="I150" s="188" t="s">
        <v>241</v>
      </c>
      <c r="J150" s="465" t="s">
        <v>242</v>
      </c>
      <c r="K150" s="568">
        <v>140</v>
      </c>
      <c r="L150" s="190">
        <f t="shared" si="22"/>
        <v>238</v>
      </c>
      <c r="M150" s="190">
        <f t="shared" si="23"/>
        <v>249.9</v>
      </c>
      <c r="N150" s="573" t="e">
        <f>K150*100/#REF!</f>
        <v>#REF!</v>
      </c>
      <c r="O150" s="470">
        <v>3406</v>
      </c>
      <c r="S150" s="12">
        <f t="shared" si="20"/>
        <v>0</v>
      </c>
    </row>
    <row r="151" spans="1:19" ht="30" customHeight="1">
      <c r="A151" s="466" t="s">
        <v>246</v>
      </c>
      <c r="B151" s="467" t="s">
        <v>15</v>
      </c>
      <c r="C151" s="542"/>
      <c r="D151" s="190">
        <v>1.7</v>
      </c>
      <c r="E151" s="512"/>
      <c r="F151" s="468">
        <v>0.05</v>
      </c>
      <c r="G151" s="469" t="e">
        <f>+#REF!*D151</f>
        <v>#REF!</v>
      </c>
      <c r="H151" s="469" t="e">
        <f>+G151*1.05</f>
        <v>#REF!</v>
      </c>
      <c r="I151" s="188" t="s">
        <v>241</v>
      </c>
      <c r="J151" s="465" t="s">
        <v>242</v>
      </c>
      <c r="K151" s="568">
        <v>140</v>
      </c>
      <c r="L151" s="190">
        <f t="shared" si="22"/>
        <v>238</v>
      </c>
      <c r="M151" s="190">
        <f t="shared" si="23"/>
        <v>249.9</v>
      </c>
      <c r="N151" s="573" t="e">
        <f>K151*100/#REF!</f>
        <v>#REF!</v>
      </c>
      <c r="O151" s="470">
        <v>3409</v>
      </c>
      <c r="S151" s="12">
        <f t="shared" si="20"/>
        <v>0</v>
      </c>
    </row>
    <row r="152" spans="1:19" ht="30" customHeight="1">
      <c r="A152" s="466" t="s">
        <v>247</v>
      </c>
      <c r="B152" s="467" t="s">
        <v>15</v>
      </c>
      <c r="C152" s="542"/>
      <c r="D152" s="190">
        <v>1.7</v>
      </c>
      <c r="E152" s="512"/>
      <c r="F152" s="468">
        <v>0.05</v>
      </c>
      <c r="G152" s="469" t="e">
        <f>+#REF!*D152</f>
        <v>#REF!</v>
      </c>
      <c r="H152" s="469" t="e">
        <f>+G152*1.05</f>
        <v>#REF!</v>
      </c>
      <c r="I152" s="188" t="s">
        <v>241</v>
      </c>
      <c r="J152" s="465" t="s">
        <v>242</v>
      </c>
      <c r="K152" s="568">
        <v>60</v>
      </c>
      <c r="L152" s="190">
        <f t="shared" si="22"/>
        <v>102</v>
      </c>
      <c r="M152" s="190">
        <f t="shared" si="23"/>
        <v>107.10000000000001</v>
      </c>
      <c r="N152" s="573" t="e">
        <f>K152*100/#REF!</f>
        <v>#REF!</v>
      </c>
      <c r="O152" s="470">
        <v>3402</v>
      </c>
      <c r="S152" s="12">
        <f t="shared" si="20"/>
        <v>0</v>
      </c>
    </row>
    <row r="153" spans="1:19" ht="57.75" customHeight="1">
      <c r="A153" s="514" t="s">
        <v>248</v>
      </c>
      <c r="B153" s="143" t="s">
        <v>38</v>
      </c>
      <c r="C153" s="542">
        <v>1500</v>
      </c>
      <c r="D153" s="472">
        <v>0.435</v>
      </c>
      <c r="E153" s="512"/>
      <c r="F153" s="473" t="s">
        <v>249</v>
      </c>
      <c r="G153" s="190">
        <v>348</v>
      </c>
      <c r="H153" s="190">
        <v>365.40000000000003</v>
      </c>
      <c r="I153" s="188" t="s">
        <v>250</v>
      </c>
      <c r="J153" s="188" t="s">
        <v>251</v>
      </c>
      <c r="K153" s="568"/>
      <c r="L153" s="190">
        <f t="shared" si="22"/>
        <v>0</v>
      </c>
      <c r="M153" s="190">
        <f>L153*1.05</f>
        <v>0</v>
      </c>
      <c r="N153" s="573" t="e">
        <f>K153*100/#REF!</f>
        <v>#REF!</v>
      </c>
      <c r="O153" s="29">
        <v>8058</v>
      </c>
      <c r="P153" s="500" t="s">
        <v>235</v>
      </c>
      <c r="S153" s="12">
        <f t="shared" si="20"/>
        <v>652.5</v>
      </c>
    </row>
    <row r="154" spans="1:19" ht="64.5" customHeight="1">
      <c r="A154" s="474" t="s">
        <v>252</v>
      </c>
      <c r="B154" s="143" t="s">
        <v>15</v>
      </c>
      <c r="C154" s="542">
        <v>5000</v>
      </c>
      <c r="D154" s="143">
        <v>0.38</v>
      </c>
      <c r="E154" s="512"/>
      <c r="F154" s="473" t="s">
        <v>249</v>
      </c>
      <c r="G154" s="190">
        <v>1292</v>
      </c>
      <c r="H154" s="416">
        <v>1356.6000000000001</v>
      </c>
      <c r="I154" s="188" t="s">
        <v>253</v>
      </c>
      <c r="J154" s="188" t="s">
        <v>251</v>
      </c>
      <c r="K154" s="568"/>
      <c r="L154" s="190">
        <f t="shared" si="22"/>
        <v>0</v>
      </c>
      <c r="M154" s="190">
        <f t="shared" ref="M154" si="24">L154*1.05</f>
        <v>0</v>
      </c>
      <c r="N154" s="573" t="e">
        <f>K154*100/#REF!</f>
        <v>#REF!</v>
      </c>
      <c r="O154" s="70">
        <v>3197</v>
      </c>
      <c r="P154" s="500" t="s">
        <v>235</v>
      </c>
      <c r="S154" s="12">
        <f t="shared" si="20"/>
        <v>1900</v>
      </c>
    </row>
    <row r="155" spans="1:19" ht="30" customHeight="1">
      <c r="A155" s="477" t="s">
        <v>254</v>
      </c>
      <c r="B155" s="492"/>
      <c r="C155" s="542"/>
      <c r="D155" s="475"/>
      <c r="E155" s="512"/>
      <c r="F155" s="476"/>
      <c r="G155" s="516">
        <f>+SUM(SUM(G153:G154))</f>
        <v>1640</v>
      </c>
      <c r="H155" s="516">
        <f>+SUM(SUM(H153:H154))</f>
        <v>1722.0000000000002</v>
      </c>
      <c r="I155" s="517"/>
      <c r="J155" s="477" t="s">
        <v>255</v>
      </c>
      <c r="K155" s="146" t="s">
        <v>16</v>
      </c>
      <c r="L155" s="516">
        <f>+SUM(SUM(L153:L154))</f>
        <v>0</v>
      </c>
      <c r="M155" s="516">
        <f>+SUM(SUM(M153:M154))</f>
        <v>0</v>
      </c>
      <c r="N155" s="691">
        <f>M155*100/H155</f>
        <v>0</v>
      </c>
      <c r="O155" s="692" t="s">
        <v>256</v>
      </c>
      <c r="P155" s="147"/>
      <c r="S155" s="12">
        <f t="shared" si="20"/>
        <v>0</v>
      </c>
    </row>
    <row r="156" spans="1:19" ht="30" customHeight="1">
      <c r="A156" s="86" t="s">
        <v>257</v>
      </c>
      <c r="B156" s="5" t="s">
        <v>15</v>
      </c>
      <c r="C156" s="542">
        <v>45000</v>
      </c>
      <c r="D156" s="478">
        <v>5.6000000000000001E-2</v>
      </c>
      <c r="E156" s="512"/>
      <c r="F156" s="116">
        <v>0.05</v>
      </c>
      <c r="G156" s="28">
        <v>1568</v>
      </c>
      <c r="H156" s="190">
        <v>1646.4</v>
      </c>
      <c r="I156" s="126" t="s">
        <v>258</v>
      </c>
      <c r="J156" s="126" t="s">
        <v>259</v>
      </c>
      <c r="K156" s="548">
        <v>6000</v>
      </c>
      <c r="L156" s="190">
        <f>K156*D156</f>
        <v>336</v>
      </c>
      <c r="M156" s="469">
        <f>L156*1.05</f>
        <v>352.8</v>
      </c>
      <c r="N156" s="549" t="e">
        <f>K156*100/#REF!</f>
        <v>#REF!</v>
      </c>
      <c r="O156" s="70">
        <v>8033</v>
      </c>
      <c r="P156" s="502" t="s">
        <v>235</v>
      </c>
      <c r="S156" s="12">
        <f t="shared" si="20"/>
        <v>2520</v>
      </c>
    </row>
    <row r="157" spans="1:19" ht="30" customHeight="1">
      <c r="A157" s="520" t="s">
        <v>260</v>
      </c>
      <c r="B157" s="521" t="s">
        <v>261</v>
      </c>
      <c r="C157" s="542"/>
      <c r="D157" s="479"/>
      <c r="E157" s="512"/>
      <c r="F157" s="226"/>
      <c r="G157" s="516" t="e">
        <f>+#REF!+G156</f>
        <v>#REF!</v>
      </c>
      <c r="H157" s="522" t="e">
        <f>+#REF!+H156</f>
        <v>#REF!</v>
      </c>
      <c r="I157" s="130"/>
      <c r="J157" s="480" t="str">
        <f>+J156</f>
        <v>Optinė riba-MPP-261-21s</v>
      </c>
      <c r="K157" s="146" t="s">
        <v>16</v>
      </c>
      <c r="L157" s="516" t="e">
        <f>+#REF!+L156</f>
        <v>#REF!</v>
      </c>
      <c r="M157" s="522" t="e">
        <f>+#REF!+M156</f>
        <v>#REF!</v>
      </c>
      <c r="N157" s="693" t="e">
        <f>M157*100/H157</f>
        <v>#REF!</v>
      </c>
      <c r="O157" s="694" t="s">
        <v>387</v>
      </c>
      <c r="P157" s="147"/>
      <c r="S157" s="12">
        <f t="shared" si="20"/>
        <v>0</v>
      </c>
    </row>
    <row r="158" spans="1:19" ht="30" customHeight="1">
      <c r="A158" s="126" t="s">
        <v>262</v>
      </c>
      <c r="B158" s="5" t="s">
        <v>263</v>
      </c>
      <c r="C158" s="542">
        <v>4500</v>
      </c>
      <c r="D158" s="5">
        <v>1.7</v>
      </c>
      <c r="E158" s="512"/>
      <c r="F158" s="116">
        <v>0.05</v>
      </c>
      <c r="G158" s="483">
        <v>6120</v>
      </c>
      <c r="H158" s="523">
        <v>6426</v>
      </c>
      <c r="I158" s="126" t="s">
        <v>264</v>
      </c>
      <c r="J158" s="126" t="s">
        <v>265</v>
      </c>
      <c r="K158" s="548">
        <v>880</v>
      </c>
      <c r="L158" s="190">
        <f>K158*D158</f>
        <v>1496</v>
      </c>
      <c r="M158" s="469">
        <f>L158*1.05</f>
        <v>1570.8</v>
      </c>
      <c r="N158" s="549" t="e">
        <f>K158*100/#REF!</f>
        <v>#REF!</v>
      </c>
      <c r="O158" s="29">
        <v>3082</v>
      </c>
      <c r="P158" s="502" t="s">
        <v>235</v>
      </c>
      <c r="S158" s="12">
        <f t="shared" si="20"/>
        <v>7650</v>
      </c>
    </row>
    <row r="159" spans="1:19" ht="42.75">
      <c r="A159" s="480" t="s">
        <v>266</v>
      </c>
      <c r="B159" s="521" t="s">
        <v>261</v>
      </c>
      <c r="C159" s="542"/>
      <c r="D159" s="30"/>
      <c r="E159" s="512"/>
      <c r="F159" s="226"/>
      <c r="G159" s="524" t="e">
        <f>+G158+#REF!+#REF!</f>
        <v>#REF!</v>
      </c>
      <c r="H159" s="525" t="e">
        <f>+H158+#REF!+#REF!</f>
        <v>#REF!</v>
      </c>
      <c r="I159" s="130"/>
      <c r="J159" s="484" t="s">
        <v>267</v>
      </c>
      <c r="K159" s="526" t="s">
        <v>16</v>
      </c>
      <c r="L159" s="527" t="e">
        <f>+L158+#REF!+#REF!</f>
        <v>#REF!</v>
      </c>
      <c r="M159" s="528" t="e">
        <f>+M158+#REF!+#REF!</f>
        <v>#REF!</v>
      </c>
      <c r="N159" s="693" t="e">
        <f>M159*100/H159</f>
        <v>#REF!</v>
      </c>
      <c r="O159" s="694" t="s">
        <v>387</v>
      </c>
      <c r="P159" s="147"/>
      <c r="S159" s="12">
        <f t="shared" si="20"/>
        <v>0</v>
      </c>
    </row>
    <row r="160" spans="1:19" ht="39.950000000000003" customHeight="1">
      <c r="A160" s="695" t="s">
        <v>388</v>
      </c>
      <c r="B160" s="696" t="s">
        <v>15</v>
      </c>
      <c r="C160" s="542">
        <v>64</v>
      </c>
      <c r="D160" s="117">
        <v>80</v>
      </c>
      <c r="E160" s="512"/>
      <c r="F160" s="485"/>
      <c r="G160" s="486"/>
      <c r="H160" s="486"/>
      <c r="I160" s="697" t="s">
        <v>389</v>
      </c>
      <c r="J160" s="126" t="s">
        <v>390</v>
      </c>
      <c r="K160" s="580"/>
      <c r="L160" s="56"/>
      <c r="M160" s="464"/>
      <c r="N160" s="582"/>
      <c r="O160" s="487"/>
      <c r="P160" s="503" t="s">
        <v>235</v>
      </c>
      <c r="S160" s="12">
        <f t="shared" si="20"/>
        <v>5120</v>
      </c>
    </row>
    <row r="161" spans="1:19" ht="39.950000000000003" customHeight="1">
      <c r="A161" s="489" t="s">
        <v>391</v>
      </c>
      <c r="B161" s="488" t="s">
        <v>15</v>
      </c>
      <c r="C161" s="542"/>
      <c r="D161" s="117">
        <v>80</v>
      </c>
      <c r="E161" s="512"/>
      <c r="F161" s="116">
        <v>0.05</v>
      </c>
      <c r="G161" s="486" t="e">
        <f>D161*#REF!</f>
        <v>#REF!</v>
      </c>
      <c r="H161" s="486" t="e">
        <f t="shared" ref="H161:H169" si="25">G161*1.05</f>
        <v>#REF!</v>
      </c>
      <c r="I161" s="489" t="s">
        <v>268</v>
      </c>
      <c r="J161" s="126" t="s">
        <v>390</v>
      </c>
      <c r="K161" s="568">
        <v>4</v>
      </c>
      <c r="L161" s="190">
        <f>K161*D161</f>
        <v>320</v>
      </c>
      <c r="M161" s="469">
        <f t="shared" ref="M161:M169" si="26">L161*1.05</f>
        <v>336</v>
      </c>
      <c r="N161" s="691" t="e">
        <f>K161*100/#REF!</f>
        <v>#REF!</v>
      </c>
      <c r="O161" s="490">
        <v>8711</v>
      </c>
      <c r="P161" s="504" t="s">
        <v>235</v>
      </c>
      <c r="S161" s="12">
        <f t="shared" si="20"/>
        <v>0</v>
      </c>
    </row>
    <row r="162" spans="1:19" ht="39.950000000000003" customHeight="1">
      <c r="A162" s="489" t="s">
        <v>392</v>
      </c>
      <c r="B162" s="488" t="s">
        <v>15</v>
      </c>
      <c r="C162" s="542"/>
      <c r="D162" s="117">
        <v>80</v>
      </c>
      <c r="E162" s="512"/>
      <c r="F162" s="116">
        <v>0.05</v>
      </c>
      <c r="G162" s="486" t="e">
        <f>D162*#REF!</f>
        <v>#REF!</v>
      </c>
      <c r="H162" s="486" t="e">
        <f t="shared" si="25"/>
        <v>#REF!</v>
      </c>
      <c r="I162" s="489" t="s">
        <v>269</v>
      </c>
      <c r="J162" s="126" t="s">
        <v>390</v>
      </c>
      <c r="K162" s="568">
        <v>6</v>
      </c>
      <c r="L162" s="190">
        <f>K162*D162</f>
        <v>480</v>
      </c>
      <c r="M162" s="469">
        <f t="shared" si="26"/>
        <v>504</v>
      </c>
      <c r="N162" s="691" t="e">
        <f>K162*100/#REF!</f>
        <v>#REF!</v>
      </c>
      <c r="O162" s="490">
        <v>8712</v>
      </c>
      <c r="P162" s="503" t="s">
        <v>235</v>
      </c>
      <c r="S162" s="12">
        <f t="shared" si="20"/>
        <v>0</v>
      </c>
    </row>
    <row r="163" spans="1:19" ht="39.950000000000003" customHeight="1">
      <c r="A163" s="489" t="s">
        <v>393</v>
      </c>
      <c r="B163" s="488" t="s">
        <v>15</v>
      </c>
      <c r="C163" s="542"/>
      <c r="D163" s="117">
        <v>80</v>
      </c>
      <c r="E163" s="512"/>
      <c r="F163" s="116">
        <v>0.05</v>
      </c>
      <c r="G163" s="486" t="e">
        <f>D163*#REF!</f>
        <v>#REF!</v>
      </c>
      <c r="H163" s="486" t="e">
        <f t="shared" si="25"/>
        <v>#REF!</v>
      </c>
      <c r="I163" s="489" t="s">
        <v>270</v>
      </c>
      <c r="J163" s="126" t="s">
        <v>390</v>
      </c>
      <c r="K163" s="568">
        <v>5</v>
      </c>
      <c r="L163" s="190">
        <f>K163*D163</f>
        <v>400</v>
      </c>
      <c r="M163" s="469">
        <f t="shared" si="26"/>
        <v>420</v>
      </c>
      <c r="N163" s="691" t="e">
        <f>K163*100/#REF!</f>
        <v>#REF!</v>
      </c>
      <c r="O163" s="490">
        <v>8713</v>
      </c>
      <c r="P163" s="504" t="s">
        <v>235</v>
      </c>
      <c r="S163" s="12">
        <f t="shared" si="20"/>
        <v>0</v>
      </c>
    </row>
    <row r="164" spans="1:19" ht="39.950000000000003" customHeight="1">
      <c r="A164" s="489" t="s">
        <v>394</v>
      </c>
      <c r="B164" s="488" t="s">
        <v>15</v>
      </c>
      <c r="C164" s="542"/>
      <c r="D164" s="117">
        <v>80</v>
      </c>
      <c r="E164" s="512"/>
      <c r="F164" s="116">
        <v>0.05</v>
      </c>
      <c r="G164" s="486" t="e">
        <f>D164*#REF!</f>
        <v>#REF!</v>
      </c>
      <c r="H164" s="486" t="e">
        <f t="shared" si="25"/>
        <v>#REF!</v>
      </c>
      <c r="I164" s="489" t="s">
        <v>271</v>
      </c>
      <c r="J164" s="126" t="s">
        <v>390</v>
      </c>
      <c r="K164" s="568">
        <v>3</v>
      </c>
      <c r="L164" s="190">
        <f>K164*D164</f>
        <v>240</v>
      </c>
      <c r="M164" s="469">
        <f t="shared" si="26"/>
        <v>252</v>
      </c>
      <c r="N164" s="549" t="e">
        <f>K164*100/#REF!</f>
        <v>#REF!</v>
      </c>
      <c r="O164" s="490">
        <v>8714</v>
      </c>
      <c r="P164" s="503" t="s">
        <v>235</v>
      </c>
      <c r="S164" s="12">
        <f t="shared" si="20"/>
        <v>0</v>
      </c>
    </row>
    <row r="165" spans="1:19" ht="39.950000000000003" customHeight="1">
      <c r="A165" s="695" t="s">
        <v>395</v>
      </c>
      <c r="B165" s="529" t="s">
        <v>15</v>
      </c>
      <c r="C165" s="542">
        <v>64</v>
      </c>
      <c r="D165" s="117">
        <v>72</v>
      </c>
      <c r="E165" s="512"/>
      <c r="F165" s="116"/>
      <c r="G165" s="486" t="e">
        <f>D165*#REF!</f>
        <v>#REF!</v>
      </c>
      <c r="H165" s="486" t="e">
        <f t="shared" si="25"/>
        <v>#REF!</v>
      </c>
      <c r="I165" s="698" t="s">
        <v>396</v>
      </c>
      <c r="J165" s="126" t="s">
        <v>390</v>
      </c>
      <c r="K165" s="580"/>
      <c r="L165" s="56"/>
      <c r="M165" s="464"/>
      <c r="N165" s="582"/>
      <c r="O165" s="487"/>
      <c r="P165" s="504" t="s">
        <v>235</v>
      </c>
      <c r="S165" s="12">
        <f t="shared" si="20"/>
        <v>4608</v>
      </c>
    </row>
    <row r="166" spans="1:19" ht="39.950000000000003" customHeight="1">
      <c r="A166" s="126" t="s">
        <v>397</v>
      </c>
      <c r="B166" s="488" t="s">
        <v>15</v>
      </c>
      <c r="C166" s="542"/>
      <c r="D166" s="117">
        <v>72</v>
      </c>
      <c r="E166" s="512"/>
      <c r="F166" s="116">
        <v>0.05</v>
      </c>
      <c r="G166" s="486" t="e">
        <f>D166*#REF!</f>
        <v>#REF!</v>
      </c>
      <c r="H166" s="486" t="e">
        <f t="shared" si="25"/>
        <v>#REF!</v>
      </c>
      <c r="I166" s="489" t="s">
        <v>398</v>
      </c>
      <c r="J166" s="126" t="s">
        <v>390</v>
      </c>
      <c r="K166" s="568">
        <v>4</v>
      </c>
      <c r="L166" s="190">
        <f>K166*D166</f>
        <v>288</v>
      </c>
      <c r="M166" s="469">
        <f t="shared" si="26"/>
        <v>302.40000000000003</v>
      </c>
      <c r="N166" s="691" t="e">
        <f>K166*100/#REF!</f>
        <v>#REF!</v>
      </c>
      <c r="O166" s="490">
        <v>8715</v>
      </c>
      <c r="P166" s="503" t="s">
        <v>235</v>
      </c>
      <c r="S166" s="12">
        <f t="shared" si="20"/>
        <v>0</v>
      </c>
    </row>
    <row r="167" spans="1:19" ht="39.950000000000003" customHeight="1">
      <c r="A167" s="126" t="s">
        <v>399</v>
      </c>
      <c r="B167" s="488" t="s">
        <v>15</v>
      </c>
      <c r="C167" s="542"/>
      <c r="D167" s="117">
        <v>72</v>
      </c>
      <c r="E167" s="512"/>
      <c r="F167" s="116">
        <v>0.05</v>
      </c>
      <c r="G167" s="486" t="e">
        <f>D167*#REF!</f>
        <v>#REF!</v>
      </c>
      <c r="H167" s="486" t="e">
        <f t="shared" si="25"/>
        <v>#REF!</v>
      </c>
      <c r="I167" s="489" t="s">
        <v>400</v>
      </c>
      <c r="J167" s="126" t="s">
        <v>401</v>
      </c>
      <c r="K167" s="568">
        <v>6</v>
      </c>
      <c r="L167" s="190">
        <f>K167*D167</f>
        <v>432</v>
      </c>
      <c r="M167" s="469">
        <f t="shared" si="26"/>
        <v>453.6</v>
      </c>
      <c r="N167" s="691" t="e">
        <f>K167*100/#REF!</f>
        <v>#REF!</v>
      </c>
      <c r="O167" s="490">
        <v>8716</v>
      </c>
      <c r="P167" s="504" t="s">
        <v>235</v>
      </c>
      <c r="S167" s="12">
        <f t="shared" si="20"/>
        <v>0</v>
      </c>
    </row>
    <row r="168" spans="1:19" ht="39.950000000000003" customHeight="1">
      <c r="A168" s="126" t="s">
        <v>402</v>
      </c>
      <c r="B168" s="488" t="s">
        <v>15</v>
      </c>
      <c r="C168" s="542"/>
      <c r="D168" s="117">
        <v>72</v>
      </c>
      <c r="E168" s="512"/>
      <c r="F168" s="116">
        <v>0.05</v>
      </c>
      <c r="G168" s="486" t="e">
        <f>D168*#REF!</f>
        <v>#REF!</v>
      </c>
      <c r="H168" s="486" t="e">
        <f t="shared" si="25"/>
        <v>#REF!</v>
      </c>
      <c r="I168" s="489" t="s">
        <v>403</v>
      </c>
      <c r="J168" s="126" t="s">
        <v>390</v>
      </c>
      <c r="K168" s="568">
        <v>5</v>
      </c>
      <c r="L168" s="190">
        <f>K168*D168</f>
        <v>360</v>
      </c>
      <c r="M168" s="469">
        <f t="shared" si="26"/>
        <v>378</v>
      </c>
      <c r="N168" s="691" t="e">
        <f>K168*100/#REF!</f>
        <v>#REF!</v>
      </c>
      <c r="O168" s="490">
        <v>8717</v>
      </c>
      <c r="P168" s="503" t="s">
        <v>235</v>
      </c>
      <c r="S168" s="12">
        <f t="shared" si="20"/>
        <v>0</v>
      </c>
    </row>
    <row r="169" spans="1:19" ht="39.950000000000003" customHeight="1">
      <c r="A169" s="126" t="s">
        <v>404</v>
      </c>
      <c r="B169" s="488" t="s">
        <v>15</v>
      </c>
      <c r="C169" s="542"/>
      <c r="D169" s="117">
        <v>72</v>
      </c>
      <c r="E169" s="512"/>
      <c r="F169" s="116">
        <v>0.05</v>
      </c>
      <c r="G169" s="486" t="e">
        <f>D169*#REF!</f>
        <v>#REF!</v>
      </c>
      <c r="H169" s="486" t="e">
        <f t="shared" si="25"/>
        <v>#REF!</v>
      </c>
      <c r="I169" s="489" t="s">
        <v>405</v>
      </c>
      <c r="J169" s="126" t="s">
        <v>390</v>
      </c>
      <c r="K169" s="568">
        <v>3</v>
      </c>
      <c r="L169" s="190">
        <f>K169*D169</f>
        <v>216</v>
      </c>
      <c r="M169" s="469">
        <f t="shared" si="26"/>
        <v>226.8</v>
      </c>
      <c r="N169" s="549" t="e">
        <f>K169*100/#REF!</f>
        <v>#REF!</v>
      </c>
      <c r="O169" s="490">
        <v>8718</v>
      </c>
      <c r="P169" s="504" t="s">
        <v>235</v>
      </c>
      <c r="S169" s="12">
        <f t="shared" si="20"/>
        <v>0</v>
      </c>
    </row>
    <row r="170" spans="1:19" ht="39.950000000000003" customHeight="1">
      <c r="A170" s="530" t="s">
        <v>272</v>
      </c>
      <c r="B170" s="143" t="s">
        <v>15</v>
      </c>
      <c r="C170" s="542">
        <v>10</v>
      </c>
      <c r="D170" s="189">
        <v>25.9</v>
      </c>
      <c r="E170" s="512"/>
      <c r="F170" s="353">
        <v>0.05</v>
      </c>
      <c r="G170" s="222">
        <v>129.5</v>
      </c>
      <c r="H170" s="222">
        <v>135.97999999999999</v>
      </c>
      <c r="I170" s="360" t="s">
        <v>273</v>
      </c>
      <c r="J170" s="145" t="s">
        <v>274</v>
      </c>
      <c r="K170" s="699">
        <v>2</v>
      </c>
      <c r="L170" s="469">
        <f>K170*D170</f>
        <v>51.8</v>
      </c>
      <c r="M170" s="671">
        <f t="shared" ref="M170" si="27">+L170*1.05</f>
        <v>54.39</v>
      </c>
      <c r="N170" s="700" t="e">
        <f>K170*100/#REF!</f>
        <v>#REF!</v>
      </c>
      <c r="O170" s="29">
        <v>3265</v>
      </c>
      <c r="P170" s="701" t="s">
        <v>235</v>
      </c>
      <c r="S170" s="12">
        <f t="shared" si="20"/>
        <v>259</v>
      </c>
    </row>
    <row r="171" spans="1:19" ht="39.950000000000003" customHeight="1">
      <c r="A171" s="493" t="s">
        <v>275</v>
      </c>
      <c r="B171" s="492"/>
      <c r="C171" s="542"/>
      <c r="D171" s="491">
        <v>7.2</v>
      </c>
      <c r="E171" s="512"/>
      <c r="F171" s="492"/>
      <c r="G171" s="518">
        <f>+G170</f>
        <v>129.5</v>
      </c>
      <c r="H171" s="531">
        <f>+H170</f>
        <v>135.97999999999999</v>
      </c>
      <c r="I171" s="515"/>
      <c r="J171" s="493" t="str">
        <f>+J170</f>
        <v>JUKOM-MPP-268-21s</v>
      </c>
      <c r="K171" s="532" t="s">
        <v>16</v>
      </c>
      <c r="L171" s="518">
        <f>+L170</f>
        <v>51.8</v>
      </c>
      <c r="M171" s="518">
        <f>+M170</f>
        <v>54.39</v>
      </c>
      <c r="N171" s="691">
        <f>M171*100/H171</f>
        <v>39.998529195469928</v>
      </c>
      <c r="O171" s="702" t="s">
        <v>406</v>
      </c>
      <c r="P171" s="147"/>
      <c r="S171" s="12">
        <f t="shared" si="20"/>
        <v>0</v>
      </c>
    </row>
    <row r="172" spans="1:19" ht="39.950000000000003" customHeight="1">
      <c r="A172" s="703" t="s">
        <v>276</v>
      </c>
      <c r="B172" s="533" t="s">
        <v>277</v>
      </c>
      <c r="C172" s="542">
        <v>10000</v>
      </c>
      <c r="D172" s="534">
        <v>0.82</v>
      </c>
      <c r="E172" s="512"/>
      <c r="F172" s="494"/>
      <c r="G172" s="495"/>
      <c r="H172" s="496"/>
      <c r="I172" s="489" t="s">
        <v>278</v>
      </c>
      <c r="J172" s="499" t="s">
        <v>407</v>
      </c>
      <c r="K172" s="704">
        <f>+K173+K174+K175</f>
        <v>300</v>
      </c>
      <c r="L172" s="464"/>
      <c r="M172" s="705"/>
      <c r="N172" s="706"/>
      <c r="O172" s="535"/>
      <c r="P172" s="707" t="s">
        <v>235</v>
      </c>
      <c r="S172" s="12">
        <f t="shared" si="20"/>
        <v>8200</v>
      </c>
    </row>
    <row r="173" spans="1:19" ht="39.950000000000003" customHeight="1">
      <c r="A173" s="708" t="s">
        <v>408</v>
      </c>
      <c r="B173" s="497" t="s">
        <v>277</v>
      </c>
      <c r="C173" s="542"/>
      <c r="D173" s="498">
        <v>0.82</v>
      </c>
      <c r="E173" s="512"/>
      <c r="F173" s="494">
        <v>0.05</v>
      </c>
      <c r="G173" s="495" t="e">
        <f>+#REF!*D173</f>
        <v>#REF!</v>
      </c>
      <c r="H173" s="496" t="e">
        <f>+G173*1.05</f>
        <v>#REF!</v>
      </c>
      <c r="I173" s="489" t="s">
        <v>278</v>
      </c>
      <c r="J173" s="499" t="s">
        <v>279</v>
      </c>
      <c r="K173" s="709">
        <v>200</v>
      </c>
      <c r="L173" s="469">
        <f>K173*D173</f>
        <v>164</v>
      </c>
      <c r="M173" s="671">
        <f t="shared" ref="M173:M175" si="28">+L173*1.05</f>
        <v>172.20000000000002</v>
      </c>
      <c r="N173" s="700" t="e">
        <f>K173*100/#REF!</f>
        <v>#REF!</v>
      </c>
      <c r="O173" s="29">
        <v>8244</v>
      </c>
      <c r="P173" s="701" t="s">
        <v>235</v>
      </c>
      <c r="S173" s="12">
        <f t="shared" si="20"/>
        <v>0</v>
      </c>
    </row>
    <row r="174" spans="1:19" ht="39.950000000000003" customHeight="1">
      <c r="A174" s="708" t="s">
        <v>409</v>
      </c>
      <c r="B174" s="497" t="s">
        <v>277</v>
      </c>
      <c r="C174" s="542"/>
      <c r="D174" s="498">
        <v>0.82</v>
      </c>
      <c r="E174" s="512"/>
      <c r="F174" s="494">
        <v>0.05</v>
      </c>
      <c r="G174" s="495" t="e">
        <f>+#REF!*D174</f>
        <v>#REF!</v>
      </c>
      <c r="H174" s="496" t="e">
        <f t="shared" ref="H174:H175" si="29">+G174*1.05</f>
        <v>#REF!</v>
      </c>
      <c r="I174" s="489" t="s">
        <v>278</v>
      </c>
      <c r="J174" s="499" t="s">
        <v>279</v>
      </c>
      <c r="K174" s="709"/>
      <c r="L174" s="469">
        <f>K174*D174</f>
        <v>0</v>
      </c>
      <c r="M174" s="671">
        <f t="shared" si="28"/>
        <v>0</v>
      </c>
      <c r="N174" s="700" t="e">
        <f>K174*100/#REF!</f>
        <v>#REF!</v>
      </c>
      <c r="O174" s="29">
        <v>8245</v>
      </c>
      <c r="P174" s="707" t="s">
        <v>235</v>
      </c>
      <c r="S174" s="12">
        <f t="shared" si="20"/>
        <v>0</v>
      </c>
    </row>
    <row r="175" spans="1:19" ht="39.950000000000003" customHeight="1">
      <c r="A175" s="708" t="s">
        <v>410</v>
      </c>
      <c r="B175" s="497" t="s">
        <v>277</v>
      </c>
      <c r="C175" s="542"/>
      <c r="D175" s="498">
        <v>0.82</v>
      </c>
      <c r="E175" s="512"/>
      <c r="F175" s="494">
        <v>0.05</v>
      </c>
      <c r="G175" s="495" t="e">
        <f>+#REF!*D175</f>
        <v>#REF!</v>
      </c>
      <c r="H175" s="496" t="e">
        <f t="shared" si="29"/>
        <v>#REF!</v>
      </c>
      <c r="I175" s="489" t="s">
        <v>278</v>
      </c>
      <c r="J175" s="499" t="s">
        <v>279</v>
      </c>
      <c r="K175" s="709">
        <v>100</v>
      </c>
      <c r="L175" s="469">
        <f>K175*D175</f>
        <v>82</v>
      </c>
      <c r="M175" s="671">
        <f t="shared" si="28"/>
        <v>86.100000000000009</v>
      </c>
      <c r="N175" s="700" t="e">
        <f>K175*100/#REF!</f>
        <v>#REF!</v>
      </c>
      <c r="O175" s="29">
        <v>8246</v>
      </c>
      <c r="P175" s="701" t="s">
        <v>235</v>
      </c>
      <c r="S175" s="12">
        <f t="shared" si="20"/>
        <v>0</v>
      </c>
    </row>
    <row r="176" spans="1:19" ht="39.950000000000003" customHeight="1">
      <c r="A176" s="493" t="s">
        <v>280</v>
      </c>
      <c r="B176" s="536"/>
      <c r="C176" s="542"/>
      <c r="D176" s="491">
        <v>7.2</v>
      </c>
      <c r="E176" s="512"/>
      <c r="F176" s="537"/>
      <c r="G176" s="538" t="e">
        <f>+G173+G174+G175</f>
        <v>#REF!</v>
      </c>
      <c r="H176" s="539" t="e">
        <f>+H173+H174+H175</f>
        <v>#REF!</v>
      </c>
      <c r="I176" s="519"/>
      <c r="J176" s="493" t="str">
        <f>+J172</f>
        <v>Allium UPI-MPP-268-22s</v>
      </c>
      <c r="K176" s="540" t="s">
        <v>16</v>
      </c>
      <c r="L176" s="538">
        <f>+L172</f>
        <v>0</v>
      </c>
      <c r="M176" s="541">
        <f>+M172</f>
        <v>0</v>
      </c>
      <c r="N176" s="691" t="e">
        <f>M176*100/H176</f>
        <v>#REF!</v>
      </c>
      <c r="O176" s="702" t="s">
        <v>406</v>
      </c>
      <c r="P176" s="147"/>
      <c r="S176" s="12">
        <f t="shared" si="20"/>
        <v>0</v>
      </c>
    </row>
    <row r="177" spans="19:19" ht="39.950000000000003" customHeight="1">
      <c r="S177" s="1">
        <f>+SUM(SUM(S4:S176))</f>
        <v>281885.90400000004</v>
      </c>
    </row>
    <row r="178" spans="19:19" ht="39.950000000000003" customHeight="1"/>
    <row r="179" spans="19:19" ht="39.950000000000003" customHeight="1"/>
    <row r="180" spans="19:19" ht="39.950000000000003" customHeight="1"/>
    <row r="181" spans="19:19" ht="39.950000000000003" customHeight="1"/>
    <row r="182" spans="19:19" ht="39.950000000000003" customHeight="1"/>
  </sheetData>
  <autoFilter ref="A3:WQG176"/>
  <dataValidations count="1">
    <dataValidation allowBlank="1" showErrorMessage="1" sqref="G26:H27 L27:M27">
      <formula1>0</formula1>
      <formula2>0</formula2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A7" sqref="A7:XFD7"/>
    </sheetView>
  </sheetViews>
  <sheetFormatPr defaultColWidth="9.140625" defaultRowHeight="15"/>
  <cols>
    <col min="1" max="1" width="7.7109375" style="12" customWidth="1"/>
    <col min="2" max="2" width="11.5703125" style="761" customWidth="1"/>
    <col min="3" max="3" width="37.28515625" style="12" customWidth="1"/>
    <col min="4" max="4" width="7.42578125" style="12" customWidth="1"/>
    <col min="5" max="5" width="11.140625" style="280" customWidth="1"/>
    <col min="6" max="6" width="9.140625" style="12" customWidth="1"/>
    <col min="7" max="7" width="7" style="12" customWidth="1"/>
    <col min="8" max="8" width="12" style="12" customWidth="1"/>
    <col min="9" max="9" width="12.42578125" style="12" customWidth="1"/>
    <col min="10" max="10" width="13.28515625" style="12" customWidth="1"/>
    <col min="11" max="16384" width="9.140625" style="12"/>
  </cols>
  <sheetData>
    <row r="1" spans="1:10">
      <c r="I1" s="12" t="s">
        <v>479</v>
      </c>
    </row>
    <row r="2" spans="1:10">
      <c r="I2" s="12" t="s">
        <v>480</v>
      </c>
    </row>
    <row r="3" spans="1:10">
      <c r="C3" s="764" t="s">
        <v>481</v>
      </c>
      <c r="D3" s="764"/>
      <c r="E3" s="764"/>
      <c r="F3" s="764"/>
    </row>
    <row r="4" spans="1:10">
      <c r="A4" s="760" t="s">
        <v>482</v>
      </c>
      <c r="B4" s="760"/>
      <c r="C4" s="760"/>
    </row>
    <row r="6" spans="1:10" ht="60">
      <c r="A6" s="4" t="s">
        <v>448</v>
      </c>
      <c r="B6" s="5" t="s">
        <v>1</v>
      </c>
      <c r="C6" s="6" t="s">
        <v>2</v>
      </c>
      <c r="D6" s="7" t="s">
        <v>3</v>
      </c>
      <c r="E6" s="175" t="s">
        <v>281</v>
      </c>
      <c r="F6" s="752" t="s">
        <v>4</v>
      </c>
      <c r="G6" s="753" t="s">
        <v>5</v>
      </c>
      <c r="H6" s="8" t="s">
        <v>449</v>
      </c>
      <c r="I6" s="8" t="s">
        <v>450</v>
      </c>
      <c r="J6" s="754" t="s">
        <v>451</v>
      </c>
    </row>
    <row r="7" spans="1:10" ht="44.25" customHeight="1">
      <c r="A7" s="175"/>
      <c r="B7" s="175"/>
      <c r="C7" s="188"/>
      <c r="D7" s="175"/>
      <c r="E7" s="7"/>
      <c r="F7" s="276"/>
      <c r="G7" s="729"/>
      <c r="H7" s="763"/>
      <c r="I7" s="762"/>
      <c r="J7" s="730"/>
    </row>
    <row r="8" spans="1:10" ht="79.150000000000006" customHeight="1">
      <c r="A8" s="175">
        <v>5</v>
      </c>
      <c r="B8" s="482" t="s">
        <v>21</v>
      </c>
      <c r="C8" s="126" t="s">
        <v>453</v>
      </c>
      <c r="D8" s="5" t="s">
        <v>263</v>
      </c>
      <c r="E8" s="385">
        <v>4500</v>
      </c>
      <c r="F8" s="443">
        <v>1.48</v>
      </c>
      <c r="G8" s="485">
        <v>0.05</v>
      </c>
      <c r="H8" s="763">
        <f>E8*F8</f>
        <v>6660</v>
      </c>
      <c r="I8" s="762">
        <f>H8*1.05</f>
        <v>6993</v>
      </c>
      <c r="J8" s="175" t="s">
        <v>485</v>
      </c>
    </row>
    <row r="9" spans="1:10" ht="28.5" customHeight="1">
      <c r="H9" s="742"/>
      <c r="I9" s="742"/>
    </row>
    <row r="10" spans="1:10" ht="39.950000000000003" customHeight="1"/>
    <row r="11" spans="1:10" ht="39.950000000000003" customHeight="1"/>
    <row r="12" spans="1:10" ht="39.950000000000003" customHeight="1"/>
    <row r="13" spans="1:10" ht="39.950000000000003" customHeight="1"/>
  </sheetData>
  <mergeCells count="1">
    <mergeCell ref="C3:F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8578D8CD-CC97-45F7-BB46-15EF93E32F0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Vaida Juodrienė</cp:lastModifiedBy>
  <cp:lastPrinted>2022-06-29T07:37:22Z</cp:lastPrinted>
  <dcterms:created xsi:type="dcterms:W3CDTF">2021-10-19T13:26:11Z</dcterms:created>
  <dcterms:modified xsi:type="dcterms:W3CDTF">2023-03-30T13:53:02Z</dcterms:modified>
</cp:coreProperties>
</file>