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tetaslt.sharepoint.com/sites/F/KS/$_VP/S_3842588 - Lazdėnų TP statybos, 110 kV OL projektavimas ir rangos darbai/Papildoma/"/>
    </mc:Choice>
  </mc:AlternateContent>
  <xr:revisionPtr revIDLastSave="214" documentId="13_ncr:1_{A6D0186C-EBCE-4887-B2DD-E3BD347FF2F9}" xr6:coauthVersionLast="47" xr6:coauthVersionMax="47" xr10:uidLastSave="{45514B63-7BAB-4832-BD0E-6D465653E6F5}"/>
  <bookViews>
    <workbookView xWindow="-110" yWindow="-110" windowWidth="19420" windowHeight="10300" xr2:uid="{00000000-000D-0000-FFFF-FFFF00000000}"/>
  </bookViews>
  <sheets>
    <sheet name="110 kV Žiniaraštis_Projektuot." sheetId="17" r:id="rId1"/>
    <sheet name="Pagalbinis" sheetId="13" state="hidden" r:id="rId2"/>
  </sheets>
  <definedNames>
    <definedName name="_xlnm._FilterDatabase" localSheetId="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17" l="1"/>
  <c r="G92" i="17"/>
  <c r="G93" i="17"/>
  <c r="G94" i="17"/>
  <c r="G95" i="17"/>
  <c r="G90" i="17"/>
  <c r="G88" i="17"/>
  <c r="G86" i="17"/>
  <c r="G85" i="17"/>
  <c r="G81" i="17"/>
  <c r="G82" i="17"/>
  <c r="G83" i="17"/>
  <c r="G80" i="17"/>
  <c r="G77" i="17"/>
  <c r="G76" i="17"/>
  <c r="G74" i="17"/>
  <c r="G71" i="17"/>
  <c r="G69" i="17"/>
  <c r="G68" i="17"/>
  <c r="G66" i="17"/>
  <c r="G64" i="17"/>
  <c r="G47" i="17"/>
  <c r="G48" i="17"/>
  <c r="G49" i="17"/>
  <c r="G50" i="17"/>
  <c r="G51" i="17"/>
  <c r="G52" i="17"/>
  <c r="G53" i="17"/>
  <c r="G54" i="17"/>
  <c r="G55" i="17"/>
  <c r="G56" i="17"/>
  <c r="G57" i="17"/>
  <c r="G58" i="17"/>
  <c r="G59" i="17"/>
  <c r="G60" i="17"/>
  <c r="G61" i="17"/>
  <c r="G62" i="17"/>
  <c r="G43" i="17"/>
  <c r="G44" i="17"/>
  <c r="G39" i="17"/>
  <c r="G40" i="17"/>
  <c r="G41" i="17"/>
  <c r="G30" i="17"/>
  <c r="G31" i="17"/>
  <c r="G32" i="17"/>
  <c r="G33" i="17"/>
  <c r="G34" i="17"/>
  <c r="G35" i="17"/>
  <c r="G36" i="17"/>
  <c r="G37" i="17"/>
  <c r="G27" i="17"/>
  <c r="G25" i="17"/>
  <c r="G24" i="17"/>
  <c r="G22" i="17"/>
  <c r="G20" i="17"/>
  <c r="G19" i="17"/>
  <c r="G16" i="17"/>
  <c r="G14" i="17"/>
  <c r="G12" i="17"/>
  <c r="F38" i="17" l="1"/>
  <c r="F29" i="17"/>
  <c r="F89" i="17"/>
  <c r="F87" i="17"/>
  <c r="F84" i="17"/>
  <c r="F79" i="17"/>
  <c r="F75" i="17"/>
  <c r="F73" i="17"/>
  <c r="F72" i="17" s="1"/>
  <c r="F70" i="17"/>
  <c r="F67" i="17"/>
  <c r="F65" i="17"/>
  <c r="F63" i="17"/>
  <c r="F46" i="17"/>
  <c r="F42" i="17"/>
  <c r="F26" i="17"/>
  <c r="F23" i="17"/>
  <c r="F21" i="17"/>
  <c r="F18" i="17"/>
  <c r="F15" i="17"/>
  <c r="F13" i="17"/>
  <c r="F11" i="17"/>
  <c r="F28" i="17" l="1"/>
  <c r="F78" i="17"/>
  <c r="F45" i="17"/>
  <c r="F17" i="17"/>
  <c r="F96" i="17" l="1"/>
  <c r="F97" i="17" s="1"/>
  <c r="F98" i="17" s="1"/>
  <c r="D29" i="17" l="1"/>
  <c r="E89" i="17"/>
  <c r="D89" i="17"/>
  <c r="E87" i="17"/>
  <c r="D87" i="17"/>
  <c r="G87" i="17" s="1"/>
  <c r="E84" i="17"/>
  <c r="D84" i="17"/>
  <c r="E79" i="17"/>
  <c r="D79" i="17"/>
  <c r="E73" i="17"/>
  <c r="E72" i="17" s="1"/>
  <c r="D73" i="17"/>
  <c r="D72" i="17" s="1"/>
  <c r="E70" i="17"/>
  <c r="D70" i="17"/>
  <c r="E67" i="17"/>
  <c r="D67" i="17"/>
  <c r="E65" i="17"/>
  <c r="D65" i="17"/>
  <c r="E63" i="17"/>
  <c r="D63" i="17"/>
  <c r="D46" i="17"/>
  <c r="E42" i="17"/>
  <c r="D42" i="17"/>
  <c r="E38" i="17"/>
  <c r="D38" i="17"/>
  <c r="E29" i="17"/>
  <c r="E26" i="17"/>
  <c r="D26" i="17"/>
  <c r="E23" i="17"/>
  <c r="D23" i="17"/>
  <c r="E21" i="17"/>
  <c r="D21" i="17"/>
  <c r="E18" i="17"/>
  <c r="D18" i="17"/>
  <c r="G23" i="17" l="1"/>
  <c r="E28" i="17"/>
  <c r="D28" i="17"/>
  <c r="G63" i="17"/>
  <c r="G70" i="17"/>
  <c r="G65" i="17"/>
  <c r="G73" i="17"/>
  <c r="G21" i="17"/>
  <c r="G79" i="17"/>
  <c r="G38" i="17"/>
  <c r="G26" i="17"/>
  <c r="G42" i="17"/>
  <c r="G89" i="17"/>
  <c r="G84" i="17"/>
  <c r="G67" i="17"/>
  <c r="G18" i="17"/>
  <c r="G29" i="17"/>
  <c r="E78" i="17"/>
  <c r="D45" i="17"/>
  <c r="D78" i="17"/>
  <c r="D17" i="17"/>
  <c r="E17" i="17"/>
  <c r="G78" i="17" l="1"/>
  <c r="G72" i="17"/>
  <c r="G28" i="17"/>
  <c r="G17" i="17"/>
  <c r="E75" i="17"/>
  <c r="D75" i="17"/>
  <c r="E15" i="17"/>
  <c r="D15" i="17"/>
  <c r="E13" i="17"/>
  <c r="D13" i="17"/>
  <c r="E11" i="17"/>
  <c r="D11" i="17"/>
  <c r="D96" i="17" l="1"/>
  <c r="G13" i="17"/>
  <c r="G11" i="17"/>
  <c r="G75" i="17"/>
  <c r="G15" i="17"/>
  <c r="D97" i="17" l="1"/>
  <c r="D98" i="17" s="1"/>
  <c r="E46" i="17" l="1"/>
  <c r="E45" i="17" l="1"/>
  <c r="E96" i="17" s="1"/>
  <c r="G96" i="17" s="1"/>
  <c r="G46" i="17"/>
  <c r="G45" i="17" l="1"/>
  <c r="E97" i="17" l="1"/>
  <c r="E98" i="17" s="1"/>
  <c r="G97" i="17"/>
  <c r="G98" i="17" s="1"/>
</calcChain>
</file>

<file path=xl/sharedStrings.xml><?xml version="1.0" encoding="utf-8"?>
<sst xmlns="http://schemas.openxmlformats.org/spreadsheetml/2006/main" count="107" uniqueCount="102">
  <si>
    <t>IMT turto grupes pavadinimas</t>
  </si>
  <si>
    <t>1.4</t>
  </si>
  <si>
    <t>Programinės įrangos paketai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</si>
  <si>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</si>
  <si>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</si>
  <si>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</si>
  <si>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</si>
  <si>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</si>
  <si>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</si>
  <si>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</si>
  <si>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</si>
  <si>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</si>
  <si>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</si>
  <si>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</si>
  <si>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</si>
  <si>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</si>
  <si>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</si>
  <si>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Mašinos,  įrengimai ir sistemos</t>
  </si>
  <si>
    <t>Elektros agregatai</t>
  </si>
  <si>
    <t>Vėdinimo, apšvietimo, gaisro gesinimo sistemos ir įrengimai</t>
  </si>
  <si>
    <t>Darbo įtaisai, įrankiai ir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</si>
  <si>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</si>
  <si>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</si>
  <si>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</si>
  <si>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</si>
  <si>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</si>
  <si>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IT grupės kodas</t>
  </si>
  <si>
    <t>PD</t>
  </si>
  <si>
    <t>Projektavimo darbai</t>
  </si>
  <si>
    <t>vnt.</t>
  </si>
  <si>
    <t>Pastatai</t>
  </si>
  <si>
    <t>Keliai ir aikštelės</t>
  </si>
  <si>
    <t>kompl.</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</si>
  <si>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</si>
  <si>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</si>
  <si>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</si>
  <si>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</si>
  <si>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</si>
  <si>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</si>
  <si>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</si>
  <si>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</si>
  <si>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</si>
  <si>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</si>
  <si>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</si>
  <si>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</si>
  <si>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</si>
  <si>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</si>
  <si>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</si>
  <si>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</si>
  <si>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</si>
  <si>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</si>
  <si>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</si>
  <si>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</si>
  <si>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</si>
  <si>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</si>
  <si>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Galinės movos su montavimo darbais</t>
  </si>
  <si>
    <t>Šviesolaidinio ryšio linija su montavimo darbais</t>
  </si>
  <si>
    <t>Kintamos srovės savų reikmių skydas, kabeliai  su montavimo ir bandymų/matavimo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</si>
  <si>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</si>
  <si>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</si>
  <si>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</si>
  <si>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</si>
  <si>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</si>
  <si>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</si>
  <si>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</si>
  <si>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Šynolaidžių laikančios konstrukcijos su montavimo darbais</t>
  </si>
  <si>
    <t>Mano vnt.</t>
  </si>
  <si>
    <t>3f kompl.</t>
  </si>
  <si>
    <t>m2</t>
  </si>
  <si>
    <t>m</t>
  </si>
  <si>
    <t>m3</t>
  </si>
  <si>
    <t>110 kV Viengrandės oro linijos (OL) laidų demontavimo darbai (3 laidai)</t>
  </si>
  <si>
    <t>110 kV Viengrandės oro linijos (OL) laidai su montavimo darbais (3 laidai)</t>
  </si>
  <si>
    <t>110 kV Viengrandės oro linijos (OL) žaibosaugos troso su šviesolaidiniu kabeliu (ŽTŠK) demontavimo darbai (1 trosas)</t>
  </si>
  <si>
    <t>110 kV Viengrandės oro linijos (OL) žaibosaugos trosas su šviesolaidiniu kabeliu (ŽTŠK) su montavimo darbais (1 trosas)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</si>
  <si>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</si>
  <si>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</si>
  <si>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</si>
  <si>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</si>
  <si>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</si>
  <si>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</si>
  <si>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</si>
  <si>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</si>
  <si>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</si>
  <si>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</si>
  <si>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</si>
  <si>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</si>
  <si>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</si>
  <si>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</si>
  <si>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dviejų grandžių kabelis su klojimo darbais</t>
  </si>
  <si>
    <t>110 kV jungtuvas su SF6 dujomis su montavimo/bandymo/matavimo darbais</t>
  </si>
  <si>
    <t>Kaina iš viso, EUR be PVM</t>
  </si>
  <si>
    <t>Pasiūlymo kaina be PVM, EUR</t>
  </si>
  <si>
    <t>PVM suma, EUR</t>
  </si>
  <si>
    <t>Pasiūlymo kaina su PVM, EUR</t>
  </si>
  <si>
    <t>110 kV Viengrandžių metalinių kampinių-inkarinių atramų pamatų demontavimo darbai</t>
  </si>
  <si>
    <t>t</t>
  </si>
  <si>
    <t>Darbo užmokestis ir pridėtinės išlaidos, EUR be PVM</t>
  </si>
  <si>
    <t>Mašinų ir mechanizmų darbas, EUR be PVM</t>
  </si>
  <si>
    <t>Medžiagos ir gaminiai, EUR be PVM</t>
  </si>
  <si>
    <r>
      <t xml:space="preserve">Rangovas, teikdamas pasiūlymą, privalo: </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reikalingus tinkamam darbų įgyvendinimui.
Pažymime, kad darbų žiniaraštyje pateiktos eilutės yra skirtos pasiūlymo kainai apskaičiuoti ir vertinti, todėl jos turi būti užpildytos teisingai.</t>
    </r>
  </si>
  <si>
    <t>Darbo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</si>
</sst>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18" x14ac:knownFonts="1">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
      <sz val="11"/>
      <color rgb="FF242424"/>
      <name val="Aptos Narrow"/>
      <family val="2"/>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0">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1" fillId="0" borderId="0"/>
    <xf numFmtId="0" fontId="2" fillId="0" borderId="0"/>
    <xf numFmtId="0" fontId="1" fillId="0" borderId="0"/>
    <xf numFmtId="0" fontId="6" fillId="0" borderId="1" applyNumberFormat="0" applyFill="0" applyAlignment="0" applyProtection="0"/>
    <xf numFmtId="0" fontId="3" fillId="5" borderId="0" applyNumberFormat="0" applyBorder="0" applyAlignment="0" applyProtection="0"/>
    <xf numFmtId="164" fontId="7" fillId="4" borderId="2" applyAlignment="0">
      <alignment horizontal="center" vertical="center" wrapText="1"/>
    </xf>
    <xf numFmtId="0" fontId="7" fillId="6" borderId="0" applyNumberFormat="0" applyBorder="0" applyAlignment="0" applyProtection="0"/>
    <xf numFmtId="0" fontId="3" fillId="7" borderId="0" applyNumberFormat="0" applyBorder="0" applyAlignment="0" applyProtection="0"/>
  </cellStyleXfs>
  <cellXfs count="64">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8" borderId="0" xfId="5" applyNumberFormat="1" applyFont="1" applyFill="1" applyBorder="1" applyAlignment="1" applyProtection="1">
      <alignment horizontal="right" vertical="center"/>
    </xf>
    <xf numFmtId="0" fontId="12" fillId="7" borderId="17" xfId="8" applyFont="1" applyBorder="1" applyAlignment="1" applyProtection="1">
      <alignment horizontal="center" vertical="center" wrapText="1"/>
    </xf>
    <xf numFmtId="0" fontId="12" fillId="7" borderId="8" xfId="8" applyFont="1" applyBorder="1" applyAlignment="1" applyProtection="1">
      <alignment horizontal="center" vertical="center"/>
    </xf>
    <xf numFmtId="0" fontId="12" fillId="7" borderId="8" xfId="8" applyFont="1" applyBorder="1" applyAlignment="1" applyProtection="1">
      <alignment horizontal="center" vertical="center" wrapText="1"/>
    </xf>
    <xf numFmtId="164" fontId="13" fillId="6" borderId="9" xfId="7" applyNumberFormat="1" applyFont="1" applyBorder="1" applyAlignment="1" applyProtection="1">
      <alignment horizontal="center" vertical="center" wrapText="1"/>
    </xf>
    <xf numFmtId="0" fontId="13" fillId="6" borderId="10" xfId="7" applyFont="1" applyBorder="1" applyAlignment="1" applyProtection="1">
      <alignment horizontal="left" vertical="center" wrapText="1"/>
    </xf>
    <xf numFmtId="165" fontId="7" fillId="6" borderId="11" xfId="7" applyNumberFormat="1" applyBorder="1" applyAlignment="1" applyProtection="1">
      <alignment horizontal="right" vertical="center" wrapText="1"/>
    </xf>
    <xf numFmtId="165" fontId="7" fillId="6" borderId="9" xfId="7" applyNumberFormat="1" applyBorder="1" applyAlignment="1" applyProtection="1">
      <alignment horizontal="right" vertical="center" wrapText="1"/>
    </xf>
    <xf numFmtId="164" fontId="9" fillId="2" borderId="6" xfId="4" applyNumberFormat="1" applyFont="1" applyFill="1" applyBorder="1" applyAlignment="1" applyProtection="1">
      <alignment horizontal="center" vertical="center" wrapText="1"/>
    </xf>
    <xf numFmtId="0" fontId="11" fillId="2" borderId="6" xfId="4" applyFont="1" applyFill="1" applyBorder="1" applyAlignment="1" applyProtection="1">
      <alignment horizontal="left" vertical="center"/>
    </xf>
    <xf numFmtId="164" fontId="13" fillId="6" borderId="6" xfId="7" applyNumberFormat="1" applyFont="1" applyBorder="1" applyAlignment="1" applyProtection="1">
      <alignment horizontal="center" vertical="center" wrapText="1"/>
    </xf>
    <xf numFmtId="0" fontId="13" fillId="6" borderId="6" xfId="7" applyFont="1" applyBorder="1" applyAlignment="1" applyProtection="1">
      <alignment vertical="center" wrapText="1"/>
    </xf>
    <xf numFmtId="165" fontId="7" fillId="6" borderId="6" xfId="7" applyNumberFormat="1" applyBorder="1" applyAlignment="1" applyProtection="1">
      <alignment horizontal="right" vertical="center" wrapText="1"/>
    </xf>
    <xf numFmtId="165" fontId="7" fillId="6" borderId="16" xfId="7" applyNumberFormat="1" applyBorder="1" applyAlignment="1" applyProtection="1">
      <alignment horizontal="right" vertical="center" wrapText="1"/>
    </xf>
    <xf numFmtId="0" fontId="9" fillId="2" borderId="6" xfId="4" applyFont="1" applyFill="1" applyBorder="1" applyAlignment="1" applyProtection="1">
      <alignment horizontal="left" vertical="center" wrapText="1"/>
    </xf>
    <xf numFmtId="0" fontId="13" fillId="6" borderId="6" xfId="7" applyFont="1" applyBorder="1" applyAlignment="1" applyProtection="1">
      <alignment horizontal="center" vertical="center"/>
    </xf>
    <xf numFmtId="0" fontId="13" fillId="6" borderId="6" xfId="7" applyFont="1" applyBorder="1" applyAlignment="1" applyProtection="1">
      <alignment horizontal="left" vertical="center"/>
    </xf>
    <xf numFmtId="164" fontId="11" fillId="2" borderId="6" xfId="4" applyNumberFormat="1" applyFont="1" applyFill="1" applyBorder="1" applyAlignment="1" applyProtection="1">
      <alignment horizontal="center" vertical="center"/>
    </xf>
    <xf numFmtId="164" fontId="13" fillId="9" borderId="6" xfId="7" applyNumberFormat="1" applyFont="1" applyFill="1" applyBorder="1" applyAlignment="1" applyProtection="1">
      <alignment horizontal="center" vertical="center" wrapText="1"/>
    </xf>
    <xf numFmtId="0" fontId="13" fillId="9" borderId="6" xfId="7" applyFont="1" applyFill="1" applyBorder="1" applyAlignment="1" applyProtection="1">
      <alignment horizontal="left" vertical="center"/>
    </xf>
    <xf numFmtId="165" fontId="7" fillId="9" borderId="16" xfId="7" applyNumberFormat="1" applyFill="1" applyBorder="1" applyAlignment="1" applyProtection="1">
      <alignment horizontal="right" vertical="center" wrapText="1"/>
    </xf>
    <xf numFmtId="0" fontId="11" fillId="2" borderId="6" xfId="4" applyFont="1" applyFill="1" applyBorder="1" applyAlignment="1" applyProtection="1">
      <alignment horizontal="left" vertical="center" wrapText="1"/>
    </xf>
    <xf numFmtId="164" fontId="11" fillId="2" borderId="6" xfId="4" applyNumberFormat="1" applyFont="1" applyFill="1" applyBorder="1" applyAlignment="1" applyProtection="1">
      <alignment horizontal="center" vertical="center" wrapText="1"/>
    </xf>
    <xf numFmtId="164" fontId="11" fillId="3" borderId="6" xfId="4" applyNumberFormat="1" applyFont="1" applyFill="1" applyBorder="1" applyAlignment="1" applyProtection="1">
      <alignment horizontal="center" vertical="center" wrapText="1"/>
    </xf>
    <xf numFmtId="0" fontId="13" fillId="6" borderId="6" xfId="7" applyFont="1" applyBorder="1" applyAlignment="1" applyProtection="1">
      <alignment horizontal="center"/>
    </xf>
    <xf numFmtId="0" fontId="13" fillId="6" borderId="6" xfId="7" applyFont="1" applyBorder="1" applyProtection="1"/>
    <xf numFmtId="164" fontId="11" fillId="3" borderId="13" xfId="4" applyNumberFormat="1" applyFont="1" applyFill="1" applyBorder="1" applyAlignment="1" applyProtection="1">
      <alignment horizontal="center" vertical="center" wrapText="1"/>
    </xf>
    <xf numFmtId="0" fontId="11" fillId="2" borderId="13" xfId="4" applyFont="1" applyFill="1" applyBorder="1" applyAlignment="1" applyProtection="1">
      <alignment horizontal="left" vertical="center" wrapText="1"/>
    </xf>
    <xf numFmtId="164" fontId="11" fillId="3" borderId="12" xfId="4" applyNumberFormat="1" applyFont="1" applyFill="1" applyBorder="1" applyAlignment="1" applyProtection="1">
      <alignment horizontal="center" vertical="center" wrapText="1"/>
    </xf>
    <xf numFmtId="0" fontId="11" fillId="2" borderId="12" xfId="4" applyFont="1" applyFill="1" applyBorder="1" applyAlignment="1" applyProtection="1">
      <alignment horizontal="left" vertical="center" wrapText="1"/>
    </xf>
    <xf numFmtId="164" fontId="15" fillId="3" borderId="6" xfId="4" applyNumberFormat="1" applyFont="1" applyFill="1" applyBorder="1" applyAlignment="1" applyProtection="1">
      <alignment horizontal="center" vertical="center" wrapText="1"/>
    </xf>
    <xf numFmtId="0" fontId="11" fillId="2" borderId="6" xfId="4" applyFont="1" applyFill="1" applyBorder="1" applyAlignment="1" applyProtection="1">
      <alignment vertical="center" wrapText="1"/>
    </xf>
    <xf numFmtId="0" fontId="11" fillId="2" borderId="15" xfId="4" applyFont="1" applyFill="1" applyBorder="1" applyAlignment="1" applyProtection="1">
      <alignment horizontal="left" vertical="center" wrapText="1"/>
    </xf>
    <xf numFmtId="164" fontId="8" fillId="8" borderId="15" xfId="5" applyNumberFormat="1" applyFont="1" applyFill="1" applyBorder="1" applyAlignment="1" applyProtection="1">
      <alignment horizontal="right" vertical="center"/>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165" fontId="11" fillId="2" borderId="16" xfId="4" applyNumberFormat="1" applyFont="1" applyFill="1" applyBorder="1" applyAlignment="1" applyProtection="1">
      <alignment horizontal="right" vertical="center" wrapText="1"/>
    </xf>
    <xf numFmtId="165" fontId="7" fillId="9" borderId="6" xfId="7" applyNumberFormat="1" applyFill="1" applyBorder="1" applyAlignment="1" applyProtection="1">
      <alignment horizontal="right" vertical="center" wrapText="1"/>
    </xf>
    <xf numFmtId="165" fontId="7" fillId="6" borderId="6" xfId="7" applyNumberFormat="1" applyBorder="1" applyAlignment="1" applyProtection="1">
      <alignment horizontal="right" wrapText="1"/>
    </xf>
    <xf numFmtId="165" fontId="11" fillId="2" borderId="14" xfId="4" applyNumberFormat="1" applyFont="1" applyFill="1" applyBorder="1" applyAlignment="1" applyProtection="1">
      <alignment horizontal="right" vertical="center" wrapText="1"/>
    </xf>
    <xf numFmtId="2" fontId="8" fillId="8" borderId="7" xfId="5" applyNumberFormat="1" applyFont="1" applyFill="1" applyBorder="1" applyAlignment="1" applyProtection="1">
      <alignment horizontal="right" vertical="center" wrapText="1"/>
    </xf>
    <xf numFmtId="2" fontId="13" fillId="6" borderId="18" xfId="7" applyNumberFormat="1" applyFont="1" applyBorder="1" applyAlignment="1" applyProtection="1">
      <alignment horizontal="right" vertical="center" wrapText="1"/>
    </xf>
    <xf numFmtId="2" fontId="8" fillId="8" borderId="5" xfId="5" applyNumberFormat="1" applyFont="1" applyFill="1" applyBorder="1" applyAlignment="1" applyProtection="1">
      <alignment horizontal="right" vertical="center" wrapText="1"/>
    </xf>
    <xf numFmtId="2" fontId="8" fillId="8" borderId="0" xfId="5" applyNumberFormat="1" applyFont="1" applyFill="1" applyBorder="1" applyAlignment="1" applyProtection="1">
      <alignment horizontal="right" vertical="center" wrapText="1"/>
    </xf>
    <xf numFmtId="2" fontId="13" fillId="6" borderId="19" xfId="7" applyNumberFormat="1" applyFont="1" applyBorder="1" applyAlignment="1" applyProtection="1">
      <alignment horizontal="right" vertical="center" wrapText="1"/>
    </xf>
    <xf numFmtId="0" fontId="17" fillId="2" borderId="0" xfId="0" applyFont="1" applyFill="1"/>
    <xf numFmtId="165" fontId="11" fillId="2" borderId="6" xfId="4" applyNumberFormat="1" applyFont="1" applyFill="1" applyBorder="1" applyAlignment="1" applyProtection="1">
      <alignment horizontal="right" vertical="center" wrapText="1"/>
      <protection locked="0"/>
    </xf>
    <xf numFmtId="165" fontId="10" fillId="2" borderId="6" xfId="4" applyNumberFormat="1" applyFont="1" applyFill="1" applyBorder="1" applyAlignment="1" applyProtection="1">
      <alignment horizontal="right" vertical="center" wrapText="1"/>
      <protection locked="0"/>
    </xf>
    <xf numFmtId="0" fontId="4" fillId="0" borderId="0" xfId="0" applyFont="1" applyAlignment="1" applyProtection="1">
      <alignment horizontal="center" wrapText="1"/>
      <protection locked="0"/>
    </xf>
    <xf numFmtId="0" fontId="6" fillId="2" borderId="7"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9" fillId="2" borderId="0" xfId="0" applyFont="1" applyFill="1" applyAlignment="1">
      <alignment horizontal="left" wrapText="1"/>
    </xf>
    <xf numFmtId="0" fontId="8" fillId="2" borderId="0" xfId="0" applyFont="1" applyFill="1" applyAlignment="1">
      <alignment horizontal="left" wrapText="1"/>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2">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G98" totalsRowShown="0" headerRowDxfId="11" dataDxfId="9" headerRowBorderDxfId="10" tableBorderDxfId="8">
  <autoFilter ref="B10:G98" xr:uid="{DABB09A0-5E18-4072-B9D5-E0C6A79E054F}"/>
  <tableColumns count="6">
    <tableColumn id="2" xr3:uid="{27193820-5445-4BBE-92AD-BBAA516BF9CA}" name="IT grupės kodas" dataDxfId="7"/>
    <tableColumn id="3" xr3:uid="{B4840004-B253-42AB-84B3-075634B50F03}" name="IMT turto grupes pavadinimas" dataDxfId="6"/>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N102"/>
  <sheetViews>
    <sheetView showGridLines="0" tabSelected="1" zoomScale="70" zoomScaleNormal="70" workbookViewId="0">
      <pane xSplit="3" ySplit="10" topLeftCell="D93" activePane="bottomRight" state="frozen"/>
      <selection pane="topRight" activeCell="E1" sqref="E1"/>
      <selection pane="bottomLeft" activeCell="A10" sqref="A10"/>
      <selection pane="bottomRight" activeCell="D40" sqref="D40"/>
    </sheetView>
  </sheetViews>
  <sheetFormatPr defaultColWidth="9.08984375" defaultRowHeight="14.5" outlineLevelRow="1" x14ac:dyDescent="0.35"/>
  <cols>
    <col min="1" max="1" width="9.08984375" style="6"/>
    <col min="2" max="2" width="16.54296875" style="5" customWidth="1"/>
    <col min="3" max="3" width="86.6328125" style="3" customWidth="1"/>
    <col min="4" max="7" width="20.6328125" style="43" customWidth="1"/>
    <col min="8" max="16384" width="9.08984375" style="6"/>
  </cols>
  <sheetData>
    <row r="1" spans="2:7" hidden="1" x14ac:dyDescent="0.35"/>
    <row r="2" spans="2:7" ht="19.5" hidden="1" customHeight="1" x14ac:dyDescent="0.35">
      <c r="B2" s="58"/>
      <c r="C2" s="58"/>
      <c r="D2" s="58"/>
      <c r="E2" s="58"/>
      <c r="F2" s="58"/>
      <c r="G2" s="58"/>
    </row>
    <row r="3" spans="2:7" hidden="1" x14ac:dyDescent="0.35">
      <c r="B3" s="59"/>
      <c r="C3" s="59"/>
      <c r="D3" s="59"/>
      <c r="E3" s="59"/>
      <c r="F3" s="59"/>
      <c r="G3" s="59"/>
    </row>
    <row r="4" spans="2:7" s="7" customFormat="1" ht="17.25" hidden="1" customHeight="1" x14ac:dyDescent="0.35">
      <c r="B4" s="4"/>
      <c r="C4" s="2"/>
      <c r="D4" s="44"/>
      <c r="E4" s="44"/>
      <c r="F4" s="44"/>
      <c r="G4" s="44"/>
    </row>
    <row r="5" spans="2:7" s="7" customFormat="1" hidden="1" x14ac:dyDescent="0.35">
      <c r="B5" s="60"/>
      <c r="C5" s="60"/>
      <c r="D5" s="60"/>
      <c r="E5" s="60"/>
      <c r="F5" s="60"/>
      <c r="G5" s="60"/>
    </row>
    <row r="6" spans="2:7" s="7" customFormat="1" ht="19.5" hidden="1" customHeight="1" x14ac:dyDescent="0.35">
      <c r="B6" s="58"/>
      <c r="C6" s="58"/>
      <c r="D6" s="58"/>
      <c r="E6" s="58"/>
      <c r="F6" s="58"/>
      <c r="G6" s="58"/>
    </row>
    <row r="7" spans="2:7" s="7" customFormat="1" ht="17.25" hidden="1" customHeight="1" x14ac:dyDescent="0.35">
      <c r="B7" s="61"/>
      <c r="C7" s="61"/>
      <c r="D7" s="61"/>
      <c r="E7" s="61"/>
      <c r="F7" s="61"/>
      <c r="G7" s="61"/>
    </row>
    <row r="8" spans="2:7" s="7" customFormat="1" ht="14.25" hidden="1" customHeight="1" x14ac:dyDescent="0.35">
      <c r="B8" s="4"/>
      <c r="C8" s="2"/>
      <c r="D8" s="44"/>
      <c r="E8" s="44"/>
      <c r="F8" s="44"/>
      <c r="G8" s="44"/>
    </row>
    <row r="9" spans="2:7" s="7" customFormat="1" ht="14.25" customHeight="1" x14ac:dyDescent="0.35">
      <c r="B9" s="4"/>
      <c r="C9" s="2"/>
      <c r="D9" s="44"/>
      <c r="E9" s="44"/>
      <c r="F9" s="44"/>
      <c r="G9" s="44"/>
    </row>
    <row r="10" spans="2:7" s="8" customFormat="1" ht="48" customHeight="1" thickBot="1" x14ac:dyDescent="0.4">
      <c r="B10" s="10" t="s">
        <v>26</v>
      </c>
      <c r="C10" s="11" t="s">
        <v>0</v>
      </c>
      <c r="D10" s="12" t="s">
        <v>99</v>
      </c>
      <c r="E10" s="12" t="s">
        <v>98</v>
      </c>
      <c r="F10" s="12" t="s">
        <v>97</v>
      </c>
      <c r="G10" s="12" t="s">
        <v>91</v>
      </c>
    </row>
    <row r="11" spans="2:7" s="7" customFormat="1" ht="15" customHeight="1" thickTop="1" x14ac:dyDescent="0.35">
      <c r="B11" s="13" t="s">
        <v>27</v>
      </c>
      <c r="C11" s="14" t="s">
        <v>28</v>
      </c>
      <c r="D11" s="15">
        <f>SUM(D12:D12)</f>
        <v>0</v>
      </c>
      <c r="E11" s="15">
        <f>SUM(E12:E12)</f>
        <v>1000</v>
      </c>
      <c r="F11" s="15">
        <f>SUM(F12:F12)</f>
        <v>399000</v>
      </c>
      <c r="G11" s="16">
        <f>SUM(D11:F11)</f>
        <v>400000</v>
      </c>
    </row>
    <row r="12" spans="2:7" s="7" customFormat="1" ht="15" customHeight="1" outlineLevel="1" x14ac:dyDescent="0.35">
      <c r="B12" s="17" t="s">
        <v>1</v>
      </c>
      <c r="C12" s="23" t="s">
        <v>101</v>
      </c>
      <c r="D12" s="55">
        <v>0</v>
      </c>
      <c r="E12" s="55">
        <v>1000</v>
      </c>
      <c r="F12" s="55">
        <v>399000</v>
      </c>
      <c r="G12" s="45">
        <f>(Table14[[#This Row],[Medžiagos ir gaminiai, EUR be PVM]]+Table14[[#This Row],[Mašinų ir mechanizmų darbas, EUR be PVM]]+Table14[[#This Row],[Darbo užmokestis ir pridėtinės išlaidos, EUR be PVM]])</f>
        <v>400000</v>
      </c>
    </row>
    <row r="13" spans="2:7" s="7" customFormat="1" ht="15" customHeight="1" x14ac:dyDescent="0.35">
      <c r="B13" s="19">
        <v>100020</v>
      </c>
      <c r="C13" s="20" t="s">
        <v>2</v>
      </c>
      <c r="D13" s="21">
        <f>SUM(D14)</f>
        <v>5000</v>
      </c>
      <c r="E13" s="21">
        <f t="shared" ref="E13:F13" si="0">SUM(E14)</f>
        <v>100</v>
      </c>
      <c r="F13" s="21">
        <f t="shared" si="0"/>
        <v>1500</v>
      </c>
      <c r="G13" s="22">
        <f>SUM(D13:F13)</f>
        <v>6600</v>
      </c>
    </row>
    <row r="14" spans="2:7" s="7" customFormat="1" ht="15" customHeight="1" x14ac:dyDescent="0.35">
      <c r="B14" s="17">
        <v>100020</v>
      </c>
      <c r="C14" s="23" t="s">
        <v>2</v>
      </c>
      <c r="D14" s="56">
        <v>5000</v>
      </c>
      <c r="E14" s="56">
        <v>100</v>
      </c>
      <c r="F14" s="56">
        <v>1500</v>
      </c>
      <c r="G14" s="45">
        <f>(Table14[[#This Row],[Medžiagos ir gaminiai, EUR be PVM]]+Table14[[#This Row],[Mašinų ir mechanizmų darbas, EUR be PVM]]+Table14[[#This Row],[Darbo užmokestis ir pridėtinės išlaidos, EUR be PVM]])</f>
        <v>6600</v>
      </c>
    </row>
    <row r="15" spans="2:7" s="7" customFormat="1" ht="15" customHeight="1" x14ac:dyDescent="0.35">
      <c r="B15" s="24">
        <v>120000</v>
      </c>
      <c r="C15" s="25" t="s">
        <v>30</v>
      </c>
      <c r="D15" s="21">
        <f>SUM(D16:D16)</f>
        <v>115000</v>
      </c>
      <c r="E15" s="21">
        <f>SUM(E16:E16)</f>
        <v>20000</v>
      </c>
      <c r="F15" s="21">
        <f>SUM(F16:F16)</f>
        <v>20000</v>
      </c>
      <c r="G15" s="22">
        <f>SUM(D15:F15)</f>
        <v>155000</v>
      </c>
    </row>
    <row r="16" spans="2:7" s="7" customFormat="1" ht="15" customHeight="1" x14ac:dyDescent="0.35">
      <c r="B16" s="26">
        <v>120020</v>
      </c>
      <c r="C16" s="18" t="s">
        <v>3</v>
      </c>
      <c r="D16" s="55">
        <v>115000</v>
      </c>
      <c r="E16" s="55">
        <v>20000</v>
      </c>
      <c r="F16" s="55">
        <v>20000</v>
      </c>
      <c r="G16" s="45">
        <f>(Table14[[#This Row],[Medžiagos ir gaminiai, EUR be PVM]]+Table14[[#This Row],[Mašinų ir mechanizmų darbas, EUR be PVM]]+Table14[[#This Row],[Darbo užmokestis ir pridėtinės išlaidos, EUR be PVM]])</f>
        <v>155000</v>
      </c>
    </row>
    <row r="17" spans="2:7" s="7" customFormat="1" ht="15" customHeight="1" x14ac:dyDescent="0.35">
      <c r="B17" s="24">
        <v>130000</v>
      </c>
      <c r="C17" s="25" t="s">
        <v>4</v>
      </c>
      <c r="D17" s="21">
        <f>SUM(D18+D21+D23+D26)</f>
        <v>52000</v>
      </c>
      <c r="E17" s="21">
        <f>SUM(E18+E21+E23+E26)</f>
        <v>41600</v>
      </c>
      <c r="F17" s="21">
        <f>SUM(F18+F21+F23+F26)</f>
        <v>58500</v>
      </c>
      <c r="G17" s="22">
        <f>SUM(D17:F17)</f>
        <v>152100</v>
      </c>
    </row>
    <row r="18" spans="2:7" ht="15" customHeight="1" outlineLevel="1" x14ac:dyDescent="0.35">
      <c r="B18" s="27">
        <v>130010</v>
      </c>
      <c r="C18" s="28" t="s">
        <v>31</v>
      </c>
      <c r="D18" s="46">
        <f>SUM(D19:D20)</f>
        <v>20000</v>
      </c>
      <c r="E18" s="46">
        <f>SUM(E19:E20)</f>
        <v>15000</v>
      </c>
      <c r="F18" s="46">
        <f>SUM(F19:F20)</f>
        <v>30000</v>
      </c>
      <c r="G18" s="29">
        <f>SUM(D18:F18)</f>
        <v>65000</v>
      </c>
    </row>
    <row r="19" spans="2:7" s="7" customFormat="1" ht="15" customHeight="1" outlineLevel="1" x14ac:dyDescent="0.35">
      <c r="B19" s="17">
        <v>130010</v>
      </c>
      <c r="C19" s="30" t="s">
        <v>5</v>
      </c>
      <c r="D19" s="55">
        <v>20000</v>
      </c>
      <c r="E19" s="55">
        <v>15000</v>
      </c>
      <c r="F19" s="55">
        <v>30000</v>
      </c>
      <c r="G19" s="45">
        <f>(Table14[[#This Row],[Medžiagos ir gaminiai, EUR be PVM]]+Table14[[#This Row],[Mašinų ir mechanizmų darbas, EUR be PVM]]+Table14[[#This Row],[Darbo užmokestis ir pridėtinės išlaidos, EUR be PVM]])</f>
        <v>65000</v>
      </c>
    </row>
    <row r="20" spans="2:7" s="7" customFormat="1" ht="15" customHeight="1" outlineLevel="1" x14ac:dyDescent="0.35">
      <c r="B20" s="17">
        <v>130010</v>
      </c>
      <c r="C20" s="30" t="s">
        <v>6</v>
      </c>
      <c r="D20" s="55">
        <v>0</v>
      </c>
      <c r="E20" s="55">
        <v>0</v>
      </c>
      <c r="F20" s="55">
        <v>0</v>
      </c>
      <c r="G20" s="45">
        <f>(Table14[[#This Row],[Medžiagos ir gaminiai, EUR be PVM]]+Table14[[#This Row],[Mašinų ir mechanizmų darbas, EUR be PVM]]+Table14[[#This Row],[Darbo užmokestis ir pridėtinės išlaidos, EUR be PVM]])</f>
        <v>0</v>
      </c>
    </row>
    <row r="21" spans="2:7" ht="15" customHeight="1" outlineLevel="1" x14ac:dyDescent="0.35">
      <c r="B21" s="27">
        <v>130020</v>
      </c>
      <c r="C21" s="28" t="s">
        <v>7</v>
      </c>
      <c r="D21" s="46">
        <f>SUM(D22)</f>
        <v>15000</v>
      </c>
      <c r="E21" s="46">
        <f>SUM(E22)</f>
        <v>20000</v>
      </c>
      <c r="F21" s="46">
        <f>SUM(F22)</f>
        <v>16500</v>
      </c>
      <c r="G21" s="29">
        <f>SUM(D21:F21)</f>
        <v>51500</v>
      </c>
    </row>
    <row r="22" spans="2:7" s="7" customFormat="1" ht="15" customHeight="1" outlineLevel="1" x14ac:dyDescent="0.35">
      <c r="B22" s="17">
        <v>130020</v>
      </c>
      <c r="C22" s="30" t="s">
        <v>7</v>
      </c>
      <c r="D22" s="55">
        <v>15000</v>
      </c>
      <c r="E22" s="55">
        <v>20000</v>
      </c>
      <c r="F22" s="55">
        <v>16500</v>
      </c>
      <c r="G22" s="45">
        <f>(Table14[[#This Row],[Medžiagos ir gaminiai, EUR be PVM]]+Table14[[#This Row],[Mašinų ir mechanizmų darbas, EUR be PVM]]+Table14[[#This Row],[Darbo užmokestis ir pridėtinės išlaidos, EUR be PVM]])</f>
        <v>51500</v>
      </c>
    </row>
    <row r="23" spans="2:7" ht="15" customHeight="1" outlineLevel="1" x14ac:dyDescent="0.35">
      <c r="B23" s="27">
        <v>130030</v>
      </c>
      <c r="C23" s="28" t="s">
        <v>8</v>
      </c>
      <c r="D23" s="46">
        <f>SUM(D24:D25)</f>
        <v>16500</v>
      </c>
      <c r="E23" s="46">
        <f>SUM(E24:E25)</f>
        <v>6000</v>
      </c>
      <c r="F23" s="46">
        <f>SUM(F24:F25)</f>
        <v>11000</v>
      </c>
      <c r="G23" s="29">
        <f>SUM(D23:F23)</f>
        <v>33500</v>
      </c>
    </row>
    <row r="24" spans="2:7" s="7" customFormat="1" ht="15" customHeight="1" outlineLevel="1" x14ac:dyDescent="0.35">
      <c r="B24" s="17">
        <v>130030</v>
      </c>
      <c r="C24" s="30" t="s">
        <v>9</v>
      </c>
      <c r="D24" s="55">
        <v>15000</v>
      </c>
      <c r="E24" s="55">
        <v>5000</v>
      </c>
      <c r="F24" s="55">
        <v>10000</v>
      </c>
      <c r="G24" s="45">
        <f>(Table14[[#This Row],[Medžiagos ir gaminiai, EUR be PVM]]+Table14[[#This Row],[Mašinų ir mechanizmų darbas, EUR be PVM]]+Table14[[#This Row],[Darbo užmokestis ir pridėtinės išlaidos, EUR be PVM]])</f>
        <v>30000</v>
      </c>
    </row>
    <row r="25" spans="2:7" s="7" customFormat="1" ht="15" customHeight="1" outlineLevel="1" x14ac:dyDescent="0.35">
      <c r="B25" s="17">
        <v>130030</v>
      </c>
      <c r="C25" s="30" t="s">
        <v>8</v>
      </c>
      <c r="D25" s="55">
        <v>1500</v>
      </c>
      <c r="E25" s="55">
        <v>1000</v>
      </c>
      <c r="F25" s="55">
        <v>1000</v>
      </c>
      <c r="G25" s="45">
        <f>(Table14[[#This Row],[Medžiagos ir gaminiai, EUR be PVM]]+Table14[[#This Row],[Mašinų ir mechanizmų darbas, EUR be PVM]]+Table14[[#This Row],[Darbo užmokestis ir pridėtinės išlaidos, EUR be PVM]])</f>
        <v>3500</v>
      </c>
    </row>
    <row r="26" spans="2:7" ht="15" customHeight="1" outlineLevel="1" x14ac:dyDescent="0.35">
      <c r="B26" s="27">
        <v>130040</v>
      </c>
      <c r="C26" s="28" t="s">
        <v>10</v>
      </c>
      <c r="D26" s="46">
        <f>SUM(D27)</f>
        <v>500</v>
      </c>
      <c r="E26" s="46">
        <f>SUM(E27)</f>
        <v>600</v>
      </c>
      <c r="F26" s="46">
        <f>SUM(F27)</f>
        <v>1000</v>
      </c>
      <c r="G26" s="29">
        <f>SUM(D26:F26)</f>
        <v>2100</v>
      </c>
    </row>
    <row r="27" spans="2:7" s="7" customFormat="1" ht="15" customHeight="1" outlineLevel="1" x14ac:dyDescent="0.35">
      <c r="B27" s="17">
        <v>130040</v>
      </c>
      <c r="C27" s="30" t="s">
        <v>10</v>
      </c>
      <c r="D27" s="55">
        <v>500</v>
      </c>
      <c r="E27" s="55">
        <v>600</v>
      </c>
      <c r="F27" s="55">
        <v>1000</v>
      </c>
      <c r="G27" s="45">
        <f>(Table14[[#This Row],[Medžiagos ir gaminiai, EUR be PVM]]+Table14[[#This Row],[Mašinų ir mechanizmų darbas, EUR be PVM]]+Table14[[#This Row],[Darbo užmokestis ir pridėtinės išlaidos, EUR be PVM]])</f>
        <v>2100</v>
      </c>
    </row>
    <row r="28" spans="2:7" ht="15" customHeight="1" x14ac:dyDescent="0.35">
      <c r="B28" s="19">
        <v>140000</v>
      </c>
      <c r="C28" s="25" t="s">
        <v>11</v>
      </c>
      <c r="D28" s="21">
        <f>SUM(D29+D38+D42)</f>
        <v>534901</v>
      </c>
      <c r="E28" s="21">
        <f t="shared" ref="E28:F28" si="1">SUM(E29+E38+E42)</f>
        <v>169000</v>
      </c>
      <c r="F28" s="21">
        <f t="shared" si="1"/>
        <v>227500</v>
      </c>
      <c r="G28" s="22">
        <f>SUM(D28:F28)</f>
        <v>931401</v>
      </c>
    </row>
    <row r="29" spans="2:7" ht="15" customHeight="1" outlineLevel="1" x14ac:dyDescent="0.35">
      <c r="B29" s="27">
        <v>140020</v>
      </c>
      <c r="C29" s="28" t="s">
        <v>34</v>
      </c>
      <c r="D29" s="46">
        <f>SUM(D30:D37)</f>
        <v>101000</v>
      </c>
      <c r="E29" s="46">
        <f>SUM(E30:E37)</f>
        <v>38500</v>
      </c>
      <c r="F29" s="46">
        <f>SUM(F30:F37)</f>
        <v>54500</v>
      </c>
      <c r="G29" s="29">
        <f>SUM(D29:F29)</f>
        <v>194000</v>
      </c>
    </row>
    <row r="30" spans="2:7" ht="15" customHeight="1" outlineLevel="1" x14ac:dyDescent="0.35">
      <c r="B30" s="31">
        <v>140020</v>
      </c>
      <c r="C30" s="30" t="s">
        <v>75</v>
      </c>
      <c r="D30" s="55">
        <v>0</v>
      </c>
      <c r="E30" s="55">
        <v>2500</v>
      </c>
      <c r="F30" s="55">
        <v>3000</v>
      </c>
      <c r="G30" s="45">
        <f>(Table14[[#This Row],[Medžiagos ir gaminiai, EUR be PVM]]+Table14[[#This Row],[Mašinų ir mechanizmų darbas, EUR be PVM]]+Table14[[#This Row],[Darbo užmokestis ir pridėtinės išlaidos, EUR be PVM]])</f>
        <v>5500</v>
      </c>
    </row>
    <row r="31" spans="2:7" ht="15" customHeight="1" outlineLevel="1" x14ac:dyDescent="0.35">
      <c r="B31" s="31">
        <v>140020</v>
      </c>
      <c r="C31" s="30" t="s">
        <v>95</v>
      </c>
      <c r="D31" s="55">
        <v>0</v>
      </c>
      <c r="E31" s="55">
        <v>2000</v>
      </c>
      <c r="F31" s="55">
        <v>2000</v>
      </c>
      <c r="G31" s="45">
        <f>(Table14[[#This Row],[Medžiagos ir gaminiai, EUR be PVM]]+Table14[[#This Row],[Mašinų ir mechanizmų darbas, EUR be PVM]]+Table14[[#This Row],[Darbo užmokestis ir pridėtinės išlaidos, EUR be PVM]])</f>
        <v>4000</v>
      </c>
    </row>
    <row r="32" spans="2:7" ht="15" customHeight="1" outlineLevel="1" x14ac:dyDescent="0.35">
      <c r="B32" s="31">
        <v>140020</v>
      </c>
      <c r="C32" s="30" t="s">
        <v>76</v>
      </c>
      <c r="D32" s="55">
        <v>56000</v>
      </c>
      <c r="E32" s="55">
        <v>15000</v>
      </c>
      <c r="F32" s="55">
        <v>25000</v>
      </c>
      <c r="G32" s="45">
        <f>(Table14[[#This Row],[Medžiagos ir gaminiai, EUR be PVM]]+Table14[[#This Row],[Mašinų ir mechanizmų darbas, EUR be PVM]]+Table14[[#This Row],[Darbo užmokestis ir pridėtinės išlaidos, EUR be PVM]])</f>
        <v>96000</v>
      </c>
    </row>
    <row r="33" spans="2:7" ht="15" customHeight="1" outlineLevel="1" x14ac:dyDescent="0.35">
      <c r="B33" s="31">
        <v>140020</v>
      </c>
      <c r="C33" s="30" t="s">
        <v>77</v>
      </c>
      <c r="D33" s="55">
        <v>9000</v>
      </c>
      <c r="E33" s="55">
        <v>5000</v>
      </c>
      <c r="F33" s="55">
        <v>9000</v>
      </c>
      <c r="G33" s="45">
        <f>(Table14[[#This Row],[Medžiagos ir gaminiai, EUR be PVM]]+Table14[[#This Row],[Mašinų ir mechanizmų darbas, EUR be PVM]]+Table14[[#This Row],[Darbo užmokestis ir pridėtinės išlaidos, EUR be PVM]])</f>
        <v>23000</v>
      </c>
    </row>
    <row r="34" spans="2:7" ht="15" customHeight="1" outlineLevel="1" x14ac:dyDescent="0.35">
      <c r="B34" s="31">
        <v>140020</v>
      </c>
      <c r="C34" s="30" t="s">
        <v>71</v>
      </c>
      <c r="D34" s="55">
        <v>0</v>
      </c>
      <c r="E34" s="55">
        <v>3000</v>
      </c>
      <c r="F34" s="55">
        <v>4000</v>
      </c>
      <c r="G34" s="45">
        <f>(Table14[[#This Row],[Medžiagos ir gaminiai, EUR be PVM]]+Table14[[#This Row],[Mašinų ir mechanizmų darbas, EUR be PVM]]+Table14[[#This Row],[Darbo užmokestis ir pridėtinės išlaidos, EUR be PVM]])</f>
        <v>7000</v>
      </c>
    </row>
    <row r="35" spans="2:7" ht="15" customHeight="1" outlineLevel="1" x14ac:dyDescent="0.35">
      <c r="B35" s="31">
        <v>140020</v>
      </c>
      <c r="C35" s="30" t="s">
        <v>72</v>
      </c>
      <c r="D35" s="55">
        <v>17000</v>
      </c>
      <c r="E35" s="55">
        <v>5000</v>
      </c>
      <c r="F35" s="55">
        <v>3500</v>
      </c>
      <c r="G35" s="45">
        <f>(Table14[[#This Row],[Medžiagos ir gaminiai, EUR be PVM]]+Table14[[#This Row],[Mašinų ir mechanizmų darbas, EUR be PVM]]+Table14[[#This Row],[Darbo užmokestis ir pridėtinės išlaidos, EUR be PVM]])</f>
        <v>25500</v>
      </c>
    </row>
    <row r="36" spans="2:7" ht="29" outlineLevel="1" x14ac:dyDescent="0.35">
      <c r="B36" s="31">
        <v>140020</v>
      </c>
      <c r="C36" s="30" t="s">
        <v>73</v>
      </c>
      <c r="D36" s="55">
        <v>0</v>
      </c>
      <c r="E36" s="55">
        <v>3000</v>
      </c>
      <c r="F36" s="55">
        <v>4000</v>
      </c>
      <c r="G36" s="45">
        <f>(Table14[[#This Row],[Medžiagos ir gaminiai, EUR be PVM]]+Table14[[#This Row],[Mašinų ir mechanizmų darbas, EUR be PVM]]+Table14[[#This Row],[Darbo užmokestis ir pridėtinės išlaidos, EUR be PVM]])</f>
        <v>7000</v>
      </c>
    </row>
    <row r="37" spans="2:7" ht="29" outlineLevel="1" x14ac:dyDescent="0.35">
      <c r="B37" s="31">
        <v>140020</v>
      </c>
      <c r="C37" s="30" t="s">
        <v>74</v>
      </c>
      <c r="D37" s="55">
        <v>19000</v>
      </c>
      <c r="E37" s="55">
        <v>3000</v>
      </c>
      <c r="F37" s="55">
        <v>4000</v>
      </c>
      <c r="G37" s="45">
        <f>(Table14[[#This Row],[Medžiagos ir gaminiai, EUR be PVM]]+Table14[[#This Row],[Mašinų ir mechanizmų darbas, EUR be PVM]]+Table14[[#This Row],[Darbo užmokestis ir pridėtinės išlaidos, EUR be PVM]])</f>
        <v>26000</v>
      </c>
    </row>
    <row r="38" spans="2:7" ht="15" customHeight="1" outlineLevel="1" x14ac:dyDescent="0.35">
      <c r="B38" s="27">
        <v>140030</v>
      </c>
      <c r="C38" s="28" t="s">
        <v>12</v>
      </c>
      <c r="D38" s="46">
        <f>SUM(D39:D41)</f>
        <v>423901</v>
      </c>
      <c r="E38" s="46">
        <f>SUM(E39:E41)</f>
        <v>125000</v>
      </c>
      <c r="F38" s="46">
        <f>SUM(F39:F41)</f>
        <v>165000</v>
      </c>
      <c r="G38" s="29">
        <f>SUM(D38:F38)</f>
        <v>713901</v>
      </c>
    </row>
    <row r="39" spans="2:7" ht="15" customHeight="1" outlineLevel="1" x14ac:dyDescent="0.35">
      <c r="B39" s="31">
        <v>140030</v>
      </c>
      <c r="C39" s="30" t="s">
        <v>89</v>
      </c>
      <c r="D39" s="55">
        <v>336901</v>
      </c>
      <c r="E39" s="55">
        <v>95000</v>
      </c>
      <c r="F39" s="55">
        <v>110000</v>
      </c>
      <c r="G39" s="45">
        <f>(Table14[[#This Row],[Medžiagos ir gaminiai, EUR be PVM]]+Table14[[#This Row],[Mašinų ir mechanizmų darbas, EUR be PVM]]+Table14[[#This Row],[Darbo užmokestis ir pridėtinės išlaidos, EUR be PVM]])</f>
        <v>541901</v>
      </c>
    </row>
    <row r="40" spans="2:7" ht="15" customHeight="1" outlineLevel="1" x14ac:dyDescent="0.35">
      <c r="B40" s="31">
        <v>140030</v>
      </c>
      <c r="C40" s="30" t="s">
        <v>54</v>
      </c>
      <c r="D40" s="55">
        <v>12000</v>
      </c>
      <c r="E40" s="55">
        <v>15000</v>
      </c>
      <c r="F40" s="55">
        <v>10000</v>
      </c>
      <c r="G40" s="45">
        <f>(Table14[[#This Row],[Medžiagos ir gaminiai, EUR be PVM]]+Table14[[#This Row],[Mašinų ir mechanizmų darbas, EUR be PVM]]+Table14[[#This Row],[Darbo užmokestis ir pridėtinės išlaidos, EUR be PVM]])</f>
        <v>37000</v>
      </c>
    </row>
    <row r="41" spans="2:7" ht="15" customHeight="1" outlineLevel="1" x14ac:dyDescent="0.35">
      <c r="B41" s="31">
        <v>140030</v>
      </c>
      <c r="C41" s="30" t="s">
        <v>55</v>
      </c>
      <c r="D41" s="55">
        <v>75000</v>
      </c>
      <c r="E41" s="55">
        <v>15000</v>
      </c>
      <c r="F41" s="55">
        <v>45000</v>
      </c>
      <c r="G41" s="45">
        <f>(Table14[[#This Row],[Medžiagos ir gaminiai, EUR be PVM]]+Table14[[#This Row],[Mašinų ir mechanizmų darbas, EUR be PVM]]+Table14[[#This Row],[Darbo užmokestis ir pridėtinės išlaidos, EUR be PVM]])</f>
        <v>135000</v>
      </c>
    </row>
    <row r="42" spans="2:7" ht="15" customHeight="1" outlineLevel="1" x14ac:dyDescent="0.35">
      <c r="B42" s="27">
        <v>140040</v>
      </c>
      <c r="C42" s="28" t="s">
        <v>13</v>
      </c>
      <c r="D42" s="46">
        <f>SUM(D43:D44)</f>
        <v>10000</v>
      </c>
      <c r="E42" s="46">
        <f>SUM(E43:E44)</f>
        <v>5500</v>
      </c>
      <c r="F42" s="46">
        <f>SUM(F43:F44)</f>
        <v>8000</v>
      </c>
      <c r="G42" s="29">
        <f>SUM(D42:F42)</f>
        <v>23500</v>
      </c>
    </row>
    <row r="43" spans="2:7" outlineLevel="1" x14ac:dyDescent="0.35">
      <c r="B43" s="32">
        <v>140040</v>
      </c>
      <c r="C43" s="30" t="s">
        <v>56</v>
      </c>
      <c r="D43" s="55">
        <v>7000</v>
      </c>
      <c r="E43" s="55">
        <v>3500</v>
      </c>
      <c r="F43" s="55">
        <v>4500</v>
      </c>
      <c r="G43" s="45">
        <f>(Table14[[#This Row],[Medžiagos ir gaminiai, EUR be PVM]]+Table14[[#This Row],[Mašinų ir mechanizmų darbas, EUR be PVM]]+Table14[[#This Row],[Darbo užmokestis ir pridėtinės išlaidos, EUR be PVM]])</f>
        <v>15000</v>
      </c>
    </row>
    <row r="44" spans="2:7" ht="15" customHeight="1" outlineLevel="1" x14ac:dyDescent="0.35">
      <c r="B44" s="32">
        <v>140040</v>
      </c>
      <c r="C44" s="30" t="s">
        <v>35</v>
      </c>
      <c r="D44" s="55">
        <v>3000</v>
      </c>
      <c r="E44" s="55">
        <v>2000</v>
      </c>
      <c r="F44" s="55">
        <v>3500</v>
      </c>
      <c r="G44" s="45">
        <f>(Table14[[#This Row],[Medžiagos ir gaminiai, EUR be PVM]]+Table14[[#This Row],[Mašinų ir mechanizmų darbas, EUR be PVM]]+Table14[[#This Row],[Darbo užmokestis ir pridėtinės išlaidos, EUR be PVM]])</f>
        <v>8500</v>
      </c>
    </row>
    <row r="45" spans="2:7" ht="30" customHeight="1" x14ac:dyDescent="0.35">
      <c r="B45" s="33">
        <v>150000</v>
      </c>
      <c r="C45" s="34" t="s">
        <v>14</v>
      </c>
      <c r="D45" s="47">
        <f>SUM(D46+D63+D65+D67+D70)</f>
        <v>991700</v>
      </c>
      <c r="E45" s="47">
        <f>SUM(E46+E63+E65+E67+E70)</f>
        <v>209385</v>
      </c>
      <c r="F45" s="47">
        <f>SUM(F46+F63+F65+F67+F70)</f>
        <v>390500</v>
      </c>
      <c r="G45" s="22">
        <f>SUM(D45:F45)</f>
        <v>1591585</v>
      </c>
    </row>
    <row r="46" spans="2:7" ht="15" customHeight="1" outlineLevel="1" x14ac:dyDescent="0.35">
      <c r="B46" s="27">
        <v>150010</v>
      </c>
      <c r="C46" s="28" t="s">
        <v>15</v>
      </c>
      <c r="D46" s="46">
        <f>SUM(D47:D62)</f>
        <v>626700</v>
      </c>
      <c r="E46" s="46">
        <f>SUM(E47:E62)</f>
        <v>192000</v>
      </c>
      <c r="F46" s="46">
        <f>SUM(F47:F62)</f>
        <v>224500</v>
      </c>
      <c r="G46" s="29">
        <f>SUM(D46:F46)</f>
        <v>1043200</v>
      </c>
    </row>
    <row r="47" spans="2:7" outlineLevel="1" x14ac:dyDescent="0.35">
      <c r="B47" s="32">
        <v>150010</v>
      </c>
      <c r="C47" s="30" t="s">
        <v>90</v>
      </c>
      <c r="D47" s="55">
        <v>150000</v>
      </c>
      <c r="E47" s="55">
        <v>32000</v>
      </c>
      <c r="F47" s="55">
        <v>20000</v>
      </c>
      <c r="G47" s="45">
        <f>(Table14[[#This Row],[Medžiagos ir gaminiai, EUR be PVM]]+Table14[[#This Row],[Mašinų ir mechanizmų darbas, EUR be PVM]]+Table14[[#This Row],[Darbo užmokestis ir pridėtinės išlaidos, EUR be PVM]])</f>
        <v>202000</v>
      </c>
    </row>
    <row r="48" spans="2:7" outlineLevel="1" x14ac:dyDescent="0.35">
      <c r="B48" s="32">
        <v>150010</v>
      </c>
      <c r="C48" s="30" t="s">
        <v>85</v>
      </c>
      <c r="D48" s="55">
        <v>22500</v>
      </c>
      <c r="E48" s="55">
        <v>10000</v>
      </c>
      <c r="F48" s="55">
        <v>12000</v>
      </c>
      <c r="G48" s="45">
        <f>(Table14[[#This Row],[Medžiagos ir gaminiai, EUR be PVM]]+Table14[[#This Row],[Mašinų ir mechanizmų darbas, EUR be PVM]]+Table14[[#This Row],[Darbo užmokestis ir pridėtinės išlaidos, EUR be PVM]])</f>
        <v>44500</v>
      </c>
    </row>
    <row r="49" spans="2:14" ht="15" customHeight="1" outlineLevel="1" x14ac:dyDescent="0.35">
      <c r="B49" s="35">
        <v>150010</v>
      </c>
      <c r="C49" s="36" t="s">
        <v>86</v>
      </c>
      <c r="D49" s="55">
        <v>120000</v>
      </c>
      <c r="E49" s="55">
        <v>32000</v>
      </c>
      <c r="F49" s="55">
        <v>55000</v>
      </c>
      <c r="G49" s="45">
        <f>(Table14[[#This Row],[Medžiagos ir gaminiai, EUR be PVM]]+Table14[[#This Row],[Mašinų ir mechanizmų darbas, EUR be PVM]]+Table14[[#This Row],[Darbo užmokestis ir pridėtinės išlaidos, EUR be PVM]])</f>
        <v>207000</v>
      </c>
    </row>
    <row r="50" spans="2:14" ht="15" customHeight="1" outlineLevel="1" x14ac:dyDescent="0.35">
      <c r="B50" s="35">
        <v>150010</v>
      </c>
      <c r="C50" s="36" t="s">
        <v>87</v>
      </c>
      <c r="D50" s="55">
        <v>35000</v>
      </c>
      <c r="E50" s="55">
        <v>15000</v>
      </c>
      <c r="F50" s="55">
        <v>20000</v>
      </c>
      <c r="G50" s="45">
        <f>(Table14[[#This Row],[Medžiagos ir gaminiai, EUR be PVM]]+Table14[[#This Row],[Mašinų ir mechanizmų darbas, EUR be PVM]]+Table14[[#This Row],[Darbo užmokestis ir pridėtinės išlaidos, EUR be PVM]])</f>
        <v>70000</v>
      </c>
    </row>
    <row r="51" spans="2:14" ht="30" customHeight="1" outlineLevel="1" x14ac:dyDescent="0.35">
      <c r="B51" s="32">
        <v>150010</v>
      </c>
      <c r="C51" s="30" t="s">
        <v>88</v>
      </c>
      <c r="D51" s="55">
        <v>145000</v>
      </c>
      <c r="E51" s="55">
        <v>35000</v>
      </c>
      <c r="F51" s="55">
        <v>25000</v>
      </c>
      <c r="G51" s="45">
        <f>(Table14[[#This Row],[Medžiagos ir gaminiai, EUR be PVM]]+Table14[[#This Row],[Mašinų ir mechanizmų darbas, EUR be PVM]]+Table14[[#This Row],[Darbo užmokestis ir pridėtinės išlaidos, EUR be PVM]])</f>
        <v>205000</v>
      </c>
    </row>
    <row r="52" spans="2:14" ht="30" customHeight="1" outlineLevel="1" x14ac:dyDescent="0.35">
      <c r="B52" s="32">
        <v>150010</v>
      </c>
      <c r="C52" s="30" t="s">
        <v>78</v>
      </c>
      <c r="D52" s="55">
        <v>25000</v>
      </c>
      <c r="E52" s="55">
        <v>15000</v>
      </c>
      <c r="F52" s="55">
        <v>20000</v>
      </c>
      <c r="G52" s="45">
        <f>(Table14[[#This Row],[Medžiagos ir gaminiai, EUR be PVM]]+Table14[[#This Row],[Mašinų ir mechanizmų darbas, EUR be PVM]]+Table14[[#This Row],[Darbo užmokestis ir pridėtinės išlaidos, EUR be PVM]])</f>
        <v>60000</v>
      </c>
    </row>
    <row r="53" spans="2:14" ht="30" customHeight="1" outlineLevel="1" x14ac:dyDescent="0.35">
      <c r="B53" s="32">
        <v>150010</v>
      </c>
      <c r="C53" s="30" t="s">
        <v>79</v>
      </c>
      <c r="D53" s="55">
        <v>58000</v>
      </c>
      <c r="E53" s="55">
        <v>15000</v>
      </c>
      <c r="F53" s="55">
        <v>22000</v>
      </c>
      <c r="G53" s="45">
        <f>(Table14[[#This Row],[Medžiagos ir gaminiai, EUR be PVM]]+Table14[[#This Row],[Mašinų ir mechanizmų darbas, EUR be PVM]]+Table14[[#This Row],[Darbo užmokestis ir pridėtinės išlaidos, EUR be PVM]])</f>
        <v>95000</v>
      </c>
    </row>
    <row r="54" spans="2:14" ht="30" customHeight="1" outlineLevel="1" x14ac:dyDescent="0.35">
      <c r="B54" s="32">
        <v>150010</v>
      </c>
      <c r="C54" s="30" t="s">
        <v>80</v>
      </c>
      <c r="D54" s="55">
        <v>25000</v>
      </c>
      <c r="E54" s="55">
        <v>15000</v>
      </c>
      <c r="F54" s="55">
        <v>20000</v>
      </c>
      <c r="G54" s="45">
        <f>(Table14[[#This Row],[Medžiagos ir gaminiai, EUR be PVM]]+Table14[[#This Row],[Mašinų ir mechanizmų darbas, EUR be PVM]]+Table14[[#This Row],[Darbo užmokestis ir pridėtinės išlaidos, EUR be PVM]])</f>
        <v>60000</v>
      </c>
    </row>
    <row r="55" spans="2:14" ht="30" customHeight="1" outlineLevel="1" x14ac:dyDescent="0.35">
      <c r="B55" s="32">
        <v>150010</v>
      </c>
      <c r="C55" s="30" t="s">
        <v>81</v>
      </c>
      <c r="D55" s="55">
        <v>0</v>
      </c>
      <c r="E55" s="55">
        <v>0</v>
      </c>
      <c r="F55" s="55">
        <v>0</v>
      </c>
      <c r="G55" s="45">
        <f>(Table14[[#This Row],[Medžiagos ir gaminiai, EUR be PVM]]+Table14[[#This Row],[Mašinų ir mechanizmų darbas, EUR be PVM]]+Table14[[#This Row],[Darbo užmokestis ir pridėtinės išlaidos, EUR be PVM]])</f>
        <v>0</v>
      </c>
    </row>
    <row r="56" spans="2:14" ht="30" customHeight="1" outlineLevel="1" x14ac:dyDescent="0.35">
      <c r="B56" s="32">
        <v>150010</v>
      </c>
      <c r="C56" s="30" t="s">
        <v>82</v>
      </c>
      <c r="D56" s="55">
        <v>0</v>
      </c>
      <c r="E56" s="55">
        <v>0</v>
      </c>
      <c r="F56" s="55">
        <v>0</v>
      </c>
      <c r="G56" s="45">
        <f>(Table14[[#This Row],[Medžiagos ir gaminiai, EUR be PVM]]+Table14[[#This Row],[Mašinų ir mechanizmų darbas, EUR be PVM]]+Table14[[#This Row],[Darbo užmokestis ir pridėtinės išlaidos, EUR be PVM]])</f>
        <v>0</v>
      </c>
    </row>
    <row r="57" spans="2:14" ht="15" customHeight="1" outlineLevel="1" x14ac:dyDescent="0.35">
      <c r="B57" s="37">
        <v>150010</v>
      </c>
      <c r="C57" s="38" t="s">
        <v>84</v>
      </c>
      <c r="D57" s="55">
        <v>15000</v>
      </c>
      <c r="E57" s="55">
        <v>6000</v>
      </c>
      <c r="F57" s="55">
        <v>9000</v>
      </c>
      <c r="G57" s="45">
        <f>(Table14[[#This Row],[Medžiagos ir gaminiai, EUR be PVM]]+Table14[[#This Row],[Mašinų ir mechanizmų darbas, EUR be PVM]]+Table14[[#This Row],[Darbo užmokestis ir pridėtinės išlaidos, EUR be PVM]])</f>
        <v>30000</v>
      </c>
    </row>
    <row r="58" spans="2:14" ht="15" customHeight="1" outlineLevel="1" x14ac:dyDescent="0.35">
      <c r="B58" s="37">
        <v>150010</v>
      </c>
      <c r="C58" s="38" t="s">
        <v>83</v>
      </c>
      <c r="D58" s="55">
        <v>6500</v>
      </c>
      <c r="E58" s="55">
        <v>3500</v>
      </c>
      <c r="F58" s="55">
        <v>5000</v>
      </c>
      <c r="G58" s="45">
        <f>(Table14[[#This Row],[Medžiagos ir gaminiai, EUR be PVM]]+Table14[[#This Row],[Mašinų ir mechanizmų darbas, EUR be PVM]]+Table14[[#This Row],[Darbo užmokestis ir pridėtinės išlaidos, EUR be PVM]])</f>
        <v>15000</v>
      </c>
    </row>
    <row r="59" spans="2:14" ht="15" customHeight="1" outlineLevel="1" x14ac:dyDescent="0.35">
      <c r="B59" s="32">
        <v>150010</v>
      </c>
      <c r="C59" s="30" t="s">
        <v>36</v>
      </c>
      <c r="D59" s="55">
        <v>12000</v>
      </c>
      <c r="E59" s="55">
        <v>6000</v>
      </c>
      <c r="F59" s="55">
        <v>7000</v>
      </c>
      <c r="G59" s="45">
        <f>(Table14[[#This Row],[Medžiagos ir gaminiai, EUR be PVM]]+Table14[[#This Row],[Mašinų ir mechanizmų darbas, EUR be PVM]]+Table14[[#This Row],[Darbo užmokestis ir pridėtinės išlaidos, EUR be PVM]])</f>
        <v>25000</v>
      </c>
    </row>
    <row r="60" spans="2:14" ht="15" customHeight="1" outlineLevel="1" x14ac:dyDescent="0.35">
      <c r="B60" s="32">
        <v>150010</v>
      </c>
      <c r="C60" s="30" t="s">
        <v>65</v>
      </c>
      <c r="D60" s="55">
        <v>4500</v>
      </c>
      <c r="E60" s="55">
        <v>3000</v>
      </c>
      <c r="F60" s="55">
        <v>4000</v>
      </c>
      <c r="G60" s="45">
        <f>(Table14[[#This Row],[Medžiagos ir gaminiai, EUR be PVM]]+Table14[[#This Row],[Mašinų ir mechanizmų darbas, EUR be PVM]]+Table14[[#This Row],[Darbo užmokestis ir pridėtinės išlaidos, EUR be PVM]])</f>
        <v>11500</v>
      </c>
    </row>
    <row r="61" spans="2:14" ht="15" customHeight="1" outlineLevel="1" x14ac:dyDescent="0.35">
      <c r="B61" s="39">
        <v>150010</v>
      </c>
      <c r="C61" s="38" t="s">
        <v>37</v>
      </c>
      <c r="D61" s="55">
        <v>4000</v>
      </c>
      <c r="E61" s="55">
        <v>2000</v>
      </c>
      <c r="F61" s="55">
        <v>3500</v>
      </c>
      <c r="G61" s="45">
        <f>(Table14[[#This Row],[Medžiagos ir gaminiai, EUR be PVM]]+Table14[[#This Row],[Mašinų ir mechanizmų darbas, EUR be PVM]]+Table14[[#This Row],[Darbo užmokestis ir pridėtinės išlaidos, EUR be PVM]])</f>
        <v>9500</v>
      </c>
    </row>
    <row r="62" spans="2:14" ht="15" customHeight="1" outlineLevel="1" x14ac:dyDescent="0.35">
      <c r="B62" s="39">
        <v>150010</v>
      </c>
      <c r="C62" s="38" t="s">
        <v>38</v>
      </c>
      <c r="D62" s="55">
        <v>4200</v>
      </c>
      <c r="E62" s="55">
        <v>2500</v>
      </c>
      <c r="F62" s="55">
        <v>2000</v>
      </c>
      <c r="G62" s="45">
        <f>(Table14[[#This Row],[Medžiagos ir gaminiai, EUR be PVM]]+Table14[[#This Row],[Mašinų ir mechanizmų darbas, EUR be PVM]]+Table14[[#This Row],[Darbo užmokestis ir pridėtinės išlaidos, EUR be PVM]])</f>
        <v>8700</v>
      </c>
    </row>
    <row r="63" spans="2:14" ht="15" customHeight="1" outlineLevel="1" x14ac:dyDescent="0.35">
      <c r="B63" s="27">
        <v>150050</v>
      </c>
      <c r="C63" s="28" t="s">
        <v>16</v>
      </c>
      <c r="D63" s="46">
        <f>SUM(D64)</f>
        <v>289000</v>
      </c>
      <c r="E63" s="46">
        <f>SUM(E64)</f>
        <v>15000</v>
      </c>
      <c r="F63" s="46">
        <f>SUM(F64)</f>
        <v>150000</v>
      </c>
      <c r="G63" s="29">
        <f>SUM(D63:F63)</f>
        <v>454000</v>
      </c>
    </row>
    <row r="64" spans="2:14" s="7" customFormat="1" ht="15" customHeight="1" outlineLevel="1" x14ac:dyDescent="0.35">
      <c r="B64" s="31">
        <v>150050</v>
      </c>
      <c r="C64" s="40" t="s">
        <v>39</v>
      </c>
      <c r="D64" s="55">
        <v>289000</v>
      </c>
      <c r="E64" s="55">
        <v>15000</v>
      </c>
      <c r="F64" s="55">
        <v>150000</v>
      </c>
      <c r="G64" s="45">
        <f>(Table14[[#This Row],[Medžiagos ir gaminiai, EUR be PVM]]+Table14[[#This Row],[Mašinų ir mechanizmų darbas, EUR be PVM]]+Table14[[#This Row],[Darbo užmokestis ir pridėtinės išlaidos, EUR be PVM]])</f>
        <v>454000</v>
      </c>
      <c r="J64" s="6"/>
      <c r="N64" s="6"/>
    </row>
    <row r="65" spans="2:14" ht="15" customHeight="1" outlineLevel="1" x14ac:dyDescent="0.35">
      <c r="B65" s="27">
        <v>150060</v>
      </c>
      <c r="C65" s="28" t="s">
        <v>40</v>
      </c>
      <c r="D65" s="46">
        <f>SUM(D66)</f>
        <v>6000</v>
      </c>
      <c r="E65" s="46">
        <f>SUM(E66)</f>
        <v>1000</v>
      </c>
      <c r="F65" s="46">
        <f>SUM(F66)</f>
        <v>4500</v>
      </c>
      <c r="G65" s="29">
        <f>SUM(D65:F65)</f>
        <v>11500</v>
      </c>
      <c r="N65" s="7"/>
    </row>
    <row r="66" spans="2:14" s="7" customFormat="1" ht="15" customHeight="1" outlineLevel="1" x14ac:dyDescent="0.35">
      <c r="B66" s="31">
        <v>150060</v>
      </c>
      <c r="C66" s="30" t="s">
        <v>41</v>
      </c>
      <c r="D66" s="55">
        <v>6000</v>
      </c>
      <c r="E66" s="55">
        <v>1000</v>
      </c>
      <c r="F66" s="55">
        <v>4500</v>
      </c>
      <c r="G66" s="45">
        <f>(Table14[[#This Row],[Medžiagos ir gaminiai, EUR be PVM]]+Table14[[#This Row],[Mašinų ir mechanizmų darbas, EUR be PVM]]+Table14[[#This Row],[Darbo užmokestis ir pridėtinės išlaidos, EUR be PVM]])</f>
        <v>11500</v>
      </c>
      <c r="N66" s="6"/>
    </row>
    <row r="67" spans="2:14" ht="15" customHeight="1" outlineLevel="1" x14ac:dyDescent="0.35">
      <c r="B67" s="27">
        <v>150070</v>
      </c>
      <c r="C67" s="28" t="s">
        <v>42</v>
      </c>
      <c r="D67" s="46">
        <f>SUM(D68:D69)</f>
        <v>65000</v>
      </c>
      <c r="E67" s="46">
        <f>SUM(E68:E69)</f>
        <v>1185</v>
      </c>
      <c r="F67" s="46">
        <f>SUM(F68:F69)</f>
        <v>9000</v>
      </c>
      <c r="G67" s="29">
        <f>SUM(D67:F67)</f>
        <v>75185</v>
      </c>
      <c r="N67" s="7"/>
    </row>
    <row r="68" spans="2:14" s="7" customFormat="1" ht="15" customHeight="1" outlineLevel="1" x14ac:dyDescent="0.35">
      <c r="B68" s="31">
        <v>150070</v>
      </c>
      <c r="C68" s="30" t="s">
        <v>43</v>
      </c>
      <c r="D68" s="55">
        <v>49000</v>
      </c>
      <c r="E68" s="55">
        <v>685</v>
      </c>
      <c r="F68" s="55">
        <v>6000</v>
      </c>
      <c r="G68" s="45">
        <f>(Table14[[#This Row],[Medžiagos ir gaminiai, EUR be PVM]]+Table14[[#This Row],[Mašinų ir mechanizmų darbas, EUR be PVM]]+Table14[[#This Row],[Darbo užmokestis ir pridėtinės išlaidos, EUR be PVM]])</f>
        <v>55685</v>
      </c>
      <c r="N68" s="6"/>
    </row>
    <row r="69" spans="2:14" ht="15" customHeight="1" outlineLevel="1" x14ac:dyDescent="0.35">
      <c r="B69" s="32">
        <v>150070</v>
      </c>
      <c r="C69" s="30" t="s">
        <v>57</v>
      </c>
      <c r="D69" s="55">
        <v>16000</v>
      </c>
      <c r="E69" s="55">
        <v>500</v>
      </c>
      <c r="F69" s="55">
        <v>3000</v>
      </c>
      <c r="G69" s="45">
        <f>(Table14[[#This Row],[Medžiagos ir gaminiai, EUR be PVM]]+Table14[[#This Row],[Mašinų ir mechanizmų darbas, EUR be PVM]]+Table14[[#This Row],[Darbo užmokestis ir pridėtinės išlaidos, EUR be PVM]])</f>
        <v>19500</v>
      </c>
      <c r="N69" s="7"/>
    </row>
    <row r="70" spans="2:14" ht="15" customHeight="1" outlineLevel="1" x14ac:dyDescent="0.35">
      <c r="B70" s="27">
        <v>150090</v>
      </c>
      <c r="C70" s="28" t="s">
        <v>44</v>
      </c>
      <c r="D70" s="46">
        <f>SUM(D71)</f>
        <v>5000</v>
      </c>
      <c r="E70" s="46">
        <f>SUM(E71)</f>
        <v>200</v>
      </c>
      <c r="F70" s="46">
        <f>SUM(F71)</f>
        <v>2500</v>
      </c>
      <c r="G70" s="29">
        <f>SUM(D70:F70)</f>
        <v>7700</v>
      </c>
    </row>
    <row r="71" spans="2:14" s="7" customFormat="1" outlineLevel="1" x14ac:dyDescent="0.35">
      <c r="B71" s="31">
        <v>150090</v>
      </c>
      <c r="C71" s="30" t="s">
        <v>45</v>
      </c>
      <c r="D71" s="55">
        <v>5000</v>
      </c>
      <c r="E71" s="55">
        <v>200</v>
      </c>
      <c r="F71" s="55">
        <v>2500</v>
      </c>
      <c r="G71" s="45">
        <f>(Table14[[#This Row],[Medžiagos ir gaminiai, EUR be PVM]]+Table14[[#This Row],[Mašinų ir mechanizmų darbas, EUR be PVM]]+Table14[[#This Row],[Darbo užmokestis ir pridėtinės išlaidos, EUR be PVM]])</f>
        <v>7700</v>
      </c>
      <c r="N71" s="6"/>
    </row>
    <row r="72" spans="2:14" x14ac:dyDescent="0.35">
      <c r="B72" s="19">
        <v>160000</v>
      </c>
      <c r="C72" s="25" t="s">
        <v>17</v>
      </c>
      <c r="D72" s="47">
        <f>SUM(D73)</f>
        <v>9800</v>
      </c>
      <c r="E72" s="47">
        <f t="shared" ref="E72:F72" si="2">SUM(E73)</f>
        <v>2000</v>
      </c>
      <c r="F72" s="47">
        <f t="shared" si="2"/>
        <v>9000</v>
      </c>
      <c r="G72" s="22">
        <f>SUM(D72:F72)</f>
        <v>20800</v>
      </c>
      <c r="N72" s="7"/>
    </row>
    <row r="73" spans="2:14" ht="15" customHeight="1" outlineLevel="1" x14ac:dyDescent="0.35">
      <c r="B73" s="27">
        <v>160030</v>
      </c>
      <c r="C73" s="28" t="s">
        <v>18</v>
      </c>
      <c r="D73" s="46">
        <f>SUM(D74)</f>
        <v>9800</v>
      </c>
      <c r="E73" s="46">
        <f>SUM(E74)</f>
        <v>2000</v>
      </c>
      <c r="F73" s="46">
        <f>SUM(F74)</f>
        <v>9000</v>
      </c>
      <c r="G73" s="29">
        <f>SUM(D73:F73)</f>
        <v>20800</v>
      </c>
    </row>
    <row r="74" spans="2:14" outlineLevel="1" x14ac:dyDescent="0.35">
      <c r="B74" s="32">
        <v>160030</v>
      </c>
      <c r="C74" s="30" t="s">
        <v>19</v>
      </c>
      <c r="D74" s="55">
        <v>9800</v>
      </c>
      <c r="E74" s="55">
        <v>2000</v>
      </c>
      <c r="F74" s="55">
        <v>9000</v>
      </c>
      <c r="G74" s="45">
        <f>(Table14[[#This Row],[Medžiagos ir gaminiai, EUR be PVM]]+Table14[[#This Row],[Mašinų ir mechanizmų darbas, EUR be PVM]]+Table14[[#This Row],[Darbo užmokestis ir pridėtinės išlaidos, EUR be PVM]])</f>
        <v>20800</v>
      </c>
    </row>
    <row r="75" spans="2:14" x14ac:dyDescent="0.35">
      <c r="B75" s="19">
        <v>170000</v>
      </c>
      <c r="C75" s="25" t="s">
        <v>20</v>
      </c>
      <c r="D75" s="47">
        <f t="shared" ref="D75:F75" si="3">SUM(D76:D77)</f>
        <v>4500</v>
      </c>
      <c r="E75" s="47">
        <f t="shared" si="3"/>
        <v>1500</v>
      </c>
      <c r="F75" s="47">
        <f t="shared" si="3"/>
        <v>3500</v>
      </c>
      <c r="G75" s="22">
        <f>SUM(D75:F75)</f>
        <v>9500</v>
      </c>
    </row>
    <row r="76" spans="2:14" outlineLevel="1" x14ac:dyDescent="0.35">
      <c r="B76" s="31">
        <v>170010</v>
      </c>
      <c r="C76" s="30" t="s">
        <v>47</v>
      </c>
      <c r="D76" s="55">
        <v>3000</v>
      </c>
      <c r="E76" s="55">
        <v>1000</v>
      </c>
      <c r="F76" s="55">
        <v>2500</v>
      </c>
      <c r="G76" s="45">
        <f>(Table14[[#This Row],[Medžiagos ir gaminiai, EUR be PVM]]+Table14[[#This Row],[Mašinų ir mechanizmų darbas, EUR be PVM]]+Table14[[#This Row],[Darbo užmokestis ir pridėtinės išlaidos, EUR be PVM]])</f>
        <v>6500</v>
      </c>
    </row>
    <row r="77" spans="2:14" outlineLevel="1" x14ac:dyDescent="0.35">
      <c r="B77" s="31">
        <v>170020</v>
      </c>
      <c r="C77" s="30" t="s">
        <v>21</v>
      </c>
      <c r="D77" s="55">
        <v>1500</v>
      </c>
      <c r="E77" s="55">
        <v>500</v>
      </c>
      <c r="F77" s="55">
        <v>1000</v>
      </c>
      <c r="G77" s="45">
        <f>(Table14[[#This Row],[Medžiagos ir gaminiai, EUR be PVM]]+Table14[[#This Row],[Mašinų ir mechanizmų darbas, EUR be PVM]]+Table14[[#This Row],[Darbo užmokestis ir pridėtinės išlaidos, EUR be PVM]])</f>
        <v>3000</v>
      </c>
    </row>
    <row r="78" spans="2:14" x14ac:dyDescent="0.35">
      <c r="B78" s="19">
        <v>190000</v>
      </c>
      <c r="C78" s="25" t="s">
        <v>22</v>
      </c>
      <c r="D78" s="47">
        <f>SUM(D79+D84+D87+D89)</f>
        <v>198500</v>
      </c>
      <c r="E78" s="47">
        <f>SUM(E79+E84+E87+E89)</f>
        <v>27845</v>
      </c>
      <c r="F78" s="47">
        <f>SUM(F79+F84+F87+F89)</f>
        <v>178669</v>
      </c>
      <c r="G78" s="22">
        <f>SUM(D78:F78)</f>
        <v>405014</v>
      </c>
    </row>
    <row r="79" spans="2:14" ht="15" customHeight="1" outlineLevel="1" x14ac:dyDescent="0.35">
      <c r="B79" s="27">
        <v>190040</v>
      </c>
      <c r="C79" s="28" t="s">
        <v>48</v>
      </c>
      <c r="D79" s="46">
        <f>SUM(D80:D83)</f>
        <v>34500</v>
      </c>
      <c r="E79" s="46">
        <f>SUM(E80:E83)</f>
        <v>2485</v>
      </c>
      <c r="F79" s="46">
        <f>SUM(F80:F83)</f>
        <v>17769</v>
      </c>
      <c r="G79" s="29">
        <f>SUM(D79:F79)</f>
        <v>54754</v>
      </c>
    </row>
    <row r="80" spans="2:14" outlineLevel="1" x14ac:dyDescent="0.35">
      <c r="B80" s="32">
        <v>190040</v>
      </c>
      <c r="C80" s="30" t="s">
        <v>49</v>
      </c>
      <c r="D80" s="55">
        <v>5000</v>
      </c>
      <c r="E80" s="55">
        <v>500</v>
      </c>
      <c r="F80" s="55">
        <v>2680</v>
      </c>
      <c r="G80" s="45">
        <f>(Table14[[#This Row],[Medžiagos ir gaminiai, EUR be PVM]]+Table14[[#This Row],[Mašinų ir mechanizmų darbas, EUR be PVM]]+Table14[[#This Row],[Darbo užmokestis ir pridėtinės išlaidos, EUR be PVM]])</f>
        <v>8180</v>
      </c>
    </row>
    <row r="81" spans="2:7" outlineLevel="1" x14ac:dyDescent="0.35">
      <c r="B81" s="32">
        <v>190040</v>
      </c>
      <c r="C81" s="30" t="s">
        <v>50</v>
      </c>
      <c r="D81" s="55">
        <v>9000</v>
      </c>
      <c r="E81" s="55">
        <v>685</v>
      </c>
      <c r="F81" s="55">
        <v>4589</v>
      </c>
      <c r="G81" s="45">
        <f>(Table14[[#This Row],[Medžiagos ir gaminiai, EUR be PVM]]+Table14[[#This Row],[Mašinų ir mechanizmų darbas, EUR be PVM]]+Table14[[#This Row],[Darbo užmokestis ir pridėtinės išlaidos, EUR be PVM]])</f>
        <v>14274</v>
      </c>
    </row>
    <row r="82" spans="2:7" outlineLevel="1" x14ac:dyDescent="0.35">
      <c r="B82" s="32">
        <v>190040</v>
      </c>
      <c r="C82" s="30" t="s">
        <v>51</v>
      </c>
      <c r="D82" s="55">
        <v>11500</v>
      </c>
      <c r="E82" s="55">
        <v>700</v>
      </c>
      <c r="F82" s="55">
        <v>6000</v>
      </c>
      <c r="G82" s="45">
        <f>(Table14[[#This Row],[Medžiagos ir gaminiai, EUR be PVM]]+Table14[[#This Row],[Mašinų ir mechanizmų darbas, EUR be PVM]]+Table14[[#This Row],[Darbo užmokestis ir pridėtinės išlaidos, EUR be PVM]])</f>
        <v>18200</v>
      </c>
    </row>
    <row r="83" spans="2:7" outlineLevel="1" x14ac:dyDescent="0.35">
      <c r="B83" s="32">
        <v>190040</v>
      </c>
      <c r="C83" s="30" t="s">
        <v>58</v>
      </c>
      <c r="D83" s="55">
        <v>9000</v>
      </c>
      <c r="E83" s="55">
        <v>600</v>
      </c>
      <c r="F83" s="55">
        <v>4500</v>
      </c>
      <c r="G83" s="45">
        <f>(Table14[[#This Row],[Medžiagos ir gaminiai, EUR be PVM]]+Table14[[#This Row],[Mašinų ir mechanizmų darbas, EUR be PVM]]+Table14[[#This Row],[Darbo užmokestis ir pridėtinės išlaidos, EUR be PVM]])</f>
        <v>14100</v>
      </c>
    </row>
    <row r="84" spans="2:7" ht="15" customHeight="1" outlineLevel="1" x14ac:dyDescent="0.35">
      <c r="B84" s="27">
        <v>190050</v>
      </c>
      <c r="C84" s="28" t="s">
        <v>23</v>
      </c>
      <c r="D84" s="46">
        <f>SUM(D85:D86)</f>
        <v>39000</v>
      </c>
      <c r="E84" s="46">
        <f>SUM(E85:E86)</f>
        <v>6000</v>
      </c>
      <c r="F84" s="46">
        <f>SUM(F85:F86)</f>
        <v>25000</v>
      </c>
      <c r="G84" s="29">
        <f>SUM(D84:F84)</f>
        <v>70000</v>
      </c>
    </row>
    <row r="85" spans="2:7" outlineLevel="1" x14ac:dyDescent="0.35">
      <c r="B85" s="32">
        <v>190050</v>
      </c>
      <c r="C85" s="30" t="s">
        <v>52</v>
      </c>
      <c r="D85" s="55">
        <v>30000</v>
      </c>
      <c r="E85" s="55">
        <v>5000</v>
      </c>
      <c r="F85" s="55">
        <v>20000</v>
      </c>
      <c r="G85" s="45">
        <f>(Table14[[#This Row],[Medžiagos ir gaminiai, EUR be PVM]]+Table14[[#This Row],[Mašinų ir mechanizmų darbas, EUR be PVM]]+Table14[[#This Row],[Darbo užmokestis ir pridėtinės išlaidos, EUR be PVM]])</f>
        <v>55000</v>
      </c>
    </row>
    <row r="86" spans="2:7" outlineLevel="1" x14ac:dyDescent="0.35">
      <c r="B86" s="32">
        <v>190050</v>
      </c>
      <c r="C86" s="30" t="s">
        <v>53</v>
      </c>
      <c r="D86" s="55">
        <v>9000</v>
      </c>
      <c r="E86" s="55">
        <v>1000</v>
      </c>
      <c r="F86" s="55">
        <v>5000</v>
      </c>
      <c r="G86" s="45">
        <f>(Table14[[#This Row],[Medžiagos ir gaminiai, EUR be PVM]]+Table14[[#This Row],[Mašinų ir mechanizmų darbas, EUR be PVM]]+Table14[[#This Row],[Darbo užmokestis ir pridėtinės išlaidos, EUR be PVM]])</f>
        <v>15000</v>
      </c>
    </row>
    <row r="87" spans="2:7" ht="15" customHeight="1" outlineLevel="1" x14ac:dyDescent="0.35">
      <c r="B87" s="27">
        <v>190060</v>
      </c>
      <c r="C87" s="28" t="s">
        <v>24</v>
      </c>
      <c r="D87" s="46">
        <f>SUM(D88)</f>
        <v>70000</v>
      </c>
      <c r="E87" s="46">
        <f>SUM(E88)</f>
        <v>15000</v>
      </c>
      <c r="F87" s="46">
        <f>SUM(F88)</f>
        <v>105000</v>
      </c>
      <c r="G87" s="29">
        <f>SUM(D87:F87)</f>
        <v>190000</v>
      </c>
    </row>
    <row r="88" spans="2:7" outlineLevel="1" x14ac:dyDescent="0.35">
      <c r="B88" s="32">
        <v>190060</v>
      </c>
      <c r="C88" s="30" t="s">
        <v>24</v>
      </c>
      <c r="D88" s="55">
        <v>70000</v>
      </c>
      <c r="E88" s="55">
        <v>15000</v>
      </c>
      <c r="F88" s="55">
        <v>105000</v>
      </c>
      <c r="G88" s="45">
        <f>(Table14[[#This Row],[Medžiagos ir gaminiai, EUR be PVM]]+Table14[[#This Row],[Mašinų ir mechanizmų darbas, EUR be PVM]]+Table14[[#This Row],[Darbo užmokestis ir pridėtinės išlaidos, EUR be PVM]])</f>
        <v>190000</v>
      </c>
    </row>
    <row r="89" spans="2:7" ht="15" customHeight="1" outlineLevel="1" x14ac:dyDescent="0.35">
      <c r="B89" s="27">
        <v>190070</v>
      </c>
      <c r="C89" s="28" t="s">
        <v>25</v>
      </c>
      <c r="D89" s="46">
        <f>SUM(D90:D95)</f>
        <v>55000</v>
      </c>
      <c r="E89" s="46">
        <f>SUM(E90:E95)</f>
        <v>4360</v>
      </c>
      <c r="F89" s="46">
        <f>SUM(F90:F95)</f>
        <v>30900</v>
      </c>
      <c r="G89" s="29">
        <f>SUM(D89:F89)</f>
        <v>90260</v>
      </c>
    </row>
    <row r="90" spans="2:7" ht="16.5" customHeight="1" outlineLevel="1" x14ac:dyDescent="0.35">
      <c r="B90" s="35">
        <v>190070</v>
      </c>
      <c r="C90" s="54" t="s">
        <v>59</v>
      </c>
      <c r="D90" s="55">
        <v>13000</v>
      </c>
      <c r="E90" s="55">
        <v>2000</v>
      </c>
      <c r="F90" s="55">
        <v>10000</v>
      </c>
      <c r="G90" s="48">
        <f>(Table14[[#This Row],[Medžiagos ir gaminiai, EUR be PVM]]+Table14[[#This Row],[Mašinų ir mechanizmų darbas, EUR be PVM]]+Table14[[#This Row],[Darbo užmokestis ir pridėtinės išlaidos, EUR be PVM]])</f>
        <v>25000</v>
      </c>
    </row>
    <row r="91" spans="2:7" ht="16.5" customHeight="1" outlineLevel="1" x14ac:dyDescent="0.35">
      <c r="B91" s="35">
        <v>190070</v>
      </c>
      <c r="C91" s="41" t="s">
        <v>60</v>
      </c>
      <c r="D91" s="55">
        <v>1000</v>
      </c>
      <c r="E91" s="55">
        <v>500</v>
      </c>
      <c r="F91" s="55">
        <v>2000</v>
      </c>
      <c r="G91" s="48">
        <f>(Table14[[#This Row],[Medžiagos ir gaminiai, EUR be PVM]]+Table14[[#This Row],[Mašinų ir mechanizmų darbas, EUR be PVM]]+Table14[[#This Row],[Darbo užmokestis ir pridėtinės išlaidos, EUR be PVM]])</f>
        <v>3500</v>
      </c>
    </row>
    <row r="92" spans="2:7" ht="16.5" customHeight="1" outlineLevel="1" x14ac:dyDescent="0.35">
      <c r="B92" s="35">
        <v>190070</v>
      </c>
      <c r="C92" s="41" t="s">
        <v>61</v>
      </c>
      <c r="D92" s="55">
        <v>500</v>
      </c>
      <c r="E92" s="55">
        <v>120</v>
      </c>
      <c r="F92" s="55">
        <v>600</v>
      </c>
      <c r="G92" s="48">
        <f>(Table14[[#This Row],[Medžiagos ir gaminiai, EUR be PVM]]+Table14[[#This Row],[Mašinų ir mechanizmų darbas, EUR be PVM]]+Table14[[#This Row],[Darbo užmokestis ir pridėtinės išlaidos, EUR be PVM]])</f>
        <v>1220</v>
      </c>
    </row>
    <row r="93" spans="2:7" ht="16.5" customHeight="1" outlineLevel="1" x14ac:dyDescent="0.35">
      <c r="B93" s="35">
        <v>190070</v>
      </c>
      <c r="C93" s="41" t="s">
        <v>62</v>
      </c>
      <c r="D93" s="55">
        <v>15000</v>
      </c>
      <c r="E93" s="55">
        <v>120</v>
      </c>
      <c r="F93" s="55">
        <v>3000</v>
      </c>
      <c r="G93" s="48">
        <f>(Table14[[#This Row],[Medžiagos ir gaminiai, EUR be PVM]]+Table14[[#This Row],[Mašinų ir mechanizmų darbas, EUR be PVM]]+Table14[[#This Row],[Darbo užmokestis ir pridėtinės išlaidos, EUR be PVM]])</f>
        <v>18120</v>
      </c>
    </row>
    <row r="94" spans="2:7" ht="16.5" customHeight="1" outlineLevel="1" x14ac:dyDescent="0.35">
      <c r="B94" s="35">
        <v>190070</v>
      </c>
      <c r="C94" s="41" t="s">
        <v>63</v>
      </c>
      <c r="D94" s="55">
        <v>25000</v>
      </c>
      <c r="E94" s="55">
        <v>1500</v>
      </c>
      <c r="F94" s="55">
        <v>15000</v>
      </c>
      <c r="G94" s="48">
        <f>(Table14[[#This Row],[Medžiagos ir gaminiai, EUR be PVM]]+Table14[[#This Row],[Mašinų ir mechanizmų darbas, EUR be PVM]]+Table14[[#This Row],[Darbo užmokestis ir pridėtinės išlaidos, EUR be PVM]])</f>
        <v>41500</v>
      </c>
    </row>
    <row r="95" spans="2:7" ht="16.5" customHeight="1" outlineLevel="1" thickBot="1" x14ac:dyDescent="0.4">
      <c r="B95" s="35">
        <v>190070</v>
      </c>
      <c r="C95" s="41" t="s">
        <v>64</v>
      </c>
      <c r="D95" s="55">
        <v>500</v>
      </c>
      <c r="E95" s="55">
        <v>120</v>
      </c>
      <c r="F95" s="55">
        <v>300</v>
      </c>
      <c r="G95" s="48">
        <f>(Table14[[#This Row],[Medžiagos ir gaminiai, EUR be PVM]]+Table14[[#This Row],[Mašinų ir mechanizmų darbas, EUR be PVM]]+Table14[[#This Row],[Darbo užmokestis ir pridėtinės išlaidos, EUR be PVM]])</f>
        <v>920</v>
      </c>
    </row>
    <row r="96" spans="2:7" ht="15.5" thickTop="1" thickBot="1" x14ac:dyDescent="0.4">
      <c r="B96" s="42"/>
      <c r="C96" s="42" t="s">
        <v>92</v>
      </c>
      <c r="D96" s="49">
        <f>D78+D75+D72+D45+D28+D17+D15+D13+D11</f>
        <v>1911401</v>
      </c>
      <c r="E96" s="49">
        <f>E78+E75+E72+E45+E28+E17+E15+E13+E11</f>
        <v>472430</v>
      </c>
      <c r="F96" s="49">
        <f>F78+F75+F72+F45+F28+F17+F15+F13+F11</f>
        <v>1288169</v>
      </c>
      <c r="G96" s="50">
        <f>Table14[[#This Row],[Medžiagos ir gaminiai, EUR be PVM]]+Table14[[#This Row],[Mašinų ir mechanizmų darbas, EUR be PVM]]+Table14[[#This Row],[Darbo užmokestis ir pridėtinės išlaidos, EUR be PVM]]</f>
        <v>3672000</v>
      </c>
    </row>
    <row r="97" spans="2:7" ht="15.5" thickTop="1" thickBot="1" x14ac:dyDescent="0.4">
      <c r="B97" s="9"/>
      <c r="C97" s="9" t="s">
        <v>93</v>
      </c>
      <c r="D97" s="51">
        <f>+D96*0.21</f>
        <v>401394.20999999996</v>
      </c>
      <c r="E97" s="51">
        <f>+E96*0.21</f>
        <v>99210.3</v>
      </c>
      <c r="F97" s="51">
        <f>+F96*0.21</f>
        <v>270515.49</v>
      </c>
      <c r="G97" s="50">
        <f>+G96*0.21</f>
        <v>771120</v>
      </c>
    </row>
    <row r="98" spans="2:7" ht="15.5" thickTop="1" thickBot="1" x14ac:dyDescent="0.4">
      <c r="B98" s="9"/>
      <c r="C98" s="9" t="s">
        <v>94</v>
      </c>
      <c r="D98" s="52">
        <f t="shared" ref="D98:G98" si="4">+D96+D97</f>
        <v>2312795.21</v>
      </c>
      <c r="E98" s="52">
        <f t="shared" si="4"/>
        <v>571640.30000000005</v>
      </c>
      <c r="F98" s="52">
        <f t="shared" si="4"/>
        <v>1558684.49</v>
      </c>
      <c r="G98" s="53">
        <f t="shared" si="4"/>
        <v>4443120</v>
      </c>
    </row>
    <row r="99" spans="2:7" ht="15" thickTop="1" x14ac:dyDescent="0.35"/>
    <row r="100" spans="2:7" ht="135" customHeight="1" x14ac:dyDescent="0.35">
      <c r="B100" s="63" t="s">
        <v>100</v>
      </c>
      <c r="C100" s="62"/>
      <c r="D100" s="62"/>
      <c r="E100" s="62"/>
      <c r="F100" s="62"/>
      <c r="G100" s="6"/>
    </row>
    <row r="101" spans="2:7" customFormat="1" ht="135" customHeight="1" x14ac:dyDescent="0.35">
      <c r="B101" s="62"/>
      <c r="C101" s="62"/>
      <c r="D101" s="62"/>
      <c r="E101" s="62"/>
      <c r="F101" s="62"/>
      <c r="G101" s="62"/>
    </row>
    <row r="102" spans="2:7" x14ac:dyDescent="0.35">
      <c r="D102" s="57"/>
      <c r="E102" s="57"/>
      <c r="F102" s="57"/>
      <c r="G102" s="57"/>
    </row>
  </sheetData>
  <sheetProtection algorithmName="SHA-512" hashValue="crhXAacsdXs5LsbujN19wSsWVo6MUZqkuanRvxEGZAAVx3oOjpibAZRoI/mJk+/ePuORdHWGapRRo5EJ2200Cw==" saltValue="6lOL343Drl8z5QkTxeEDLA==" spinCount="100000" sheet="1" formatCells="0" formatColumns="0" formatRows="0" insertColumns="0" insertRows="0" insertHyperlinks="0" deleteColumns="0" deleteRows="0" sort="0" autoFilter="0" pivotTables="0"/>
  <mergeCells count="8">
    <mergeCell ref="D102:G102"/>
    <mergeCell ref="B2:G2"/>
    <mergeCell ref="B3:G3"/>
    <mergeCell ref="B5:G5"/>
    <mergeCell ref="B6:G6"/>
    <mergeCell ref="B7:G7"/>
    <mergeCell ref="B101:G101"/>
    <mergeCell ref="B100:F100"/>
  </mergeCells>
  <phoneticPr fontId="14"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5" x14ac:dyDescent="0.35"/>
  <cols>
    <col min="1" max="1" width="11" customWidth="1"/>
  </cols>
  <sheetData>
    <row r="2" spans="1:1" x14ac:dyDescent="0.35">
      <c r="A2" t="s">
        <v>66</v>
      </c>
    </row>
    <row r="3" spans="1:1" x14ac:dyDescent="0.35">
      <c r="A3" s="1" t="s">
        <v>29</v>
      </c>
    </row>
    <row r="4" spans="1:1" x14ac:dyDescent="0.35">
      <c r="A4" s="1" t="s">
        <v>96</v>
      </c>
    </row>
    <row r="5" spans="1:1" x14ac:dyDescent="0.35">
      <c r="A5" s="1" t="s">
        <v>32</v>
      </c>
    </row>
    <row r="6" spans="1:1" x14ac:dyDescent="0.35">
      <c r="A6" s="1" t="s">
        <v>67</v>
      </c>
    </row>
    <row r="7" spans="1:1" x14ac:dyDescent="0.35">
      <c r="A7" s="1" t="s">
        <v>68</v>
      </c>
    </row>
    <row r="8" spans="1:1" x14ac:dyDescent="0.35">
      <c r="A8" s="1" t="s">
        <v>46</v>
      </c>
    </row>
    <row r="9" spans="1:1" x14ac:dyDescent="0.35">
      <c r="A9" s="1" t="s">
        <v>33</v>
      </c>
    </row>
    <row r="10" spans="1:1" x14ac:dyDescent="0.35">
      <c r="A10" s="1" t="s">
        <v>69</v>
      </c>
    </row>
    <row r="11" spans="1:1" x14ac:dyDescent="0.35">
      <c r="A11" s="1" t="s">
        <v>70</v>
      </c>
    </row>
    <row r="12" spans="1:1" x14ac:dyDescent="0.35">
      <c r="A12" s="1"/>
    </row>
    <row r="13" spans="1:1" x14ac:dyDescent="0.35">
      <c r="A13" s="1"/>
    </row>
    <row r="14" spans="1:1" x14ac:dyDescent="0.35">
      <c r="A14" s="1"/>
    </row>
    <row r="15" spans="1:1" x14ac:dyDescent="0.35">
      <c r="A15" s="1"/>
    </row>
    <row r="16" spans="1:1" x14ac:dyDescent="0.35">
      <c r="A16" s="1"/>
    </row>
    <row r="17" spans="1:1" x14ac:dyDescent="0.35">
      <c r="A17" s="1"/>
    </row>
    <row r="18" spans="1:1" x14ac:dyDescent="0.35">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f68c30ea-a096-4013-93ef-8f739e1a9ca7" xsi:nil="true"/>
    <lcf76f155ced4ddcb4097134ff3c332f xmlns="54f70875-0353-4a72-9ec1-1b64caaf10f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6" ma:contentTypeDescription="Kurkite naują dokumentą." ma:contentTypeScope="" ma:versionID="3404952a8223e0d42a721e6e15f7a56d">
  <xsd:schema xmlns:xsd="http://www.w3.org/2001/XMLSchema" xmlns:xs="http://www.w3.org/2001/XMLSchema" xmlns:p="http://schemas.microsoft.com/office/2006/metadata/properties" xmlns:ns2="54f70875-0353-4a72-9ec1-1b64caaf10f3" xmlns:ns3="f68c30ea-a096-4013-93ef-8f739e1a9ca7" targetNamespace="http://schemas.microsoft.com/office/2006/metadata/properties" ma:root="true" ma:fieldsID="adc303241ed116cff227199562391aa7" ns2:_="" ns3:_="">
    <xsd:import namespace="54f70875-0353-4a72-9ec1-1b64caaf10f3"/>
    <xsd:import namespace="f68c30ea-a096-4013-93ef-8f739e1a9c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Vaizdų žymės" ma:readOnly="false" ma:fieldId="{5cf76f15-5ced-4ddc-b409-7134ff3c332f}" ma:taxonomyMulti="true" ma:sspId="296f5f6d-71d3-4cbe-985f-bfb09f8d0f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8c30ea-a096-4013-93ef-8f739e1a9ca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65e54e1-5450-4eee-a35e-611fab0fd7eb}" ma:internalName="TaxCatchAll" ma:showField="CatchAllData" ma:web="f68c30ea-a096-4013-93ef-8f739e1a9c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AF5F12-41D3-4153-B67D-4CB2B98D01AE}">
  <ds:schemaRefs>
    <ds:schemaRef ds:uri="http://schemas.microsoft.com/DataMashup"/>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 ds:uri="f68c30ea-a096-4013-93ef-8f739e1a9ca7"/>
    <ds:schemaRef ds:uri="54f70875-0353-4a72-9ec1-1b64caaf10f3"/>
  </ds:schemaRefs>
</ds:datastoreItem>
</file>

<file path=customXml/itemProps3.xml><?xml version="1.0" encoding="utf-8"?>
<ds:datastoreItem xmlns:ds="http://schemas.openxmlformats.org/officeDocument/2006/customXml" ds:itemID="{230DBBA0-FAB5-46E9-AD28-4B56F05FA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f68c30ea-a096-4013-93ef-8f739e1a9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AC2A2C-45EA-43DA-8BB7-ECF77D2F0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110 kV Žiniaraštis_Projektuot.</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Gintautas Šimonis</cp:lastModifiedBy>
  <cp:revision/>
  <dcterms:created xsi:type="dcterms:W3CDTF">2017-01-02T13:37:49Z</dcterms:created>
  <dcterms:modified xsi:type="dcterms:W3CDTF">2025-09-08T05:19:27Z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0x0101007E16603DCB9BA644B6F121D9A9CC8F30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y fmtid="{D5CDD505-2E9C-101B-9397-08002B2CF9AE}" pid="10" name="MediaServiceImageTags">
    <vt:lpwstr/>
  </property>
</Properties>
</file>