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nzbl\Desktop\Gelgaudiškio indeksacija\New folder\"/>
    </mc:Choice>
  </mc:AlternateContent>
  <xr:revisionPtr revIDLastSave="0" documentId="13_ncr:1_{EB6EF1BB-E77B-4F2F-A934-795AD19D5044}" xr6:coauthVersionLast="47" xr6:coauthVersionMax="47" xr10:uidLastSave="{00000000-0000-0000-0000-000000000000}"/>
  <bookViews>
    <workbookView xWindow="-120" yWindow="-120" windowWidth="29040" windowHeight="15720" xr2:uid="{35D4FDE3-B5D1-4329-8B3B-2AF4332485B0}"/>
  </bookViews>
  <sheets>
    <sheet name="Žiniarašt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5" i="1" l="1"/>
  <c r="I119" i="1"/>
  <c r="I118" i="1"/>
  <c r="G118" i="1"/>
  <c r="G119" i="1" s="1"/>
  <c r="F118" i="1"/>
  <c r="F119" i="1" s="1"/>
  <c r="E116" i="1"/>
  <c r="E115" i="1"/>
  <c r="E114" i="1"/>
  <c r="E113" i="1"/>
  <c r="E111" i="1"/>
  <c r="E108" i="1"/>
  <c r="E106" i="1"/>
  <c r="E104" i="1"/>
  <c r="E103" i="1"/>
  <c r="E101" i="1"/>
  <c r="E100" i="1"/>
  <c r="E97" i="1"/>
  <c r="E96" i="1"/>
  <c r="E94" i="1"/>
  <c r="E92" i="1"/>
  <c r="E91" i="1"/>
  <c r="E89" i="1"/>
  <c r="E88" i="1"/>
  <c r="E86" i="1"/>
  <c r="E84" i="1"/>
  <c r="E82" i="1"/>
  <c r="E80" i="1"/>
  <c r="E79" i="1"/>
  <c r="E78" i="1"/>
  <c r="E76" i="1"/>
  <c r="E74" i="1"/>
  <c r="E72" i="1"/>
  <c r="E70" i="1"/>
  <c r="E68" i="1"/>
  <c r="E66" i="1"/>
  <c r="E64" i="1"/>
  <c r="E62" i="1"/>
  <c r="E61" i="1" s="1"/>
  <c r="E60" i="1"/>
  <c r="E58" i="1"/>
  <c r="E57" i="1"/>
  <c r="E53" i="1"/>
  <c r="E54" i="1"/>
  <c r="E52" i="1"/>
  <c r="E49" i="1"/>
  <c r="E50" i="1"/>
  <c r="E48" i="1"/>
  <c r="E44" i="1"/>
  <c r="E45" i="1"/>
  <c r="E43" i="1"/>
  <c r="E40" i="1"/>
  <c r="E41" i="1"/>
  <c r="E39" i="1"/>
  <c r="E36" i="1"/>
  <c r="E37" i="1"/>
  <c r="E35" i="1"/>
  <c r="E32" i="1"/>
  <c r="E33" i="1"/>
  <c r="E31" i="1"/>
  <c r="E28" i="1"/>
  <c r="E29" i="1"/>
  <c r="E27" i="1"/>
  <c r="E23" i="1"/>
  <c r="E24" i="1"/>
  <c r="E22" i="1"/>
  <c r="E18" i="1"/>
  <c r="E16" i="1"/>
  <c r="E15" i="1"/>
  <c r="I25" i="1" l="1"/>
  <c r="I90" i="1"/>
  <c r="E90" i="1"/>
  <c r="F90" i="1"/>
  <c r="G90" i="1"/>
  <c r="I89" i="1"/>
  <c r="I80" i="1" l="1"/>
  <c r="I23" i="1"/>
  <c r="I24" i="1"/>
  <c r="I79" i="1"/>
  <c r="I77" i="1" s="1"/>
  <c r="I53" i="1"/>
  <c r="I51" i="1" s="1"/>
  <c r="I54" i="1"/>
  <c r="I49" i="1"/>
  <c r="I47" i="1" s="1"/>
  <c r="I50" i="1"/>
  <c r="I44" i="1"/>
  <c r="I42" i="1" s="1"/>
  <c r="I45" i="1"/>
  <c r="I40" i="1"/>
  <c r="I38" i="1" s="1"/>
  <c r="I41" i="1"/>
  <c r="I36" i="1"/>
  <c r="I34" i="1" s="1"/>
  <c r="I37" i="1"/>
  <c r="I32" i="1"/>
  <c r="I30" i="1" s="1"/>
  <c r="I33" i="1"/>
  <c r="I28" i="1"/>
  <c r="I29" i="1"/>
  <c r="I110" i="1"/>
  <c r="I109" i="1" s="1"/>
  <c r="I107" i="1"/>
  <c r="I105" i="1"/>
  <c r="I102" i="1"/>
  <c r="I99" i="1"/>
  <c r="I95" i="1"/>
  <c r="I93" i="1"/>
  <c r="I87" i="1"/>
  <c r="I85" i="1"/>
  <c r="I83" i="1"/>
  <c r="I81" i="1"/>
  <c r="I75" i="1"/>
  <c r="I73" i="1"/>
  <c r="I71" i="1"/>
  <c r="I69" i="1"/>
  <c r="I67" i="1"/>
  <c r="I65" i="1"/>
  <c r="I63" i="1"/>
  <c r="I61" i="1"/>
  <c r="I59" i="1"/>
  <c r="I56" i="1"/>
  <c r="I26" i="1"/>
  <c r="I21" i="1"/>
  <c r="I20" i="1" s="1"/>
  <c r="I112" i="1"/>
  <c r="I114" i="1"/>
  <c r="I115" i="1"/>
  <c r="I116" i="1"/>
  <c r="I113" i="1"/>
  <c r="I111" i="1"/>
  <c r="I108" i="1"/>
  <c r="I106" i="1"/>
  <c r="I104" i="1"/>
  <c r="I103" i="1"/>
  <c r="I101" i="1"/>
  <c r="I100" i="1"/>
  <c r="I97" i="1"/>
  <c r="I96" i="1"/>
  <c r="I94" i="1"/>
  <c r="I92" i="1"/>
  <c r="I91" i="1"/>
  <c r="I88" i="1"/>
  <c r="I86" i="1"/>
  <c r="I84" i="1"/>
  <c r="I82" i="1"/>
  <c r="I78" i="1"/>
  <c r="I76" i="1"/>
  <c r="I74" i="1"/>
  <c r="I72" i="1"/>
  <c r="I70" i="1"/>
  <c r="I68" i="1"/>
  <c r="I66" i="1"/>
  <c r="I64" i="1"/>
  <c r="I62" i="1"/>
  <c r="I60" i="1"/>
  <c r="I58" i="1"/>
  <c r="I57" i="1"/>
  <c r="I52" i="1"/>
  <c r="I48" i="1"/>
  <c r="I43" i="1"/>
  <c r="I39" i="1"/>
  <c r="I35" i="1"/>
  <c r="I31" i="1"/>
  <c r="I27" i="1"/>
  <c r="I22" i="1"/>
  <c r="I18" i="1"/>
  <c r="I16" i="1"/>
  <c r="I15" i="1"/>
  <c r="I98" i="1" l="1"/>
  <c r="I55" i="1"/>
  <c r="I117" i="1" s="1"/>
  <c r="I46" i="1"/>
  <c r="F112" i="1"/>
  <c r="G112" i="1"/>
  <c r="F110" i="1"/>
  <c r="F109" i="1" s="1"/>
  <c r="G110" i="1"/>
  <c r="G109" i="1" s="1"/>
  <c r="F107" i="1"/>
  <c r="G107" i="1"/>
  <c r="F105" i="1"/>
  <c r="G105" i="1"/>
  <c r="F102" i="1"/>
  <c r="G102" i="1"/>
  <c r="F99" i="1"/>
  <c r="G99" i="1"/>
  <c r="F95" i="1"/>
  <c r="G95" i="1"/>
  <c r="F93" i="1"/>
  <c r="G93" i="1"/>
  <c r="F87" i="1"/>
  <c r="G87" i="1"/>
  <c r="F85" i="1"/>
  <c r="G85" i="1"/>
  <c r="F83" i="1"/>
  <c r="G83" i="1"/>
  <c r="F81" i="1"/>
  <c r="G81" i="1"/>
  <c r="F77" i="1"/>
  <c r="G77" i="1"/>
  <c r="F75" i="1"/>
  <c r="G75" i="1"/>
  <c r="F73" i="1"/>
  <c r="G73" i="1"/>
  <c r="F71" i="1"/>
  <c r="G71" i="1"/>
  <c r="F69" i="1"/>
  <c r="G69" i="1"/>
  <c r="F67" i="1"/>
  <c r="G67" i="1"/>
  <c r="F65" i="1"/>
  <c r="G65" i="1"/>
  <c r="F63" i="1"/>
  <c r="G63" i="1"/>
  <c r="F61" i="1"/>
  <c r="G61" i="1"/>
  <c r="F59" i="1"/>
  <c r="G59" i="1"/>
  <c r="F56" i="1"/>
  <c r="G56" i="1"/>
  <c r="F51" i="1"/>
  <c r="G51" i="1"/>
  <c r="F47" i="1"/>
  <c r="G47" i="1"/>
  <c r="F42" i="1"/>
  <c r="G42" i="1"/>
  <c r="F38" i="1"/>
  <c r="G38" i="1"/>
  <c r="F34" i="1"/>
  <c r="G34" i="1"/>
  <c r="F30" i="1"/>
  <c r="G30" i="1"/>
  <c r="F26" i="1"/>
  <c r="G26" i="1"/>
  <c r="F21" i="1"/>
  <c r="F20" i="1" s="1"/>
  <c r="G21" i="1"/>
  <c r="G20" i="1" s="1"/>
  <c r="G98" i="1" l="1"/>
  <c r="F98" i="1"/>
  <c r="F55" i="1"/>
  <c r="F117" i="1" s="1"/>
  <c r="G117" i="1"/>
  <c r="F46" i="1"/>
  <c r="G46" i="1"/>
  <c r="E112" i="1" l="1"/>
  <c r="E110" i="1"/>
  <c r="E109" i="1" s="1"/>
  <c r="E107" i="1"/>
  <c r="E105" i="1"/>
  <c r="E102" i="1"/>
  <c r="E99" i="1"/>
  <c r="E95" i="1"/>
  <c r="E93" i="1"/>
  <c r="E87" i="1"/>
  <c r="E85" i="1"/>
  <c r="E83" i="1"/>
  <c r="E81" i="1"/>
  <c r="E77" i="1"/>
  <c r="E75" i="1"/>
  <c r="E73" i="1"/>
  <c r="E71" i="1"/>
  <c r="E69" i="1"/>
  <c r="E67" i="1"/>
  <c r="E65" i="1"/>
  <c r="E63" i="1"/>
  <c r="E59" i="1"/>
  <c r="E56" i="1"/>
  <c r="E51" i="1"/>
  <c r="E47" i="1"/>
  <c r="E42" i="1"/>
  <c r="E38" i="1"/>
  <c r="E34" i="1"/>
  <c r="E30" i="1"/>
  <c r="E26" i="1"/>
  <c r="E21" i="1"/>
  <c r="E20" i="1" s="1"/>
  <c r="D110" i="1"/>
  <c r="D107" i="1"/>
  <c r="D105" i="1"/>
  <c r="D102" i="1"/>
  <c r="D99" i="1"/>
  <c r="D95" i="1"/>
  <c r="D93" i="1"/>
  <c r="D90" i="1"/>
  <c r="D85" i="1"/>
  <c r="D83" i="1"/>
  <c r="D81" i="1"/>
  <c r="E98" i="1" l="1"/>
  <c r="E55" i="1"/>
  <c r="E46" i="1"/>
  <c r="E25" i="1"/>
  <c r="D73" i="1"/>
  <c r="D71" i="1"/>
  <c r="D69" i="1"/>
  <c r="D67" i="1"/>
  <c r="D65" i="1"/>
  <c r="D63" i="1"/>
  <c r="D61" i="1"/>
  <c r="D59" i="1"/>
  <c r="D56" i="1"/>
  <c r="D51" i="1"/>
  <c r="D47" i="1"/>
  <c r="D42" i="1"/>
  <c r="D38" i="1"/>
  <c r="D34" i="1"/>
  <c r="D30" i="1"/>
  <c r="D26" i="1"/>
  <c r="D98" i="1"/>
  <c r="D25" i="1" l="1"/>
  <c r="D112" i="1"/>
  <c r="D87" i="1"/>
  <c r="D77" i="1"/>
  <c r="D21" i="1"/>
  <c r="D55" i="1" l="1"/>
  <c r="D46" i="1" l="1"/>
  <c r="D20" i="1"/>
  <c r="D109" i="1"/>
  <c r="D117" i="1" l="1"/>
  <c r="D118" i="1" s="1"/>
  <c r="E117" i="1" l="1"/>
  <c r="D119" i="1"/>
  <c r="E118" i="1" l="1"/>
  <c r="E119" i="1" s="1"/>
</calcChain>
</file>

<file path=xl/sharedStrings.xml><?xml version="1.0" encoding="utf-8"?>
<sst xmlns="http://schemas.openxmlformats.org/spreadsheetml/2006/main" count="149" uniqueCount="92">
  <si>
    <t>Data _______________________</t>
  </si>
  <si>
    <t>Mokėjimų planas parengtas _______________________</t>
  </si>
  <si>
    <t>Apsauginės ir gaisrinės signalizacijos sistemos</t>
  </si>
  <si>
    <t>Kompiuterinė technika, orgtechnika ir telekomunikacijų įranga</t>
  </si>
  <si>
    <t>Elektros apskaitos prietaisai (Senų elektros apskaitos prietaisų demontavimo ir naujų montavimo ir derinimo darbai)</t>
  </si>
  <si>
    <t>Darbo įtaisai, įrankiai ir prietaisai</t>
  </si>
  <si>
    <t>Vėdinimo, apšvietimo, gaisro gesinimo sistemos ir įrengimai</t>
  </si>
  <si>
    <t>Mašinos,  įrengimai ir sistemos</t>
  </si>
  <si>
    <t>Transformatorių pastočių akumuliatorių baterijos ir jų įkrovimo įtaisai</t>
  </si>
  <si>
    <t>Transformatorių pastočių 0,4 kV ir žemesnės įtampos įrenginiai</t>
  </si>
  <si>
    <t>RAA prijunginių rekonstravimas ir derinimas</t>
  </si>
  <si>
    <t>Pilnos komplektacijos RAA spinta. Autotransformatoriaus pagrindinės ir technologinės apsaugos, 330 kV, 110 kV ir t.t. apsaugos ir montavimas</t>
  </si>
  <si>
    <t>Relinės apsaugos ir automatikos mikroprocesoriniai įrenginiai</t>
  </si>
  <si>
    <t>Relinės apsaugos ir automatikos elektromechaniniai įrenginiai</t>
  </si>
  <si>
    <t>110 kV viršitampių ribotuvai</t>
  </si>
  <si>
    <t>110 kV skyriklių sumontavimas ir bandymai/matavimai</t>
  </si>
  <si>
    <t>110 kV skyriklis</t>
  </si>
  <si>
    <t>110 kV jungtuvo sumontavimas ir bandymai/matavimai</t>
  </si>
  <si>
    <t>Lauko ir vidaus skirstyklų elektros įrenginiai</t>
  </si>
  <si>
    <t>Elektros įrenginiai</t>
  </si>
  <si>
    <t>Kiti statiniai</t>
  </si>
  <si>
    <t>Tvora, vartai</t>
  </si>
  <si>
    <t xml:space="preserve">Inžineriniai tinklai </t>
  </si>
  <si>
    <t>Kiti projektavimo užduotyje nurodyti darbai</t>
  </si>
  <si>
    <t>Keliai, aikštelės ir kitos dangos</t>
  </si>
  <si>
    <t>Keliai ir aikštelės</t>
  </si>
  <si>
    <t>Statiniai ir įrenginiai</t>
  </si>
  <si>
    <t>Transformatorių pastočių, skirstyklų pastatai (Įskaitant kilnojamąjį modulinį karkasinį pastotės valdymo pultą ir jame esančius baldus)</t>
  </si>
  <si>
    <t xml:space="preserve">Pastatai </t>
  </si>
  <si>
    <t>X</t>
  </si>
  <si>
    <t>MATERIALUSIS TURTAS</t>
  </si>
  <si>
    <t>Programinės įrangos paketai</t>
  </si>
  <si>
    <t>NEMATERIALUSIS TURTAS</t>
  </si>
  <si>
    <t>Inžineriniai tyrinėjimai</t>
  </si>
  <si>
    <t>1.2</t>
  </si>
  <si>
    <t>Techninis projektas</t>
  </si>
  <si>
    <t>1.1</t>
  </si>
  <si>
    <t>IMT turto grupes pavadinimas</t>
  </si>
  <si>
    <t>(Pasiūlymo forma)</t>
  </si>
  <si>
    <t>110 kV matavimo transformatoriai</t>
  </si>
  <si>
    <t>110 kV matavimo transformatorių sumontavimas ir bandymai/matavimai</t>
  </si>
  <si>
    <t>Elektros ir ryšių linijų statiniai ir įrenginiai</t>
  </si>
  <si>
    <t>Šviesolaidinio ryšio linijos</t>
  </si>
  <si>
    <t>Transformatorių pastočių, skirstyklų pastatai</t>
  </si>
  <si>
    <t>Oro linija tarp 110 kv transformatorių pastočių su atšaka (iki 4 atramų) arba be jos</t>
  </si>
  <si>
    <t>Akumuliatorių baterija</t>
  </si>
  <si>
    <t>Elektros agregatai</t>
  </si>
  <si>
    <t>Duomenų perdavimo  tinklų įranga (priskiriamos  sąnaudos iš PU "TELEINFORMACIJOS SURINKIMO IR PERDAVIMO DALIS")</t>
  </si>
  <si>
    <t>Technologinio ir dispečerinio valdymo įrenginiai (priskiriamos sąnaudos iš PU "ELEKTRONINIŲ RYŠIŲ (TELEKOMUNIKACIJŲ) DALIS")</t>
  </si>
  <si>
    <t>Telekomunikacijų infrastruktūros įranga (priskiriamos sąnaudos iš PU "ELEKTRONINIŲ RYŠIŲ (TELEKOMUNIKACIJŲ) DALIS")</t>
  </si>
  <si>
    <t>111 kV jungtuvas su SF6 dujomis</t>
  </si>
  <si>
    <t>Įrenginių ir jų laikančių konstrukcijų demontavimas, utilizavimas</t>
  </si>
  <si>
    <t>108 kV viršitampių ribotuvų sumontavimas ir bandymai/matavimai</t>
  </si>
  <si>
    <t>šynolaidžių ir laikančių konstrukcijų sumontavimas</t>
  </si>
  <si>
    <t>įžeminimo kontūro įrengimas</t>
  </si>
  <si>
    <t>Nuolatinės srovės savų reikmių skydas, kabeliai</t>
  </si>
  <si>
    <t>Kintamos  srovė savų reikmių skydas , kabeliai</t>
  </si>
  <si>
    <t>Įkrovikliai</t>
  </si>
  <si>
    <t>vėdinimo, vėsinimo įranga</t>
  </si>
  <si>
    <t>apšvietimo įrenginiai</t>
  </si>
  <si>
    <t>Saulės elektrinės fotovoltiniai moduliai</t>
  </si>
  <si>
    <t>Saulės elektrinės inverteris, valdiklis ir kita įranga</t>
  </si>
  <si>
    <t>Kaina Eur be PVM*</t>
  </si>
  <si>
    <t>Pasiūlymo kaina Eur be PVM</t>
  </si>
  <si>
    <t>PVM</t>
  </si>
  <si>
    <t>Pasiūlymo kaina Eur su PVM</t>
  </si>
  <si>
    <t>110/10 kV Gelgaudiškio TP 110 kV skirstyklos rekonstravimas</t>
  </si>
  <si>
    <t xml:space="preserve">Medžiagos </t>
  </si>
  <si>
    <t>Mašinų ir mechanizmų darbas</t>
  </si>
  <si>
    <t>Darbo užmokestis ir pridėtinės išlaidos</t>
  </si>
  <si>
    <t>Priedas Nr.2</t>
  </si>
  <si>
    <t>Projektas:   110/10 kV Gelgaudiškio TP 110 kV skirstyklos rekonstravimas</t>
  </si>
  <si>
    <t>Projekto Nr.: PPRK2177</t>
  </si>
  <si>
    <t>Užsakovas: AB "Litgrid"</t>
  </si>
  <si>
    <t>Rangovas: UAB "Elmova"</t>
  </si>
  <si>
    <t>Sutartis, data:  23VP-SUT-27, 2023-02-02</t>
  </si>
  <si>
    <t>SUTARTIES ĮKAINIAI PO INDEKSACIJOS</t>
  </si>
  <si>
    <t>Medžiagų ir gaminių indekso pokyčio koeficientas</t>
  </si>
  <si>
    <t>Mašinų ir mechanizmų darbo indekso indekso pokyčio koeficientas</t>
  </si>
  <si>
    <t>Darbo užmokesčio ir pridėtinių išlaidų indekso pokyčio koeficientas</t>
  </si>
  <si>
    <t>Koeficientas</t>
  </si>
  <si>
    <t>Konkretus indeksas</t>
  </si>
  <si>
    <t>A</t>
  </si>
  <si>
    <t>B</t>
  </si>
  <si>
    <t>C</t>
  </si>
  <si>
    <t>Kaina Eur be PVM* po indeksacijos (E)</t>
  </si>
  <si>
    <t>E=A+D</t>
  </si>
  <si>
    <t>D=B*C</t>
  </si>
  <si>
    <r>
      <t>Užaktuota iki indeksacijos, Eur be PVM (</t>
    </r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charset val="186"/>
        <scheme val="minor"/>
      </rPr>
      <t>)</t>
    </r>
  </si>
  <si>
    <r>
      <t>Likutis aktuoti iki indeksacijos, Eur be PVM (</t>
    </r>
    <r>
      <rPr>
        <b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charset val="186"/>
        <scheme val="minor"/>
      </rPr>
      <t>)</t>
    </r>
  </si>
  <si>
    <r>
      <t>Konkretus indeksacijos koeficientas (</t>
    </r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charset val="186"/>
        <scheme val="minor"/>
      </rPr>
      <t>)</t>
    </r>
  </si>
  <si>
    <r>
      <t>Likutis aktuoti po indeksacijos, Eur be PVM (</t>
    </r>
    <r>
      <rPr>
        <b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charset val="186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</si>
</sst>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0.0000"/>
    <numFmt numFmtId="166" formatCode="#,##0.0000"/>
  </numFmts>
  <fonts count="23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8"/>
      <color rgb="FF000000"/>
      <name val="Trebuchet MS"/>
      <family val="2"/>
      <charset val="186"/>
    </font>
    <font>
      <sz val="8"/>
      <name val="Trebuchet MS"/>
      <family val="2"/>
      <charset val="186"/>
    </font>
    <font>
      <b/>
      <sz val="8"/>
      <color rgb="FF000000"/>
      <name val="Trebuchet MS"/>
      <family val="2"/>
      <charset val="186"/>
    </font>
    <font>
      <sz val="9"/>
      <name val="Trebuchet MS"/>
      <family val="2"/>
      <charset val="186"/>
    </font>
    <font>
      <b/>
      <sz val="8"/>
      <name val="Trebuchet MS"/>
      <family val="2"/>
      <charset val="186"/>
    </font>
    <font>
      <sz val="11"/>
      <color rgb="FF000000"/>
      <name val="Trebuchet MS"/>
      <family val="2"/>
      <charset val="186"/>
    </font>
    <font>
      <b/>
      <sz val="11"/>
      <color rgb="FF000000"/>
      <name val="Trebuchet MS"/>
      <family val="2"/>
      <charset val="186"/>
    </font>
    <font>
      <sz val="18"/>
      <color theme="1"/>
      <name val="Calibri"/>
      <family val="2"/>
      <charset val="186"/>
      <scheme val="minor"/>
    </font>
    <font>
      <b/>
      <sz val="8"/>
      <color rgb="FF000000"/>
      <name val="Trebuchet MS"/>
      <family val="2"/>
    </font>
    <font>
      <sz val="11"/>
      <color theme="1"/>
      <name val="Calibri"/>
      <family val="2"/>
      <scheme val="minor"/>
    </font>
    <font>
      <b/>
      <sz val="8"/>
      <color theme="1"/>
      <name val="Trebuchet MS"/>
      <family val="2"/>
    </font>
    <font>
      <sz val="8"/>
      <color theme="1"/>
      <name val="Trebuchet MS"/>
      <family val="2"/>
      <charset val="186"/>
    </font>
    <font>
      <b/>
      <sz val="8"/>
      <color theme="1"/>
      <name val="Trebuchet MS"/>
      <family val="2"/>
      <charset val="186"/>
    </font>
    <font>
      <sz val="10"/>
      <name val="Arial"/>
      <family val="2"/>
      <charset val="186"/>
    </font>
    <font>
      <sz val="8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color theme="5" tint="-0.249977111117893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name val="Calibri"/>
      <family val="2"/>
      <scheme val="minor"/>
    </font>
    <font>
      <sz val="11"/>
      <name val="Times New Roman"/>
      <family val="1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5" fillId="0" borderId="0"/>
  </cellStyleXfs>
  <cellXfs count="161">
    <xf numFmtId="0" fontId="0" fillId="0" borderId="0" xfId="0"/>
    <xf numFmtId="2" fontId="0" fillId="0" borderId="0" xfId="0" applyNumberFormat="1"/>
    <xf numFmtId="0" fontId="0" fillId="2" borderId="0" xfId="0" applyFill="1"/>
    <xf numFmtId="0" fontId="1" fillId="2" borderId="0" xfId="0" applyFont="1" applyFill="1"/>
    <xf numFmtId="2" fontId="4" fillId="4" borderId="1" xfId="0" applyNumberFormat="1" applyFont="1" applyFill="1" applyBorder="1" applyAlignment="1">
      <alignment horizontal="left" vertical="center"/>
    </xf>
    <xf numFmtId="2" fontId="6" fillId="4" borderId="1" xfId="0" applyNumberFormat="1" applyFont="1" applyFill="1" applyBorder="1" applyAlignment="1">
      <alignment horizontal="left" vertical="center"/>
    </xf>
    <xf numFmtId="0" fontId="0" fillId="7" borderId="0" xfId="0" applyFill="1"/>
    <xf numFmtId="0" fontId="7" fillId="8" borderId="9" xfId="0" applyFont="1" applyFill="1" applyBorder="1" applyAlignment="1">
      <alignment horizontal="justify" vertical="center"/>
    </xf>
    <xf numFmtId="0" fontId="0" fillId="2" borderId="11" xfId="0" applyFill="1" applyBorder="1"/>
    <xf numFmtId="2" fontId="0" fillId="2" borderId="0" xfId="0" applyNumberFormat="1" applyFill="1"/>
    <xf numFmtId="0" fontId="9" fillId="2" borderId="0" xfId="0" applyFont="1" applyFill="1"/>
    <xf numFmtId="2" fontId="12" fillId="4" borderId="1" xfId="0" applyNumberFormat="1" applyFont="1" applyFill="1" applyBorder="1" applyAlignment="1">
      <alignment horizontal="left"/>
    </xf>
    <xf numFmtId="2" fontId="1" fillId="2" borderId="1" xfId="0" applyNumberFormat="1" applyFont="1" applyFill="1" applyBorder="1"/>
    <xf numFmtId="4" fontId="0" fillId="0" borderId="0" xfId="0" applyNumberFormat="1"/>
    <xf numFmtId="4" fontId="0" fillId="6" borderId="1" xfId="0" applyNumberFormat="1" applyFill="1" applyBorder="1"/>
    <xf numFmtId="4" fontId="1" fillId="2" borderId="1" xfId="0" applyNumberFormat="1" applyFont="1" applyFill="1" applyBorder="1"/>
    <xf numFmtId="2" fontId="0" fillId="0" borderId="1" xfId="0" applyNumberFormat="1" applyBorder="1"/>
    <xf numFmtId="4" fontId="0" fillId="0" borderId="1" xfId="0" applyNumberFormat="1" applyBorder="1"/>
    <xf numFmtId="0" fontId="1" fillId="0" borderId="0" xfId="0" applyFont="1"/>
    <xf numFmtId="0" fontId="0" fillId="0" borderId="0" xfId="0" applyAlignment="1">
      <alignment vertical="center" wrapText="1"/>
    </xf>
    <xf numFmtId="0" fontId="18" fillId="0" borderId="0" xfId="0" applyFont="1"/>
    <xf numFmtId="0" fontId="19" fillId="0" borderId="0" xfId="0" applyFont="1"/>
    <xf numFmtId="0" fontId="0" fillId="0" borderId="0" xfId="0" applyAlignment="1">
      <alignment wrapText="1"/>
    </xf>
    <xf numFmtId="4" fontId="0" fillId="2" borderId="1" xfId="0" applyNumberFormat="1" applyFill="1" applyBorder="1"/>
    <xf numFmtId="2" fontId="1" fillId="0" borderId="0" xfId="0" applyNumberFormat="1" applyFont="1"/>
    <xf numFmtId="165" fontId="20" fillId="5" borderId="1" xfId="0" applyNumberFormat="1" applyFont="1" applyFill="1" applyBorder="1" applyAlignment="1">
      <alignment horizontal="right"/>
    </xf>
    <xf numFmtId="0" fontId="22" fillId="0" borderId="1" xfId="0" applyFont="1" applyBorder="1" applyAlignment="1">
      <alignment horizontal="center" vertical="center"/>
    </xf>
    <xf numFmtId="0" fontId="13" fillId="2" borderId="3" xfId="0" applyFont="1" applyFill="1" applyBorder="1" applyAlignment="1">
      <alignment horizontal="right" vertical="center" wrapText="1"/>
    </xf>
    <xf numFmtId="0" fontId="22" fillId="0" borderId="1" xfId="0" applyFont="1" applyBorder="1" applyAlignment="1">
      <alignment horizontal="right" vertical="center"/>
    </xf>
    <xf numFmtId="0" fontId="20" fillId="5" borderId="1" xfId="0" applyFont="1" applyFill="1" applyBorder="1" applyAlignment="1">
      <alignment horizontal="right"/>
    </xf>
    <xf numFmtId="0" fontId="0" fillId="0" borderId="0" xfId="0" applyAlignment="1">
      <alignment horizontal="right" vertical="center"/>
    </xf>
    <xf numFmtId="4" fontId="0" fillId="2" borderId="0" xfId="0" applyNumberFormat="1" applyFill="1"/>
    <xf numFmtId="0" fontId="0" fillId="2" borderId="0" xfId="0" applyFill="1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4" fontId="4" fillId="4" borderId="1" xfId="0" applyNumberFormat="1" applyFont="1" applyFill="1" applyBorder="1" applyAlignment="1">
      <alignment horizontal="left" vertical="center"/>
    </xf>
    <xf numFmtId="4" fontId="12" fillId="4" borderId="1" xfId="0" applyNumberFormat="1" applyFont="1" applyFill="1" applyBorder="1" applyAlignment="1">
      <alignment horizontal="left"/>
    </xf>
    <xf numFmtId="4" fontId="6" fillId="4" borderId="1" xfId="0" applyNumberFormat="1" applyFont="1" applyFill="1" applyBorder="1" applyAlignment="1">
      <alignment horizontal="left" vertical="center"/>
    </xf>
    <xf numFmtId="2" fontId="0" fillId="0" borderId="1" xfId="0" applyNumberFormat="1" applyBorder="1" applyAlignment="1">
      <alignment horizontal="center" vertical="center"/>
    </xf>
    <xf numFmtId="166" fontId="0" fillId="0" borderId="1" xfId="0" applyNumberFormat="1" applyBorder="1"/>
    <xf numFmtId="2" fontId="0" fillId="6" borderId="1" xfId="0" applyNumberFormat="1" applyFill="1" applyBorder="1" applyAlignment="1">
      <alignment horizontal="center" vertical="center"/>
    </xf>
    <xf numFmtId="0" fontId="0" fillId="6" borderId="1" xfId="0" applyFill="1" applyBorder="1"/>
    <xf numFmtId="4" fontId="0" fillId="4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 vertical="center"/>
    </xf>
    <xf numFmtId="166" fontId="0" fillId="2" borderId="1" xfId="0" applyNumberFormat="1" applyFill="1" applyBorder="1"/>
    <xf numFmtId="2" fontId="0" fillId="4" borderId="1" xfId="0" applyNumberFormat="1" applyFill="1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/>
    <xf numFmtId="4" fontId="0" fillId="0" borderId="2" xfId="0" applyNumberFormat="1" applyBorder="1" applyAlignment="1">
      <alignment horizontal="right"/>
    </xf>
    <xf numFmtId="4" fontId="0" fillId="6" borderId="2" xfId="0" applyNumberFormat="1" applyFill="1" applyBorder="1" applyAlignment="1">
      <alignment horizontal="right"/>
    </xf>
    <xf numFmtId="2" fontId="4" fillId="4" borderId="2" xfId="0" applyNumberFormat="1" applyFont="1" applyFill="1" applyBorder="1" applyAlignment="1">
      <alignment horizontal="left" vertical="center"/>
    </xf>
    <xf numFmtId="2" fontId="0" fillId="0" borderId="2" xfId="0" applyNumberFormat="1" applyBorder="1"/>
    <xf numFmtId="4" fontId="0" fillId="2" borderId="2" xfId="0" applyNumberFormat="1" applyFill="1" applyBorder="1" applyAlignment="1">
      <alignment horizontal="right"/>
    </xf>
    <xf numFmtId="4" fontId="0" fillId="4" borderId="2" xfId="0" applyNumberFormat="1" applyFill="1" applyBorder="1" applyAlignment="1">
      <alignment horizontal="right"/>
    </xf>
    <xf numFmtId="2" fontId="12" fillId="4" borderId="2" xfId="0" applyNumberFormat="1" applyFont="1" applyFill="1" applyBorder="1" applyAlignment="1">
      <alignment horizontal="left"/>
    </xf>
    <xf numFmtId="2" fontId="6" fillId="4" borderId="2" xfId="0" applyNumberFormat="1" applyFont="1" applyFill="1" applyBorder="1" applyAlignment="1">
      <alignment horizontal="left" vertical="center"/>
    </xf>
    <xf numFmtId="4" fontId="0" fillId="2" borderId="2" xfId="0" applyNumberFormat="1" applyFill="1" applyBorder="1" applyAlignment="1">
      <alignment horizontal="right" vertical="center"/>
    </xf>
    <xf numFmtId="164" fontId="2" fillId="6" borderId="9" xfId="0" applyNumberFormat="1" applyFont="1" applyFill="1" applyBorder="1" applyAlignment="1">
      <alignment horizontal="center" vertical="center" wrapText="1"/>
    </xf>
    <xf numFmtId="164" fontId="2" fillId="3" borderId="9" xfId="0" applyNumberFormat="1" applyFont="1" applyFill="1" applyBorder="1" applyAlignment="1">
      <alignment horizontal="right" vertical="center" wrapText="1"/>
    </xf>
    <xf numFmtId="0" fontId="4" fillId="4" borderId="9" xfId="0" applyFont="1" applyFill="1" applyBorder="1" applyAlignment="1">
      <alignment horizontal="center" vertical="center"/>
    </xf>
    <xf numFmtId="164" fontId="3" fillId="3" borderId="16" xfId="0" applyNumberFormat="1" applyFont="1" applyFill="1" applyBorder="1" applyAlignment="1">
      <alignment horizontal="right" vertical="center" wrapText="1"/>
    </xf>
    <xf numFmtId="164" fontId="10" fillId="4" borderId="9" xfId="0" applyNumberFormat="1" applyFont="1" applyFill="1" applyBorder="1" applyAlignment="1">
      <alignment horizontal="center" vertical="center" wrapText="1"/>
    </xf>
    <xf numFmtId="164" fontId="4" fillId="4" borderId="9" xfId="0" applyNumberFormat="1" applyFont="1" applyFill="1" applyBorder="1" applyAlignment="1">
      <alignment horizontal="center" vertical="center" wrapText="1"/>
    </xf>
    <xf numFmtId="164" fontId="3" fillId="3" borderId="9" xfId="0" applyNumberFormat="1" applyFont="1" applyFill="1" applyBorder="1" applyAlignment="1">
      <alignment vertical="center" wrapText="1"/>
    </xf>
    <xf numFmtId="164" fontId="3" fillId="3" borderId="18" xfId="0" applyNumberFormat="1" applyFont="1" applyFill="1" applyBorder="1" applyAlignment="1">
      <alignment vertical="center" wrapText="1"/>
    </xf>
    <xf numFmtId="0" fontId="14" fillId="5" borderId="3" xfId="0" applyFont="1" applyFill="1" applyBorder="1" applyAlignment="1">
      <alignment vertical="top"/>
    </xf>
    <xf numFmtId="0" fontId="3" fillId="0" borderId="3" xfId="0" applyFont="1" applyBorder="1" applyAlignment="1">
      <alignment vertical="center" wrapText="1"/>
    </xf>
    <xf numFmtId="0" fontId="2" fillId="0" borderId="14" xfId="0" applyFont="1" applyBorder="1" applyAlignment="1">
      <alignment horizontal="left" vertical="center" wrapText="1"/>
    </xf>
    <xf numFmtId="0" fontId="5" fillId="5" borderId="3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/>
    <xf numFmtId="0" fontId="2" fillId="0" borderId="3" xfId="0" applyFont="1" applyBorder="1" applyAlignment="1">
      <alignment vertical="center" wrapText="1"/>
    </xf>
    <xf numFmtId="2" fontId="0" fillId="0" borderId="24" xfId="0" applyNumberFormat="1" applyBorder="1"/>
    <xf numFmtId="0" fontId="4" fillId="6" borderId="24" xfId="0" applyFont="1" applyFill="1" applyBorder="1" applyAlignment="1">
      <alignment horizontal="center" vertical="center" wrapText="1"/>
    </xf>
    <xf numFmtId="2" fontId="4" fillId="4" borderId="24" xfId="0" applyNumberFormat="1" applyFont="1" applyFill="1" applyBorder="1" applyAlignment="1">
      <alignment horizontal="left" vertical="center"/>
    </xf>
    <xf numFmtId="2" fontId="0" fillId="2" borderId="24" xfId="0" applyNumberFormat="1" applyFill="1" applyBorder="1"/>
    <xf numFmtId="2" fontId="12" fillId="4" borderId="24" xfId="0" applyNumberFormat="1" applyFont="1" applyFill="1" applyBorder="1" applyAlignment="1">
      <alignment horizontal="left"/>
    </xf>
    <xf numFmtId="2" fontId="11" fillId="0" borderId="24" xfId="0" applyNumberFormat="1" applyFont="1" applyBorder="1"/>
    <xf numFmtId="2" fontId="11" fillId="2" borderId="24" xfId="0" applyNumberFormat="1" applyFont="1" applyFill="1" applyBorder="1"/>
    <xf numFmtId="2" fontId="6" fillId="4" borderId="24" xfId="0" applyNumberFormat="1" applyFont="1" applyFill="1" applyBorder="1" applyAlignment="1">
      <alignment horizontal="left" vertical="center"/>
    </xf>
    <xf numFmtId="2" fontId="0" fillId="0" borderId="25" xfId="0" applyNumberFormat="1" applyBorder="1"/>
    <xf numFmtId="2" fontId="1" fillId="2" borderId="2" xfId="0" applyNumberFormat="1" applyFont="1" applyFill="1" applyBorder="1"/>
    <xf numFmtId="4" fontId="1" fillId="2" borderId="2" xfId="0" applyNumberFormat="1" applyFont="1" applyFill="1" applyBorder="1"/>
    <xf numFmtId="2" fontId="1" fillId="2" borderId="23" xfId="0" applyNumberFormat="1" applyFont="1" applyFill="1" applyBorder="1"/>
    <xf numFmtId="2" fontId="1" fillId="2" borderId="24" xfId="0" applyNumberFormat="1" applyFont="1" applyFill="1" applyBorder="1"/>
    <xf numFmtId="2" fontId="1" fillId="2" borderId="25" xfId="0" applyNumberFormat="1" applyFont="1" applyFill="1" applyBorder="1"/>
    <xf numFmtId="4" fontId="1" fillId="2" borderId="23" xfId="0" applyNumberFormat="1" applyFont="1" applyFill="1" applyBorder="1"/>
    <xf numFmtId="2" fontId="1" fillId="2" borderId="23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8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4" fontId="0" fillId="0" borderId="8" xfId="0" applyNumberFormat="1" applyBorder="1" applyAlignment="1">
      <alignment horizontal="center" vertical="center" wrapText="1"/>
    </xf>
    <xf numFmtId="4" fontId="0" fillId="0" borderId="24" xfId="0" applyNumberFormat="1" applyBorder="1"/>
    <xf numFmtId="4" fontId="0" fillId="6" borderId="24" xfId="0" applyNumberFormat="1" applyFill="1" applyBorder="1"/>
    <xf numFmtId="4" fontId="0" fillId="2" borderId="24" xfId="0" applyNumberFormat="1" applyFill="1" applyBorder="1"/>
    <xf numFmtId="4" fontId="0" fillId="2" borderId="25" xfId="0" applyNumberFormat="1" applyFill="1" applyBorder="1"/>
    <xf numFmtId="0" fontId="22" fillId="2" borderId="7" xfId="0" applyFont="1" applyFill="1" applyBorder="1" applyAlignment="1">
      <alignment horizontal="center" vertical="center"/>
    </xf>
    <xf numFmtId="2" fontId="22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4" fontId="22" fillId="0" borderId="1" xfId="0" applyNumberFormat="1" applyFont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21" fillId="0" borderId="14" xfId="0" applyFont="1" applyBorder="1" applyAlignment="1">
      <alignment horizontal="left"/>
    </xf>
    <xf numFmtId="0" fontId="21" fillId="0" borderId="2" xfId="0" applyFont="1" applyBorder="1" applyAlignment="1">
      <alignment horizontal="left"/>
    </xf>
    <xf numFmtId="0" fontId="22" fillId="0" borderId="1" xfId="0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4" xfId="0" applyFont="1" applyFill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7" fillId="2" borderId="0" xfId="0" applyFont="1" applyFill="1" applyAlignment="1">
      <alignment horizontal="center"/>
    </xf>
    <xf numFmtId="0" fontId="8" fillId="2" borderId="10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8" borderId="14" xfId="0" applyFont="1" applyFill="1" applyBorder="1" applyAlignment="1">
      <alignment horizontal="left"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1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/>
    </xf>
    <xf numFmtId="0" fontId="4" fillId="4" borderId="14" xfId="0" applyFont="1" applyFill="1" applyBorder="1" applyAlignment="1">
      <alignment horizontal="left" vertical="center"/>
    </xf>
    <xf numFmtId="164" fontId="2" fillId="0" borderId="15" xfId="0" applyNumberFormat="1" applyFont="1" applyBorder="1" applyAlignment="1">
      <alignment horizontal="right" vertical="center" wrapText="1"/>
    </xf>
    <xf numFmtId="164" fontId="2" fillId="0" borderId="16" xfId="0" applyNumberFormat="1" applyFont="1" applyBorder="1" applyAlignment="1">
      <alignment horizontal="right" vertical="center" wrapText="1"/>
    </xf>
    <xf numFmtId="164" fontId="2" fillId="0" borderId="17" xfId="0" applyNumberFormat="1" applyFont="1" applyBorder="1" applyAlignment="1">
      <alignment horizontal="right" vertical="center" wrapText="1"/>
    </xf>
    <xf numFmtId="164" fontId="2" fillId="3" borderId="15" xfId="0" applyNumberFormat="1" applyFont="1" applyFill="1" applyBorder="1" applyAlignment="1">
      <alignment horizontal="right" vertical="center" wrapText="1"/>
    </xf>
    <xf numFmtId="164" fontId="2" fillId="3" borderId="17" xfId="0" applyNumberFormat="1" applyFont="1" applyFill="1" applyBorder="1" applyAlignment="1">
      <alignment horizontal="right" vertical="center" wrapText="1"/>
    </xf>
    <xf numFmtId="0" fontId="6" fillId="4" borderId="3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0" fillId="4" borderId="3" xfId="0" applyFont="1" applyFill="1" applyBorder="1" applyAlignment="1">
      <alignment horizontal="left" vertical="center" wrapText="1"/>
    </xf>
    <xf numFmtId="0" fontId="10" fillId="4" borderId="14" xfId="0" applyFont="1" applyFill="1" applyBorder="1" applyAlignment="1">
      <alignment horizontal="left" vertical="center" wrapText="1"/>
    </xf>
    <xf numFmtId="164" fontId="3" fillId="3" borderId="15" xfId="0" applyNumberFormat="1" applyFont="1" applyFill="1" applyBorder="1" applyAlignment="1">
      <alignment horizontal="right" vertical="center" wrapText="1"/>
    </xf>
    <xf numFmtId="164" fontId="3" fillId="3" borderId="16" xfId="0" applyNumberFormat="1" applyFont="1" applyFill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64" fontId="2" fillId="3" borderId="16" xfId="0" applyNumberFormat="1" applyFont="1" applyFill="1" applyBorder="1" applyAlignment="1">
      <alignment horizontal="right" vertical="center" wrapText="1"/>
    </xf>
    <xf numFmtId="164" fontId="3" fillId="3" borderId="17" xfId="0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left" vertical="top" wrapText="1"/>
    </xf>
    <xf numFmtId="0" fontId="3" fillId="0" borderId="14" xfId="0" applyFont="1" applyBorder="1" applyAlignment="1">
      <alignment horizontal="left" vertical="center" wrapText="1"/>
    </xf>
    <xf numFmtId="0" fontId="2" fillId="3" borderId="19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left" vertical="center" wrapText="1"/>
    </xf>
    <xf numFmtId="0" fontId="13" fillId="2" borderId="3" xfId="0" applyFont="1" applyFill="1" applyBorder="1" applyAlignment="1">
      <alignment horizontal="right" vertical="center" wrapText="1"/>
    </xf>
    <xf numFmtId="0" fontId="13" fillId="2" borderId="14" xfId="0" applyFont="1" applyFill="1" applyBorder="1" applyAlignment="1">
      <alignment horizontal="right" vertical="center" wrapText="1"/>
    </xf>
    <xf numFmtId="0" fontId="13" fillId="2" borderId="12" xfId="0" applyFont="1" applyFill="1" applyBorder="1" applyAlignment="1">
      <alignment horizontal="right" vertical="center" wrapText="1" indent="1"/>
    </xf>
    <xf numFmtId="0" fontId="13" fillId="2" borderId="21" xfId="0" applyFont="1" applyFill="1" applyBorder="1" applyAlignment="1">
      <alignment horizontal="right" vertical="center" wrapText="1" inden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</cellXfs>
  <cellStyles count="2">
    <cellStyle name="Normal" xfId="0" builtinId="0"/>
    <cellStyle name="Normal 2 2 2" xfId="1" xr:uid="{98724A4C-7364-493E-9560-B8F769560EB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7576D-4663-4FBF-9FD8-1AA2E09B4AA8}">
  <dimension ref="A2:XER124"/>
  <sheetViews>
    <sheetView tabSelected="1" topLeftCell="A87" zoomScale="70" zoomScaleNormal="70" workbookViewId="0">
      <selection activeCell="E122" sqref="E122"/>
    </sheetView>
  </sheetViews>
  <sheetFormatPr defaultRowHeight="15" x14ac:dyDescent="0.25"/>
  <cols>
    <col min="1" max="1" width="16.85546875" customWidth="1"/>
    <col min="2" max="2" width="21.5703125" customWidth="1"/>
    <col min="3" max="3" width="35.5703125" customWidth="1"/>
    <col min="4" max="4" width="16.5703125" style="1" customWidth="1"/>
    <col min="5" max="5" width="16.5703125" customWidth="1"/>
    <col min="6" max="6" width="17.7109375" style="30" customWidth="1"/>
    <col min="7" max="7" width="15.140625" style="33" customWidth="1"/>
    <col min="8" max="8" width="15.5703125" customWidth="1"/>
    <col min="9" max="9" width="15.140625" style="13" customWidth="1"/>
    <col min="10" max="10" width="9.85546875" bestFit="1" customWidth="1"/>
    <col min="11" max="11" width="31" customWidth="1"/>
    <col min="12" max="12" width="12.5703125" style="13" customWidth="1"/>
    <col min="14" max="14" width="10.140625" customWidth="1"/>
  </cols>
  <sheetData>
    <row r="2" spans="1:16372" x14ac:dyDescent="0.25">
      <c r="B2" s="18"/>
      <c r="C2" s="18"/>
      <c r="D2" s="24"/>
      <c r="E2" s="18" t="s">
        <v>70</v>
      </c>
      <c r="F2" s="28" t="s">
        <v>80</v>
      </c>
      <c r="G2" s="108" t="s">
        <v>81</v>
      </c>
      <c r="H2" s="108"/>
      <c r="I2" s="108"/>
      <c r="J2" s="108"/>
      <c r="K2" s="108"/>
    </row>
    <row r="3" spans="1:16372" x14ac:dyDescent="0.25">
      <c r="B3" s="18" t="s">
        <v>71</v>
      </c>
      <c r="C3" s="18"/>
      <c r="D3" s="24"/>
      <c r="E3" s="18"/>
      <c r="F3" s="25">
        <v>0.94748723529649725</v>
      </c>
      <c r="G3" s="105" t="s">
        <v>77</v>
      </c>
      <c r="H3" s="106"/>
      <c r="I3" s="106"/>
      <c r="J3" s="106"/>
      <c r="K3" s="107"/>
    </row>
    <row r="4" spans="1:16372" x14ac:dyDescent="0.25">
      <c r="B4" s="18" t="s">
        <v>72</v>
      </c>
      <c r="C4" s="18"/>
      <c r="D4" s="24"/>
      <c r="E4" s="18"/>
      <c r="F4" s="25">
        <v>1.0709840965471797</v>
      </c>
      <c r="G4" s="105" t="s">
        <v>78</v>
      </c>
      <c r="H4" s="106"/>
      <c r="I4" s="106"/>
      <c r="J4" s="106"/>
      <c r="K4" s="107"/>
    </row>
    <row r="5" spans="1:16372" x14ac:dyDescent="0.25">
      <c r="B5" s="18" t="s">
        <v>73</v>
      </c>
      <c r="C5" s="18"/>
      <c r="D5" s="24"/>
      <c r="E5" s="18"/>
      <c r="F5" s="29">
        <v>1.3433657227997153</v>
      </c>
      <c r="G5" s="105" t="s">
        <v>79</v>
      </c>
      <c r="H5" s="106"/>
      <c r="I5" s="106"/>
      <c r="J5" s="106"/>
      <c r="K5" s="107"/>
    </row>
    <row r="6" spans="1:16372" x14ac:dyDescent="0.25">
      <c r="B6" s="18" t="s">
        <v>74</v>
      </c>
      <c r="C6" s="18"/>
      <c r="D6" s="24"/>
      <c r="E6" s="18"/>
    </row>
    <row r="7" spans="1:16372" x14ac:dyDescent="0.25">
      <c r="B7" s="18" t="s">
        <v>75</v>
      </c>
      <c r="C7" s="18"/>
      <c r="D7" s="24"/>
      <c r="E7" s="18"/>
    </row>
    <row r="8" spans="1:16372" x14ac:dyDescent="0.25">
      <c r="B8" s="18"/>
      <c r="C8" s="18"/>
      <c r="D8" s="24"/>
      <c r="E8" s="18"/>
    </row>
    <row r="9" spans="1:16372" x14ac:dyDescent="0.25">
      <c r="B9" s="18" t="s">
        <v>76</v>
      </c>
      <c r="C9" s="18"/>
      <c r="D9" s="24"/>
      <c r="E9" s="18"/>
    </row>
    <row r="11" spans="1:16372" ht="15.75" x14ac:dyDescent="0.25">
      <c r="A11" s="2"/>
      <c r="B11" s="120" t="s">
        <v>66</v>
      </c>
      <c r="C11" s="120"/>
      <c r="D11" s="9"/>
      <c r="E11" s="2"/>
    </row>
    <row r="12" spans="1:16372" ht="23.25" x14ac:dyDescent="0.35">
      <c r="A12" s="10" t="s">
        <v>38</v>
      </c>
      <c r="B12" s="10"/>
      <c r="C12" s="2"/>
      <c r="D12" s="2"/>
      <c r="E12" s="2"/>
    </row>
    <row r="13" spans="1:16372" ht="15.75" thickBot="1" x14ac:dyDescent="0.3">
      <c r="A13" s="2"/>
      <c r="B13" s="2"/>
      <c r="C13" s="2"/>
      <c r="D13" s="9"/>
      <c r="E13" s="101" t="s">
        <v>86</v>
      </c>
      <c r="F13" s="26" t="s">
        <v>82</v>
      </c>
      <c r="G13" s="102" t="s">
        <v>83</v>
      </c>
      <c r="H13" s="103" t="s">
        <v>84</v>
      </c>
      <c r="I13" s="104" t="s">
        <v>87</v>
      </c>
    </row>
    <row r="14" spans="1:16372" ht="44.45" customHeight="1" x14ac:dyDescent="0.25">
      <c r="A14" s="8"/>
      <c r="B14" s="121" t="s">
        <v>37</v>
      </c>
      <c r="C14" s="122"/>
      <c r="D14" s="92" t="s">
        <v>62</v>
      </c>
      <c r="E14" s="92" t="s">
        <v>85</v>
      </c>
      <c r="F14" s="93" t="s">
        <v>88</v>
      </c>
      <c r="G14" s="94" t="s">
        <v>89</v>
      </c>
      <c r="H14" s="95" t="s">
        <v>90</v>
      </c>
      <c r="I14" s="96" t="s">
        <v>91</v>
      </c>
    </row>
    <row r="15" spans="1:16372" s="6" customFormat="1" ht="15.75" customHeight="1" x14ac:dyDescent="0.25">
      <c r="A15" s="7" t="s">
        <v>36</v>
      </c>
      <c r="B15" s="123" t="s">
        <v>35</v>
      </c>
      <c r="C15" s="124"/>
      <c r="D15" s="77">
        <v>114500</v>
      </c>
      <c r="E15" s="97">
        <f>+F15+(G15*H15)</f>
        <v>114500</v>
      </c>
      <c r="F15" s="49">
        <v>114500</v>
      </c>
      <c r="G15" s="38">
        <v>0</v>
      </c>
      <c r="H15" s="39">
        <v>0.94748723529649725</v>
      </c>
      <c r="I15" s="17">
        <f>+H15*G15</f>
        <v>0</v>
      </c>
      <c r="J15" s="13"/>
      <c r="K15"/>
      <c r="L15" s="13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</row>
    <row r="16" spans="1:16372" s="6" customFormat="1" ht="15.75" customHeight="1" x14ac:dyDescent="0.25">
      <c r="A16" s="7" t="s">
        <v>34</v>
      </c>
      <c r="B16" s="123" t="s">
        <v>33</v>
      </c>
      <c r="C16" s="124"/>
      <c r="D16" s="77">
        <v>5000</v>
      </c>
      <c r="E16" s="97">
        <f>+F16+(G16*H16)</f>
        <v>5000</v>
      </c>
      <c r="F16" s="49">
        <v>5000</v>
      </c>
      <c r="G16" s="38">
        <v>0</v>
      </c>
      <c r="H16" s="39">
        <v>0.94748723529649725</v>
      </c>
      <c r="I16" s="17">
        <f>+H16*G16</f>
        <v>0</v>
      </c>
      <c r="J16"/>
      <c r="K16"/>
      <c r="L16" s="13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</row>
    <row r="17" spans="1:11" ht="15.75" customHeight="1" x14ac:dyDescent="0.25">
      <c r="A17" s="58"/>
      <c r="B17" s="125" t="s">
        <v>32</v>
      </c>
      <c r="C17" s="126"/>
      <c r="D17" s="78" t="s">
        <v>29</v>
      </c>
      <c r="E17" s="98"/>
      <c r="F17" s="50"/>
      <c r="G17" s="40"/>
      <c r="H17" s="41"/>
      <c r="I17" s="14"/>
    </row>
    <row r="18" spans="1:11" ht="15.75" customHeight="1" x14ac:dyDescent="0.25">
      <c r="A18" s="59">
        <v>100020</v>
      </c>
      <c r="B18" s="112" t="s">
        <v>31</v>
      </c>
      <c r="C18" s="113"/>
      <c r="D18" s="77">
        <v>1000</v>
      </c>
      <c r="E18" s="97">
        <f>+F18+(G18*H18)</f>
        <v>947.48723529649726</v>
      </c>
      <c r="F18" s="49">
        <v>0</v>
      </c>
      <c r="G18" s="38">
        <v>1000</v>
      </c>
      <c r="H18" s="39">
        <v>0.94748723529649725</v>
      </c>
      <c r="I18" s="17">
        <f>+H18*G18</f>
        <v>947.48723529649726</v>
      </c>
      <c r="J18" s="13"/>
      <c r="K18" s="13"/>
    </row>
    <row r="19" spans="1:11" ht="15.75" customHeight="1" x14ac:dyDescent="0.25">
      <c r="A19" s="58"/>
      <c r="B19" s="125" t="s">
        <v>30</v>
      </c>
      <c r="C19" s="126"/>
      <c r="D19" s="78" t="s">
        <v>29</v>
      </c>
      <c r="E19" s="98"/>
      <c r="F19" s="50"/>
      <c r="G19" s="40"/>
      <c r="H19" s="41"/>
      <c r="I19" s="14"/>
    </row>
    <row r="20" spans="1:11" ht="15.75" customHeight="1" x14ac:dyDescent="0.25">
      <c r="A20" s="60">
        <v>120000</v>
      </c>
      <c r="B20" s="127" t="s">
        <v>28</v>
      </c>
      <c r="C20" s="128"/>
      <c r="D20" s="79">
        <f>SUM(D21)</f>
        <v>328000</v>
      </c>
      <c r="E20" s="79">
        <f>+E21</f>
        <v>327985.61306631769</v>
      </c>
      <c r="F20" s="51">
        <f t="shared" ref="F20:I20" si="0">+F21</f>
        <v>323800</v>
      </c>
      <c r="G20" s="4">
        <f t="shared" si="0"/>
        <v>4199.9999999999709</v>
      </c>
      <c r="H20" s="42"/>
      <c r="I20" s="35">
        <f t="shared" si="0"/>
        <v>4185.6130663176928</v>
      </c>
      <c r="J20" s="13"/>
      <c r="K20" s="1"/>
    </row>
    <row r="21" spans="1:11" x14ac:dyDescent="0.25">
      <c r="A21" s="129">
        <v>120020</v>
      </c>
      <c r="B21" s="114" t="s">
        <v>27</v>
      </c>
      <c r="C21" s="66" t="s">
        <v>43</v>
      </c>
      <c r="D21" s="77">
        <f>+D22+D23+D24</f>
        <v>328000</v>
      </c>
      <c r="E21" s="77">
        <f>+E22+E23+E24</f>
        <v>327985.61306631769</v>
      </c>
      <c r="F21" s="52">
        <f t="shared" ref="F21:I21" si="1">+F22+F23+F24</f>
        <v>323800</v>
      </c>
      <c r="G21" s="16">
        <f t="shared" si="1"/>
        <v>4199.9999999999709</v>
      </c>
      <c r="H21" s="17"/>
      <c r="I21" s="17">
        <f t="shared" si="1"/>
        <v>4185.6130663176928</v>
      </c>
      <c r="K21" s="13"/>
    </row>
    <row r="22" spans="1:11" x14ac:dyDescent="0.25">
      <c r="A22" s="130"/>
      <c r="B22" s="115"/>
      <c r="C22" s="27" t="s">
        <v>67</v>
      </c>
      <c r="D22" s="80">
        <v>266000</v>
      </c>
      <c r="E22" s="99">
        <f>+F22+(G22*H22)</f>
        <v>265821.1364002233</v>
      </c>
      <c r="F22" s="53">
        <v>262593.90243902442</v>
      </c>
      <c r="G22" s="43">
        <v>3406.0975609755842</v>
      </c>
      <c r="H22" s="44">
        <v>0.94748723529649725</v>
      </c>
      <c r="I22" s="23">
        <f>+H22*G22</f>
        <v>3227.2339611988987</v>
      </c>
    </row>
    <row r="23" spans="1:11" x14ac:dyDescent="0.25">
      <c r="A23" s="130"/>
      <c r="B23" s="115"/>
      <c r="C23" s="27" t="s">
        <v>68</v>
      </c>
      <c r="D23" s="80">
        <v>31000</v>
      </c>
      <c r="E23" s="99">
        <f t="shared" ref="E23:E24" si="2">+F23+(G23*H23)</f>
        <v>31028.177223690374</v>
      </c>
      <c r="F23" s="53">
        <v>30603.048780487807</v>
      </c>
      <c r="G23" s="43">
        <v>396.95121951219335</v>
      </c>
      <c r="H23" s="44">
        <v>1.0709840965471797</v>
      </c>
      <c r="I23" s="23">
        <f t="shared" ref="I23:I24" si="3">+H23*G23</f>
        <v>425.12844320256761</v>
      </c>
      <c r="K23" s="13"/>
    </row>
    <row r="24" spans="1:11" ht="20.45" customHeight="1" x14ac:dyDescent="0.25">
      <c r="A24" s="131"/>
      <c r="B24" s="116"/>
      <c r="C24" s="27" t="s">
        <v>69</v>
      </c>
      <c r="D24" s="80">
        <v>31000</v>
      </c>
      <c r="E24" s="99">
        <f t="shared" si="2"/>
        <v>31136.299442404033</v>
      </c>
      <c r="F24" s="53">
        <v>30603.048780487807</v>
      </c>
      <c r="G24" s="43">
        <v>396.95121951219335</v>
      </c>
      <c r="H24" s="44">
        <v>1.3433657227997153</v>
      </c>
      <c r="I24" s="23">
        <f t="shared" si="3"/>
        <v>533.25066191622614</v>
      </c>
    </row>
    <row r="25" spans="1:11" ht="15.75" customHeight="1" x14ac:dyDescent="0.25">
      <c r="A25" s="60">
        <v>130000</v>
      </c>
      <c r="B25" s="127" t="s">
        <v>26</v>
      </c>
      <c r="C25" s="128"/>
      <c r="D25" s="79">
        <f>+D26+D30+D34+D38+D42</f>
        <v>175000</v>
      </c>
      <c r="E25" s="79">
        <f>+E26+E30+E34+E38+E42</f>
        <v>186805.03397566621</v>
      </c>
      <c r="F25" s="54">
        <v>15850</v>
      </c>
      <c r="G25" s="45">
        <v>159150</v>
      </c>
      <c r="H25" s="42"/>
      <c r="I25" s="46">
        <f>+I26+I30+I34+I38+I42</f>
        <v>170955.03397566624</v>
      </c>
      <c r="J25" s="13"/>
    </row>
    <row r="26" spans="1:11" ht="15.75" customHeight="1" x14ac:dyDescent="0.25">
      <c r="A26" s="132">
        <v>130010</v>
      </c>
      <c r="B26" s="117" t="s">
        <v>25</v>
      </c>
      <c r="C26" s="67" t="s">
        <v>24</v>
      </c>
      <c r="D26" s="77">
        <f>+D27+D28+D29</f>
        <v>75000</v>
      </c>
      <c r="E26" s="77">
        <f>+E27+E28+E29</f>
        <v>80506.690842047348</v>
      </c>
      <c r="F26" s="52">
        <f t="shared" ref="F26:I26" si="4">+F27+F28+F29</f>
        <v>5350</v>
      </c>
      <c r="G26" s="16">
        <f t="shared" si="4"/>
        <v>69650</v>
      </c>
      <c r="H26" s="17"/>
      <c r="I26" s="17">
        <f t="shared" si="4"/>
        <v>75156.690842047363</v>
      </c>
      <c r="K26" s="13"/>
    </row>
    <row r="27" spans="1:11" ht="15.75" customHeight="1" x14ac:dyDescent="0.25">
      <c r="A27" s="148"/>
      <c r="B27" s="118"/>
      <c r="C27" s="27" t="s">
        <v>67</v>
      </c>
      <c r="D27" s="80">
        <v>37000</v>
      </c>
      <c r="E27" s="99">
        <f t="shared" ref="E27:E45" si="5">+F27+(G27*H27)</f>
        <v>35195.626396277839</v>
      </c>
      <c r="F27" s="53">
        <v>2639.333333333333</v>
      </c>
      <c r="G27" s="43">
        <v>34360.666666666664</v>
      </c>
      <c r="H27" s="44">
        <v>0.94748723529649725</v>
      </c>
      <c r="I27" s="23">
        <f>+H27*G27</f>
        <v>32556.293062944507</v>
      </c>
    </row>
    <row r="28" spans="1:11" ht="15.75" customHeight="1" x14ac:dyDescent="0.25">
      <c r="A28" s="148"/>
      <c r="B28" s="118"/>
      <c r="C28" s="27" t="s">
        <v>68</v>
      </c>
      <c r="D28" s="80">
        <v>19000</v>
      </c>
      <c r="E28" s="99">
        <f t="shared" si="5"/>
        <v>20252.49072220947</v>
      </c>
      <c r="F28" s="53">
        <v>1355.3333333333335</v>
      </c>
      <c r="G28" s="43">
        <v>17644.666666666668</v>
      </c>
      <c r="H28" s="44">
        <v>1.0709840965471797</v>
      </c>
      <c r="I28" s="23">
        <f t="shared" ref="I28:I29" si="6">+H28*G28</f>
        <v>18897.157388876138</v>
      </c>
    </row>
    <row r="29" spans="1:11" ht="15.75" customHeight="1" x14ac:dyDescent="0.25">
      <c r="A29" s="148"/>
      <c r="B29" s="118"/>
      <c r="C29" s="27" t="s">
        <v>69</v>
      </c>
      <c r="D29" s="80">
        <v>19000</v>
      </c>
      <c r="E29" s="99">
        <f t="shared" si="5"/>
        <v>25058.573723560043</v>
      </c>
      <c r="F29" s="53">
        <v>1355.3333333333335</v>
      </c>
      <c r="G29" s="43">
        <v>17644.666666666668</v>
      </c>
      <c r="H29" s="44">
        <v>1.3433657227997153</v>
      </c>
      <c r="I29" s="23">
        <f t="shared" si="6"/>
        <v>23703.240390226711</v>
      </c>
    </row>
    <row r="30" spans="1:11" ht="15.75" customHeight="1" x14ac:dyDescent="0.25">
      <c r="A30" s="148"/>
      <c r="B30" s="118"/>
      <c r="C30" s="67" t="s">
        <v>23</v>
      </c>
      <c r="D30" s="77">
        <f>+D31+D32+D33</f>
        <v>15000</v>
      </c>
      <c r="E30" s="77">
        <f>+E31+E32+E33</f>
        <v>16289.809924463061</v>
      </c>
      <c r="F30" s="52">
        <f t="shared" ref="F30:I30" si="7">+F31+F32+F33</f>
        <v>0</v>
      </c>
      <c r="G30" s="16">
        <f t="shared" si="7"/>
        <v>15000</v>
      </c>
      <c r="H30" s="17"/>
      <c r="I30" s="17">
        <f t="shared" si="7"/>
        <v>16289.809924463061</v>
      </c>
      <c r="K30" s="13"/>
    </row>
    <row r="31" spans="1:11" ht="15.75" customHeight="1" x14ac:dyDescent="0.25">
      <c r="A31" s="148"/>
      <c r="B31" s="118"/>
      <c r="C31" s="27" t="s">
        <v>67</v>
      </c>
      <c r="D31" s="80">
        <v>7000</v>
      </c>
      <c r="E31" s="99">
        <f t="shared" si="5"/>
        <v>6632.4106470754805</v>
      </c>
      <c r="F31" s="53">
        <v>0</v>
      </c>
      <c r="G31" s="43">
        <v>7000</v>
      </c>
      <c r="H31" s="44">
        <v>0.94748723529649725</v>
      </c>
      <c r="I31" s="23">
        <f>+H31*G31</f>
        <v>6632.4106470754805</v>
      </c>
    </row>
    <row r="32" spans="1:11" ht="15.75" customHeight="1" x14ac:dyDescent="0.25">
      <c r="A32" s="148"/>
      <c r="B32" s="118"/>
      <c r="C32" s="27" t="s">
        <v>68</v>
      </c>
      <c r="D32" s="80">
        <v>4000</v>
      </c>
      <c r="E32" s="99">
        <f t="shared" si="5"/>
        <v>4283.9363861887186</v>
      </c>
      <c r="F32" s="53">
        <v>0</v>
      </c>
      <c r="G32" s="43">
        <v>4000</v>
      </c>
      <c r="H32" s="44">
        <v>1.0709840965471797</v>
      </c>
      <c r="I32" s="23">
        <f t="shared" ref="I32:I33" si="8">+H32*G32</f>
        <v>4283.9363861887186</v>
      </c>
    </row>
    <row r="33" spans="1:11" ht="15.75" customHeight="1" x14ac:dyDescent="0.25">
      <c r="A33" s="133"/>
      <c r="B33" s="119"/>
      <c r="C33" s="27" t="s">
        <v>69</v>
      </c>
      <c r="D33" s="80">
        <v>4000</v>
      </c>
      <c r="E33" s="99">
        <f t="shared" si="5"/>
        <v>5373.4628911988611</v>
      </c>
      <c r="F33" s="53">
        <v>0</v>
      </c>
      <c r="G33" s="43">
        <v>4000</v>
      </c>
      <c r="H33" s="44">
        <v>1.3433657227997153</v>
      </c>
      <c r="I33" s="23">
        <f t="shared" si="8"/>
        <v>5373.4628911988611</v>
      </c>
    </row>
    <row r="34" spans="1:11" x14ac:dyDescent="0.25">
      <c r="A34" s="140">
        <v>130020</v>
      </c>
      <c r="B34" s="145" t="s">
        <v>22</v>
      </c>
      <c r="C34" s="67" t="s">
        <v>22</v>
      </c>
      <c r="D34" s="77">
        <f>+D35+D36+D37</f>
        <v>25000</v>
      </c>
      <c r="E34" s="77">
        <f>+E35+E36+E37</f>
        <v>26803.432974935837</v>
      </c>
      <c r="F34" s="52">
        <f t="shared" ref="F34:I34" si="9">+F35+F36+F37</f>
        <v>0</v>
      </c>
      <c r="G34" s="16">
        <f t="shared" si="9"/>
        <v>25000</v>
      </c>
      <c r="H34" s="17"/>
      <c r="I34" s="17">
        <f t="shared" si="9"/>
        <v>26803.432974935837</v>
      </c>
      <c r="K34" s="13"/>
    </row>
    <row r="35" spans="1:11" x14ac:dyDescent="0.25">
      <c r="A35" s="141"/>
      <c r="B35" s="146"/>
      <c r="C35" s="27" t="s">
        <v>67</v>
      </c>
      <c r="D35" s="80">
        <v>13000</v>
      </c>
      <c r="E35" s="99">
        <f t="shared" si="5"/>
        <v>12317.334058854465</v>
      </c>
      <c r="F35" s="53">
        <v>0</v>
      </c>
      <c r="G35" s="43">
        <v>13000</v>
      </c>
      <c r="H35" s="44">
        <v>0.94748723529649725</v>
      </c>
      <c r="I35" s="23">
        <f>+H35*G35</f>
        <v>12317.334058854465</v>
      </c>
    </row>
    <row r="36" spans="1:11" x14ac:dyDescent="0.25">
      <c r="A36" s="141"/>
      <c r="B36" s="146"/>
      <c r="C36" s="27" t="s">
        <v>68</v>
      </c>
      <c r="D36" s="80">
        <v>6000</v>
      </c>
      <c r="E36" s="99">
        <f t="shared" si="5"/>
        <v>6425.9045792830784</v>
      </c>
      <c r="F36" s="53">
        <v>0</v>
      </c>
      <c r="G36" s="43">
        <v>6000</v>
      </c>
      <c r="H36" s="44">
        <v>1.0709840965471797</v>
      </c>
      <c r="I36" s="23">
        <f t="shared" ref="I36:I37" si="10">+H36*G36</f>
        <v>6425.9045792830784</v>
      </c>
    </row>
    <row r="37" spans="1:11" x14ac:dyDescent="0.25">
      <c r="A37" s="149"/>
      <c r="B37" s="147"/>
      <c r="C37" s="27" t="s">
        <v>69</v>
      </c>
      <c r="D37" s="80">
        <v>6000</v>
      </c>
      <c r="E37" s="99">
        <f t="shared" si="5"/>
        <v>8060.1943367982922</v>
      </c>
      <c r="F37" s="53">
        <v>0</v>
      </c>
      <c r="G37" s="43">
        <v>6000</v>
      </c>
      <c r="H37" s="44">
        <v>1.3433657227997153</v>
      </c>
      <c r="I37" s="23">
        <f t="shared" si="10"/>
        <v>8060.1943367982922</v>
      </c>
    </row>
    <row r="38" spans="1:11" ht="15.75" customHeight="1" x14ac:dyDescent="0.25">
      <c r="A38" s="129">
        <v>130030</v>
      </c>
      <c r="B38" s="117" t="s">
        <v>20</v>
      </c>
      <c r="C38" s="67" t="s">
        <v>21</v>
      </c>
      <c r="D38" s="77">
        <f>+D39+D40+D41</f>
        <v>40000</v>
      </c>
      <c r="E38" s="77">
        <f>+E39+E40+E41</f>
        <v>43093.242899398894</v>
      </c>
      <c r="F38" s="52">
        <f t="shared" ref="F38:I38" si="11">+F39+F40+F41</f>
        <v>0</v>
      </c>
      <c r="G38" s="16">
        <f t="shared" si="11"/>
        <v>40000</v>
      </c>
      <c r="H38" s="17"/>
      <c r="I38" s="17">
        <f t="shared" si="11"/>
        <v>43093.242899398894</v>
      </c>
      <c r="K38" s="13"/>
    </row>
    <row r="39" spans="1:11" ht="15.75" customHeight="1" x14ac:dyDescent="0.25">
      <c r="A39" s="130"/>
      <c r="B39" s="118"/>
      <c r="C39" s="27" t="s">
        <v>67</v>
      </c>
      <c r="D39" s="80">
        <v>20000</v>
      </c>
      <c r="E39" s="99">
        <f t="shared" si="5"/>
        <v>18949.744705929945</v>
      </c>
      <c r="F39" s="53">
        <v>0</v>
      </c>
      <c r="G39" s="43">
        <v>20000</v>
      </c>
      <c r="H39" s="44">
        <v>0.94748723529649725</v>
      </c>
      <c r="I39" s="23">
        <f>+H39*G39</f>
        <v>18949.744705929945</v>
      </c>
    </row>
    <row r="40" spans="1:11" ht="15.75" customHeight="1" x14ac:dyDescent="0.25">
      <c r="A40" s="130"/>
      <c r="B40" s="118"/>
      <c r="C40" s="27" t="s">
        <v>68</v>
      </c>
      <c r="D40" s="80">
        <v>10000</v>
      </c>
      <c r="E40" s="99">
        <f t="shared" si="5"/>
        <v>10709.840965471798</v>
      </c>
      <c r="F40" s="53">
        <v>0</v>
      </c>
      <c r="G40" s="43">
        <v>10000</v>
      </c>
      <c r="H40" s="44">
        <v>1.0709840965471797</v>
      </c>
      <c r="I40" s="23">
        <f t="shared" ref="I40:I41" si="12">+H40*G40</f>
        <v>10709.840965471798</v>
      </c>
    </row>
    <row r="41" spans="1:11" ht="15.75" customHeight="1" x14ac:dyDescent="0.25">
      <c r="A41" s="130"/>
      <c r="B41" s="118"/>
      <c r="C41" s="27" t="s">
        <v>69</v>
      </c>
      <c r="D41" s="80">
        <v>10000</v>
      </c>
      <c r="E41" s="99">
        <f t="shared" si="5"/>
        <v>13433.657227997153</v>
      </c>
      <c r="F41" s="53">
        <v>0</v>
      </c>
      <c r="G41" s="43">
        <v>10000</v>
      </c>
      <c r="H41" s="44">
        <v>1.3433657227997153</v>
      </c>
      <c r="I41" s="23">
        <f t="shared" si="12"/>
        <v>13433.657227997153</v>
      </c>
      <c r="K41" s="19"/>
    </row>
    <row r="42" spans="1:11" ht="15.75" customHeight="1" x14ac:dyDescent="0.25">
      <c r="A42" s="130"/>
      <c r="B42" s="118"/>
      <c r="C42" s="67" t="s">
        <v>20</v>
      </c>
      <c r="D42" s="77">
        <f>+D43+D44+D45</f>
        <v>20000</v>
      </c>
      <c r="E42" s="77">
        <f>+E43+E44+E45</f>
        <v>20111.857334821078</v>
      </c>
      <c r="F42" s="52">
        <f t="shared" ref="F42:I42" si="13">+F43+F44+F45</f>
        <v>10500</v>
      </c>
      <c r="G42" s="16">
        <f t="shared" si="13"/>
        <v>9500</v>
      </c>
      <c r="H42" s="17"/>
      <c r="I42" s="17">
        <f t="shared" si="13"/>
        <v>9611.8573348210775</v>
      </c>
      <c r="K42" s="13"/>
    </row>
    <row r="43" spans="1:11" ht="15.75" customHeight="1" x14ac:dyDescent="0.25">
      <c r="A43" s="130"/>
      <c r="B43" s="118"/>
      <c r="C43" s="27" t="s">
        <v>67</v>
      </c>
      <c r="D43" s="80">
        <v>14000</v>
      </c>
      <c r="E43" s="99">
        <f t="shared" si="5"/>
        <v>13650.790114721707</v>
      </c>
      <c r="F43" s="53">
        <v>7350</v>
      </c>
      <c r="G43" s="43">
        <v>6650</v>
      </c>
      <c r="H43" s="44">
        <v>0.94748723529649725</v>
      </c>
      <c r="I43" s="23">
        <f>+H43*G43</f>
        <v>6300.7901147217071</v>
      </c>
      <c r="K43" s="19"/>
    </row>
    <row r="44" spans="1:11" ht="15.75" customHeight="1" x14ac:dyDescent="0.25">
      <c r="A44" s="130"/>
      <c r="B44" s="118"/>
      <c r="C44" s="27" t="s">
        <v>68</v>
      </c>
      <c r="D44" s="80">
        <v>4000</v>
      </c>
      <c r="E44" s="99">
        <f t="shared" si="5"/>
        <v>4134.8697834396417</v>
      </c>
      <c r="F44" s="53">
        <v>2100</v>
      </c>
      <c r="G44" s="43">
        <v>1900</v>
      </c>
      <c r="H44" s="44">
        <v>1.0709840965471797</v>
      </c>
      <c r="I44" s="23">
        <f t="shared" ref="I44:I45" si="14">+H44*G44</f>
        <v>2034.8697834396414</v>
      </c>
      <c r="K44" s="19"/>
    </row>
    <row r="45" spans="1:11" ht="15.75" customHeight="1" x14ac:dyDescent="0.25">
      <c r="A45" s="131"/>
      <c r="B45" s="119"/>
      <c r="C45" s="27" t="s">
        <v>69</v>
      </c>
      <c r="D45" s="80">
        <v>2000</v>
      </c>
      <c r="E45" s="99">
        <f t="shared" si="5"/>
        <v>2326.1974366597296</v>
      </c>
      <c r="F45" s="53">
        <v>1050</v>
      </c>
      <c r="G45" s="43">
        <v>950</v>
      </c>
      <c r="H45" s="44">
        <v>1.3433657227997153</v>
      </c>
      <c r="I45" s="23">
        <f t="shared" si="14"/>
        <v>1276.1974366597296</v>
      </c>
      <c r="K45" s="19"/>
    </row>
    <row r="46" spans="1:11" ht="15.75" customHeight="1" x14ac:dyDescent="0.3">
      <c r="A46" s="62">
        <v>140000</v>
      </c>
      <c r="B46" s="138" t="s">
        <v>41</v>
      </c>
      <c r="C46" s="139"/>
      <c r="D46" s="81">
        <f>SUM(D47,D51)</f>
        <v>70000</v>
      </c>
      <c r="E46" s="81">
        <f>+E47+E51</f>
        <v>76297.032135575282</v>
      </c>
      <c r="F46" s="55">
        <f t="shared" ref="F46:I46" si="15">+F47+F51</f>
        <v>19000</v>
      </c>
      <c r="G46" s="11">
        <f t="shared" si="15"/>
        <v>51000</v>
      </c>
      <c r="H46" s="42"/>
      <c r="I46" s="36">
        <f t="shared" si="15"/>
        <v>57297.032135575282</v>
      </c>
      <c r="J46" s="13"/>
      <c r="K46" s="19"/>
    </row>
    <row r="47" spans="1:11" ht="27" customHeight="1" x14ac:dyDescent="0.25">
      <c r="A47" s="129">
        <v>140020</v>
      </c>
      <c r="B47" s="142" t="s">
        <v>42</v>
      </c>
      <c r="C47" s="68" t="s">
        <v>44</v>
      </c>
      <c r="D47" s="82">
        <f>+D48+D49+D50</f>
        <v>55000</v>
      </c>
      <c r="E47" s="77">
        <f>+E48+E49+E50</f>
        <v>59487.846862358325</v>
      </c>
      <c r="F47" s="52">
        <f t="shared" ref="F47:I47" si="16">+F48+F49+F50</f>
        <v>19000</v>
      </c>
      <c r="G47" s="16">
        <f t="shared" si="16"/>
        <v>36000</v>
      </c>
      <c r="H47" s="17"/>
      <c r="I47" s="17">
        <f t="shared" si="16"/>
        <v>40487.846862358318</v>
      </c>
      <c r="K47" s="13"/>
    </row>
    <row r="48" spans="1:11" x14ac:dyDescent="0.25">
      <c r="A48" s="130"/>
      <c r="B48" s="143"/>
      <c r="C48" s="27" t="s">
        <v>67</v>
      </c>
      <c r="D48" s="83">
        <v>18000</v>
      </c>
      <c r="E48" s="99">
        <f t="shared" ref="E48:E54" si="17">+F48+(G48*H48)</f>
        <v>17381.304154038731</v>
      </c>
      <c r="F48" s="53">
        <v>6218.1818181818189</v>
      </c>
      <c r="G48" s="43">
        <v>11781.81818181818</v>
      </c>
      <c r="H48" s="44">
        <v>0.94748723529649725</v>
      </c>
      <c r="I48" s="23">
        <f>+H48*G48</f>
        <v>11163.122335856911</v>
      </c>
      <c r="K48" s="19"/>
    </row>
    <row r="49" spans="1:14" x14ac:dyDescent="0.25">
      <c r="A49" s="130"/>
      <c r="B49" s="143"/>
      <c r="C49" s="27" t="s">
        <v>68</v>
      </c>
      <c r="D49" s="83">
        <v>18000</v>
      </c>
      <c r="E49" s="99">
        <f t="shared" si="17"/>
        <v>18836.321719319498</v>
      </c>
      <c r="F49" s="53">
        <v>6218.1818181818189</v>
      </c>
      <c r="G49" s="43">
        <v>11781.81818181818</v>
      </c>
      <c r="H49" s="44">
        <v>1.0709840965471797</v>
      </c>
      <c r="I49" s="23">
        <f t="shared" ref="I49:I50" si="18">+H49*G49</f>
        <v>12618.13990113768</v>
      </c>
    </row>
    <row r="50" spans="1:14" x14ac:dyDescent="0.25">
      <c r="A50" s="131"/>
      <c r="B50" s="144"/>
      <c r="C50" s="27" t="s">
        <v>69</v>
      </c>
      <c r="D50" s="83">
        <v>19000</v>
      </c>
      <c r="E50" s="99">
        <f t="shared" si="17"/>
        <v>23270.220989000096</v>
      </c>
      <c r="F50" s="53">
        <v>6563.6363636363631</v>
      </c>
      <c r="G50" s="43">
        <v>12436.363636363636</v>
      </c>
      <c r="H50" s="44">
        <v>1.3433657227997153</v>
      </c>
      <c r="I50" s="23">
        <f t="shared" si="18"/>
        <v>16706.584625363732</v>
      </c>
    </row>
    <row r="51" spans="1:14" ht="15.75" customHeight="1" x14ac:dyDescent="0.25">
      <c r="A51" s="129">
        <v>140040</v>
      </c>
      <c r="B51" s="117" t="s">
        <v>42</v>
      </c>
      <c r="C51" s="68" t="s">
        <v>42</v>
      </c>
      <c r="D51" s="82">
        <f>+D52+D53+D54</f>
        <v>15000</v>
      </c>
      <c r="E51" s="77">
        <f>+E52+E53+E54</f>
        <v>16809.185273216961</v>
      </c>
      <c r="F51" s="52">
        <f t="shared" ref="F51:I51" si="19">+F52+F53+F54</f>
        <v>0</v>
      </c>
      <c r="G51" s="16">
        <f t="shared" si="19"/>
        <v>15000</v>
      </c>
      <c r="H51" s="17"/>
      <c r="I51" s="17">
        <f t="shared" si="19"/>
        <v>16809.185273216961</v>
      </c>
      <c r="K51" s="13"/>
    </row>
    <row r="52" spans="1:14" ht="15.75" customHeight="1" x14ac:dyDescent="0.25">
      <c r="A52" s="130"/>
      <c r="B52" s="118"/>
      <c r="C52" s="27" t="s">
        <v>67</v>
      </c>
      <c r="D52" s="83">
        <v>5000</v>
      </c>
      <c r="E52" s="99">
        <f t="shared" si="17"/>
        <v>4737.4361764824862</v>
      </c>
      <c r="F52" s="53">
        <v>0</v>
      </c>
      <c r="G52" s="43">
        <v>5000</v>
      </c>
      <c r="H52" s="44">
        <v>0.94748723529649725</v>
      </c>
      <c r="I52" s="23">
        <f>+H52*G52</f>
        <v>4737.4361764824862</v>
      </c>
    </row>
    <row r="53" spans="1:14" ht="15.75" customHeight="1" x14ac:dyDescent="0.25">
      <c r="A53" s="130"/>
      <c r="B53" s="118"/>
      <c r="C53" s="27" t="s">
        <v>68</v>
      </c>
      <c r="D53" s="83">
        <v>5000</v>
      </c>
      <c r="E53" s="99">
        <f t="shared" si="17"/>
        <v>5354.920482735899</v>
      </c>
      <c r="F53" s="53">
        <v>0</v>
      </c>
      <c r="G53" s="43">
        <v>5000</v>
      </c>
      <c r="H53" s="44">
        <v>1.0709840965471797</v>
      </c>
      <c r="I53" s="23">
        <f t="shared" ref="I53:I54" si="20">+H53*G53</f>
        <v>5354.920482735899</v>
      </c>
      <c r="M53" s="20"/>
    </row>
    <row r="54" spans="1:14" ht="15.75" customHeight="1" x14ac:dyDescent="0.25">
      <c r="A54" s="131"/>
      <c r="B54" s="119"/>
      <c r="C54" s="27" t="s">
        <v>69</v>
      </c>
      <c r="D54" s="83">
        <v>5000</v>
      </c>
      <c r="E54" s="99">
        <f t="shared" si="17"/>
        <v>6716.8286139985767</v>
      </c>
      <c r="F54" s="53">
        <v>0</v>
      </c>
      <c r="G54" s="43">
        <v>5000</v>
      </c>
      <c r="H54" s="44">
        <v>1.3433657227997153</v>
      </c>
      <c r="I54" s="23">
        <f t="shared" si="20"/>
        <v>6716.8286139985767</v>
      </c>
      <c r="M54" s="20"/>
    </row>
    <row r="55" spans="1:14" ht="15.75" x14ac:dyDescent="0.25">
      <c r="A55" s="63">
        <v>150000</v>
      </c>
      <c r="B55" s="134" t="s">
        <v>19</v>
      </c>
      <c r="C55" s="135"/>
      <c r="D55" s="84">
        <f>+D56+D59+D61+D63+D65+D67+D69+D71+D73+D75+D77+D81+D83+D85+D87+D90+D93+D95</f>
        <v>1094000</v>
      </c>
      <c r="E55" s="84">
        <f>+E56+E59+E61+E63+E65+E67+E69+E71+E73+E75+E77+E81+E83+E85+E87+E90+E93+E95</f>
        <v>1167317.6366618285</v>
      </c>
      <c r="F55" s="56">
        <f t="shared" ref="F55:I55" si="21">+F56+F59+F61+F63+F65+F67+F69+F71+F73+F75+F77+F81+F83+F85+F87+F90+F93+F95</f>
        <v>295476.04000000004</v>
      </c>
      <c r="G55" s="5">
        <f>+G56+G59+G61+G63+G65+G67+G69+G71+G73+G75+G77+G81+G83+G85+G87+G90+G93+G95</f>
        <v>798523.96000000008</v>
      </c>
      <c r="H55" s="42"/>
      <c r="I55" s="37">
        <f t="shared" si="21"/>
        <v>871841.59666182823</v>
      </c>
      <c r="J55" s="13"/>
      <c r="L55" s="21"/>
      <c r="M55" s="20"/>
    </row>
    <row r="56" spans="1:14" ht="30" x14ac:dyDescent="0.25">
      <c r="A56" s="140">
        <v>150010</v>
      </c>
      <c r="B56" s="145" t="s">
        <v>18</v>
      </c>
      <c r="C56" s="69" t="s">
        <v>51</v>
      </c>
      <c r="D56" s="77">
        <f>+D57+D58</f>
        <v>27000</v>
      </c>
      <c r="E56" s="77">
        <f>+E57+E58</f>
        <v>34030.192341626345</v>
      </c>
      <c r="F56" s="52">
        <f t="shared" ref="F56:I56" si="22">+F57+F58</f>
        <v>3000</v>
      </c>
      <c r="G56" s="16">
        <f t="shared" si="22"/>
        <v>24000</v>
      </c>
      <c r="H56" s="17"/>
      <c r="I56" s="17">
        <f t="shared" si="22"/>
        <v>31030.192341626342</v>
      </c>
      <c r="K56" s="13"/>
    </row>
    <row r="57" spans="1:14" x14ac:dyDescent="0.25">
      <c r="A57" s="141"/>
      <c r="B57" s="146"/>
      <c r="C57" s="27" t="s">
        <v>68</v>
      </c>
      <c r="D57" s="83">
        <v>5000</v>
      </c>
      <c r="E57" s="99">
        <f t="shared" ref="E57:E97" si="23">+F57+(G57*H57)</f>
        <v>5315.4848735430214</v>
      </c>
      <c r="F57" s="57">
        <v>555.55555555555554</v>
      </c>
      <c r="G57" s="43">
        <v>4444.4444444444443</v>
      </c>
      <c r="H57" s="44">
        <v>1.0709840965471797</v>
      </c>
      <c r="I57" s="23">
        <f>+H57*G57</f>
        <v>4759.9293179874658</v>
      </c>
    </row>
    <row r="58" spans="1:14" x14ac:dyDescent="0.25">
      <c r="A58" s="141"/>
      <c r="B58" s="146"/>
      <c r="C58" s="27" t="s">
        <v>69</v>
      </c>
      <c r="D58" s="83">
        <v>22000</v>
      </c>
      <c r="E58" s="99">
        <f t="shared" si="23"/>
        <v>28714.707468083321</v>
      </c>
      <c r="F58" s="57">
        <v>2444.4444444444443</v>
      </c>
      <c r="G58" s="43">
        <v>19555.555555555555</v>
      </c>
      <c r="H58" s="44">
        <v>1.3433657227997153</v>
      </c>
      <c r="I58" s="23">
        <f>+H58*G58</f>
        <v>26270.263023638876</v>
      </c>
    </row>
    <row r="59" spans="1:14" x14ac:dyDescent="0.25">
      <c r="A59" s="141"/>
      <c r="B59" s="146"/>
      <c r="C59" s="69" t="s">
        <v>50</v>
      </c>
      <c r="D59" s="77">
        <f>+D60</f>
        <v>150000</v>
      </c>
      <c r="E59" s="77">
        <f>+E60</f>
        <v>144223.59576845652</v>
      </c>
      <c r="F59" s="52">
        <f t="shared" ref="F59:I59" si="24">+F60</f>
        <v>39999.997826086954</v>
      </c>
      <c r="G59" s="16">
        <f t="shared" si="24"/>
        <v>110000.00217391305</v>
      </c>
      <c r="H59" s="17"/>
      <c r="I59" s="17">
        <f t="shared" si="24"/>
        <v>104223.59794236955</v>
      </c>
      <c r="J59" s="22"/>
      <c r="K59" s="13"/>
    </row>
    <row r="60" spans="1:14" x14ac:dyDescent="0.25">
      <c r="A60" s="141"/>
      <c r="B60" s="146"/>
      <c r="C60" s="27" t="s">
        <v>67</v>
      </c>
      <c r="D60" s="83">
        <v>150000</v>
      </c>
      <c r="E60" s="99">
        <f t="shared" si="23"/>
        <v>144223.59576845652</v>
      </c>
      <c r="F60" s="57">
        <v>39999.997826086954</v>
      </c>
      <c r="G60" s="43">
        <v>110000.00217391305</v>
      </c>
      <c r="H60" s="44">
        <v>0.94748723529649725</v>
      </c>
      <c r="I60" s="23">
        <f>+H60*G60</f>
        <v>104223.59794236955</v>
      </c>
      <c r="J60" s="22"/>
      <c r="N60" s="13"/>
    </row>
    <row r="61" spans="1:14" ht="30" x14ac:dyDescent="0.25">
      <c r="A61" s="141"/>
      <c r="B61" s="146"/>
      <c r="C61" s="69" t="s">
        <v>17</v>
      </c>
      <c r="D61" s="77">
        <f>+D62</f>
        <v>80000</v>
      </c>
      <c r="E61" s="77">
        <f>+E62</f>
        <v>100144.12280235515</v>
      </c>
      <c r="F61" s="52">
        <f t="shared" ref="F61:I61" si="25">+F62</f>
        <v>21333.332173913044</v>
      </c>
      <c r="G61" s="16">
        <f t="shared" si="25"/>
        <v>58666.667826086952</v>
      </c>
      <c r="H61" s="17"/>
      <c r="I61" s="17">
        <f t="shared" si="25"/>
        <v>78810.790628442104</v>
      </c>
      <c r="J61" s="22"/>
      <c r="K61" s="13"/>
      <c r="L61"/>
      <c r="N61" s="13"/>
    </row>
    <row r="62" spans="1:14" x14ac:dyDescent="0.25">
      <c r="A62" s="141"/>
      <c r="B62" s="146"/>
      <c r="C62" s="27" t="s">
        <v>69</v>
      </c>
      <c r="D62" s="83">
        <v>80000</v>
      </c>
      <c r="E62" s="99">
        <f t="shared" si="23"/>
        <v>100144.12280235515</v>
      </c>
      <c r="F62" s="57">
        <v>21333.332173913044</v>
      </c>
      <c r="G62" s="43">
        <v>58666.667826086952</v>
      </c>
      <c r="H62" s="44">
        <v>1.3433657227997153</v>
      </c>
      <c r="I62" s="23">
        <f>+H62*G62</f>
        <v>78810.790628442104</v>
      </c>
      <c r="J62" s="22"/>
      <c r="K62" s="22"/>
      <c r="N62" s="13"/>
    </row>
    <row r="63" spans="1:14" x14ac:dyDescent="0.25">
      <c r="A63" s="141"/>
      <c r="B63" s="146"/>
      <c r="C63" s="69" t="s">
        <v>16</v>
      </c>
      <c r="D63" s="77">
        <f>+D64</f>
        <v>95000</v>
      </c>
      <c r="E63" s="77">
        <f>+E64</f>
        <v>91884.826102755542</v>
      </c>
      <c r="F63" s="52">
        <f t="shared" ref="F63:I63" si="26">+F64</f>
        <v>35677.777777777781</v>
      </c>
      <c r="G63" s="16">
        <f t="shared" si="26"/>
        <v>59322.222222222219</v>
      </c>
      <c r="H63" s="17"/>
      <c r="I63" s="17">
        <f t="shared" si="26"/>
        <v>56207.048324977761</v>
      </c>
      <c r="K63" s="13"/>
      <c r="L63"/>
      <c r="N63" s="13"/>
    </row>
    <row r="64" spans="1:14" x14ac:dyDescent="0.25">
      <c r="A64" s="141"/>
      <c r="B64" s="146"/>
      <c r="C64" s="27" t="s">
        <v>67</v>
      </c>
      <c r="D64" s="83">
        <v>95000</v>
      </c>
      <c r="E64" s="99">
        <f t="shared" si="23"/>
        <v>91884.826102755542</v>
      </c>
      <c r="F64" s="57">
        <v>35677.777777777781</v>
      </c>
      <c r="G64" s="43">
        <v>59322.222222222219</v>
      </c>
      <c r="H64" s="44">
        <v>0.94748723529649725</v>
      </c>
      <c r="I64" s="23">
        <f>+H64*G64</f>
        <v>56207.048324977761</v>
      </c>
      <c r="K64" s="22"/>
      <c r="N64" s="13"/>
    </row>
    <row r="65" spans="1:14" ht="30" x14ac:dyDescent="0.25">
      <c r="A65" s="141"/>
      <c r="B65" s="146"/>
      <c r="C65" s="69" t="s">
        <v>15</v>
      </c>
      <c r="D65" s="77">
        <f>+D66</f>
        <v>85000</v>
      </c>
      <c r="E65" s="77">
        <f>+E66</f>
        <v>103225.08953126933</v>
      </c>
      <c r="F65" s="52">
        <f t="shared" ref="F65:I65" si="27">+F66</f>
        <v>31922.222222222223</v>
      </c>
      <c r="G65" s="16">
        <f t="shared" si="27"/>
        <v>53077.777777777781</v>
      </c>
      <c r="H65" s="17"/>
      <c r="I65" s="17">
        <f t="shared" si="27"/>
        <v>71302.867309047113</v>
      </c>
      <c r="K65" s="13"/>
      <c r="L65"/>
      <c r="N65" s="13"/>
    </row>
    <row r="66" spans="1:14" x14ac:dyDescent="0.25">
      <c r="A66" s="141"/>
      <c r="B66" s="146"/>
      <c r="C66" s="27" t="s">
        <v>69</v>
      </c>
      <c r="D66" s="83">
        <v>85000</v>
      </c>
      <c r="E66" s="99">
        <f t="shared" si="23"/>
        <v>103225.08953126933</v>
      </c>
      <c r="F66" s="57">
        <v>31922.222222222223</v>
      </c>
      <c r="G66" s="43">
        <v>53077.777777777781</v>
      </c>
      <c r="H66" s="44">
        <v>1.3433657227997153</v>
      </c>
      <c r="I66" s="23">
        <f>+H66*G66</f>
        <v>71302.867309047113</v>
      </c>
      <c r="N66" s="13"/>
    </row>
    <row r="67" spans="1:14" x14ac:dyDescent="0.25">
      <c r="A67" s="141"/>
      <c r="B67" s="146"/>
      <c r="C67" s="69" t="s">
        <v>39</v>
      </c>
      <c r="D67" s="77">
        <f>+D68</f>
        <v>99000</v>
      </c>
      <c r="E67" s="77">
        <f>+E68</f>
        <v>96138.806772128883</v>
      </c>
      <c r="F67" s="52">
        <f t="shared" ref="F67:I67" si="28">+F68</f>
        <v>44514.328867924538</v>
      </c>
      <c r="G67" s="16">
        <f t="shared" si="28"/>
        <v>54485.671132075462</v>
      </c>
      <c r="H67" s="17"/>
      <c r="I67" s="17">
        <f t="shared" si="28"/>
        <v>51624.477904204352</v>
      </c>
      <c r="K67" s="13"/>
      <c r="L67"/>
      <c r="N67" s="13"/>
    </row>
    <row r="68" spans="1:14" x14ac:dyDescent="0.25">
      <c r="A68" s="141"/>
      <c r="B68" s="146"/>
      <c r="C68" s="27" t="s">
        <v>67</v>
      </c>
      <c r="D68" s="83">
        <v>99000</v>
      </c>
      <c r="E68" s="99">
        <f t="shared" si="23"/>
        <v>96138.806772128883</v>
      </c>
      <c r="F68" s="57">
        <v>44514.328867924538</v>
      </c>
      <c r="G68" s="43">
        <v>54485.671132075462</v>
      </c>
      <c r="H68" s="44">
        <v>0.94748723529649725</v>
      </c>
      <c r="I68" s="23">
        <f>+H68*G68</f>
        <v>51624.477904204352</v>
      </c>
      <c r="N68" s="13"/>
    </row>
    <row r="69" spans="1:14" ht="30" x14ac:dyDescent="0.25">
      <c r="A69" s="141"/>
      <c r="B69" s="146"/>
      <c r="C69" s="69" t="s">
        <v>40</v>
      </c>
      <c r="D69" s="77">
        <f>+D70</f>
        <v>60000</v>
      </c>
      <c r="E69" s="77">
        <f>+E70</f>
        <v>71338.492030601628</v>
      </c>
      <c r="F69" s="52">
        <f t="shared" ref="F69:I69" si="29">+F70</f>
        <v>26978.381132075476</v>
      </c>
      <c r="G69" s="16">
        <f t="shared" si="29"/>
        <v>33021.618867924524</v>
      </c>
      <c r="H69" s="17"/>
      <c r="I69" s="17">
        <f t="shared" si="29"/>
        <v>44360.110898526145</v>
      </c>
      <c r="K69" s="13"/>
      <c r="L69"/>
      <c r="N69" s="13"/>
    </row>
    <row r="70" spans="1:14" x14ac:dyDescent="0.25">
      <c r="A70" s="141"/>
      <c r="B70" s="146"/>
      <c r="C70" s="27" t="s">
        <v>69</v>
      </c>
      <c r="D70" s="83">
        <v>60000</v>
      </c>
      <c r="E70" s="99">
        <f t="shared" si="23"/>
        <v>71338.492030601628</v>
      </c>
      <c r="F70" s="57">
        <v>26978.381132075476</v>
      </c>
      <c r="G70" s="43">
        <v>33021.618867924524</v>
      </c>
      <c r="H70" s="44">
        <v>1.3433657227997153</v>
      </c>
      <c r="I70" s="23">
        <f>+H70*G70</f>
        <v>44360.110898526145</v>
      </c>
      <c r="N70" s="13"/>
    </row>
    <row r="71" spans="1:14" ht="15" customHeight="1" x14ac:dyDescent="0.25">
      <c r="A71" s="141"/>
      <c r="B71" s="146"/>
      <c r="C71" s="69" t="s">
        <v>14</v>
      </c>
      <c r="D71" s="77">
        <f>+D72</f>
        <v>13000</v>
      </c>
      <c r="E71" s="77">
        <f>+E72</f>
        <v>12813.485912508451</v>
      </c>
      <c r="F71" s="52">
        <f t="shared" ref="F71:I71" si="30">+F72</f>
        <v>9448.2142857142862</v>
      </c>
      <c r="G71" s="16">
        <f t="shared" si="30"/>
        <v>3551.7857142857138</v>
      </c>
      <c r="H71" s="17"/>
      <c r="I71" s="17">
        <f t="shared" si="30"/>
        <v>3365.2716267941655</v>
      </c>
      <c r="K71" s="13"/>
      <c r="L71"/>
      <c r="N71" s="13"/>
    </row>
    <row r="72" spans="1:14" ht="15" customHeight="1" x14ac:dyDescent="0.25">
      <c r="A72" s="141"/>
      <c r="B72" s="146"/>
      <c r="C72" s="27" t="s">
        <v>67</v>
      </c>
      <c r="D72" s="83">
        <v>13000</v>
      </c>
      <c r="E72" s="99">
        <f t="shared" si="23"/>
        <v>12813.485912508451</v>
      </c>
      <c r="F72" s="57">
        <v>9448.2142857142862</v>
      </c>
      <c r="G72" s="43">
        <v>3551.7857142857138</v>
      </c>
      <c r="H72" s="44">
        <v>0.94748723529649725</v>
      </c>
      <c r="I72" s="23">
        <f>+H72*G72</f>
        <v>3365.2716267941655</v>
      </c>
      <c r="N72" s="13"/>
    </row>
    <row r="73" spans="1:14" ht="22.5" customHeight="1" x14ac:dyDescent="0.25">
      <c r="A73" s="141"/>
      <c r="B73" s="146"/>
      <c r="C73" s="69" t="s">
        <v>52</v>
      </c>
      <c r="D73" s="77">
        <f>+D74</f>
        <v>15000</v>
      </c>
      <c r="E73" s="77">
        <f>+E74</f>
        <v>16407.186310402405</v>
      </c>
      <c r="F73" s="52">
        <f t="shared" ref="F73:I73" si="31">+F74</f>
        <v>10901.785714285714</v>
      </c>
      <c r="G73" s="16">
        <f t="shared" si="31"/>
        <v>4098.2142857142862</v>
      </c>
      <c r="H73" s="17"/>
      <c r="I73" s="17">
        <f t="shared" si="31"/>
        <v>5505.4005961166913</v>
      </c>
      <c r="K73" s="13"/>
    </row>
    <row r="74" spans="1:14" x14ac:dyDescent="0.25">
      <c r="A74" s="141"/>
      <c r="B74" s="146"/>
      <c r="C74" s="27" t="s">
        <v>69</v>
      </c>
      <c r="D74" s="83">
        <v>15000</v>
      </c>
      <c r="E74" s="99">
        <f t="shared" si="23"/>
        <v>16407.186310402405</v>
      </c>
      <c r="F74" s="57">
        <v>10901.785714285714</v>
      </c>
      <c r="G74" s="43">
        <v>4098.2142857142862</v>
      </c>
      <c r="H74" s="44">
        <v>1.3433657227997153</v>
      </c>
      <c r="I74" s="23">
        <f>+H74*G74</f>
        <v>5505.4005961166913</v>
      </c>
    </row>
    <row r="75" spans="1:14" ht="28.5" customHeight="1" x14ac:dyDescent="0.25">
      <c r="A75" s="141"/>
      <c r="B75" s="146"/>
      <c r="C75" s="70" t="s">
        <v>53</v>
      </c>
      <c r="D75" s="77">
        <v>30000</v>
      </c>
      <c r="E75" s="77">
        <f>+E76</f>
        <v>29065.272788277653</v>
      </c>
      <c r="F75" s="52">
        <f t="shared" ref="F75:I75" si="32">+F76</f>
        <v>12200</v>
      </c>
      <c r="G75" s="16">
        <f t="shared" si="32"/>
        <v>17800</v>
      </c>
      <c r="H75" s="17"/>
      <c r="I75" s="17">
        <f t="shared" si="32"/>
        <v>16865.272788277653</v>
      </c>
      <c r="K75" s="13"/>
    </row>
    <row r="76" spans="1:14" x14ac:dyDescent="0.25">
      <c r="A76" s="141"/>
      <c r="B76" s="146"/>
      <c r="C76" s="27" t="s">
        <v>67</v>
      </c>
      <c r="D76" s="83">
        <v>30000</v>
      </c>
      <c r="E76" s="99">
        <f t="shared" si="23"/>
        <v>29065.272788277653</v>
      </c>
      <c r="F76" s="57">
        <v>12200</v>
      </c>
      <c r="G76" s="43">
        <v>17800</v>
      </c>
      <c r="H76" s="44">
        <v>0.94748723529649725</v>
      </c>
      <c r="I76" s="23">
        <f>+H76*G76</f>
        <v>16865.272788277653</v>
      </c>
    </row>
    <row r="77" spans="1:14" x14ac:dyDescent="0.25">
      <c r="A77" s="141"/>
      <c r="B77" s="146"/>
      <c r="C77" s="70" t="s">
        <v>54</v>
      </c>
      <c r="D77" s="77">
        <f>+D78+D79+D80</f>
        <v>20000</v>
      </c>
      <c r="E77" s="77">
        <f>+E78+E79+E80</f>
        <v>20922.687470171266</v>
      </c>
      <c r="F77" s="52">
        <f t="shared" ref="F77:I77" si="33">+F78+F79+F80</f>
        <v>10500</v>
      </c>
      <c r="G77" s="16">
        <f t="shared" si="33"/>
        <v>9500</v>
      </c>
      <c r="H77" s="17"/>
      <c r="I77" s="17">
        <f t="shared" si="33"/>
        <v>10422.687470171266</v>
      </c>
      <c r="K77" s="13"/>
    </row>
    <row r="78" spans="1:14" x14ac:dyDescent="0.25">
      <c r="A78" s="61"/>
      <c r="B78" s="146"/>
      <c r="C78" s="27" t="s">
        <v>67</v>
      </c>
      <c r="D78" s="83">
        <v>9000</v>
      </c>
      <c r="E78" s="99">
        <f t="shared" si="23"/>
        <v>8775.5079308925251</v>
      </c>
      <c r="F78" s="57">
        <v>4725</v>
      </c>
      <c r="G78" s="43">
        <v>4275</v>
      </c>
      <c r="H78" s="44">
        <v>0.94748723529649725</v>
      </c>
      <c r="I78" s="23">
        <f>+H78*G78</f>
        <v>4050.5079308925256</v>
      </c>
    </row>
    <row r="79" spans="1:14" x14ac:dyDescent="0.25">
      <c r="A79" s="61"/>
      <c r="B79" s="146"/>
      <c r="C79" s="27" t="s">
        <v>68</v>
      </c>
      <c r="D79" s="83">
        <v>5000</v>
      </c>
      <c r="E79" s="99">
        <f t="shared" si="23"/>
        <v>5168.5872292995518</v>
      </c>
      <c r="F79" s="57">
        <v>2625</v>
      </c>
      <c r="G79" s="43">
        <v>2375</v>
      </c>
      <c r="H79" s="44">
        <v>1.0709840965471797</v>
      </c>
      <c r="I79" s="23">
        <f t="shared" ref="I79" si="34">+H79*G79</f>
        <v>2543.5872292995518</v>
      </c>
    </row>
    <row r="80" spans="1:14" x14ac:dyDescent="0.25">
      <c r="A80" s="61"/>
      <c r="B80" s="147"/>
      <c r="C80" s="27" t="s">
        <v>69</v>
      </c>
      <c r="D80" s="83">
        <v>6000</v>
      </c>
      <c r="E80" s="99">
        <f t="shared" si="23"/>
        <v>6978.5923099791889</v>
      </c>
      <c r="F80" s="57">
        <v>3150</v>
      </c>
      <c r="G80" s="43">
        <v>2850</v>
      </c>
      <c r="H80" s="44">
        <v>1.3433657227997153</v>
      </c>
      <c r="I80" s="23">
        <f>+H80*G80</f>
        <v>3828.5923099791885</v>
      </c>
    </row>
    <row r="81" spans="1:11" ht="27" customHeight="1" x14ac:dyDescent="0.25">
      <c r="A81" s="132">
        <v>150050</v>
      </c>
      <c r="B81" s="136" t="s">
        <v>13</v>
      </c>
      <c r="C81" s="137"/>
      <c r="D81" s="77">
        <f>D82</f>
        <v>25000</v>
      </c>
      <c r="E81" s="77">
        <f>+E82</f>
        <v>23687.180882412431</v>
      </c>
      <c r="F81" s="52">
        <f t="shared" ref="F81:I81" si="35">+F82</f>
        <v>0</v>
      </c>
      <c r="G81" s="16">
        <f t="shared" si="35"/>
        <v>25000</v>
      </c>
      <c r="H81" s="17"/>
      <c r="I81" s="17">
        <f t="shared" si="35"/>
        <v>23687.180882412431</v>
      </c>
      <c r="K81" s="13"/>
    </row>
    <row r="82" spans="1:11" x14ac:dyDescent="0.25">
      <c r="A82" s="133"/>
      <c r="B82" s="156" t="s">
        <v>67</v>
      </c>
      <c r="C82" s="157"/>
      <c r="D82" s="83">
        <v>25000</v>
      </c>
      <c r="E82" s="99">
        <f t="shared" si="23"/>
        <v>23687.180882412431</v>
      </c>
      <c r="F82" s="57">
        <v>0</v>
      </c>
      <c r="G82" s="43">
        <v>25000</v>
      </c>
      <c r="H82" s="44">
        <v>0.94748723529649725</v>
      </c>
      <c r="I82" s="23">
        <f>+H82*G82</f>
        <v>23687.180882412431</v>
      </c>
    </row>
    <row r="83" spans="1:11" ht="60" x14ac:dyDescent="0.25">
      <c r="A83" s="132">
        <v>150060</v>
      </c>
      <c r="B83" s="109" t="s">
        <v>12</v>
      </c>
      <c r="C83" s="71" t="s">
        <v>11</v>
      </c>
      <c r="D83" s="77">
        <f>D84</f>
        <v>200000</v>
      </c>
      <c r="E83" s="77">
        <f>+E84</f>
        <v>189497.44705929945</v>
      </c>
      <c r="F83" s="52">
        <f t="shared" ref="F83:I83" si="36">+F84</f>
        <v>0</v>
      </c>
      <c r="G83" s="16">
        <f t="shared" si="36"/>
        <v>200000</v>
      </c>
      <c r="H83" s="17"/>
      <c r="I83" s="17">
        <f t="shared" si="36"/>
        <v>189497.44705929945</v>
      </c>
      <c r="K83" s="13"/>
    </row>
    <row r="84" spans="1:11" x14ac:dyDescent="0.25">
      <c r="A84" s="148"/>
      <c r="B84" s="110"/>
      <c r="C84" s="27" t="s">
        <v>67</v>
      </c>
      <c r="D84" s="83">
        <v>200000</v>
      </c>
      <c r="E84" s="99">
        <f t="shared" si="23"/>
        <v>189497.44705929945</v>
      </c>
      <c r="F84" s="57">
        <v>0</v>
      </c>
      <c r="G84" s="43">
        <v>200000</v>
      </c>
      <c r="H84" s="44">
        <v>0.94748723529649725</v>
      </c>
      <c r="I84" s="23">
        <f>+H84*G84</f>
        <v>189497.44705929945</v>
      </c>
    </row>
    <row r="85" spans="1:11" x14ac:dyDescent="0.25">
      <c r="A85" s="148"/>
      <c r="B85" s="110"/>
      <c r="C85" s="72" t="s">
        <v>10</v>
      </c>
      <c r="D85" s="77">
        <f>D86</f>
        <v>110000</v>
      </c>
      <c r="E85" s="77">
        <f>+E86</f>
        <v>147770.22950796867</v>
      </c>
      <c r="F85" s="52">
        <f t="shared" ref="F85:I85" si="37">+F86</f>
        <v>0</v>
      </c>
      <c r="G85" s="16">
        <f t="shared" si="37"/>
        <v>110000</v>
      </c>
      <c r="H85" s="17"/>
      <c r="I85" s="17">
        <f t="shared" si="37"/>
        <v>147770.22950796867</v>
      </c>
      <c r="K85" s="13"/>
    </row>
    <row r="86" spans="1:11" x14ac:dyDescent="0.25">
      <c r="A86" s="133"/>
      <c r="B86" s="111"/>
      <c r="C86" s="27" t="s">
        <v>69</v>
      </c>
      <c r="D86" s="83">
        <v>110000</v>
      </c>
      <c r="E86" s="99">
        <f t="shared" si="23"/>
        <v>147770.22950796867</v>
      </c>
      <c r="F86" s="57">
        <v>0</v>
      </c>
      <c r="G86" s="43">
        <v>110000</v>
      </c>
      <c r="H86" s="44">
        <v>1.3433657227997153</v>
      </c>
      <c r="I86" s="23">
        <f>+H86*G86</f>
        <v>147770.22950796867</v>
      </c>
    </row>
    <row r="87" spans="1:11" ht="30" customHeight="1" x14ac:dyDescent="0.25">
      <c r="A87" s="132">
        <v>150070</v>
      </c>
      <c r="B87" s="109" t="s">
        <v>9</v>
      </c>
      <c r="C87" s="73" t="s">
        <v>55</v>
      </c>
      <c r="D87" s="77">
        <f>+D88+D89</f>
        <v>30000</v>
      </c>
      <c r="E87" s="77">
        <f>+E88+E89</f>
        <v>30663.185399550275</v>
      </c>
      <c r="F87" s="52">
        <f t="shared" ref="F87:I87" si="38">+F88+F89</f>
        <v>17500</v>
      </c>
      <c r="G87" s="16">
        <f t="shared" si="38"/>
        <v>12500</v>
      </c>
      <c r="H87" s="17"/>
      <c r="I87" s="17">
        <f t="shared" si="38"/>
        <v>13163.185399550275</v>
      </c>
      <c r="K87" s="13"/>
    </row>
    <row r="88" spans="1:11" x14ac:dyDescent="0.25">
      <c r="A88" s="148"/>
      <c r="B88" s="110"/>
      <c r="C88" s="27" t="s">
        <v>67</v>
      </c>
      <c r="D88" s="83">
        <v>22000</v>
      </c>
      <c r="E88" s="99">
        <f t="shared" si="23"/>
        <v>21518.632990217891</v>
      </c>
      <c r="F88" s="57">
        <v>12833.333333333334</v>
      </c>
      <c r="G88" s="43">
        <v>9166.6666666666661</v>
      </c>
      <c r="H88" s="44">
        <v>0.94748723529649725</v>
      </c>
      <c r="I88" s="23">
        <f>+H88*G88</f>
        <v>8685.2996568845574</v>
      </c>
    </row>
    <row r="89" spans="1:11" x14ac:dyDescent="0.25">
      <c r="A89" s="148"/>
      <c r="B89" s="110"/>
      <c r="C89" s="27" t="s">
        <v>69</v>
      </c>
      <c r="D89" s="83">
        <v>8000</v>
      </c>
      <c r="E89" s="99">
        <f t="shared" si="23"/>
        <v>9144.5524093323838</v>
      </c>
      <c r="F89" s="57">
        <v>4666.666666666667</v>
      </c>
      <c r="G89" s="43">
        <v>3333.333333333333</v>
      </c>
      <c r="H89" s="44">
        <v>1.3433657227997153</v>
      </c>
      <c r="I89" s="23">
        <f>+H89*G89</f>
        <v>4477.8857426657178</v>
      </c>
    </row>
    <row r="90" spans="1:11" ht="30" x14ac:dyDescent="0.25">
      <c r="A90" s="148"/>
      <c r="B90" s="110"/>
      <c r="C90" s="74" t="s">
        <v>56</v>
      </c>
      <c r="D90" s="77">
        <f>+D91+D92</f>
        <v>20000</v>
      </c>
      <c r="E90" s="77">
        <f t="shared" ref="E90:I90" si="39">+E91+E92</f>
        <v>20441.340143136866</v>
      </c>
      <c r="F90" s="52">
        <f t="shared" si="39"/>
        <v>10500</v>
      </c>
      <c r="G90" s="16">
        <f t="shared" si="39"/>
        <v>9500</v>
      </c>
      <c r="H90" s="17"/>
      <c r="I90" s="17">
        <f t="shared" si="39"/>
        <v>9941.3401431368675</v>
      </c>
      <c r="K90" s="13"/>
    </row>
    <row r="91" spans="1:11" x14ac:dyDescent="0.25">
      <c r="A91" s="148"/>
      <c r="B91" s="110"/>
      <c r="C91" s="27" t="s">
        <v>67</v>
      </c>
      <c r="D91" s="83">
        <v>15000</v>
      </c>
      <c r="E91" s="99">
        <f t="shared" si="23"/>
        <v>14625.846551487542</v>
      </c>
      <c r="F91" s="57">
        <v>7875</v>
      </c>
      <c r="G91" s="43">
        <v>7125</v>
      </c>
      <c r="H91" s="44">
        <v>0.94748723529649725</v>
      </c>
      <c r="I91" s="23">
        <f>+H91*G91</f>
        <v>6750.8465514875434</v>
      </c>
    </row>
    <row r="92" spans="1:11" x14ac:dyDescent="0.25">
      <c r="A92" s="133"/>
      <c r="B92" s="111"/>
      <c r="C92" s="27" t="s">
        <v>69</v>
      </c>
      <c r="D92" s="83">
        <v>5000</v>
      </c>
      <c r="E92" s="99">
        <f t="shared" si="23"/>
        <v>5815.4935916493241</v>
      </c>
      <c r="F92" s="57">
        <v>2625</v>
      </c>
      <c r="G92" s="43">
        <v>2375</v>
      </c>
      <c r="H92" s="44">
        <v>1.3433657227997153</v>
      </c>
      <c r="I92" s="23">
        <f>+H92*G92</f>
        <v>3190.4935916493241</v>
      </c>
    </row>
    <row r="93" spans="1:11" ht="16.5" customHeight="1" x14ac:dyDescent="0.35">
      <c r="A93" s="140">
        <v>150090</v>
      </c>
      <c r="B93" s="158" t="s">
        <v>8</v>
      </c>
      <c r="C93" s="75" t="s">
        <v>45</v>
      </c>
      <c r="D93" s="77">
        <f>D94</f>
        <v>20000</v>
      </c>
      <c r="E93" s="77">
        <f>+E94</f>
        <v>19795.20021765634</v>
      </c>
      <c r="F93" s="52">
        <f t="shared" ref="F93:I93" si="40">+F94</f>
        <v>16100</v>
      </c>
      <c r="G93" s="16">
        <f t="shared" si="40"/>
        <v>3900</v>
      </c>
      <c r="H93" s="17"/>
      <c r="I93" s="17">
        <f t="shared" si="40"/>
        <v>3695.2002176563392</v>
      </c>
      <c r="K93" s="13"/>
    </row>
    <row r="94" spans="1:11" x14ac:dyDescent="0.25">
      <c r="A94" s="141"/>
      <c r="B94" s="159"/>
      <c r="C94" s="27" t="s">
        <v>67</v>
      </c>
      <c r="D94" s="83">
        <v>20000</v>
      </c>
      <c r="E94" s="99">
        <f t="shared" si="23"/>
        <v>19795.20021765634</v>
      </c>
      <c r="F94" s="57">
        <v>16100</v>
      </c>
      <c r="G94" s="43">
        <v>3900</v>
      </c>
      <c r="H94" s="44">
        <v>0.94748723529649725</v>
      </c>
      <c r="I94" s="23">
        <f>+H94*G94</f>
        <v>3695.2002176563392</v>
      </c>
    </row>
    <row r="95" spans="1:11" ht="16.5" customHeight="1" x14ac:dyDescent="0.25">
      <c r="A95" s="141"/>
      <c r="B95" s="159"/>
      <c r="C95" s="73" t="s">
        <v>57</v>
      </c>
      <c r="D95" s="77">
        <f>D96+D97</f>
        <v>15000</v>
      </c>
      <c r="E95" s="77">
        <f>+E96+E97</f>
        <v>15269.295621251124</v>
      </c>
      <c r="F95" s="52">
        <f t="shared" ref="F95:I95" si="41">+F96+F97</f>
        <v>4900</v>
      </c>
      <c r="G95" s="16">
        <f t="shared" si="41"/>
        <v>10100</v>
      </c>
      <c r="H95" s="17"/>
      <c r="I95" s="17">
        <f t="shared" si="41"/>
        <v>10369.295621251124</v>
      </c>
      <c r="K95" s="13"/>
    </row>
    <row r="96" spans="1:11" ht="14.45" customHeight="1" x14ac:dyDescent="0.25">
      <c r="A96" s="141"/>
      <c r="B96" s="159"/>
      <c r="C96" s="27" t="s">
        <v>67</v>
      </c>
      <c r="D96" s="83">
        <v>12000</v>
      </c>
      <c r="E96" s="99">
        <f t="shared" si="23"/>
        <v>11575.696861195698</v>
      </c>
      <c r="F96" s="57">
        <v>3920</v>
      </c>
      <c r="G96" s="43">
        <v>8080</v>
      </c>
      <c r="H96" s="44">
        <v>0.94748723529649725</v>
      </c>
      <c r="I96" s="23">
        <f>+H96*G96</f>
        <v>7655.6968611956981</v>
      </c>
    </row>
    <row r="97" spans="1:11" ht="16.5" customHeight="1" x14ac:dyDescent="0.25">
      <c r="A97" s="149"/>
      <c r="B97" s="160"/>
      <c r="C97" s="27" t="s">
        <v>69</v>
      </c>
      <c r="D97" s="83">
        <v>3000</v>
      </c>
      <c r="E97" s="99">
        <f t="shared" si="23"/>
        <v>3693.5987600554249</v>
      </c>
      <c r="F97" s="57">
        <v>980</v>
      </c>
      <c r="G97" s="43">
        <v>2020</v>
      </c>
      <c r="H97" s="44">
        <v>1.3433657227997153</v>
      </c>
      <c r="I97" s="23">
        <f>+H97*G97</f>
        <v>2713.5987600554249</v>
      </c>
    </row>
    <row r="98" spans="1:11" x14ac:dyDescent="0.25">
      <c r="A98" s="63">
        <v>160000</v>
      </c>
      <c r="B98" s="127" t="s">
        <v>7</v>
      </c>
      <c r="C98" s="128"/>
      <c r="D98" s="79">
        <f>+D99+D102+D105+D107</f>
        <v>54500</v>
      </c>
      <c r="E98" s="79">
        <f>+E99+E102+E105+E107</f>
        <v>52825.689786168761</v>
      </c>
      <c r="F98" s="51">
        <f t="shared" ref="F98:I98" si="42">+F99+F102+F105+F107</f>
        <v>0</v>
      </c>
      <c r="G98" s="4">
        <f t="shared" si="42"/>
        <v>54500</v>
      </c>
      <c r="H98" s="46"/>
      <c r="I98" s="35">
        <f t="shared" si="42"/>
        <v>52825.689786168761</v>
      </c>
      <c r="J98" s="13"/>
    </row>
    <row r="99" spans="1:11" x14ac:dyDescent="0.25">
      <c r="A99" s="132">
        <v>160010</v>
      </c>
      <c r="B99" s="142" t="s">
        <v>46</v>
      </c>
      <c r="C99" s="76" t="s">
        <v>60</v>
      </c>
      <c r="D99" s="77">
        <f>D100+D101</f>
        <v>15000</v>
      </c>
      <c r="E99" s="77">
        <f>+E100+E101</f>
        <v>15004.065504453896</v>
      </c>
      <c r="F99" s="52">
        <f t="shared" ref="F99:I99" si="43">+F100+F101</f>
        <v>0</v>
      </c>
      <c r="G99" s="16">
        <f t="shared" si="43"/>
        <v>15000</v>
      </c>
      <c r="H99" s="17"/>
      <c r="I99" s="17">
        <f t="shared" si="43"/>
        <v>15004.065504453896</v>
      </c>
      <c r="K99" s="13"/>
    </row>
    <row r="100" spans="1:11" x14ac:dyDescent="0.25">
      <c r="A100" s="148"/>
      <c r="B100" s="143"/>
      <c r="C100" s="27" t="s">
        <v>67</v>
      </c>
      <c r="D100" s="83">
        <v>13000</v>
      </c>
      <c r="E100" s="99">
        <f t="shared" ref="E100:E108" si="44">+F100+(G100*H100)</f>
        <v>12317.334058854465</v>
      </c>
      <c r="F100" s="57">
        <v>0</v>
      </c>
      <c r="G100" s="43">
        <v>13000</v>
      </c>
      <c r="H100" s="44">
        <v>0.94748723529649725</v>
      </c>
      <c r="I100" s="23">
        <f>+H100*G100</f>
        <v>12317.334058854465</v>
      </c>
    </row>
    <row r="101" spans="1:11" x14ac:dyDescent="0.25">
      <c r="A101" s="148"/>
      <c r="B101" s="143"/>
      <c r="C101" s="27" t="s">
        <v>69</v>
      </c>
      <c r="D101" s="83">
        <v>2000</v>
      </c>
      <c r="E101" s="99">
        <f t="shared" si="44"/>
        <v>2686.7314455994306</v>
      </c>
      <c r="F101" s="57">
        <v>0</v>
      </c>
      <c r="G101" s="43">
        <v>2000</v>
      </c>
      <c r="H101" s="44">
        <v>1.3433657227997153</v>
      </c>
      <c r="I101" s="23">
        <f>+H101*G101</f>
        <v>2686.7314455994306</v>
      </c>
    </row>
    <row r="102" spans="1:11" ht="24.75" customHeight="1" x14ac:dyDescent="0.25">
      <c r="A102" s="148"/>
      <c r="B102" s="143"/>
      <c r="C102" s="76" t="s">
        <v>61</v>
      </c>
      <c r="D102" s="77">
        <f>D103+D104</f>
        <v>6500</v>
      </c>
      <c r="E102" s="77">
        <f>+E103+E104</f>
        <v>6554.5455169304505</v>
      </c>
      <c r="F102" s="52">
        <f t="shared" ref="F102:I102" si="45">+F103+F104</f>
        <v>0</v>
      </c>
      <c r="G102" s="16">
        <f t="shared" si="45"/>
        <v>6500</v>
      </c>
      <c r="H102" s="17"/>
      <c r="I102" s="17">
        <f t="shared" si="45"/>
        <v>6554.5455169304505</v>
      </c>
      <c r="K102" s="13"/>
    </row>
    <row r="103" spans="1:11" ht="14.45" customHeight="1" x14ac:dyDescent="0.25">
      <c r="A103" s="148"/>
      <c r="B103" s="143"/>
      <c r="C103" s="27" t="s">
        <v>67</v>
      </c>
      <c r="D103" s="83">
        <v>5500</v>
      </c>
      <c r="E103" s="99">
        <f t="shared" si="44"/>
        <v>5211.179794130735</v>
      </c>
      <c r="F103" s="57">
        <v>0</v>
      </c>
      <c r="G103" s="43">
        <v>5500</v>
      </c>
      <c r="H103" s="44">
        <v>0.94748723529649725</v>
      </c>
      <c r="I103" s="23">
        <f>+H103*G103</f>
        <v>5211.179794130735</v>
      </c>
    </row>
    <row r="104" spans="1:11" ht="14.45" customHeight="1" x14ac:dyDescent="0.25">
      <c r="A104" s="133"/>
      <c r="B104" s="144"/>
      <c r="C104" s="27" t="s">
        <v>69</v>
      </c>
      <c r="D104" s="83">
        <v>1000</v>
      </c>
      <c r="E104" s="99">
        <f t="shared" si="44"/>
        <v>1343.3657227997153</v>
      </c>
      <c r="F104" s="57">
        <v>0</v>
      </c>
      <c r="G104" s="43">
        <v>1000</v>
      </c>
      <c r="H104" s="44">
        <v>1.3433657227997153</v>
      </c>
      <c r="I104" s="23">
        <f>+H104*G104</f>
        <v>1343.3657227997153</v>
      </c>
    </row>
    <row r="105" spans="1:11" ht="15" customHeight="1" x14ac:dyDescent="0.25">
      <c r="A105" s="132">
        <v>160030</v>
      </c>
      <c r="B105" s="142" t="s">
        <v>6</v>
      </c>
      <c r="C105" s="73" t="s">
        <v>58</v>
      </c>
      <c r="D105" s="77">
        <f>D106</f>
        <v>15000</v>
      </c>
      <c r="E105" s="77">
        <f>+E106</f>
        <v>14212.308529447459</v>
      </c>
      <c r="F105" s="52">
        <f t="shared" ref="F105:I105" si="46">+F106</f>
        <v>0</v>
      </c>
      <c r="G105" s="16">
        <f t="shared" si="46"/>
        <v>15000</v>
      </c>
      <c r="H105" s="17"/>
      <c r="I105" s="17">
        <f t="shared" si="46"/>
        <v>14212.308529447459</v>
      </c>
      <c r="K105" s="13"/>
    </row>
    <row r="106" spans="1:11" x14ac:dyDescent="0.25">
      <c r="A106" s="148"/>
      <c r="B106" s="143"/>
      <c r="C106" s="27" t="s">
        <v>67</v>
      </c>
      <c r="D106" s="83">
        <v>15000</v>
      </c>
      <c r="E106" s="99">
        <f t="shared" si="44"/>
        <v>14212.308529447459</v>
      </c>
      <c r="F106" s="57">
        <v>0</v>
      </c>
      <c r="G106" s="43">
        <v>15000</v>
      </c>
      <c r="H106" s="44">
        <v>0.94748723529649725</v>
      </c>
      <c r="I106" s="23">
        <f>+H106*G106</f>
        <v>14212.308529447459</v>
      </c>
    </row>
    <row r="107" spans="1:11" x14ac:dyDescent="0.25">
      <c r="A107" s="148"/>
      <c r="B107" s="143"/>
      <c r="C107" s="74" t="s">
        <v>59</v>
      </c>
      <c r="D107" s="77">
        <f>D108</f>
        <v>18000</v>
      </c>
      <c r="E107" s="77">
        <f>+E108</f>
        <v>17054.77023533695</v>
      </c>
      <c r="F107" s="52">
        <f t="shared" ref="F107:I107" si="47">+F108</f>
        <v>0</v>
      </c>
      <c r="G107" s="16">
        <f t="shared" si="47"/>
        <v>18000</v>
      </c>
      <c r="H107" s="17"/>
      <c r="I107" s="17">
        <f t="shared" si="47"/>
        <v>17054.77023533695</v>
      </c>
      <c r="K107" s="13"/>
    </row>
    <row r="108" spans="1:11" x14ac:dyDescent="0.25">
      <c r="A108" s="133"/>
      <c r="B108" s="144"/>
      <c r="C108" s="27" t="s">
        <v>67</v>
      </c>
      <c r="D108" s="83">
        <v>18000</v>
      </c>
      <c r="E108" s="99">
        <f t="shared" si="44"/>
        <v>17054.77023533695</v>
      </c>
      <c r="F108" s="57">
        <v>0</v>
      </c>
      <c r="G108" s="43">
        <v>18000</v>
      </c>
      <c r="H108" s="44">
        <v>0.94748723529649725</v>
      </c>
      <c r="I108" s="23">
        <f>+H108*G108</f>
        <v>17054.77023533695</v>
      </c>
    </row>
    <row r="109" spans="1:11" x14ac:dyDescent="0.25">
      <c r="A109" s="63">
        <v>170000</v>
      </c>
      <c r="B109" s="127" t="s">
        <v>5</v>
      </c>
      <c r="C109" s="128"/>
      <c r="D109" s="79">
        <f>SUM(D110)</f>
        <v>15000</v>
      </c>
      <c r="E109" s="79">
        <f>+E110</f>
        <v>20150.485841995731</v>
      </c>
      <c r="F109" s="51">
        <f t="shared" ref="F109:I110" si="48">+F110</f>
        <v>0</v>
      </c>
      <c r="G109" s="4">
        <f t="shared" si="48"/>
        <v>15000</v>
      </c>
      <c r="H109" s="46"/>
      <c r="I109" s="35">
        <f t="shared" si="48"/>
        <v>20150.485841995731</v>
      </c>
      <c r="J109" s="13"/>
    </row>
    <row r="110" spans="1:11" ht="28.5" customHeight="1" x14ac:dyDescent="0.25">
      <c r="A110" s="129">
        <v>170010</v>
      </c>
      <c r="B110" s="137" t="s">
        <v>4</v>
      </c>
      <c r="C110" s="151"/>
      <c r="D110" s="77">
        <f>D111</f>
        <v>15000</v>
      </c>
      <c r="E110" s="77">
        <f>+E111</f>
        <v>20150.485841995731</v>
      </c>
      <c r="F110" s="52">
        <f t="shared" si="48"/>
        <v>0</v>
      </c>
      <c r="G110" s="16">
        <f t="shared" si="48"/>
        <v>15000</v>
      </c>
      <c r="H110" s="17"/>
      <c r="I110" s="17">
        <f t="shared" si="48"/>
        <v>20150.485841995731</v>
      </c>
      <c r="J110" s="13"/>
      <c r="K110" s="13"/>
    </row>
    <row r="111" spans="1:11" ht="15" customHeight="1" x14ac:dyDescent="0.25">
      <c r="A111" s="131"/>
      <c r="B111" s="154" t="s">
        <v>69</v>
      </c>
      <c r="C111" s="155"/>
      <c r="D111" s="83">
        <v>15000</v>
      </c>
      <c r="E111" s="99">
        <f t="shared" ref="E111" si="49">+F111+(G111*H111)</f>
        <v>20150.485841995731</v>
      </c>
      <c r="F111" s="57">
        <v>0</v>
      </c>
      <c r="G111" s="43">
        <v>15000</v>
      </c>
      <c r="H111" s="44">
        <v>1.3433657227997153</v>
      </c>
      <c r="I111" s="23">
        <f>+H111*G111</f>
        <v>20150.485841995731</v>
      </c>
    </row>
    <row r="112" spans="1:11" x14ac:dyDescent="0.25">
      <c r="A112" s="63">
        <v>190000</v>
      </c>
      <c r="B112" s="127" t="s">
        <v>3</v>
      </c>
      <c r="C112" s="128"/>
      <c r="D112" s="79">
        <f>+D113+D114+D115+D116</f>
        <v>278000</v>
      </c>
      <c r="E112" s="79">
        <f>+E113+E114+E115+E116</f>
        <v>265118.61881823075</v>
      </c>
      <c r="F112" s="51">
        <f t="shared" ref="F112:I112" si="50">+F113+F114+F115+F116</f>
        <v>32700</v>
      </c>
      <c r="G112" s="4">
        <f t="shared" si="50"/>
        <v>245300</v>
      </c>
      <c r="H112" s="46"/>
      <c r="I112" s="35">
        <f t="shared" si="50"/>
        <v>232418.61881823075</v>
      </c>
      <c r="J112" s="13"/>
    </row>
    <row r="113" spans="1:11" ht="24.6" customHeight="1" x14ac:dyDescent="0.25">
      <c r="A113" s="64">
        <v>190040</v>
      </c>
      <c r="B113" s="112" t="s">
        <v>47</v>
      </c>
      <c r="C113" s="113"/>
      <c r="D113" s="77">
        <v>38000</v>
      </c>
      <c r="E113" s="99">
        <f t="shared" ref="E113:E116" si="51">+F113+(G113*H113)</f>
        <v>36004.514941266898</v>
      </c>
      <c r="F113" s="57">
        <v>0</v>
      </c>
      <c r="G113" s="43">
        <v>38000</v>
      </c>
      <c r="H113" s="44">
        <v>0.94748723529649725</v>
      </c>
      <c r="I113" s="23">
        <f>+H113*G113</f>
        <v>36004.514941266898</v>
      </c>
      <c r="K113" s="13"/>
    </row>
    <row r="114" spans="1:11" ht="27" customHeight="1" x14ac:dyDescent="0.25">
      <c r="A114" s="64">
        <v>190050</v>
      </c>
      <c r="B114" s="137" t="s">
        <v>48</v>
      </c>
      <c r="C114" s="151"/>
      <c r="D114" s="77">
        <v>65000</v>
      </c>
      <c r="E114" s="99">
        <f t="shared" si="51"/>
        <v>61586.67029427232</v>
      </c>
      <c r="F114" s="57">
        <v>0</v>
      </c>
      <c r="G114" s="43">
        <v>65000</v>
      </c>
      <c r="H114" s="44">
        <v>0.94748723529649725</v>
      </c>
      <c r="I114" s="23">
        <f t="shared" ref="I114:I116" si="52">+H114*G114</f>
        <v>61586.67029427232</v>
      </c>
      <c r="K114" s="13"/>
    </row>
    <row r="115" spans="1:11" ht="26.1" customHeight="1" x14ac:dyDescent="0.25">
      <c r="A115" s="64">
        <v>190060</v>
      </c>
      <c r="B115" s="137" t="s">
        <v>49</v>
      </c>
      <c r="C115" s="151"/>
      <c r="D115" s="77">
        <v>85000</v>
      </c>
      <c r="E115" s="99">
        <f t="shared" si="51"/>
        <v>80536.415000202265</v>
      </c>
      <c r="F115" s="57">
        <v>0</v>
      </c>
      <c r="G115" s="43">
        <v>85000</v>
      </c>
      <c r="H115" s="44">
        <v>0.94748723529649725</v>
      </c>
      <c r="I115" s="23">
        <f t="shared" si="52"/>
        <v>80536.415000202265</v>
      </c>
      <c r="K115" s="13"/>
    </row>
    <row r="116" spans="1:11" ht="15.75" thickBot="1" x14ac:dyDescent="0.3">
      <c r="A116" s="65">
        <v>190070</v>
      </c>
      <c r="B116" s="152" t="s">
        <v>2</v>
      </c>
      <c r="C116" s="153"/>
      <c r="D116" s="85">
        <v>90000</v>
      </c>
      <c r="E116" s="100">
        <f t="shared" si="51"/>
        <v>86991.018582489283</v>
      </c>
      <c r="F116" s="57">
        <v>32700</v>
      </c>
      <c r="G116" s="43">
        <v>57300</v>
      </c>
      <c r="H116" s="44">
        <v>0.94748723529649725</v>
      </c>
      <c r="I116" s="23">
        <f t="shared" si="52"/>
        <v>54291.018582489291</v>
      </c>
      <c r="K116" s="13"/>
    </row>
    <row r="117" spans="1:11" x14ac:dyDescent="0.25">
      <c r="A117" s="2"/>
      <c r="B117" s="2"/>
      <c r="C117" s="3" t="s">
        <v>63</v>
      </c>
      <c r="D117" s="88">
        <f>SUM(D15,D16,D18,D20,D25,D55,D98,D109,D112,D46)</f>
        <v>2135000</v>
      </c>
      <c r="E117" s="91">
        <f>+E112+E109+E98+E55+E46+E25+E20+E18+E16+E15</f>
        <v>2216947.5975210792</v>
      </c>
      <c r="F117" s="87">
        <f>+F112+F109+F98+F55+F46+F25+F20+F18+F16+F15</f>
        <v>806326.04</v>
      </c>
      <c r="G117" s="15">
        <f>+G112+G109+G98+G55+G46+G25+G20+G18+G16+G15</f>
        <v>1328673.96</v>
      </c>
      <c r="H117" s="47"/>
      <c r="I117" s="15">
        <f>+I112+I109+I98+I55+I46+I25+I20+I18+I16+I15</f>
        <v>1410621.5575210792</v>
      </c>
    </row>
    <row r="118" spans="1:11" x14ac:dyDescent="0.25">
      <c r="A118" s="2" t="s">
        <v>1</v>
      </c>
      <c r="B118" s="2"/>
      <c r="C118" s="3" t="s">
        <v>64</v>
      </c>
      <c r="D118" s="89">
        <f>D117*0.21</f>
        <v>448350</v>
      </c>
      <c r="E118" s="89">
        <f>E117*0.21</f>
        <v>465558.99547942664</v>
      </c>
      <c r="F118" s="86">
        <f>F117*0.21</f>
        <v>169328.46840000001</v>
      </c>
      <c r="G118" s="12">
        <f>G117*0.21</f>
        <v>279021.53159999999</v>
      </c>
      <c r="H118" s="48"/>
      <c r="I118" s="12">
        <f>I117*0.21</f>
        <v>296230.52707942663</v>
      </c>
    </row>
    <row r="119" spans="1:11" ht="15.75" thickBot="1" x14ac:dyDescent="0.3">
      <c r="A119" s="2"/>
      <c r="B119" s="2"/>
      <c r="C119" s="3" t="s">
        <v>65</v>
      </c>
      <c r="D119" s="90">
        <f>D117+D118</f>
        <v>2583350</v>
      </c>
      <c r="E119" s="90">
        <f>E117+E118+0.01</f>
        <v>2682506.6030005058</v>
      </c>
      <c r="F119" s="86">
        <f>F117+F118</f>
        <v>975654.50840000005</v>
      </c>
      <c r="G119" s="12">
        <f>G117+G118</f>
        <v>1607695.4915999998</v>
      </c>
      <c r="H119" s="23"/>
      <c r="I119" s="12">
        <f>I117+I118+0.01</f>
        <v>1706852.0946005059</v>
      </c>
    </row>
    <row r="120" spans="1:11" x14ac:dyDescent="0.25">
      <c r="A120" s="2" t="s">
        <v>0</v>
      </c>
      <c r="B120" s="2"/>
      <c r="C120" s="2"/>
      <c r="D120" s="2"/>
      <c r="E120" s="2"/>
      <c r="F120" s="32"/>
      <c r="G120" s="34"/>
      <c r="H120" s="2"/>
      <c r="I120" s="31"/>
      <c r="K120" s="13"/>
    </row>
    <row r="122" spans="1:11" ht="46.5" customHeight="1" x14ac:dyDescent="0.25">
      <c r="B122" s="150"/>
      <c r="C122" s="150"/>
      <c r="D122" s="150"/>
      <c r="E122" s="1"/>
    </row>
    <row r="123" spans="1:11" x14ac:dyDescent="0.25">
      <c r="K123" s="13"/>
    </row>
    <row r="124" spans="1:11" x14ac:dyDescent="0.25">
      <c r="K124" s="18"/>
    </row>
  </sheetData>
  <mergeCells count="53">
    <mergeCell ref="B93:B97"/>
    <mergeCell ref="A93:A97"/>
    <mergeCell ref="B109:C109"/>
    <mergeCell ref="B110:C110"/>
    <mergeCell ref="B98:C98"/>
    <mergeCell ref="A99:A104"/>
    <mergeCell ref="B105:B108"/>
    <mergeCell ref="A105:A108"/>
    <mergeCell ref="B99:B104"/>
    <mergeCell ref="A21:A24"/>
    <mergeCell ref="A26:A33"/>
    <mergeCell ref="A34:A37"/>
    <mergeCell ref="B34:B37"/>
    <mergeCell ref="B122:D122"/>
    <mergeCell ref="B112:C112"/>
    <mergeCell ref="B113:C113"/>
    <mergeCell ref="B114:C114"/>
    <mergeCell ref="B115:C115"/>
    <mergeCell ref="B116:C116"/>
    <mergeCell ref="B111:C111"/>
    <mergeCell ref="A110:A111"/>
    <mergeCell ref="B82:C82"/>
    <mergeCell ref="A83:A86"/>
    <mergeCell ref="B87:B92"/>
    <mergeCell ref="A87:A92"/>
    <mergeCell ref="A38:A45"/>
    <mergeCell ref="A47:A50"/>
    <mergeCell ref="A51:A54"/>
    <mergeCell ref="A81:A82"/>
    <mergeCell ref="B55:C55"/>
    <mergeCell ref="B81:C81"/>
    <mergeCell ref="B46:C46"/>
    <mergeCell ref="A56:A77"/>
    <mergeCell ref="B38:B45"/>
    <mergeCell ref="B47:B50"/>
    <mergeCell ref="B51:B54"/>
    <mergeCell ref="B56:B80"/>
    <mergeCell ref="G3:K3"/>
    <mergeCell ref="G4:K4"/>
    <mergeCell ref="G5:K5"/>
    <mergeCell ref="G2:K2"/>
    <mergeCell ref="B83:B86"/>
    <mergeCell ref="B18:C18"/>
    <mergeCell ref="B21:B24"/>
    <mergeCell ref="B26:B33"/>
    <mergeCell ref="B11:C11"/>
    <mergeCell ref="B14:C14"/>
    <mergeCell ref="B15:C15"/>
    <mergeCell ref="B16:C16"/>
    <mergeCell ref="B17:C17"/>
    <mergeCell ref="B19:C19"/>
    <mergeCell ref="B20:C20"/>
    <mergeCell ref="B25:C25"/>
  </mergeCells>
  <phoneticPr fontId="16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3CF7696034DE8147BBD2DCDC3353D121" ma:contentTypeVersion="2" ma:contentTypeDescription="Kurkite naują dokumentą." ma:contentTypeScope="" ma:versionID="9613cdf5a1ea70e9583322b43f16b128">
  <xsd:schema xmlns:xsd="http://www.w3.org/2001/XMLSchema" xmlns:xs="http://www.w3.org/2001/XMLSchema" xmlns:p="http://schemas.microsoft.com/office/2006/metadata/properties" xmlns:ns2="2e66626f-c790-458b-a70d-b7b728451589" targetNamespace="http://schemas.microsoft.com/office/2006/metadata/properties" ma:root="true" ma:fieldsID="f4d8b867013b01ac016d250c90dc22d4" ns2:_="">
    <xsd:import namespace="2e66626f-c790-458b-a70d-b7b72845158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66626f-c790-458b-a70d-b7b7284515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FF729DE-53F0-4890-954D-1B81099E6F2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52D76F5-17A5-4E01-9F77-DE7A04EC01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8C1EDE-5D05-4644-9532-1A28F6E874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e66626f-c790-458b-a70d-b7b7284515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Žiniaraštis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Sigita Ropienė</dc:creator>
  <cp:lastModifiedBy>Donatas Zablockis</cp:lastModifiedBy>
  <dcterms:created xsi:type="dcterms:W3CDTF">2020-10-21T05:46:43Z</dcterms:created>
  <dcterms:modified xsi:type="dcterms:W3CDTF">2025-03-18T09:04:07Z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0x0101003CF7696034DE8147BBD2DCDC3353D121</vt:lpwstr>
  </property>
  <property fmtid="{D5CDD505-2E9C-101B-9397-08002B2CF9AE}" pid="3" name="MSIP_Label_7058e6ed-1f62-4b3b-a413-1541f2aa482f_Enabled">
    <vt:lpwstr>true</vt:lpwstr>
  </property>
  <property fmtid="{D5CDD505-2E9C-101B-9397-08002B2CF9AE}" pid="4" name="MSIP_Label_7058e6ed-1f62-4b3b-a413-1541f2aa482f_SetDate">
    <vt:lpwstr>2025-02-26T11:44:49Z</vt:lpwstr>
  </property>
  <property fmtid="{D5CDD505-2E9C-101B-9397-08002B2CF9AE}" pid="5" name="MSIP_Label_7058e6ed-1f62-4b3b-a413-1541f2aa482f_Method">
    <vt:lpwstr>Privileged</vt:lpwstr>
  </property>
  <property fmtid="{D5CDD505-2E9C-101B-9397-08002B2CF9AE}" pid="6" name="MSIP_Label_7058e6ed-1f62-4b3b-a413-1541f2aa482f_Name">
    <vt:lpwstr>VIEŠA</vt:lpwstr>
  </property>
  <property fmtid="{D5CDD505-2E9C-101B-9397-08002B2CF9AE}" pid="7" name="MSIP_Label_7058e6ed-1f62-4b3b-a413-1541f2aa482f_SiteId">
    <vt:lpwstr>86bcf768-7bcf-4cd6-b041-b219988b7a9c</vt:lpwstr>
  </property>
  <property fmtid="{D5CDD505-2E9C-101B-9397-08002B2CF9AE}" pid="8" name="MSIP_Label_7058e6ed-1f62-4b3b-a413-1541f2aa482f_ActionId">
    <vt:lpwstr>4e9c7270-5bbf-4047-aaa8-356527a7ef88</vt:lpwstr>
  </property>
  <property fmtid="{D5CDD505-2E9C-101B-9397-08002B2CF9AE}" pid="9" name="MSIP_Label_7058e6ed-1f62-4b3b-a413-1541f2aa482f_ContentBits">
    <vt:lpwstr>0</vt:lpwstr>
  </property>
  <property fmtid="{D5CDD505-2E9C-101B-9397-08002B2CF9AE}" pid="10" name="MSIP_Label_7058e6ed-1f62-4b3b-a413-1541f2aa482f_Tag">
    <vt:lpwstr>10, 0, 1, 1</vt:lpwstr>
  </property>
</Properties>
</file>