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W:\GPS\Skyriaus\1-9\9 KONKURSAI\54  2024-09-12 Kelio NR. 140 Kaunas-Zapyškis-Šakiai 52,773 iki 59,13 km. (Jurgita)\"/>
    </mc:Choice>
  </mc:AlternateContent>
  <xr:revisionPtr revIDLastSave="0" documentId="13_ncr:1_{28FE9E41-AED8-4A8E-89BF-33F076C1E7D1}" xr6:coauthVersionLast="47" xr6:coauthVersionMax="47" xr10:uidLastSave="{00000000-0000-0000-0000-000000000000}"/>
  <bookViews>
    <workbookView xWindow="28680" yWindow="-2430" windowWidth="29040" windowHeight="15840" tabRatio="907" xr2:uid="{00000000-000D-0000-FFFF-FFFF00000000}"/>
  </bookViews>
  <sheets>
    <sheet name="_Santrauka" sheetId="23" r:id="rId1"/>
    <sheet name="DKZ_1" sheetId="2" r:id="rId2"/>
    <sheet name="DKZ_2" sheetId="27" r:id="rId3"/>
    <sheet name="DKZ_3" sheetId="28" r:id="rId4"/>
    <sheet name="DKZ_4" sheetId="29" r:id="rId5"/>
  </sheets>
  <definedNames>
    <definedName name="_xlnm.Print_Area" localSheetId="1">DKZ_1!$A$1:$E$159</definedName>
    <definedName name="_xlnm.Print_Area" localSheetId="2">DKZ_2!$A$1:$E$37</definedName>
    <definedName name="_xlnm.Print_Area" localSheetId="3">DKZ_3!$A$1:$E$36</definedName>
    <definedName name="_xlnm.Print_Area" localSheetId="4">DKZ_4!$A$1:$E$15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0" i="2" l="1"/>
  <c r="G49" i="2"/>
  <c r="G44" i="2"/>
  <c r="G159" i="2" l="1"/>
  <c r="G158" i="2"/>
  <c r="I159" i="2" s="1"/>
  <c r="G157" i="2"/>
  <c r="I157" i="2" s="1"/>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1" i="2"/>
  <c r="G110"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I74" i="2" s="1"/>
  <c r="G65" i="2"/>
  <c r="G64" i="2"/>
  <c r="G63" i="2"/>
  <c r="G62" i="2"/>
  <c r="G61" i="2"/>
  <c r="G60" i="2"/>
  <c r="G59" i="2"/>
  <c r="G58" i="2"/>
  <c r="G57" i="2"/>
  <c r="G56" i="2"/>
  <c r="G55" i="2"/>
  <c r="G54" i="2"/>
  <c r="G53" i="2"/>
  <c r="G52" i="2"/>
  <c r="G51" i="2"/>
  <c r="I56" i="2" s="1"/>
  <c r="G48" i="2"/>
  <c r="G47" i="2"/>
  <c r="G46" i="2"/>
  <c r="G45" i="2"/>
  <c r="G43" i="2"/>
  <c r="G42" i="2"/>
  <c r="G41" i="2"/>
  <c r="G39" i="2"/>
  <c r="G37" i="2"/>
  <c r="G36" i="2"/>
  <c r="G35" i="2"/>
  <c r="G32" i="2"/>
  <c r="G31" i="2"/>
  <c r="G30" i="2"/>
  <c r="G29" i="2"/>
  <c r="G28" i="2"/>
  <c r="G26" i="2"/>
  <c r="G25" i="2"/>
  <c r="G24" i="2"/>
  <c r="G23" i="2"/>
  <c r="G22" i="2"/>
  <c r="G21" i="2"/>
  <c r="G20" i="2"/>
  <c r="G19" i="2"/>
  <c r="G18" i="2"/>
  <c r="G17" i="2"/>
  <c r="G16" i="2"/>
  <c r="G15" i="2"/>
  <c r="G14" i="2"/>
  <c r="G13" i="2"/>
  <c r="G11" i="2"/>
  <c r="G10" i="2"/>
  <c r="G9" i="2"/>
  <c r="G8" i="2"/>
  <c r="G7" i="2"/>
  <c r="G6" i="2"/>
  <c r="G5" i="2"/>
  <c r="G5" i="27"/>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I14" i="28" s="1"/>
  <c r="G5" i="28"/>
  <c r="G39" i="27"/>
  <c r="G38" i="27"/>
  <c r="I39" i="27" s="1"/>
  <c r="G37" i="28" l="1"/>
  <c r="I36" i="28"/>
  <c r="I103" i="2"/>
  <c r="I154" i="2"/>
  <c r="I147" i="2"/>
  <c r="I156" i="2"/>
  <c r="I91" i="2"/>
  <c r="I50" i="2"/>
  <c r="G8" i="29"/>
  <c r="G15" i="29"/>
  <c r="G14" i="29"/>
  <c r="G13" i="29"/>
  <c r="G12" i="29"/>
  <c r="G11" i="29"/>
  <c r="G10" i="29"/>
  <c r="G9" i="29"/>
  <c r="G7" i="29"/>
  <c r="G6" i="29"/>
  <c r="G5" i="29"/>
  <c r="I15" i="29" l="1"/>
  <c r="G16" i="29"/>
  <c r="C7" i="23" s="1"/>
  <c r="C6" i="23"/>
  <c r="G37" i="27"/>
  <c r="G36" i="27"/>
  <c r="G35"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I15" i="27" l="1"/>
  <c r="G34" i="27"/>
  <c r="I37" i="27" s="1"/>
  <c r="G40" i="27" l="1"/>
  <c r="C5" i="23"/>
  <c r="E40" i="2"/>
  <c r="G40" i="2" s="1"/>
  <c r="E38" i="2"/>
  <c r="G38" i="2" s="1"/>
  <c r="E34" i="2"/>
  <c r="G34" i="2" s="1"/>
  <c r="E33" i="2"/>
  <c r="G33" i="2" s="1"/>
  <c r="E27" i="2"/>
  <c r="G27" i="2" s="1"/>
  <c r="E12" i="2"/>
  <c r="G12" i="2" s="1"/>
  <c r="I41" i="2" l="1"/>
  <c r="G112" i="2"/>
  <c r="G109" i="2"/>
  <c r="I124" i="2" s="1"/>
  <c r="G160" i="2" l="1"/>
  <c r="C4" i="23" s="1"/>
  <c r="C8" i="23" s="1"/>
</calcChain>
</file>

<file path=xl/sharedStrings.xml><?xml version="1.0" encoding="utf-8"?>
<sst xmlns="http://schemas.openxmlformats.org/spreadsheetml/2006/main" count="1011" uniqueCount="399">
  <si>
    <t>DARBŲ KIEKIŲ ŽINIARAŠČIŲ SANTRAUKA</t>
  </si>
  <si>
    <t>Darbų kiekių žin. nr.</t>
  </si>
  <si>
    <t>Žiniaraščio pavadinimas</t>
  </si>
  <si>
    <t>Vertė, EUR be PVM</t>
  </si>
  <si>
    <t>1.1</t>
  </si>
  <si>
    <t>1.2</t>
  </si>
  <si>
    <t>1.3</t>
  </si>
  <si>
    <t>1.4</t>
  </si>
  <si>
    <t>1.5</t>
  </si>
  <si>
    <t>1.6</t>
  </si>
  <si>
    <t>1.7</t>
  </si>
  <si>
    <t>1.8</t>
  </si>
  <si>
    <t>1.9</t>
  </si>
  <si>
    <t>2.1</t>
  </si>
  <si>
    <t>3.1</t>
  </si>
  <si>
    <t>4.1</t>
  </si>
  <si>
    <t>Vertės į pasiūlymo formą</t>
  </si>
  <si>
    <t>Iš viso žiniaraščiuose (Eur be PVM):</t>
  </si>
  <si>
    <t>Žiniaraščio priedas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</si>
  <si>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</si>
  <si>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</si>
  <si>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</si>
  <si>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</si>
  <si>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</si>
  <si>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</si>
  <si>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</si>
  <si>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</si>
  <si>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</si>
  <si>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</si>
  <si>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</si>
  <si>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</si>
  <si>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</si>
  <si>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</si>
  <si>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</si>
  <si>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</si>
  <si>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</si>
  <si>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</si>
  <si>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</si>
  <si>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</si>
  <si>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</si>
  <si>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</si>
  <si>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</si>
  <si>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</si>
  <si>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</si>
  <si>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</si>
  <si>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</si>
  <si>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</si>
  <si>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</si>
  <si>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</si>
  <si>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</si>
  <si>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</si>
  <si>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Iš viso skyriuje 1, 
Eur be PVM</t>
  </si>
  <si>
    <t>2.2</t>
  </si>
  <si>
    <t>2.3</t>
  </si>
  <si>
    <t>2.4</t>
  </si>
  <si>
    <t>2.5</t>
  </si>
  <si>
    <t>2.6</t>
  </si>
  <si>
    <t>2.7</t>
  </si>
  <si>
    <t>2.8</t>
  </si>
  <si>
    <t>2.9</t>
  </si>
  <si>
    <t>2.10</t>
  </si>
  <si>
    <t>2.11</t>
  </si>
  <si>
    <t>2.12</t>
  </si>
  <si>
    <t>2.13</t>
  </si>
  <si>
    <t>2.14</t>
  </si>
  <si>
    <t>2.15</t>
  </si>
  <si>
    <t>2.16</t>
  </si>
  <si>
    <t>2.17</t>
  </si>
  <si>
    <t>2.18</t>
  </si>
  <si>
    <t>2.19</t>
  </si>
  <si>
    <t>2.20</t>
  </si>
  <si>
    <t>2.21</t>
  </si>
  <si>
    <t>2.22</t>
  </si>
  <si>
    <t>Iš viso skyriuje 2, 
Eur be PVM</t>
  </si>
  <si>
    <t>3.2</t>
  </si>
  <si>
    <t>3.3</t>
  </si>
  <si>
    <t>3.4</t>
  </si>
  <si>
    <t>3.5</t>
  </si>
  <si>
    <t>Iš viso skyriuje 3, 
Eur be PVM</t>
  </si>
  <si>
    <t>4.2</t>
  </si>
  <si>
    <t>4.3</t>
  </si>
  <si>
    <t>4.4</t>
  </si>
  <si>
    <t>4.5</t>
  </si>
  <si>
    <t>4.6</t>
  </si>
  <si>
    <t>4.7</t>
  </si>
  <si>
    <t>4.8</t>
  </si>
  <si>
    <t>4.9</t>
  </si>
  <si>
    <t>Iš viso skyriuje 4, 
Eur be PVM</t>
  </si>
  <si>
    <t>5.1</t>
  </si>
  <si>
    <t>Pastaba: Teikėjas pildo pasirinktinai I arba II dangos konstrukcijos variantą</t>
  </si>
  <si>
    <t>5.2</t>
  </si>
  <si>
    <t>5.3</t>
  </si>
  <si>
    <t>5.4</t>
  </si>
  <si>
    <t>5.5</t>
  </si>
  <si>
    <t>5.6</t>
  </si>
  <si>
    <t>5.7</t>
  </si>
  <si>
    <t>5.8</t>
  </si>
  <si>
    <t>5.9</t>
  </si>
  <si>
    <t>Iš viso skyriuje 5, 
Eur be PVM</t>
  </si>
  <si>
    <t>6.1</t>
  </si>
  <si>
    <t>6.2</t>
  </si>
  <si>
    <t>6.3</t>
  </si>
  <si>
    <t>Iš viso skyriuje 6, 
Eur be PVM</t>
  </si>
  <si>
    <t>7.8</t>
  </si>
  <si>
    <t>Iš viso skyriuje 7, 
Eur be PVM</t>
  </si>
  <si>
    <t>8.1</t>
  </si>
  <si>
    <t>8.2</t>
  </si>
  <si>
    <t>8.3</t>
  </si>
  <si>
    <t>8.4</t>
  </si>
  <si>
    <t>Iš viso skyriuje 8, 
Eur be PVM</t>
  </si>
  <si>
    <t>9.1</t>
  </si>
  <si>
    <t>9.2</t>
  </si>
  <si>
    <t>9.3</t>
  </si>
  <si>
    <t>9.4</t>
  </si>
  <si>
    <t>9.5</t>
  </si>
  <si>
    <t>9.6</t>
  </si>
  <si>
    <t>Iš viso skyriuje 9, 
Eur be PVM</t>
  </si>
  <si>
    <t>10.1</t>
  </si>
  <si>
    <t>Iš viso skyriuje 10, 
Eur be PVM</t>
  </si>
  <si>
    <t>11.1</t>
  </si>
  <si>
    <t>Iš viso skyriuje 11, 
Eur be PVM</t>
  </si>
  <si>
    <t>IŠ VISO ŽINIARAŠTYJE 1.1, EUR BE PVM</t>
  </si>
  <si>
    <t>7.1</t>
  </si>
  <si>
    <t>7.2</t>
  </si>
  <si>
    <t>7.3</t>
  </si>
  <si>
    <t>7.4</t>
  </si>
  <si>
    <t>7.5</t>
  </si>
  <si>
    <t>7.6</t>
  </si>
  <si>
    <t>7.7</t>
  </si>
  <si>
    <t>7.9</t>
  </si>
  <si>
    <t>7.10</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</si>
  <si>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1"/>
        <color rgb="FFFF0000"/>
        <rFont val="Times New Roman"/>
        <family val="1"/>
        <charset val="186"/>
      </rPr>
      <t xml:space="preserve"> .....</t>
    </r>
    <r>
      <rPr>
        <sz val="11"/>
        <color rgb="FFFF0000"/>
        <rFont val="Times New Roman"/>
        <family val="1"/>
        <charset val="186"/>
      </rPr>
      <t xml:space="preserve">
</t>
    </r>
    <r>
      <rPr>
        <i/>
        <sz val="11"/>
        <color rgb="FFFF0000"/>
        <rFont val="Times New Roman"/>
        <family val="1"/>
        <charset val="186"/>
      </rPr>
      <t xml:space="preserve">Medžiagos, kurios turi būti gabenamos į sandėliavimo vietas:
</t>
    </r>
    <r>
      <rPr>
        <sz val="11"/>
        <color rgb="FFFF000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</si>
  <si>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1"/>
        <color rgb="FFFF0000"/>
        <rFont val="Times New Roman"/>
        <family val="1"/>
        <charset val="186"/>
      </rPr>
      <t>Grįžtamosios medžiagos</t>
    </r>
    <r>
      <rPr>
        <sz val="11"/>
        <color rgb="FFFF000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</si>
  <si>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color rgb="FFFF0000"/>
        <rFont val="Times New Roman"/>
        <family val="1"/>
        <charset val="186"/>
      </rPr>
      <t>Statybinės atliekos</t>
    </r>
    <r>
      <rPr>
        <sz val="11"/>
        <color rgb="FFFF000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</si>
  <si>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t>
  </si>
  <si>
    <t>km</t>
  </si>
  <si>
    <t>vnt.</t>
  </si>
  <si>
    <t>ha</t>
  </si>
  <si>
    <t>m</t>
  </si>
  <si>
    <t>kompl.</t>
  </si>
  <si>
    <r>
      <t>m</t>
    </r>
    <r>
      <rPr>
        <vertAlign val="superscript"/>
        <sz val="11"/>
        <rFont val="Times New Roman"/>
        <family val="1"/>
        <charset val="186"/>
      </rPr>
      <t>3</t>
    </r>
  </si>
  <si>
    <r>
      <t>m</t>
    </r>
    <r>
      <rPr>
        <vertAlign val="superscript"/>
        <sz val="11"/>
        <rFont val="Times New Roman"/>
        <family val="1"/>
        <charset val="186"/>
      </rPr>
      <t>2</t>
    </r>
  </si>
  <si>
    <t>1.35</t>
  </si>
  <si>
    <t>1.36</t>
  </si>
  <si>
    <t>1.37</t>
  </si>
  <si>
    <t>Minkštų veislių medžių kirtimas, šakų genėjimas ir kelmų pašalinimas, kai kamieno skersmuo iki 16 cm</t>
  </si>
  <si>
    <t>Minkštų veislių medžių kirtimas, šakų genėjimas ir kelmų pašalinimas, kai kamieno skersmuo daugiau 16 cm iki 24 cm</t>
  </si>
  <si>
    <t>Kietų veislių medžių kirtimas, šakų genėjimas ir kelmų pašalinimas, kai kamieno skersmuo iki 16 cm</t>
  </si>
  <si>
    <t>Kietų veislių medžių kirtimas, šakų genėjimas ir kelmų pašalinimas, kai kamieno skersmuo daugiau 16 cm iki 24 cm</t>
  </si>
  <si>
    <t>Kietų veislių medžių kirtimas, šakų genėjimas ir kelmų pašalinimas, kai kamieno skersmuo daugiau 24 cm iki 32 cm</t>
  </si>
  <si>
    <t xml:space="preserve">Vidutinio tankumo krūmų pašalinimas rankiniu būdu </t>
  </si>
  <si>
    <t>Kelio ženklų skydų demontavimas nuo vienastiebių  atramų</t>
  </si>
  <si>
    <t>Kelio ženklų skydų demontavimas nuo dvistiebių atramų</t>
  </si>
  <si>
    <t>Kelio ženklų vienastiebių atramų demontavimas</t>
  </si>
  <si>
    <t>Kelio ženklų dvistiebių  atramų demontavimas</t>
  </si>
  <si>
    <t>Metalinio kelio atitvaro demontavimas</t>
  </si>
  <si>
    <t>Signalinių stulpelių išardymas (A grupės)</t>
  </si>
  <si>
    <t>Skaldos/žvyro dangos nukasimas, pakrovimas ir išvežimas Rangovo pasirinktu atstumu</t>
  </si>
  <si>
    <t>Betoninės dangos išardymas</t>
  </si>
  <si>
    <t>Suoliukų išardymas</t>
  </si>
  <si>
    <t>Šiukšlių dėžių išardymas</t>
  </si>
  <si>
    <t>Betoninių kelio bortų ant betoninio pagrindo išardymas</t>
  </si>
  <si>
    <t>Esamos gelžbetoninės pralaidos Ø0,3 m išardymas</t>
  </si>
  <si>
    <t>Esamos gelžbetoninės pralaidos Ø0,4 m išardymas</t>
  </si>
  <si>
    <t>Esamos gelžbetoninės pralaidos Ø0,8 m išardymas</t>
  </si>
  <si>
    <t>Esamos gelžbetoninės pralaidos Ø1,5 m išardymas</t>
  </si>
  <si>
    <t>Paruošiamieji ir ardymo darbai</t>
  </si>
  <si>
    <t>t</t>
  </si>
  <si>
    <r>
      <t>m</t>
    </r>
    <r>
      <rPr>
        <vertAlign val="superscript"/>
        <sz val="10"/>
        <rFont val="Arial"/>
        <family val="2"/>
      </rPr>
      <t>3</t>
    </r>
  </si>
  <si>
    <t>Žemės darbai</t>
  </si>
  <si>
    <t>II gr. grunto kasimas ekskavatoriais, pakrovimas į savivarčius ir išvežimas sandėliavimui iki 4 km atstumu</t>
  </si>
  <si>
    <t>Žemės sankasos viršaus planiravimas mechanizuotai, kai gruntas II grupės</t>
  </si>
  <si>
    <t>Sankasos sutankinimas vibrovolais</t>
  </si>
  <si>
    <t>Šlaitų planiravimas mechanizuotai</t>
  </si>
  <si>
    <t>Šlaitų tvirtinimas 10 cm storio dirvožemio sluoksniu mechanizuotai, užsėjant žole</t>
  </si>
  <si>
    <r>
      <t>m</t>
    </r>
    <r>
      <rPr>
        <vertAlign val="superscript"/>
        <sz val="10"/>
        <rFont val="Arial"/>
        <family val="2"/>
      </rPr>
      <t>2</t>
    </r>
  </si>
  <si>
    <t>Vandens nuleidimas. Vandens pralaidos</t>
  </si>
  <si>
    <t>Kelio dangos konstrukcija. I projektinės kelio dangos konstrukcijos variantas</t>
  </si>
  <si>
    <t>Kelio dangos konstrukcija. II projektinės kelio dangos konstrukcijos variantas</t>
  </si>
  <si>
    <t>Apsauginio šalčiui atsparaus sluoksnio (AŠAS) įrengimas</t>
  </si>
  <si>
    <t>20 cm storio skaldos pagrindo sluoksnio (SPS) iš nesurištojo mišinio įrengimas, įmaišant ne daugiau kaip 30% NAG</t>
  </si>
  <si>
    <t>Asfaltbetonio dangos pagruntavimas bitumine emulsija (visų sluoksnių)</t>
  </si>
  <si>
    <t>Betoninių kelio bortų 100.15.30 ant C20/25 betono pagrindo įrengimas</t>
  </si>
  <si>
    <t>Siūlių sandarinimas bitumine juosta</t>
  </si>
  <si>
    <t>30 cm storio žvyro pagrindo sluoksnio (ŽPS) iš nesurištojo mišinio įrengimas</t>
  </si>
  <si>
    <t>5.10</t>
  </si>
  <si>
    <t>5.11</t>
  </si>
  <si>
    <t>5.12</t>
  </si>
  <si>
    <t>5.13</t>
  </si>
  <si>
    <t>5.14</t>
  </si>
  <si>
    <t>5.15</t>
  </si>
  <si>
    <t>Sankasos sutankinimas vibroplokšte</t>
  </si>
  <si>
    <t>8 cm storio asfalto pagrindo-dangos sluoksnio iš asfalto mišinio AC 16 PD įrengimas</t>
  </si>
  <si>
    <t>Betoninių trinkelių 200x100x80 dangos įrengimas</t>
  </si>
  <si>
    <t>Išlyginamojo sluoksnio iš nesurištojo mineralinių medžiagų mišinio fr.0/5 įrengimas</t>
  </si>
  <si>
    <t>6.4</t>
  </si>
  <si>
    <t>6.5</t>
  </si>
  <si>
    <t>6.6</t>
  </si>
  <si>
    <t>6.7</t>
  </si>
  <si>
    <t>6.8</t>
  </si>
  <si>
    <t>6.9</t>
  </si>
  <si>
    <t>6.10</t>
  </si>
  <si>
    <t>6.11</t>
  </si>
  <si>
    <t>6.12</t>
  </si>
  <si>
    <t>Kelio (tako) ašinės linijos ir kelio (tako) juostos nužymėjimas trasoje</t>
  </si>
  <si>
    <t>Kelio ženklų skydų demontavimas nuo tristiebių atramų</t>
  </si>
  <si>
    <t>Kelio ženklų tristiebių  atramų demontavimas</t>
  </si>
  <si>
    <t>Asfalto dangos frezavimas, pakrovimas ir sandėliavimas vietoje</t>
  </si>
  <si>
    <t>Betoninių trinkelių/plytelių, h-8cm išardymas</t>
  </si>
  <si>
    <t>Esamos gelžbetoninės pralaidos Ø0,20 m išardymas</t>
  </si>
  <si>
    <t>Esamos gelžbetoninės pralaidos Ø0,25 m išardymas</t>
  </si>
  <si>
    <t>Esamos plastikinės pralaidos Ø0,2 m išardymas</t>
  </si>
  <si>
    <t>Esamos plastikinės pralaidos Ø0,3 m išardymas</t>
  </si>
  <si>
    <t>Išardytų konstr. ir elementų (betoninių kelio ženklų pamatų,  suoliukų,  šiukšlių dėžių, paviljono, pralaidų, tilto konstrukcijų) pakrovimas ir išvežimas Rangovo pasirinktu atstumu</t>
  </si>
  <si>
    <t>Dirvožemio vid. 20 cm pašalinimas, perstumiant buldozeriu iki 20 m, pakrovimas ir išvežimas Rangovo pasirinktu atstumu</t>
  </si>
  <si>
    <t>Dirvožemio vid. 20cm pašalinimas, perstumiant buldozeriu iki 20 m, pakrovimas ir išvežimas Rangovo pasirinktu atstumu (sandėliavimui)</t>
  </si>
  <si>
    <t>Grunto sustiprinimas, įvertintas 20 cm storio grunto sustiprinimas</t>
  </si>
  <si>
    <t xml:space="preserve">3 cm storio asfaltbetonio viršutinio sluoksnio iš mišinio AC 8 VN įrengimas </t>
  </si>
  <si>
    <t xml:space="preserve">4 cm storio asfaltbetonio apatinio sluoksnio iš mišinio AC 16 AN įrengimas </t>
  </si>
  <si>
    <t>10 cm storio asfaltbetonio pagrindo sluoksnio iš mišinio AC 22 PN įrengimas</t>
  </si>
  <si>
    <t>10 cm storio viršutinio kelkraščio sluoksnio įrengimas iš skaldažolės mišinio</t>
  </si>
  <si>
    <t>Betoninių kelio bortų 100.15.22 ant C20/25 betono pagrindo įrengimas</t>
  </si>
  <si>
    <t>Autobusų sustojimo stotelių įrengimas</t>
  </si>
  <si>
    <t>29 cm storio šalčiui nejautraus sluoksnio (ŠNS) įrengimas</t>
  </si>
  <si>
    <t>Išlyginamojo 3 cm sluoksnio iš nesurištojo mineralinių medžiagų mišinio fr.0/5 įrengimas</t>
  </si>
  <si>
    <t>Trinkelių su įspėjamuoju paviršiumi (kauburėliai) 200x100x80 dangos įrengimas</t>
  </si>
  <si>
    <t>Trinkelių su vedimo paviršiumi (juostelės) 200x100x80 dangos įrengimas</t>
  </si>
  <si>
    <t>Betoninių vejos bortų 1000x200x80 ant betono pagrindo įrengimas</t>
  </si>
  <si>
    <t>Paviljono įrengimas</t>
  </si>
  <si>
    <t>Suoliuko įrengimas</t>
  </si>
  <si>
    <t>Šiukšliadėžės įrengimas</t>
  </si>
  <si>
    <t>vnt</t>
  </si>
  <si>
    <t>7.11</t>
  </si>
  <si>
    <t>Takų įrengimas (Lukšių gyvenvietėje)</t>
  </si>
  <si>
    <t>Takų įrengimas (Ne gyvenvietėje ir Šakių gyvenvietėje)</t>
  </si>
  <si>
    <t>15 cm storio skaldos pagrindo sluoksnio (SPS) iš nesurištojo mišinio įrengimas, įmaišant ne daugiau kaip 30% NAG</t>
  </si>
  <si>
    <t>3 cm išlyginamojo sluoksnio iš nesurištojo mineralinių medžiagų mišinio fr.0/5 įrengimas</t>
  </si>
  <si>
    <t>Gruntų ŽB,ŽG,ŽP,ŽD,ŽM,SB,SG,SP,SD,SM įrengimas</t>
  </si>
  <si>
    <t>27 cm storio šalčiui nejautraus sluoksnio (ŠNS) įrengimas</t>
  </si>
  <si>
    <t>8.5</t>
  </si>
  <si>
    <t>8.6</t>
  </si>
  <si>
    <t>8.7</t>
  </si>
  <si>
    <t>8.8</t>
  </si>
  <si>
    <t>8.9</t>
  </si>
  <si>
    <t>8.10</t>
  </si>
  <si>
    <t>8.11</t>
  </si>
  <si>
    <t>8.12</t>
  </si>
  <si>
    <t>8.13</t>
  </si>
  <si>
    <t>8.14</t>
  </si>
  <si>
    <t>8.15</t>
  </si>
  <si>
    <t>8.16</t>
  </si>
  <si>
    <t>8.17</t>
  </si>
  <si>
    <t>8.18</t>
  </si>
  <si>
    <t>8.19</t>
  </si>
  <si>
    <t>8.20</t>
  </si>
  <si>
    <t>8.21</t>
  </si>
  <si>
    <t>8.22</t>
  </si>
  <si>
    <t>8.23</t>
  </si>
  <si>
    <t>Kelio apstatymas ir saugaus eismo organizavimas</t>
  </si>
  <si>
    <t>Kelio ženklų vienstiebių metalinių Ø76,1 mm atramų pastatymas ant betoninių pamatų</t>
  </si>
  <si>
    <t>Kelio ženklų skydų montavimas prie vienstiebių atramų</t>
  </si>
  <si>
    <t>Kelio ženklų dvistiebių metalinių Ø76,1 mm atramų pastatymas</t>
  </si>
  <si>
    <t>Kelio ženklų skydų montavimas prie dvistiebių atramų</t>
  </si>
  <si>
    <t>Kelio ženklų tristiebių metalinių Ø76,1 mm atramų pastatymas</t>
  </si>
  <si>
    <t>Kelio ženklų skydų montavimas prie tristiebių atramų</t>
  </si>
  <si>
    <t>Kelio ženklų skydų montavimas prie apšvietimo atramų</t>
  </si>
  <si>
    <t>A grupės signalinių plastmasinių stulpelių pastatymas</t>
  </si>
  <si>
    <t>B grupės signalinių plastmasinių stulpelių pastatymas</t>
  </si>
  <si>
    <t>Horizontalus kelio ženklinimas polimerinėmis medžiagomis. Linija 1.1</t>
  </si>
  <si>
    <t>Horizontalus kelio ženklinimas polimerinėmis medžiagomis (brūkšnio ir tarpo santykis 1:1). Linija 1.7</t>
  </si>
  <si>
    <t>Horizontalus kelio ženklinimas polimerinėmis medžiagomis. Linija 1.2</t>
  </si>
  <si>
    <t>Horizontalus kelio ženklinimas polimerinėmis medžiagomis. Linija 1.22</t>
  </si>
  <si>
    <t>Horizontalus kelio ženklinimas polimerinėmis medžiagomis. Linija 1.12</t>
  </si>
  <si>
    <t xml:space="preserve">Horizontalus kelio ženklinimas polimerinėmis medžiagomis. Linija 1.11 </t>
  </si>
  <si>
    <t>Horizontalus kelio ženklinimas polimerinėmis medžiagomis. Linija 1.13.1</t>
  </si>
  <si>
    <t>Horizontalus kelio ženklinimas polimerinėmis medžiagomis. Linija 1.25</t>
  </si>
  <si>
    <t>Horizontalus kelio ženklinimas polimerinėmis medžiagomis. Linija 1.15</t>
  </si>
  <si>
    <t>Horizontalus kelio ženklinimas polimerinėmis medžiagomis. Linija 1.10</t>
  </si>
  <si>
    <t>Horizontalus kelio ženklinimas polimerinėmis medžiagomis. Linija 1.24</t>
  </si>
  <si>
    <t>Supaprastinto tipo pradinių/galinių komponentų (L=12 m) įrengimas prie metalinių barjerų</t>
  </si>
  <si>
    <t>Supaprastinto tipo pradinių/galinių komponentų (L=4 m) įrengimas prie metalinių barjerų</t>
  </si>
  <si>
    <t>Kiti darbai</t>
  </si>
  <si>
    <t>Geokorio h-10 cm įrengimas šlaitų tvirtinimui</t>
  </si>
  <si>
    <t>Neaustinės geotekstilės GRK3 įrengimas tvirtinant smeigėmis</t>
  </si>
  <si>
    <t>Geotinklo PET 40/20 kN/m įrengimas</t>
  </si>
  <si>
    <t>Nesurištų mineralinių medžiagų mišinio įrengimas</t>
  </si>
  <si>
    <t>Juodžemio ir smėlio mišinio įrengimas</t>
  </si>
  <si>
    <t>Tranšėjų kasimas ir užpylimas rankiniu būdu 1-2 kabeliams I-II grupės grunte</t>
  </si>
  <si>
    <t>Paklotų kabelių apsauga surenkamais gaubtais, kai surenkamo gaubto skersmuo 110 mm</t>
  </si>
  <si>
    <t>Geodezinės nuotraukos atlikimas</t>
  </si>
  <si>
    <t>Valstybinės reikšmės krašto kelio Nr. 140 Kaunas-Zapyškis-Šakiai ruožo nuo 52,773 iki 59,130 kapitalinio remonto, įrengiant taką, techninis darbo projektas</t>
  </si>
  <si>
    <t>Medžiagos ir įrenginiai</t>
  </si>
  <si>
    <t>Statybos ir montavimo darbai</t>
  </si>
  <si>
    <t>Gatvės šviestuvas LED 55,8W (su atrama H-6m ir pamatu)</t>
  </si>
  <si>
    <t>Gatvės šviestuvas LED 55,8W su valdikliu (su atrama H-6 m, gembe 1 m x1 m ir pamatu)</t>
  </si>
  <si>
    <t>Kabelis aliuminio gyslomis 4x25 mm²</t>
  </si>
  <si>
    <t>Kabelis vario gyslomis 3x1.5 mm² su dviguba PVC izoliacija</t>
  </si>
  <si>
    <t xml:space="preserve">1kV galinė mova su terminiais vamzdeliais 4x25mm² </t>
  </si>
  <si>
    <t xml:space="preserve">PE vamzdis Ø75mm </t>
  </si>
  <si>
    <t xml:space="preserve">HDPE vamzdis Ø75mm </t>
  </si>
  <si>
    <t xml:space="preserve">Kabelio signalinė juosta </t>
  </si>
  <si>
    <t xml:space="preserve">Atsišakojimo gnybtynas su saugikliu </t>
  </si>
  <si>
    <t xml:space="preserve">Elektros įrenginių žymenys </t>
  </si>
  <si>
    <t xml:space="preserve">Tranšėjos kasimas, užpylimas ir tankinimas rankiniu būdu </t>
  </si>
  <si>
    <t xml:space="preserve">Tranšėjos kasimas, užpylimas ir tankinimas mechanizuotu būdu </t>
  </si>
  <si>
    <t xml:space="preserve">Kabelio signalinės juostos paklojimas </t>
  </si>
  <si>
    <t xml:space="preserve">Kabelio įtraukimas į PE vamzdį/atramoje </t>
  </si>
  <si>
    <t>Atramos pamato montavimas ir atramos pastatymas ant pamato</t>
  </si>
  <si>
    <t>Šviestuvų montavimas ir prijungimas</t>
  </si>
  <si>
    <t>Atsišakojimo gnybtų su saugikliais sumontavimas atramos viduje</t>
  </si>
  <si>
    <t>Kabelio apšvietimo atramoje pravėrimas</t>
  </si>
  <si>
    <t xml:space="preserve"> Fazinio ir nulinio laidų grandinės varžos matavimas </t>
  </si>
  <si>
    <t xml:space="preserve"> Sistemos paleidimo ir derinimo darbai</t>
  </si>
  <si>
    <t xml:space="preserve"> Išpildomoji nuotrauka </t>
  </si>
  <si>
    <t xml:space="preserve"> Nužymėjimas</t>
  </si>
  <si>
    <t xml:space="preserve">Kabelio klojimas kryptionio gręžimo būdu </t>
  </si>
  <si>
    <t xml:space="preserve">PE vamzdžių paklojimas tranšėjoje </t>
  </si>
  <si>
    <t>Smėlio pagrindo paruošimas po pamatais, iškastoje duobėje. 0,1m3/vnt</t>
  </si>
  <si>
    <t>Galinės movos su terminiais vamzdeliais montavimas</t>
  </si>
  <si>
    <t>Elektros įrenginių žymėjimas</t>
  </si>
  <si>
    <t>Įžeminimo kontūro varžos matavimas</t>
  </si>
  <si>
    <t>Įžeminimo įrenginių kontaktinių jungčių pereinamosios varžos</t>
  </si>
  <si>
    <t xml:space="preserve">Kabelio izoliacijos varžos matavimas </t>
  </si>
  <si>
    <t>Įžeminimo kontūro įrengimas R30Ω:                                                                                                                                                    -Įžeminimo kontūro įrengimas iš vieno elektrodo iki 5 m ilgio su horizontalia įžeminimo šyna iki 1m ilgio:                                                                      36 kompl.                                                                                                                                                -Kiekvienam papildomam elektrodo iki 5 m ilgio įrengimui pridėti:                                                                                                                                                    72 vnt.                                                                                                                                                     -Kiekvienam sekančiam horizontalios įžeminimo šynos metrui virš 1 m įrengimui pridėti:                              324 m</t>
  </si>
  <si>
    <t>DARBŲ KIEKIŲ ŽINIARAŠTIS NR. 3 – ELEKTROTECHNINĖ DALIS (E-2)</t>
  </si>
  <si>
    <t>DARBŲ KIEKIŲ ŽINIARAŠTIS NR. 2 – ELEKTROTECHNINĖ DALIS (E-1)</t>
  </si>
  <si>
    <t>DARBŲ KIEKIŲ ŽINIARAŠTIS NR. 1 – SUSISIEKIMO DALIS (S)</t>
  </si>
  <si>
    <t>Kabelis vario gyslomis 3x1,5 mm² su dviguba PVC izoliacija</t>
  </si>
  <si>
    <t>Gatvės šviestuvas LED 55,8W su valdikliu (su atrama H-6 m, gembe 1 m x 1 m ir pamatu)</t>
  </si>
  <si>
    <t xml:space="preserve">Fazinio ir nulinio laidų grandinės varžos matavimas </t>
  </si>
  <si>
    <t>Sistemos paleidimo ir derinimo darbai</t>
  </si>
  <si>
    <t xml:space="preserve">Išpildomoji nuotrauka </t>
  </si>
  <si>
    <t>Nužymėjimas</t>
  </si>
  <si>
    <t>Įžeminimo kontūro įrengimas R30Ω:                                                                                                                                                    -Įžeminimo kontūro įrengimas iš vieno elektrodo iki 5 m ilgio su horizontalia įžeminimo šyna iki 1m ilgio:                                                                      14 kompl.                                                                                                                                                -Kiekvienam papildomam elektrodo iki 5 m ilgio įrengimui pridėti:                                                                                                                                                    28 vnt.                                                                                                                                                     -Kiekvienam sekančiam horizontalios įžeminimo šynos metrui virš 1 m įrengimui pridėti:                              126 m</t>
  </si>
  <si>
    <t>Statybos ir montavimo darbai. Įrangos montavimas</t>
  </si>
  <si>
    <t>Nuovažų ir sankryžų įrengimas</t>
  </si>
  <si>
    <t>Surenkamų modulinių atraminių sienų įrengimas</t>
  </si>
  <si>
    <t>Įžeminimo komplektas R≤30Ω:                                                                                                                  -Cinkuoti metaliniai gaminiai:                                                                                                               264,46 kg                                                                                                                                                           -Cinkuota metalinė juosta 25x4:                                                                                                                33,60 kg</t>
  </si>
  <si>
    <t>Įžeminimo komplektas R≤30Ω:                                                                                                                  -Cinkuoti metaliniai gaminiai:                                                                                                                                                 680,04 kg                                                                                                                                                 -Cinkuota metalinė juosta 25x4:                                                                                                                                             86,40 kg</t>
  </si>
  <si>
    <t xml:space="preserve">PVC SN8 savitakiniai vamzdžiai DN 200 mm, su sujungimo detalėmis, įskaitant gruntinio vandens šalinimą, montavimo  darbus, sistemos išbandymą, praplovimą, televizinę diagnostiką, kai tinklų klojimo gylis Hvid=1,70 m.  </t>
  </si>
  <si>
    <t xml:space="preserve">PP SN8 savitakiniai vamzdžiai DN/ID 250 mm, su sujungimo  detalėmis,  įskaitant gruntinio vandens šalinimą, montavimo  darbus, sistemos išbandymą, praplovimą, televizinę diagnostiką, kai tinklų klojimo gylis Hvid=2.50 m   </t>
  </si>
  <si>
    <t xml:space="preserve">PP SN8 savitakiniai vamzdžiai DN/ID 300 mm, su sujungimo  detalėmis,  įskaitant gruntinio vandens šalinimą, montavimo  darbus, sistemos išbandymą, praplovimą, televizinę diagnostiką, kai tinklų klojimo gylis Hvid=2.80 m.  </t>
  </si>
  <si>
    <t>Lietaus surinkimo šulinys  d700 mm ir jo įrengimas, Hvid=2,10 m (įskaitant 0,30 cm nusodinimo dalį), su visa reikiama vidine ir  išorine hidroizoliacija, su montavimu:                                                                               -Protarpinių ø 200 vamzdžio perėjimui per šulinio sienelę montavimas:                                                                                                                       60 vnt.                                                                                                                                                         -Bordiūrinis grotelių dangtis ant d700 landos (apkrova D400):                                                                          40 kompl.</t>
  </si>
  <si>
    <t>Lietaus surinkimo šulinys  d700 mm ir jo įrengimas, Hvid=1.80 m (įskaitant 0,30 cm nusodinimo dalį), su visa reikiama vidine ir išorine hidroizoliacija, su montavimu:                                                                                                                                             -Protarpinių ø 200 vamzdžio perėjimui per šulinio sienelę montavimas:                                                            5 vnt.                                                                                                                                                         -Bordiūrinis grotelių dangtis ant d700 landos (apkrova D400):                                                                               5 kompl.</t>
  </si>
  <si>
    <t>Išleistuvo DN250 įrengimas/montavimas</t>
  </si>
  <si>
    <t>Išleistuvo DN300 įrengimas/montavimas prakalant esamą akmenų šlaitą</t>
  </si>
  <si>
    <t>Ryšių tinklai</t>
  </si>
  <si>
    <t>10.2</t>
  </si>
  <si>
    <t>12.1</t>
  </si>
  <si>
    <t>Iš viso skyriuje 12, 
Eur be PVM</t>
  </si>
  <si>
    <t>12.2</t>
  </si>
  <si>
    <t>Susisiekimo dalis S</t>
  </si>
  <si>
    <t>Elektrotechnikos dalis E-1</t>
  </si>
  <si>
    <t>Elektrotechnikos dalis E-2</t>
  </si>
  <si>
    <t>DARBŲ KIEKIŲ ŽINIARAŠTIS NR. 4 – LIETAUS NUOTEKŲ DALIS (LVN)</t>
  </si>
  <si>
    <t>Lietaus nuotekų projektas LVN</t>
  </si>
  <si>
    <t>DKZ_1</t>
  </si>
  <si>
    <t>DKZ_2</t>
  </si>
  <si>
    <t>DKZ_3</t>
  </si>
  <si>
    <t>DKZ_4</t>
  </si>
  <si>
    <t>IŠ VISO ŽINIARAŠTYJE 4, EUR BE PVM</t>
  </si>
  <si>
    <t>IŠ VISO ŽINIARAŠTYJE 3, EUR BE PVM</t>
  </si>
  <si>
    <t>IŠ VISO ŽINIARAŠTYJE 2, EUR BE PVM</t>
  </si>
  <si>
    <t>Įrenginių prijungimas prie įžeminimo kontūro (L-108 m)</t>
  </si>
  <si>
    <t>Įrenginių prijungimas prie įžeminimo kontūro (L=42 m)</t>
  </si>
  <si>
    <t xml:space="preserve">PP SN8 savitakiniai vamzdžiai DN/ID 400 mm, su sujungimo  detalėmis,  įskaitant gruntinio vandens šalinimą, montavimo  darbus, sistemos išbandymą, praplovimą, televizinę diagnostiką, kai tinklų klojimo gylis Hvid=2.80 m.  </t>
  </si>
  <si>
    <t>Apvalus surenkamas gelžbetoninis  DN 1000 mm kanalizacijos šulinys, Hvid=2,50 m ir jo įrengimas su visa reikiama vidine ir išorine hidroizoliacija, su montavimu:                                                                                   - Protarpinių ø 200 vamzdžio perėjimui per šulinio sienelę montavimas:                                                                                                                   27 vnt.                                                                                                                                                              -Protarpinių ø 250 vamzdžio perėjimui per šulinio sienelę montavimas:                                                              34 vnt.                                                                                                                                                         -Protarpinių ø 300 vamzdžio perėjimui per šulinio sienelę montavimas:                                                              8 vnt.                                                                                                                                                         -Protarpinių ø 400 vamzdžio perėjimui per šulinio sienelę montavimas:                                                              12 vnt.                                                                                                                                                         -Ketinis dangtis D400:                                                                                                                                 37 kompl.                                                                                                                                                     -Šulinių nužymėjimo ženklas:                                                                                                                           37 kompl.                                                                                                                                                               -Betonas latakų formavimui:                                                                                                                                     8 m³</t>
  </si>
  <si>
    <t>Apvalus surenkamas gelžbetoninis  DN 1500 mm kanalizacijos šulinys, Hvid=2,80 m ir jo įrengimas su visa reikiama vidine ir išorine hidroizoliacija, su montavimu:                                                                                      -Protarpinių ø 200 vamzdžio perėjimui per šulinio sienelę montavimas:                                                                                                                       19 vnt.                                                                                                                                                                                                                                                                                                                  -Protarpinių ø 300 vamzdžio perėjimui per šulinio sienelę montavimas:                                                                      10 vnt.                                                                                                                                                         -Protarpinių ø 400 vamzdžio perėjimui per šulinio sienelę montavimas:                                                                      28 vnt.                                                                                                                                                               -Ketinis dangtis su montavimu:                                                                                                                         19 kompl.                                                                                                                                                             -Šulinių nužymėjimo ženklas:                                                                                                                             19 kompl.                                                                                                                                                         -Betonas latakų formavimui:                                                                                                                                 11 m³</t>
  </si>
  <si>
    <t>Išleistuvo DN300 įrengimas/montavimas prakalant g/b plokštę</t>
  </si>
  <si>
    <t>Pralaidų galų tvirtinimas PA-4 antgaliais</t>
  </si>
  <si>
    <t>3.6</t>
  </si>
  <si>
    <t>Erdvinis eroziją stabdantis demblys</t>
  </si>
  <si>
    <t>9.7</t>
  </si>
  <si>
    <r>
      <t>Apsauginių metalinių barjerų N2, W</t>
    </r>
    <r>
      <rPr>
        <sz val="11"/>
        <color rgb="FFFF0000"/>
        <rFont val="Times New Roman"/>
        <family val="1"/>
        <charset val="186"/>
      </rPr>
      <t>3</t>
    </r>
    <r>
      <rPr>
        <sz val="11"/>
        <rFont val="Times New Roman"/>
        <family val="1"/>
        <charset val="186"/>
      </rPr>
      <t>, A įrengimas</t>
    </r>
  </si>
  <si>
    <r>
      <t xml:space="preserve">Kelio ženklų skydų ir atramų </t>
    </r>
    <r>
      <rPr>
        <strike/>
        <sz val="11"/>
        <color rgb="FFFF0000"/>
        <rFont val="Times New Roman"/>
        <family val="1"/>
        <charset val="186"/>
      </rPr>
      <t>(su pamatais)</t>
    </r>
    <r>
      <rPr>
        <sz val="11"/>
        <rFont val="Times New Roman"/>
        <family val="1"/>
        <charset val="186"/>
      </rPr>
      <t>, signalinių stulpelių  ir kt. pakrovimas ir išvežimas Rangovo pasirinktu atstumu</t>
    </r>
  </si>
  <si>
    <r>
      <t xml:space="preserve">Pėsčiųjų tvorelės įrengimas ant Ø 0,2 </t>
    </r>
    <r>
      <rPr>
        <sz val="11"/>
        <color rgb="FFFF0000"/>
        <rFont val="Times New Roman"/>
        <family val="1"/>
        <charset val="186"/>
      </rPr>
      <t>įbetonuojant</t>
    </r>
    <r>
      <rPr>
        <sz val="11"/>
        <rFont val="Times New Roman"/>
        <family val="1"/>
        <charset val="186"/>
      </rPr>
      <t xml:space="preserve"> (įskaitant pamatų įrengimą)</t>
    </r>
  </si>
  <si>
    <r>
      <t>Asfalto dangos frezavimas, pakrovimas ir išvežimas</t>
    </r>
    <r>
      <rPr>
        <strike/>
        <sz val="11"/>
        <rFont val="Times New Roman"/>
        <family val="1"/>
        <charset val="186"/>
      </rPr>
      <t xml:space="preserve"> </t>
    </r>
    <r>
      <rPr>
        <strike/>
        <sz val="11"/>
        <color rgb="FFFF0000"/>
        <rFont val="Times New Roman"/>
        <family val="1"/>
        <charset val="186"/>
      </rPr>
      <t>iki 20 km atstumu</t>
    </r>
  </si>
  <si>
    <t>Plastikinės pralaidos Ø400 mm įrengimas ant 15 cm storio smėlio pasluoksnio įrengimas</t>
  </si>
  <si>
    <t>Esamų pralaidų sparninių ir portalinių blokų remonto darbai konstruktyviais skiediniais R4</t>
  </si>
  <si>
    <t>Esamų pralaidų siūlių išvalymas ir užtaisymas konstruktyviais skiediniais R4</t>
  </si>
  <si>
    <r>
      <t>m</t>
    </r>
    <r>
      <rPr>
        <vertAlign val="superscript"/>
        <sz val="11"/>
        <color rgb="FFFF0000"/>
        <rFont val="Times New Roman"/>
        <family val="1"/>
        <charset val="186"/>
      </rPr>
      <t>3</t>
    </r>
  </si>
  <si>
    <r>
      <t>m</t>
    </r>
    <r>
      <rPr>
        <vertAlign val="superscript"/>
        <sz val="11"/>
        <color rgb="FFFF0000"/>
        <rFont val="Times New Roman"/>
        <family val="1"/>
        <charset val="186"/>
      </rPr>
      <t>2</t>
    </r>
  </si>
  <si>
    <t xml:space="preserve">Plastikinių pralaidų d400 įrengimas ant 15 cm storio smėlio pasluoksnio </t>
  </si>
  <si>
    <t>5.16</t>
  </si>
  <si>
    <r>
      <t>m</t>
    </r>
    <r>
      <rPr>
        <vertAlign val="superscript"/>
        <sz val="10"/>
        <rFont val="Arial"/>
        <family val="2"/>
        <charset val="186"/>
      </rPr>
      <t>3</t>
    </r>
  </si>
  <si>
    <r>
      <t xml:space="preserve">Benders L </t>
    </r>
    <r>
      <rPr>
        <sz val="11"/>
        <color rgb="FFFF0000"/>
        <rFont val="Times New Roman"/>
        <family val="1"/>
        <charset val="186"/>
      </rPr>
      <t>(arba analogiškas)</t>
    </r>
    <r>
      <rPr>
        <sz val="11"/>
        <rFont val="Times New Roman"/>
        <family val="1"/>
        <charset val="186"/>
      </rPr>
      <t xml:space="preserve"> - atraminio elemento, 20 kN įrengimas (2000x800x770):                                                          -Sluoksnio iš nesurištojo mineralinių medžiagų mišinio fr.8/16 įrengimas atraminės sienutės užildymui:                 0,</t>
    </r>
    <r>
      <rPr>
        <sz val="11"/>
        <color rgb="FFFF0000"/>
        <rFont val="Times New Roman"/>
        <family val="1"/>
        <charset val="186"/>
      </rPr>
      <t>3</t>
    </r>
    <r>
      <rPr>
        <sz val="11"/>
        <rFont val="Times New Roman"/>
        <family val="1"/>
        <charset val="186"/>
      </rPr>
      <t xml:space="preserve"> m³                                                                                                                                                      -3 cm išlyginamojo sluoksnio iš akmens dulkių įrengimas atraminės sienutės įtvirtinimui:                            0,1 m³                                                                                                                                                      -Žvyro sluoksnio įrengimas atraminės sienutės įtvirtinimui:                                                                          1 m³</t>
    </r>
  </si>
  <si>
    <t>Demontavimo darbai</t>
  </si>
  <si>
    <t>Apšvietimo atramos su šviestuvu ir paramsčių demontavimas</t>
  </si>
  <si>
    <t>Žemosios įtampos elektros oro linijos laido demontavimas</t>
  </si>
  <si>
    <r>
      <t xml:space="preserve">Plastikinių drenažo vamzdžių d≥100 mm su geotekstilės filtru ir sujungimo detalėmis paklojimas, įskaitant montavimo darbus:
</t>
    </r>
    <r>
      <rPr>
        <i/>
        <sz val="9"/>
        <color rgb="FFFF0000"/>
        <rFont val="Arial"/>
        <family val="2"/>
        <charset val="186"/>
      </rPr>
      <t xml:space="preserve">-Plastikinių drenažo vamzdžių d≥100 mm įrengimas - 2330 m
-Skaldelės 11/16 prizmės įrengimas - 490 m3
-Skaldelės 5/8 įrengimas - 105 m3
-Geosintetinės medžiagos įrengimas - 4637 m2
-Plastikiniai apžiūros šulinėliai 425 mm, įskaitant smėlio pasluoksnio įrengimą - 6 vnt.
</t>
    </r>
  </si>
  <si>
    <t>Kadastrinės bylos parengimas (kelio Nr. 140, Nr 137, Nr. 3804, Nr. 3814)</t>
  </si>
  <si>
    <r>
      <t xml:space="preserve">Pk 537+86 Ø800 mm metalinės vandens pralaidos įrengimas, kai ilgis L-17,45 m
</t>
    </r>
    <r>
      <rPr>
        <i/>
        <sz val="9"/>
        <color rgb="FFFF0000"/>
        <rFont val="Arial"/>
        <family val="2"/>
        <charset val="186"/>
      </rPr>
      <t>-Grunto kasimas pralaidos įrengimui ir išvežimas Rangovo pasirinktu atstumu - 65 m</t>
    </r>
    <r>
      <rPr>
        <i/>
        <vertAlign val="superscript"/>
        <sz val="9"/>
        <color rgb="FFFF0000"/>
        <rFont val="Arial"/>
        <family val="2"/>
        <charset val="186"/>
      </rPr>
      <t>3</t>
    </r>
    <r>
      <rPr>
        <i/>
        <sz val="9"/>
        <color rgb="FFFF0000"/>
        <rFont val="Arial"/>
        <family val="2"/>
        <charset val="186"/>
      </rPr>
      <t xml:space="preserve">
-Pralaidos lovio dugno planiravimas ir tankinimas - 32 m</t>
    </r>
    <r>
      <rPr>
        <i/>
        <vertAlign val="superscript"/>
        <sz val="9"/>
        <color rgb="FFFF0000"/>
        <rFont val="Arial"/>
        <family val="2"/>
        <charset val="186"/>
      </rPr>
      <t>2</t>
    </r>
    <r>
      <rPr>
        <i/>
        <sz val="9"/>
        <color rgb="FFFF0000"/>
        <rFont val="Arial"/>
        <family val="2"/>
        <charset val="186"/>
      </rPr>
      <t xml:space="preserve">
-15 cm storio smėlio pasluoksnio įrengimas po pralaida - 3 m</t>
    </r>
    <r>
      <rPr>
        <i/>
        <vertAlign val="superscript"/>
        <sz val="9"/>
        <color rgb="FFFF0000"/>
        <rFont val="Arial"/>
        <family val="2"/>
        <charset val="186"/>
      </rPr>
      <t>3</t>
    </r>
    <r>
      <rPr>
        <i/>
        <sz val="9"/>
        <color rgb="FFFF0000"/>
        <rFont val="Arial"/>
        <family val="2"/>
        <charset val="186"/>
      </rPr>
      <t xml:space="preserve">
-Užpilo gruntas pralaidai - 38 m</t>
    </r>
    <r>
      <rPr>
        <i/>
        <vertAlign val="superscript"/>
        <sz val="9"/>
        <color rgb="FFFF0000"/>
        <rFont val="Arial"/>
        <family val="2"/>
        <charset val="186"/>
      </rPr>
      <t>3</t>
    </r>
    <r>
      <rPr>
        <i/>
        <sz val="9"/>
        <color rgb="FFFF0000"/>
        <rFont val="Arial"/>
        <family val="2"/>
        <charset val="186"/>
      </rPr>
      <t xml:space="preserve">
-Geotekstilės įrengimas - 121 m</t>
    </r>
    <r>
      <rPr>
        <i/>
        <vertAlign val="superscript"/>
        <sz val="9"/>
        <color rgb="FFFF0000"/>
        <rFont val="Arial"/>
        <family val="2"/>
        <charset val="186"/>
      </rPr>
      <t>2</t>
    </r>
    <r>
      <rPr>
        <i/>
        <sz val="9"/>
        <color rgb="FFFF0000"/>
        <rFont val="Arial"/>
        <family val="2"/>
        <charset val="186"/>
      </rPr>
      <t xml:space="preserve">
-Antgalių zonų tvirtinimas P1 blokais (49x49x10cm) - 6 m</t>
    </r>
    <r>
      <rPr>
        <i/>
        <vertAlign val="superscript"/>
        <sz val="9"/>
        <color rgb="FFFF0000"/>
        <rFont val="Arial"/>
        <family val="2"/>
        <charset val="186"/>
      </rPr>
      <t>2</t>
    </r>
    <r>
      <rPr>
        <i/>
        <sz val="9"/>
        <color rgb="FFFF0000"/>
        <rFont val="Arial"/>
        <family val="2"/>
        <charset val="186"/>
      </rPr>
      <t xml:space="preserve">
-Antgalių zonų tvirtinimas 10 cm storio dolomito skalda fr. 22/32  - 6 m</t>
    </r>
    <r>
      <rPr>
        <i/>
        <vertAlign val="superscript"/>
        <sz val="9"/>
        <color rgb="FFFF0000"/>
        <rFont val="Arial"/>
        <family val="2"/>
        <charset val="186"/>
      </rPr>
      <t>2</t>
    </r>
    <r>
      <rPr>
        <i/>
        <sz val="9"/>
        <color rgb="FFFF0000"/>
        <rFont val="Arial"/>
        <family val="2"/>
        <charset val="186"/>
      </rPr>
      <t xml:space="preserve">
-Monolitinis betonas C12/15 plokščių tarpų betonavimui - 0,65 m</t>
    </r>
    <r>
      <rPr>
        <i/>
        <vertAlign val="superscript"/>
        <sz val="9"/>
        <color rgb="FFFF0000"/>
        <rFont val="Arial"/>
        <family val="2"/>
        <charset val="186"/>
      </rPr>
      <t>3</t>
    </r>
    <r>
      <rPr>
        <i/>
        <sz val="9"/>
        <color rgb="FFFF0000"/>
        <rFont val="Arial"/>
        <family val="2"/>
        <charset val="186"/>
      </rPr>
      <t xml:space="preserve">
-Cementinis skiedinys S15 - 0,12 m</t>
    </r>
    <r>
      <rPr>
        <i/>
        <vertAlign val="superscript"/>
        <sz val="9"/>
        <color rgb="FFFF0000"/>
        <rFont val="Arial"/>
        <family val="2"/>
        <charset val="186"/>
      </rPr>
      <t>3</t>
    </r>
    <r>
      <rPr>
        <i/>
        <sz val="9"/>
        <color rgb="FFFF0000"/>
        <rFont val="Arial"/>
        <family val="2"/>
        <charset val="186"/>
      </rPr>
      <t xml:space="preserve">
-Antgalių zonų tvirtinimas P1 blokais (49x49x10cm) - 7 m</t>
    </r>
    <r>
      <rPr>
        <i/>
        <vertAlign val="superscript"/>
        <sz val="9"/>
        <color rgb="FFFF0000"/>
        <rFont val="Arial"/>
        <family val="2"/>
        <charset val="186"/>
      </rPr>
      <t xml:space="preserve">2
</t>
    </r>
    <r>
      <rPr>
        <i/>
        <sz val="9"/>
        <color rgb="FFFF0000"/>
        <rFont val="Arial"/>
        <family val="2"/>
        <charset val="186"/>
      </rPr>
      <t>-Antgalių zonų tvirtinimas 10 cm storio dolomito skalda fr. 22/32 - 7 m</t>
    </r>
    <r>
      <rPr>
        <i/>
        <vertAlign val="superscript"/>
        <sz val="9"/>
        <color rgb="FFFF0000"/>
        <rFont val="Arial"/>
        <family val="2"/>
        <charset val="186"/>
      </rPr>
      <t>2</t>
    </r>
    <r>
      <rPr>
        <i/>
        <sz val="9"/>
        <color rgb="FFFF0000"/>
        <rFont val="Arial"/>
        <family val="2"/>
        <charset val="186"/>
      </rPr>
      <t xml:space="preserve">
-Monolitinis betonas C12/15 plokščių tarpų betonavimui - 0,70 m</t>
    </r>
    <r>
      <rPr>
        <i/>
        <vertAlign val="superscript"/>
        <sz val="9"/>
        <color rgb="FFFF0000"/>
        <rFont val="Arial"/>
        <family val="2"/>
        <charset val="186"/>
      </rPr>
      <t xml:space="preserve">3
</t>
    </r>
    <r>
      <rPr>
        <i/>
        <sz val="9"/>
        <color rgb="FFFF0000"/>
        <rFont val="Arial"/>
        <family val="2"/>
        <charset val="186"/>
      </rPr>
      <t>-Cementinis skiedinys S15 - 0,14 m</t>
    </r>
    <r>
      <rPr>
        <i/>
        <vertAlign val="superscript"/>
        <sz val="9"/>
        <color rgb="FFFF0000"/>
        <rFont val="Arial"/>
        <family val="2"/>
        <charset val="186"/>
      </rPr>
      <t>3</t>
    </r>
    <r>
      <rPr>
        <i/>
        <sz val="9"/>
        <color rgb="FFFF0000"/>
        <rFont val="Arial"/>
        <family val="2"/>
        <charset val="186"/>
      </rPr>
      <t xml:space="preserve">
-Apkabų įrengimas - 2 vnt.</t>
    </r>
  </si>
  <si>
    <r>
      <t xml:space="preserve">Pk 542+16 Ø1600 mm metalinės vandens pralaidos įrengimas, kai ilgis L-23 m
</t>
    </r>
    <r>
      <rPr>
        <i/>
        <sz val="9"/>
        <color rgb="FFFF0000"/>
        <rFont val="Arial"/>
        <family val="2"/>
        <charset val="186"/>
      </rPr>
      <t>-Grunto kasimas pralaidos įrengimui ir išvežimas Rangovo pasirinktu atstumu - 345 m</t>
    </r>
    <r>
      <rPr>
        <i/>
        <vertAlign val="superscript"/>
        <sz val="9"/>
        <color rgb="FFFF0000"/>
        <rFont val="Arial"/>
        <family val="2"/>
        <charset val="186"/>
      </rPr>
      <t>3</t>
    </r>
    <r>
      <rPr>
        <i/>
        <sz val="9"/>
        <color rgb="FFFF0000"/>
        <rFont val="Arial"/>
        <family val="2"/>
        <charset val="186"/>
      </rPr>
      <t xml:space="preserve">
-Pralaidos lovio dugno planiravimas ir tankinimas - 97 m</t>
    </r>
    <r>
      <rPr>
        <i/>
        <vertAlign val="superscript"/>
        <sz val="9"/>
        <color rgb="FFFF0000"/>
        <rFont val="Arial"/>
        <family val="2"/>
        <charset val="186"/>
      </rPr>
      <t>2</t>
    </r>
    <r>
      <rPr>
        <i/>
        <sz val="9"/>
        <color rgb="FFFF0000"/>
        <rFont val="Arial"/>
        <family val="2"/>
        <charset val="186"/>
      </rPr>
      <t xml:space="preserve">
-15 cm storio smėlio pasluoksnio įrengimas po pralaida - 13 m</t>
    </r>
    <r>
      <rPr>
        <i/>
        <vertAlign val="superscript"/>
        <sz val="9"/>
        <color rgb="FFFF0000"/>
        <rFont val="Arial"/>
        <family val="2"/>
        <charset val="186"/>
      </rPr>
      <t>3</t>
    </r>
    <r>
      <rPr>
        <i/>
        <sz val="9"/>
        <color rgb="FFFF0000"/>
        <rFont val="Arial"/>
        <family val="2"/>
        <charset val="186"/>
      </rPr>
      <t xml:space="preserve">
-Užpilo gruntas pralaidai - 192 m</t>
    </r>
    <r>
      <rPr>
        <i/>
        <vertAlign val="superscript"/>
        <sz val="9"/>
        <color rgb="FFFF0000"/>
        <rFont val="Arial"/>
        <family val="2"/>
        <charset val="186"/>
      </rPr>
      <t>3</t>
    </r>
    <r>
      <rPr>
        <i/>
        <sz val="9"/>
        <color rgb="FFFF0000"/>
        <rFont val="Arial"/>
        <family val="2"/>
        <charset val="186"/>
      </rPr>
      <t xml:space="preserve">
-Geotekstilės įrengimas - 328 m</t>
    </r>
    <r>
      <rPr>
        <i/>
        <vertAlign val="superscript"/>
        <sz val="9"/>
        <color rgb="FFFF0000"/>
        <rFont val="Arial"/>
        <family val="2"/>
        <charset val="186"/>
      </rPr>
      <t xml:space="preserve">2
</t>
    </r>
    <r>
      <rPr>
        <i/>
        <sz val="9"/>
        <color rgb="FFFF0000"/>
        <rFont val="Arial"/>
        <family val="2"/>
        <charset val="186"/>
      </rPr>
      <t>-Geomembranos įrengimas - 15 m</t>
    </r>
    <r>
      <rPr>
        <i/>
        <vertAlign val="superscript"/>
        <sz val="9"/>
        <color rgb="FFFF0000"/>
        <rFont val="Arial"/>
        <family val="2"/>
        <charset val="186"/>
      </rPr>
      <t xml:space="preserve">2
</t>
    </r>
    <r>
      <rPr>
        <i/>
        <sz val="9"/>
        <color rgb="FFFF0000"/>
        <rFont val="Arial"/>
        <family val="2"/>
        <charset val="186"/>
      </rPr>
      <t>-Šalčiui atsparus gruntas antgaliui - 24 m</t>
    </r>
    <r>
      <rPr>
        <i/>
        <vertAlign val="superscript"/>
        <sz val="9"/>
        <color rgb="FFFF0000"/>
        <rFont val="Arial"/>
        <family val="2"/>
        <charset val="186"/>
      </rPr>
      <t xml:space="preserve">3
</t>
    </r>
    <r>
      <rPr>
        <i/>
        <sz val="9"/>
        <color rgb="FFFF0000"/>
        <rFont val="Arial"/>
        <family val="2"/>
        <charset val="186"/>
      </rPr>
      <t>-Antgalių zonų tvirtinimas P1 blokais (49x49x10cm) - 58 m</t>
    </r>
    <r>
      <rPr>
        <i/>
        <vertAlign val="superscript"/>
        <sz val="9"/>
        <color rgb="FFFF0000"/>
        <rFont val="Arial"/>
        <family val="2"/>
        <charset val="186"/>
      </rPr>
      <t>2</t>
    </r>
    <r>
      <rPr>
        <i/>
        <sz val="9"/>
        <color rgb="FFFF0000"/>
        <rFont val="Arial"/>
        <family val="2"/>
        <charset val="186"/>
      </rPr>
      <t xml:space="preserve">
-Antgalių zonų tvirtinimas 10 cm storio dolomito skalda fr. 22/32  - 58 m</t>
    </r>
    <r>
      <rPr>
        <i/>
        <vertAlign val="superscript"/>
        <sz val="9"/>
        <color rgb="FFFF0000"/>
        <rFont val="Arial"/>
        <family val="2"/>
        <charset val="186"/>
      </rPr>
      <t xml:space="preserve">2 
</t>
    </r>
    <r>
      <rPr>
        <i/>
        <sz val="9"/>
        <color rgb="FFFF0000"/>
        <rFont val="Arial"/>
        <family val="2"/>
        <charset val="186"/>
      </rPr>
      <t>-Griovių tvirtinimas 15 cm skalda fr.22/32 - 9 m</t>
    </r>
    <r>
      <rPr>
        <sz val="10"/>
        <color rgb="FFFF0000"/>
        <rFont val="Times New Roman"/>
        <family val="1"/>
        <charset val="186"/>
      </rPr>
      <t>²</t>
    </r>
    <r>
      <rPr>
        <i/>
        <sz val="10"/>
        <color rgb="FFFF0000"/>
        <rFont val="Arial"/>
        <family val="2"/>
        <charset val="186"/>
      </rPr>
      <t xml:space="preserve"> </t>
    </r>
    <r>
      <rPr>
        <i/>
        <sz val="9"/>
        <color rgb="FFFF0000"/>
        <rFont val="Arial"/>
        <family val="2"/>
        <charset val="186"/>
      </rPr>
      <t xml:space="preserve">
-Monolitinis betonas C12/15 plokščių tarpų betonavimui - 1,15 m</t>
    </r>
    <r>
      <rPr>
        <i/>
        <vertAlign val="superscript"/>
        <sz val="9"/>
        <color rgb="FFFF0000"/>
        <rFont val="Arial"/>
        <family val="2"/>
        <charset val="186"/>
      </rPr>
      <t>3</t>
    </r>
    <r>
      <rPr>
        <i/>
        <sz val="9"/>
        <color rgb="FFFF0000"/>
        <rFont val="Arial"/>
        <family val="2"/>
        <charset val="186"/>
      </rPr>
      <t xml:space="preserve">
-Cementinis skiedinys S15 - 1,16 m</t>
    </r>
    <r>
      <rPr>
        <i/>
        <vertAlign val="superscript"/>
        <sz val="9"/>
        <color rgb="FFFF0000"/>
        <rFont val="Arial"/>
        <family val="2"/>
        <charset val="186"/>
      </rPr>
      <t>3</t>
    </r>
    <r>
      <rPr>
        <i/>
        <sz val="9"/>
        <color rgb="FFFF0000"/>
        <rFont val="Arial"/>
        <family val="2"/>
        <charset val="186"/>
      </rPr>
      <t xml:space="preserve">
-Antgalių zonų tvirtinimas P1 blokais (49x49x10cm) - 62 m</t>
    </r>
    <r>
      <rPr>
        <i/>
        <vertAlign val="superscript"/>
        <sz val="9"/>
        <color rgb="FFFF0000"/>
        <rFont val="Arial"/>
        <family val="2"/>
        <charset val="186"/>
      </rPr>
      <t xml:space="preserve">2
</t>
    </r>
    <r>
      <rPr>
        <i/>
        <sz val="9"/>
        <color rgb="FFFF0000"/>
        <rFont val="Arial"/>
        <family val="2"/>
        <charset val="186"/>
      </rPr>
      <t>-Antgalių zonų tvirtinimas 10 cm storio dolomito skalda fr. 22/32 - 62 m</t>
    </r>
    <r>
      <rPr>
        <i/>
        <vertAlign val="superscript"/>
        <sz val="9"/>
        <color rgb="FFFF0000"/>
        <rFont val="Arial"/>
        <family val="2"/>
        <charset val="186"/>
      </rPr>
      <t>2</t>
    </r>
    <r>
      <rPr>
        <i/>
        <sz val="9"/>
        <color rgb="FFFF0000"/>
        <rFont val="Arial"/>
        <family val="2"/>
        <charset val="186"/>
      </rPr>
      <t xml:space="preserve">
-Griovių tvirtinimas 15 cm skalda fr.22/32 - 9 m² 
-Monolitinis betonas C12/15 plokščių tarpų betonavimui - 1,20 m</t>
    </r>
    <r>
      <rPr>
        <i/>
        <vertAlign val="superscript"/>
        <sz val="9"/>
        <color rgb="FFFF0000"/>
        <rFont val="Arial"/>
        <family val="2"/>
        <charset val="186"/>
      </rPr>
      <t xml:space="preserve">3
</t>
    </r>
    <r>
      <rPr>
        <i/>
        <sz val="9"/>
        <color rgb="FFFF0000"/>
        <rFont val="Arial"/>
        <family val="2"/>
        <charset val="186"/>
      </rPr>
      <t>-Cementinis skiedinys S15 - 1,24 m</t>
    </r>
    <r>
      <rPr>
        <i/>
        <vertAlign val="superscript"/>
        <sz val="9"/>
        <color rgb="FFFF0000"/>
        <rFont val="Arial"/>
        <family val="2"/>
        <charset val="186"/>
      </rPr>
      <t xml:space="preserve">3
</t>
    </r>
    <r>
      <rPr>
        <i/>
        <sz val="9"/>
        <color rgb="FFFF0000"/>
        <rFont val="Arial"/>
        <family val="2"/>
        <charset val="186"/>
      </rPr>
      <t>-Atraminis blokas - 2 vnt.
-Apkabų įrengimas - 3 vnt.</t>
    </r>
  </si>
  <si>
    <r>
      <t xml:space="preserve">II gr. grunto kasimas ekskavatoriais, pakrovimas į savivarčius ir išvežimas </t>
    </r>
    <r>
      <rPr>
        <strike/>
        <sz val="11"/>
        <color rgb="FFFF0000"/>
        <rFont val="Times New Roman"/>
        <family val="1"/>
        <charset val="186"/>
      </rPr>
      <t xml:space="preserve">utilizavimui </t>
    </r>
    <r>
      <rPr>
        <sz val="11"/>
        <rFont val="Times New Roman"/>
        <family val="1"/>
        <charset val="186"/>
      </rPr>
      <t xml:space="preserve"> iki 60 km atstumu</t>
    </r>
  </si>
  <si>
    <r>
      <t xml:space="preserve">Grįžtamosios medžiagos (nufrezuotas asfaltas), įkainis  ≥  9,58 Eur be PVM/m3 </t>
    </r>
    <r>
      <rPr>
        <sz val="11"/>
        <color rgb="FFFF0000"/>
        <rFont val="Times New Roman"/>
        <family val="1"/>
        <charset val="186"/>
      </rPr>
      <t>(vieneto įkainis įrašomas su minuso ženklu (pvz.: - 9,58; -9,59 ir t.t.); atitinkamai su minuso ženklu įrašoma suma langelyje ,,iš viso Eur be PVM'' ir tuo pačiu mažėja pasiūlymo kaina; šios grįžtamosios medžiagos atiteks rangovui)</t>
    </r>
  </si>
  <si>
    <r>
      <t xml:space="preserve">Grįžtamosios medžiagos (skaldos ir žvyro mišinys), įkainis  ≥  6,00 Eur/m3  </t>
    </r>
    <r>
      <rPr>
        <sz val="11"/>
        <color rgb="FFFF0000"/>
        <rFont val="Times New Roman"/>
        <family val="1"/>
        <charset val="186"/>
      </rPr>
      <t>(vieneto įkainis įrašomas su minuso ženklu (pvz.: -6,00; - 6,01); atitinkamai su minuso ženklu įrašoma suma langelyje ,,iš viso Eur be PVM'' ir tuo pačiu mažėja pasiūlymo kaina; šios grįžtamosios medžiagos atiteks rangovui)</t>
    </r>
  </si>
  <si>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t>
  </si>
  <si>
    <r>
      <t>m</t>
    </r>
    <r>
      <rPr>
        <vertAlign val="superscript"/>
        <sz val="10"/>
        <color rgb="FFFF0000"/>
        <rFont val="Arial"/>
        <family val="2"/>
      </rPr>
      <t>3</t>
    </r>
  </si>
  <si>
    <t>II gr. grunto kasimas ekskavatoriais, pakrovimas į savivarčius, pervežimas iki 4 km atstumu, paskleidimas ir sutankinimas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</si>
</sst>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000000"/>
      <name val="Calibri"/>
      <family val="2"/>
      <charset val="186"/>
    </font>
    <font>
      <b/>
      <sz val="11"/>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b/>
      <sz val="11"/>
      <color theme="1"/>
      <name val="Times New Roman"/>
      <family val="1"/>
      <charset val="186"/>
    </font>
    <font>
      <b/>
      <i/>
      <sz val="11"/>
      <name val="Times New Roman"/>
      <family val="1"/>
      <charset val="186"/>
    </font>
    <font>
      <sz val="8"/>
      <name val="Calibri"/>
      <family val="2"/>
      <scheme val="minor"/>
    </font>
    <font>
      <i/>
      <sz val="11"/>
      <color rgb="FFFF0000"/>
      <name val="Times New Roman"/>
      <family val="1"/>
      <charset val="186"/>
    </font>
    <font>
      <vertAlign val="superscript"/>
      <sz val="11"/>
      <name val="Times New Roman"/>
      <family val="1"/>
      <charset val="186"/>
    </font>
    <font>
      <sz val="10"/>
      <name val="Arial"/>
      <family val="2"/>
    </font>
    <font>
      <vertAlign val="superscript"/>
      <sz val="10"/>
      <name val="Arial"/>
      <family val="2"/>
    </font>
    <font>
      <strike/>
      <sz val="11"/>
      <color rgb="FFFF0000"/>
      <name val="Times New Roman"/>
      <family val="1"/>
      <charset val="186"/>
    </font>
    <font>
      <strike/>
      <sz val="11"/>
      <name val="Times New Roman"/>
      <family val="1"/>
      <charset val="186"/>
    </font>
    <font>
      <sz val="10"/>
      <color rgb="FFFF0000"/>
      <name val="Arial"/>
      <family val="2"/>
    </font>
    <font>
      <sz val="10"/>
      <color rgb="FFFF0000"/>
      <name val="Arial"/>
      <family val="2"/>
      <charset val="186"/>
    </font>
    <font>
      <i/>
      <sz val="9"/>
      <color rgb="FFFF0000"/>
      <name val="Arial"/>
      <family val="2"/>
      <charset val="186"/>
    </font>
    <font>
      <i/>
      <vertAlign val="superscript"/>
      <sz val="9"/>
      <color rgb="FFFF0000"/>
      <name val="Arial"/>
      <family val="2"/>
      <charset val="186"/>
    </font>
    <font>
      <vertAlign val="superscript"/>
      <sz val="11"/>
      <color rgb="FFFF0000"/>
      <name val="Times New Roman"/>
      <family val="1"/>
      <charset val="186"/>
    </font>
    <font>
      <vertAlign val="superscript"/>
      <sz val="10"/>
      <name val="Arial"/>
      <family val="2"/>
      <charset val="186"/>
    </font>
    <font>
      <i/>
      <sz val="10"/>
      <color rgb="FFFF0000"/>
      <name val="Arial"/>
      <family val="2"/>
      <charset val="186"/>
    </font>
    <font>
      <sz val="10"/>
      <color rgb="FFFF0000"/>
      <name val="Times New Roman"/>
      <family val="1"/>
      <charset val="186"/>
    </font>
    <font>
      <vertAlign val="superscript"/>
      <sz val="10"/>
      <color rgb="FFFF0000"/>
      <name val="Arial"/>
      <family val="2"/>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11">
    <xf numFmtId="0" fontId="0" fillId="0" borderId="0"/>
    <xf numFmtId="0" fontId="4" fillId="0" borderId="0" applyNumberFormat="0" applyBorder="0" applyProtection="0"/>
    <xf numFmtId="0" fontId="3" fillId="0" borderId="0"/>
    <xf numFmtId="0" fontId="4" fillId="0" borderId="0" applyNumberFormat="0" applyBorder="0" applyProtection="0"/>
    <xf numFmtId="0" fontId="4" fillId="0" borderId="0"/>
    <xf numFmtId="0" fontId="4" fillId="0" borderId="0"/>
    <xf numFmtId="0" fontId="2" fillId="0" borderId="0"/>
    <xf numFmtId="0" fontId="1" fillId="0" borderId="0"/>
    <xf numFmtId="0" fontId="1" fillId="0" borderId="0"/>
    <xf numFmtId="0" fontId="1" fillId="0" borderId="0"/>
    <xf numFmtId="0" fontId="1" fillId="0" borderId="0"/>
  </cellStyleXfs>
  <cellXfs count="232">
    <xf numFmtId="0" fontId="0" fillId="0" borderId="0" xfId="0"/>
    <xf numFmtId="0" fontId="5" fillId="2" borderId="0" xfId="1" applyFont="1" applyFill="1" applyAlignment="1" applyProtection="1">
      <alignment vertical="center" wrapText="1"/>
    </xf>
    <xf numFmtId="0" fontId="6" fillId="0" borderId="0" xfId="2" applyFont="1" applyProtection="1">
      <protection locked="0"/>
    </xf>
    <xf numFmtId="0" fontId="7" fillId="0" borderId="0" xfId="2" applyFont="1" applyProtection="1">
      <protection locked="0"/>
    </xf>
    <xf numFmtId="0" fontId="8" fillId="0" borderId="0" xfId="1" applyFont="1" applyAlignment="1" applyProtection="1">
      <alignment horizontal="center" vertical="center" wrapText="1"/>
    </xf>
    <xf numFmtId="0" fontId="8" fillId="0" borderId="0" xfId="1" applyFont="1" applyBorder="1" applyAlignment="1" applyProtection="1">
      <alignment horizontal="center" vertical="center" wrapText="1"/>
    </xf>
    <xf numFmtId="0" fontId="8" fillId="3" borderId="2" xfId="1" applyFont="1" applyFill="1" applyBorder="1" applyAlignment="1" applyProtection="1">
      <alignment vertical="center"/>
    </xf>
    <xf numFmtId="0" fontId="8" fillId="3" borderId="3" xfId="1" applyFont="1" applyFill="1" applyBorder="1" applyAlignment="1" applyProtection="1">
      <alignment vertical="center"/>
    </xf>
    <xf numFmtId="49" fontId="10" fillId="0" borderId="7" xfId="2" applyNumberFormat="1" applyFont="1" applyBorder="1" applyAlignment="1">
      <alignment horizontal="center" vertical="center" wrapText="1"/>
    </xf>
    <xf numFmtId="4" fontId="11" fillId="0" borderId="9" xfId="2" applyNumberFormat="1" applyFont="1" applyBorder="1" applyAlignment="1">
      <alignment horizontal="center" vertical="center" wrapText="1"/>
    </xf>
    <xf numFmtId="49" fontId="10" fillId="0" borderId="10" xfId="2" applyNumberFormat="1" applyFont="1" applyBorder="1" applyAlignment="1">
      <alignment horizontal="center" vertical="center" wrapText="1"/>
    </xf>
    <xf numFmtId="4" fontId="11" fillId="0" borderId="12" xfId="2" applyNumberFormat="1" applyFont="1" applyBorder="1" applyAlignment="1">
      <alignment horizontal="center" vertical="center" wrapText="1"/>
    </xf>
    <xf numFmtId="0" fontId="5" fillId="0" borderId="0" xfId="2" applyFont="1" applyAlignment="1" applyProtection="1">
      <alignment horizontal="center" vertical="center" wrapText="1"/>
      <protection locked="0"/>
    </xf>
    <xf numFmtId="4" fontId="5" fillId="0" borderId="0" xfId="2" applyNumberFormat="1" applyFont="1" applyAlignment="1" applyProtection="1">
      <alignment horizontal="center" vertical="center" wrapText="1"/>
      <protection locked="0"/>
    </xf>
    <xf numFmtId="4" fontId="12" fillId="0" borderId="0" xfId="2" applyNumberFormat="1" applyFont="1" applyAlignment="1" applyProtection="1">
      <alignment horizontal="center" vertical="center"/>
      <protection locked="0"/>
    </xf>
    <xf numFmtId="4" fontId="5" fillId="0" borderId="0" xfId="2" applyNumberFormat="1" applyFont="1" applyAlignment="1" applyProtection="1">
      <alignment horizontal="center" vertical="center"/>
      <protection locked="0"/>
    </xf>
    <xf numFmtId="0" fontId="11" fillId="0" borderId="0" xfId="2" applyFont="1" applyProtection="1">
      <protection locked="0"/>
    </xf>
    <xf numFmtId="2" fontId="7" fillId="0" borderId="0" xfId="2" applyNumberFormat="1" applyFont="1" applyProtection="1">
      <protection locked="0"/>
    </xf>
    <xf numFmtId="49" fontId="10" fillId="0" borderId="4" xfId="2" applyNumberFormat="1" applyFont="1" applyBorder="1" applyAlignment="1">
      <alignment horizontal="center" vertical="center" wrapText="1"/>
    </xf>
    <xf numFmtId="4" fontId="5" fillId="0" borderId="15" xfId="2" applyNumberFormat="1" applyFont="1" applyBorder="1" applyAlignment="1" applyProtection="1">
      <alignment horizontal="center" vertical="center" wrapText="1"/>
      <protection locked="0"/>
    </xf>
    <xf numFmtId="4" fontId="12" fillId="0" borderId="16" xfId="2" applyNumberFormat="1" applyFont="1" applyBorder="1" applyAlignment="1" applyProtection="1">
      <alignment horizontal="center" vertical="center"/>
      <protection locked="0"/>
    </xf>
    <xf numFmtId="0" fontId="6" fillId="0" borderId="0" xfId="2" applyFont="1" applyAlignment="1" applyProtection="1">
      <alignment wrapText="1"/>
      <protection locked="0"/>
    </xf>
    <xf numFmtId="0" fontId="7" fillId="0" borderId="0" xfId="2" applyFont="1" applyAlignment="1" applyProtection="1">
      <alignment wrapText="1"/>
      <protection locked="0"/>
    </xf>
    <xf numFmtId="49" fontId="10" fillId="0" borderId="17" xfId="2" applyNumberFormat="1" applyFont="1" applyBorder="1" applyAlignment="1">
      <alignment horizontal="center" vertical="center" wrapText="1"/>
    </xf>
    <xf numFmtId="4" fontId="11" fillId="0" borderId="18" xfId="2" applyNumberFormat="1" applyFont="1" applyBorder="1" applyAlignment="1">
      <alignment horizontal="center" vertical="center" wrapText="1"/>
    </xf>
    <xf numFmtId="4" fontId="11" fillId="0" borderId="6" xfId="2" applyNumberFormat="1" applyFont="1" applyBorder="1" applyAlignment="1">
      <alignment horizontal="center" vertical="center" wrapText="1"/>
    </xf>
    <xf numFmtId="49" fontId="10" fillId="0" borderId="8" xfId="2" applyNumberFormat="1" applyFont="1" applyBorder="1" applyAlignment="1">
      <alignment horizontal="center" vertical="center" wrapText="1"/>
    </xf>
    <xf numFmtId="4" fontId="11" fillId="0" borderId="20" xfId="2" applyNumberFormat="1" applyFont="1" applyBorder="1" applyAlignment="1">
      <alignment horizontal="center" vertical="center" wrapText="1"/>
    </xf>
    <xf numFmtId="49" fontId="10" fillId="0" borderId="11"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0" fontId="7" fillId="0" borderId="0" xfId="2" applyFont="1" applyAlignment="1" applyProtection="1">
      <alignment horizontal="center" vertical="center" wrapText="1"/>
      <protection locked="0"/>
    </xf>
    <xf numFmtId="49" fontId="10" fillId="0" borderId="5" xfId="5" applyNumberFormat="1" applyFont="1" applyBorder="1" applyAlignment="1">
      <alignment horizontal="center" vertical="center" wrapText="1"/>
    </xf>
    <xf numFmtId="0" fontId="5" fillId="0" borderId="0" xfId="5" applyFont="1" applyAlignment="1">
      <alignment vertical="center" wrapText="1"/>
    </xf>
    <xf numFmtId="0" fontId="5" fillId="0" borderId="0" xfId="5" applyFont="1" applyAlignment="1">
      <alignment vertical="center"/>
    </xf>
    <xf numFmtId="0" fontId="5" fillId="0" borderId="25" xfId="4" applyFont="1" applyBorder="1" applyAlignment="1">
      <alignment horizontal="center" vertical="center" wrapText="1"/>
    </xf>
    <xf numFmtId="0" fontId="7" fillId="0" borderId="0" xfId="2" applyFont="1" applyAlignment="1">
      <alignment wrapText="1"/>
    </xf>
    <xf numFmtId="0" fontId="7" fillId="0" borderId="0" xfId="2" applyFont="1"/>
    <xf numFmtId="0" fontId="7" fillId="0" borderId="0" xfId="2" applyFont="1" applyAlignment="1" applyProtection="1">
      <alignment horizontal="center" vertical="center"/>
      <protection locked="0"/>
    </xf>
    <xf numFmtId="0" fontId="7" fillId="0" borderId="0" xfId="2" applyFont="1" applyAlignment="1">
      <alignment vertical="center" wrapText="1"/>
    </xf>
    <xf numFmtId="49" fontId="10" fillId="0" borderId="27" xfId="2" applyNumberFormat="1" applyFont="1" applyBorder="1" applyAlignment="1">
      <alignment horizontal="center" vertical="center" wrapText="1"/>
    </xf>
    <xf numFmtId="2" fontId="8" fillId="0" borderId="0" xfId="1" applyNumberFormat="1" applyFont="1" applyAlignment="1" applyProtection="1">
      <alignment horizontal="center" vertical="center" wrapText="1"/>
    </xf>
    <xf numFmtId="2" fontId="5" fillId="0" borderId="0" xfId="5" applyNumberFormat="1" applyFont="1" applyAlignment="1">
      <alignment vertical="center"/>
    </xf>
    <xf numFmtId="2" fontId="7" fillId="0" borderId="0" xfId="2" applyNumberFormat="1" applyFont="1"/>
    <xf numFmtId="4" fontId="11" fillId="0" borderId="12" xfId="2" applyNumberFormat="1" applyFont="1" applyBorder="1" applyAlignment="1">
      <alignment horizontal="center" vertical="center"/>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49" fontId="11" fillId="0" borderId="10" xfId="2" applyNumberFormat="1" applyFont="1" applyBorder="1" applyAlignment="1">
      <alignment horizontal="center" vertical="center"/>
    </xf>
    <xf numFmtId="0" fontId="11" fillId="0" borderId="11" xfId="2" applyFont="1" applyBorder="1" applyAlignment="1">
      <alignment vertical="center"/>
    </xf>
    <xf numFmtId="0" fontId="5" fillId="0" borderId="4" xfId="2" applyFont="1" applyBorder="1" applyAlignment="1">
      <alignment horizontal="center" vertical="center" wrapText="1"/>
    </xf>
    <xf numFmtId="0" fontId="5" fillId="0" borderId="5" xfId="2" applyFont="1" applyBorder="1" applyAlignment="1">
      <alignment horizontal="right" vertical="center"/>
    </xf>
    <xf numFmtId="4" fontId="5" fillId="0" borderId="6" xfId="2" applyNumberFormat="1" applyFont="1" applyBorder="1" applyAlignment="1">
      <alignment horizontal="center" vertical="center"/>
    </xf>
    <xf numFmtId="0" fontId="11" fillId="0" borderId="0" xfId="2" applyFont="1"/>
    <xf numFmtId="0" fontId="10" fillId="0" borderId="0" xfId="2" applyFont="1" applyAlignment="1">
      <alignment horizontal="left" vertical="center" wrapText="1"/>
    </xf>
    <xf numFmtId="0" fontId="13" fillId="0" borderId="0" xfId="2" applyFont="1"/>
    <xf numFmtId="4" fontId="5" fillId="0" borderId="15" xfId="2" applyNumberFormat="1" applyFont="1" applyBorder="1" applyAlignment="1" applyProtection="1">
      <alignment horizontal="center" vertical="center"/>
      <protection locked="0"/>
    </xf>
    <xf numFmtId="49" fontId="10" fillId="0" borderId="27" xfId="0" applyNumberFormat="1" applyFont="1" applyBorder="1" applyAlignment="1">
      <alignment horizontal="center" vertical="center" wrapText="1"/>
    </xf>
    <xf numFmtId="0" fontId="6" fillId="0" borderId="0" xfId="2" applyFont="1" applyAlignment="1" applyProtection="1">
      <alignment vertical="center" wrapText="1"/>
      <protection locked="0"/>
    </xf>
    <xf numFmtId="0" fontId="11" fillId="0" borderId="11" xfId="6" applyFont="1" applyBorder="1" applyAlignment="1">
      <alignment horizontal="left" vertical="center" wrapText="1"/>
    </xf>
    <xf numFmtId="0" fontId="11" fillId="5" borderId="11" xfId="6" applyFont="1" applyFill="1" applyBorder="1" applyAlignment="1">
      <alignment horizontal="left" vertical="center" wrapText="1"/>
    </xf>
    <xf numFmtId="165" fontId="11" fillId="0" borderId="11" xfId="6" applyNumberFormat="1" applyFont="1" applyBorder="1" applyAlignment="1">
      <alignment horizontal="center" vertical="center" wrapText="1"/>
    </xf>
    <xf numFmtId="0" fontId="11" fillId="0" borderId="11" xfId="6" applyFont="1" applyBorder="1" applyAlignment="1">
      <alignment horizontal="center" vertical="center"/>
    </xf>
    <xf numFmtId="0" fontId="11" fillId="5" borderId="11" xfId="6" applyFont="1" applyFill="1" applyBorder="1" applyAlignment="1">
      <alignment horizontal="center" vertical="center"/>
    </xf>
    <xf numFmtId="0" fontId="11" fillId="0" borderId="11" xfId="6" applyFont="1" applyBorder="1" applyAlignment="1">
      <alignment horizontal="center" vertical="center" wrapText="1"/>
    </xf>
    <xf numFmtId="0" fontId="11" fillId="5" borderId="11" xfId="6" applyFont="1" applyFill="1" applyBorder="1" applyAlignment="1">
      <alignment horizontal="center" vertical="center" wrapText="1"/>
    </xf>
    <xf numFmtId="1" fontId="11" fillId="5" borderId="11" xfId="6" applyNumberFormat="1" applyFont="1" applyFill="1" applyBorder="1" applyAlignment="1">
      <alignment horizontal="center" vertical="center" wrapText="1"/>
    </xf>
    <xf numFmtId="1" fontId="11" fillId="0" borderId="11" xfId="6" applyNumberFormat="1" applyFont="1" applyBorder="1" applyAlignment="1">
      <alignment horizontal="center" vertical="center" wrapText="1"/>
    </xf>
    <xf numFmtId="0" fontId="8" fillId="0" borderId="17" xfId="3" applyFont="1" applyBorder="1" applyAlignment="1" applyProtection="1">
      <alignment horizontal="center" vertical="center" wrapText="1"/>
    </xf>
    <xf numFmtId="0" fontId="8" fillId="0" borderId="30" xfId="3" applyFont="1" applyBorder="1" applyAlignment="1" applyProtection="1">
      <alignment horizontal="center" vertical="center" wrapText="1"/>
    </xf>
    <xf numFmtId="0" fontId="8" fillId="0" borderId="24" xfId="3" applyFont="1" applyBorder="1" applyAlignment="1" applyProtection="1">
      <alignment horizontal="center" vertical="center" wrapText="1"/>
    </xf>
    <xf numFmtId="0" fontId="8" fillId="0" borderId="13" xfId="3" applyFont="1" applyBorder="1" applyAlignment="1" applyProtection="1">
      <alignment horizontal="center" vertical="center" wrapText="1"/>
    </xf>
    <xf numFmtId="2" fontId="8" fillId="0" borderId="24" xfId="3" applyNumberFormat="1" applyFont="1" applyBorder="1" applyAlignment="1" applyProtection="1">
      <alignment horizontal="center" vertical="center" wrapText="1"/>
    </xf>
    <xf numFmtId="0" fontId="8" fillId="0" borderId="24" xfId="1" applyFont="1" applyBorder="1" applyAlignment="1" applyProtection="1">
      <alignment horizontal="center" vertical="center" wrapText="1"/>
    </xf>
    <xf numFmtId="0" fontId="8" fillId="0" borderId="18" xfId="1" applyFont="1" applyBorder="1" applyAlignment="1" applyProtection="1">
      <alignment horizontal="center" vertical="center" wrapText="1"/>
    </xf>
    <xf numFmtId="0" fontId="11" fillId="0" borderId="8" xfId="6" applyFont="1" applyBorder="1" applyAlignment="1">
      <alignment horizontal="justify" vertical="center" wrapText="1"/>
    </xf>
    <xf numFmtId="165" fontId="11" fillId="0" borderId="8" xfId="6" applyNumberFormat="1" applyFont="1" applyBorder="1" applyAlignment="1">
      <alignment horizontal="center" vertical="center" wrapText="1"/>
    </xf>
    <xf numFmtId="0" fontId="11" fillId="0" borderId="8" xfId="6" applyFont="1" applyBorder="1" applyAlignment="1">
      <alignment horizontal="center" vertical="center" wrapText="1"/>
    </xf>
    <xf numFmtId="0" fontId="17" fillId="5" borderId="11" xfId="2" applyFont="1" applyFill="1" applyBorder="1" applyAlignment="1">
      <alignment horizontal="center" vertical="center"/>
    </xf>
    <xf numFmtId="0" fontId="11" fillId="5" borderId="11" xfId="2" applyFont="1" applyFill="1" applyBorder="1" applyAlignment="1">
      <alignment horizontal="center" vertical="center"/>
    </xf>
    <xf numFmtId="49" fontId="10" fillId="0" borderId="24" xfId="2" applyNumberFormat="1" applyFont="1" applyBorder="1" applyAlignment="1">
      <alignment horizontal="center" vertical="center" wrapText="1"/>
    </xf>
    <xf numFmtId="49" fontId="11" fillId="0" borderId="24" xfId="6" applyNumberFormat="1" applyFont="1" applyBorder="1" applyAlignment="1">
      <alignment horizontal="left" vertical="center" wrapText="1"/>
    </xf>
    <xf numFmtId="0" fontId="11" fillId="0" borderId="24" xfId="6" applyFont="1" applyBorder="1" applyAlignment="1">
      <alignment horizontal="center" vertical="center"/>
    </xf>
    <xf numFmtId="0" fontId="11" fillId="5" borderId="8" xfId="2" applyFont="1" applyFill="1" applyBorder="1" applyAlignment="1">
      <alignment horizontal="center" vertical="center"/>
    </xf>
    <xf numFmtId="0" fontId="11" fillId="5" borderId="5" xfId="2" applyFont="1" applyFill="1" applyBorder="1" applyAlignment="1">
      <alignment horizontal="center" vertical="center"/>
    </xf>
    <xf numFmtId="0" fontId="17" fillId="0" borderId="11" xfId="2" applyFont="1" applyBorder="1" applyAlignment="1">
      <alignment horizontal="center" vertical="center"/>
    </xf>
    <xf numFmtId="0" fontId="11" fillId="5" borderId="24" xfId="2" applyFont="1" applyFill="1" applyBorder="1" applyAlignment="1">
      <alignment horizontal="center" vertical="center"/>
    </xf>
    <xf numFmtId="49" fontId="10" fillId="0" borderId="26" xfId="2"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11" fillId="0" borderId="11" xfId="2" applyFont="1" applyBorder="1" applyAlignment="1">
      <alignment horizontal="center" vertical="center"/>
    </xf>
    <xf numFmtId="0" fontId="11" fillId="0" borderId="8" xfId="2" applyFont="1" applyBorder="1" applyAlignment="1">
      <alignment horizontal="center" vertical="center"/>
    </xf>
    <xf numFmtId="4" fontId="12" fillId="0" borderId="32" xfId="2" applyNumberFormat="1" applyFont="1" applyBorder="1" applyAlignment="1" applyProtection="1">
      <alignment horizontal="center" vertical="center"/>
      <protection locked="0"/>
    </xf>
    <xf numFmtId="4" fontId="5" fillId="0" borderId="29" xfId="2" applyNumberFormat="1" applyFont="1" applyBorder="1" applyAlignment="1" applyProtection="1">
      <alignment horizontal="center" vertical="center" wrapText="1"/>
      <protection locked="0"/>
    </xf>
    <xf numFmtId="0" fontId="11" fillId="0" borderId="5" xfId="2" applyFont="1" applyBorder="1" applyAlignment="1">
      <alignment horizontal="center" vertical="center"/>
    </xf>
    <xf numFmtId="49" fontId="10" fillId="0" borderId="19" xfId="2" applyNumberFormat="1" applyFont="1" applyBorder="1" applyAlignment="1">
      <alignment horizontal="center" vertical="center" wrapText="1"/>
    </xf>
    <xf numFmtId="0" fontId="17" fillId="0" borderId="26" xfId="2" applyFont="1" applyBorder="1" applyAlignment="1">
      <alignment horizontal="center" vertical="center"/>
    </xf>
    <xf numFmtId="0" fontId="17" fillId="0" borderId="24" xfId="2" applyFont="1" applyBorder="1" applyAlignment="1">
      <alignment horizontal="center" vertical="center"/>
    </xf>
    <xf numFmtId="4" fontId="5" fillId="0" borderId="14" xfId="4" applyNumberFormat="1" applyFont="1" applyBorder="1" applyAlignment="1">
      <alignment horizontal="center" vertical="center" wrapText="1"/>
    </xf>
    <xf numFmtId="49" fontId="10" fillId="0" borderId="11" xfId="5" applyNumberFormat="1" applyFont="1" applyBorder="1" applyAlignment="1">
      <alignment horizontal="center" vertical="center" wrapText="1"/>
    </xf>
    <xf numFmtId="0" fontId="8" fillId="0" borderId="29" xfId="3" applyFont="1" applyBorder="1" applyAlignment="1" applyProtection="1">
      <alignment horizontal="center" vertical="center" wrapText="1"/>
    </xf>
    <xf numFmtId="49" fontId="10" fillId="0" borderId="22" xfId="0" applyNumberFormat="1" applyFont="1" applyBorder="1" applyAlignment="1">
      <alignment horizontal="center" vertical="center" wrapText="1"/>
    </xf>
    <xf numFmtId="0" fontId="11" fillId="0" borderId="5" xfId="6" applyFont="1" applyBorder="1" applyAlignment="1">
      <alignment horizontal="left" vertical="center" wrapText="1"/>
    </xf>
    <xf numFmtId="165" fontId="11" fillId="0" borderId="5" xfId="6" applyNumberFormat="1" applyFont="1" applyBorder="1" applyAlignment="1">
      <alignment horizontal="center" vertical="center" wrapText="1"/>
    </xf>
    <xf numFmtId="0" fontId="11" fillId="5" borderId="5" xfId="6" applyFont="1" applyFill="1" applyBorder="1" applyAlignment="1">
      <alignment horizontal="center" vertical="center" wrapText="1"/>
    </xf>
    <xf numFmtId="0" fontId="11" fillId="0" borderId="8" xfId="6" applyFont="1" applyBorder="1" applyAlignment="1">
      <alignment horizontal="left" vertical="center" wrapText="1"/>
    </xf>
    <xf numFmtId="0" fontId="11" fillId="5" borderId="8" xfId="6" applyFont="1" applyFill="1" applyBorder="1" applyAlignment="1">
      <alignment horizontal="center" vertical="center" wrapText="1"/>
    </xf>
    <xf numFmtId="0" fontId="11" fillId="0" borderId="5" xfId="6" applyFont="1" applyBorder="1" applyAlignment="1">
      <alignment horizontal="center" vertical="center" wrapText="1"/>
    </xf>
    <xf numFmtId="49" fontId="10" fillId="0" borderId="0" xfId="0" applyNumberFormat="1" applyFont="1" applyAlignment="1">
      <alignment horizontal="center" vertical="center" wrapText="1"/>
    </xf>
    <xf numFmtId="0" fontId="8" fillId="3" borderId="28" xfId="1" applyFont="1" applyFill="1" applyBorder="1" applyAlignment="1" applyProtection="1">
      <alignment vertical="center"/>
    </xf>
    <xf numFmtId="0" fontId="8" fillId="3" borderId="31" xfId="1" applyFont="1" applyFill="1" applyBorder="1" applyAlignment="1" applyProtection="1">
      <alignment vertical="center"/>
    </xf>
    <xf numFmtId="0" fontId="8" fillId="0" borderId="34" xfId="3" applyFont="1" applyBorder="1" applyAlignment="1" applyProtection="1">
      <alignment horizontal="center" vertical="center" wrapText="1"/>
    </xf>
    <xf numFmtId="0" fontId="8" fillId="0" borderId="35" xfId="3" applyFont="1" applyBorder="1" applyAlignment="1" applyProtection="1">
      <alignment horizontal="center" vertical="center" wrapText="1"/>
    </xf>
    <xf numFmtId="0" fontId="8" fillId="0" borderId="15" xfId="3" applyFont="1" applyBorder="1" applyAlignment="1" applyProtection="1">
      <alignment horizontal="center" vertical="center" wrapText="1"/>
    </xf>
    <xf numFmtId="2" fontId="8" fillId="0" borderId="35" xfId="3" applyNumberFormat="1" applyFont="1" applyBorder="1" applyAlignment="1" applyProtection="1">
      <alignment horizontal="center" vertical="center" wrapText="1"/>
    </xf>
    <xf numFmtId="0" fontId="8" fillId="0" borderId="35" xfId="1" applyFont="1" applyBorder="1" applyAlignment="1" applyProtection="1">
      <alignment horizontal="center" vertical="center" wrapText="1"/>
    </xf>
    <xf numFmtId="0" fontId="8" fillId="0" borderId="16" xfId="1" applyFont="1" applyBorder="1" applyAlignment="1" applyProtection="1">
      <alignment horizontal="center" vertical="center" wrapText="1"/>
    </xf>
    <xf numFmtId="49" fontId="10" fillId="0" borderId="35" xfId="2" applyNumberFormat="1" applyFont="1" applyBorder="1" applyAlignment="1">
      <alignment horizontal="center" vertical="center" wrapText="1"/>
    </xf>
    <xf numFmtId="0" fontId="11" fillId="5" borderId="35" xfId="2" applyFont="1" applyFill="1" applyBorder="1" applyAlignment="1">
      <alignment horizontal="center" vertical="center"/>
    </xf>
    <xf numFmtId="4" fontId="11" fillId="0" borderId="16" xfId="2" applyNumberFormat="1" applyFont="1" applyBorder="1" applyAlignment="1">
      <alignment horizontal="center" vertical="center" wrapText="1"/>
    </xf>
    <xf numFmtId="0" fontId="11" fillId="5" borderId="26" xfId="2" applyFont="1" applyFill="1" applyBorder="1" applyAlignment="1">
      <alignment horizontal="center" vertical="center"/>
    </xf>
    <xf numFmtId="0" fontId="11" fillId="0" borderId="26" xfId="6" applyFont="1" applyBorder="1" applyAlignment="1">
      <alignment horizontal="left" vertical="center" wrapText="1"/>
    </xf>
    <xf numFmtId="165" fontId="11" fillId="0" borderId="26" xfId="6" applyNumberFormat="1" applyFont="1" applyBorder="1" applyAlignment="1">
      <alignment horizontal="center" vertical="center" wrapText="1"/>
    </xf>
    <xf numFmtId="0" fontId="11" fillId="0" borderId="26" xfId="6" applyFont="1" applyBorder="1" applyAlignment="1">
      <alignment horizontal="center" vertical="center" wrapText="1"/>
    </xf>
    <xf numFmtId="4" fontId="5" fillId="0" borderId="29" xfId="2" applyNumberFormat="1" applyFont="1" applyBorder="1" applyAlignment="1" applyProtection="1">
      <alignment horizontal="center" vertical="center"/>
      <protection locked="0"/>
    </xf>
    <xf numFmtId="4" fontId="5" fillId="0" borderId="32" xfId="2" applyNumberFormat="1" applyFont="1" applyBorder="1" applyAlignment="1" applyProtection="1">
      <alignment horizontal="center" vertical="center" wrapText="1"/>
      <protection locked="0"/>
    </xf>
    <xf numFmtId="4" fontId="5" fillId="0" borderId="32" xfId="2" applyNumberFormat="1" applyFont="1" applyBorder="1" applyAlignment="1" applyProtection="1">
      <alignment horizontal="center" vertical="center"/>
      <protection locked="0"/>
    </xf>
    <xf numFmtId="2" fontId="11" fillId="0" borderId="8" xfId="6" applyNumberFormat="1" applyFont="1" applyBorder="1" applyAlignment="1">
      <alignment horizontal="center" vertical="center" wrapText="1"/>
    </xf>
    <xf numFmtId="2" fontId="11" fillId="0" borderId="11" xfId="6" applyNumberFormat="1" applyFont="1" applyBorder="1" applyAlignment="1">
      <alignment horizontal="center" vertical="center" wrapText="1"/>
    </xf>
    <xf numFmtId="2" fontId="11" fillId="5" borderId="11" xfId="6" applyNumberFormat="1" applyFont="1" applyFill="1" applyBorder="1" applyAlignment="1">
      <alignment horizontal="center" vertical="center" wrapText="1"/>
    </xf>
    <xf numFmtId="2" fontId="11" fillId="0" borderId="24" xfId="6" applyNumberFormat="1" applyFont="1" applyBorder="1" applyAlignment="1">
      <alignment horizontal="center" vertical="center" wrapText="1"/>
    </xf>
    <xf numFmtId="2" fontId="11" fillId="5" borderId="8" xfId="0" applyNumberFormat="1" applyFont="1" applyFill="1" applyBorder="1" applyAlignment="1">
      <alignment horizontal="center" vertical="center" wrapText="1"/>
    </xf>
    <xf numFmtId="2" fontId="11" fillId="5" borderId="11" xfId="0" applyNumberFormat="1" applyFont="1" applyFill="1" applyBorder="1" applyAlignment="1">
      <alignment horizontal="center" vertical="center" wrapText="1"/>
    </xf>
    <xf numFmtId="2" fontId="11" fillId="5" borderId="24" xfId="0" applyNumberFormat="1" applyFont="1" applyFill="1" applyBorder="1" applyAlignment="1">
      <alignment horizontal="center" vertical="center" wrapText="1"/>
    </xf>
    <xf numFmtId="2" fontId="11" fillId="5" borderId="5" xfId="0" applyNumberFormat="1" applyFont="1" applyFill="1" applyBorder="1" applyAlignment="1">
      <alignment horizontal="center" vertical="center" wrapText="1"/>
    </xf>
    <xf numFmtId="2" fontId="11" fillId="5" borderId="26" xfId="0" applyNumberFormat="1" applyFont="1" applyFill="1" applyBorder="1" applyAlignment="1">
      <alignment horizontal="center" vertical="center" wrapText="1"/>
    </xf>
    <xf numFmtId="2" fontId="11" fillId="5" borderId="35" xfId="0" applyNumberFormat="1" applyFont="1" applyFill="1" applyBorder="1" applyAlignment="1">
      <alignment horizontal="center" vertical="center" wrapText="1"/>
    </xf>
    <xf numFmtId="0" fontId="11" fillId="6" borderId="35" xfId="2" applyFont="1" applyFill="1" applyBorder="1" applyAlignment="1">
      <alignment horizontal="left" vertical="center" wrapText="1"/>
    </xf>
    <xf numFmtId="2" fontId="6" fillId="6" borderId="11" xfId="0" applyNumberFormat="1" applyFont="1" applyFill="1" applyBorder="1" applyAlignment="1">
      <alignment horizontal="center" vertical="center" wrapText="1"/>
    </xf>
    <xf numFmtId="2" fontId="6" fillId="6" borderId="11" xfId="6" applyNumberFormat="1" applyFont="1" applyFill="1" applyBorder="1" applyAlignment="1">
      <alignment horizontal="center" vertical="center" wrapText="1"/>
    </xf>
    <xf numFmtId="0" fontId="11" fillId="6" borderId="5" xfId="2" applyFont="1" applyFill="1" applyBorder="1" applyAlignment="1">
      <alignment horizontal="left" vertical="center" wrapText="1"/>
    </xf>
    <xf numFmtId="0" fontId="11" fillId="6" borderId="11" xfId="6" applyFont="1" applyFill="1" applyBorder="1" applyAlignment="1">
      <alignment horizontal="left" vertical="center" wrapText="1"/>
    </xf>
    <xf numFmtId="2" fontId="6" fillId="0" borderId="11" xfId="6" applyNumberFormat="1" applyFont="1" applyBorder="1" applyAlignment="1">
      <alignment horizontal="center" vertical="center" wrapText="1"/>
    </xf>
    <xf numFmtId="49" fontId="11" fillId="0" borderId="11" xfId="6" applyNumberFormat="1" applyFont="1" applyBorder="1" applyAlignment="1">
      <alignment horizontal="left" vertical="center" wrapText="1"/>
    </xf>
    <xf numFmtId="0" fontId="11" fillId="0" borderId="8" xfId="2" applyFont="1" applyBorder="1" applyAlignment="1">
      <alignment horizontal="left" vertical="center" wrapText="1"/>
    </xf>
    <xf numFmtId="0" fontId="11" fillId="0" borderId="11" xfId="2" applyFont="1" applyBorder="1" applyAlignment="1">
      <alignment horizontal="left" vertical="center" wrapText="1"/>
    </xf>
    <xf numFmtId="0" fontId="11" fillId="0" borderId="24" xfId="2" applyFont="1" applyBorder="1" applyAlignment="1">
      <alignment horizontal="left" vertical="center" wrapText="1"/>
    </xf>
    <xf numFmtId="0" fontId="11" fillId="0" borderId="5" xfId="2" applyFont="1" applyBorder="1" applyAlignment="1">
      <alignment horizontal="left" vertical="center" wrapText="1"/>
    </xf>
    <xf numFmtId="0" fontId="21" fillId="6" borderId="11" xfId="2" applyFont="1" applyFill="1" applyBorder="1" applyAlignment="1">
      <alignment horizontal="left" vertical="center" wrapText="1"/>
    </xf>
    <xf numFmtId="0" fontId="6" fillId="6" borderId="8" xfId="0" applyFont="1" applyFill="1" applyBorder="1" applyAlignment="1">
      <alignment horizontal="center" vertical="center"/>
    </xf>
    <xf numFmtId="2" fontId="6" fillId="6" borderId="8" xfId="2" applyNumberFormat="1" applyFont="1" applyFill="1" applyBorder="1" applyAlignment="1">
      <alignment horizontal="center" vertical="center"/>
    </xf>
    <xf numFmtId="0" fontId="6" fillId="6" borderId="11" xfId="0" applyFont="1" applyFill="1" applyBorder="1" applyAlignment="1">
      <alignment horizontal="center" vertical="center"/>
    </xf>
    <xf numFmtId="2" fontId="6" fillId="6" borderId="11" xfId="2" applyNumberFormat="1" applyFont="1" applyFill="1" applyBorder="1" applyAlignment="1">
      <alignment horizontal="center" vertical="center"/>
    </xf>
    <xf numFmtId="0" fontId="22" fillId="6" borderId="11" xfId="2" applyFont="1" applyFill="1" applyBorder="1" applyAlignment="1">
      <alignment horizontal="left" vertical="center" wrapText="1"/>
    </xf>
    <xf numFmtId="0" fontId="11" fillId="0" borderId="11" xfId="0" applyFont="1" applyBorder="1" applyAlignment="1">
      <alignment horizontal="center" vertical="center"/>
    </xf>
    <xf numFmtId="2" fontId="11" fillId="0" borderId="11" xfId="0" applyNumberFormat="1" applyFont="1" applyBorder="1" applyAlignment="1">
      <alignment horizontal="center" vertical="center" wrapText="1"/>
    </xf>
    <xf numFmtId="0" fontId="6" fillId="6" borderId="5" xfId="0" applyFont="1" applyFill="1" applyBorder="1" applyAlignment="1">
      <alignment horizontal="center" vertical="center"/>
    </xf>
    <xf numFmtId="2" fontId="6" fillId="6" borderId="5" xfId="0" applyNumberFormat="1" applyFont="1" applyFill="1" applyBorder="1" applyAlignment="1">
      <alignment horizontal="center" vertical="center" wrapText="1"/>
    </xf>
    <xf numFmtId="0" fontId="11" fillId="0" borderId="26" xfId="2" applyFont="1" applyBorder="1" applyAlignment="1">
      <alignment horizontal="left" vertical="center" wrapText="1"/>
    </xf>
    <xf numFmtId="2" fontId="6" fillId="6" borderId="8" xfId="0" applyNumberFormat="1" applyFont="1" applyFill="1" applyBorder="1" applyAlignment="1">
      <alignment horizontal="center" vertical="center" wrapText="1"/>
    </xf>
    <xf numFmtId="0" fontId="11" fillId="0" borderId="24" xfId="0" applyFont="1" applyBorder="1" applyAlignment="1">
      <alignment horizontal="center" vertical="center"/>
    </xf>
    <xf numFmtId="2" fontId="11" fillId="0" borderId="24" xfId="0" applyNumberFormat="1" applyFont="1" applyBorder="1" applyAlignment="1">
      <alignment horizontal="center" vertical="center" wrapText="1"/>
    </xf>
    <xf numFmtId="2" fontId="11" fillId="0" borderId="8" xfId="0" applyNumberFormat="1" applyFont="1" applyBorder="1" applyAlignment="1">
      <alignment horizontal="center" vertical="center"/>
    </xf>
    <xf numFmtId="2" fontId="11" fillId="0" borderId="11" xfId="0" applyNumberFormat="1" applyFont="1" applyBorder="1" applyAlignment="1">
      <alignment horizontal="center" vertical="center"/>
    </xf>
    <xf numFmtId="0" fontId="6" fillId="6" borderId="26" xfId="2" applyFont="1" applyFill="1" applyBorder="1" applyAlignment="1">
      <alignment horizontal="center" vertical="center"/>
    </xf>
    <xf numFmtId="2" fontId="6" fillId="6" borderId="26" xfId="0" applyNumberFormat="1" applyFont="1" applyFill="1" applyBorder="1" applyAlignment="1">
      <alignment horizontal="center" vertical="center" wrapText="1"/>
    </xf>
    <xf numFmtId="0" fontId="11" fillId="0" borderId="24" xfId="2" applyFont="1" applyBorder="1" applyAlignment="1">
      <alignment horizontal="center" vertical="center"/>
    </xf>
    <xf numFmtId="0" fontId="6" fillId="6" borderId="8" xfId="2" applyFont="1" applyFill="1" applyBorder="1" applyAlignment="1">
      <alignment horizontal="center" vertical="center"/>
    </xf>
    <xf numFmtId="0" fontId="7" fillId="0" borderId="11" xfId="2" applyFont="1" applyBorder="1" applyAlignment="1">
      <alignment horizontal="left" vertical="center" wrapText="1"/>
    </xf>
    <xf numFmtId="0" fontId="6" fillId="6" borderId="26" xfId="0" applyFont="1" applyFill="1" applyBorder="1" applyAlignment="1">
      <alignment horizontal="center" vertical="center"/>
    </xf>
    <xf numFmtId="49" fontId="10" fillId="0" borderId="37" xfId="0" applyNumberFormat="1" applyFont="1" applyBorder="1" applyAlignment="1">
      <alignment horizontal="center" vertical="center" wrapText="1"/>
    </xf>
    <xf numFmtId="0" fontId="11" fillId="0" borderId="24" xfId="6" applyFont="1" applyBorder="1" applyAlignment="1">
      <alignment horizontal="left" vertical="center" wrapText="1"/>
    </xf>
    <xf numFmtId="165" fontId="11" fillId="0" borderId="24" xfId="6" applyNumberFormat="1" applyFont="1" applyBorder="1" applyAlignment="1">
      <alignment horizontal="center" vertical="center" wrapText="1"/>
    </xf>
    <xf numFmtId="0" fontId="11" fillId="0" borderId="24" xfId="6" applyFont="1" applyBorder="1" applyAlignment="1">
      <alignment horizontal="center" vertical="center" wrapText="1"/>
    </xf>
    <xf numFmtId="49" fontId="15" fillId="6" borderId="8" xfId="2" applyNumberFormat="1" applyFont="1" applyFill="1" applyBorder="1" applyAlignment="1">
      <alignment horizontal="center" vertical="center" wrapText="1"/>
    </xf>
    <xf numFmtId="0" fontId="6" fillId="6" borderId="8" xfId="6" applyFont="1" applyFill="1" applyBorder="1" applyAlignment="1">
      <alignment horizontal="left" vertical="center" wrapText="1"/>
    </xf>
    <xf numFmtId="165" fontId="6" fillId="6" borderId="8" xfId="6" applyNumberFormat="1" applyFont="1" applyFill="1" applyBorder="1" applyAlignment="1">
      <alignment horizontal="center" vertical="center" wrapText="1"/>
    </xf>
    <xf numFmtId="0" fontId="6" fillId="6" borderId="8" xfId="6"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0" fontId="6" fillId="6" borderId="5" xfId="6" applyFont="1" applyFill="1" applyBorder="1" applyAlignment="1">
      <alignment horizontal="left" vertical="center" wrapText="1"/>
    </xf>
    <xf numFmtId="165" fontId="6" fillId="6" borderId="5" xfId="6" applyNumberFormat="1" applyFont="1" applyFill="1" applyBorder="1" applyAlignment="1">
      <alignment horizontal="center" vertical="center" wrapText="1"/>
    </xf>
    <xf numFmtId="0" fontId="6" fillId="6" borderId="5" xfId="6" applyFont="1" applyFill="1" applyBorder="1" applyAlignment="1">
      <alignment horizontal="center" vertical="center" wrapText="1"/>
    </xf>
    <xf numFmtId="0" fontId="6" fillId="0" borderId="5" xfId="2" applyFont="1" applyBorder="1" applyAlignment="1">
      <alignment horizontal="left" vertical="center" wrapText="1"/>
    </xf>
    <xf numFmtId="0" fontId="6" fillId="0" borderId="5" xfId="2" applyFont="1" applyBorder="1" applyAlignment="1">
      <alignment horizontal="center" vertical="center"/>
    </xf>
    <xf numFmtId="49" fontId="15" fillId="0" borderId="5" xfId="5" applyNumberFormat="1" applyFont="1" applyBorder="1" applyAlignment="1">
      <alignment horizontal="center" vertical="center" wrapText="1"/>
    </xf>
    <xf numFmtId="2" fontId="6" fillId="5" borderId="5" xfId="0" applyNumberFormat="1" applyFont="1" applyFill="1" applyBorder="1" applyAlignment="1">
      <alignment horizontal="center" vertical="center" wrapText="1"/>
    </xf>
    <xf numFmtId="0" fontId="21" fillId="6" borderId="8" xfId="2" applyFont="1" applyFill="1" applyBorder="1" applyAlignment="1">
      <alignment horizontal="left" vertical="center" wrapText="1"/>
    </xf>
    <xf numFmtId="0" fontId="22" fillId="6" borderId="5" xfId="0" applyFont="1" applyFill="1" applyBorder="1" applyAlignment="1">
      <alignment horizontal="left" vertical="center" wrapText="1"/>
    </xf>
    <xf numFmtId="2" fontId="11" fillId="6" borderId="11" xfId="6" applyNumberFormat="1" applyFont="1" applyFill="1" applyBorder="1" applyAlignment="1">
      <alignment horizontal="center" vertical="center" wrapText="1"/>
    </xf>
    <xf numFmtId="0" fontId="21" fillId="6" borderId="11" xfId="2" applyFont="1" applyFill="1" applyBorder="1" applyAlignment="1">
      <alignment horizontal="center" vertical="center"/>
    </xf>
    <xf numFmtId="49" fontId="15" fillId="6" borderId="11" xfId="2" applyNumberFormat="1" applyFont="1" applyFill="1" applyBorder="1" applyAlignment="1">
      <alignment horizontal="center" vertical="center" wrapText="1"/>
    </xf>
    <xf numFmtId="0" fontId="6" fillId="0" borderId="0" xfId="2" applyFont="1" applyAlignment="1">
      <alignment horizontal="left" vertical="center" wrapText="1"/>
    </xf>
    <xf numFmtId="0" fontId="6" fillId="0" borderId="0" xfId="2" applyFont="1" applyAlignment="1">
      <alignment horizontal="left" vertical="center"/>
    </xf>
    <xf numFmtId="0" fontId="9" fillId="2" borderId="24" xfId="1" applyFont="1" applyFill="1" applyBorder="1" applyAlignment="1" applyProtection="1">
      <alignment horizontal="center" vertical="center" wrapText="1"/>
    </xf>
    <xf numFmtId="0" fontId="8" fillId="3" borderId="7" xfId="1" applyFont="1" applyFill="1" applyBorder="1" applyAlignment="1" applyProtection="1">
      <alignment horizontal="center" vertical="center"/>
    </xf>
    <xf numFmtId="0" fontId="8" fillId="3" borderId="8"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15" fillId="0" borderId="0" xfId="2" applyFont="1" applyAlignment="1">
      <alignment horizontal="left" vertical="center" wrapText="1"/>
    </xf>
    <xf numFmtId="0" fontId="6" fillId="0" borderId="0" xfId="2" applyFont="1" applyAlignment="1">
      <alignment horizontal="left" wrapText="1"/>
    </xf>
    <xf numFmtId="0" fontId="6" fillId="0" borderId="0" xfId="2" applyFont="1" applyAlignment="1">
      <alignment horizontal="left"/>
    </xf>
    <xf numFmtId="0" fontId="5" fillId="2" borderId="0" xfId="1" applyFont="1" applyFill="1" applyAlignment="1" applyProtection="1">
      <alignment horizontal="center" vertical="center" wrapText="1"/>
    </xf>
    <xf numFmtId="0" fontId="8" fillId="3" borderId="1" xfId="1" applyFont="1" applyFill="1" applyBorder="1" applyAlignment="1" applyProtection="1">
      <alignment horizontal="center" vertical="center"/>
    </xf>
    <xf numFmtId="0" fontId="8" fillId="3" borderId="2" xfId="1" applyFont="1" applyFill="1" applyBorder="1" applyAlignment="1" applyProtection="1">
      <alignment horizontal="center" vertical="center"/>
    </xf>
    <xf numFmtId="0" fontId="6" fillId="0" borderId="23" xfId="2" applyFont="1" applyBorder="1" applyAlignment="1" applyProtection="1">
      <alignment horizontal="center" vertical="center" wrapText="1"/>
      <protection locked="0"/>
    </xf>
    <xf numFmtId="0" fontId="6" fillId="0" borderId="21" xfId="2" applyFont="1" applyBorder="1" applyAlignment="1" applyProtection="1">
      <alignment horizontal="center" vertical="center" wrapText="1"/>
      <protection locked="0"/>
    </xf>
    <xf numFmtId="0" fontId="6" fillId="0" borderId="36" xfId="2" applyFont="1" applyBorder="1" applyAlignment="1" applyProtection="1">
      <alignment horizontal="center" vertical="center" wrapText="1"/>
      <protection locked="0"/>
    </xf>
    <xf numFmtId="0" fontId="8" fillId="3" borderId="33" xfId="1" applyFont="1" applyFill="1" applyBorder="1" applyAlignment="1" applyProtection="1">
      <alignment horizontal="center" vertical="center"/>
    </xf>
    <xf numFmtId="0" fontId="8" fillId="3" borderId="28" xfId="1" applyFont="1" applyFill="1" applyBorder="1" applyAlignment="1" applyProtection="1">
      <alignment horizontal="center" vertical="center"/>
    </xf>
    <xf numFmtId="4" fontId="5" fillId="7" borderId="8" xfId="4" applyNumberFormat="1" applyFont="1" applyFill="1" applyBorder="1" applyAlignment="1" applyProtection="1">
      <alignment horizontal="center" vertical="center" wrapText="1"/>
      <protection locked="0"/>
    </xf>
    <xf numFmtId="4" fontId="5" fillId="7" borderId="11" xfId="4" applyNumberFormat="1" applyFont="1" applyFill="1" applyBorder="1" applyAlignment="1" applyProtection="1">
      <alignment horizontal="center" vertical="center" wrapText="1"/>
      <protection locked="0"/>
    </xf>
    <xf numFmtId="4" fontId="5" fillId="7" borderId="24" xfId="4" applyNumberFormat="1" applyFont="1" applyFill="1" applyBorder="1" applyAlignment="1" applyProtection="1">
      <alignment horizontal="center" vertical="center" wrapText="1"/>
      <protection locked="0"/>
    </xf>
    <xf numFmtId="164" fontId="11" fillId="7" borderId="8" xfId="9" applyNumberFormat="1" applyFont="1" applyFill="1" applyBorder="1" applyAlignment="1" applyProtection="1">
      <alignment horizontal="center" vertical="center"/>
      <protection locked="0"/>
    </xf>
    <xf numFmtId="164" fontId="11" fillId="7" borderId="11" xfId="9" applyNumberFormat="1" applyFont="1" applyFill="1" applyBorder="1" applyAlignment="1" applyProtection="1">
      <alignment horizontal="center" vertical="center"/>
      <protection locked="0"/>
    </xf>
    <xf numFmtId="164" fontId="11" fillId="7" borderId="11" xfId="10" applyNumberFormat="1" applyFont="1" applyFill="1" applyBorder="1" applyAlignment="1" applyProtection="1">
      <alignment horizontal="center" vertical="center"/>
      <protection locked="0"/>
    </xf>
    <xf numFmtId="164" fontId="11" fillId="7" borderId="24" xfId="9" applyNumberFormat="1" applyFont="1" applyFill="1" applyBorder="1" applyAlignment="1" applyProtection="1">
      <alignment horizontal="center" vertical="center"/>
      <protection locked="0"/>
    </xf>
    <xf numFmtId="4" fontId="5" fillId="7" borderId="8" xfId="5" applyNumberFormat="1" applyFont="1" applyFill="1" applyBorder="1" applyAlignment="1" applyProtection="1">
      <alignment horizontal="center" vertical="center" wrapText="1"/>
      <protection locked="0"/>
    </xf>
    <xf numFmtId="4" fontId="5" fillId="7" borderId="11" xfId="5" applyNumberFormat="1" applyFont="1" applyFill="1" applyBorder="1" applyAlignment="1" applyProtection="1">
      <alignment horizontal="center" vertical="center" wrapText="1"/>
      <protection locked="0"/>
    </xf>
    <xf numFmtId="4" fontId="5" fillId="7" borderId="5" xfId="5" applyNumberFormat="1" applyFont="1" applyFill="1" applyBorder="1" applyAlignment="1" applyProtection="1">
      <alignment horizontal="center" vertical="center" wrapText="1"/>
      <protection locked="0"/>
    </xf>
    <xf numFmtId="4" fontId="5" fillId="7" borderId="26" xfId="5" applyNumberFormat="1" applyFont="1" applyFill="1" applyBorder="1" applyAlignment="1" applyProtection="1">
      <alignment horizontal="center" vertical="center" wrapText="1"/>
      <protection locked="0"/>
    </xf>
    <xf numFmtId="4" fontId="5" fillId="7" borderId="24" xfId="5" applyNumberFormat="1" applyFont="1" applyFill="1" applyBorder="1" applyAlignment="1" applyProtection="1">
      <alignment horizontal="center" vertical="center" wrapText="1"/>
      <protection locked="0"/>
    </xf>
    <xf numFmtId="4" fontId="5" fillId="7" borderId="35" xfId="5" applyNumberFormat="1" applyFont="1" applyFill="1" applyBorder="1" applyAlignment="1" applyProtection="1">
      <alignment horizontal="center" vertical="center" wrapText="1"/>
      <protection locked="0"/>
    </xf>
    <xf numFmtId="4" fontId="5" fillId="4" borderId="11" xfId="4" applyNumberFormat="1" applyFont="1" applyFill="1" applyBorder="1" applyAlignment="1" applyProtection="1">
      <alignment horizontal="center" vertical="center" wrapText="1"/>
      <protection locked="0"/>
    </xf>
    <xf numFmtId="4" fontId="5" fillId="4" borderId="8" xfId="4" applyNumberFormat="1" applyFont="1" applyFill="1" applyBorder="1" applyAlignment="1" applyProtection="1">
      <alignment horizontal="center" vertical="center" wrapText="1"/>
      <protection locked="0"/>
    </xf>
    <xf numFmtId="4" fontId="5" fillId="4" borderId="5" xfId="4" applyNumberFormat="1" applyFont="1" applyFill="1" applyBorder="1" applyAlignment="1" applyProtection="1">
      <alignment horizontal="center" vertical="center" wrapText="1"/>
      <protection locked="0"/>
    </xf>
    <xf numFmtId="4" fontId="5" fillId="4" borderId="24" xfId="4" applyNumberFormat="1" applyFont="1" applyFill="1" applyBorder="1" applyAlignment="1" applyProtection="1">
      <alignment horizontal="center" vertical="center" wrapText="1"/>
      <protection locked="0"/>
    </xf>
    <xf numFmtId="4" fontId="5" fillId="4" borderId="11" xfId="4" applyNumberFormat="1" applyFont="1" applyFill="1" applyBorder="1" applyAlignment="1" applyProtection="1">
      <alignment horizontal="center" vertical="center" wrapText="1"/>
      <protection locked="0"/>
    </xf>
    <xf numFmtId="4" fontId="5" fillId="4" borderId="8" xfId="4" applyNumberFormat="1" applyFont="1" applyFill="1" applyBorder="1" applyAlignment="1" applyProtection="1">
      <alignment horizontal="center" vertical="center" wrapText="1"/>
      <protection locked="0"/>
    </xf>
    <xf numFmtId="4" fontId="5" fillId="4" borderId="5" xfId="4" applyNumberFormat="1" applyFont="1" applyFill="1" applyBorder="1" applyAlignment="1" applyProtection="1">
      <alignment horizontal="center" vertical="center" wrapText="1"/>
      <protection locked="0"/>
    </xf>
    <xf numFmtId="4" fontId="5" fillId="4" borderId="11" xfId="4" applyNumberFormat="1" applyFont="1" applyFill="1" applyBorder="1" applyAlignment="1" applyProtection="1">
      <alignment horizontal="center" vertical="center" wrapText="1"/>
      <protection locked="0"/>
    </xf>
    <xf numFmtId="4" fontId="5" fillId="4" borderId="5" xfId="4" applyNumberFormat="1" applyFont="1" applyFill="1" applyBorder="1" applyAlignment="1" applyProtection="1">
      <alignment horizontal="center" vertical="center" wrapText="1"/>
      <protection locked="0"/>
    </xf>
    <xf numFmtId="4" fontId="5" fillId="4" borderId="26" xfId="4" applyNumberFormat="1" applyFont="1" applyFill="1" applyBorder="1" applyAlignment="1" applyProtection="1">
      <alignment horizontal="center" vertical="center" wrapText="1"/>
      <protection locked="0"/>
    </xf>
  </cellXfs>
  <cellStyles count="11">
    <cellStyle name="Įprastas" xfId="0" builtinId="0"/>
    <cellStyle name="Įprastas 2" xfId="2" xr:uid="{00000000-0005-0000-0000-000000000000}"/>
    <cellStyle name="Įprastas 2 10" xfId="10" xr:uid="{574519EB-FF6A-4ACA-ACCD-187EC261DEF6}"/>
    <cellStyle name="Įprastas 2 2" xfId="7" xr:uid="{34ADDF43-1B09-432D-AB9F-77CEAEE1B5B1}"/>
    <cellStyle name="Įprastas 2 5" xfId="9" xr:uid="{D2EFBC7D-628B-4731-9A84-E17B79D7CBEB}"/>
    <cellStyle name="Normal 2" xfId="6" xr:uid="{1628F555-7102-4813-B7CB-0F844EE48E84}"/>
    <cellStyle name="Normal 2 2" xfId="1" xr:uid="{00000000-0005-0000-0000-000002000000}"/>
    <cellStyle name="Normal 2 3" xfId="8" xr:uid="{55FEEEF6-7528-4777-8F53-0AFA13E369D8}"/>
    <cellStyle name="Normal 3" xfId="5" xr:uid="{00000000-0005-0000-0000-000003000000}"/>
    <cellStyle name="TableStyleLight1" xfId="4" xr:uid="{00000000-0005-0000-0000-000004000000}"/>
    <cellStyle name="TableStyleLight1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topLeftCell="A4" zoomScale="160" zoomScaleNormal="160" workbookViewId="0">
      <selection activeCell="A10" sqref="A10:C10"/>
    </sheetView>
  </sheetViews>
  <sheetFormatPr defaultColWidth="9.140625" defaultRowHeight="15" x14ac:dyDescent="0.25"/>
  <cols>
    <col min="1" max="1" width="11.5703125" style="36" customWidth="1"/>
    <col min="2" max="2" width="56.42578125" style="36" customWidth="1"/>
    <col min="3" max="3" width="20.85546875" style="36" customWidth="1"/>
    <col min="4" max="16384" width="9.140625" style="36"/>
  </cols>
  <sheetData>
    <row r="1" spans="1:3" ht="27" customHeight="1" thickBot="1" x14ac:dyDescent="0.3">
      <c r="A1" s="194" t="s">
        <v>134</v>
      </c>
      <c r="B1" s="194"/>
      <c r="C1" s="194"/>
    </row>
    <row r="2" spans="1:3" x14ac:dyDescent="0.25">
      <c r="A2" s="195" t="s">
        <v>0</v>
      </c>
      <c r="B2" s="196"/>
      <c r="C2" s="197"/>
    </row>
    <row r="3" spans="1:3" ht="42.75" x14ac:dyDescent="0.25">
      <c r="A3" s="44" t="s">
        <v>1</v>
      </c>
      <c r="B3" s="45" t="s">
        <v>2</v>
      </c>
      <c r="C3" s="46" t="s">
        <v>3</v>
      </c>
    </row>
    <row r="4" spans="1:3" x14ac:dyDescent="0.25">
      <c r="A4" s="47" t="s">
        <v>356</v>
      </c>
      <c r="B4" s="48" t="s">
        <v>351</v>
      </c>
      <c r="C4" s="43">
        <f>DKZ_1!G160</f>
        <v>2777940.99</v>
      </c>
    </row>
    <row r="5" spans="1:3" x14ac:dyDescent="0.25">
      <c r="A5" s="47" t="s">
        <v>357</v>
      </c>
      <c r="B5" s="48" t="s">
        <v>352</v>
      </c>
      <c r="C5" s="43">
        <f>DKZ_2!G40</f>
        <v>63458.119999999995</v>
      </c>
    </row>
    <row r="6" spans="1:3" x14ac:dyDescent="0.25">
      <c r="A6" s="47" t="s">
        <v>358</v>
      </c>
      <c r="B6" s="48" t="s">
        <v>353</v>
      </c>
      <c r="C6" s="43">
        <f>DKZ_3!G37</f>
        <v>23636.939999999995</v>
      </c>
    </row>
    <row r="7" spans="1:3" x14ac:dyDescent="0.25">
      <c r="A7" s="47" t="s">
        <v>359</v>
      </c>
      <c r="B7" s="48" t="s">
        <v>355</v>
      </c>
      <c r="C7" s="43">
        <f>DKZ_4!G16</f>
        <v>274883.14</v>
      </c>
    </row>
    <row r="8" spans="1:3" ht="43.5" thickBot="1" x14ac:dyDescent="0.3">
      <c r="A8" s="49" t="s">
        <v>16</v>
      </c>
      <c r="B8" s="50" t="s">
        <v>17</v>
      </c>
      <c r="C8" s="51">
        <f>ROUND(SUM(C4:C7),2)</f>
        <v>3139919.19</v>
      </c>
    </row>
    <row r="9" spans="1:3" x14ac:dyDescent="0.25">
      <c r="A9" s="52"/>
      <c r="B9" s="52"/>
      <c r="C9" s="52"/>
    </row>
    <row r="10" spans="1:3" ht="120.6" customHeight="1" x14ac:dyDescent="0.25">
      <c r="A10" s="198" t="s">
        <v>396</v>
      </c>
      <c r="B10" s="198"/>
      <c r="C10" s="198"/>
    </row>
    <row r="11" spans="1:3" x14ac:dyDescent="0.25">
      <c r="A11" s="53"/>
      <c r="B11" s="53"/>
      <c r="C11" s="53"/>
    </row>
    <row r="12" spans="1:3" x14ac:dyDescent="0.25">
      <c r="A12" s="52"/>
      <c r="B12" s="52"/>
      <c r="C12" s="54" t="s">
        <v>18</v>
      </c>
    </row>
    <row r="13" spans="1:3" ht="3.95" customHeight="1" x14ac:dyDescent="0.25">
      <c r="A13" s="52"/>
      <c r="B13" s="52"/>
      <c r="C13" s="52"/>
    </row>
    <row r="14" spans="1:3" ht="253.35" customHeight="1" x14ac:dyDescent="0.25">
      <c r="A14" s="192" t="s">
        <v>131</v>
      </c>
      <c r="B14" s="193"/>
      <c r="C14" s="193"/>
    </row>
    <row r="15" spans="1:3" ht="144" customHeight="1" x14ac:dyDescent="0.25">
      <c r="A15" s="199" t="s">
        <v>132</v>
      </c>
      <c r="B15" s="200"/>
      <c r="C15" s="200"/>
    </row>
    <row r="16" spans="1:3" ht="68.45" customHeight="1" x14ac:dyDescent="0.25">
      <c r="A16" s="192" t="s">
        <v>133</v>
      </c>
      <c r="B16" s="193"/>
      <c r="C16" s="193"/>
    </row>
    <row r="17" ht="190.35" customHeight="1" x14ac:dyDescent="0.25"/>
  </sheetData>
  <mergeCells count="6">
    <mergeCell ref="A16:C16"/>
    <mergeCell ref="A1:C1"/>
    <mergeCell ref="A2:C2"/>
    <mergeCell ref="A10:C10"/>
    <mergeCell ref="A14:C14"/>
    <mergeCell ref="A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2"/>
  <sheetViews>
    <sheetView zoomScale="75" zoomScaleNormal="75" workbookViewId="0">
      <selection activeCell="F5" sqref="F5:F159"/>
    </sheetView>
  </sheetViews>
  <sheetFormatPr defaultColWidth="9.140625" defaultRowHeight="15" x14ac:dyDescent="0.25"/>
  <cols>
    <col min="1" max="1" width="31.5703125" style="35" bestFit="1" customWidth="1"/>
    <col min="2" max="2" width="8.42578125" style="35" bestFit="1" customWidth="1"/>
    <col min="3" max="3" width="94.28515625" style="38" customWidth="1"/>
    <col min="4" max="4" width="15.140625" style="36" customWidth="1"/>
    <col min="5" max="5" width="16.42578125" style="42" customWidth="1"/>
    <col min="6" max="6" width="25.28515625" style="37" customWidth="1"/>
    <col min="7" max="7" width="17.5703125" style="36" customWidth="1"/>
    <col min="8" max="8" width="30.28515625" style="2" customWidth="1"/>
    <col min="9" max="9" width="16.140625" style="3" customWidth="1"/>
    <col min="10" max="16384" width="9.140625" style="3"/>
  </cols>
  <sheetData>
    <row r="1" spans="1:9" ht="40.35" customHeight="1" x14ac:dyDescent="0.25">
      <c r="A1" s="201" t="s">
        <v>290</v>
      </c>
      <c r="B1" s="201"/>
      <c r="C1" s="201"/>
      <c r="D1" s="201"/>
      <c r="E1" s="201"/>
      <c r="F1" s="1"/>
      <c r="G1" s="1"/>
    </row>
    <row r="2" spans="1:9" ht="21.75" customHeight="1" thickBot="1" x14ac:dyDescent="0.3">
      <c r="A2" s="4"/>
      <c r="B2" s="4"/>
      <c r="C2" s="5"/>
      <c r="D2" s="4"/>
      <c r="E2" s="40"/>
      <c r="F2" s="4"/>
      <c r="G2" s="4"/>
    </row>
    <row r="3" spans="1:9" ht="21.75" customHeight="1" x14ac:dyDescent="0.25">
      <c r="A3" s="202" t="s">
        <v>326</v>
      </c>
      <c r="B3" s="203"/>
      <c r="C3" s="203"/>
      <c r="D3" s="203"/>
      <c r="E3" s="203"/>
      <c r="F3" s="6"/>
      <c r="G3" s="7"/>
    </row>
    <row r="4" spans="1:9" ht="62.1" customHeight="1" thickBot="1" x14ac:dyDescent="0.3">
      <c r="A4" s="67" t="s">
        <v>19</v>
      </c>
      <c r="B4" s="68" t="s">
        <v>20</v>
      </c>
      <c r="C4" s="69" t="s">
        <v>21</v>
      </c>
      <c r="D4" s="70" t="s">
        <v>22</v>
      </c>
      <c r="E4" s="71" t="s">
        <v>23</v>
      </c>
      <c r="F4" s="72" t="s">
        <v>24</v>
      </c>
      <c r="G4" s="73" t="s">
        <v>25</v>
      </c>
    </row>
    <row r="5" spans="1:9" x14ac:dyDescent="0.25">
      <c r="A5" s="8" t="s">
        <v>166</v>
      </c>
      <c r="B5" s="26" t="s">
        <v>4</v>
      </c>
      <c r="C5" s="74" t="s">
        <v>204</v>
      </c>
      <c r="D5" s="75" t="s">
        <v>135</v>
      </c>
      <c r="E5" s="128">
        <v>6.2</v>
      </c>
      <c r="F5" s="209">
        <v>323.14</v>
      </c>
      <c r="G5" s="9">
        <f t="shared" ref="G5:G36" si="0">ROUND((E5*F5),2)</f>
        <v>2003.47</v>
      </c>
    </row>
    <row r="6" spans="1:9" x14ac:dyDescent="0.25">
      <c r="A6" s="10" t="s">
        <v>166</v>
      </c>
      <c r="B6" s="28" t="s">
        <v>5</v>
      </c>
      <c r="C6" s="58" t="s">
        <v>145</v>
      </c>
      <c r="D6" s="60" t="s">
        <v>136</v>
      </c>
      <c r="E6" s="129">
        <v>1</v>
      </c>
      <c r="F6" s="210">
        <v>68</v>
      </c>
      <c r="G6" s="11">
        <f t="shared" si="0"/>
        <v>68</v>
      </c>
    </row>
    <row r="7" spans="1:9" ht="30" x14ac:dyDescent="0.25">
      <c r="A7" s="10" t="s">
        <v>166</v>
      </c>
      <c r="B7" s="28" t="s">
        <v>6</v>
      </c>
      <c r="C7" s="58" t="s">
        <v>146</v>
      </c>
      <c r="D7" s="60" t="s">
        <v>136</v>
      </c>
      <c r="E7" s="129">
        <v>1</v>
      </c>
      <c r="F7" s="210">
        <v>75</v>
      </c>
      <c r="G7" s="11">
        <f t="shared" si="0"/>
        <v>75</v>
      </c>
    </row>
    <row r="8" spans="1:9" x14ac:dyDescent="0.25">
      <c r="A8" s="10" t="s">
        <v>166</v>
      </c>
      <c r="B8" s="28" t="s">
        <v>7</v>
      </c>
      <c r="C8" s="58" t="s">
        <v>147</v>
      </c>
      <c r="D8" s="60" t="s">
        <v>136</v>
      </c>
      <c r="E8" s="129">
        <v>10</v>
      </c>
      <c r="F8" s="210">
        <v>70</v>
      </c>
      <c r="G8" s="11">
        <f t="shared" si="0"/>
        <v>700</v>
      </c>
    </row>
    <row r="9" spans="1:9" ht="30" x14ac:dyDescent="0.25">
      <c r="A9" s="10" t="s">
        <v>166</v>
      </c>
      <c r="B9" s="28" t="s">
        <v>8</v>
      </c>
      <c r="C9" s="58" t="s">
        <v>148</v>
      </c>
      <c r="D9" s="60" t="s">
        <v>136</v>
      </c>
      <c r="E9" s="129">
        <v>6</v>
      </c>
      <c r="F9" s="210">
        <v>75</v>
      </c>
      <c r="G9" s="11">
        <f t="shared" si="0"/>
        <v>450</v>
      </c>
    </row>
    <row r="10" spans="1:9" ht="30" x14ac:dyDescent="0.25">
      <c r="A10" s="10" t="s">
        <v>166</v>
      </c>
      <c r="B10" s="28" t="s">
        <v>9</v>
      </c>
      <c r="C10" s="58" t="s">
        <v>149</v>
      </c>
      <c r="D10" s="60" t="s">
        <v>136</v>
      </c>
      <c r="E10" s="129">
        <v>4</v>
      </c>
      <c r="F10" s="210">
        <v>210</v>
      </c>
      <c r="G10" s="11">
        <f t="shared" si="0"/>
        <v>840</v>
      </c>
    </row>
    <row r="11" spans="1:9" ht="18" x14ac:dyDescent="0.25">
      <c r="A11" s="10" t="s">
        <v>166</v>
      </c>
      <c r="B11" s="28" t="s">
        <v>10</v>
      </c>
      <c r="C11" s="58" t="s">
        <v>150</v>
      </c>
      <c r="D11" s="61" t="s">
        <v>141</v>
      </c>
      <c r="E11" s="129">
        <v>262</v>
      </c>
      <c r="F11" s="210">
        <v>1.1499999999999999</v>
      </c>
      <c r="G11" s="11">
        <f t="shared" si="0"/>
        <v>301.3</v>
      </c>
      <c r="H11" s="12"/>
    </row>
    <row r="12" spans="1:9" x14ac:dyDescent="0.25">
      <c r="A12" s="10" t="s">
        <v>166</v>
      </c>
      <c r="B12" s="28" t="s">
        <v>11</v>
      </c>
      <c r="C12" s="58" t="s">
        <v>151</v>
      </c>
      <c r="D12" s="60" t="s">
        <v>136</v>
      </c>
      <c r="E12" s="129">
        <f>SUM(95+12+4)</f>
        <v>111</v>
      </c>
      <c r="F12" s="210">
        <v>5.41</v>
      </c>
      <c r="G12" s="11">
        <f t="shared" si="0"/>
        <v>600.51</v>
      </c>
      <c r="H12" s="3"/>
    </row>
    <row r="13" spans="1:9" x14ac:dyDescent="0.25">
      <c r="A13" s="10" t="s">
        <v>166</v>
      </c>
      <c r="B13" s="28" t="s">
        <v>12</v>
      </c>
      <c r="C13" s="58" t="s">
        <v>152</v>
      </c>
      <c r="D13" s="60" t="s">
        <v>136</v>
      </c>
      <c r="E13" s="129">
        <v>17</v>
      </c>
      <c r="F13" s="210">
        <v>9.2799999999999994</v>
      </c>
      <c r="G13" s="11">
        <f t="shared" si="0"/>
        <v>157.76</v>
      </c>
      <c r="H13" s="13"/>
      <c r="I13" s="14"/>
    </row>
    <row r="14" spans="1:9" x14ac:dyDescent="0.25">
      <c r="A14" s="10" t="s">
        <v>166</v>
      </c>
      <c r="B14" s="28" t="s">
        <v>26</v>
      </c>
      <c r="C14" s="58" t="s">
        <v>205</v>
      </c>
      <c r="D14" s="60" t="s">
        <v>136</v>
      </c>
      <c r="E14" s="129">
        <v>2</v>
      </c>
      <c r="F14" s="210">
        <v>13.92</v>
      </c>
      <c r="G14" s="11">
        <f t="shared" si="0"/>
        <v>27.84</v>
      </c>
      <c r="H14" s="13"/>
      <c r="I14" s="14"/>
    </row>
    <row r="15" spans="1:9" s="16" customFormat="1" x14ac:dyDescent="0.25">
      <c r="A15" s="10" t="s">
        <v>166</v>
      </c>
      <c r="B15" s="28" t="s">
        <v>27</v>
      </c>
      <c r="C15" s="58" t="s">
        <v>153</v>
      </c>
      <c r="D15" s="60" t="s">
        <v>136</v>
      </c>
      <c r="E15" s="130">
        <v>76</v>
      </c>
      <c r="F15" s="210">
        <v>13.77</v>
      </c>
      <c r="G15" s="11">
        <f t="shared" si="0"/>
        <v>1046.52</v>
      </c>
      <c r="H15" s="13"/>
      <c r="I15" s="15"/>
    </row>
    <row r="16" spans="1:9" x14ac:dyDescent="0.25">
      <c r="A16" s="10" t="s">
        <v>166</v>
      </c>
      <c r="B16" s="28" t="s">
        <v>28</v>
      </c>
      <c r="C16" s="58" t="s">
        <v>154</v>
      </c>
      <c r="D16" s="60" t="s">
        <v>136</v>
      </c>
      <c r="E16" s="130">
        <v>13</v>
      </c>
      <c r="F16" s="210">
        <v>27.53</v>
      </c>
      <c r="G16" s="11">
        <f t="shared" si="0"/>
        <v>357.89</v>
      </c>
      <c r="H16" s="13"/>
      <c r="I16" s="14"/>
    </row>
    <row r="17" spans="1:10" x14ac:dyDescent="0.25">
      <c r="A17" s="10" t="s">
        <v>166</v>
      </c>
      <c r="B17" s="28" t="s">
        <v>29</v>
      </c>
      <c r="C17" s="58" t="s">
        <v>206</v>
      </c>
      <c r="D17" s="60" t="s">
        <v>136</v>
      </c>
      <c r="E17" s="130">
        <v>1</v>
      </c>
      <c r="F17" s="210">
        <v>41.3</v>
      </c>
      <c r="G17" s="11">
        <f t="shared" si="0"/>
        <v>41.3</v>
      </c>
      <c r="H17" s="13"/>
      <c r="I17" s="14"/>
    </row>
    <row r="18" spans="1:10" x14ac:dyDescent="0.25">
      <c r="A18" s="10" t="s">
        <v>166</v>
      </c>
      <c r="B18" s="28" t="s">
        <v>30</v>
      </c>
      <c r="C18" s="58" t="s">
        <v>155</v>
      </c>
      <c r="D18" s="60" t="s">
        <v>138</v>
      </c>
      <c r="E18" s="130">
        <v>110</v>
      </c>
      <c r="F18" s="210">
        <v>6.82</v>
      </c>
      <c r="G18" s="11">
        <f t="shared" si="0"/>
        <v>750.2</v>
      </c>
      <c r="H18" s="13"/>
      <c r="I18" s="14"/>
      <c r="J18" s="17"/>
    </row>
    <row r="19" spans="1:10" x14ac:dyDescent="0.25">
      <c r="A19" s="10" t="s">
        <v>166</v>
      </c>
      <c r="B19" s="28" t="s">
        <v>31</v>
      </c>
      <c r="C19" s="58" t="s">
        <v>156</v>
      </c>
      <c r="D19" s="60" t="s">
        <v>136</v>
      </c>
      <c r="E19" s="130">
        <v>129</v>
      </c>
      <c r="F19" s="210">
        <v>2.97</v>
      </c>
      <c r="G19" s="11">
        <f t="shared" si="0"/>
        <v>383.13</v>
      </c>
      <c r="H19" s="13"/>
      <c r="I19" s="14"/>
    </row>
    <row r="20" spans="1:10" ht="30" x14ac:dyDescent="0.25">
      <c r="A20" s="10" t="s">
        <v>166</v>
      </c>
      <c r="B20" s="28" t="s">
        <v>32</v>
      </c>
      <c r="C20" s="59" t="s">
        <v>374</v>
      </c>
      <c r="D20" s="60" t="s">
        <v>167</v>
      </c>
      <c r="E20" s="140">
        <v>6</v>
      </c>
      <c r="F20" s="210">
        <v>28.37</v>
      </c>
      <c r="G20" s="11">
        <f t="shared" si="0"/>
        <v>170.22</v>
      </c>
      <c r="H20" s="13"/>
      <c r="I20" s="14"/>
    </row>
    <row r="21" spans="1:10" ht="45" x14ac:dyDescent="0.25">
      <c r="A21" s="10" t="s">
        <v>166</v>
      </c>
      <c r="B21" s="28" t="s">
        <v>33</v>
      </c>
      <c r="C21" s="58" t="s">
        <v>394</v>
      </c>
      <c r="D21" s="61" t="s">
        <v>140</v>
      </c>
      <c r="E21" s="140">
        <v>493</v>
      </c>
      <c r="F21" s="210">
        <v>-9.58</v>
      </c>
      <c r="G21" s="11">
        <f t="shared" si="0"/>
        <v>-4722.9399999999996</v>
      </c>
      <c r="H21" s="13"/>
      <c r="I21" s="14"/>
    </row>
    <row r="22" spans="1:10" ht="18" x14ac:dyDescent="0.25">
      <c r="A22" s="10" t="s">
        <v>166</v>
      </c>
      <c r="B22" s="28" t="s">
        <v>34</v>
      </c>
      <c r="C22" s="58" t="s">
        <v>207</v>
      </c>
      <c r="D22" s="62" t="s">
        <v>140</v>
      </c>
      <c r="E22" s="129">
        <v>1503</v>
      </c>
      <c r="F22" s="210">
        <v>11.55</v>
      </c>
      <c r="G22" s="11">
        <f t="shared" si="0"/>
        <v>17359.650000000001</v>
      </c>
      <c r="H22" s="13"/>
      <c r="I22" s="14"/>
    </row>
    <row r="23" spans="1:10" ht="18" x14ac:dyDescent="0.25">
      <c r="A23" s="10" t="s">
        <v>166</v>
      </c>
      <c r="B23" s="28" t="s">
        <v>35</v>
      </c>
      <c r="C23" s="142" t="s">
        <v>376</v>
      </c>
      <c r="D23" s="62" t="s">
        <v>140</v>
      </c>
      <c r="E23" s="129">
        <v>493</v>
      </c>
      <c r="F23" s="210">
        <v>28.68</v>
      </c>
      <c r="G23" s="11">
        <f t="shared" si="0"/>
        <v>14139.24</v>
      </c>
      <c r="H23" s="13"/>
      <c r="I23" s="14"/>
    </row>
    <row r="24" spans="1:10" ht="16.5" customHeight="1" x14ac:dyDescent="0.25">
      <c r="A24" s="10" t="s">
        <v>166</v>
      </c>
      <c r="B24" s="28" t="s">
        <v>36</v>
      </c>
      <c r="C24" s="58" t="s">
        <v>157</v>
      </c>
      <c r="D24" s="62" t="s">
        <v>141</v>
      </c>
      <c r="E24" s="129">
        <v>6952</v>
      </c>
      <c r="F24" s="210">
        <v>1.03</v>
      </c>
      <c r="G24" s="11">
        <f t="shared" si="0"/>
        <v>7160.56</v>
      </c>
      <c r="H24" s="13"/>
      <c r="I24" s="14"/>
    </row>
    <row r="25" spans="1:10" ht="45" x14ac:dyDescent="0.25">
      <c r="A25" s="10" t="s">
        <v>166</v>
      </c>
      <c r="B25" s="28" t="s">
        <v>37</v>
      </c>
      <c r="C25" s="58" t="s">
        <v>395</v>
      </c>
      <c r="D25" s="62" t="s">
        <v>140</v>
      </c>
      <c r="E25" s="143">
        <v>1043</v>
      </c>
      <c r="F25" s="210">
        <v>-6</v>
      </c>
      <c r="G25" s="11">
        <f t="shared" si="0"/>
        <v>-6258</v>
      </c>
      <c r="H25" s="13"/>
      <c r="I25" s="14"/>
    </row>
    <row r="26" spans="1:10" ht="18" x14ac:dyDescent="0.25">
      <c r="A26" s="10" t="s">
        <v>166</v>
      </c>
      <c r="B26" s="28" t="s">
        <v>38</v>
      </c>
      <c r="C26" s="58" t="s">
        <v>158</v>
      </c>
      <c r="D26" s="62" t="s">
        <v>141</v>
      </c>
      <c r="E26" s="129">
        <v>137</v>
      </c>
      <c r="F26" s="210">
        <v>8.15</v>
      </c>
      <c r="G26" s="11">
        <f t="shared" si="0"/>
        <v>1116.55</v>
      </c>
      <c r="H26" s="13"/>
      <c r="I26" s="14"/>
    </row>
    <row r="27" spans="1:10" ht="18" x14ac:dyDescent="0.25">
      <c r="A27" s="10" t="s">
        <v>166</v>
      </c>
      <c r="B27" s="28" t="s">
        <v>39</v>
      </c>
      <c r="C27" s="58" t="s">
        <v>208</v>
      </c>
      <c r="D27" s="62" t="s">
        <v>141</v>
      </c>
      <c r="E27" s="129">
        <f>SUM(446+409)</f>
        <v>855</v>
      </c>
      <c r="F27" s="210">
        <v>2.31</v>
      </c>
      <c r="G27" s="11">
        <f t="shared" si="0"/>
        <v>1975.05</v>
      </c>
      <c r="H27" s="3"/>
    </row>
    <row r="28" spans="1:10" x14ac:dyDescent="0.25">
      <c r="A28" s="10" t="s">
        <v>166</v>
      </c>
      <c r="B28" s="28" t="s">
        <v>40</v>
      </c>
      <c r="C28" s="58" t="s">
        <v>159</v>
      </c>
      <c r="D28" s="60" t="s">
        <v>136</v>
      </c>
      <c r="E28" s="130">
        <v>4</v>
      </c>
      <c r="F28" s="210">
        <v>48.76</v>
      </c>
      <c r="G28" s="11">
        <f t="shared" si="0"/>
        <v>195.04</v>
      </c>
      <c r="H28" s="13"/>
      <c r="I28" s="14"/>
    </row>
    <row r="29" spans="1:10" x14ac:dyDescent="0.25">
      <c r="A29" s="10" t="s">
        <v>166</v>
      </c>
      <c r="B29" s="28" t="s">
        <v>41</v>
      </c>
      <c r="C29" s="58" t="s">
        <v>160</v>
      </c>
      <c r="D29" s="60" t="s">
        <v>136</v>
      </c>
      <c r="E29" s="130">
        <v>4</v>
      </c>
      <c r="F29" s="210">
        <v>24.38</v>
      </c>
      <c r="G29" s="11">
        <f t="shared" si="0"/>
        <v>97.52</v>
      </c>
      <c r="H29" s="13"/>
      <c r="I29" s="14"/>
    </row>
    <row r="30" spans="1:10" x14ac:dyDescent="0.25">
      <c r="A30" s="10" t="s">
        <v>166</v>
      </c>
      <c r="B30" s="28" t="s">
        <v>42</v>
      </c>
      <c r="C30" s="58" t="s">
        <v>161</v>
      </c>
      <c r="D30" s="60" t="s">
        <v>138</v>
      </c>
      <c r="E30" s="130">
        <v>700</v>
      </c>
      <c r="F30" s="210">
        <v>1.44</v>
      </c>
      <c r="G30" s="11">
        <f t="shared" si="0"/>
        <v>1008</v>
      </c>
      <c r="H30" s="13"/>
      <c r="I30" s="14"/>
    </row>
    <row r="31" spans="1:10" x14ac:dyDescent="0.25">
      <c r="A31" s="10" t="s">
        <v>166</v>
      </c>
      <c r="B31" s="28" t="s">
        <v>43</v>
      </c>
      <c r="C31" s="58" t="s">
        <v>209</v>
      </c>
      <c r="D31" s="60" t="s">
        <v>138</v>
      </c>
      <c r="E31" s="129">
        <v>11</v>
      </c>
      <c r="F31" s="210">
        <v>10.16</v>
      </c>
      <c r="G31" s="11">
        <f t="shared" si="0"/>
        <v>111.76</v>
      </c>
      <c r="H31" s="13"/>
      <c r="I31" s="14"/>
    </row>
    <row r="32" spans="1:10" x14ac:dyDescent="0.25">
      <c r="A32" s="10" t="s">
        <v>166</v>
      </c>
      <c r="B32" s="28" t="s">
        <v>44</v>
      </c>
      <c r="C32" s="58" t="s">
        <v>210</v>
      </c>
      <c r="D32" s="60" t="s">
        <v>138</v>
      </c>
      <c r="E32" s="129">
        <v>11</v>
      </c>
      <c r="F32" s="210">
        <v>10.16</v>
      </c>
      <c r="G32" s="11">
        <f t="shared" si="0"/>
        <v>111.76</v>
      </c>
      <c r="H32" s="13"/>
      <c r="I32" s="14"/>
    </row>
    <row r="33" spans="1:9" x14ac:dyDescent="0.25">
      <c r="A33" s="10" t="s">
        <v>166</v>
      </c>
      <c r="B33" s="28" t="s">
        <v>45</v>
      </c>
      <c r="C33" s="58" t="s">
        <v>162</v>
      </c>
      <c r="D33" s="60" t="s">
        <v>138</v>
      </c>
      <c r="E33" s="129">
        <f>5+5+7+7+7</f>
        <v>31</v>
      </c>
      <c r="F33" s="210">
        <v>10.16</v>
      </c>
      <c r="G33" s="11">
        <f t="shared" si="0"/>
        <v>314.95999999999998</v>
      </c>
      <c r="H33" s="13"/>
      <c r="I33" s="14"/>
    </row>
    <row r="34" spans="1:9" x14ac:dyDescent="0.25">
      <c r="A34" s="10" t="s">
        <v>166</v>
      </c>
      <c r="B34" s="28" t="s">
        <v>46</v>
      </c>
      <c r="C34" s="58" t="s">
        <v>163</v>
      </c>
      <c r="D34" s="60" t="s">
        <v>138</v>
      </c>
      <c r="E34" s="129">
        <f>14+5</f>
        <v>19</v>
      </c>
      <c r="F34" s="210">
        <v>16.45</v>
      </c>
      <c r="G34" s="11">
        <f t="shared" si="0"/>
        <v>312.55</v>
      </c>
      <c r="H34" s="13"/>
      <c r="I34" s="14"/>
    </row>
    <row r="35" spans="1:9" x14ac:dyDescent="0.25">
      <c r="A35" s="10" t="s">
        <v>166</v>
      </c>
      <c r="B35" s="28" t="s">
        <v>47</v>
      </c>
      <c r="C35" s="58" t="s">
        <v>164</v>
      </c>
      <c r="D35" s="60" t="s">
        <v>138</v>
      </c>
      <c r="E35" s="129">
        <v>13</v>
      </c>
      <c r="F35" s="210">
        <v>16.45</v>
      </c>
      <c r="G35" s="11">
        <f t="shared" si="0"/>
        <v>213.85</v>
      </c>
      <c r="H35" s="13"/>
      <c r="I35" s="14"/>
    </row>
    <row r="36" spans="1:9" x14ac:dyDescent="0.25">
      <c r="A36" s="10" t="s">
        <v>166</v>
      </c>
      <c r="B36" s="28" t="s">
        <v>48</v>
      </c>
      <c r="C36" s="58" t="s">
        <v>165</v>
      </c>
      <c r="D36" s="60" t="s">
        <v>138</v>
      </c>
      <c r="E36" s="129">
        <v>20</v>
      </c>
      <c r="F36" s="210">
        <v>32.9</v>
      </c>
      <c r="G36" s="11">
        <f t="shared" si="0"/>
        <v>658</v>
      </c>
      <c r="H36" s="13"/>
      <c r="I36" s="14"/>
    </row>
    <row r="37" spans="1:9" x14ac:dyDescent="0.25">
      <c r="A37" s="10" t="s">
        <v>166</v>
      </c>
      <c r="B37" s="28" t="s">
        <v>49</v>
      </c>
      <c r="C37" s="58" t="s">
        <v>211</v>
      </c>
      <c r="D37" s="60" t="s">
        <v>138</v>
      </c>
      <c r="E37" s="129">
        <v>7</v>
      </c>
      <c r="F37" s="210">
        <v>10.16</v>
      </c>
      <c r="G37" s="11">
        <f t="shared" ref="G37:G69" si="1">ROUND((E37*F37),2)</f>
        <v>71.12</v>
      </c>
      <c r="H37" s="13"/>
      <c r="I37" s="14"/>
    </row>
    <row r="38" spans="1:9" x14ac:dyDescent="0.25">
      <c r="A38" s="10" t="s">
        <v>166</v>
      </c>
      <c r="B38" s="28" t="s">
        <v>50</v>
      </c>
      <c r="C38" s="58" t="s">
        <v>212</v>
      </c>
      <c r="D38" s="60" t="s">
        <v>138</v>
      </c>
      <c r="E38" s="129">
        <f>11+10+3</f>
        <v>24</v>
      </c>
      <c r="F38" s="210">
        <v>10.16</v>
      </c>
      <c r="G38" s="11">
        <f t="shared" si="1"/>
        <v>243.84</v>
      </c>
      <c r="H38" s="13"/>
      <c r="I38" s="14"/>
    </row>
    <row r="39" spans="1:9" ht="30" x14ac:dyDescent="0.25">
      <c r="A39" s="10" t="s">
        <v>166</v>
      </c>
      <c r="B39" s="28" t="s">
        <v>142</v>
      </c>
      <c r="C39" s="144" t="s">
        <v>213</v>
      </c>
      <c r="D39" s="60" t="s">
        <v>167</v>
      </c>
      <c r="E39" s="140">
        <v>358</v>
      </c>
      <c r="F39" s="210">
        <v>16.11</v>
      </c>
      <c r="G39" s="11">
        <f t="shared" si="1"/>
        <v>5767.38</v>
      </c>
      <c r="H39" s="13"/>
      <c r="I39" s="14"/>
    </row>
    <row r="40" spans="1:9" ht="30.75" thickBot="1" x14ac:dyDescent="0.3">
      <c r="A40" s="10" t="s">
        <v>166</v>
      </c>
      <c r="B40" s="28" t="s">
        <v>143</v>
      </c>
      <c r="C40" s="144" t="s">
        <v>214</v>
      </c>
      <c r="D40" s="61" t="s">
        <v>140</v>
      </c>
      <c r="E40" s="129">
        <f>(41695*0.2)</f>
        <v>8339</v>
      </c>
      <c r="F40" s="210">
        <v>5.34</v>
      </c>
      <c r="G40" s="11">
        <f t="shared" si="1"/>
        <v>44530.26</v>
      </c>
      <c r="I40" s="14"/>
    </row>
    <row r="41" spans="1:9" ht="30.75" thickBot="1" x14ac:dyDescent="0.3">
      <c r="A41" s="23" t="s">
        <v>166</v>
      </c>
      <c r="B41" s="79" t="s">
        <v>144</v>
      </c>
      <c r="C41" s="80" t="s">
        <v>215</v>
      </c>
      <c r="D41" s="81" t="s">
        <v>140</v>
      </c>
      <c r="E41" s="131">
        <v>2335</v>
      </c>
      <c r="F41" s="211">
        <v>5.34</v>
      </c>
      <c r="G41" s="24">
        <f t="shared" si="1"/>
        <v>12468.9</v>
      </c>
      <c r="H41" s="55" t="s">
        <v>51</v>
      </c>
      <c r="I41" s="20">
        <f>ROUND(SUM(G5:G41),2)</f>
        <v>104848.19</v>
      </c>
    </row>
    <row r="42" spans="1:9" s="22" customFormat="1" ht="18" x14ac:dyDescent="0.25">
      <c r="A42" s="8" t="s">
        <v>169</v>
      </c>
      <c r="B42" s="26" t="s">
        <v>13</v>
      </c>
      <c r="C42" s="145" t="s">
        <v>393</v>
      </c>
      <c r="D42" s="82" t="s">
        <v>140</v>
      </c>
      <c r="E42" s="132">
        <v>18340</v>
      </c>
      <c r="F42" s="212">
        <v>6.35</v>
      </c>
      <c r="G42" s="9">
        <f t="shared" si="1"/>
        <v>116459</v>
      </c>
      <c r="H42" s="21"/>
    </row>
    <row r="43" spans="1:9" s="22" customFormat="1" ht="18" x14ac:dyDescent="0.25">
      <c r="A43" s="10" t="s">
        <v>169</v>
      </c>
      <c r="B43" s="28" t="s">
        <v>52</v>
      </c>
      <c r="C43" s="146" t="s">
        <v>170</v>
      </c>
      <c r="D43" s="78" t="s">
        <v>140</v>
      </c>
      <c r="E43" s="133">
        <v>7920</v>
      </c>
      <c r="F43" s="213">
        <v>5.22</v>
      </c>
      <c r="G43" s="11">
        <f t="shared" si="1"/>
        <v>41342.400000000001</v>
      </c>
      <c r="H43" s="21"/>
    </row>
    <row r="44" spans="1:9" s="22" customFormat="1" ht="25.5" x14ac:dyDescent="0.25">
      <c r="A44" s="10" t="s">
        <v>169</v>
      </c>
      <c r="B44" s="191" t="s">
        <v>53</v>
      </c>
      <c r="C44" s="149" t="s">
        <v>398</v>
      </c>
      <c r="D44" s="190" t="s">
        <v>397</v>
      </c>
      <c r="E44" s="139">
        <v>7920</v>
      </c>
      <c r="F44" s="214">
        <v>3.13</v>
      </c>
      <c r="G44" s="11">
        <f>ROUND((E44*F44),2)</f>
        <v>24789.599999999999</v>
      </c>
      <c r="H44" s="21"/>
    </row>
    <row r="45" spans="1:9" s="22" customFormat="1" ht="18" x14ac:dyDescent="0.25">
      <c r="A45" s="10" t="s">
        <v>169</v>
      </c>
      <c r="B45" s="28" t="s">
        <v>54</v>
      </c>
      <c r="C45" s="146" t="s">
        <v>171</v>
      </c>
      <c r="D45" s="78" t="s">
        <v>141</v>
      </c>
      <c r="E45" s="133">
        <v>37150</v>
      </c>
      <c r="F45" s="213">
        <v>0.39</v>
      </c>
      <c r="G45" s="11">
        <f t="shared" si="1"/>
        <v>14488.5</v>
      </c>
      <c r="H45" s="21"/>
    </row>
    <row r="46" spans="1:9" s="22" customFormat="1" ht="18" x14ac:dyDescent="0.25">
      <c r="A46" s="10" t="s">
        <v>169</v>
      </c>
      <c r="B46" s="28" t="s">
        <v>55</v>
      </c>
      <c r="C46" s="146" t="s">
        <v>216</v>
      </c>
      <c r="D46" s="78" t="s">
        <v>141</v>
      </c>
      <c r="E46" s="133">
        <v>4752</v>
      </c>
      <c r="F46" s="213">
        <v>4.88</v>
      </c>
      <c r="G46" s="11">
        <f t="shared" si="1"/>
        <v>23189.759999999998</v>
      </c>
      <c r="H46" s="21"/>
    </row>
    <row r="47" spans="1:9" s="22" customFormat="1" ht="18" x14ac:dyDescent="0.25">
      <c r="A47" s="10" t="s">
        <v>169</v>
      </c>
      <c r="B47" s="28" t="s">
        <v>56</v>
      </c>
      <c r="C47" s="146" t="s">
        <v>172</v>
      </c>
      <c r="D47" s="78" t="s">
        <v>140</v>
      </c>
      <c r="E47" s="133">
        <v>11145</v>
      </c>
      <c r="F47" s="213">
        <v>1.1299999999999999</v>
      </c>
      <c r="G47" s="11">
        <f t="shared" si="1"/>
        <v>12593.85</v>
      </c>
      <c r="H47" s="21"/>
    </row>
    <row r="48" spans="1:9" s="22" customFormat="1" ht="18" x14ac:dyDescent="0.25">
      <c r="A48" s="10" t="s">
        <v>169</v>
      </c>
      <c r="B48" s="28" t="s">
        <v>57</v>
      </c>
      <c r="C48" s="146" t="s">
        <v>173</v>
      </c>
      <c r="D48" s="78" t="s">
        <v>141</v>
      </c>
      <c r="E48" s="133">
        <v>13454</v>
      </c>
      <c r="F48" s="213">
        <v>0.39</v>
      </c>
      <c r="G48" s="11">
        <f t="shared" si="1"/>
        <v>5247.06</v>
      </c>
      <c r="H48" s="21"/>
    </row>
    <row r="49" spans="1:9" s="22" customFormat="1" ht="18.75" thickBot="1" x14ac:dyDescent="0.3">
      <c r="A49" s="10" t="s">
        <v>169</v>
      </c>
      <c r="B49" s="28" t="s">
        <v>58</v>
      </c>
      <c r="C49" s="146" t="s">
        <v>174</v>
      </c>
      <c r="D49" s="78" t="s">
        <v>141</v>
      </c>
      <c r="E49" s="133">
        <v>10799</v>
      </c>
      <c r="F49" s="213">
        <v>2.11</v>
      </c>
      <c r="G49" s="11">
        <f>ROUND((E49*F49),2)</f>
        <v>22785.89</v>
      </c>
      <c r="H49" s="21"/>
    </row>
    <row r="50" spans="1:9" s="22" customFormat="1" ht="18.75" thickBot="1" x14ac:dyDescent="0.3">
      <c r="A50" s="23" t="s">
        <v>169</v>
      </c>
      <c r="B50" s="28" t="s">
        <v>59</v>
      </c>
      <c r="C50" s="147" t="s">
        <v>174</v>
      </c>
      <c r="D50" s="85" t="s">
        <v>141</v>
      </c>
      <c r="E50" s="134">
        <v>2655</v>
      </c>
      <c r="F50" s="215">
        <v>2.11</v>
      </c>
      <c r="G50" s="24">
        <f>ROUND((E50*F50),2)</f>
        <v>5602.05</v>
      </c>
      <c r="H50" s="125" t="s">
        <v>73</v>
      </c>
      <c r="I50" s="93">
        <f>ROUND(SUM(G42:G50),2)</f>
        <v>266498.11</v>
      </c>
    </row>
    <row r="51" spans="1:9" s="22" customFormat="1" ht="206.25" customHeight="1" thickBot="1" x14ac:dyDescent="0.3">
      <c r="A51" s="87" t="s">
        <v>176</v>
      </c>
      <c r="B51" s="26" t="s">
        <v>14</v>
      </c>
      <c r="C51" s="187" t="s">
        <v>391</v>
      </c>
      <c r="D51" s="150" t="s">
        <v>136</v>
      </c>
      <c r="E51" s="151">
        <v>1</v>
      </c>
      <c r="F51" s="216">
        <v>7244.55</v>
      </c>
      <c r="G51" s="9">
        <f t="shared" si="1"/>
        <v>7244.55</v>
      </c>
      <c r="H51" s="21"/>
    </row>
    <row r="52" spans="1:9" s="22" customFormat="1" ht="273" customHeight="1" x14ac:dyDescent="0.25">
      <c r="A52" s="88" t="s">
        <v>176</v>
      </c>
      <c r="B52" s="28" t="s">
        <v>74</v>
      </c>
      <c r="C52" s="149" t="s">
        <v>392</v>
      </c>
      <c r="D52" s="150" t="s">
        <v>136</v>
      </c>
      <c r="E52" s="151">
        <v>1</v>
      </c>
      <c r="F52" s="217">
        <v>36109.919999999998</v>
      </c>
      <c r="G52" s="11">
        <f t="shared" si="1"/>
        <v>36109.919999999998</v>
      </c>
      <c r="H52" s="21"/>
    </row>
    <row r="53" spans="1:9" s="22" customFormat="1" ht="33" customHeight="1" x14ac:dyDescent="0.25">
      <c r="A53" s="88" t="s">
        <v>176</v>
      </c>
      <c r="B53" s="28" t="s">
        <v>75</v>
      </c>
      <c r="C53" s="154" t="s">
        <v>377</v>
      </c>
      <c r="D53" s="152" t="s">
        <v>136</v>
      </c>
      <c r="E53" s="153">
        <v>1</v>
      </c>
      <c r="F53" s="217">
        <v>530.74</v>
      </c>
      <c r="G53" s="11">
        <f t="shared" si="1"/>
        <v>530.74</v>
      </c>
      <c r="H53" s="21"/>
    </row>
    <row r="54" spans="1:9" s="22" customFormat="1" ht="30" x14ac:dyDescent="0.25">
      <c r="A54" s="88" t="s">
        <v>176</v>
      </c>
      <c r="B54" s="28" t="s">
        <v>76</v>
      </c>
      <c r="C54" s="154" t="s">
        <v>378</v>
      </c>
      <c r="D54" s="152" t="s">
        <v>381</v>
      </c>
      <c r="E54" s="153">
        <v>44</v>
      </c>
      <c r="F54" s="217">
        <v>148.35</v>
      </c>
      <c r="G54" s="11">
        <f t="shared" si="1"/>
        <v>6527.4</v>
      </c>
      <c r="H54" s="21"/>
    </row>
    <row r="55" spans="1:9" s="22" customFormat="1" ht="30.75" thickBot="1" x14ac:dyDescent="0.3">
      <c r="A55" s="88" t="s">
        <v>176</v>
      </c>
      <c r="B55" s="28" t="s">
        <v>77</v>
      </c>
      <c r="C55" s="154" t="s">
        <v>379</v>
      </c>
      <c r="D55" s="152" t="s">
        <v>380</v>
      </c>
      <c r="E55" s="153">
        <v>8</v>
      </c>
      <c r="F55" s="217">
        <v>1715.96</v>
      </c>
      <c r="G55" s="11">
        <f t="shared" si="1"/>
        <v>13727.68</v>
      </c>
      <c r="H55" s="21"/>
    </row>
    <row r="56" spans="1:9" s="22" customFormat="1" ht="102.75" customHeight="1" thickBot="1" x14ac:dyDescent="0.3">
      <c r="A56" s="89" t="s">
        <v>176</v>
      </c>
      <c r="B56" s="29" t="s">
        <v>370</v>
      </c>
      <c r="C56" s="188" t="s">
        <v>389</v>
      </c>
      <c r="D56" s="157" t="s">
        <v>139</v>
      </c>
      <c r="E56" s="158">
        <v>1</v>
      </c>
      <c r="F56" s="218">
        <v>52389.27</v>
      </c>
      <c r="G56" s="25">
        <f t="shared" si="1"/>
        <v>52389.27</v>
      </c>
      <c r="H56" s="127" t="s">
        <v>78</v>
      </c>
      <c r="I56" s="93">
        <f>ROUND(SUM(G51:G56),2)</f>
        <v>116529.56</v>
      </c>
    </row>
    <row r="57" spans="1:9" s="22" customFormat="1" ht="45" x14ac:dyDescent="0.25">
      <c r="A57" s="56" t="s">
        <v>177</v>
      </c>
      <c r="B57" s="86" t="s">
        <v>15</v>
      </c>
      <c r="C57" s="159" t="s">
        <v>179</v>
      </c>
      <c r="D57" s="170" t="s">
        <v>380</v>
      </c>
      <c r="E57" s="166">
        <v>3169</v>
      </c>
      <c r="F57" s="219">
        <v>34.270000000000003</v>
      </c>
      <c r="G57" s="27">
        <f t="shared" si="1"/>
        <v>108601.63</v>
      </c>
      <c r="H57" s="204" t="s">
        <v>89</v>
      </c>
      <c r="I57" s="14"/>
    </row>
    <row r="58" spans="1:9" s="22" customFormat="1" ht="45" x14ac:dyDescent="0.25">
      <c r="A58" s="88" t="s">
        <v>177</v>
      </c>
      <c r="B58" s="28" t="s">
        <v>79</v>
      </c>
      <c r="C58" s="146" t="s">
        <v>180</v>
      </c>
      <c r="D58" s="78" t="s">
        <v>141</v>
      </c>
      <c r="E58" s="133">
        <v>6694</v>
      </c>
      <c r="F58" s="217">
        <v>11.09</v>
      </c>
      <c r="G58" s="11">
        <f t="shared" si="1"/>
        <v>74236.460000000006</v>
      </c>
      <c r="H58" s="205"/>
      <c r="I58" s="14"/>
    </row>
    <row r="59" spans="1:9" s="22" customFormat="1" ht="45" x14ac:dyDescent="0.25">
      <c r="A59" s="88" t="s">
        <v>177</v>
      </c>
      <c r="B59" s="28" t="s">
        <v>80</v>
      </c>
      <c r="C59" s="146" t="s">
        <v>217</v>
      </c>
      <c r="D59" s="78" t="s">
        <v>141</v>
      </c>
      <c r="E59" s="133">
        <v>6674</v>
      </c>
      <c r="F59" s="217">
        <v>8.5</v>
      </c>
      <c r="G59" s="11">
        <f t="shared" si="1"/>
        <v>56729</v>
      </c>
      <c r="H59" s="205"/>
      <c r="I59" s="14"/>
    </row>
    <row r="60" spans="1:9" s="22" customFormat="1" ht="45" x14ac:dyDescent="0.25">
      <c r="A60" s="88" t="s">
        <v>177</v>
      </c>
      <c r="B60" s="28" t="s">
        <v>81</v>
      </c>
      <c r="C60" s="146" t="s">
        <v>181</v>
      </c>
      <c r="D60" s="78" t="s">
        <v>141</v>
      </c>
      <c r="E60" s="133">
        <v>12851</v>
      </c>
      <c r="F60" s="217">
        <v>0.43</v>
      </c>
      <c r="G60" s="11">
        <f t="shared" si="1"/>
        <v>5525.93</v>
      </c>
      <c r="H60" s="205"/>
      <c r="I60" s="14"/>
    </row>
    <row r="61" spans="1:9" s="22" customFormat="1" ht="45" x14ac:dyDescent="0.25">
      <c r="A61" s="88" t="s">
        <v>177</v>
      </c>
      <c r="B61" s="28" t="s">
        <v>82</v>
      </c>
      <c r="C61" s="146" t="s">
        <v>218</v>
      </c>
      <c r="D61" s="78" t="s">
        <v>141</v>
      </c>
      <c r="E61" s="133">
        <v>6507</v>
      </c>
      <c r="F61" s="217">
        <v>8.0299999999999994</v>
      </c>
      <c r="G61" s="11">
        <f t="shared" si="1"/>
        <v>52251.21</v>
      </c>
      <c r="H61" s="205"/>
      <c r="I61" s="14"/>
    </row>
    <row r="62" spans="1:9" s="22" customFormat="1" ht="45" x14ac:dyDescent="0.25">
      <c r="A62" s="88" t="s">
        <v>177</v>
      </c>
      <c r="B62" s="28" t="s">
        <v>83</v>
      </c>
      <c r="C62" s="146" t="s">
        <v>219</v>
      </c>
      <c r="D62" s="78" t="s">
        <v>141</v>
      </c>
      <c r="E62" s="133">
        <v>6344</v>
      </c>
      <c r="F62" s="217">
        <v>17</v>
      </c>
      <c r="G62" s="11">
        <f t="shared" si="1"/>
        <v>107848</v>
      </c>
      <c r="H62" s="205"/>
      <c r="I62" s="14"/>
    </row>
    <row r="63" spans="1:9" s="22" customFormat="1" ht="45" x14ac:dyDescent="0.25">
      <c r="A63" s="88" t="s">
        <v>177</v>
      </c>
      <c r="B63" s="28" t="s">
        <v>84</v>
      </c>
      <c r="C63" s="146" t="s">
        <v>182</v>
      </c>
      <c r="D63" s="78" t="s">
        <v>138</v>
      </c>
      <c r="E63" s="133">
        <v>1557</v>
      </c>
      <c r="F63" s="217">
        <v>30.67</v>
      </c>
      <c r="G63" s="11">
        <f t="shared" si="1"/>
        <v>47753.19</v>
      </c>
      <c r="H63" s="205"/>
      <c r="I63" s="14"/>
    </row>
    <row r="64" spans="1:9" s="22" customFormat="1" ht="45" x14ac:dyDescent="0.25">
      <c r="A64" s="88" t="s">
        <v>177</v>
      </c>
      <c r="B64" s="28" t="s">
        <v>85</v>
      </c>
      <c r="C64" s="146" t="s">
        <v>183</v>
      </c>
      <c r="D64" s="78" t="s">
        <v>138</v>
      </c>
      <c r="E64" s="133">
        <v>1557</v>
      </c>
      <c r="F64" s="217">
        <v>1.7</v>
      </c>
      <c r="G64" s="11">
        <f t="shared" si="1"/>
        <v>2646.9</v>
      </c>
      <c r="H64" s="205"/>
      <c r="I64" s="14"/>
    </row>
    <row r="65" spans="1:9" s="22" customFormat="1" ht="45.75" thickBot="1" x14ac:dyDescent="0.3">
      <c r="A65" s="90" t="s">
        <v>177</v>
      </c>
      <c r="B65" s="79" t="s">
        <v>86</v>
      </c>
      <c r="C65" s="147" t="s">
        <v>220</v>
      </c>
      <c r="D65" s="85" t="s">
        <v>141</v>
      </c>
      <c r="E65" s="134">
        <v>7240</v>
      </c>
      <c r="F65" s="220">
        <v>7.5</v>
      </c>
      <c r="G65" s="24">
        <f t="shared" si="1"/>
        <v>54300</v>
      </c>
      <c r="H65" s="205"/>
      <c r="I65" s="14"/>
    </row>
    <row r="66" spans="1:9" s="22" customFormat="1" ht="45" x14ac:dyDescent="0.25">
      <c r="A66" s="87" t="s">
        <v>178</v>
      </c>
      <c r="B66" s="26" t="s">
        <v>15</v>
      </c>
      <c r="C66" s="145" t="s">
        <v>179</v>
      </c>
      <c r="D66" s="150" t="s">
        <v>380</v>
      </c>
      <c r="E66" s="160">
        <v>2579</v>
      </c>
      <c r="F66" s="216"/>
      <c r="G66" s="9">
        <f t="shared" si="1"/>
        <v>0</v>
      </c>
      <c r="H66" s="205"/>
      <c r="I66" s="14"/>
    </row>
    <row r="67" spans="1:9" s="22" customFormat="1" ht="45" x14ac:dyDescent="0.25">
      <c r="A67" s="88" t="s">
        <v>178</v>
      </c>
      <c r="B67" s="28" t="s">
        <v>79</v>
      </c>
      <c r="C67" s="146" t="s">
        <v>184</v>
      </c>
      <c r="D67" s="155" t="s">
        <v>141</v>
      </c>
      <c r="E67" s="156">
        <v>6694</v>
      </c>
      <c r="F67" s="217"/>
      <c r="G67" s="11">
        <f t="shared" si="1"/>
        <v>0</v>
      </c>
      <c r="H67" s="205"/>
      <c r="I67" s="14"/>
    </row>
    <row r="68" spans="1:9" s="22" customFormat="1" ht="45" x14ac:dyDescent="0.25">
      <c r="A68" s="88" t="s">
        <v>178</v>
      </c>
      <c r="B68" s="28" t="s">
        <v>80</v>
      </c>
      <c r="C68" s="146" t="s">
        <v>217</v>
      </c>
      <c r="D68" s="155" t="s">
        <v>141</v>
      </c>
      <c r="E68" s="156">
        <v>6674</v>
      </c>
      <c r="F68" s="217"/>
      <c r="G68" s="11">
        <f t="shared" si="1"/>
        <v>0</v>
      </c>
      <c r="H68" s="205"/>
      <c r="I68" s="14"/>
    </row>
    <row r="69" spans="1:9" s="22" customFormat="1" ht="45" x14ac:dyDescent="0.25">
      <c r="A69" s="88" t="s">
        <v>178</v>
      </c>
      <c r="B69" s="28" t="s">
        <v>81</v>
      </c>
      <c r="C69" s="146" t="s">
        <v>181</v>
      </c>
      <c r="D69" s="155" t="s">
        <v>141</v>
      </c>
      <c r="E69" s="156">
        <v>12851</v>
      </c>
      <c r="F69" s="217"/>
      <c r="G69" s="11">
        <f t="shared" si="1"/>
        <v>0</v>
      </c>
      <c r="H69" s="205"/>
      <c r="I69" s="14"/>
    </row>
    <row r="70" spans="1:9" s="22" customFormat="1" ht="45" x14ac:dyDescent="0.25">
      <c r="A70" s="88" t="s">
        <v>178</v>
      </c>
      <c r="B70" s="28" t="s">
        <v>82</v>
      </c>
      <c r="C70" s="146" t="s">
        <v>218</v>
      </c>
      <c r="D70" s="155" t="s">
        <v>141</v>
      </c>
      <c r="E70" s="156">
        <v>6507</v>
      </c>
      <c r="F70" s="217"/>
      <c r="G70" s="11">
        <f t="shared" ref="G70:G101" si="2">ROUND((E70*F70),2)</f>
        <v>0</v>
      </c>
      <c r="H70" s="205"/>
    </row>
    <row r="71" spans="1:9" s="22" customFormat="1" ht="45" x14ac:dyDescent="0.25">
      <c r="A71" s="88" t="s">
        <v>178</v>
      </c>
      <c r="B71" s="28" t="s">
        <v>83</v>
      </c>
      <c r="C71" s="146" t="s">
        <v>219</v>
      </c>
      <c r="D71" s="155" t="s">
        <v>141</v>
      </c>
      <c r="E71" s="156">
        <v>6344</v>
      </c>
      <c r="F71" s="217"/>
      <c r="G71" s="11">
        <f t="shared" si="2"/>
        <v>0</v>
      </c>
      <c r="H71" s="205"/>
      <c r="I71" s="14"/>
    </row>
    <row r="72" spans="1:9" s="22" customFormat="1" ht="45" x14ac:dyDescent="0.25">
      <c r="A72" s="88" t="s">
        <v>178</v>
      </c>
      <c r="B72" s="28" t="s">
        <v>84</v>
      </c>
      <c r="C72" s="146" t="s">
        <v>182</v>
      </c>
      <c r="D72" s="155" t="s">
        <v>138</v>
      </c>
      <c r="E72" s="156">
        <v>1557</v>
      </c>
      <c r="F72" s="217"/>
      <c r="G72" s="11">
        <f t="shared" si="2"/>
        <v>0</v>
      </c>
      <c r="H72" s="205"/>
    </row>
    <row r="73" spans="1:9" s="22" customFormat="1" ht="45.75" thickBot="1" x14ac:dyDescent="0.3">
      <c r="A73" s="88" t="s">
        <v>178</v>
      </c>
      <c r="B73" s="28" t="s">
        <v>85</v>
      </c>
      <c r="C73" s="146" t="s">
        <v>183</v>
      </c>
      <c r="D73" s="155" t="s">
        <v>138</v>
      </c>
      <c r="E73" s="156">
        <v>1557</v>
      </c>
      <c r="F73" s="217"/>
      <c r="G73" s="11">
        <f t="shared" si="2"/>
        <v>0</v>
      </c>
      <c r="H73" s="206"/>
      <c r="I73" s="14"/>
    </row>
    <row r="74" spans="1:9" s="22" customFormat="1" ht="45.75" thickBot="1" x14ac:dyDescent="0.3">
      <c r="A74" s="90" t="s">
        <v>178</v>
      </c>
      <c r="B74" s="79" t="s">
        <v>86</v>
      </c>
      <c r="C74" s="147" t="s">
        <v>220</v>
      </c>
      <c r="D74" s="161" t="s">
        <v>141</v>
      </c>
      <c r="E74" s="162">
        <v>7240</v>
      </c>
      <c r="F74" s="220"/>
      <c r="G74" s="24">
        <f t="shared" si="2"/>
        <v>0</v>
      </c>
      <c r="H74" s="94" t="s">
        <v>87</v>
      </c>
      <c r="I74" s="93">
        <f>ROUND(SUM(G66:G74),2)</f>
        <v>0</v>
      </c>
    </row>
    <row r="75" spans="1:9" s="22" customFormat="1" ht="15.75" thickBot="1" x14ac:dyDescent="0.3">
      <c r="A75" s="87" t="s">
        <v>335</v>
      </c>
      <c r="B75" s="26" t="s">
        <v>88</v>
      </c>
      <c r="C75" s="145" t="s">
        <v>382</v>
      </c>
      <c r="D75" s="92" t="s">
        <v>231</v>
      </c>
      <c r="E75" s="163">
        <v>3</v>
      </c>
      <c r="F75" s="216">
        <v>477.51</v>
      </c>
      <c r="G75" s="9">
        <f t="shared" si="2"/>
        <v>1432.53</v>
      </c>
      <c r="H75" s="57"/>
      <c r="I75" s="14"/>
    </row>
    <row r="76" spans="1:9" s="22" customFormat="1" ht="15.75" thickBot="1" x14ac:dyDescent="0.3">
      <c r="A76" s="87" t="s">
        <v>335</v>
      </c>
      <c r="B76" s="28" t="s">
        <v>90</v>
      </c>
      <c r="C76" s="146" t="s">
        <v>369</v>
      </c>
      <c r="D76" s="91" t="s">
        <v>231</v>
      </c>
      <c r="E76" s="164">
        <v>6</v>
      </c>
      <c r="F76" s="219">
        <v>86.51</v>
      </c>
      <c r="G76" s="27">
        <f t="shared" si="2"/>
        <v>519.05999999999995</v>
      </c>
      <c r="H76" s="57"/>
      <c r="I76" s="14"/>
    </row>
    <row r="77" spans="1:9" s="22" customFormat="1" ht="18" x14ac:dyDescent="0.25">
      <c r="A77" s="87" t="s">
        <v>335</v>
      </c>
      <c r="B77" s="28" t="s">
        <v>91</v>
      </c>
      <c r="C77" s="146" t="s">
        <v>171</v>
      </c>
      <c r="D77" s="91" t="s">
        <v>141</v>
      </c>
      <c r="E77" s="164">
        <v>3773</v>
      </c>
      <c r="F77" s="219">
        <v>0.39</v>
      </c>
      <c r="G77" s="27">
        <f t="shared" si="2"/>
        <v>1471.47</v>
      </c>
      <c r="H77" s="57"/>
      <c r="I77" s="14"/>
    </row>
    <row r="78" spans="1:9" s="22" customFormat="1" ht="18" x14ac:dyDescent="0.25">
      <c r="A78" s="88" t="s">
        <v>335</v>
      </c>
      <c r="B78" s="28" t="s">
        <v>92</v>
      </c>
      <c r="C78" s="146" t="s">
        <v>191</v>
      </c>
      <c r="D78" s="91" t="s">
        <v>140</v>
      </c>
      <c r="E78" s="156">
        <v>1132</v>
      </c>
      <c r="F78" s="217">
        <v>1.92</v>
      </c>
      <c r="G78" s="11">
        <f t="shared" si="2"/>
        <v>2173.44</v>
      </c>
      <c r="H78" s="57"/>
      <c r="I78" s="14"/>
    </row>
    <row r="79" spans="1:9" s="22" customFormat="1" ht="18" x14ac:dyDescent="0.25">
      <c r="A79" s="88" t="s">
        <v>335</v>
      </c>
      <c r="B79" s="28" t="s">
        <v>93</v>
      </c>
      <c r="C79" s="146" t="s">
        <v>179</v>
      </c>
      <c r="D79" s="91" t="s">
        <v>140</v>
      </c>
      <c r="E79" s="156">
        <v>1357</v>
      </c>
      <c r="F79" s="217">
        <v>41.75</v>
      </c>
      <c r="G79" s="11">
        <f t="shared" si="2"/>
        <v>56654.75</v>
      </c>
      <c r="H79" s="57"/>
      <c r="I79" s="14"/>
    </row>
    <row r="80" spans="1:9" s="22" customFormat="1" ht="30" x14ac:dyDescent="0.25">
      <c r="A80" s="88" t="s">
        <v>335</v>
      </c>
      <c r="B80" s="28" t="s">
        <v>94</v>
      </c>
      <c r="C80" s="146" t="s">
        <v>180</v>
      </c>
      <c r="D80" s="91" t="s">
        <v>141</v>
      </c>
      <c r="E80" s="156">
        <v>3207</v>
      </c>
      <c r="F80" s="217">
        <v>13.05</v>
      </c>
      <c r="G80" s="11">
        <f t="shared" si="2"/>
        <v>41851.35</v>
      </c>
      <c r="H80" s="57"/>
      <c r="I80" s="14"/>
    </row>
    <row r="81" spans="1:9" s="22" customFormat="1" ht="18" x14ac:dyDescent="0.25">
      <c r="A81" s="88" t="s">
        <v>335</v>
      </c>
      <c r="B81" s="28" t="s">
        <v>95</v>
      </c>
      <c r="C81" s="146" t="s">
        <v>219</v>
      </c>
      <c r="D81" s="91" t="s">
        <v>141</v>
      </c>
      <c r="E81" s="156">
        <v>1448</v>
      </c>
      <c r="F81" s="217">
        <v>21.81</v>
      </c>
      <c r="G81" s="11">
        <f t="shared" si="2"/>
        <v>31580.880000000001</v>
      </c>
      <c r="H81" s="57"/>
      <c r="I81" s="14"/>
    </row>
    <row r="82" spans="1:9" s="22" customFormat="1" ht="18" x14ac:dyDescent="0.25">
      <c r="A82" s="88" t="s">
        <v>335</v>
      </c>
      <c r="B82" s="28" t="s">
        <v>96</v>
      </c>
      <c r="C82" s="146" t="s">
        <v>218</v>
      </c>
      <c r="D82" s="91" t="s">
        <v>141</v>
      </c>
      <c r="E82" s="156">
        <v>1366</v>
      </c>
      <c r="F82" s="217">
        <v>13.23</v>
      </c>
      <c r="G82" s="11">
        <f t="shared" si="2"/>
        <v>18072.18</v>
      </c>
      <c r="H82" s="57"/>
      <c r="I82" s="14"/>
    </row>
    <row r="83" spans="1:9" s="22" customFormat="1" ht="30" customHeight="1" x14ac:dyDescent="0.25">
      <c r="A83" s="88" t="s">
        <v>335</v>
      </c>
      <c r="B83" s="28" t="s">
        <v>97</v>
      </c>
      <c r="C83" s="146" t="s">
        <v>181</v>
      </c>
      <c r="D83" s="91" t="s">
        <v>141</v>
      </c>
      <c r="E83" s="156">
        <v>2814</v>
      </c>
      <c r="F83" s="217">
        <v>0.43</v>
      </c>
      <c r="G83" s="11">
        <f t="shared" si="2"/>
        <v>1210.02</v>
      </c>
      <c r="H83" s="57"/>
      <c r="I83" s="14"/>
    </row>
    <row r="84" spans="1:9" s="22" customFormat="1" ht="30" customHeight="1" x14ac:dyDescent="0.25">
      <c r="A84" s="88" t="s">
        <v>335</v>
      </c>
      <c r="B84" s="28" t="s">
        <v>185</v>
      </c>
      <c r="C84" s="146" t="s">
        <v>217</v>
      </c>
      <c r="D84" s="91" t="s">
        <v>141</v>
      </c>
      <c r="E84" s="156">
        <v>1363</v>
      </c>
      <c r="F84" s="217">
        <v>13.53</v>
      </c>
      <c r="G84" s="11">
        <f t="shared" si="2"/>
        <v>18441.39</v>
      </c>
      <c r="H84" s="57"/>
      <c r="I84" s="14"/>
    </row>
    <row r="85" spans="1:9" s="22" customFormat="1" ht="30" customHeight="1" x14ac:dyDescent="0.25">
      <c r="A85" s="88" t="s">
        <v>335</v>
      </c>
      <c r="B85" s="28" t="s">
        <v>186</v>
      </c>
      <c r="C85" s="146" t="s">
        <v>192</v>
      </c>
      <c r="D85" s="91" t="s">
        <v>141</v>
      </c>
      <c r="E85" s="133">
        <v>595</v>
      </c>
      <c r="F85" s="217">
        <v>32.6</v>
      </c>
      <c r="G85" s="11">
        <f t="shared" si="2"/>
        <v>19397</v>
      </c>
      <c r="H85" s="57"/>
      <c r="I85" s="14"/>
    </row>
    <row r="86" spans="1:9" s="22" customFormat="1" ht="30" customHeight="1" x14ac:dyDescent="0.25">
      <c r="A86" s="88" t="s">
        <v>335</v>
      </c>
      <c r="B86" s="28" t="s">
        <v>187</v>
      </c>
      <c r="C86" s="146" t="s">
        <v>193</v>
      </c>
      <c r="D86" s="78" t="s">
        <v>141</v>
      </c>
      <c r="E86" s="133">
        <v>854</v>
      </c>
      <c r="F86" s="217">
        <v>24.39</v>
      </c>
      <c r="G86" s="11">
        <f t="shared" si="2"/>
        <v>20829.060000000001</v>
      </c>
      <c r="H86" s="57"/>
      <c r="I86" s="14"/>
    </row>
    <row r="87" spans="1:9" s="22" customFormat="1" ht="30" customHeight="1" x14ac:dyDescent="0.25">
      <c r="A87" s="88" t="s">
        <v>335</v>
      </c>
      <c r="B87" s="28" t="s">
        <v>188</v>
      </c>
      <c r="C87" s="146" t="s">
        <v>194</v>
      </c>
      <c r="D87" s="78" t="s">
        <v>141</v>
      </c>
      <c r="E87" s="133">
        <v>854</v>
      </c>
      <c r="F87" s="217">
        <v>2.46</v>
      </c>
      <c r="G87" s="11">
        <f t="shared" si="2"/>
        <v>2100.84</v>
      </c>
    </row>
    <row r="88" spans="1:9" s="22" customFormat="1" ht="30" customHeight="1" x14ac:dyDescent="0.25">
      <c r="A88" s="88" t="s">
        <v>335</v>
      </c>
      <c r="B88" s="28" t="s">
        <v>189</v>
      </c>
      <c r="C88" s="146" t="s">
        <v>182</v>
      </c>
      <c r="D88" s="78" t="s">
        <v>138</v>
      </c>
      <c r="E88" s="133">
        <v>1031</v>
      </c>
      <c r="F88" s="217">
        <v>30.67</v>
      </c>
      <c r="G88" s="11">
        <f t="shared" si="2"/>
        <v>31620.77</v>
      </c>
      <c r="H88" s="57"/>
      <c r="I88" s="14"/>
    </row>
    <row r="89" spans="1:9" s="22" customFormat="1" ht="30" customHeight="1" thickBot="1" x14ac:dyDescent="0.3">
      <c r="A89" s="88" t="s">
        <v>335</v>
      </c>
      <c r="B89" s="29" t="s">
        <v>190</v>
      </c>
      <c r="C89" s="146" t="s">
        <v>221</v>
      </c>
      <c r="D89" s="78" t="s">
        <v>138</v>
      </c>
      <c r="E89" s="133">
        <v>278</v>
      </c>
      <c r="F89" s="217">
        <v>29.41</v>
      </c>
      <c r="G89" s="11">
        <f t="shared" si="2"/>
        <v>8175.98</v>
      </c>
    </row>
    <row r="90" spans="1:9" s="22" customFormat="1" ht="30" customHeight="1" thickBot="1" x14ac:dyDescent="0.3">
      <c r="A90" s="88" t="s">
        <v>335</v>
      </c>
      <c r="B90" s="28" t="s">
        <v>190</v>
      </c>
      <c r="C90" s="146" t="s">
        <v>183</v>
      </c>
      <c r="D90" s="78" t="s">
        <v>138</v>
      </c>
      <c r="E90" s="133">
        <v>1309</v>
      </c>
      <c r="F90" s="217">
        <v>1.7</v>
      </c>
      <c r="G90" s="11">
        <f t="shared" si="2"/>
        <v>2225.3000000000002</v>
      </c>
      <c r="H90" s="13"/>
      <c r="I90" s="14"/>
    </row>
    <row r="91" spans="1:9" s="22" customFormat="1" ht="30" customHeight="1" thickBot="1" x14ac:dyDescent="0.3">
      <c r="A91" s="89" t="s">
        <v>335</v>
      </c>
      <c r="B91" s="29" t="s">
        <v>383</v>
      </c>
      <c r="C91" s="148" t="s">
        <v>220</v>
      </c>
      <c r="D91" s="83" t="s">
        <v>141</v>
      </c>
      <c r="E91" s="135">
        <v>229</v>
      </c>
      <c r="F91" s="218">
        <v>7.5</v>
      </c>
      <c r="G91" s="25">
        <f t="shared" si="2"/>
        <v>1717.5</v>
      </c>
      <c r="H91" s="126" t="s">
        <v>98</v>
      </c>
      <c r="I91" s="93">
        <f>ROUND(SUM(G75:G91),2)</f>
        <v>259473.52</v>
      </c>
    </row>
    <row r="92" spans="1:9" s="22" customFormat="1" ht="30" customHeight="1" x14ac:dyDescent="0.25">
      <c r="A92" s="56" t="s">
        <v>222</v>
      </c>
      <c r="B92" s="86" t="s">
        <v>99</v>
      </c>
      <c r="C92" s="159" t="s">
        <v>223</v>
      </c>
      <c r="D92" s="165" t="s">
        <v>380</v>
      </c>
      <c r="E92" s="166">
        <v>70</v>
      </c>
      <c r="F92" s="219">
        <v>28.48</v>
      </c>
      <c r="G92" s="27">
        <f t="shared" si="2"/>
        <v>1993.6</v>
      </c>
      <c r="H92" s="13"/>
      <c r="I92" s="14"/>
    </row>
    <row r="93" spans="1:9" s="22" customFormat="1" ht="30" customHeight="1" x14ac:dyDescent="0.25">
      <c r="A93" s="88" t="s">
        <v>222</v>
      </c>
      <c r="B93" s="28" t="s">
        <v>100</v>
      </c>
      <c r="C93" s="146" t="s">
        <v>180</v>
      </c>
      <c r="D93" s="91" t="s">
        <v>141</v>
      </c>
      <c r="E93" s="156">
        <v>226</v>
      </c>
      <c r="F93" s="217">
        <v>11.09</v>
      </c>
      <c r="G93" s="11">
        <f t="shared" si="2"/>
        <v>2506.34</v>
      </c>
      <c r="H93" s="13"/>
      <c r="I93" s="14"/>
    </row>
    <row r="94" spans="1:9" s="22" customFormat="1" ht="30" customHeight="1" x14ac:dyDescent="0.25">
      <c r="A94" s="88" t="s">
        <v>222</v>
      </c>
      <c r="B94" s="28" t="s">
        <v>101</v>
      </c>
      <c r="C94" s="146" t="s">
        <v>192</v>
      </c>
      <c r="D94" s="91" t="s">
        <v>141</v>
      </c>
      <c r="E94" s="156">
        <v>178</v>
      </c>
      <c r="F94" s="217">
        <v>32.6</v>
      </c>
      <c r="G94" s="11">
        <f t="shared" si="2"/>
        <v>5802.8</v>
      </c>
      <c r="H94" s="13"/>
      <c r="I94" s="14"/>
    </row>
    <row r="95" spans="1:9" s="22" customFormat="1" ht="30" customHeight="1" x14ac:dyDescent="0.25">
      <c r="A95" s="88" t="s">
        <v>222</v>
      </c>
      <c r="B95" s="28" t="s">
        <v>195</v>
      </c>
      <c r="C95" s="146" t="s">
        <v>224</v>
      </c>
      <c r="D95" s="91" t="s">
        <v>141</v>
      </c>
      <c r="E95" s="156">
        <v>49</v>
      </c>
      <c r="F95" s="217">
        <v>2.46</v>
      </c>
      <c r="G95" s="11">
        <f t="shared" si="2"/>
        <v>120.54</v>
      </c>
      <c r="H95" s="13"/>
      <c r="I95" s="14"/>
    </row>
    <row r="96" spans="1:9" s="22" customFormat="1" ht="30" customHeight="1" x14ac:dyDescent="0.25">
      <c r="A96" s="88" t="s">
        <v>222</v>
      </c>
      <c r="B96" s="28" t="s">
        <v>196</v>
      </c>
      <c r="C96" s="146" t="s">
        <v>225</v>
      </c>
      <c r="D96" s="91" t="s">
        <v>141</v>
      </c>
      <c r="E96" s="156">
        <v>40</v>
      </c>
      <c r="F96" s="217">
        <v>32.380000000000003</v>
      </c>
      <c r="G96" s="11">
        <f t="shared" si="2"/>
        <v>1295.2</v>
      </c>
      <c r="H96" s="13"/>
      <c r="I96" s="14"/>
    </row>
    <row r="97" spans="1:11" s="22" customFormat="1" ht="30" customHeight="1" x14ac:dyDescent="0.25">
      <c r="A97" s="88" t="s">
        <v>222</v>
      </c>
      <c r="B97" s="28" t="s">
        <v>197</v>
      </c>
      <c r="C97" s="146" t="s">
        <v>226</v>
      </c>
      <c r="D97" s="91" t="s">
        <v>141</v>
      </c>
      <c r="E97" s="156">
        <v>9</v>
      </c>
      <c r="F97" s="217">
        <v>32.380000000000003</v>
      </c>
      <c r="G97" s="11">
        <f t="shared" si="2"/>
        <v>291.42</v>
      </c>
      <c r="H97" s="13"/>
      <c r="I97" s="14"/>
    </row>
    <row r="98" spans="1:11" s="22" customFormat="1" ht="30" customHeight="1" x14ac:dyDescent="0.25">
      <c r="A98" s="88" t="s">
        <v>222</v>
      </c>
      <c r="B98" s="28" t="s">
        <v>198</v>
      </c>
      <c r="C98" s="146" t="s">
        <v>182</v>
      </c>
      <c r="D98" s="91" t="s">
        <v>138</v>
      </c>
      <c r="E98" s="156">
        <v>150</v>
      </c>
      <c r="F98" s="217">
        <v>30.67</v>
      </c>
      <c r="G98" s="11">
        <f t="shared" si="2"/>
        <v>4600.5</v>
      </c>
      <c r="H98" s="57"/>
    </row>
    <row r="99" spans="1:11" s="22" customFormat="1" ht="30" customHeight="1" x14ac:dyDescent="0.25">
      <c r="A99" s="88" t="s">
        <v>222</v>
      </c>
      <c r="B99" s="28" t="s">
        <v>199</v>
      </c>
      <c r="C99" s="146" t="s">
        <v>183</v>
      </c>
      <c r="D99" s="91" t="s">
        <v>138</v>
      </c>
      <c r="E99" s="156">
        <v>150</v>
      </c>
      <c r="F99" s="217">
        <v>1.7</v>
      </c>
      <c r="G99" s="11">
        <f t="shared" si="2"/>
        <v>255</v>
      </c>
      <c r="K99" s="30"/>
    </row>
    <row r="100" spans="1:11" s="22" customFormat="1" ht="30" customHeight="1" x14ac:dyDescent="0.25">
      <c r="A100" s="88" t="s">
        <v>222</v>
      </c>
      <c r="B100" s="28" t="s">
        <v>200</v>
      </c>
      <c r="C100" s="146" t="s">
        <v>227</v>
      </c>
      <c r="D100" s="91" t="s">
        <v>138</v>
      </c>
      <c r="E100" s="156">
        <v>152</v>
      </c>
      <c r="F100" s="217">
        <v>13.9</v>
      </c>
      <c r="G100" s="11">
        <f t="shared" si="2"/>
        <v>2112.8000000000002</v>
      </c>
      <c r="H100" s="57"/>
    </row>
    <row r="101" spans="1:11" s="22" customFormat="1" ht="30" customHeight="1" x14ac:dyDescent="0.25">
      <c r="A101" s="88" t="s">
        <v>222</v>
      </c>
      <c r="B101" s="28" t="s">
        <v>201</v>
      </c>
      <c r="C101" s="146" t="s">
        <v>228</v>
      </c>
      <c r="D101" s="91" t="s">
        <v>231</v>
      </c>
      <c r="E101" s="156">
        <v>4</v>
      </c>
      <c r="F101" s="217">
        <v>4589.3999999999996</v>
      </c>
      <c r="G101" s="11">
        <f t="shared" si="2"/>
        <v>18357.599999999999</v>
      </c>
      <c r="H101" s="57"/>
      <c r="I101" s="14"/>
    </row>
    <row r="102" spans="1:11" s="22" customFormat="1" ht="30" customHeight="1" thickBot="1" x14ac:dyDescent="0.3">
      <c r="A102" s="88" t="s">
        <v>222</v>
      </c>
      <c r="B102" s="28" t="s">
        <v>202</v>
      </c>
      <c r="C102" s="146" t="s">
        <v>229</v>
      </c>
      <c r="D102" s="91" t="s">
        <v>231</v>
      </c>
      <c r="E102" s="156">
        <v>4</v>
      </c>
      <c r="F102" s="217">
        <v>579.54999999999995</v>
      </c>
      <c r="G102" s="11">
        <f t="shared" ref="G102:G108" si="3">ROUND((E102*F102),2)</f>
        <v>2318.1999999999998</v>
      </c>
      <c r="H102" s="57"/>
      <c r="I102" s="14"/>
    </row>
    <row r="103" spans="1:11" s="22" customFormat="1" ht="30" customHeight="1" thickBot="1" x14ac:dyDescent="0.3">
      <c r="A103" s="90" t="s">
        <v>222</v>
      </c>
      <c r="B103" s="79" t="s">
        <v>203</v>
      </c>
      <c r="C103" s="147" t="s">
        <v>230</v>
      </c>
      <c r="D103" s="167" t="s">
        <v>231</v>
      </c>
      <c r="E103" s="162">
        <v>4</v>
      </c>
      <c r="F103" s="218">
        <v>354.98</v>
      </c>
      <c r="G103" s="24">
        <f t="shared" si="3"/>
        <v>1419.92</v>
      </c>
      <c r="H103" s="94" t="s">
        <v>102</v>
      </c>
      <c r="I103" s="93">
        <f>ROUND(SUM(G92:G103),2)</f>
        <v>41073.919999999998</v>
      </c>
    </row>
    <row r="104" spans="1:11" s="22" customFormat="1" ht="30" x14ac:dyDescent="0.25">
      <c r="A104" s="8" t="s">
        <v>233</v>
      </c>
      <c r="B104" s="26" t="s">
        <v>122</v>
      </c>
      <c r="C104" s="145" t="s">
        <v>223</v>
      </c>
      <c r="D104" s="168" t="s">
        <v>380</v>
      </c>
      <c r="E104" s="160">
        <v>1455</v>
      </c>
      <c r="F104" s="216">
        <v>28.55</v>
      </c>
      <c r="G104" s="9">
        <f t="shared" si="3"/>
        <v>41540.25</v>
      </c>
      <c r="H104" s="21"/>
    </row>
    <row r="105" spans="1:11" s="22" customFormat="1" ht="30" customHeight="1" x14ac:dyDescent="0.25">
      <c r="A105" s="10" t="s">
        <v>233</v>
      </c>
      <c r="B105" s="28" t="s">
        <v>123</v>
      </c>
      <c r="C105" s="146" t="s">
        <v>235</v>
      </c>
      <c r="D105" s="78" t="s">
        <v>141</v>
      </c>
      <c r="E105" s="133">
        <v>3119</v>
      </c>
      <c r="F105" s="217">
        <v>8.59</v>
      </c>
      <c r="G105" s="11">
        <f t="shared" si="3"/>
        <v>26792.21</v>
      </c>
      <c r="H105" s="13"/>
      <c r="I105" s="14"/>
    </row>
    <row r="106" spans="1:11" s="22" customFormat="1" ht="30" customHeight="1" x14ac:dyDescent="0.25">
      <c r="A106" s="10" t="s">
        <v>233</v>
      </c>
      <c r="B106" s="28" t="s">
        <v>124</v>
      </c>
      <c r="C106" s="146" t="s">
        <v>236</v>
      </c>
      <c r="D106" s="78" t="s">
        <v>141</v>
      </c>
      <c r="E106" s="133">
        <v>3079</v>
      </c>
      <c r="F106" s="217">
        <v>2.46</v>
      </c>
      <c r="G106" s="11">
        <f t="shared" si="3"/>
        <v>7574.34</v>
      </c>
      <c r="H106" s="13"/>
      <c r="I106" s="14"/>
    </row>
    <row r="107" spans="1:11" s="22" customFormat="1" ht="30" x14ac:dyDescent="0.25">
      <c r="A107" s="10" t="s">
        <v>233</v>
      </c>
      <c r="B107" s="28" t="s">
        <v>125</v>
      </c>
      <c r="C107" s="146" t="s">
        <v>193</v>
      </c>
      <c r="D107" s="78" t="s">
        <v>141</v>
      </c>
      <c r="E107" s="133">
        <v>3013</v>
      </c>
      <c r="F107" s="217">
        <v>24.39</v>
      </c>
      <c r="G107" s="11">
        <f t="shared" si="3"/>
        <v>73487.070000000007</v>
      </c>
      <c r="H107" s="13"/>
      <c r="I107" s="14"/>
    </row>
    <row r="108" spans="1:11" s="22" customFormat="1" ht="30" x14ac:dyDescent="0.25">
      <c r="A108" s="10" t="s">
        <v>233</v>
      </c>
      <c r="B108" s="28" t="s">
        <v>126</v>
      </c>
      <c r="C108" s="146" t="s">
        <v>225</v>
      </c>
      <c r="D108" s="78" t="s">
        <v>141</v>
      </c>
      <c r="E108" s="133">
        <v>37</v>
      </c>
      <c r="F108" s="217">
        <v>32.380000000000003</v>
      </c>
      <c r="G108" s="11">
        <f t="shared" si="3"/>
        <v>1198.06</v>
      </c>
      <c r="H108" s="13"/>
      <c r="I108" s="14"/>
    </row>
    <row r="109" spans="1:11" s="22" customFormat="1" ht="30" x14ac:dyDescent="0.25">
      <c r="A109" s="10" t="s">
        <v>233</v>
      </c>
      <c r="B109" s="28" t="s">
        <v>127</v>
      </c>
      <c r="C109" s="146" t="s">
        <v>226</v>
      </c>
      <c r="D109" s="78" t="s">
        <v>141</v>
      </c>
      <c r="E109" s="133">
        <v>29</v>
      </c>
      <c r="F109" s="217">
        <v>32.380000000000003</v>
      </c>
      <c r="G109" s="11">
        <f t="shared" ref="G109:G112" si="4">ROUND((E109*F109),2)</f>
        <v>939.02</v>
      </c>
    </row>
    <row r="110" spans="1:11" s="22" customFormat="1" ht="30" x14ac:dyDescent="0.25">
      <c r="A110" s="10" t="s">
        <v>233</v>
      </c>
      <c r="B110" s="28" t="s">
        <v>128</v>
      </c>
      <c r="C110" s="146" t="s">
        <v>227</v>
      </c>
      <c r="D110" s="78" t="s">
        <v>138</v>
      </c>
      <c r="E110" s="133">
        <v>2103</v>
      </c>
      <c r="F110" s="217">
        <v>13.9</v>
      </c>
      <c r="G110" s="11">
        <f>ROUND((E110*F110),2)</f>
        <v>29231.7</v>
      </c>
      <c r="H110" s="13"/>
      <c r="I110" s="14"/>
    </row>
    <row r="111" spans="1:11" s="22" customFormat="1" ht="30" x14ac:dyDescent="0.25">
      <c r="A111" s="10" t="s">
        <v>233</v>
      </c>
      <c r="B111" s="28" t="s">
        <v>103</v>
      </c>
      <c r="C111" s="146" t="s">
        <v>237</v>
      </c>
      <c r="D111" s="91" t="s">
        <v>140</v>
      </c>
      <c r="E111" s="133">
        <v>268</v>
      </c>
      <c r="F111" s="217">
        <v>5.89</v>
      </c>
      <c r="G111" s="11">
        <f>ROUND((E111*F111),2)</f>
        <v>1578.52</v>
      </c>
      <c r="H111" s="13"/>
      <c r="I111" s="14"/>
    </row>
    <row r="112" spans="1:11" s="22" customFormat="1" ht="30" x14ac:dyDescent="0.25">
      <c r="A112" s="10" t="s">
        <v>233</v>
      </c>
      <c r="B112" s="28" t="s">
        <v>129</v>
      </c>
      <c r="C112" s="146" t="s">
        <v>229</v>
      </c>
      <c r="D112" s="78" t="s">
        <v>231</v>
      </c>
      <c r="E112" s="133">
        <v>2</v>
      </c>
      <c r="F112" s="217">
        <v>579.54999999999995</v>
      </c>
      <c r="G112" s="11">
        <f t="shared" si="4"/>
        <v>1159.0999999999999</v>
      </c>
      <c r="H112" s="13"/>
      <c r="I112" s="14"/>
    </row>
    <row r="113" spans="1:9" s="22" customFormat="1" ht="30.75" thickBot="1" x14ac:dyDescent="0.3">
      <c r="A113" s="18" t="s">
        <v>233</v>
      </c>
      <c r="B113" s="29" t="s">
        <v>130</v>
      </c>
      <c r="C113" s="148" t="s">
        <v>230</v>
      </c>
      <c r="D113" s="95" t="s">
        <v>231</v>
      </c>
      <c r="E113" s="135">
        <v>2</v>
      </c>
      <c r="F113" s="218">
        <v>354.98</v>
      </c>
      <c r="G113" s="25">
        <f t="shared" ref="G113:G159" si="5">ROUND((E113*F113),2)</f>
        <v>709.96</v>
      </c>
    </row>
    <row r="114" spans="1:9" s="22" customFormat="1" ht="30" x14ac:dyDescent="0.25">
      <c r="A114" s="39" t="s">
        <v>234</v>
      </c>
      <c r="B114" s="86" t="s">
        <v>122</v>
      </c>
      <c r="C114" s="159" t="s">
        <v>238</v>
      </c>
      <c r="D114" s="97" t="s">
        <v>384</v>
      </c>
      <c r="E114" s="136">
        <v>13738</v>
      </c>
      <c r="F114" s="216">
        <v>30.83</v>
      </c>
      <c r="G114" s="27">
        <f t="shared" si="5"/>
        <v>423542.54</v>
      </c>
      <c r="H114" s="13"/>
      <c r="I114" s="14"/>
    </row>
    <row r="115" spans="1:9" s="22" customFormat="1" ht="30" x14ac:dyDescent="0.25">
      <c r="A115" s="10" t="s">
        <v>234</v>
      </c>
      <c r="B115" s="28" t="s">
        <v>123</v>
      </c>
      <c r="C115" s="146" t="s">
        <v>180</v>
      </c>
      <c r="D115" s="77" t="s">
        <v>175</v>
      </c>
      <c r="E115" s="133">
        <v>12959</v>
      </c>
      <c r="F115" s="217">
        <v>10.8</v>
      </c>
      <c r="G115" s="11">
        <f t="shared" si="5"/>
        <v>139957.20000000001</v>
      </c>
      <c r="H115" s="13"/>
      <c r="I115" s="14"/>
    </row>
    <row r="116" spans="1:9" s="22" customFormat="1" ht="30" x14ac:dyDescent="0.25">
      <c r="A116" s="10" t="s">
        <v>234</v>
      </c>
      <c r="B116" s="28" t="s">
        <v>124</v>
      </c>
      <c r="C116" s="146" t="s">
        <v>192</v>
      </c>
      <c r="D116" s="84" t="s">
        <v>175</v>
      </c>
      <c r="E116" s="133">
        <v>12928</v>
      </c>
      <c r="F116" s="217">
        <v>16.899999999999999</v>
      </c>
      <c r="G116" s="11">
        <f t="shared" si="5"/>
        <v>218483.20000000001</v>
      </c>
      <c r="H116" s="13"/>
      <c r="I116" s="14"/>
    </row>
    <row r="117" spans="1:9" s="22" customFormat="1" ht="30" x14ac:dyDescent="0.25">
      <c r="A117" s="10" t="s">
        <v>234</v>
      </c>
      <c r="B117" s="28" t="s">
        <v>125</v>
      </c>
      <c r="C117" s="146" t="s">
        <v>194</v>
      </c>
      <c r="D117" s="77" t="s">
        <v>175</v>
      </c>
      <c r="E117" s="139">
        <v>32.5</v>
      </c>
      <c r="F117" s="217">
        <v>2.46</v>
      </c>
      <c r="G117" s="11">
        <f t="shared" si="5"/>
        <v>79.95</v>
      </c>
    </row>
    <row r="118" spans="1:9" s="22" customFormat="1" ht="30" x14ac:dyDescent="0.25">
      <c r="A118" s="10" t="s">
        <v>234</v>
      </c>
      <c r="B118" s="28" t="s">
        <v>126</v>
      </c>
      <c r="C118" s="146" t="s">
        <v>225</v>
      </c>
      <c r="D118" s="77" t="s">
        <v>175</v>
      </c>
      <c r="E118" s="139">
        <v>28.2</v>
      </c>
      <c r="F118" s="217">
        <v>32.380000000000003</v>
      </c>
      <c r="G118" s="11">
        <f t="shared" si="5"/>
        <v>913.12</v>
      </c>
      <c r="H118" s="13"/>
      <c r="I118" s="14"/>
    </row>
    <row r="119" spans="1:9" s="22" customFormat="1" ht="30" x14ac:dyDescent="0.25">
      <c r="A119" s="10" t="s">
        <v>234</v>
      </c>
      <c r="B119" s="28" t="s">
        <v>127</v>
      </c>
      <c r="C119" s="146" t="s">
        <v>226</v>
      </c>
      <c r="D119" s="77" t="s">
        <v>175</v>
      </c>
      <c r="E119" s="139">
        <v>4.3</v>
      </c>
      <c r="F119" s="217">
        <v>32.380000000000003</v>
      </c>
      <c r="G119" s="11">
        <f t="shared" si="5"/>
        <v>139.22999999999999</v>
      </c>
      <c r="H119" s="13"/>
      <c r="I119" s="14"/>
    </row>
    <row r="120" spans="1:9" s="22" customFormat="1" ht="30" x14ac:dyDescent="0.25">
      <c r="A120" s="10" t="s">
        <v>234</v>
      </c>
      <c r="B120" s="28" t="s">
        <v>128</v>
      </c>
      <c r="C120" s="146" t="s">
        <v>227</v>
      </c>
      <c r="D120" s="77" t="s">
        <v>138</v>
      </c>
      <c r="E120" s="133">
        <v>10236</v>
      </c>
      <c r="F120" s="217">
        <v>13.9</v>
      </c>
      <c r="G120" s="11">
        <f t="shared" si="5"/>
        <v>142280.4</v>
      </c>
    </row>
    <row r="121" spans="1:9" s="22" customFormat="1" ht="30" x14ac:dyDescent="0.25">
      <c r="A121" s="10" t="s">
        <v>234</v>
      </c>
      <c r="B121" s="28" t="s">
        <v>103</v>
      </c>
      <c r="C121" s="146" t="s">
        <v>220</v>
      </c>
      <c r="D121" s="77" t="s">
        <v>175</v>
      </c>
      <c r="E121" s="133">
        <v>5079</v>
      </c>
      <c r="F121" s="217">
        <v>7.5</v>
      </c>
      <c r="G121" s="11">
        <f t="shared" si="5"/>
        <v>38092.5</v>
      </c>
      <c r="H121" s="13"/>
      <c r="I121" s="14"/>
    </row>
    <row r="122" spans="1:9" s="22" customFormat="1" ht="30" x14ac:dyDescent="0.25">
      <c r="A122" s="10" t="s">
        <v>234</v>
      </c>
      <c r="B122" s="28" t="s">
        <v>129</v>
      </c>
      <c r="C122" s="146" t="s">
        <v>237</v>
      </c>
      <c r="D122" s="84" t="s">
        <v>168</v>
      </c>
      <c r="E122" s="133">
        <v>2620</v>
      </c>
      <c r="F122" s="217">
        <v>5.89</v>
      </c>
      <c r="G122" s="11">
        <f t="shared" si="5"/>
        <v>15431.8</v>
      </c>
      <c r="H122" s="13"/>
      <c r="I122" s="14"/>
    </row>
    <row r="123" spans="1:9" s="22" customFormat="1" ht="30.75" thickBot="1" x14ac:dyDescent="0.3">
      <c r="A123" s="10" t="s">
        <v>234</v>
      </c>
      <c r="B123" s="28" t="s">
        <v>130</v>
      </c>
      <c r="C123" s="146" t="s">
        <v>229</v>
      </c>
      <c r="D123" s="77" t="s">
        <v>231</v>
      </c>
      <c r="E123" s="133">
        <v>9</v>
      </c>
      <c r="F123" s="217">
        <v>579.54999999999995</v>
      </c>
      <c r="G123" s="11">
        <f t="shared" si="5"/>
        <v>5215.95</v>
      </c>
    </row>
    <row r="124" spans="1:9" s="22" customFormat="1" ht="30.75" thickBot="1" x14ac:dyDescent="0.3">
      <c r="A124" s="23" t="s">
        <v>234</v>
      </c>
      <c r="B124" s="79" t="s">
        <v>232</v>
      </c>
      <c r="C124" s="147" t="s">
        <v>230</v>
      </c>
      <c r="D124" s="98" t="s">
        <v>231</v>
      </c>
      <c r="E124" s="134">
        <v>9</v>
      </c>
      <c r="F124" s="218">
        <v>354.98</v>
      </c>
      <c r="G124" s="24">
        <f t="shared" si="5"/>
        <v>3194.82</v>
      </c>
      <c r="H124" s="19" t="s">
        <v>104</v>
      </c>
      <c r="I124" s="20">
        <f>ROUND(SUM(G104:G124),2)</f>
        <v>1171540.94</v>
      </c>
    </row>
    <row r="125" spans="1:9" s="22" customFormat="1" ht="30" x14ac:dyDescent="0.25">
      <c r="A125" s="8" t="s">
        <v>258</v>
      </c>
      <c r="B125" s="26" t="s">
        <v>105</v>
      </c>
      <c r="C125" s="145" t="s">
        <v>259</v>
      </c>
      <c r="D125" s="92" t="s">
        <v>136</v>
      </c>
      <c r="E125" s="160">
        <v>57</v>
      </c>
      <c r="F125" s="219">
        <v>85</v>
      </c>
      <c r="G125" s="9">
        <f t="shared" si="5"/>
        <v>4845</v>
      </c>
    </row>
    <row r="126" spans="1:9" s="22" customFormat="1" ht="30" customHeight="1" x14ac:dyDescent="0.25">
      <c r="A126" s="10" t="s">
        <v>258</v>
      </c>
      <c r="B126" s="28" t="s">
        <v>106</v>
      </c>
      <c r="C126" s="169" t="s">
        <v>260</v>
      </c>
      <c r="D126" s="91" t="s">
        <v>141</v>
      </c>
      <c r="E126" s="139">
        <v>29</v>
      </c>
      <c r="F126" s="217">
        <v>140</v>
      </c>
      <c r="G126" s="11">
        <f t="shared" si="5"/>
        <v>4060</v>
      </c>
      <c r="H126" s="21"/>
    </row>
    <row r="127" spans="1:9" s="22" customFormat="1" ht="30" customHeight="1" x14ac:dyDescent="0.25">
      <c r="A127" s="10" t="s">
        <v>258</v>
      </c>
      <c r="B127" s="28" t="s">
        <v>107</v>
      </c>
      <c r="C127" s="169" t="s">
        <v>261</v>
      </c>
      <c r="D127" s="91" t="s">
        <v>136</v>
      </c>
      <c r="E127" s="133">
        <v>14</v>
      </c>
      <c r="F127" s="217">
        <v>170</v>
      </c>
      <c r="G127" s="11">
        <f t="shared" si="5"/>
        <v>2380</v>
      </c>
      <c r="H127" s="21"/>
    </row>
    <row r="128" spans="1:9" s="22" customFormat="1" ht="30" customHeight="1" x14ac:dyDescent="0.25">
      <c r="A128" s="10" t="s">
        <v>258</v>
      </c>
      <c r="B128" s="28" t="s">
        <v>108</v>
      </c>
      <c r="C128" s="169" t="s">
        <v>262</v>
      </c>
      <c r="D128" s="91" t="s">
        <v>141</v>
      </c>
      <c r="E128" s="139">
        <v>17</v>
      </c>
      <c r="F128" s="217">
        <v>120</v>
      </c>
      <c r="G128" s="11">
        <f t="shared" si="5"/>
        <v>2040</v>
      </c>
      <c r="H128" s="21"/>
    </row>
    <row r="129" spans="1:9" s="22" customFormat="1" ht="30" customHeight="1" x14ac:dyDescent="0.25">
      <c r="A129" s="10" t="s">
        <v>258</v>
      </c>
      <c r="B129" s="28" t="s">
        <v>239</v>
      </c>
      <c r="C129" s="169" t="s">
        <v>263</v>
      </c>
      <c r="D129" s="91" t="s">
        <v>136</v>
      </c>
      <c r="E129" s="133">
        <v>2</v>
      </c>
      <c r="F129" s="217">
        <v>250</v>
      </c>
      <c r="G129" s="11">
        <f t="shared" si="5"/>
        <v>500</v>
      </c>
      <c r="H129" s="21"/>
    </row>
    <row r="130" spans="1:9" s="22" customFormat="1" ht="30" customHeight="1" x14ac:dyDescent="0.25">
      <c r="A130" s="10" t="s">
        <v>258</v>
      </c>
      <c r="B130" s="28" t="s">
        <v>240</v>
      </c>
      <c r="C130" s="169" t="s">
        <v>264</v>
      </c>
      <c r="D130" s="91" t="s">
        <v>141</v>
      </c>
      <c r="E130" s="139">
        <v>34.200000000000003</v>
      </c>
      <c r="F130" s="217">
        <v>110</v>
      </c>
      <c r="G130" s="11">
        <f t="shared" si="5"/>
        <v>3762</v>
      </c>
      <c r="H130" s="21"/>
    </row>
    <row r="131" spans="1:9" s="22" customFormat="1" ht="30" customHeight="1" x14ac:dyDescent="0.25">
      <c r="A131" s="10" t="s">
        <v>258</v>
      </c>
      <c r="B131" s="28" t="s">
        <v>241</v>
      </c>
      <c r="C131" s="169" t="s">
        <v>265</v>
      </c>
      <c r="D131" s="91" t="s">
        <v>141</v>
      </c>
      <c r="E131" s="139">
        <v>23.8</v>
      </c>
      <c r="F131" s="217">
        <v>140</v>
      </c>
      <c r="G131" s="11">
        <f t="shared" si="5"/>
        <v>3332</v>
      </c>
      <c r="H131" s="21"/>
    </row>
    <row r="132" spans="1:9" s="22" customFormat="1" ht="30" customHeight="1" x14ac:dyDescent="0.25">
      <c r="A132" s="10" t="s">
        <v>258</v>
      </c>
      <c r="B132" s="28" t="s">
        <v>242</v>
      </c>
      <c r="C132" s="169" t="s">
        <v>266</v>
      </c>
      <c r="D132" s="91" t="s">
        <v>136</v>
      </c>
      <c r="E132" s="133">
        <v>139</v>
      </c>
      <c r="F132" s="217">
        <v>18</v>
      </c>
      <c r="G132" s="11">
        <f t="shared" si="5"/>
        <v>2502</v>
      </c>
      <c r="H132" s="13"/>
      <c r="I132" s="14"/>
    </row>
    <row r="133" spans="1:9" s="22" customFormat="1" ht="30" x14ac:dyDescent="0.25">
      <c r="A133" s="10" t="s">
        <v>258</v>
      </c>
      <c r="B133" s="28" t="s">
        <v>243</v>
      </c>
      <c r="C133" s="169" t="s">
        <v>267</v>
      </c>
      <c r="D133" s="91" t="s">
        <v>136</v>
      </c>
      <c r="E133" s="133">
        <v>16</v>
      </c>
      <c r="F133" s="217">
        <v>20</v>
      </c>
      <c r="G133" s="11">
        <f t="shared" si="5"/>
        <v>320</v>
      </c>
    </row>
    <row r="134" spans="1:9" s="22" customFormat="1" ht="30" x14ac:dyDescent="0.25">
      <c r="A134" s="10" t="s">
        <v>258</v>
      </c>
      <c r="B134" s="28" t="s">
        <v>244</v>
      </c>
      <c r="C134" s="169" t="s">
        <v>268</v>
      </c>
      <c r="D134" s="91" t="s">
        <v>138</v>
      </c>
      <c r="E134" s="133">
        <v>1207</v>
      </c>
      <c r="F134" s="217">
        <v>1.8</v>
      </c>
      <c r="G134" s="11">
        <f t="shared" si="5"/>
        <v>2172.6</v>
      </c>
      <c r="H134" s="13"/>
      <c r="I134" s="14"/>
    </row>
    <row r="135" spans="1:9" s="22" customFormat="1" ht="30" x14ac:dyDescent="0.25">
      <c r="A135" s="10" t="s">
        <v>258</v>
      </c>
      <c r="B135" s="28" t="s">
        <v>245</v>
      </c>
      <c r="C135" s="169" t="s">
        <v>269</v>
      </c>
      <c r="D135" s="91" t="s">
        <v>138</v>
      </c>
      <c r="E135" s="139">
        <v>512</v>
      </c>
      <c r="F135" s="217">
        <v>0.9</v>
      </c>
      <c r="G135" s="11">
        <f t="shared" si="5"/>
        <v>460.8</v>
      </c>
      <c r="H135" s="13"/>
      <c r="I135" s="14"/>
    </row>
    <row r="136" spans="1:9" s="22" customFormat="1" ht="30" x14ac:dyDescent="0.25">
      <c r="A136" s="10" t="s">
        <v>258</v>
      </c>
      <c r="B136" s="28" t="s">
        <v>246</v>
      </c>
      <c r="C136" s="169" t="s">
        <v>270</v>
      </c>
      <c r="D136" s="91" t="s">
        <v>138</v>
      </c>
      <c r="E136" s="133">
        <v>90</v>
      </c>
      <c r="F136" s="217">
        <v>3.75</v>
      </c>
      <c r="G136" s="11">
        <f t="shared" si="5"/>
        <v>337.5</v>
      </c>
      <c r="H136" s="13"/>
      <c r="I136" s="14"/>
    </row>
    <row r="137" spans="1:9" s="22" customFormat="1" ht="30" x14ac:dyDescent="0.25">
      <c r="A137" s="10" t="s">
        <v>258</v>
      </c>
      <c r="B137" s="28" t="s">
        <v>247</v>
      </c>
      <c r="C137" s="169" t="s">
        <v>271</v>
      </c>
      <c r="D137" s="91" t="s">
        <v>138</v>
      </c>
      <c r="E137" s="133">
        <v>151</v>
      </c>
      <c r="F137" s="217">
        <v>1.88</v>
      </c>
      <c r="G137" s="11">
        <f t="shared" si="5"/>
        <v>283.88</v>
      </c>
      <c r="H137" s="13"/>
      <c r="I137" s="14"/>
    </row>
    <row r="138" spans="1:9" s="22" customFormat="1" ht="30" x14ac:dyDescent="0.25">
      <c r="A138" s="10" t="s">
        <v>258</v>
      </c>
      <c r="B138" s="28" t="s">
        <v>248</v>
      </c>
      <c r="C138" s="169" t="s">
        <v>272</v>
      </c>
      <c r="D138" s="91" t="s">
        <v>141</v>
      </c>
      <c r="E138" s="139">
        <v>25</v>
      </c>
      <c r="F138" s="217">
        <v>15</v>
      </c>
      <c r="G138" s="11">
        <f t="shared" si="5"/>
        <v>375</v>
      </c>
      <c r="H138" s="109"/>
      <c r="I138" s="14"/>
    </row>
    <row r="139" spans="1:9" s="22" customFormat="1" ht="30" x14ac:dyDescent="0.25">
      <c r="A139" s="10" t="s">
        <v>258</v>
      </c>
      <c r="B139" s="28" t="s">
        <v>249</v>
      </c>
      <c r="C139" s="169" t="s">
        <v>273</v>
      </c>
      <c r="D139" s="91" t="s">
        <v>138</v>
      </c>
      <c r="E139" s="133">
        <v>12</v>
      </c>
      <c r="F139" s="217">
        <v>7.5</v>
      </c>
      <c r="G139" s="11">
        <f t="shared" si="5"/>
        <v>90</v>
      </c>
      <c r="H139" s="13"/>
      <c r="I139" s="14"/>
    </row>
    <row r="140" spans="1:9" s="22" customFormat="1" ht="30" x14ac:dyDescent="0.25">
      <c r="A140" s="10" t="s">
        <v>258</v>
      </c>
      <c r="B140" s="28" t="s">
        <v>250</v>
      </c>
      <c r="C140" s="169" t="s">
        <v>274</v>
      </c>
      <c r="D140" s="91" t="s">
        <v>141</v>
      </c>
      <c r="E140" s="133">
        <v>44</v>
      </c>
      <c r="F140" s="217">
        <v>15</v>
      </c>
      <c r="G140" s="11">
        <f t="shared" si="5"/>
        <v>660</v>
      </c>
      <c r="H140" s="13"/>
      <c r="I140" s="14"/>
    </row>
    <row r="141" spans="1:9" s="22" customFormat="1" ht="30" x14ac:dyDescent="0.25">
      <c r="A141" s="10" t="s">
        <v>258</v>
      </c>
      <c r="B141" s="28" t="s">
        <v>251</v>
      </c>
      <c r="C141" s="169" t="s">
        <v>275</v>
      </c>
      <c r="D141" s="91" t="s">
        <v>141</v>
      </c>
      <c r="E141" s="133">
        <v>17</v>
      </c>
      <c r="F141" s="217">
        <v>15</v>
      </c>
      <c r="G141" s="11">
        <f t="shared" si="5"/>
        <v>255</v>
      </c>
      <c r="H141" s="13"/>
      <c r="I141" s="14"/>
    </row>
    <row r="142" spans="1:9" s="22" customFormat="1" ht="30" x14ac:dyDescent="0.25">
      <c r="A142" s="10" t="s">
        <v>258</v>
      </c>
      <c r="B142" s="28" t="s">
        <v>252</v>
      </c>
      <c r="C142" s="169" t="s">
        <v>276</v>
      </c>
      <c r="D142" s="91" t="s">
        <v>141</v>
      </c>
      <c r="E142" s="133">
        <v>82</v>
      </c>
      <c r="F142" s="217">
        <v>15</v>
      </c>
      <c r="G142" s="11">
        <f t="shared" si="5"/>
        <v>1230</v>
      </c>
      <c r="H142" s="13"/>
      <c r="I142" s="14"/>
    </row>
    <row r="143" spans="1:9" s="22" customFormat="1" ht="30" x14ac:dyDescent="0.25">
      <c r="A143" s="10" t="s">
        <v>258</v>
      </c>
      <c r="B143" s="28" t="s">
        <v>253</v>
      </c>
      <c r="C143" s="169" t="s">
        <v>277</v>
      </c>
      <c r="D143" s="91" t="s">
        <v>138</v>
      </c>
      <c r="E143" s="133">
        <v>26</v>
      </c>
      <c r="F143" s="217">
        <v>3.15</v>
      </c>
      <c r="G143" s="11">
        <f t="shared" si="5"/>
        <v>81.900000000000006</v>
      </c>
    </row>
    <row r="144" spans="1:9" s="22" customFormat="1" ht="30" x14ac:dyDescent="0.25">
      <c r="A144" s="10" t="s">
        <v>258</v>
      </c>
      <c r="B144" s="28" t="s">
        <v>254</v>
      </c>
      <c r="C144" s="169" t="s">
        <v>278</v>
      </c>
      <c r="D144" s="91" t="s">
        <v>141</v>
      </c>
      <c r="E144" s="133">
        <v>3</v>
      </c>
      <c r="F144" s="217">
        <v>15</v>
      </c>
      <c r="G144" s="11">
        <f t="shared" si="5"/>
        <v>45</v>
      </c>
      <c r="H144" s="13"/>
      <c r="I144" s="14"/>
    </row>
    <row r="145" spans="1:9" s="22" customFormat="1" ht="30" x14ac:dyDescent="0.25">
      <c r="A145" s="10" t="s">
        <v>258</v>
      </c>
      <c r="B145" s="28" t="s">
        <v>255</v>
      </c>
      <c r="C145" s="146" t="s">
        <v>373</v>
      </c>
      <c r="D145" s="91" t="s">
        <v>138</v>
      </c>
      <c r="E145" s="133">
        <v>4496</v>
      </c>
      <c r="F145" s="217">
        <v>36</v>
      </c>
      <c r="G145" s="11">
        <f t="shared" si="5"/>
        <v>161856</v>
      </c>
      <c r="H145" s="13"/>
      <c r="I145" s="14"/>
    </row>
    <row r="146" spans="1:9" s="22" customFormat="1" ht="30.75" thickBot="1" x14ac:dyDescent="0.3">
      <c r="A146" s="10" t="s">
        <v>258</v>
      </c>
      <c r="B146" s="28" t="s">
        <v>256</v>
      </c>
      <c r="C146" s="146" t="s">
        <v>279</v>
      </c>
      <c r="D146" s="78" t="s">
        <v>138</v>
      </c>
      <c r="E146" s="133">
        <v>48</v>
      </c>
      <c r="F146" s="217">
        <v>47</v>
      </c>
      <c r="G146" s="11">
        <f t="shared" si="5"/>
        <v>2256</v>
      </c>
      <c r="H146" s="13"/>
      <c r="I146" s="14"/>
    </row>
    <row r="147" spans="1:9" s="22" customFormat="1" ht="30.75" thickBot="1" x14ac:dyDescent="0.3">
      <c r="A147" s="23" t="s">
        <v>258</v>
      </c>
      <c r="B147" s="79" t="s">
        <v>257</v>
      </c>
      <c r="C147" s="147" t="s">
        <v>280</v>
      </c>
      <c r="D147" s="85" t="s">
        <v>138</v>
      </c>
      <c r="E147" s="134">
        <v>72</v>
      </c>
      <c r="F147" s="220">
        <v>68</v>
      </c>
      <c r="G147" s="24">
        <f t="shared" si="5"/>
        <v>4896</v>
      </c>
      <c r="H147" s="19" t="s">
        <v>109</v>
      </c>
      <c r="I147" s="20">
        <f>ROUND(SUM(G125:G147),2)</f>
        <v>198740.68</v>
      </c>
    </row>
    <row r="148" spans="1:9" s="22" customFormat="1" ht="30" x14ac:dyDescent="0.25">
      <c r="A148" s="87" t="s">
        <v>334</v>
      </c>
      <c r="B148" s="26" t="s">
        <v>110</v>
      </c>
      <c r="C148" s="145" t="s">
        <v>282</v>
      </c>
      <c r="D148" s="92" t="s">
        <v>141</v>
      </c>
      <c r="E148" s="132">
        <v>604</v>
      </c>
      <c r="F148" s="216">
        <v>18.170000000000002</v>
      </c>
      <c r="G148" s="9">
        <f t="shared" si="5"/>
        <v>10974.68</v>
      </c>
      <c r="H148" s="13"/>
      <c r="I148" s="14"/>
    </row>
    <row r="149" spans="1:9" s="22" customFormat="1" ht="30" x14ac:dyDescent="0.25">
      <c r="A149" s="88" t="s">
        <v>334</v>
      </c>
      <c r="B149" s="100" t="s">
        <v>111</v>
      </c>
      <c r="C149" s="146" t="s">
        <v>283</v>
      </c>
      <c r="D149" s="91" t="s">
        <v>141</v>
      </c>
      <c r="E149" s="133">
        <v>624</v>
      </c>
      <c r="F149" s="217">
        <v>2.93</v>
      </c>
      <c r="G149" s="11">
        <f t="shared" si="5"/>
        <v>1828.32</v>
      </c>
    </row>
    <row r="150" spans="1:9" s="22" customFormat="1" ht="30" x14ac:dyDescent="0.25">
      <c r="A150" s="88" t="s">
        <v>334</v>
      </c>
      <c r="B150" s="28" t="s">
        <v>112</v>
      </c>
      <c r="C150" s="146" t="s">
        <v>284</v>
      </c>
      <c r="D150" s="91" t="s">
        <v>141</v>
      </c>
      <c r="E150" s="133">
        <v>2443</v>
      </c>
      <c r="F150" s="217">
        <v>3.49</v>
      </c>
      <c r="G150" s="11">
        <f t="shared" si="5"/>
        <v>8526.07</v>
      </c>
      <c r="H150" s="13"/>
      <c r="I150" s="14"/>
    </row>
    <row r="151" spans="1:9" s="22" customFormat="1" ht="30" x14ac:dyDescent="0.25">
      <c r="A151" s="88" t="s">
        <v>334</v>
      </c>
      <c r="B151" s="28" t="s">
        <v>113</v>
      </c>
      <c r="C151" s="146" t="s">
        <v>371</v>
      </c>
      <c r="D151" s="91" t="s">
        <v>141</v>
      </c>
      <c r="E151" s="133">
        <v>181</v>
      </c>
      <c r="F151" s="217">
        <v>7.7</v>
      </c>
      <c r="G151" s="11">
        <f t="shared" si="5"/>
        <v>1393.7</v>
      </c>
      <c r="H151" s="13"/>
      <c r="I151" s="14"/>
    </row>
    <row r="152" spans="1:9" s="22" customFormat="1" ht="30" x14ac:dyDescent="0.25">
      <c r="A152" s="88" t="s">
        <v>334</v>
      </c>
      <c r="B152" s="100" t="s">
        <v>114</v>
      </c>
      <c r="C152" s="146" t="s">
        <v>285</v>
      </c>
      <c r="D152" s="91" t="s">
        <v>140</v>
      </c>
      <c r="E152" s="133">
        <v>804</v>
      </c>
      <c r="F152" s="217">
        <v>26.75</v>
      </c>
      <c r="G152" s="11">
        <f t="shared" si="5"/>
        <v>21507</v>
      </c>
    </row>
    <row r="153" spans="1:9" s="22" customFormat="1" ht="30.75" thickBot="1" x14ac:dyDescent="0.3">
      <c r="A153" s="88" t="s">
        <v>334</v>
      </c>
      <c r="B153" s="28" t="s">
        <v>115</v>
      </c>
      <c r="C153" s="146" t="s">
        <v>286</v>
      </c>
      <c r="D153" s="91" t="s">
        <v>140</v>
      </c>
      <c r="E153" s="133">
        <v>95</v>
      </c>
      <c r="F153" s="217">
        <v>27.03</v>
      </c>
      <c r="G153" s="11">
        <f t="shared" si="5"/>
        <v>2567.85</v>
      </c>
    </row>
    <row r="154" spans="1:9" s="22" customFormat="1" ht="30.75" thickBot="1" x14ac:dyDescent="0.3">
      <c r="A154" s="89" t="s">
        <v>334</v>
      </c>
      <c r="B154" s="29" t="s">
        <v>372</v>
      </c>
      <c r="C154" s="141" t="s">
        <v>375</v>
      </c>
      <c r="D154" s="83" t="s">
        <v>138</v>
      </c>
      <c r="E154" s="135">
        <v>1076</v>
      </c>
      <c r="F154" s="218">
        <v>47</v>
      </c>
      <c r="G154" s="25">
        <f t="shared" si="5"/>
        <v>50572</v>
      </c>
      <c r="H154" s="19" t="s">
        <v>116</v>
      </c>
      <c r="I154" s="20">
        <f>ROUND(SUM(G148:G154),2)</f>
        <v>97369.62</v>
      </c>
    </row>
    <row r="155" spans="1:9" s="22" customFormat="1" ht="15.75" thickBot="1" x14ac:dyDescent="0.3">
      <c r="A155" s="56" t="s">
        <v>346</v>
      </c>
      <c r="B155" s="86" t="s">
        <v>117</v>
      </c>
      <c r="C155" s="159" t="s">
        <v>287</v>
      </c>
      <c r="D155" s="121" t="s">
        <v>138</v>
      </c>
      <c r="E155" s="136">
        <v>172</v>
      </c>
      <c r="F155" s="219">
        <v>16.239999999999998</v>
      </c>
      <c r="G155" s="27">
        <f t="shared" si="5"/>
        <v>2793.28</v>
      </c>
    </row>
    <row r="156" spans="1:9" s="22" customFormat="1" ht="29.25" thickBot="1" x14ac:dyDescent="0.3">
      <c r="A156" s="88" t="s">
        <v>346</v>
      </c>
      <c r="B156" s="31" t="s">
        <v>347</v>
      </c>
      <c r="C156" s="148" t="s">
        <v>288</v>
      </c>
      <c r="D156" s="83" t="s">
        <v>138</v>
      </c>
      <c r="E156" s="135">
        <v>166</v>
      </c>
      <c r="F156" s="218">
        <v>13.89</v>
      </c>
      <c r="G156" s="25">
        <f t="shared" si="5"/>
        <v>2305.7399999999998</v>
      </c>
      <c r="H156" s="19" t="s">
        <v>118</v>
      </c>
      <c r="I156" s="20">
        <f>ROUND(SUM(G155:G156),2)</f>
        <v>5099.0200000000004</v>
      </c>
    </row>
    <row r="157" spans="1:9" s="22" customFormat="1" ht="100.9" customHeight="1" thickBot="1" x14ac:dyDescent="0.3">
      <c r="A157" s="96" t="s">
        <v>336</v>
      </c>
      <c r="B157" s="118" t="s">
        <v>119</v>
      </c>
      <c r="C157" s="138" t="s">
        <v>385</v>
      </c>
      <c r="D157" s="119" t="s">
        <v>139</v>
      </c>
      <c r="E157" s="137">
        <v>4</v>
      </c>
      <c r="F157" s="221">
        <v>953.35</v>
      </c>
      <c r="G157" s="120">
        <f t="shared" si="5"/>
        <v>3813.4</v>
      </c>
      <c r="H157" s="19" t="s">
        <v>120</v>
      </c>
      <c r="I157" s="20">
        <f>ROUND(SUM(G157),2)</f>
        <v>3813.4</v>
      </c>
    </row>
    <row r="158" spans="1:9" ht="44.25" customHeight="1" thickBot="1" x14ac:dyDescent="0.3">
      <c r="A158" s="8" t="s">
        <v>281</v>
      </c>
      <c r="B158" s="26" t="s">
        <v>348</v>
      </c>
      <c r="C158" s="145" t="s">
        <v>289</v>
      </c>
      <c r="D158" s="92" t="s">
        <v>137</v>
      </c>
      <c r="E158" s="132">
        <v>14</v>
      </c>
      <c r="F158" s="216">
        <v>134.76</v>
      </c>
      <c r="G158" s="9">
        <f t="shared" si="5"/>
        <v>1886.64</v>
      </c>
      <c r="H158" s="12"/>
      <c r="I158" s="14"/>
    </row>
    <row r="159" spans="1:9" ht="29.25" thickBot="1" x14ac:dyDescent="0.3">
      <c r="A159" s="18" t="s">
        <v>281</v>
      </c>
      <c r="B159" s="185" t="s">
        <v>350</v>
      </c>
      <c r="C159" s="183" t="s">
        <v>390</v>
      </c>
      <c r="D159" s="184" t="s">
        <v>139</v>
      </c>
      <c r="E159" s="186">
        <v>1</v>
      </c>
      <c r="F159" s="218">
        <v>1175.07</v>
      </c>
      <c r="G159" s="25">
        <f t="shared" si="5"/>
        <v>1175.07</v>
      </c>
      <c r="H159" s="19" t="s">
        <v>349</v>
      </c>
      <c r="I159" s="20">
        <f>ROUND(SUM(G158:G159),2)</f>
        <v>3061.71</v>
      </c>
    </row>
    <row r="160" spans="1:9" ht="43.5" thickBot="1" x14ac:dyDescent="0.3">
      <c r="A160" s="32"/>
      <c r="B160" s="32"/>
      <c r="C160" s="32"/>
      <c r="D160" s="33"/>
      <c r="E160" s="41"/>
      <c r="F160" s="34" t="s">
        <v>121</v>
      </c>
      <c r="G160" s="99">
        <f>SUM(G5:G159)</f>
        <v>2777940.99</v>
      </c>
    </row>
    <row r="162" spans="3:3" x14ac:dyDescent="0.25">
      <c r="C162" s="35"/>
    </row>
  </sheetData>
  <mergeCells count="3">
    <mergeCell ref="A1:E1"/>
    <mergeCell ref="A3:E3"/>
    <mergeCell ref="H57:H73"/>
  </mergeCells>
  <phoneticPr fontId="14" type="noConversion"/>
  <pageMargins left="0.7" right="0.33823529411764708" top="0.75" bottom="0.75" header="0.3" footer="0.3"/>
  <pageSetup paperSize="9" scale="60"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7C712-2BEB-4106-A02F-EAD315311EF0}">
  <dimension ref="A1:J42"/>
  <sheetViews>
    <sheetView topLeftCell="A10" zoomScaleNormal="100" workbookViewId="0">
      <selection activeCell="C19" sqref="C19"/>
    </sheetView>
  </sheetViews>
  <sheetFormatPr defaultColWidth="9.140625" defaultRowHeight="15" x14ac:dyDescent="0.25"/>
  <cols>
    <col min="1" max="1" width="31.5703125" style="35" bestFit="1" customWidth="1"/>
    <col min="2" max="2" width="8.42578125" style="35" bestFit="1" customWidth="1"/>
    <col min="3" max="3" width="88.7109375" style="38" customWidth="1"/>
    <col min="4" max="4" width="9.140625" style="36"/>
    <col min="5" max="5" width="16.42578125" style="42" customWidth="1"/>
    <col min="6" max="6" width="21.5703125" style="37" customWidth="1"/>
    <col min="7" max="7" width="14.5703125" style="36" customWidth="1"/>
    <col min="8" max="8" width="30.28515625" style="2" customWidth="1"/>
    <col min="9" max="9" width="16.140625" style="3" customWidth="1"/>
    <col min="10" max="16384" width="9.140625" style="3"/>
  </cols>
  <sheetData>
    <row r="1" spans="1:9" ht="40.35" customHeight="1" x14ac:dyDescent="0.25">
      <c r="A1" s="201" t="s">
        <v>290</v>
      </c>
      <c r="B1" s="201"/>
      <c r="C1" s="201"/>
      <c r="D1" s="201"/>
      <c r="E1" s="201"/>
      <c r="F1" s="1"/>
      <c r="G1" s="1"/>
    </row>
    <row r="2" spans="1:9" ht="21.75" customHeight="1" thickBot="1" x14ac:dyDescent="0.3">
      <c r="A2" s="4"/>
      <c r="B2" s="4"/>
      <c r="C2" s="5"/>
      <c r="D2" s="4"/>
      <c r="E2" s="40"/>
      <c r="F2" s="4"/>
      <c r="G2" s="4"/>
    </row>
    <row r="3" spans="1:9" ht="21.75" customHeight="1" thickBot="1" x14ac:dyDescent="0.3">
      <c r="A3" s="207" t="s">
        <v>325</v>
      </c>
      <c r="B3" s="208"/>
      <c r="C3" s="208"/>
      <c r="D3" s="208"/>
      <c r="E3" s="208"/>
      <c r="F3" s="110"/>
      <c r="G3" s="111"/>
    </row>
    <row r="4" spans="1:9" ht="62.1" customHeight="1" thickBot="1" x14ac:dyDescent="0.3">
      <c r="A4" s="101" t="s">
        <v>19</v>
      </c>
      <c r="B4" s="112" t="s">
        <v>20</v>
      </c>
      <c r="C4" s="113" t="s">
        <v>21</v>
      </c>
      <c r="D4" s="114" t="s">
        <v>22</v>
      </c>
      <c r="E4" s="115" t="s">
        <v>23</v>
      </c>
      <c r="F4" s="116" t="s">
        <v>24</v>
      </c>
      <c r="G4" s="117" t="s">
        <v>25</v>
      </c>
    </row>
    <row r="5" spans="1:9" x14ac:dyDescent="0.25">
      <c r="A5" s="87" t="s">
        <v>291</v>
      </c>
      <c r="B5" s="26" t="s">
        <v>4</v>
      </c>
      <c r="C5" s="74" t="s">
        <v>293</v>
      </c>
      <c r="D5" s="75" t="s">
        <v>139</v>
      </c>
      <c r="E5" s="76">
        <v>6</v>
      </c>
      <c r="F5" s="223">
        <v>672.26</v>
      </c>
      <c r="G5" s="9">
        <f>ROUND((E5*F5),2)</f>
        <v>4033.56</v>
      </c>
    </row>
    <row r="6" spans="1:9" x14ac:dyDescent="0.25">
      <c r="A6" s="88" t="s">
        <v>291</v>
      </c>
      <c r="B6" s="28" t="s">
        <v>5</v>
      </c>
      <c r="C6" s="58" t="s">
        <v>294</v>
      </c>
      <c r="D6" s="60" t="s">
        <v>139</v>
      </c>
      <c r="E6" s="63">
        <v>30</v>
      </c>
      <c r="F6" s="222">
        <v>740.7</v>
      </c>
      <c r="G6" s="11">
        <f t="shared" ref="G6:G39" si="0">ROUND((E6*F6),2)</f>
        <v>22221</v>
      </c>
    </row>
    <row r="7" spans="1:9" x14ac:dyDescent="0.25">
      <c r="A7" s="88" t="s">
        <v>291</v>
      </c>
      <c r="B7" s="28" t="s">
        <v>6</v>
      </c>
      <c r="C7" s="58" t="s">
        <v>295</v>
      </c>
      <c r="D7" s="60" t="s">
        <v>138</v>
      </c>
      <c r="E7" s="63">
        <v>1274</v>
      </c>
      <c r="F7" s="222">
        <v>2.54</v>
      </c>
      <c r="G7" s="11">
        <f t="shared" si="0"/>
        <v>3235.96</v>
      </c>
    </row>
    <row r="8" spans="1:9" x14ac:dyDescent="0.25">
      <c r="A8" s="88" t="s">
        <v>291</v>
      </c>
      <c r="B8" s="28" t="s">
        <v>7</v>
      </c>
      <c r="C8" s="58" t="s">
        <v>296</v>
      </c>
      <c r="D8" s="60" t="s">
        <v>138</v>
      </c>
      <c r="E8" s="63">
        <v>319</v>
      </c>
      <c r="F8" s="222">
        <v>0.72</v>
      </c>
      <c r="G8" s="11">
        <f t="shared" si="0"/>
        <v>229.68</v>
      </c>
    </row>
    <row r="9" spans="1:9" x14ac:dyDescent="0.25">
      <c r="A9" s="88" t="s">
        <v>291</v>
      </c>
      <c r="B9" s="28" t="s">
        <v>8</v>
      </c>
      <c r="C9" s="58" t="s">
        <v>297</v>
      </c>
      <c r="D9" s="60" t="s">
        <v>139</v>
      </c>
      <c r="E9" s="63">
        <v>72</v>
      </c>
      <c r="F9" s="222">
        <v>3.27</v>
      </c>
      <c r="G9" s="11">
        <f t="shared" si="0"/>
        <v>235.44</v>
      </c>
    </row>
    <row r="10" spans="1:9" x14ac:dyDescent="0.25">
      <c r="A10" s="88" t="s">
        <v>291</v>
      </c>
      <c r="B10" s="28" t="s">
        <v>9</v>
      </c>
      <c r="C10" s="58" t="s">
        <v>298</v>
      </c>
      <c r="D10" s="60" t="s">
        <v>138</v>
      </c>
      <c r="E10" s="63">
        <v>855</v>
      </c>
      <c r="F10" s="222">
        <v>1.51</v>
      </c>
      <c r="G10" s="11">
        <f t="shared" si="0"/>
        <v>1291.05</v>
      </c>
    </row>
    <row r="11" spans="1:9" x14ac:dyDescent="0.25">
      <c r="A11" s="88" t="s">
        <v>291</v>
      </c>
      <c r="B11" s="28" t="s">
        <v>10</v>
      </c>
      <c r="C11" s="58" t="s">
        <v>299</v>
      </c>
      <c r="D11" s="61" t="s">
        <v>138</v>
      </c>
      <c r="E11" s="63">
        <v>277</v>
      </c>
      <c r="F11" s="222">
        <v>3.63</v>
      </c>
      <c r="G11" s="11">
        <f t="shared" si="0"/>
        <v>1005.51</v>
      </c>
      <c r="H11" s="12"/>
    </row>
    <row r="12" spans="1:9" x14ac:dyDescent="0.25">
      <c r="A12" s="88" t="s">
        <v>291</v>
      </c>
      <c r="B12" s="28" t="s">
        <v>11</v>
      </c>
      <c r="C12" s="58" t="s">
        <v>300</v>
      </c>
      <c r="D12" s="60" t="s">
        <v>138</v>
      </c>
      <c r="E12" s="63">
        <v>1132</v>
      </c>
      <c r="F12" s="222">
        <v>0.43</v>
      </c>
      <c r="G12" s="11">
        <f t="shared" si="0"/>
        <v>486.76</v>
      </c>
      <c r="H12" s="3"/>
    </row>
    <row r="13" spans="1:9" x14ac:dyDescent="0.25">
      <c r="A13" s="88" t="s">
        <v>291</v>
      </c>
      <c r="B13" s="28" t="s">
        <v>12</v>
      </c>
      <c r="C13" s="58" t="s">
        <v>301</v>
      </c>
      <c r="D13" s="60" t="s">
        <v>139</v>
      </c>
      <c r="E13" s="63">
        <v>36</v>
      </c>
      <c r="F13" s="222">
        <v>25.08</v>
      </c>
      <c r="G13" s="11">
        <f t="shared" si="0"/>
        <v>902.88</v>
      </c>
      <c r="H13" s="13"/>
      <c r="I13" s="14"/>
    </row>
    <row r="14" spans="1:9" ht="15.75" thickBot="1" x14ac:dyDescent="0.3">
      <c r="A14" s="88" t="s">
        <v>291</v>
      </c>
      <c r="B14" s="28" t="s">
        <v>26</v>
      </c>
      <c r="C14" s="58" t="s">
        <v>302</v>
      </c>
      <c r="D14" s="60" t="s">
        <v>139</v>
      </c>
      <c r="E14" s="63">
        <v>36</v>
      </c>
      <c r="F14" s="222">
        <v>2.42</v>
      </c>
      <c r="G14" s="11">
        <f t="shared" si="0"/>
        <v>87.12</v>
      </c>
      <c r="H14" s="13"/>
      <c r="I14" s="14"/>
    </row>
    <row r="15" spans="1:9" s="16" customFormat="1" ht="75.75" thickBot="1" x14ac:dyDescent="0.3">
      <c r="A15" s="89" t="s">
        <v>291</v>
      </c>
      <c r="B15" s="29" t="s">
        <v>27</v>
      </c>
      <c r="C15" s="103" t="s">
        <v>338</v>
      </c>
      <c r="D15" s="104" t="s">
        <v>139</v>
      </c>
      <c r="E15" s="105">
        <v>36</v>
      </c>
      <c r="F15" s="224">
        <v>53.11</v>
      </c>
      <c r="G15" s="25">
        <f t="shared" si="0"/>
        <v>1911.96</v>
      </c>
      <c r="H15" s="55" t="s">
        <v>51</v>
      </c>
      <c r="I15" s="20">
        <f>ROUND(SUM(G5:G15),2)</f>
        <v>35640.92</v>
      </c>
    </row>
    <row r="16" spans="1:9" x14ac:dyDescent="0.25">
      <c r="A16" s="87" t="s">
        <v>292</v>
      </c>
      <c r="B16" s="26" t="s">
        <v>13</v>
      </c>
      <c r="C16" s="106" t="s">
        <v>303</v>
      </c>
      <c r="D16" s="75" t="s">
        <v>138</v>
      </c>
      <c r="E16" s="107">
        <v>40</v>
      </c>
      <c r="F16" s="223">
        <v>5.52</v>
      </c>
      <c r="G16" s="9">
        <f t="shared" si="0"/>
        <v>220.8</v>
      </c>
      <c r="H16" s="13"/>
      <c r="I16" s="14"/>
    </row>
    <row r="17" spans="1:10" x14ac:dyDescent="0.25">
      <c r="A17" s="56" t="s">
        <v>292</v>
      </c>
      <c r="B17" s="28" t="s">
        <v>52</v>
      </c>
      <c r="C17" s="58" t="s">
        <v>304</v>
      </c>
      <c r="D17" s="60" t="s">
        <v>138</v>
      </c>
      <c r="E17" s="64">
        <v>815</v>
      </c>
      <c r="F17" s="222">
        <v>3.43</v>
      </c>
      <c r="G17" s="11">
        <f>ROUND((E17*F17),2)</f>
        <v>2795.45</v>
      </c>
      <c r="H17" s="13"/>
      <c r="I17" s="14"/>
    </row>
    <row r="18" spans="1:10" x14ac:dyDescent="0.25">
      <c r="A18" s="56" t="s">
        <v>292</v>
      </c>
      <c r="B18" s="28" t="s">
        <v>53</v>
      </c>
      <c r="C18" s="58" t="s">
        <v>305</v>
      </c>
      <c r="D18" s="60" t="s">
        <v>138</v>
      </c>
      <c r="E18" s="64">
        <v>1132</v>
      </c>
      <c r="F18" s="222">
        <v>0.09</v>
      </c>
      <c r="G18" s="11">
        <f>ROUND((E18*F18),2)</f>
        <v>101.88</v>
      </c>
      <c r="H18" s="13"/>
      <c r="I18" s="14"/>
      <c r="J18" s="17"/>
    </row>
    <row r="19" spans="1:10" x14ac:dyDescent="0.25">
      <c r="A19" s="56" t="s">
        <v>292</v>
      </c>
      <c r="B19" s="28" t="s">
        <v>54</v>
      </c>
      <c r="C19" s="58" t="s">
        <v>315</v>
      </c>
      <c r="D19" s="60" t="s">
        <v>138</v>
      </c>
      <c r="E19" s="64">
        <v>277</v>
      </c>
      <c r="F19" s="222">
        <v>23.52</v>
      </c>
      <c r="G19" s="11">
        <f t="shared" si="0"/>
        <v>6515.04</v>
      </c>
      <c r="H19" s="13"/>
      <c r="I19" s="14"/>
    </row>
    <row r="20" spans="1:10" x14ac:dyDescent="0.25">
      <c r="A20" s="56" t="s">
        <v>292</v>
      </c>
      <c r="B20" s="28" t="s">
        <v>55</v>
      </c>
      <c r="C20" s="59" t="s">
        <v>316</v>
      </c>
      <c r="D20" s="60" t="s">
        <v>138</v>
      </c>
      <c r="E20" s="65">
        <v>855</v>
      </c>
      <c r="F20" s="222">
        <v>1.22</v>
      </c>
      <c r="G20" s="11">
        <f t="shared" si="0"/>
        <v>1043.0999999999999</v>
      </c>
      <c r="H20" s="13"/>
      <c r="I20" s="14"/>
    </row>
    <row r="21" spans="1:10" x14ac:dyDescent="0.25">
      <c r="A21" s="56" t="s">
        <v>292</v>
      </c>
      <c r="B21" s="28" t="s">
        <v>56</v>
      </c>
      <c r="C21" s="58" t="s">
        <v>306</v>
      </c>
      <c r="D21" s="61" t="s">
        <v>138</v>
      </c>
      <c r="E21" s="66">
        <v>855</v>
      </c>
      <c r="F21" s="222">
        <v>1.61</v>
      </c>
      <c r="G21" s="11">
        <f t="shared" si="0"/>
        <v>1376.55</v>
      </c>
      <c r="H21" s="13"/>
      <c r="I21" s="14"/>
    </row>
    <row r="22" spans="1:10" ht="18" x14ac:dyDescent="0.25">
      <c r="A22" s="56" t="s">
        <v>292</v>
      </c>
      <c r="B22" s="28" t="s">
        <v>57</v>
      </c>
      <c r="C22" s="58" t="s">
        <v>317</v>
      </c>
      <c r="D22" s="62" t="s">
        <v>140</v>
      </c>
      <c r="E22" s="189">
        <v>3.6</v>
      </c>
      <c r="F22" s="222">
        <v>2.81</v>
      </c>
      <c r="G22" s="11">
        <f t="shared" si="0"/>
        <v>10.119999999999999</v>
      </c>
      <c r="H22" s="13"/>
      <c r="I22" s="14"/>
    </row>
    <row r="23" spans="1:10" x14ac:dyDescent="0.25">
      <c r="A23" s="56" t="s">
        <v>292</v>
      </c>
      <c r="B23" s="28" t="s">
        <v>58</v>
      </c>
      <c r="C23" s="58" t="s">
        <v>307</v>
      </c>
      <c r="D23" s="62" t="s">
        <v>139</v>
      </c>
      <c r="E23" s="66">
        <v>36</v>
      </c>
      <c r="F23" s="222">
        <v>66.17</v>
      </c>
      <c r="G23" s="11">
        <f t="shared" si="0"/>
        <v>2382.12</v>
      </c>
      <c r="H23" s="13"/>
      <c r="I23" s="14"/>
    </row>
    <row r="24" spans="1:10" ht="16.5" customHeight="1" x14ac:dyDescent="0.25">
      <c r="A24" s="56" t="s">
        <v>292</v>
      </c>
      <c r="B24" s="28" t="s">
        <v>59</v>
      </c>
      <c r="C24" s="58" t="s">
        <v>308</v>
      </c>
      <c r="D24" s="62" t="s">
        <v>139</v>
      </c>
      <c r="E24" s="63">
        <v>36</v>
      </c>
      <c r="F24" s="222">
        <v>50.43</v>
      </c>
      <c r="G24" s="11">
        <f t="shared" si="0"/>
        <v>1815.48</v>
      </c>
      <c r="H24" s="13"/>
      <c r="I24" s="14"/>
    </row>
    <row r="25" spans="1:10" x14ac:dyDescent="0.25">
      <c r="A25" s="56" t="s">
        <v>292</v>
      </c>
      <c r="B25" s="28" t="s">
        <v>60</v>
      </c>
      <c r="C25" s="59" t="s">
        <v>318</v>
      </c>
      <c r="D25" s="62" t="s">
        <v>139</v>
      </c>
      <c r="E25" s="66">
        <v>72</v>
      </c>
      <c r="F25" s="222">
        <v>18.39</v>
      </c>
      <c r="G25" s="11">
        <f t="shared" si="0"/>
        <v>1324.08</v>
      </c>
      <c r="H25" s="13"/>
      <c r="I25" s="14"/>
    </row>
    <row r="26" spans="1:10" x14ac:dyDescent="0.25">
      <c r="A26" s="56" t="s">
        <v>292</v>
      </c>
      <c r="B26" s="28" t="s">
        <v>61</v>
      </c>
      <c r="C26" s="58" t="s">
        <v>309</v>
      </c>
      <c r="D26" s="62" t="s">
        <v>136</v>
      </c>
      <c r="E26" s="63">
        <v>36</v>
      </c>
      <c r="F26" s="222">
        <v>9.44</v>
      </c>
      <c r="G26" s="11">
        <f t="shared" si="0"/>
        <v>339.84</v>
      </c>
      <c r="H26" s="13"/>
      <c r="I26" s="14"/>
    </row>
    <row r="27" spans="1:10" x14ac:dyDescent="0.25">
      <c r="A27" s="56" t="s">
        <v>292</v>
      </c>
      <c r="B27" s="28" t="s">
        <v>62</v>
      </c>
      <c r="C27" s="58" t="s">
        <v>310</v>
      </c>
      <c r="D27" s="62" t="s">
        <v>138</v>
      </c>
      <c r="E27" s="63">
        <v>319</v>
      </c>
      <c r="F27" s="222">
        <v>0.65</v>
      </c>
      <c r="G27" s="11">
        <f t="shared" si="0"/>
        <v>207.35</v>
      </c>
      <c r="H27" s="3"/>
    </row>
    <row r="28" spans="1:10" x14ac:dyDescent="0.25">
      <c r="A28" s="56" t="s">
        <v>292</v>
      </c>
      <c r="B28" s="28" t="s">
        <v>63</v>
      </c>
      <c r="C28" s="58" t="s">
        <v>319</v>
      </c>
      <c r="D28" s="60" t="s">
        <v>136</v>
      </c>
      <c r="E28" s="64">
        <v>36</v>
      </c>
      <c r="F28" s="222">
        <v>1.34</v>
      </c>
      <c r="G28" s="11">
        <f t="shared" si="0"/>
        <v>48.24</v>
      </c>
      <c r="H28" s="13"/>
      <c r="I28" s="14"/>
    </row>
    <row r="29" spans="1:10" ht="105" x14ac:dyDescent="0.25">
      <c r="A29" s="56" t="s">
        <v>292</v>
      </c>
      <c r="B29" s="28" t="s">
        <v>64</v>
      </c>
      <c r="C29" s="58" t="s">
        <v>323</v>
      </c>
      <c r="D29" s="60" t="s">
        <v>139</v>
      </c>
      <c r="E29" s="64">
        <v>36</v>
      </c>
      <c r="F29" s="222">
        <v>28.31</v>
      </c>
      <c r="G29" s="11">
        <f t="shared" si="0"/>
        <v>1019.16</v>
      </c>
      <c r="H29" s="13"/>
      <c r="I29" s="14"/>
    </row>
    <row r="30" spans="1:10" x14ac:dyDescent="0.25">
      <c r="A30" s="56" t="s">
        <v>292</v>
      </c>
      <c r="B30" s="28" t="s">
        <v>65</v>
      </c>
      <c r="C30" s="58" t="s">
        <v>363</v>
      </c>
      <c r="D30" s="60" t="s">
        <v>139</v>
      </c>
      <c r="E30" s="64">
        <v>36</v>
      </c>
      <c r="F30" s="222">
        <v>5.33</v>
      </c>
      <c r="G30" s="11">
        <f t="shared" si="0"/>
        <v>191.88</v>
      </c>
      <c r="H30" s="13"/>
      <c r="I30" s="14"/>
    </row>
    <row r="31" spans="1:10" x14ac:dyDescent="0.25">
      <c r="A31" s="56" t="s">
        <v>292</v>
      </c>
      <c r="B31" s="28" t="s">
        <v>66</v>
      </c>
      <c r="C31" s="58" t="s">
        <v>320</v>
      </c>
      <c r="D31" s="60" t="s">
        <v>139</v>
      </c>
      <c r="E31" s="63">
        <v>36</v>
      </c>
      <c r="F31" s="222">
        <v>13.46</v>
      </c>
      <c r="G31" s="11">
        <f t="shared" si="0"/>
        <v>484.56</v>
      </c>
      <c r="H31" s="13"/>
      <c r="I31" s="14"/>
    </row>
    <row r="32" spans="1:10" x14ac:dyDescent="0.25">
      <c r="A32" s="56" t="s">
        <v>292</v>
      </c>
      <c r="B32" s="28" t="s">
        <v>67</v>
      </c>
      <c r="C32" s="58" t="s">
        <v>321</v>
      </c>
      <c r="D32" s="60" t="s">
        <v>139</v>
      </c>
      <c r="E32" s="63">
        <v>36</v>
      </c>
      <c r="F32" s="222">
        <v>1.34</v>
      </c>
      <c r="G32" s="11">
        <f t="shared" si="0"/>
        <v>48.24</v>
      </c>
      <c r="H32" s="13"/>
      <c r="I32" s="14"/>
    </row>
    <row r="33" spans="1:9" x14ac:dyDescent="0.25">
      <c r="A33" s="56" t="s">
        <v>292</v>
      </c>
      <c r="B33" s="28" t="s">
        <v>68</v>
      </c>
      <c r="C33" s="58" t="s">
        <v>322</v>
      </c>
      <c r="D33" s="60" t="s">
        <v>139</v>
      </c>
      <c r="E33" s="63">
        <v>36</v>
      </c>
      <c r="F33" s="222">
        <v>1.85</v>
      </c>
      <c r="G33" s="11">
        <f t="shared" si="0"/>
        <v>66.599999999999994</v>
      </c>
      <c r="H33" s="13"/>
      <c r="I33" s="14"/>
    </row>
    <row r="34" spans="1:9" x14ac:dyDescent="0.25">
      <c r="A34" s="56" t="s">
        <v>292</v>
      </c>
      <c r="B34" s="28" t="s">
        <v>69</v>
      </c>
      <c r="C34" s="58" t="s">
        <v>311</v>
      </c>
      <c r="D34" s="60" t="s">
        <v>139</v>
      </c>
      <c r="E34" s="63">
        <v>36</v>
      </c>
      <c r="F34" s="222">
        <v>18.5</v>
      </c>
      <c r="G34" s="11">
        <f t="shared" si="0"/>
        <v>666</v>
      </c>
      <c r="H34" s="13"/>
      <c r="I34" s="14"/>
    </row>
    <row r="35" spans="1:9" x14ac:dyDescent="0.25">
      <c r="A35" s="56" t="s">
        <v>292</v>
      </c>
      <c r="B35" s="28" t="s">
        <v>70</v>
      </c>
      <c r="C35" s="58" t="s">
        <v>312</v>
      </c>
      <c r="D35" s="60" t="s">
        <v>139</v>
      </c>
      <c r="E35" s="63">
        <v>1</v>
      </c>
      <c r="F35" s="222">
        <v>16.82</v>
      </c>
      <c r="G35" s="11">
        <f t="shared" si="0"/>
        <v>16.82</v>
      </c>
      <c r="H35" s="13"/>
      <c r="I35" s="14"/>
    </row>
    <row r="36" spans="1:9" ht="15.75" thickBot="1" x14ac:dyDescent="0.3">
      <c r="A36" s="56" t="s">
        <v>292</v>
      </c>
      <c r="B36" s="28" t="s">
        <v>71</v>
      </c>
      <c r="C36" s="58" t="s">
        <v>313</v>
      </c>
      <c r="D36" s="60" t="s">
        <v>139</v>
      </c>
      <c r="E36" s="63">
        <v>1</v>
      </c>
      <c r="F36" s="222">
        <v>504.65</v>
      </c>
      <c r="G36" s="11">
        <f t="shared" si="0"/>
        <v>504.65</v>
      </c>
      <c r="H36" s="13"/>
      <c r="I36" s="14"/>
    </row>
    <row r="37" spans="1:9" ht="15.75" thickBot="1" x14ac:dyDescent="0.3">
      <c r="A37" s="171" t="s">
        <v>292</v>
      </c>
      <c r="B37" s="79" t="s">
        <v>72</v>
      </c>
      <c r="C37" s="172" t="s">
        <v>314</v>
      </c>
      <c r="D37" s="173" t="s">
        <v>139</v>
      </c>
      <c r="E37" s="174">
        <v>1</v>
      </c>
      <c r="F37" s="225">
        <v>361.14</v>
      </c>
      <c r="G37" s="24">
        <f t="shared" si="0"/>
        <v>361.14</v>
      </c>
      <c r="H37" s="55" t="s">
        <v>73</v>
      </c>
      <c r="I37" s="20">
        <f>ROUND(SUM(G16:G37),2)</f>
        <v>21539.1</v>
      </c>
    </row>
    <row r="38" spans="1:9" ht="15.75" thickBot="1" x14ac:dyDescent="0.3">
      <c r="A38" s="87" t="s">
        <v>386</v>
      </c>
      <c r="B38" s="175" t="s">
        <v>14</v>
      </c>
      <c r="C38" s="176" t="s">
        <v>387</v>
      </c>
      <c r="D38" s="177" t="s">
        <v>167</v>
      </c>
      <c r="E38" s="178">
        <v>30</v>
      </c>
      <c r="F38" s="223">
        <v>97.27</v>
      </c>
      <c r="G38" s="9">
        <f t="shared" si="0"/>
        <v>2918.1</v>
      </c>
      <c r="H38" s="15"/>
      <c r="I38" s="14"/>
    </row>
    <row r="39" spans="1:9" ht="29.25" thickBot="1" x14ac:dyDescent="0.3">
      <c r="A39" s="89" t="s">
        <v>386</v>
      </c>
      <c r="B39" s="179" t="s">
        <v>74</v>
      </c>
      <c r="C39" s="180" t="s">
        <v>388</v>
      </c>
      <c r="D39" s="181" t="s">
        <v>138</v>
      </c>
      <c r="E39" s="182">
        <v>1680</v>
      </c>
      <c r="F39" s="224">
        <v>2</v>
      </c>
      <c r="G39" s="25">
        <f t="shared" si="0"/>
        <v>3360</v>
      </c>
      <c r="H39" s="19" t="s">
        <v>78</v>
      </c>
      <c r="I39" s="20">
        <f>ROUND(SUM(G38:G39),2)</f>
        <v>6278.1</v>
      </c>
    </row>
    <row r="40" spans="1:9" s="22" customFormat="1" ht="43.5" thickBot="1" x14ac:dyDescent="0.3">
      <c r="A40" s="32"/>
      <c r="B40" s="32"/>
      <c r="C40" s="32"/>
      <c r="D40" s="33"/>
      <c r="E40" s="41"/>
      <c r="F40" s="34" t="s">
        <v>362</v>
      </c>
      <c r="G40" s="99">
        <f>SUM(G5:G39)</f>
        <v>63458.119999999995</v>
      </c>
      <c r="H40" s="13"/>
      <c r="I40" s="14"/>
    </row>
    <row r="41" spans="1:9" s="22" customFormat="1" ht="63.75" customHeight="1" x14ac:dyDescent="0.25">
      <c r="A41" s="35"/>
      <c r="B41" s="35"/>
      <c r="C41" s="38"/>
      <c r="D41" s="36"/>
      <c r="E41" s="42"/>
      <c r="F41" s="37"/>
      <c r="G41" s="36"/>
      <c r="H41" s="13"/>
      <c r="I41" s="14"/>
    </row>
    <row r="42" spans="1:9" ht="44.25" customHeight="1" x14ac:dyDescent="0.25">
      <c r="C42" s="35"/>
      <c r="H42" s="12"/>
      <c r="I42" s="14"/>
    </row>
  </sheetData>
  <mergeCells count="2">
    <mergeCell ref="A1:E1"/>
    <mergeCell ref="A3:E3"/>
  </mergeCells>
  <phoneticPr fontId="14" type="noConversion"/>
  <pageMargins left="0.7" right="0.33823529411764708" top="0.75" bottom="0.75" header="0.3" footer="0.3"/>
  <pageSetup paperSize="9" scale="60"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C5E7-CDA7-403F-820D-339B1CC7C8B0}">
  <dimension ref="A1:J39"/>
  <sheetViews>
    <sheetView topLeftCell="A10" zoomScaleNormal="100" workbookViewId="0">
      <selection activeCell="F5" sqref="F5:F36"/>
    </sheetView>
  </sheetViews>
  <sheetFormatPr defaultColWidth="9.140625" defaultRowHeight="15" x14ac:dyDescent="0.25"/>
  <cols>
    <col min="1" max="1" width="31.5703125" style="35" bestFit="1" customWidth="1"/>
    <col min="2" max="2" width="8.42578125" style="35" bestFit="1" customWidth="1"/>
    <col min="3" max="3" width="88.7109375" style="38" customWidth="1"/>
    <col min="4" max="4" width="9.140625" style="36"/>
    <col min="5" max="5" width="16.42578125" style="42" customWidth="1"/>
    <col min="6" max="6" width="21.5703125" style="37" customWidth="1"/>
    <col min="7" max="7" width="14.5703125" style="36" customWidth="1"/>
    <col min="8" max="8" width="30.28515625" style="2" customWidth="1"/>
    <col min="9" max="9" width="16.140625" style="3" customWidth="1"/>
    <col min="10" max="16384" width="9.140625" style="3"/>
  </cols>
  <sheetData>
    <row r="1" spans="1:9" ht="40.35" customHeight="1" x14ac:dyDescent="0.25">
      <c r="A1" s="201" t="s">
        <v>290</v>
      </c>
      <c r="B1" s="201"/>
      <c r="C1" s="201"/>
      <c r="D1" s="201"/>
      <c r="E1" s="201"/>
      <c r="F1" s="1"/>
      <c r="G1" s="1"/>
    </row>
    <row r="2" spans="1:9" ht="21.75" customHeight="1" thickBot="1" x14ac:dyDescent="0.3">
      <c r="A2" s="4"/>
      <c r="B2" s="4"/>
      <c r="C2" s="5"/>
      <c r="D2" s="4"/>
      <c r="E2" s="40"/>
      <c r="F2" s="4"/>
      <c r="G2" s="4"/>
    </row>
    <row r="3" spans="1:9" ht="21.75" customHeight="1" thickBot="1" x14ac:dyDescent="0.3">
      <c r="A3" s="207" t="s">
        <v>324</v>
      </c>
      <c r="B3" s="208"/>
      <c r="C3" s="208"/>
      <c r="D3" s="208"/>
      <c r="E3" s="208"/>
      <c r="F3" s="110"/>
      <c r="G3" s="111"/>
    </row>
    <row r="4" spans="1:9" ht="62.1" customHeight="1" thickBot="1" x14ac:dyDescent="0.3">
      <c r="A4" s="101" t="s">
        <v>19</v>
      </c>
      <c r="B4" s="112" t="s">
        <v>20</v>
      </c>
      <c r="C4" s="113" t="s">
        <v>21</v>
      </c>
      <c r="D4" s="114" t="s">
        <v>22</v>
      </c>
      <c r="E4" s="115" t="s">
        <v>23</v>
      </c>
      <c r="F4" s="116" t="s">
        <v>24</v>
      </c>
      <c r="G4" s="117" t="s">
        <v>25</v>
      </c>
    </row>
    <row r="5" spans="1:9" x14ac:dyDescent="0.25">
      <c r="A5" s="87" t="s">
        <v>291</v>
      </c>
      <c r="B5" s="26" t="s">
        <v>4</v>
      </c>
      <c r="C5" s="106" t="s">
        <v>328</v>
      </c>
      <c r="D5" s="75" t="s">
        <v>139</v>
      </c>
      <c r="E5" s="76">
        <v>14</v>
      </c>
      <c r="F5" s="227">
        <v>740.7</v>
      </c>
      <c r="G5" s="9">
        <f t="shared" ref="G5:G36" si="0">ROUND((E5*F5),2)</f>
        <v>10369.799999999999</v>
      </c>
    </row>
    <row r="6" spans="1:9" x14ac:dyDescent="0.25">
      <c r="A6" s="88" t="s">
        <v>291</v>
      </c>
      <c r="B6" s="28" t="s">
        <v>5</v>
      </c>
      <c r="C6" s="58" t="s">
        <v>295</v>
      </c>
      <c r="D6" s="60" t="s">
        <v>138</v>
      </c>
      <c r="E6" s="63">
        <v>536</v>
      </c>
      <c r="F6" s="226">
        <v>2.54</v>
      </c>
      <c r="G6" s="11">
        <f t="shared" si="0"/>
        <v>1361.44</v>
      </c>
    </row>
    <row r="7" spans="1:9" x14ac:dyDescent="0.25">
      <c r="A7" s="88" t="s">
        <v>291</v>
      </c>
      <c r="B7" s="28" t="s">
        <v>6</v>
      </c>
      <c r="C7" s="58" t="s">
        <v>327</v>
      </c>
      <c r="D7" s="60" t="s">
        <v>138</v>
      </c>
      <c r="E7" s="63">
        <v>126</v>
      </c>
      <c r="F7" s="226">
        <v>0.72</v>
      </c>
      <c r="G7" s="11">
        <f t="shared" si="0"/>
        <v>90.72</v>
      </c>
    </row>
    <row r="8" spans="1:9" x14ac:dyDescent="0.25">
      <c r="A8" s="88" t="s">
        <v>291</v>
      </c>
      <c r="B8" s="28" t="s">
        <v>7</v>
      </c>
      <c r="C8" s="58" t="s">
        <v>297</v>
      </c>
      <c r="D8" s="60" t="s">
        <v>139</v>
      </c>
      <c r="E8" s="63">
        <v>28</v>
      </c>
      <c r="F8" s="226">
        <v>3.27</v>
      </c>
      <c r="G8" s="11">
        <f t="shared" si="0"/>
        <v>91.56</v>
      </c>
    </row>
    <row r="9" spans="1:9" x14ac:dyDescent="0.25">
      <c r="A9" s="88" t="s">
        <v>291</v>
      </c>
      <c r="B9" s="28" t="s">
        <v>8</v>
      </c>
      <c r="C9" s="58" t="s">
        <v>298</v>
      </c>
      <c r="D9" s="60" t="s">
        <v>138</v>
      </c>
      <c r="E9" s="63">
        <v>346</v>
      </c>
      <c r="F9" s="226">
        <v>1.51</v>
      </c>
      <c r="G9" s="11">
        <f t="shared" si="0"/>
        <v>522.46</v>
      </c>
    </row>
    <row r="10" spans="1:9" x14ac:dyDescent="0.25">
      <c r="A10" s="88" t="s">
        <v>291</v>
      </c>
      <c r="B10" s="28" t="s">
        <v>9</v>
      </c>
      <c r="C10" s="58" t="s">
        <v>299</v>
      </c>
      <c r="D10" s="61" t="s">
        <v>138</v>
      </c>
      <c r="E10" s="63">
        <v>132</v>
      </c>
      <c r="F10" s="226">
        <v>3.63</v>
      </c>
      <c r="G10" s="11">
        <f t="shared" si="0"/>
        <v>479.16</v>
      </c>
      <c r="H10" s="12"/>
    </row>
    <row r="11" spans="1:9" x14ac:dyDescent="0.25">
      <c r="A11" s="88" t="s">
        <v>291</v>
      </c>
      <c r="B11" s="28" t="s">
        <v>10</v>
      </c>
      <c r="C11" s="58" t="s">
        <v>300</v>
      </c>
      <c r="D11" s="60" t="s">
        <v>138</v>
      </c>
      <c r="E11" s="63">
        <v>346</v>
      </c>
      <c r="F11" s="226">
        <v>0.43</v>
      </c>
      <c r="G11" s="11">
        <f t="shared" si="0"/>
        <v>148.78</v>
      </c>
      <c r="H11" s="3"/>
    </row>
    <row r="12" spans="1:9" x14ac:dyDescent="0.25">
      <c r="A12" s="88" t="s">
        <v>291</v>
      </c>
      <c r="B12" s="28" t="s">
        <v>11</v>
      </c>
      <c r="C12" s="58" t="s">
        <v>301</v>
      </c>
      <c r="D12" s="60" t="s">
        <v>139</v>
      </c>
      <c r="E12" s="63">
        <v>14</v>
      </c>
      <c r="F12" s="226">
        <v>25.08</v>
      </c>
      <c r="G12" s="11">
        <f t="shared" si="0"/>
        <v>351.12</v>
      </c>
      <c r="H12" s="13"/>
      <c r="I12" s="14"/>
    </row>
    <row r="13" spans="1:9" ht="15.75" thickBot="1" x14ac:dyDescent="0.3">
      <c r="A13" s="88" t="s">
        <v>291</v>
      </c>
      <c r="B13" s="28" t="s">
        <v>12</v>
      </c>
      <c r="C13" s="58" t="s">
        <v>302</v>
      </c>
      <c r="D13" s="60" t="s">
        <v>139</v>
      </c>
      <c r="E13" s="63">
        <v>14</v>
      </c>
      <c r="F13" s="226">
        <v>2.42</v>
      </c>
      <c r="G13" s="11">
        <f t="shared" si="0"/>
        <v>33.880000000000003</v>
      </c>
      <c r="H13" s="13"/>
      <c r="I13" s="14"/>
    </row>
    <row r="14" spans="1:9" s="16" customFormat="1" ht="75.75" thickBot="1" x14ac:dyDescent="0.3">
      <c r="A14" s="89" t="s">
        <v>291</v>
      </c>
      <c r="B14" s="29" t="s">
        <v>26</v>
      </c>
      <c r="C14" s="103" t="s">
        <v>337</v>
      </c>
      <c r="D14" s="104" t="s">
        <v>139</v>
      </c>
      <c r="E14" s="105">
        <v>14</v>
      </c>
      <c r="F14" s="228">
        <v>53.11</v>
      </c>
      <c r="G14" s="25">
        <f t="shared" si="0"/>
        <v>743.54</v>
      </c>
      <c r="H14" s="55" t="s">
        <v>51</v>
      </c>
      <c r="I14" s="20">
        <f>ROUND(SUM(G5:G14),2)</f>
        <v>14192.46</v>
      </c>
    </row>
    <row r="15" spans="1:9" x14ac:dyDescent="0.25">
      <c r="A15" s="87" t="s">
        <v>292</v>
      </c>
      <c r="B15" s="26" t="s">
        <v>13</v>
      </c>
      <c r="C15" s="106" t="s">
        <v>303</v>
      </c>
      <c r="D15" s="75" t="s">
        <v>138</v>
      </c>
      <c r="E15" s="107">
        <v>20</v>
      </c>
      <c r="F15" s="227">
        <v>5.52</v>
      </c>
      <c r="G15" s="9">
        <f t="shared" si="0"/>
        <v>110.4</v>
      </c>
      <c r="H15" s="13"/>
      <c r="I15" s="14"/>
    </row>
    <row r="16" spans="1:9" x14ac:dyDescent="0.25">
      <c r="A16" s="56" t="s">
        <v>292</v>
      </c>
      <c r="B16" s="28" t="s">
        <v>52</v>
      </c>
      <c r="C16" s="58" t="s">
        <v>304</v>
      </c>
      <c r="D16" s="60" t="s">
        <v>138</v>
      </c>
      <c r="E16" s="64">
        <v>326</v>
      </c>
      <c r="F16" s="226">
        <v>3.43</v>
      </c>
      <c r="G16" s="11">
        <f t="shared" si="0"/>
        <v>1118.18</v>
      </c>
      <c r="H16" s="13"/>
      <c r="I16" s="14"/>
    </row>
    <row r="17" spans="1:10" x14ac:dyDescent="0.25">
      <c r="A17" s="56" t="s">
        <v>292</v>
      </c>
      <c r="B17" s="28" t="s">
        <v>53</v>
      </c>
      <c r="C17" s="58" t="s">
        <v>305</v>
      </c>
      <c r="D17" s="60" t="s">
        <v>138</v>
      </c>
      <c r="E17" s="64">
        <v>326</v>
      </c>
      <c r="F17" s="226">
        <v>0.09</v>
      </c>
      <c r="G17" s="11">
        <f t="shared" si="0"/>
        <v>29.34</v>
      </c>
      <c r="H17" s="13"/>
      <c r="I17" s="14"/>
      <c r="J17" s="17"/>
    </row>
    <row r="18" spans="1:10" x14ac:dyDescent="0.25">
      <c r="A18" s="56" t="s">
        <v>292</v>
      </c>
      <c r="B18" s="28" t="s">
        <v>54</v>
      </c>
      <c r="C18" s="58" t="s">
        <v>315</v>
      </c>
      <c r="D18" s="60" t="s">
        <v>138</v>
      </c>
      <c r="E18" s="64">
        <v>132</v>
      </c>
      <c r="F18" s="226">
        <v>23.52</v>
      </c>
      <c r="G18" s="11">
        <f t="shared" si="0"/>
        <v>3104.64</v>
      </c>
      <c r="H18" s="13"/>
      <c r="I18" s="14"/>
    </row>
    <row r="19" spans="1:10" x14ac:dyDescent="0.25">
      <c r="A19" s="56" t="s">
        <v>292</v>
      </c>
      <c r="B19" s="28" t="s">
        <v>55</v>
      </c>
      <c r="C19" s="59" t="s">
        <v>316</v>
      </c>
      <c r="D19" s="60" t="s">
        <v>138</v>
      </c>
      <c r="E19" s="65">
        <v>346</v>
      </c>
      <c r="F19" s="226">
        <v>1.22</v>
      </c>
      <c r="G19" s="11">
        <f t="shared" si="0"/>
        <v>422.12</v>
      </c>
      <c r="H19" s="13"/>
      <c r="I19" s="14"/>
    </row>
    <row r="20" spans="1:10" x14ac:dyDescent="0.25">
      <c r="A20" s="56" t="s">
        <v>292</v>
      </c>
      <c r="B20" s="28" t="s">
        <v>56</v>
      </c>
      <c r="C20" s="58" t="s">
        <v>306</v>
      </c>
      <c r="D20" s="61" t="s">
        <v>138</v>
      </c>
      <c r="E20" s="66">
        <v>536</v>
      </c>
      <c r="F20" s="226">
        <v>1.61</v>
      </c>
      <c r="G20" s="11">
        <f t="shared" si="0"/>
        <v>862.96</v>
      </c>
      <c r="H20" s="13"/>
      <c r="I20" s="14"/>
    </row>
    <row r="21" spans="1:10" ht="18" x14ac:dyDescent="0.25">
      <c r="A21" s="56" t="s">
        <v>292</v>
      </c>
      <c r="B21" s="28" t="s">
        <v>57</v>
      </c>
      <c r="C21" s="58" t="s">
        <v>317</v>
      </c>
      <c r="D21" s="62" t="s">
        <v>140</v>
      </c>
      <c r="E21" s="189">
        <v>1.4</v>
      </c>
      <c r="F21" s="226">
        <v>2.81</v>
      </c>
      <c r="G21" s="11">
        <f t="shared" si="0"/>
        <v>3.93</v>
      </c>
      <c r="H21" s="13"/>
      <c r="I21" s="14"/>
    </row>
    <row r="22" spans="1:10" x14ac:dyDescent="0.25">
      <c r="A22" s="56" t="s">
        <v>292</v>
      </c>
      <c r="B22" s="28" t="s">
        <v>58</v>
      </c>
      <c r="C22" s="58" t="s">
        <v>307</v>
      </c>
      <c r="D22" s="62" t="s">
        <v>139</v>
      </c>
      <c r="E22" s="66">
        <v>14</v>
      </c>
      <c r="F22" s="226">
        <v>66.17</v>
      </c>
      <c r="G22" s="11">
        <f t="shared" si="0"/>
        <v>926.38</v>
      </c>
      <c r="H22" s="13"/>
      <c r="I22" s="14"/>
    </row>
    <row r="23" spans="1:10" ht="16.5" customHeight="1" x14ac:dyDescent="0.25">
      <c r="A23" s="56" t="s">
        <v>292</v>
      </c>
      <c r="B23" s="28" t="s">
        <v>59</v>
      </c>
      <c r="C23" s="58" t="s">
        <v>308</v>
      </c>
      <c r="D23" s="62" t="s">
        <v>139</v>
      </c>
      <c r="E23" s="63">
        <v>14</v>
      </c>
      <c r="F23" s="226">
        <v>50.43</v>
      </c>
      <c r="G23" s="11">
        <f t="shared" si="0"/>
        <v>706.02</v>
      </c>
      <c r="H23" s="13"/>
      <c r="I23" s="14"/>
    </row>
    <row r="24" spans="1:10" x14ac:dyDescent="0.25">
      <c r="A24" s="56" t="s">
        <v>292</v>
      </c>
      <c r="B24" s="28" t="s">
        <v>60</v>
      </c>
      <c r="C24" s="59" t="s">
        <v>318</v>
      </c>
      <c r="D24" s="62" t="s">
        <v>139</v>
      </c>
      <c r="E24" s="66">
        <v>28</v>
      </c>
      <c r="F24" s="226">
        <v>18.39</v>
      </c>
      <c r="G24" s="11">
        <f t="shared" si="0"/>
        <v>514.91999999999996</v>
      </c>
      <c r="H24" s="13"/>
      <c r="I24" s="14"/>
    </row>
    <row r="25" spans="1:10" x14ac:dyDescent="0.25">
      <c r="A25" s="56" t="s">
        <v>292</v>
      </c>
      <c r="B25" s="28" t="s">
        <v>61</v>
      </c>
      <c r="C25" s="58" t="s">
        <v>309</v>
      </c>
      <c r="D25" s="62" t="s">
        <v>136</v>
      </c>
      <c r="E25" s="63">
        <v>14</v>
      </c>
      <c r="F25" s="226">
        <v>9.44</v>
      </c>
      <c r="G25" s="11">
        <f t="shared" si="0"/>
        <v>132.16</v>
      </c>
      <c r="H25" s="13"/>
      <c r="I25" s="14"/>
    </row>
    <row r="26" spans="1:10" x14ac:dyDescent="0.25">
      <c r="A26" s="56" t="s">
        <v>292</v>
      </c>
      <c r="B26" s="28" t="s">
        <v>62</v>
      </c>
      <c r="C26" s="58" t="s">
        <v>310</v>
      </c>
      <c r="D26" s="62" t="s">
        <v>138</v>
      </c>
      <c r="E26" s="63">
        <v>126</v>
      </c>
      <c r="F26" s="226">
        <v>0.65</v>
      </c>
      <c r="G26" s="11">
        <f t="shared" si="0"/>
        <v>81.900000000000006</v>
      </c>
      <c r="H26" s="3"/>
    </row>
    <row r="27" spans="1:10" x14ac:dyDescent="0.25">
      <c r="A27" s="56" t="s">
        <v>292</v>
      </c>
      <c r="B27" s="28" t="s">
        <v>63</v>
      </c>
      <c r="C27" s="58" t="s">
        <v>319</v>
      </c>
      <c r="D27" s="60" t="s">
        <v>136</v>
      </c>
      <c r="E27" s="64">
        <v>14</v>
      </c>
      <c r="F27" s="226">
        <v>1.34</v>
      </c>
      <c r="G27" s="11">
        <f t="shared" si="0"/>
        <v>18.760000000000002</v>
      </c>
      <c r="H27" s="13"/>
      <c r="I27" s="14"/>
    </row>
    <row r="28" spans="1:10" ht="105" x14ac:dyDescent="0.25">
      <c r="A28" s="56" t="s">
        <v>292</v>
      </c>
      <c r="B28" s="28" t="s">
        <v>64</v>
      </c>
      <c r="C28" s="58" t="s">
        <v>333</v>
      </c>
      <c r="D28" s="60" t="s">
        <v>139</v>
      </c>
      <c r="E28" s="64">
        <v>14</v>
      </c>
      <c r="F28" s="226">
        <v>28.31</v>
      </c>
      <c r="G28" s="11">
        <f t="shared" si="0"/>
        <v>396.34</v>
      </c>
      <c r="H28" s="13"/>
      <c r="I28" s="14"/>
    </row>
    <row r="29" spans="1:10" x14ac:dyDescent="0.25">
      <c r="A29" s="56" t="s">
        <v>292</v>
      </c>
      <c r="B29" s="28" t="s">
        <v>65</v>
      </c>
      <c r="C29" s="58" t="s">
        <v>364</v>
      </c>
      <c r="D29" s="60" t="s">
        <v>139</v>
      </c>
      <c r="E29" s="64">
        <v>14</v>
      </c>
      <c r="F29" s="226">
        <v>5.33</v>
      </c>
      <c r="G29" s="11">
        <f t="shared" si="0"/>
        <v>74.62</v>
      </c>
      <c r="H29" s="13"/>
      <c r="I29" s="14"/>
    </row>
    <row r="30" spans="1:10" x14ac:dyDescent="0.25">
      <c r="A30" s="56" t="s">
        <v>292</v>
      </c>
      <c r="B30" s="28" t="s">
        <v>66</v>
      </c>
      <c r="C30" s="58" t="s">
        <v>320</v>
      </c>
      <c r="D30" s="60" t="s">
        <v>139</v>
      </c>
      <c r="E30" s="63">
        <v>14</v>
      </c>
      <c r="F30" s="226">
        <v>13.46</v>
      </c>
      <c r="G30" s="11">
        <f t="shared" si="0"/>
        <v>188.44</v>
      </c>
      <c r="H30" s="13"/>
      <c r="I30" s="14"/>
    </row>
    <row r="31" spans="1:10" x14ac:dyDescent="0.25">
      <c r="A31" s="56" t="s">
        <v>292</v>
      </c>
      <c r="B31" s="28" t="s">
        <v>67</v>
      </c>
      <c r="C31" s="58" t="s">
        <v>321</v>
      </c>
      <c r="D31" s="60" t="s">
        <v>139</v>
      </c>
      <c r="E31" s="63">
        <v>14</v>
      </c>
      <c r="F31" s="226">
        <v>1.34</v>
      </c>
      <c r="G31" s="11">
        <f t="shared" si="0"/>
        <v>18.760000000000002</v>
      </c>
      <c r="H31" s="13"/>
      <c r="I31" s="14"/>
    </row>
    <row r="32" spans="1:10" x14ac:dyDescent="0.25">
      <c r="A32" s="56" t="s">
        <v>292</v>
      </c>
      <c r="B32" s="28" t="s">
        <v>68</v>
      </c>
      <c r="C32" s="58" t="s">
        <v>322</v>
      </c>
      <c r="D32" s="60" t="s">
        <v>139</v>
      </c>
      <c r="E32" s="63">
        <v>14</v>
      </c>
      <c r="F32" s="226">
        <v>1.85</v>
      </c>
      <c r="G32" s="11">
        <f t="shared" si="0"/>
        <v>25.9</v>
      </c>
      <c r="H32" s="13"/>
      <c r="I32" s="14"/>
    </row>
    <row r="33" spans="1:9" x14ac:dyDescent="0.25">
      <c r="A33" s="56" t="s">
        <v>292</v>
      </c>
      <c r="B33" s="28" t="s">
        <v>69</v>
      </c>
      <c r="C33" s="58" t="s">
        <v>329</v>
      </c>
      <c r="D33" s="60" t="s">
        <v>139</v>
      </c>
      <c r="E33" s="63">
        <v>14</v>
      </c>
      <c r="F33" s="226">
        <v>18.5</v>
      </c>
      <c r="G33" s="11">
        <f t="shared" si="0"/>
        <v>259</v>
      </c>
      <c r="H33" s="13"/>
      <c r="I33" s="14"/>
    </row>
    <row r="34" spans="1:9" x14ac:dyDescent="0.25">
      <c r="A34" s="56" t="s">
        <v>292</v>
      </c>
      <c r="B34" s="28" t="s">
        <v>70</v>
      </c>
      <c r="C34" s="58" t="s">
        <v>330</v>
      </c>
      <c r="D34" s="60" t="s">
        <v>139</v>
      </c>
      <c r="E34" s="63">
        <v>1</v>
      </c>
      <c r="F34" s="226">
        <v>16.82</v>
      </c>
      <c r="G34" s="11">
        <f t="shared" si="0"/>
        <v>16.82</v>
      </c>
      <c r="H34" s="13"/>
      <c r="I34" s="14"/>
    </row>
    <row r="35" spans="1:9" ht="15.75" thickBot="1" x14ac:dyDescent="0.3">
      <c r="A35" s="56" t="s">
        <v>292</v>
      </c>
      <c r="B35" s="28" t="s">
        <v>71</v>
      </c>
      <c r="C35" s="58" t="s">
        <v>331</v>
      </c>
      <c r="D35" s="60" t="s">
        <v>139</v>
      </c>
      <c r="E35" s="63">
        <v>1</v>
      </c>
      <c r="F35" s="226">
        <v>252.32</v>
      </c>
      <c r="G35" s="11">
        <f t="shared" si="0"/>
        <v>252.32</v>
      </c>
      <c r="H35" s="13"/>
      <c r="I35" s="14"/>
    </row>
    <row r="36" spans="1:9" ht="15.75" thickBot="1" x14ac:dyDescent="0.3">
      <c r="A36" s="102" t="s">
        <v>292</v>
      </c>
      <c r="B36" s="29" t="s">
        <v>72</v>
      </c>
      <c r="C36" s="103" t="s">
        <v>332</v>
      </c>
      <c r="D36" s="104" t="s">
        <v>139</v>
      </c>
      <c r="E36" s="108">
        <v>1</v>
      </c>
      <c r="F36" s="228">
        <v>180.57</v>
      </c>
      <c r="G36" s="25">
        <f t="shared" si="0"/>
        <v>180.57</v>
      </c>
      <c r="H36" s="55" t="s">
        <v>73</v>
      </c>
      <c r="I36" s="20">
        <f>ROUND(SUM(G15:G36),2)</f>
        <v>9444.48</v>
      </c>
    </row>
    <row r="37" spans="1:9" s="22" customFormat="1" ht="43.5" thickBot="1" x14ac:dyDescent="0.3">
      <c r="A37" s="32"/>
      <c r="B37" s="32"/>
      <c r="C37" s="32"/>
      <c r="D37" s="33"/>
      <c r="E37" s="41"/>
      <c r="F37" s="34" t="s">
        <v>361</v>
      </c>
      <c r="G37" s="99">
        <f>SUM(G5:G36)</f>
        <v>23636.939999999995</v>
      </c>
      <c r="H37" s="13"/>
      <c r="I37" s="14"/>
    </row>
    <row r="38" spans="1:9" s="22" customFormat="1" ht="63.75" customHeight="1" x14ac:dyDescent="0.25">
      <c r="A38" s="35"/>
      <c r="B38" s="35"/>
      <c r="C38" s="38"/>
      <c r="D38" s="36"/>
      <c r="E38" s="42"/>
      <c r="F38" s="37"/>
      <c r="G38" s="36"/>
      <c r="H38" s="13"/>
      <c r="I38" s="14"/>
    </row>
    <row r="39" spans="1:9" ht="44.25" customHeight="1" x14ac:dyDescent="0.25">
      <c r="C39" s="35"/>
      <c r="H39" s="12"/>
      <c r="I39" s="14"/>
    </row>
  </sheetData>
  <mergeCells count="2">
    <mergeCell ref="A1:E1"/>
    <mergeCell ref="A3:E3"/>
  </mergeCells>
  <phoneticPr fontId="14" type="noConversion"/>
  <pageMargins left="0.7" right="0.33823529411764708" top="0.75" bottom="0.75" header="0.3" footer="0.3"/>
  <pageSetup paperSize="9" scale="60"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F6E30-4B93-42C1-94EA-0A6B88131EF9}">
  <dimension ref="A1:I18"/>
  <sheetViews>
    <sheetView zoomScaleNormal="100" workbookViewId="0">
      <selection activeCell="H4" sqref="H4"/>
    </sheetView>
  </sheetViews>
  <sheetFormatPr defaultColWidth="9.140625" defaultRowHeight="15" x14ac:dyDescent="0.25"/>
  <cols>
    <col min="1" max="1" width="31.5703125" style="35" bestFit="1" customWidth="1"/>
    <col min="2" max="2" width="8.42578125" style="35" bestFit="1" customWidth="1"/>
    <col min="3" max="3" width="88.7109375" style="38" customWidth="1"/>
    <col min="4" max="4" width="9.140625" style="36"/>
    <col min="5" max="5" width="16.42578125" style="42" customWidth="1"/>
    <col min="6" max="6" width="21.5703125" style="37" customWidth="1"/>
    <col min="7" max="7" width="14.5703125" style="36" customWidth="1"/>
    <col min="8" max="8" width="30.28515625" style="2" customWidth="1"/>
    <col min="9" max="9" width="16.140625" style="3" customWidth="1"/>
    <col min="10" max="16384" width="9.140625" style="3"/>
  </cols>
  <sheetData>
    <row r="1" spans="1:9" ht="40.35" customHeight="1" x14ac:dyDescent="0.25">
      <c r="A1" s="201" t="s">
        <v>290</v>
      </c>
      <c r="B1" s="201"/>
      <c r="C1" s="201"/>
      <c r="D1" s="201"/>
      <c r="E1" s="201"/>
      <c r="F1" s="1"/>
      <c r="G1" s="1"/>
    </row>
    <row r="2" spans="1:9" ht="21.75" customHeight="1" thickBot="1" x14ac:dyDescent="0.3">
      <c r="A2" s="4"/>
      <c r="B2" s="4"/>
      <c r="C2" s="5"/>
      <c r="D2" s="4"/>
      <c r="E2" s="40"/>
      <c r="F2" s="4"/>
      <c r="G2" s="4"/>
    </row>
    <row r="3" spans="1:9" ht="21.75" customHeight="1" thickBot="1" x14ac:dyDescent="0.3">
      <c r="A3" s="207" t="s">
        <v>354</v>
      </c>
      <c r="B3" s="208"/>
      <c r="C3" s="208"/>
      <c r="D3" s="208"/>
      <c r="E3" s="208"/>
      <c r="F3" s="110"/>
      <c r="G3" s="111"/>
    </row>
    <row r="4" spans="1:9" ht="62.1" customHeight="1" thickBot="1" x14ac:dyDescent="0.3">
      <c r="A4" s="101" t="s">
        <v>19</v>
      </c>
      <c r="B4" s="112" t="s">
        <v>20</v>
      </c>
      <c r="C4" s="113" t="s">
        <v>21</v>
      </c>
      <c r="D4" s="114" t="s">
        <v>22</v>
      </c>
      <c r="E4" s="115" t="s">
        <v>23</v>
      </c>
      <c r="F4" s="116" t="s">
        <v>24</v>
      </c>
      <c r="G4" s="117" t="s">
        <v>25</v>
      </c>
    </row>
    <row r="5" spans="1:9" ht="45" x14ac:dyDescent="0.25">
      <c r="A5" s="56" t="s">
        <v>292</v>
      </c>
      <c r="B5" s="86" t="s">
        <v>4</v>
      </c>
      <c r="C5" s="122" t="s">
        <v>339</v>
      </c>
      <c r="D5" s="123" t="s">
        <v>138</v>
      </c>
      <c r="E5" s="124">
        <v>327</v>
      </c>
      <c r="F5" s="231">
        <v>44.18</v>
      </c>
      <c r="G5" s="27">
        <f t="shared" ref="G5:G15" si="0">ROUND((E5*F5),2)</f>
        <v>14446.86</v>
      </c>
    </row>
    <row r="6" spans="1:9" ht="45" x14ac:dyDescent="0.25">
      <c r="A6" s="88" t="s">
        <v>292</v>
      </c>
      <c r="B6" s="28" t="s">
        <v>5</v>
      </c>
      <c r="C6" s="58" t="s">
        <v>340</v>
      </c>
      <c r="D6" s="60" t="s">
        <v>138</v>
      </c>
      <c r="E6" s="63">
        <v>453</v>
      </c>
      <c r="F6" s="229">
        <v>51.07</v>
      </c>
      <c r="G6" s="11">
        <f t="shared" si="0"/>
        <v>23134.71</v>
      </c>
    </row>
    <row r="7" spans="1:9" ht="45" x14ac:dyDescent="0.25">
      <c r="A7" s="88" t="s">
        <v>292</v>
      </c>
      <c r="B7" s="28" t="s">
        <v>6</v>
      </c>
      <c r="C7" s="58" t="s">
        <v>341</v>
      </c>
      <c r="D7" s="60" t="s">
        <v>138</v>
      </c>
      <c r="E7" s="63">
        <v>237</v>
      </c>
      <c r="F7" s="229">
        <v>64.680000000000007</v>
      </c>
      <c r="G7" s="11">
        <f t="shared" si="0"/>
        <v>15329.16</v>
      </c>
    </row>
    <row r="8" spans="1:9" ht="45" x14ac:dyDescent="0.25">
      <c r="A8" s="88" t="s">
        <v>292</v>
      </c>
      <c r="B8" s="28" t="s">
        <v>7</v>
      </c>
      <c r="C8" s="58" t="s">
        <v>365</v>
      </c>
      <c r="D8" s="60" t="s">
        <v>138</v>
      </c>
      <c r="E8" s="63">
        <v>815</v>
      </c>
      <c r="F8" s="229">
        <v>81.11</v>
      </c>
      <c r="G8" s="11">
        <f t="shared" ref="G8" si="1">ROUND((E8*F8),2)</f>
        <v>66104.649999999994</v>
      </c>
    </row>
    <row r="9" spans="1:9" ht="90" x14ac:dyDescent="0.25">
      <c r="A9" s="88" t="s">
        <v>292</v>
      </c>
      <c r="B9" s="28" t="s">
        <v>8</v>
      </c>
      <c r="C9" s="58" t="s">
        <v>342</v>
      </c>
      <c r="D9" s="60" t="s">
        <v>139</v>
      </c>
      <c r="E9" s="63">
        <v>40</v>
      </c>
      <c r="F9" s="229">
        <v>1115.08</v>
      </c>
      <c r="G9" s="11">
        <f t="shared" si="0"/>
        <v>44603.199999999997</v>
      </c>
    </row>
    <row r="10" spans="1:9" ht="90" x14ac:dyDescent="0.25">
      <c r="A10" s="88" t="s">
        <v>292</v>
      </c>
      <c r="B10" s="28" t="s">
        <v>9</v>
      </c>
      <c r="C10" s="58" t="s">
        <v>343</v>
      </c>
      <c r="D10" s="60" t="s">
        <v>139</v>
      </c>
      <c r="E10" s="63">
        <v>5</v>
      </c>
      <c r="F10" s="229">
        <v>991.27</v>
      </c>
      <c r="G10" s="11">
        <f t="shared" si="0"/>
        <v>4956.3500000000004</v>
      </c>
    </row>
    <row r="11" spans="1:9" ht="240" x14ac:dyDescent="0.25">
      <c r="A11" s="88" t="s">
        <v>292</v>
      </c>
      <c r="B11" s="28" t="s">
        <v>10</v>
      </c>
      <c r="C11" s="58" t="s">
        <v>366</v>
      </c>
      <c r="D11" s="60" t="s">
        <v>139</v>
      </c>
      <c r="E11" s="63">
        <v>37</v>
      </c>
      <c r="F11" s="229">
        <v>1521.04</v>
      </c>
      <c r="G11" s="11">
        <f t="shared" si="0"/>
        <v>56278.48</v>
      </c>
      <c r="H11" s="12"/>
    </row>
    <row r="12" spans="1:9" ht="210" x14ac:dyDescent="0.25">
      <c r="A12" s="88" t="s">
        <v>292</v>
      </c>
      <c r="B12" s="28" t="s">
        <v>11</v>
      </c>
      <c r="C12" s="58" t="s">
        <v>367</v>
      </c>
      <c r="D12" s="60" t="s">
        <v>139</v>
      </c>
      <c r="E12" s="63">
        <v>19</v>
      </c>
      <c r="F12" s="229">
        <v>2393.23</v>
      </c>
      <c r="G12" s="11">
        <f t="shared" si="0"/>
        <v>45471.37</v>
      </c>
      <c r="H12" s="3"/>
    </row>
    <row r="13" spans="1:9" x14ac:dyDescent="0.25">
      <c r="A13" s="88" t="s">
        <v>292</v>
      </c>
      <c r="B13" s="28" t="s">
        <v>12</v>
      </c>
      <c r="C13" s="58" t="s">
        <v>344</v>
      </c>
      <c r="D13" s="60" t="s">
        <v>139</v>
      </c>
      <c r="E13" s="63">
        <v>2</v>
      </c>
      <c r="F13" s="229">
        <v>597.79999999999995</v>
      </c>
      <c r="G13" s="11">
        <f t="shared" si="0"/>
        <v>1195.5999999999999</v>
      </c>
      <c r="H13" s="13"/>
      <c r="I13" s="14"/>
    </row>
    <row r="14" spans="1:9" ht="15.75" thickBot="1" x14ac:dyDescent="0.3">
      <c r="A14" s="88" t="s">
        <v>292</v>
      </c>
      <c r="B14" s="28" t="s">
        <v>26</v>
      </c>
      <c r="C14" s="58" t="s">
        <v>345</v>
      </c>
      <c r="D14" s="60" t="s">
        <v>139</v>
      </c>
      <c r="E14" s="63">
        <v>1</v>
      </c>
      <c r="F14" s="229">
        <v>1797.95</v>
      </c>
      <c r="G14" s="11">
        <f t="shared" si="0"/>
        <v>1797.95</v>
      </c>
      <c r="H14" s="13"/>
      <c r="I14" s="14"/>
    </row>
    <row r="15" spans="1:9" s="16" customFormat="1" ht="15.75" thickBot="1" x14ac:dyDescent="0.3">
      <c r="A15" s="89" t="s">
        <v>292</v>
      </c>
      <c r="B15" s="29" t="s">
        <v>27</v>
      </c>
      <c r="C15" s="103" t="s">
        <v>368</v>
      </c>
      <c r="D15" s="104" t="s">
        <v>139</v>
      </c>
      <c r="E15" s="105">
        <v>1</v>
      </c>
      <c r="F15" s="230">
        <v>1564.81</v>
      </c>
      <c r="G15" s="25">
        <f t="shared" si="0"/>
        <v>1564.81</v>
      </c>
      <c r="H15" s="55" t="s">
        <v>51</v>
      </c>
      <c r="I15" s="20">
        <f>ROUND(SUM(G5:G15),2)</f>
        <v>274883.14</v>
      </c>
    </row>
    <row r="16" spans="1:9" s="22" customFormat="1" ht="43.5" thickBot="1" x14ac:dyDescent="0.3">
      <c r="A16" s="32"/>
      <c r="B16" s="32"/>
      <c r="C16" s="32"/>
      <c r="D16" s="33"/>
      <c r="E16" s="41"/>
      <c r="F16" s="34" t="s">
        <v>360</v>
      </c>
      <c r="G16" s="99">
        <f>SUM(G5:G15)</f>
        <v>274883.14</v>
      </c>
      <c r="H16" s="13"/>
      <c r="I16" s="14"/>
    </row>
    <row r="17" spans="1:9" s="22" customFormat="1" ht="63.75" customHeight="1" x14ac:dyDescent="0.25">
      <c r="A17" s="35"/>
      <c r="B17" s="35"/>
      <c r="C17" s="38"/>
      <c r="D17" s="36"/>
      <c r="E17" s="42"/>
      <c r="F17" s="37"/>
      <c r="G17" s="36"/>
      <c r="H17" s="13"/>
      <c r="I17" s="14"/>
    </row>
    <row r="18" spans="1:9" ht="44.25" customHeight="1" x14ac:dyDescent="0.25">
      <c r="C18" s="35"/>
      <c r="H18" s="12"/>
      <c r="I18" s="14"/>
    </row>
  </sheetData>
  <mergeCells count="2">
    <mergeCell ref="A1:E1"/>
    <mergeCell ref="A3:E3"/>
  </mergeCells>
  <phoneticPr fontId="14" type="noConversion"/>
  <pageMargins left="0.7" right="0.33823529411764708" top="0.75" bottom="0.75" header="0.3" footer="0.3"/>
  <pageSetup paperSize="9" scale="60"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4</vt:i4>
      </vt:variant>
    </vt:vector>
  </HeadingPairs>
  <TitlesOfParts>
    <vt:vector size="9" baseType="lpstr">
      <vt:lpstr>_Santrauka</vt:lpstr>
      <vt:lpstr>DKZ_1</vt:lpstr>
      <vt:lpstr>DKZ_2</vt:lpstr>
      <vt:lpstr>DKZ_3</vt:lpstr>
      <vt:lpstr>DKZ_4</vt:lpstr>
      <vt:lpstr>DKZ_1!Print_Area</vt:lpstr>
      <vt:lpstr>DKZ_2!Print_Area</vt:lpstr>
      <vt:lpstr>DKZ_3!Print_Area</vt:lpstr>
      <vt:lpstr>DKZ_4!Print_Area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Tomas Želabovskis</dc:creator>
  <cp:keywords/>
  <dc:description/>
  <cp:lastModifiedBy>Jurgita Karalevičienė | Alkesta</cp:lastModifiedBy>
  <cp:revision/>
  <dcterms:created xsi:type="dcterms:W3CDTF">2015-06-05T18:17:20Z</dcterms:created>
  <dcterms:modified xsi:type="dcterms:W3CDTF">2024-10-15T14:27:09Z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2024-08-20T07:27:01Z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fb5fd498-d27e-4edd-b0ae-ea33546688ac</vt:lpwstr>
  </property>
  <property fmtid="{D5CDD505-2E9C-101B-9397-08002B2CF9AE}" pid="8" name="MSIP_Label_43f08ec5-d6d9-4227-8387-ccbfcb3632c4_ContentBits">
    <vt:lpwstr>0</vt:lpwstr>
  </property>
</Properties>
</file>