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aijuo\Desktop\2023 sutartys\2023 SUTARTYS\Sausis\2023 - 0287\"/>
    </mc:Choice>
  </mc:AlternateContent>
  <bookViews>
    <workbookView xWindow="-120" yWindow="-120" windowWidth="29040" windowHeight="15840"/>
  </bookViews>
  <sheets>
    <sheet name="Sheet1" sheetId="1" r:id="rId1"/>
    <sheet name="Sheet2" sheetId="2" r:id="rId2"/>
  </sheets>
  <definedNames>
    <definedName name="_xlnm._FilterDatabase" localSheetId="0" hidden="1">Sheet1!$A$6:$WPR$104</definedName>
    <definedName name="_xlnm._FilterDatabase" localSheetId="1" hidden="1">Sheet2!$A$3:$WQG$176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91" i="1" l="1"/>
  <c r="I91" i="1"/>
  <c r="E96" i="1"/>
  <c r="E74" i="1"/>
  <c r="S176" i="2"/>
  <c r="M176" i="2"/>
  <c r="L176" i="2"/>
  <c r="J176" i="2"/>
  <c r="S175" i="2"/>
  <c r="N175" i="2"/>
  <c r="L175" i="2"/>
  <c r="M175" i="2"/>
  <c r="G175" i="2"/>
  <c r="H175" i="2"/>
  <c r="S174" i="2"/>
  <c r="N174" i="2"/>
  <c r="L174" i="2"/>
  <c r="M174" i="2"/>
  <c r="G174" i="2"/>
  <c r="H174" i="2"/>
  <c r="S173" i="2"/>
  <c r="N173" i="2"/>
  <c r="L173" i="2"/>
  <c r="M173" i="2"/>
  <c r="G173" i="2"/>
  <c r="H173" i="2"/>
  <c r="S172" i="2"/>
  <c r="K172" i="2"/>
  <c r="S171" i="2"/>
  <c r="J171" i="2"/>
  <c r="H171" i="2"/>
  <c r="G171" i="2"/>
  <c r="S170" i="2"/>
  <c r="N170" i="2"/>
  <c r="L170" i="2"/>
  <c r="L171" i="2"/>
  <c r="S169" i="2"/>
  <c r="N169" i="2"/>
  <c r="L169" i="2"/>
  <c r="M169" i="2"/>
  <c r="G169" i="2"/>
  <c r="H169" i="2"/>
  <c r="S168" i="2"/>
  <c r="N168" i="2"/>
  <c r="L168" i="2"/>
  <c r="M168" i="2"/>
  <c r="G168" i="2"/>
  <c r="H168" i="2"/>
  <c r="S167" i="2"/>
  <c r="N167" i="2"/>
  <c r="L167" i="2"/>
  <c r="M167" i="2"/>
  <c r="G167" i="2"/>
  <c r="H167" i="2"/>
  <c r="S166" i="2"/>
  <c r="N166" i="2"/>
  <c r="L166" i="2"/>
  <c r="M166" i="2"/>
  <c r="G166" i="2"/>
  <c r="H166" i="2"/>
  <c r="S165" i="2"/>
  <c r="G165" i="2"/>
  <c r="H165" i="2"/>
  <c r="S164" i="2"/>
  <c r="N164" i="2"/>
  <c r="L164" i="2"/>
  <c r="M164" i="2"/>
  <c r="G164" i="2"/>
  <c r="H164" i="2"/>
  <c r="S163" i="2"/>
  <c r="N163" i="2"/>
  <c r="L163" i="2"/>
  <c r="M163" i="2"/>
  <c r="G163" i="2"/>
  <c r="H163" i="2"/>
  <c r="S162" i="2"/>
  <c r="N162" i="2"/>
  <c r="L162" i="2"/>
  <c r="M162" i="2"/>
  <c r="G162" i="2"/>
  <c r="H162" i="2"/>
  <c r="S161" i="2"/>
  <c r="N161" i="2"/>
  <c r="L161" i="2"/>
  <c r="M161" i="2"/>
  <c r="G161" i="2"/>
  <c r="H161" i="2"/>
  <c r="S160" i="2"/>
  <c r="S159" i="2"/>
  <c r="H159" i="2"/>
  <c r="G159" i="2"/>
  <c r="S158" i="2"/>
  <c r="N158" i="2"/>
  <c r="L158" i="2"/>
  <c r="L159" i="2"/>
  <c r="S157" i="2"/>
  <c r="J157" i="2"/>
  <c r="H157" i="2"/>
  <c r="G157" i="2"/>
  <c r="S156" i="2"/>
  <c r="N156" i="2"/>
  <c r="L156" i="2"/>
  <c r="L157" i="2"/>
  <c r="S155" i="2"/>
  <c r="H155" i="2"/>
  <c r="G155" i="2"/>
  <c r="S154" i="2"/>
  <c r="N154" i="2"/>
  <c r="L154" i="2"/>
  <c r="M154" i="2"/>
  <c r="S153" i="2"/>
  <c r="N153" i="2"/>
  <c r="L153" i="2"/>
  <c r="M153" i="2"/>
  <c r="S152" i="2"/>
  <c r="N152" i="2"/>
  <c r="L152" i="2"/>
  <c r="M152" i="2"/>
  <c r="G152" i="2"/>
  <c r="H152" i="2"/>
  <c r="S151" i="2"/>
  <c r="N151" i="2"/>
  <c r="L151" i="2"/>
  <c r="M151" i="2"/>
  <c r="G151" i="2"/>
  <c r="H151" i="2"/>
  <c r="S150" i="2"/>
  <c r="N150" i="2"/>
  <c r="L150" i="2"/>
  <c r="M150" i="2"/>
  <c r="G150" i="2"/>
  <c r="H150" i="2"/>
  <c r="S149" i="2"/>
  <c r="N149" i="2"/>
  <c r="L149" i="2"/>
  <c r="M149" i="2"/>
  <c r="G149" i="2"/>
  <c r="H149" i="2"/>
  <c r="S148" i="2"/>
  <c r="N148" i="2"/>
  <c r="L148" i="2"/>
  <c r="M148" i="2"/>
  <c r="G148" i="2"/>
  <c r="H148" i="2"/>
  <c r="S147" i="2"/>
  <c r="K147" i="2"/>
  <c r="S146" i="2"/>
  <c r="N146" i="2"/>
  <c r="L146" i="2"/>
  <c r="M146" i="2"/>
  <c r="G146" i="2"/>
  <c r="H146" i="2"/>
  <c r="S145" i="2"/>
  <c r="N145" i="2"/>
  <c r="L145" i="2"/>
  <c r="M145" i="2"/>
  <c r="G145" i="2"/>
  <c r="H145" i="2"/>
  <c r="S144" i="2"/>
  <c r="N144" i="2"/>
  <c r="L144" i="2"/>
  <c r="M144" i="2"/>
  <c r="G144" i="2"/>
  <c r="H144" i="2"/>
  <c r="S143" i="2"/>
  <c r="S142" i="2"/>
  <c r="N142" i="2"/>
  <c r="L142" i="2"/>
  <c r="M142" i="2"/>
  <c r="G142" i="2"/>
  <c r="H142" i="2"/>
  <c r="S141" i="2"/>
  <c r="H141" i="2"/>
  <c r="G141" i="2"/>
  <c r="S140" i="2"/>
  <c r="N140" i="2"/>
  <c r="L140" i="2"/>
  <c r="M140" i="2"/>
  <c r="S139" i="2"/>
  <c r="N139" i="2"/>
  <c r="L139" i="2"/>
  <c r="M139" i="2"/>
  <c r="S138" i="2"/>
  <c r="N138" i="2"/>
  <c r="L138" i="2"/>
  <c r="M138" i="2"/>
  <c r="S137" i="2"/>
  <c r="N137" i="2"/>
  <c r="L137" i="2"/>
  <c r="M137" i="2"/>
  <c r="S136" i="2"/>
  <c r="N136" i="2"/>
  <c r="L136" i="2"/>
  <c r="M136" i="2"/>
  <c r="S135" i="2"/>
  <c r="N135" i="2"/>
  <c r="L135" i="2"/>
  <c r="M135" i="2"/>
  <c r="S134" i="2"/>
  <c r="N134" i="2"/>
  <c r="L134" i="2"/>
  <c r="S133" i="2"/>
  <c r="S132" i="2"/>
  <c r="J132" i="2"/>
  <c r="H132" i="2"/>
  <c r="G132" i="2"/>
  <c r="S131" i="2"/>
  <c r="N131" i="2"/>
  <c r="M131" i="2"/>
  <c r="M132" i="2"/>
  <c r="L131" i="2"/>
  <c r="L132" i="2"/>
  <c r="S130" i="2"/>
  <c r="J130" i="2"/>
  <c r="H130" i="2"/>
  <c r="G130" i="2"/>
  <c r="S129" i="2"/>
  <c r="N129" i="2"/>
  <c r="M129" i="2"/>
  <c r="M130" i="2"/>
  <c r="L129" i="2"/>
  <c r="L130" i="2"/>
  <c r="S128" i="2"/>
  <c r="J128" i="2"/>
  <c r="S127" i="2"/>
  <c r="N127" i="2"/>
  <c r="L127" i="2"/>
  <c r="M127" i="2"/>
  <c r="M128" i="2"/>
  <c r="G127" i="2"/>
  <c r="G128" i="2"/>
  <c r="U126" i="2"/>
  <c r="S126" i="2"/>
  <c r="J126" i="2"/>
  <c r="H126" i="2"/>
  <c r="G126" i="2"/>
  <c r="S125" i="2"/>
  <c r="J125" i="2"/>
  <c r="H125" i="2"/>
  <c r="G125" i="2"/>
  <c r="S124" i="2"/>
  <c r="N124" i="2"/>
  <c r="M124" i="2"/>
  <c r="L124" i="2"/>
  <c r="S123" i="2"/>
  <c r="N123" i="2"/>
  <c r="M123" i="2"/>
  <c r="L123" i="2"/>
  <c r="S122" i="2"/>
  <c r="J122" i="2"/>
  <c r="H122" i="2"/>
  <c r="G122" i="2"/>
  <c r="S121" i="2"/>
  <c r="N121" i="2"/>
  <c r="M121" i="2"/>
  <c r="M122" i="2"/>
  <c r="L121" i="2"/>
  <c r="L122" i="2"/>
  <c r="S120" i="2"/>
  <c r="J120" i="2"/>
  <c r="H120" i="2"/>
  <c r="G120" i="2"/>
  <c r="S119" i="2"/>
  <c r="N119" i="2"/>
  <c r="M119" i="2"/>
  <c r="M120" i="2"/>
  <c r="L119" i="2"/>
  <c r="L120" i="2"/>
  <c r="S118" i="2"/>
  <c r="J118" i="2"/>
  <c r="H118" i="2"/>
  <c r="G118" i="2"/>
  <c r="S117" i="2"/>
  <c r="N117" i="2"/>
  <c r="M117" i="2"/>
  <c r="M118" i="2"/>
  <c r="L117" i="2"/>
  <c r="L118" i="2"/>
  <c r="S116" i="2"/>
  <c r="J116" i="2"/>
  <c r="H116" i="2"/>
  <c r="G116" i="2"/>
  <c r="S115" i="2"/>
  <c r="N115" i="2"/>
  <c r="L115" i="2"/>
  <c r="M115" i="2"/>
  <c r="M116" i="2"/>
  <c r="S114" i="2"/>
  <c r="J114" i="2"/>
  <c r="H114" i="2"/>
  <c r="G114" i="2"/>
  <c r="S113" i="2"/>
  <c r="N113" i="2"/>
  <c r="L113" i="2"/>
  <c r="L114" i="2"/>
  <c r="S112" i="2"/>
  <c r="H112" i="2"/>
  <c r="G112" i="2"/>
  <c r="S111" i="2"/>
  <c r="N111" i="2"/>
  <c r="L111" i="2"/>
  <c r="M111" i="2"/>
  <c r="S110" i="2"/>
  <c r="N110" i="2"/>
  <c r="L110" i="2"/>
  <c r="M110" i="2"/>
  <c r="S109" i="2"/>
  <c r="J109" i="2"/>
  <c r="H109" i="2"/>
  <c r="G109" i="2"/>
  <c r="S108" i="2"/>
  <c r="N108" i="2"/>
  <c r="L108" i="2"/>
  <c r="M108" i="2"/>
  <c r="M109" i="2"/>
  <c r="S107" i="2"/>
  <c r="J107" i="2"/>
  <c r="H107" i="2"/>
  <c r="G107" i="2"/>
  <c r="S106" i="2"/>
  <c r="N106" i="2"/>
  <c r="L106" i="2"/>
  <c r="L107" i="2"/>
  <c r="S105" i="2"/>
  <c r="J105" i="2"/>
  <c r="H105" i="2"/>
  <c r="G105" i="2"/>
  <c r="S104" i="2"/>
  <c r="N104" i="2"/>
  <c r="L104" i="2"/>
  <c r="L105" i="2"/>
  <c r="S103" i="2"/>
  <c r="J103" i="2"/>
  <c r="H103" i="2"/>
  <c r="G103" i="2"/>
  <c r="S102" i="2"/>
  <c r="N102" i="2"/>
  <c r="L102" i="2"/>
  <c r="M102" i="2"/>
  <c r="S101" i="2"/>
  <c r="N101" i="2"/>
  <c r="L101" i="2"/>
  <c r="M101" i="2"/>
  <c r="S100" i="2"/>
  <c r="J100" i="2"/>
  <c r="S99" i="2"/>
  <c r="N99" i="2"/>
  <c r="L99" i="2"/>
  <c r="M99" i="2"/>
  <c r="S98" i="2"/>
  <c r="N98" i="2"/>
  <c r="L98" i="2"/>
  <c r="M98" i="2"/>
  <c r="G98" i="2"/>
  <c r="H98" i="2"/>
  <c r="S97" i="2"/>
  <c r="N97" i="2"/>
  <c r="L97" i="2"/>
  <c r="M97" i="2"/>
  <c r="G97" i="2"/>
  <c r="H97" i="2"/>
  <c r="S96" i="2"/>
  <c r="N96" i="2"/>
  <c r="L96" i="2"/>
  <c r="M96" i="2"/>
  <c r="G96" i="2"/>
  <c r="H96" i="2"/>
  <c r="S95" i="2"/>
  <c r="S94" i="2"/>
  <c r="J94" i="2"/>
  <c r="H94" i="2"/>
  <c r="G94" i="2"/>
  <c r="S93" i="2"/>
  <c r="N93" i="2"/>
  <c r="L93" i="2"/>
  <c r="L94" i="2"/>
  <c r="S92" i="2"/>
  <c r="J92" i="2"/>
  <c r="H92" i="2"/>
  <c r="G92" i="2"/>
  <c r="S91" i="2"/>
  <c r="N91" i="2"/>
  <c r="L91" i="2"/>
  <c r="L92" i="2"/>
  <c r="S90" i="2"/>
  <c r="J90" i="2"/>
  <c r="H90" i="2"/>
  <c r="G90" i="2"/>
  <c r="S89" i="2"/>
  <c r="N89" i="2"/>
  <c r="L89" i="2"/>
  <c r="M89" i="2"/>
  <c r="M90" i="2"/>
  <c r="S88" i="2"/>
  <c r="J88" i="2"/>
  <c r="H88" i="2"/>
  <c r="G88" i="2"/>
  <c r="S87" i="2"/>
  <c r="N87" i="2"/>
  <c r="L87" i="2"/>
  <c r="M87" i="2"/>
  <c r="S86" i="2"/>
  <c r="N86" i="2"/>
  <c r="L86" i="2"/>
  <c r="M86" i="2"/>
  <c r="S85" i="2"/>
  <c r="J85" i="2"/>
  <c r="S84" i="2"/>
  <c r="N84" i="2"/>
  <c r="L84" i="2"/>
  <c r="M84" i="2"/>
  <c r="S83" i="2"/>
  <c r="N83" i="2"/>
  <c r="L83" i="2"/>
  <c r="M83" i="2"/>
  <c r="S82" i="2"/>
  <c r="N82" i="2"/>
  <c r="L82" i="2"/>
  <c r="M82" i="2"/>
  <c r="S81" i="2"/>
  <c r="N81" i="2"/>
  <c r="L81" i="2"/>
  <c r="M81" i="2"/>
  <c r="S80" i="2"/>
  <c r="N80" i="2"/>
  <c r="L80" i="2"/>
  <c r="M80" i="2"/>
  <c r="S79" i="2"/>
  <c r="N79" i="2"/>
  <c r="L79" i="2"/>
  <c r="M79" i="2"/>
  <c r="S78" i="2"/>
  <c r="N78" i="2"/>
  <c r="L78" i="2"/>
  <c r="M78" i="2"/>
  <c r="S77" i="2"/>
  <c r="N77" i="2"/>
  <c r="L77" i="2"/>
  <c r="M77" i="2"/>
  <c r="S76" i="2"/>
  <c r="N76" i="2"/>
  <c r="L76" i="2"/>
  <c r="M76" i="2"/>
  <c r="S75" i="2"/>
  <c r="N75" i="2"/>
  <c r="L75" i="2"/>
  <c r="M75" i="2"/>
  <c r="G75" i="2"/>
  <c r="H75" i="2"/>
  <c r="S74" i="2"/>
  <c r="N74" i="2"/>
  <c r="L74" i="2"/>
  <c r="M74" i="2"/>
  <c r="G74" i="2"/>
  <c r="H74" i="2"/>
  <c r="S73" i="2"/>
  <c r="N73" i="2"/>
  <c r="L73" i="2"/>
  <c r="M73" i="2"/>
  <c r="S72" i="2"/>
  <c r="J72" i="2"/>
  <c r="H72" i="2"/>
  <c r="G72" i="2"/>
  <c r="S71" i="2"/>
  <c r="N71" i="2"/>
  <c r="L71" i="2"/>
  <c r="M71" i="2"/>
  <c r="M72" i="2"/>
  <c r="S70" i="2"/>
  <c r="J70" i="2"/>
  <c r="H70" i="2"/>
  <c r="G70" i="2"/>
  <c r="S69" i="2"/>
  <c r="N69" i="2"/>
  <c r="L69" i="2"/>
  <c r="L70" i="2"/>
  <c r="S68" i="2"/>
  <c r="J68" i="2"/>
  <c r="H68" i="2"/>
  <c r="G68" i="2"/>
  <c r="S67" i="2"/>
  <c r="N67" i="2"/>
  <c r="L67" i="2"/>
  <c r="L68" i="2"/>
  <c r="S66" i="2"/>
  <c r="J66" i="2"/>
  <c r="H66" i="2"/>
  <c r="G66" i="2"/>
  <c r="S65" i="2"/>
  <c r="N65" i="2"/>
  <c r="L65" i="2"/>
  <c r="L66" i="2"/>
  <c r="S64" i="2"/>
  <c r="J64" i="2"/>
  <c r="H64" i="2"/>
  <c r="G64" i="2"/>
  <c r="L64" i="2"/>
  <c r="S63" i="2"/>
  <c r="S62" i="2"/>
  <c r="N62" i="2"/>
  <c r="L62" i="2"/>
  <c r="L63" i="2"/>
  <c r="G62" i="2"/>
  <c r="G63" i="2"/>
  <c r="S61" i="2"/>
  <c r="J61" i="2"/>
  <c r="H61" i="2"/>
  <c r="G61" i="2"/>
  <c r="S60" i="2"/>
  <c r="N60" i="2"/>
  <c r="L60" i="2"/>
  <c r="L61" i="2"/>
  <c r="S59" i="2"/>
  <c r="S58" i="2"/>
  <c r="N58" i="2"/>
  <c r="L58" i="2"/>
  <c r="M58" i="2"/>
  <c r="G58" i="2"/>
  <c r="H58" i="2"/>
  <c r="S57" i="2"/>
  <c r="N57" i="2"/>
  <c r="L57" i="2"/>
  <c r="G57" i="2"/>
  <c r="S56" i="2"/>
  <c r="J56" i="2"/>
  <c r="S55" i="2"/>
  <c r="N55" i="2"/>
  <c r="L55" i="2"/>
  <c r="M55" i="2"/>
  <c r="G55" i="2"/>
  <c r="H55" i="2"/>
  <c r="S54" i="2"/>
  <c r="K54" i="2"/>
  <c r="L54" i="2"/>
  <c r="M54" i="2"/>
  <c r="G54" i="2"/>
  <c r="H54" i="2"/>
  <c r="S53" i="2"/>
  <c r="K53" i="2"/>
  <c r="N53" i="2"/>
  <c r="G53" i="2"/>
  <c r="H53" i="2"/>
  <c r="S52" i="2"/>
  <c r="S51" i="2"/>
  <c r="J51" i="2"/>
  <c r="H51" i="2"/>
  <c r="G51" i="2"/>
  <c r="S50" i="2"/>
  <c r="N50" i="2"/>
  <c r="L50" i="2"/>
  <c r="L51" i="2"/>
  <c r="S49" i="2"/>
  <c r="H49" i="2"/>
  <c r="G49" i="2"/>
  <c r="S48" i="2"/>
  <c r="N48" i="2"/>
  <c r="L48" i="2"/>
  <c r="M48" i="2"/>
  <c r="S47" i="2"/>
  <c r="N47" i="2"/>
  <c r="L47" i="2"/>
  <c r="S46" i="2"/>
  <c r="N46" i="2"/>
  <c r="L46" i="2"/>
  <c r="M46" i="2"/>
  <c r="S45" i="2"/>
  <c r="N45" i="2"/>
  <c r="L45" i="2"/>
  <c r="M45" i="2"/>
  <c r="S44" i="2"/>
  <c r="H44" i="2"/>
  <c r="G44" i="2"/>
  <c r="S43" i="2"/>
  <c r="N43" i="2"/>
  <c r="L43" i="2"/>
  <c r="L44" i="2"/>
  <c r="S42" i="2"/>
  <c r="M42" i="2"/>
  <c r="L42" i="2"/>
  <c r="J42" i="2"/>
  <c r="S41" i="2"/>
  <c r="N41" i="2"/>
  <c r="L41" i="2"/>
  <c r="M41" i="2"/>
  <c r="G41" i="2"/>
  <c r="H41" i="2"/>
  <c r="S40" i="2"/>
  <c r="N40" i="2"/>
  <c r="L40" i="2"/>
  <c r="M40" i="2"/>
  <c r="G40" i="2"/>
  <c r="S39" i="2"/>
  <c r="N39" i="2"/>
  <c r="L39" i="2"/>
  <c r="M39" i="2"/>
  <c r="G39" i="2"/>
  <c r="H39" i="2"/>
  <c r="S38" i="2"/>
  <c r="S37" i="2"/>
  <c r="S36" i="2"/>
  <c r="N36" i="2"/>
  <c r="L36" i="2"/>
  <c r="M36" i="2"/>
  <c r="G36" i="2"/>
  <c r="H36" i="2"/>
  <c r="S35" i="2"/>
  <c r="N35" i="2"/>
  <c r="L35" i="2"/>
  <c r="G35" i="2"/>
  <c r="S34" i="2"/>
  <c r="S33" i="2"/>
  <c r="J33" i="2"/>
  <c r="S32" i="2"/>
  <c r="N32" i="2"/>
  <c r="L32" i="2"/>
  <c r="L33" i="2"/>
  <c r="G32" i="2"/>
  <c r="G33" i="2"/>
  <c r="S31" i="2"/>
  <c r="M31" i="2"/>
  <c r="L31" i="2"/>
  <c r="S30" i="2"/>
  <c r="N30" i="2"/>
  <c r="L30" i="2"/>
  <c r="M30" i="2"/>
  <c r="G30" i="2"/>
  <c r="G31" i="2"/>
  <c r="S29" i="2"/>
  <c r="J29" i="2"/>
  <c r="H29" i="2"/>
  <c r="G29" i="2"/>
  <c r="S28" i="2"/>
  <c r="N28" i="2"/>
  <c r="M28" i="2"/>
  <c r="M29" i="2"/>
  <c r="L28" i="2"/>
  <c r="L29" i="2"/>
  <c r="S27" i="2"/>
  <c r="J27" i="2"/>
  <c r="H27" i="2"/>
  <c r="G27" i="2"/>
  <c r="S26" i="2"/>
  <c r="N26" i="2"/>
  <c r="M26" i="2"/>
  <c r="M27" i="2"/>
  <c r="L26" i="2"/>
  <c r="L27" i="2"/>
  <c r="S25" i="2"/>
  <c r="J25" i="2"/>
  <c r="H25" i="2"/>
  <c r="G25" i="2"/>
  <c r="S24" i="2"/>
  <c r="N24" i="2"/>
  <c r="M24" i="2"/>
  <c r="M25" i="2"/>
  <c r="L24" i="2"/>
  <c r="L25" i="2"/>
  <c r="S23" i="2"/>
  <c r="J23" i="2"/>
  <c r="H23" i="2"/>
  <c r="G23" i="2"/>
  <c r="S22" i="2"/>
  <c r="K22" i="2"/>
  <c r="L22" i="2"/>
  <c r="S21" i="2"/>
  <c r="J21" i="2"/>
  <c r="H21" i="2"/>
  <c r="G21" i="2"/>
  <c r="S20" i="2"/>
  <c r="K20" i="2"/>
  <c r="N20" i="2"/>
  <c r="S19" i="2"/>
  <c r="J19" i="2"/>
  <c r="H19" i="2"/>
  <c r="G19" i="2"/>
  <c r="M19" i="2"/>
  <c r="L19" i="2"/>
  <c r="S18" i="2"/>
  <c r="J18" i="2"/>
  <c r="H18" i="2"/>
  <c r="G18" i="2"/>
  <c r="S17" i="2"/>
  <c r="N17" i="2"/>
  <c r="M17" i="2"/>
  <c r="L17" i="2"/>
  <c r="S16" i="2"/>
  <c r="N16" i="2"/>
  <c r="M16" i="2"/>
  <c r="L16" i="2"/>
  <c r="S15" i="2"/>
  <c r="J15" i="2"/>
  <c r="H15" i="2"/>
  <c r="G15" i="2"/>
  <c r="M15" i="2"/>
  <c r="L15" i="2"/>
  <c r="S14" i="2"/>
  <c r="J14" i="2"/>
  <c r="H14" i="2"/>
  <c r="G14" i="2"/>
  <c r="S13" i="2"/>
  <c r="J13" i="2"/>
  <c r="H13" i="2"/>
  <c r="G13" i="2"/>
  <c r="S12" i="2"/>
  <c r="N12" i="2"/>
  <c r="M12" i="2"/>
  <c r="M13" i="2"/>
  <c r="L12" i="2"/>
  <c r="L13" i="2"/>
  <c r="S11" i="2"/>
  <c r="J11" i="2"/>
  <c r="H11" i="2"/>
  <c r="G11" i="2"/>
  <c r="S10" i="2"/>
  <c r="N10" i="2"/>
  <c r="M10" i="2"/>
  <c r="L10" i="2"/>
  <c r="S9" i="2"/>
  <c r="N9" i="2"/>
  <c r="M9" i="2"/>
  <c r="L9" i="2"/>
  <c r="S8" i="2"/>
  <c r="J8" i="2"/>
  <c r="H8" i="2"/>
  <c r="G8" i="2"/>
  <c r="M8" i="2"/>
  <c r="L8" i="2"/>
  <c r="S7" i="2"/>
  <c r="J7" i="2"/>
  <c r="H7" i="2"/>
  <c r="G7" i="2"/>
  <c r="S6" i="2"/>
  <c r="N6" i="2"/>
  <c r="M6" i="2"/>
  <c r="M7" i="2"/>
  <c r="L6" i="2"/>
  <c r="L7" i="2"/>
  <c r="S5" i="2"/>
  <c r="J5" i="2"/>
  <c r="H5" i="2"/>
  <c r="G5" i="2"/>
  <c r="S4" i="2"/>
  <c r="N4" i="2"/>
  <c r="M4" i="2"/>
  <c r="M5" i="2"/>
  <c r="L4" i="2"/>
  <c r="L5" i="2"/>
  <c r="G37" i="2"/>
  <c r="N120" i="2"/>
  <c r="N132" i="2"/>
  <c r="M50" i="2"/>
  <c r="M51" i="2"/>
  <c r="N51" i="2"/>
  <c r="M69" i="2"/>
  <c r="M70" i="2"/>
  <c r="N70" i="2"/>
  <c r="L14" i="2"/>
  <c r="N27" i="2"/>
  <c r="N122" i="2"/>
  <c r="N5" i="2"/>
  <c r="M11" i="2"/>
  <c r="N11" i="2"/>
  <c r="N13" i="2"/>
  <c r="N25" i="2"/>
  <c r="L37" i="2"/>
  <c r="N118" i="2"/>
  <c r="N8" i="2"/>
  <c r="M18" i="2"/>
  <c r="N18" i="2"/>
  <c r="N19" i="2"/>
  <c r="M65" i="2"/>
  <c r="M66" i="2"/>
  <c r="N66" i="2"/>
  <c r="M113" i="2"/>
  <c r="M114" i="2"/>
  <c r="N114" i="2"/>
  <c r="N130" i="2"/>
  <c r="L88" i="2"/>
  <c r="M88" i="2"/>
  <c r="N88" i="2"/>
  <c r="L125" i="2"/>
  <c r="L59" i="2"/>
  <c r="N109" i="2"/>
  <c r="L90" i="2"/>
  <c r="G56" i="2"/>
  <c r="N72" i="2"/>
  <c r="M106" i="2"/>
  <c r="M107" i="2"/>
  <c r="N107" i="2"/>
  <c r="M14" i="2"/>
  <c r="N14" i="2"/>
  <c r="N15" i="2"/>
  <c r="H62" i="2"/>
  <c r="H63" i="2"/>
  <c r="L109" i="2"/>
  <c r="L49" i="2"/>
  <c r="M156" i="2"/>
  <c r="M157" i="2"/>
  <c r="N157" i="2"/>
  <c r="L116" i="2"/>
  <c r="M155" i="2"/>
  <c r="N155" i="2"/>
  <c r="L11" i="2"/>
  <c r="M125" i="2"/>
  <c r="N125" i="2"/>
  <c r="M170" i="2"/>
  <c r="M171" i="2"/>
  <c r="N171" i="2"/>
  <c r="N116" i="2"/>
  <c r="N90" i="2"/>
  <c r="H32" i="2"/>
  <c r="H33" i="2"/>
  <c r="M57" i="2"/>
  <c r="M59" i="2"/>
  <c r="L155" i="2"/>
  <c r="M158" i="2"/>
  <c r="M159" i="2"/>
  <c r="N159" i="2"/>
  <c r="H56" i="2"/>
  <c r="L72" i="2"/>
  <c r="M32" i="2"/>
  <c r="M33" i="2"/>
  <c r="G42" i="2"/>
  <c r="M67" i="2"/>
  <c r="M68" i="2"/>
  <c r="N68" i="2"/>
  <c r="H127" i="2"/>
  <c r="H128" i="2"/>
  <c r="N128" i="2"/>
  <c r="S177" i="2"/>
  <c r="H30" i="2"/>
  <c r="H31" i="2"/>
  <c r="N31" i="2"/>
  <c r="G176" i="2"/>
  <c r="L18" i="2"/>
  <c r="L141" i="2"/>
  <c r="H176" i="2"/>
  <c r="N176" i="2"/>
  <c r="M43" i="2"/>
  <c r="M44" i="2"/>
  <c r="N44" i="2"/>
  <c r="L100" i="2"/>
  <c r="M134" i="2"/>
  <c r="M141" i="2"/>
  <c r="N141" i="2"/>
  <c r="N29" i="2"/>
  <c r="G85" i="2"/>
  <c r="M103" i="2"/>
  <c r="N103" i="2"/>
  <c r="M104" i="2"/>
  <c r="M105" i="2"/>
  <c r="N105" i="2"/>
  <c r="L128" i="2"/>
  <c r="H85" i="2"/>
  <c r="N7" i="2"/>
  <c r="H35" i="2"/>
  <c r="H37" i="2"/>
  <c r="G59" i="2"/>
  <c r="L85" i="2"/>
  <c r="G100" i="2"/>
  <c r="M112" i="2"/>
  <c r="N112" i="2"/>
  <c r="H57" i="2"/>
  <c r="H59" i="2"/>
  <c r="M64" i="2"/>
  <c r="N64" i="2"/>
  <c r="H100" i="2"/>
  <c r="M100" i="2"/>
  <c r="L23" i="2"/>
  <c r="M22" i="2"/>
  <c r="M23" i="2"/>
  <c r="N23" i="2"/>
  <c r="L20" i="2"/>
  <c r="L21" i="2"/>
  <c r="M60" i="2"/>
  <c r="M61" i="2"/>
  <c r="N61" i="2"/>
  <c r="M35" i="2"/>
  <c r="M37" i="2"/>
  <c r="M47" i="2"/>
  <c r="M49" i="2"/>
  <c r="N49" i="2"/>
  <c r="M62" i="2"/>
  <c r="M63" i="2"/>
  <c r="M91" i="2"/>
  <c r="M92" i="2"/>
  <c r="N92" i="2"/>
  <c r="M93" i="2"/>
  <c r="M94" i="2"/>
  <c r="N94" i="2"/>
  <c r="M20" i="2"/>
  <c r="M21" i="2"/>
  <c r="N21" i="2"/>
  <c r="N22" i="2"/>
  <c r="N54" i="2"/>
  <c r="L112" i="2"/>
  <c r="H40" i="2"/>
  <c r="H42" i="2"/>
  <c r="N42" i="2"/>
  <c r="M85" i="2"/>
  <c r="L103" i="2"/>
  <c r="L53" i="2"/>
  <c r="L126" i="2"/>
  <c r="M126" i="2"/>
  <c r="N126" i="2"/>
  <c r="N85" i="2"/>
  <c r="N37" i="2"/>
  <c r="N59" i="2"/>
  <c r="N100" i="2"/>
  <c r="N63" i="2"/>
  <c r="N33" i="2"/>
  <c r="M53" i="2"/>
  <c r="M56" i="2"/>
  <c r="N56" i="2"/>
  <c r="L56" i="2"/>
</calcChain>
</file>

<file path=xl/sharedStrings.xml><?xml version="1.0" encoding="utf-8"?>
<sst xmlns="http://schemas.openxmlformats.org/spreadsheetml/2006/main" count="1005" uniqueCount="483">
  <si>
    <t>PRKIMO Nr.491364</t>
  </si>
  <si>
    <t>BVPŽ</t>
  </si>
  <si>
    <t>Pavadinimas</t>
  </si>
  <si>
    <t>Mato vnt.</t>
  </si>
  <si>
    <t>Kaina vnt. be PVM, Eur</t>
  </si>
  <si>
    <t>PVM tarifas</t>
  </si>
  <si>
    <t>Suma be PVM, Eur</t>
  </si>
  <si>
    <t>Suma su PVM, Eur</t>
  </si>
  <si>
    <t>Gamintojas/ katalogo kodas</t>
  </si>
  <si>
    <t>Tiekėjas</t>
  </si>
  <si>
    <t>Užsakytas  kiekis</t>
  </si>
  <si>
    <t>Sutarties įvykdymo % su PVM</t>
  </si>
  <si>
    <t>H</t>
  </si>
  <si>
    <t>Praš. konk.</t>
  </si>
  <si>
    <t>33141000-0</t>
  </si>
  <si>
    <t>vnt.</t>
  </si>
  <si>
    <t>.</t>
  </si>
  <si>
    <t>Kateteris nefrostominis CH10-12 (su šlapimtakiniu stentu)</t>
  </si>
  <si>
    <r>
      <t xml:space="preserve">Boston Scientific, Percutaneous Access set-Pigtail cath </t>
    </r>
    <r>
      <rPr>
        <sz val="11"/>
        <rFont val="Times New Roman"/>
        <family val="1"/>
        <charset val="186"/>
      </rPr>
      <t>M006420112</t>
    </r>
  </si>
  <si>
    <t>ILSANTA-197-20s</t>
  </si>
  <si>
    <r>
      <rPr>
        <b/>
        <sz val="11"/>
        <color theme="1"/>
        <rFont val="Times New Roman"/>
        <family val="1"/>
        <charset val="186"/>
      </rPr>
      <t>ILSANTA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SUT-20-3254</t>
    </r>
    <r>
      <rPr>
        <sz val="11"/>
        <color theme="1"/>
        <rFont val="Times New Roman"/>
        <family val="1"/>
      </rPr>
      <t xml:space="preserve"> (2020-11-10) uzsakymas@ilsanta.lt</t>
    </r>
  </si>
  <si>
    <t>33190000-8</t>
  </si>
  <si>
    <t>Pagalvėlės padėti po ranka</t>
  </si>
  <si>
    <t xml:space="preserve">vnt. </t>
  </si>
  <si>
    <t>gam. Sundo Homecare
art. nr. 43750</t>
  </si>
  <si>
    <t>TEIDA-197-20s</t>
  </si>
  <si>
    <r>
      <rPr>
        <b/>
        <sz val="11"/>
        <color theme="1"/>
        <rFont val="Times New Roman"/>
        <family val="1"/>
        <charset val="186"/>
      </rPr>
      <t>Teida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SUT-20-3234</t>
    </r>
    <r>
      <rPr>
        <sz val="11"/>
        <color theme="1"/>
        <rFont val="Times New Roman"/>
        <family val="1"/>
      </rPr>
      <t xml:space="preserve"> (2020-11-09) info@teida.lt</t>
    </r>
  </si>
  <si>
    <r>
      <t>Skirgesa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SUT-20-3255</t>
    </r>
    <r>
      <rPr>
        <sz val="11"/>
        <color theme="1"/>
        <rFont val="Times New Roman"/>
        <family val="1"/>
      </rPr>
      <t xml:space="preserve"> (2020-11-10) info@skirgesa.lt</t>
    </r>
  </si>
  <si>
    <t xml:space="preserve">Rinkinys epidūrinei anestezijai 17G 80-90 mm </t>
  </si>
  <si>
    <r>
      <t xml:space="preserve">B.Braun Melsungen Vokietija. </t>
    </r>
    <r>
      <rPr>
        <sz val="11"/>
        <rFont val="Times New Roman"/>
        <family val="1"/>
        <charset val="186"/>
      </rPr>
      <t>Peritofix</t>
    </r>
  </si>
  <si>
    <t>B. Braun Medical-197-20s</t>
  </si>
  <si>
    <t>Rinkinys epidūrinei anestezijai 18G 120-150 mm</t>
  </si>
  <si>
    <r>
      <t xml:space="preserve">B.Braun Melsungen Vokietija. </t>
    </r>
    <r>
      <rPr>
        <sz val="11"/>
        <rFont val="Times New Roman"/>
        <family val="1"/>
        <charset val="186"/>
      </rPr>
      <t>Peritofix k. 4514183C</t>
    </r>
  </si>
  <si>
    <r>
      <t>B. Braun Medical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</t>
    </r>
    <r>
      <rPr>
        <b/>
        <sz val="11"/>
        <color rgb="FFFF0000"/>
        <rFont val="Times New Roman"/>
        <family val="1"/>
        <charset val="186"/>
      </rPr>
      <t>3341</t>
    </r>
    <r>
      <rPr>
        <sz val="11"/>
        <color theme="1"/>
        <rFont val="Times New Roman"/>
        <family val="1"/>
      </rPr>
      <t xml:space="preserve"> (2020-11-17) info@BBraun.lt</t>
    </r>
  </si>
  <si>
    <t>PRKIMO Nr.494673</t>
  </si>
  <si>
    <r>
      <t xml:space="preserve">Rinkiniai punkcinei cistostomijai </t>
    </r>
    <r>
      <rPr>
        <sz val="11"/>
        <color rgb="FF0070C0"/>
        <rFont val="Times New Roman"/>
        <family val="1"/>
        <charset val="186"/>
      </rPr>
      <t>CH 10</t>
    </r>
  </si>
  <si>
    <t>Amecath/SUP-10-S-K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</si>
  <si>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  <charset val="186"/>
      </rPr>
      <t xml:space="preserve"> SUT-20-3420 (2020 11 25)</t>
    </r>
  </si>
  <si>
    <t>vnt</t>
  </si>
  <si>
    <t>Adatos spinalinei anestezijai 27G (pencil point tipo arba lygiavertės) 110-130 mm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</si>
  <si>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-200-20-1s</t>
    </r>
    <r>
      <rPr>
        <sz val="11"/>
        <rFont val="Times New Roman"/>
        <family val="1"/>
        <charset val="186"/>
      </rPr>
      <t xml:space="preserve"> SUT-20-3413 (2020 11 24)</t>
    </r>
  </si>
  <si>
    <t>Mikrokiuvetės portatyviniam hemoglobino analizatoriui</t>
  </si>
  <si>
    <t>HemoCue AB, 111717</t>
  </si>
  <si>
    <t>Testai slaptam kraujavimui nustatyti</t>
  </si>
  <si>
    <t>GEFOB-602 FOB testas (kasetės) /Zhejiang/ , N25</t>
  </si>
  <si>
    <t>Irutes</t>
  </si>
  <si>
    <r>
      <t>Mediq Lietuva-MPP</t>
    </r>
    <r>
      <rPr>
        <b/>
        <sz val="11"/>
        <color indexed="36"/>
        <rFont val="Times New Roman"/>
        <family val="1"/>
        <charset val="186"/>
      </rPr>
      <t>-200-20s</t>
    </r>
    <r>
      <rPr>
        <b/>
        <sz val="11"/>
        <rFont val="Times New Roman"/>
        <family val="1"/>
        <charset val="186"/>
      </rPr>
      <t xml:space="preserve"> SUT-20-3412 (2020 11 24)</t>
    </r>
  </si>
  <si>
    <t>33194000-6</t>
  </si>
  <si>
    <t>Sistemos kraujo surinkimui ir grąžinimui</t>
  </si>
  <si>
    <t>Sunkieji skysčiai</t>
  </si>
  <si>
    <t>ml</t>
  </si>
  <si>
    <t>Meran, M12DK7.</t>
  </si>
  <si>
    <r>
      <t>Septeka-MPP</t>
    </r>
    <r>
      <rPr>
        <sz val="11"/>
        <color rgb="FF7030A0"/>
        <rFont val="Times New Roman"/>
        <family val="1"/>
        <charset val="186"/>
      </rPr>
      <t>-200-20s</t>
    </r>
  </si>
  <si>
    <t>Kaukė veido neinvazinei dirbtinei plaučių ventiliacijai</t>
  </si>
  <si>
    <t>UAB "Intersurgical"
Gaminio kodas: 2255000, 2256000, 2257000</t>
  </si>
  <si>
    <r>
      <t xml:space="preserve">Pirkimo </t>
    </r>
    <r>
      <rPr>
        <b/>
        <sz val="11"/>
        <color rgb="FF7030A0"/>
        <rFont val="Calibri"/>
        <family val="2"/>
        <charset val="186"/>
        <scheme val="minor"/>
      </rPr>
      <t>Nr. 507800</t>
    </r>
  </si>
  <si>
    <r>
      <t xml:space="preserve">Švirkštai  </t>
    </r>
    <r>
      <rPr>
        <sz val="11"/>
        <color indexed="30"/>
        <rFont val="Times New Roman"/>
        <family val="1"/>
      </rPr>
      <t>"Žanet"</t>
    </r>
    <r>
      <rPr>
        <sz val="11"/>
        <rFont val="Times New Roman"/>
        <family val="1"/>
      </rPr>
      <t xml:space="preserve"> tipo arba lygiaverčiai </t>
    </r>
    <r>
      <rPr>
        <sz val="11"/>
        <color indexed="30"/>
        <rFont val="Times New Roman"/>
        <family val="1"/>
      </rPr>
      <t xml:space="preserve"> </t>
    </r>
    <r>
      <rPr>
        <b/>
        <sz val="11"/>
        <color indexed="30"/>
        <rFont val="Times New Roman"/>
        <family val="1"/>
      </rPr>
      <t>50 ml</t>
    </r>
  </si>
  <si>
    <t>Jiangsu Zhengkang Medical Apparatus Co.,Ltd., 
Syringe 50ml</t>
  </si>
  <si>
    <t>OptinėRiba-Adatos-20</t>
  </si>
  <si>
    <t>PRKIMO Nr.486041</t>
  </si>
  <si>
    <t>Kateteris arterinis 20G</t>
  </si>
  <si>
    <t>BD, 682245</t>
  </si>
  <si>
    <t xml:space="preserve">Sormedica-Adatos-20 </t>
  </si>
  <si>
    <r>
      <t xml:space="preserve">Beadatinės prieigos vožtuvas </t>
    </r>
    <r>
      <rPr>
        <sz val="11"/>
        <color indexed="30"/>
        <rFont val="Times New Roman"/>
        <family val="1"/>
        <charset val="186"/>
      </rPr>
      <t xml:space="preserve">su </t>
    </r>
    <r>
      <rPr>
        <sz val="11"/>
        <rFont val="Times New Roman"/>
        <family val="1"/>
      </rPr>
      <t>prailginimo vamzdeliu</t>
    </r>
  </si>
  <si>
    <r>
      <t xml:space="preserve">B.Braun Melsungen AG, Safeflow </t>
    </r>
    <r>
      <rPr>
        <sz val="11"/>
        <rFont val="Times New Roman"/>
        <family val="1"/>
        <charset val="186"/>
      </rPr>
      <t>k.4097154</t>
    </r>
  </si>
  <si>
    <t>B. Braun Medical-Adatos-20</t>
  </si>
  <si>
    <r>
      <t>Prailginimo linijos šviesios (</t>
    </r>
    <r>
      <rPr>
        <sz val="11"/>
        <color indexed="12"/>
        <rFont val="Times New Roman"/>
        <family val="1"/>
        <charset val="186"/>
      </rPr>
      <t xml:space="preserve">90cm, 1,3/2,7 </t>
    </r>
    <r>
      <rPr>
        <sz val="11"/>
        <rFont val="Times New Roman"/>
        <family val="1"/>
        <charset val="186"/>
      </rPr>
      <t>mm prie kaniulių)</t>
    </r>
  </si>
  <si>
    <t>Jiangsu Shenli Medical , Extension Line</t>
  </si>
  <si>
    <r>
      <rPr>
        <b/>
        <sz val="11"/>
        <rFont val="Times New Roman"/>
        <family val="1"/>
        <charset val="186"/>
      </rPr>
      <t>Skirgesa-MPP</t>
    </r>
    <r>
      <rPr>
        <sz val="11"/>
        <color rgb="FF7030A0"/>
        <rFont val="Times New Roman"/>
        <family val="1"/>
        <charset val="186"/>
      </rPr>
      <t xml:space="preserve">-214-20s </t>
    </r>
    <r>
      <rPr>
        <b/>
        <sz val="11"/>
        <color rgb="FF7030A0"/>
        <rFont val="Times New Roman"/>
        <family val="1"/>
        <charset val="186"/>
      </rPr>
      <t>SUT-20-3384 (2020 11 20)</t>
    </r>
  </si>
  <si>
    <t>Sterili perikardo drenavimo sistema</t>
  </si>
  <si>
    <t>Boston Scientific, Perivac Pericardiocentesis Kits Pigtail Catheter plus Clip, M00443051</t>
  </si>
  <si>
    <t>Vienkartinės priemonės, skirtos akies junginės sąaugų gydymui ir skliauto formavimui</t>
  </si>
  <si>
    <t>Simblefarono žiedas</t>
  </si>
  <si>
    <t>Gamintojas: FCI S.A.S. Modeliai: S6.2420, S6.2422, S6.2425.</t>
  </si>
  <si>
    <t>Perforuotas konformeris</t>
  </si>
  <si>
    <t>Gamintojas: AJL Ophthalmic SA. Modeliai: CF-S-AJL, CF-M-AJL, CF-L-AJL</t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</si>
  <si>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  <r>
      <rPr>
        <b/>
        <sz val="11"/>
        <rFont val="Times New Roman"/>
        <family val="1"/>
        <charset val="186"/>
      </rPr>
      <t xml:space="preserve"> SUT-20-3425 </t>
    </r>
    <r>
      <rPr>
        <sz val="11"/>
        <rFont val="Times New Roman"/>
        <family val="1"/>
        <charset val="186"/>
      </rPr>
      <t>(2020 11 26)</t>
    </r>
  </si>
  <si>
    <t>Nosies kaniulės su vamzdeliu didelės srovės deguonies tiekimui vaikams S, M, L</t>
  </si>
  <si>
    <t>Fisher&amp;Paykel, Nr.OPT312-XS Nr.OPT314 - S Nr.OPT316 -M Nr.OPT318 - L</t>
  </si>
  <si>
    <t>Laikiklis universalus kvėpavimo kontūrų</t>
  </si>
  <si>
    <t>UAB "Intersurgical"
Gaminio kodas: 5904000, 5905000</t>
  </si>
  <si>
    <t>Prailginimo linijos šviesios (60 cm 1,3/2,7 mm prie kaniulių)</t>
  </si>
  <si>
    <t xml:space="preserve"> Jiangsu Shenli Medical, Extension line</t>
  </si>
  <si>
    <t>Prailginimo linijos šviesios (60 cm 3,0/4,1mm prie kaniulių)</t>
  </si>
  <si>
    <t>Harsoria Healthcare Pvt, Extension Tube</t>
  </si>
  <si>
    <t>Prailginimo linijos šviesios (90cm,  3,0/4,1 mm prie kaniulių)</t>
  </si>
  <si>
    <t>Zondai rektaliniai CH 22</t>
  </si>
  <si>
    <t>Changshu Taining Medical Equipment, Rectal Tube</t>
  </si>
  <si>
    <r>
      <rPr>
        <sz val="11"/>
        <color rgb="FF7030A0"/>
        <rFont val="Times New Roman"/>
        <family val="1"/>
        <charset val="186"/>
      </rPr>
      <t>Širdies minutinio tūrio</t>
    </r>
    <r>
      <rPr>
        <sz val="11"/>
        <rFont val="Times New Roman"/>
        <family val="1"/>
        <charset val="186"/>
      </rPr>
      <t xml:space="preserve"> ir širdies darbo našumo įvertinimo jutikliai</t>
    </r>
  </si>
  <si>
    <t>Deltex medical limited/9081-7001</t>
  </si>
  <si>
    <r>
      <rPr>
        <b/>
        <sz val="11"/>
        <rFont val="Times New Roman"/>
        <family val="1"/>
        <charset val="186"/>
      </rPr>
      <t>TRADINTEK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 xml:space="preserve">-211-20s </t>
    </r>
    <r>
      <rPr>
        <sz val="11"/>
        <rFont val="Times New Roman"/>
        <family val="1"/>
        <charset val="186"/>
      </rPr>
      <t>SUT-20-3792 (2020 12 29)</t>
    </r>
  </si>
  <si>
    <t>Kateteriai  Fogarty arba lygiaverčiai embolektomijai Nr. 3, Nr. 4 ir Nr. 5</t>
  </si>
  <si>
    <t>Hagmed, EM380, EM480, EM580.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</si>
  <si>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3</t>
    </r>
  </si>
  <si>
    <t>Hagmed, EM380</t>
  </si>
  <si>
    <r>
      <t>Kateteriai  Fogarty arba lygiaverčiai e</t>
    </r>
    <r>
      <rPr>
        <sz val="11"/>
        <color indexed="30"/>
        <rFont val="Times New Roman"/>
        <family val="1"/>
        <charset val="186"/>
      </rPr>
      <t>mbolektomijai Nr. 4</t>
    </r>
  </si>
  <si>
    <t>Hagmed, EM480.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</si>
  <si>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5</t>
    </r>
  </si>
  <si>
    <t>Hagmed, EM580.</t>
  </si>
  <si>
    <r>
      <rPr>
        <b/>
        <sz val="11"/>
        <rFont val="Times New Roman"/>
        <family val="1"/>
        <charset val="186"/>
      </rPr>
      <t>Septeka</t>
    </r>
    <r>
      <rPr>
        <sz val="11"/>
        <color rgb="FF0070C0"/>
        <rFont val="Times New Roman"/>
        <family val="1"/>
        <charset val="186"/>
      </rPr>
      <t xml:space="preserve">-MPP-206-20s </t>
    </r>
    <r>
      <rPr>
        <b/>
        <sz val="11"/>
        <rFont val="Times New Roman"/>
        <family val="1"/>
        <charset val="186"/>
      </rPr>
      <t>SUT-20-3530</t>
    </r>
    <r>
      <rPr>
        <sz val="11"/>
        <color rgb="FF0070C0"/>
        <rFont val="Times New Roman"/>
        <family val="1"/>
        <charset val="186"/>
      </rPr>
      <t xml:space="preserve"> </t>
    </r>
    <r>
      <rPr>
        <sz val="11"/>
        <rFont val="Times New Roman"/>
        <family val="1"/>
        <charset val="186"/>
      </rPr>
      <t>(202 12 03)</t>
    </r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</si>
  <si>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CH16</t>
    </r>
  </si>
  <si>
    <t>Amecath, CYST-16-S-K</t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</si>
  <si>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CH18</t>
    </r>
  </si>
  <si>
    <t>Amecath, CYST-18-S-K</t>
  </si>
  <si>
    <r>
      <rPr>
        <b/>
        <sz val="11"/>
        <rFont val="Times New Roman"/>
        <family val="1"/>
        <charset val="186"/>
      </rPr>
      <t>SkirgesaMPP-</t>
    </r>
    <r>
      <rPr>
        <sz val="11"/>
        <color rgb="FF0070C0"/>
        <rFont val="Times New Roman"/>
        <family val="1"/>
        <charset val="186"/>
      </rPr>
      <t xml:space="preserve">-206-20s SUT-20-3529 </t>
    </r>
    <r>
      <rPr>
        <sz val="11"/>
        <rFont val="Times New Roman"/>
        <family val="1"/>
        <charset val="186"/>
      </rPr>
      <t>(2020 12 03)</t>
    </r>
  </si>
  <si>
    <r>
      <t xml:space="preserve">Dilatatorius balioninis </t>
    </r>
    <r>
      <rPr>
        <sz val="11"/>
        <color theme="9" tint="-0.499984740745262"/>
        <rFont val="Times New Roman"/>
        <family val="1"/>
        <charset val="186"/>
      </rPr>
      <t>15/16,5/18</t>
    </r>
  </si>
  <si>
    <t>MicroTech, MBD-EM-BA-2.</t>
  </si>
  <si>
    <r>
      <rPr>
        <b/>
        <sz val="11"/>
        <color indexed="8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 SUT-20-3544 (2020 12 04)</t>
    </r>
  </si>
  <si>
    <t>Prailginimo linijos šviesios (120cm, 1,3/2,7 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</si>
  <si>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</t>
    </r>
    <r>
      <rPr>
        <sz val="11"/>
        <rFont val="Times New Roman"/>
        <family val="1"/>
        <charset val="186"/>
      </rPr>
      <t xml:space="preserve"> SUT-20-3543 (2020-12-04)</t>
    </r>
  </si>
  <si>
    <t>Vamzdeliai, skirti automatinio dirbtinės kameros pastovaus slėgio palaikymo aparato prijungimui prie dirbtinės kameros</t>
  </si>
  <si>
    <t>Moria / 19192</t>
  </si>
  <si>
    <t>Zondo antgalio vamzdeliai</t>
  </si>
  <si>
    <t>Maico, Vokietija, katalogo Nr. 8029054</t>
  </si>
  <si>
    <t>Įdėklai į aparatą Medelą</t>
  </si>
  <si>
    <t>Medela AG. Kat. Nr. 020.0002</t>
  </si>
  <si>
    <r>
      <t>Krūties audinio</t>
    </r>
    <r>
      <rPr>
        <sz val="11"/>
        <color rgb="FF7030A0"/>
        <rFont val="Times New Roman"/>
        <family val="1"/>
        <charset val="186"/>
      </rPr>
      <t xml:space="preserve"> žymekliai</t>
    </r>
  </si>
  <si>
    <t>Somatex, 601570.</t>
  </si>
  <si>
    <t>Amara gel tipo arba lygiavertė NIV veido kaukė be iškvėpimo vožtuvo (vaikiškų dydžių)</t>
  </si>
  <si>
    <t>Respironics, 1090430/1090431, Konfidencialu. Amara instrukcija, 134 psl. - 139 psl.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</si>
  <si>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5.5</t>
    </r>
  </si>
  <si>
    <t>Medtronic/Covidien. Konfidencialu. Brošiūra 32 p.d., 16 psl.; Konfidencialu. Nuotrauka 32 p.d.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</si>
  <si>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6</t>
    </r>
  </si>
  <si>
    <t>Philips Respironics, P1263. Konfidencialu. Katalogas 35 p.d. 13 psl.</t>
  </si>
  <si>
    <t>Philips Respironics, P1267. Konfidencialu. Katalogas 13 psl.</t>
  </si>
  <si>
    <r>
      <t xml:space="preserve">EEG elektrodinis </t>
    </r>
    <r>
      <rPr>
        <sz val="11"/>
        <color rgb="FF0070C0"/>
        <rFont val="Times New Roman"/>
        <family val="1"/>
        <charset val="186"/>
      </rPr>
      <t xml:space="preserve">cementas </t>
    </r>
  </si>
  <si>
    <t>GVB, EC-2, Konfidencialu. EEG katalogas, 71 psl.</t>
  </si>
  <si>
    <t>Drėgmės surinkimo filtras CO2 linijai - kapnometrui</t>
  </si>
  <si>
    <t>MedLab, 08007, Konfidencialu. MedLab 3 psl.</t>
  </si>
  <si>
    <t>CO2  matavimo kaniulė intubuotiems pacientams su T adapteriu kapnometrui</t>
  </si>
  <si>
    <t>CO2  matavimo kaniulės (neonatalinės) kapnometrui</t>
  </si>
  <si>
    <t xml:space="preserve">Spc. CO2 matavimo linija skirta Alice 6LD-N  </t>
  </si>
  <si>
    <t>CO2  matavimo kaniulė pediatrinė Alice 6LD-N kapnometrijos moduliui</t>
  </si>
  <si>
    <t>CO2  matavimo kaniulė pediatrinė S dydžio (neonatalinė), skirta Alice 6LD-N kapnometrijos moduliui</t>
  </si>
  <si>
    <t>Epidurinė adata Tuohy tipo arba jai lygiavertė 18 G 120 mm</t>
  </si>
  <si>
    <t>BD 405018</t>
  </si>
  <si>
    <t>Vienkartinis abdominalinis spaudimo kateteris 9Fr</t>
  </si>
  <si>
    <t>Laborie RPC-9</t>
  </si>
  <si>
    <r>
      <rPr>
        <b/>
        <sz val="11"/>
        <rFont val="Times New Roman"/>
        <family val="1"/>
        <charset val="186"/>
      </rPr>
      <t>Sormedica</t>
    </r>
    <r>
      <rPr>
        <sz val="11"/>
        <color rgb="FF0070C0"/>
        <rFont val="Times New Roman"/>
        <family val="1"/>
        <charset val="186"/>
      </rPr>
      <t>-</t>
    </r>
    <r>
      <rPr>
        <b/>
        <sz val="11"/>
        <color rgb="FF0070C0"/>
        <rFont val="Times New Roman"/>
        <family val="1"/>
        <charset val="186"/>
      </rPr>
      <t>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SUT-20-3647 (2020 12 16)</t>
    </r>
  </si>
  <si>
    <t>Nebulizatorius</t>
  </si>
  <si>
    <t>Ganshorn, 01 943 0010</t>
  </si>
  <si>
    <t>33693000-4</t>
  </si>
  <si>
    <t>UAB "Intersurgical"
Gaminio kodas: 2612002</t>
  </si>
  <si>
    <r>
      <t xml:space="preserve">VSSLPR </t>
    </r>
    <r>
      <rPr>
        <sz val="11"/>
        <rFont val="Times New Roman"/>
        <family val="1"/>
        <charset val="186"/>
      </rPr>
      <t>0615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</si>
  <si>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SUT-20-3799 (2020 12 29)</t>
    </r>
  </si>
  <si>
    <t>pak.</t>
  </si>
  <si>
    <t>Maico, Vokietija, katalogo Nr. 8012964, 8012966, 8012970,8012972, 8012974, 8012976, 8012978, 8012980, 8012982, 8012984);</t>
  </si>
  <si>
    <r>
      <rPr>
        <b/>
        <sz val="11"/>
        <rFont val="Times New Roman"/>
        <family val="1"/>
        <charset val="186"/>
      </rPr>
      <t>KAVITA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SUT-20-3798 (20201229)</t>
    </r>
  </si>
  <si>
    <t>Intubacinis vamzdelis su atšaka medikamentams Nr. 2.5; Nr.  3.0;  Nr. 3.5</t>
  </si>
  <si>
    <t>Vygon Nr.5520.20, Nr.5520.25</t>
  </si>
  <si>
    <t>Vygon Nr.5520.30</t>
  </si>
  <si>
    <t>VygonNr.5520.35</t>
  </si>
  <si>
    <t>Pravedėjas METTS arba analogiško tipo</t>
  </si>
  <si>
    <t>VBM Medizintechnik, Nr.33-08-400-1</t>
  </si>
  <si>
    <t>Egemen Tibbi Medical/ TSPQ22120</t>
  </si>
  <si>
    <t>Zarys International Group / CT-14-40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</si>
  <si>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SUT-20-3802 (2020 12 29)</t>
    </r>
  </si>
  <si>
    <t>Moria / 19184/110 - 110μm; 
19184/300 - 300μm;
19184/350 - 350μm; 
19184/400 - 400μm</t>
  </si>
  <si>
    <t>Vienkartiniai zondai tonometrijai, tinkami darbui su Icare PRO tonometru</t>
  </si>
  <si>
    <t>Icare Finland OY, TP03</t>
  </si>
  <si>
    <t>Universalus mėgintuvėlių stovas</t>
  </si>
  <si>
    <t>Deltalab, M-530</t>
  </si>
  <si>
    <t>VSSLPR7081</t>
  </si>
  <si>
    <r>
      <rPr>
        <b/>
        <sz val="11"/>
        <rFont val="Times New Roman"/>
        <family val="1"/>
        <charset val="186"/>
      </rPr>
      <t>Mediq Lietuva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SUT-20-3800 (2020 12 29)</t>
    </r>
  </si>
  <si>
    <t>Prailginimo linijos šviesios (30 cm 1,3/2,7 mm prie kaniulių)</t>
  </si>
  <si>
    <t>Jiangsu Shenli Medical, Extension line</t>
  </si>
  <si>
    <t>Prailginimo linijos šviesios (30 cm 3,0/4,1mm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</si>
  <si>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-211-20-1s</t>
    </r>
    <r>
      <rPr>
        <sz val="11"/>
        <rFont val="Times New Roman"/>
        <family val="1"/>
        <charset val="186"/>
      </rPr>
      <t xml:space="preserve"> SUT-20-3780 (2020 12 28)</t>
    </r>
  </si>
  <si>
    <t>Prezervatyvai</t>
  </si>
  <si>
    <t>Van Oostveen Medical B.V. (Romed), CON-500R</t>
  </si>
  <si>
    <r>
      <t>Skirgesa-</t>
    </r>
    <r>
      <rPr>
        <sz val="11"/>
        <color rgb="FF7030A0"/>
        <rFont val="Times New Roman"/>
        <family val="1"/>
        <charset val="186"/>
      </rPr>
      <t>MPP-235-20s</t>
    </r>
  </si>
  <si>
    <r>
      <rPr>
        <b/>
        <sz val="11"/>
        <rFont val="Times New Roman"/>
        <family val="1"/>
        <charset val="186"/>
      </rPr>
      <t>Skirgesa-</t>
    </r>
    <r>
      <rPr>
        <b/>
        <sz val="11"/>
        <color rgb="FF7030A0"/>
        <rFont val="Times New Roman"/>
        <family val="1"/>
        <charset val="186"/>
      </rPr>
      <t>MPP-23</t>
    </r>
    <r>
      <rPr>
        <sz val="11"/>
        <color rgb="FF7030A0"/>
        <rFont val="Times New Roman"/>
        <family val="1"/>
        <charset val="186"/>
      </rPr>
      <t>5-20s</t>
    </r>
    <r>
      <rPr>
        <sz val="11"/>
        <rFont val="Times New Roman"/>
        <family val="1"/>
        <charset val="186"/>
      </rPr>
      <t xml:space="preserve"> </t>
    </r>
    <r>
      <rPr>
        <sz val="11"/>
        <color theme="8" tint="-0.499984740745262"/>
        <rFont val="Times New Roman"/>
        <family val="1"/>
        <charset val="186"/>
      </rPr>
      <t>SUT-20-3840 (2020 12 31)</t>
    </r>
  </si>
  <si>
    <t>33696000-5</t>
  </si>
  <si>
    <t>DMSO (Dimethyl Sulfoxide ar lygiavertis) 10 ml</t>
  </si>
  <si>
    <t>Miltenyi Biotec, 170-076-303</t>
  </si>
  <si>
    <r>
      <t>Laborama</t>
    </r>
    <r>
      <rPr>
        <sz val="11"/>
        <color rgb="FF7030A0"/>
        <rFont val="Times New Roman"/>
        <family val="1"/>
        <charset val="186"/>
      </rPr>
      <t>-MPP-225-20s</t>
    </r>
  </si>
  <si>
    <r>
      <t xml:space="preserve">VSLABP </t>
    </r>
    <r>
      <rPr>
        <sz val="11"/>
        <rFont val="Times New Roman"/>
        <family val="1"/>
        <charset val="186"/>
      </rPr>
      <t>5602</t>
    </r>
  </si>
  <si>
    <r>
      <rPr>
        <b/>
        <sz val="11"/>
        <color theme="1"/>
        <rFont val="Times New Roman"/>
        <family val="1"/>
        <charset val="186"/>
      </rPr>
      <t>Laborama</t>
    </r>
    <r>
      <rPr>
        <b/>
        <sz val="11"/>
        <color rgb="FF7030A0"/>
        <rFont val="Times New Roman"/>
        <family val="1"/>
        <charset val="186"/>
      </rPr>
      <t>-MPP-225</t>
    </r>
    <r>
      <rPr>
        <sz val="11"/>
        <color rgb="FF7030A0"/>
        <rFont val="Times New Roman"/>
        <family val="1"/>
        <charset val="186"/>
      </rPr>
      <t>-20s</t>
    </r>
    <r>
      <rPr>
        <sz val="11"/>
        <color theme="1"/>
        <rFont val="Times New Roman"/>
        <family val="1"/>
        <charset val="186"/>
      </rPr>
      <t xml:space="preserve"> SUT-20-3889 (2020 12 31)</t>
    </r>
  </si>
  <si>
    <t>CPO nėra 50 ml</t>
  </si>
  <si>
    <t>33172000-6</t>
  </si>
  <si>
    <t>33712000-4</t>
  </si>
  <si>
    <r>
      <t>Intersurgical-MPP</t>
    </r>
    <r>
      <rPr>
        <sz val="11"/>
        <color rgb="FF7030A0"/>
        <rFont val="Times New Roman"/>
        <family val="1"/>
        <charset val="186"/>
      </rPr>
      <t>-200-20s</t>
    </r>
  </si>
  <si>
    <t>UAB "Intersurgical"
Gaminio kodas: 2122000</t>
  </si>
  <si>
    <r>
      <t>Vienkartinės vaikų kvėpavimo sistemos (</t>
    </r>
    <r>
      <rPr>
        <sz val="11"/>
        <color indexed="30"/>
        <rFont val="Times New Roman"/>
        <family val="1"/>
        <charset val="186"/>
      </rPr>
      <t xml:space="preserve">Eiro </t>
    </r>
    <r>
      <rPr>
        <sz val="11"/>
        <rFont val="Times New Roman"/>
        <family val="1"/>
        <charset val="186"/>
      </rPr>
      <t xml:space="preserve">arba lygiavertės) </t>
    </r>
  </si>
  <si>
    <t>UAB "Intersurgical"
Gaminio kodas: 1568000</t>
  </si>
  <si>
    <r>
      <t>Bonameda-MPP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</si>
  <si>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Cook medical /PLVW-22.0-38</t>
  </si>
  <si>
    <t>Gastrostomos įvedimo plėtiklis 22 Fr</t>
  </si>
  <si>
    <r>
      <t>Azas-MPP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</si>
  <si>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Changshou Yuekang  Protective Product</t>
  </si>
  <si>
    <t>Zondai skrandžio CH 20</t>
  </si>
  <si>
    <r>
      <t>A.Tamošiūno įmonė-MPP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</si>
  <si>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Taizhou Xinkang Medical Materials Co., Ltd.</t>
  </si>
  <si>
    <t>Mentelės špadeliai</t>
  </si>
  <si>
    <t>KCH Renata T.: 6716</t>
  </si>
  <si>
    <r>
      <t>Sorimpeksas-MPP</t>
    </r>
    <r>
      <rPr>
        <sz val="11"/>
        <color rgb="FF7030A0"/>
        <rFont val="Times New Roman"/>
        <family val="1"/>
        <charset val="186"/>
      </rPr>
      <t>-200-20s</t>
    </r>
  </si>
  <si>
    <t xml:space="preserve">Gamintojas: Medtronic, Covidien. </t>
  </si>
  <si>
    <r>
      <t>Paciento</t>
    </r>
    <r>
      <rPr>
        <sz val="11"/>
        <color rgb="FF0070C0"/>
        <rFont val="Times New Roman"/>
        <family val="1"/>
        <charset val="186"/>
      </rPr>
      <t xml:space="preserve"> BIS </t>
    </r>
    <r>
      <rPr>
        <sz val="11"/>
        <rFont val="Times New Roman"/>
        <family val="1"/>
      </rPr>
      <t>miego gylio monitoriaus daviklis</t>
    </r>
  </si>
  <si>
    <r>
      <rPr>
        <b/>
        <sz val="11"/>
        <color theme="1"/>
        <rFont val="Times New Roman"/>
        <family val="1"/>
        <charset val="186"/>
      </rPr>
      <t>Fox Vision-MPP</t>
    </r>
    <r>
      <rPr>
        <sz val="11"/>
        <color theme="1"/>
        <rFont val="Times New Roman"/>
        <family val="1"/>
        <charset val="186"/>
      </rPr>
      <t xml:space="preserve">-205-20s </t>
    </r>
    <r>
      <rPr>
        <b/>
        <sz val="11"/>
        <color theme="1"/>
        <rFont val="Times New Roman"/>
        <family val="1"/>
        <charset val="186"/>
      </rPr>
      <t>SUT-20-3146</t>
    </r>
    <r>
      <rPr>
        <sz val="11"/>
        <color theme="1"/>
        <rFont val="Times New Roman"/>
        <family val="1"/>
        <charset val="186"/>
      </rPr>
      <t xml:space="preserve"> (2020-10-28) asumskis@foxvisiongroup.com</t>
    </r>
  </si>
  <si>
    <t>AJL Ophthalmic SA.
Oculfit 8702-POI</t>
  </si>
  <si>
    <t>Akiduobės endoprotezas akytojo polietileno arba lygiavertis (diametras 19 mm)</t>
  </si>
  <si>
    <t>33184000-3</t>
  </si>
  <si>
    <t xml:space="preserve">Spjaudyklės (vienkartiniai konteineriai) 100-150ml </t>
  </si>
  <si>
    <t>FL Medical, 25031</t>
  </si>
  <si>
    <r>
      <t>Optinė riba-MPP</t>
    </r>
    <r>
      <rPr>
        <sz val="11"/>
        <color rgb="FF7030A0"/>
        <rFont val="Times New Roman"/>
        <family val="1"/>
        <charset val="186"/>
      </rPr>
      <t>-200-20s</t>
    </r>
  </si>
  <si>
    <r>
      <t xml:space="preserve">VSLABP </t>
    </r>
    <r>
      <rPr>
        <sz val="11"/>
        <rFont val="Times New Roman"/>
        <family val="1"/>
        <charset val="186"/>
      </rPr>
      <t>1965</t>
    </r>
  </si>
  <si>
    <t>0603210 Kontaktinis gelis (10 ml), Radiometer Medical ApS</t>
  </si>
  <si>
    <t xml:space="preserve">Kontaktinis gelis </t>
  </si>
  <si>
    <r>
      <t>VSLABP</t>
    </r>
    <r>
      <rPr>
        <sz val="11"/>
        <rFont val="Times New Roman"/>
        <family val="1"/>
        <charset val="186"/>
      </rPr>
      <t xml:space="preserve"> 6189</t>
    </r>
  </si>
  <si>
    <r>
      <t xml:space="preserve">Kalibravimo dujos </t>
    </r>
    <r>
      <rPr>
        <sz val="11"/>
        <color rgb="FF0070C0"/>
        <rFont val="Times New Roman"/>
        <family val="1"/>
        <charset val="186"/>
      </rPr>
      <t>TCM5</t>
    </r>
  </si>
  <si>
    <r>
      <t>VSLABP</t>
    </r>
    <r>
      <rPr>
        <sz val="11"/>
        <rFont val="Times New Roman"/>
        <family val="1"/>
        <charset val="186"/>
      </rPr>
      <t xml:space="preserve"> 6187</t>
    </r>
  </si>
  <si>
    <r>
      <t>Kalibravimo dujos</t>
    </r>
    <r>
      <rPr>
        <sz val="11"/>
        <color rgb="FF0070C0"/>
        <rFont val="Times New Roman"/>
        <family val="1"/>
        <charset val="186"/>
      </rPr>
      <t xml:space="preserve"> TCMCombiM </t>
    </r>
  </si>
  <si>
    <r>
      <t xml:space="preserve">VSLABP </t>
    </r>
    <r>
      <rPr>
        <sz val="11"/>
        <rFont val="Times New Roman"/>
        <family val="1"/>
        <charset val="186"/>
      </rPr>
      <t>6186</t>
    </r>
  </si>
  <si>
    <t>905-873 Fiksacijos 20-32 mm žiedų rinkinys, 60 vnt., kontaktinis skystis 10 ml, Radiometer Medical ApS</t>
  </si>
  <si>
    <t>rink.</t>
  </si>
  <si>
    <t>Fiksavimo žiedų rinkinys</t>
  </si>
  <si>
    <r>
      <t xml:space="preserve">VSLABP </t>
    </r>
    <r>
      <rPr>
        <sz val="11"/>
        <rFont val="Times New Roman"/>
        <family val="1"/>
        <charset val="186"/>
      </rPr>
      <t>6185</t>
    </r>
  </si>
  <si>
    <t>905-872 Elektrodo fiksacijos lipnūs žiedai 20mm 250vnt., kontaktinis skystis 10 ml, Radiometer Medical ApS</t>
  </si>
  <si>
    <t>Elektrodo fiksacijos lipnūs žiedai</t>
  </si>
  <si>
    <r>
      <t xml:space="preserve">VSLABP </t>
    </r>
    <r>
      <rPr>
        <sz val="11"/>
        <rFont val="Times New Roman"/>
        <family val="1"/>
        <charset val="186"/>
      </rPr>
      <t>6184</t>
    </r>
  </si>
  <si>
    <t>905-871 Membranų rinkinys tc kombinuotam elektrodui 84 (12 vnt. su elektrolitų skysčiu 10 ml), Radiometer Medical ApS</t>
  </si>
  <si>
    <r>
      <t>Membranų rinkinys</t>
    </r>
    <r>
      <rPr>
        <sz val="11"/>
        <color rgb="FF0070C0"/>
        <rFont val="Times New Roman"/>
        <family val="1"/>
        <charset val="186"/>
      </rPr>
      <t xml:space="preserve"> tc kombinuotam elektrodui</t>
    </r>
  </si>
  <si>
    <r>
      <t xml:space="preserve">VSLABP </t>
    </r>
    <r>
      <rPr>
        <sz val="11"/>
        <rFont val="Times New Roman"/>
        <family val="1"/>
        <charset val="186"/>
      </rPr>
      <t>6183</t>
    </r>
  </si>
  <si>
    <t>945-737 tc kombinuotas elektrodas 84 (pCO2/pO2), Radiometer Medical ApS</t>
  </si>
  <si>
    <t xml:space="preserve">tc kombinuotas elektrodas  </t>
  </si>
  <si>
    <t>Priedai prie transkutaninės kraujo dujų TCMCombiM ir TCM5 stebėjimo sistemos</t>
  </si>
  <si>
    <t>Mikrokeratomo kalibruotos galvutės dirbtinei kamerai (110μm; 300μm; 350μm;  400μm)</t>
  </si>
  <si>
    <r>
      <t>Drenažo sistema su vakuuminiu indu (</t>
    </r>
    <r>
      <rPr>
        <sz val="11"/>
        <color theme="9" tint="-0.499984740745262"/>
        <rFont val="Times New Roman"/>
        <family val="1"/>
        <charset val="186"/>
      </rPr>
      <t>kieta</t>
    </r>
    <r>
      <rPr>
        <sz val="11"/>
        <rFont val="Times New Roman"/>
        <family val="1"/>
        <charset val="186"/>
      </rPr>
      <t xml:space="preserve"> talpa) </t>
    </r>
    <r>
      <rPr>
        <sz val="11"/>
        <color rgb="FF7030A0"/>
        <rFont val="Times New Roman"/>
        <family val="1"/>
        <charset val="186"/>
      </rPr>
      <t>500</t>
    </r>
    <r>
      <rPr>
        <sz val="11"/>
        <rFont val="Times New Roman"/>
        <family val="1"/>
        <charset val="186"/>
      </rPr>
      <t xml:space="preserve"> ±100 ml</t>
    </r>
  </si>
  <si>
    <t>Primed, Privac 600ml OR system + 2186x</t>
  </si>
  <si>
    <t>Skirgesa-MPP-226-20s</t>
  </si>
  <si>
    <t>Kateteriai umbilikaliniai arteriniai, rentgenokontrastiniai CH5, CH6, CH8</t>
  </si>
  <si>
    <t>Vygon, Nr.270.05, 270.06, 270.08</t>
  </si>
  <si>
    <r>
      <t>AMI sprendimai</t>
    </r>
    <r>
      <rPr>
        <sz val="11"/>
        <color rgb="FF7030A0"/>
        <rFont val="Times New Roman"/>
        <family val="1"/>
        <charset val="186"/>
      </rPr>
      <t>-MPP-239-21s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</si>
  <si>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CH5</t>
    </r>
  </si>
  <si>
    <r>
      <t xml:space="preserve">Vygon, </t>
    </r>
    <r>
      <rPr>
        <sz val="11"/>
        <rFont val="Times New Roman"/>
        <family val="1"/>
        <charset val="186"/>
      </rPr>
      <t>Nr.270.05</t>
    </r>
  </si>
  <si>
    <t>mpp329</t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</si>
  <si>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CH6</t>
    </r>
  </si>
  <si>
    <r>
      <t xml:space="preserve">Vygon, </t>
    </r>
    <r>
      <rPr>
        <sz val="11"/>
        <rFont val="Times New Roman"/>
        <family val="1"/>
        <charset val="186"/>
      </rPr>
      <t>Nr.270.06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</si>
  <si>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CH8</t>
    </r>
  </si>
  <si>
    <r>
      <t xml:space="preserve">Vygon, </t>
    </r>
    <r>
      <rPr>
        <sz val="11"/>
        <rFont val="Times New Roman"/>
        <family val="1"/>
        <charset val="186"/>
      </rPr>
      <t>Nr.270.08</t>
    </r>
  </si>
  <si>
    <t>Endotrachėjiniai vamzdeliai su manžetėm (armuoti) ID 5, ID 6, ID 7, ID 7.5, ID 8</t>
  </si>
  <si>
    <t xml:space="preserve">Well Lead, Endotracheal tube reinforced </t>
  </si>
  <si>
    <r>
      <t>Skirgesa</t>
    </r>
    <r>
      <rPr>
        <sz val="11"/>
        <color rgb="FF0070C0"/>
        <rFont val="Times New Roman"/>
        <family val="1"/>
        <charset val="186"/>
      </rPr>
      <t>-MPP-229-21-1s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</si>
  <si>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>su manžetėm</t>
    </r>
    <r>
      <rPr>
        <sz val="11"/>
        <rFont val="Times New Roman"/>
        <family val="1"/>
        <charset val="186"/>
      </rPr>
      <t xml:space="preserve"> (armuoti) ID 5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</si>
  <si>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 xml:space="preserve">su manžetėm </t>
    </r>
    <r>
      <rPr>
        <sz val="11"/>
        <rFont val="Times New Roman"/>
        <family val="1"/>
        <charset val="186"/>
      </rPr>
      <t>(armuoti) ID 6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</si>
  <si>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</si>
  <si>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7,5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</si>
  <si>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8</t>
    </r>
  </si>
  <si>
    <r>
      <t xml:space="preserve">Kateteriai šlapimo pūslės "Foley" arba lygiaverčiai </t>
    </r>
    <r>
      <rPr>
        <b/>
        <sz val="11"/>
        <rFont val="Times New Roman"/>
        <family val="1"/>
        <charset val="186"/>
      </rPr>
      <t>CH 22</t>
    </r>
    <r>
      <rPr>
        <sz val="11"/>
        <rFont val="Times New Roman"/>
        <family val="1"/>
        <charset val="186"/>
      </rPr>
      <t>, trikanaliai su 20-50ml tūrio balionėliu vyr.</t>
    </r>
  </si>
  <si>
    <t>5%</t>
  </si>
  <si>
    <t>Zhangjiang Star Enterprise Co., Ltd., Foley catheter</t>
  </si>
  <si>
    <r>
      <t>EazyMed</t>
    </r>
    <r>
      <rPr>
        <sz val="11"/>
        <color rgb="FF7030A0"/>
        <rFont val="Times New Roman"/>
        <family val="1"/>
        <charset val="186"/>
      </rPr>
      <t>-MPP-239-21s</t>
    </r>
  </si>
  <si>
    <r>
      <rPr>
        <sz val="11"/>
        <color theme="7" tint="-0.499984740745262"/>
        <rFont val="Times New Roman"/>
        <family val="1"/>
        <charset val="186"/>
      </rPr>
      <t>Vata spec.neurochirurginė, su rentgeno kontrastiniu siūlu (sterili)</t>
    </r>
    <r>
      <rPr>
        <sz val="11"/>
        <color theme="6" tint="-0.499984740745262"/>
        <rFont val="Times New Roman"/>
        <family val="1"/>
        <charset val="186"/>
      </rPr>
      <t xml:space="preserve">  </t>
    </r>
    <r>
      <rPr>
        <sz val="11"/>
        <rFont val="Times New Roman"/>
        <family val="1"/>
        <charset val="186"/>
      </rPr>
      <t>1,3</t>
    </r>
    <r>
      <rPr>
        <sz val="11"/>
        <color theme="6" tint="-0.499984740745262"/>
        <rFont val="Times New Roman"/>
        <family val="1"/>
        <charset val="186"/>
      </rPr>
      <t xml:space="preserve"> ± 0,05 cm x </t>
    </r>
    <r>
      <rPr>
        <sz val="11"/>
        <rFont val="Times New Roman"/>
        <family val="1"/>
        <charset val="186"/>
      </rPr>
      <t>2,5</t>
    </r>
    <r>
      <rPr>
        <sz val="11"/>
        <color theme="6" tint="-0.499984740745262"/>
        <rFont val="Times New Roman"/>
        <family val="1"/>
        <charset val="186"/>
      </rPr>
      <t xml:space="preserve"> ± 0,05 cm</t>
    </r>
  </si>
  <si>
    <t>Medikokim Tıbbi ve Kimyevi Malzeme/ BPSFT1225</t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</si>
  <si>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  <r>
      <rPr>
        <b/>
        <sz val="11"/>
        <rFont val="Times New Roman"/>
        <family val="1"/>
        <charset val="186"/>
      </rPr>
      <t xml:space="preserve"> SUT-21-1869</t>
    </r>
    <r>
      <rPr>
        <sz val="11"/>
        <rFont val="Times New Roman"/>
        <family val="1"/>
        <charset val="186"/>
      </rPr>
      <t xml:space="preserve"> (2021 06 16)</t>
    </r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</si>
  <si>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</si>
  <si>
    <t>PIRKIMO Nr. 530238</t>
  </si>
  <si>
    <t>Indeliai šlapimui nesterilūs 30-50 ml</t>
  </si>
  <si>
    <t>FL Medical, 25171</t>
  </si>
  <si>
    <r>
      <t>Optinė riba</t>
    </r>
    <r>
      <rPr>
        <sz val="11"/>
        <color rgb="FF0070C0"/>
        <rFont val="Times New Roman"/>
        <family val="1"/>
        <charset val="186"/>
      </rPr>
      <t>-MPP-261-21s</t>
    </r>
  </si>
  <si>
    <r>
      <t>Optinė riba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  <charset val="186"/>
      </rPr>
      <t xml:space="preserve"> SUT-21-2804 (2021 09 24)</t>
    </r>
  </si>
  <si>
    <t>AK</t>
  </si>
  <si>
    <t>Apklotai limpančiais kraštais 150x240cm</t>
  </si>
  <si>
    <t xml:space="preserve"> vnt.</t>
  </si>
  <si>
    <t>63616 Apklotas lipniu kraštu 150 x 240 cm, Molnlycke Heath Care</t>
  </si>
  <si>
    <r>
      <t>Molnlycke Health Care</t>
    </r>
    <r>
      <rPr>
        <sz val="11"/>
        <color rgb="FF0070C0"/>
        <rFont val="Times New Roman"/>
        <family val="1"/>
        <charset val="186"/>
      </rPr>
      <t>-MPP-261-21s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</si>
  <si>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</rPr>
      <t xml:space="preserve"> SUT-21-2807 (2021 09 24)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</si>
  <si>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-MPP-261-21s</t>
    </r>
  </si>
  <si>
    <r>
      <t xml:space="preserve">Surgistar (JAV) </t>
    </r>
    <r>
      <rPr>
        <sz val="11"/>
        <rFont val="Times New Roman"/>
        <family val="1"/>
        <charset val="186"/>
      </rPr>
      <t>360725</t>
    </r>
  </si>
  <si>
    <r>
      <t>Surgistar (JAV)</t>
    </r>
    <r>
      <rPr>
        <sz val="11"/>
        <rFont val="Times New Roman"/>
        <family val="1"/>
        <charset val="186"/>
      </rPr>
      <t xml:space="preserve"> 360750</t>
    </r>
  </si>
  <si>
    <r>
      <t>Surgistar (JAV)</t>
    </r>
    <r>
      <rPr>
        <sz val="11"/>
        <rFont val="Times New Roman"/>
        <family val="1"/>
        <charset val="186"/>
      </rPr>
      <t xml:space="preserve"> 360775</t>
    </r>
  </si>
  <si>
    <r>
      <t xml:space="preserve">Surgistar (JAV) </t>
    </r>
    <r>
      <rPr>
        <sz val="11"/>
        <rFont val="Times New Roman"/>
        <family val="1"/>
        <charset val="186"/>
      </rPr>
      <t>360854</t>
    </r>
  </si>
  <si>
    <t>Tracheostominiai vamzdeliai su kalbos vožtuvu</t>
  </si>
  <si>
    <t>Sumi, 47-7010</t>
  </si>
  <si>
    <r>
      <t>JUKOM</t>
    </r>
    <r>
      <rPr>
        <sz val="11"/>
        <color rgb="FF0070C0"/>
        <rFont val="Times New Roman"/>
        <family val="1"/>
        <charset val="186"/>
      </rPr>
      <t>-MPP-268-21s</t>
    </r>
  </si>
  <si>
    <r>
      <t>JUKOM</t>
    </r>
    <r>
      <rPr>
        <b/>
        <sz val="11"/>
        <color rgb="FF0070C0"/>
        <rFont val="Times New Roman"/>
        <family val="1"/>
        <charset val="186"/>
      </rPr>
      <t>-MPP-268-21s</t>
    </r>
    <r>
      <rPr>
        <b/>
        <sz val="11"/>
        <color theme="1"/>
        <rFont val="Times New Roman"/>
        <family val="1"/>
        <charset val="186"/>
      </rPr>
      <t xml:space="preserve"> SUT-21-3689 (2021 12 23)</t>
    </r>
  </si>
  <si>
    <t>Pirštinės chirurginės sterilios Nr. 6,5; 7,5; 8,0 nealergizuojančios</t>
  </si>
  <si>
    <t>pora</t>
  </si>
  <si>
    <t>Ansell; GAMMEX_Non-Latex</t>
  </si>
  <si>
    <r>
      <t>Allium UPI</t>
    </r>
    <r>
      <rPr>
        <sz val="11"/>
        <color rgb="FF00B050"/>
        <rFont val="Times New Roman"/>
        <family val="1"/>
        <charset val="186"/>
      </rPr>
      <t>-MPP-268-22s</t>
    </r>
  </si>
  <si>
    <r>
      <t>Allium UPI</t>
    </r>
    <r>
      <rPr>
        <b/>
        <sz val="11"/>
        <color rgb="FF00B050"/>
        <rFont val="Times New Roman"/>
        <family val="1"/>
        <charset val="186"/>
      </rPr>
      <t>-MPP-268-22s</t>
    </r>
    <r>
      <rPr>
        <b/>
        <sz val="11"/>
        <color theme="1"/>
        <rFont val="Times New Roman"/>
        <family val="1"/>
        <charset val="186"/>
      </rPr>
      <t xml:space="preserve"> SUT-22-0096 (2022 01 10)</t>
    </r>
  </si>
  <si>
    <t>Orientacinis kiekis 2 metams</t>
  </si>
  <si>
    <r>
      <t xml:space="preserve">Užsakyta suma </t>
    </r>
    <r>
      <rPr>
        <b/>
        <sz val="11"/>
        <color indexed="10"/>
        <rFont val="Times New Roman Baltic"/>
        <family val="1"/>
        <charset val="186"/>
      </rPr>
      <t xml:space="preserve">be </t>
    </r>
    <r>
      <rPr>
        <b/>
        <sz val="11"/>
        <rFont val="Times New Roman Baltic"/>
        <family val="1"/>
        <charset val="186"/>
      </rPr>
      <t xml:space="preserve">PVM </t>
    </r>
    <r>
      <rPr>
        <b/>
        <sz val="11"/>
        <color indexed="60"/>
        <rFont val="Times New Roman Baltic"/>
        <charset val="186"/>
      </rPr>
      <t>EUR</t>
    </r>
  </si>
  <si>
    <r>
      <t xml:space="preserve">Užsakyta suma </t>
    </r>
    <r>
      <rPr>
        <b/>
        <sz val="11"/>
        <color indexed="56"/>
        <rFont val="Times New Roman Baltic"/>
        <charset val="186"/>
      </rPr>
      <t>su</t>
    </r>
    <r>
      <rPr>
        <b/>
        <sz val="11"/>
        <rFont val="Times New Roman Baltic"/>
        <family val="1"/>
        <charset val="186"/>
      </rPr>
      <t xml:space="preserve"> PVM </t>
    </r>
    <r>
      <rPr>
        <b/>
        <sz val="11"/>
        <color indexed="60"/>
        <rFont val="Times New Roman Baltic"/>
        <charset val="186"/>
      </rPr>
      <t>EUR</t>
    </r>
  </si>
  <si>
    <r>
      <t>Skirgesa-MPP</t>
    </r>
    <r>
      <rPr>
        <sz val="11"/>
        <color rgb="FF7030A0"/>
        <rFont val="Times New Roman"/>
        <family val="1"/>
        <charset val="186"/>
      </rPr>
      <t>-200-20s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</si>
  <si>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 xml:space="preserve">SUT-20-3422 </t>
    </r>
    <r>
      <rPr>
        <sz val="11"/>
        <rFont val="Times New Roman"/>
        <family val="1"/>
        <charset val="186"/>
      </rPr>
      <t>(2020 11 25)</t>
    </r>
  </si>
  <si>
    <r>
      <t>Mediq Lietuva-MPP</t>
    </r>
    <r>
      <rPr>
        <sz val="11"/>
        <color rgb="FF7030A0"/>
        <rFont val="Times New Roman"/>
        <family val="1"/>
        <charset val="186"/>
      </rPr>
      <t>-200-20s</t>
    </r>
  </si>
  <si>
    <r>
      <rPr>
        <sz val="11"/>
        <color indexed="36"/>
        <rFont val="Times New Roman"/>
        <family val="1"/>
        <charset val="186"/>
      </rPr>
      <t>VSLABP</t>
    </r>
    <r>
      <rPr>
        <sz val="11"/>
        <rFont val="Times New Roman"/>
        <family val="1"/>
        <charset val="186"/>
      </rPr>
      <t xml:space="preserve"> 1095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</si>
  <si>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>SUT-20-3416 (2020 11 24)</t>
    </r>
  </si>
  <si>
    <r>
      <t>S</t>
    </r>
    <r>
      <rPr>
        <b/>
        <sz val="11"/>
        <rFont val="Times New Roman"/>
        <family val="1"/>
        <charset val="186"/>
      </rPr>
      <t>epteka-MPP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  <charset val="186"/>
      </rPr>
      <t>SUT-20-3414</t>
    </r>
    <r>
      <rPr>
        <sz val="11"/>
        <rFont val="Times New Roman"/>
        <family val="1"/>
      </rPr>
      <t xml:space="preserve"> (2020-11-24) info@septeka.lt</t>
    </r>
  </si>
  <si>
    <r>
      <t>Intersurgical</t>
    </r>
    <r>
      <rPr>
        <sz val="11"/>
        <rFont val="Times New Roman"/>
        <family val="1"/>
        <charset val="186"/>
      </rPr>
      <t>-227-20s</t>
    </r>
  </si>
  <si>
    <r>
      <t>Intersurgical-227-20s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SUT-20-3270</t>
    </r>
    <r>
      <rPr>
        <b/>
        <sz val="11"/>
        <rFont val="Times New Roman"/>
        <family val="1"/>
        <charset val="186"/>
      </rPr>
      <t xml:space="preserve"> (2020 11 10) </t>
    </r>
    <r>
      <rPr>
        <sz val="11"/>
        <rFont val="Times New Roman"/>
        <family val="1"/>
        <charset val="186"/>
      </rPr>
      <t xml:space="preserve">T.: 8-387 66514 F.: 8-387-66622/06 </t>
    </r>
    <r>
      <rPr>
        <sz val="11"/>
        <color rgb="FF0070C0"/>
        <rFont val="Times New Roman"/>
        <family val="1"/>
        <charset val="186"/>
      </rPr>
      <t>sales@intersurgical.lt</t>
    </r>
  </si>
  <si>
    <r>
      <t xml:space="preserve">Prat.12 mėn. </t>
    </r>
    <r>
      <rPr>
        <b/>
        <sz val="11"/>
        <rFont val="Times New Roman"/>
        <family val="1"/>
        <charset val="186"/>
      </rPr>
      <t>SUT-21-1752</t>
    </r>
  </si>
  <si>
    <r>
      <rPr>
        <b/>
        <sz val="11"/>
        <rFont val="Times New Roman"/>
        <family val="1"/>
        <charset val="186"/>
      </rPr>
      <t>Optinė riba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SUT-20-3250</t>
    </r>
    <r>
      <rPr>
        <sz val="11"/>
        <rFont val="Times New Roman"/>
        <family val="1"/>
      </rPr>
      <t xml:space="preserve"> (2020-11-10) info@OptinėRiba.lt</t>
    </r>
  </si>
  <si>
    <r>
      <rPr>
        <b/>
        <sz val="11"/>
        <rFont val="Times New Roman"/>
        <family val="1"/>
        <charset val="186"/>
      </rPr>
      <t>Sormedica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SUT-20-3252</t>
    </r>
    <r>
      <rPr>
        <sz val="11"/>
        <rFont val="Times New Roman"/>
        <family val="1"/>
      </rPr>
      <t xml:space="preserve"> (2020-11-10) info@Sormedica.lt</t>
    </r>
  </si>
  <si>
    <r>
      <rPr>
        <b/>
        <sz val="11"/>
        <rFont val="Times New Roman"/>
        <family val="1"/>
        <charset val="186"/>
      </rPr>
      <t>B. Braun Medical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SUT-20-3269</t>
    </r>
    <r>
      <rPr>
        <sz val="11"/>
        <rFont val="Times New Roman"/>
        <family val="1"/>
      </rPr>
      <t xml:space="preserve"> (2020-11-10) office@bbraun.lt</t>
    </r>
  </si>
  <si>
    <r>
      <t>Skirgesa-MPP-</t>
    </r>
    <r>
      <rPr>
        <sz val="11"/>
        <color rgb="FF0070C0"/>
        <rFont val="Times New Roman"/>
        <family val="1"/>
        <charset val="186"/>
      </rPr>
      <t>214-20s</t>
    </r>
  </si>
  <si>
    <r>
      <t>Skirgesa-MPP-</t>
    </r>
    <r>
      <rPr>
        <b/>
        <sz val="11"/>
        <color rgb="FF0070C0"/>
        <rFont val="Times New Roman"/>
        <family val="1"/>
        <charset val="186"/>
      </rPr>
      <t>214-20s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</si>
  <si>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514671</t>
    </r>
  </si>
  <si>
    <r>
      <t>Ilsanta-MPP-</t>
    </r>
    <r>
      <rPr>
        <sz val="11"/>
        <color rgb="FF7030A0"/>
        <rFont val="Times New Roman"/>
        <family val="1"/>
        <charset val="186"/>
      </rPr>
      <t>224-20s</t>
    </r>
  </si>
  <si>
    <r>
      <rPr>
        <b/>
        <sz val="11"/>
        <rFont val="Times New Roman"/>
        <family val="1"/>
        <charset val="186"/>
      </rPr>
      <t>ILSANTA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</t>
    </r>
    <r>
      <rPr>
        <sz val="11"/>
        <rFont val="Times New Roman"/>
        <family val="1"/>
        <charset val="186"/>
      </rPr>
      <t>-</t>
    </r>
    <r>
      <rPr>
        <sz val="11"/>
        <color rgb="FF7030A0"/>
        <rFont val="Times New Roman"/>
        <family val="1"/>
        <charset val="186"/>
      </rPr>
      <t>224-20s</t>
    </r>
    <r>
      <rPr>
        <sz val="11"/>
        <rFont val="Times New Roman"/>
        <family val="1"/>
        <charset val="186"/>
      </rPr>
      <t xml:space="preserve"> SUT-20-</t>
    </r>
    <r>
      <rPr>
        <b/>
        <sz val="11"/>
        <rFont val="Times New Roman"/>
        <family val="1"/>
        <charset val="186"/>
      </rPr>
      <t>3385</t>
    </r>
    <r>
      <rPr>
        <sz val="11"/>
        <rFont val="Times New Roman"/>
        <family val="1"/>
        <charset val="186"/>
      </rPr>
      <t xml:space="preserve"> (2020 11 20)</t>
    </r>
  </si>
  <si>
    <r>
      <t xml:space="preserve">VPP-4757 </t>
    </r>
    <r>
      <rPr>
        <sz val="11"/>
        <color theme="9" tint="-0.499984740745262"/>
        <rFont val="Times New Roman"/>
        <family val="1"/>
        <charset val="186"/>
      </rPr>
      <t>2020 07 24</t>
    </r>
  </si>
  <si>
    <r>
      <t>Fox Vision-</t>
    </r>
    <r>
      <rPr>
        <sz val="11"/>
        <color rgb="FF0070C0"/>
        <rFont val="Times New Roman"/>
        <family val="1"/>
        <charset val="186"/>
      </rPr>
      <t>MPP-218-20s</t>
    </r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</si>
  <si>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</si>
  <si>
    <r>
      <t xml:space="preserve">PIRKIMO </t>
    </r>
    <r>
      <rPr>
        <b/>
        <sz val="11"/>
        <color theme="8" tint="-0.499984740745262"/>
        <rFont val="Times New Roman"/>
        <family val="1"/>
        <charset val="186"/>
      </rPr>
      <t>Nr. 502713</t>
    </r>
  </si>
  <si>
    <r>
      <t>AMI sprendimai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</si>
  <si>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rFont val="Times New Roman"/>
        <family val="1"/>
        <charset val="186"/>
      </rPr>
      <t xml:space="preserve"> </t>
    </r>
    <r>
      <rPr>
        <b/>
        <sz val="11"/>
        <color indexed="30"/>
        <rFont val="Times New Roman"/>
        <family val="1"/>
        <charset val="186"/>
      </rPr>
      <t>S</t>
    </r>
  </si>
  <si>
    <r>
      <t>Fisher&amp;Paykel,  Nr.OPT314 -</t>
    </r>
    <r>
      <rPr>
        <sz val="11"/>
        <color rgb="FF0070C0"/>
        <rFont val="Times New Roman"/>
        <family val="1"/>
        <charset val="186"/>
      </rPr>
      <t xml:space="preserve"> S </t>
    </r>
  </si>
  <si>
    <r>
      <rPr>
        <sz val="11"/>
        <color indexed="36"/>
        <rFont val="Times New Roman"/>
        <family val="1"/>
        <charset val="186"/>
      </rPr>
      <t>Nosies kaniulė</t>
    </r>
    <r>
      <rPr>
        <sz val="11"/>
        <rFont val="Times New Roman"/>
        <family val="1"/>
        <charset val="186"/>
      </rPr>
      <t>s su vamzdeliu didelės srovės deguonies tiekimui</t>
    </r>
    <r>
      <rPr>
        <b/>
        <sz val="11"/>
        <rFont val="Times New Roman"/>
        <family val="1"/>
        <charset val="186"/>
      </rPr>
      <t xml:space="preserve"> vaikams</t>
    </r>
    <r>
      <rPr>
        <b/>
        <sz val="11"/>
        <color indexed="30"/>
        <rFont val="Times New Roman"/>
        <family val="1"/>
        <charset val="186"/>
      </rPr>
      <t xml:space="preserve"> M</t>
    </r>
  </si>
  <si>
    <r>
      <t>Fisher&amp;Paykel, Nr.OPT316 -</t>
    </r>
    <r>
      <rPr>
        <sz val="11"/>
        <color rgb="FF0070C0"/>
        <rFont val="Times New Roman"/>
        <family val="1"/>
        <charset val="186"/>
      </rPr>
      <t xml:space="preserve">M 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</si>
  <si>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color indexed="30"/>
        <rFont val="Times New Roman"/>
        <family val="1"/>
        <charset val="186"/>
      </rPr>
      <t xml:space="preserve"> L</t>
    </r>
  </si>
  <si>
    <r>
      <t>Fisher&amp;Paykel, Nr.OPT318 -</t>
    </r>
    <r>
      <rPr>
        <sz val="11"/>
        <color rgb="FF0070C0"/>
        <rFont val="Times New Roman"/>
        <family val="1"/>
        <charset val="186"/>
      </rPr>
      <t xml:space="preserve"> L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</si>
  <si>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</t>
    </r>
    <r>
      <rPr>
        <sz val="11"/>
        <color rgb="FF0070C0"/>
        <rFont val="Times New Roman"/>
        <family val="1"/>
        <charset val="186"/>
      </rPr>
      <t xml:space="preserve"> SUT-20-3639 (2020 12 16)</t>
    </r>
  </si>
  <si>
    <r>
      <t xml:space="preserve">PIRKIMO </t>
    </r>
    <r>
      <rPr>
        <b/>
        <sz val="11"/>
        <color rgb="FF0070C0"/>
        <rFont val="Times New Roman"/>
        <family val="1"/>
        <charset val="186"/>
      </rPr>
      <t>Nr. 508142</t>
    </r>
  </si>
  <si>
    <r>
      <t>Intersurgical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</si>
  <si>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 SUT-20-3641</t>
    </r>
    <r>
      <rPr>
        <sz val="11"/>
        <rFont val="Times New Roman"/>
        <family val="1"/>
        <charset val="186"/>
      </rPr>
      <t xml:space="preserve"> (2020 12 16)</t>
    </r>
  </si>
  <si>
    <r>
      <t>Intersurgical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</si>
  <si>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</si>
  <si>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  <r>
      <rPr>
        <b/>
        <sz val="11"/>
        <rFont val="Times New Roman"/>
        <family val="1"/>
        <charset val="186"/>
      </rPr>
      <t xml:space="preserve"> SUT-20-3638 (2020 12 16)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</si>
  <si>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</si>
  <si>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TRADINTEK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</si>
  <si>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rFont val="Times New Roman"/>
        <family val="1"/>
        <charset val="186"/>
      </rPr>
      <t>Septeka-MPP</t>
    </r>
    <r>
      <rPr>
        <sz val="11"/>
        <color rgb="FF0070C0"/>
        <rFont val="Times New Roman"/>
        <family val="1"/>
        <charset val="186"/>
      </rPr>
      <t>-206-20s</t>
    </r>
  </si>
  <si>
    <r>
      <t>PIRKIMO Nr</t>
    </r>
    <r>
      <rPr>
        <b/>
        <sz val="11"/>
        <color rgb="FF00B0F0"/>
        <rFont val="Times New Roman"/>
        <family val="1"/>
        <charset val="186"/>
      </rPr>
      <t>. 501702</t>
    </r>
  </si>
  <si>
    <r>
      <t>Skirgesa</t>
    </r>
    <r>
      <rPr>
        <sz val="11"/>
        <color rgb="FF0070C0"/>
        <rFont val="Times New Roman"/>
        <family val="1"/>
        <charset val="186"/>
      </rPr>
      <t>-MPP-206-20s</t>
    </r>
  </si>
  <si>
    <r>
      <t>Skirgesa</t>
    </r>
    <r>
      <rPr>
        <b/>
        <sz val="11"/>
        <color rgb="FF0070C0"/>
        <rFont val="Times New Roman"/>
        <family val="1"/>
        <charset val="186"/>
      </rPr>
      <t>-MPP-206-20s</t>
    </r>
  </si>
  <si>
    <r>
      <t>Septeka</t>
    </r>
    <r>
      <rPr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</si>
  <si>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color rgb="FF000000"/>
        <rFont val="Times New Roman"/>
        <family val="1"/>
        <charset val="186"/>
      </rPr>
      <t>VPP-4545</t>
    </r>
    <r>
      <rPr>
        <sz val="11"/>
        <color indexed="8"/>
        <rFont val="Times New Roman"/>
        <family val="1"/>
        <charset val="186"/>
      </rPr>
      <t xml:space="preserve"> (2020-07-14) VCH kl.(410200) Svajūnė Goštautaitė</t>
    </r>
  </si>
  <si>
    <r>
      <t>Skirgesa</t>
    </r>
    <r>
      <rPr>
        <sz val="11"/>
        <color rgb="FF0070C0"/>
        <rFont val="Times New Roman"/>
        <family val="1"/>
        <charset val="186"/>
      </rPr>
      <t>-MPP-214-20-1s</t>
    </r>
  </si>
  <si>
    <r>
      <t>Skirgesa</t>
    </r>
    <r>
      <rPr>
        <b/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</si>
  <si>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SUT-20-3643 (2020 12 16)</t>
    </r>
  </si>
  <si>
    <r>
      <t>PIRKIMO</t>
    </r>
    <r>
      <rPr>
        <b/>
        <sz val="11"/>
        <rFont val="Times New Roman"/>
        <family val="1"/>
        <charset val="186"/>
      </rPr>
      <t xml:space="preserve"> Nr. 504288</t>
    </r>
  </si>
  <si>
    <r>
      <t>GRAINA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</si>
  <si>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GRAINA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SUT-20-3644 (2020 12 16)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</si>
  <si>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</si>
  <si>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SUT-20-3658 (2020 12 17)</t>
    </r>
  </si>
  <si>
    <r>
      <t>Mediq Lietuva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</si>
  <si>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Mediq Lietuva</t>
    </r>
    <r>
      <rPr>
        <sz val="11"/>
        <color rgb="FF0070C0"/>
        <rFont val="Times New Roman"/>
        <family val="1"/>
        <charset val="186"/>
      </rPr>
      <t>-MPP-202-20s SUT-20-3655 (2020 12 17)</t>
    </r>
  </si>
  <si>
    <r>
      <t>Septeka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</si>
  <si>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SUT-20-3652 (2020 12 16)</t>
    </r>
  </si>
  <si>
    <r>
      <t>Sorimpeksas</t>
    </r>
    <r>
      <rPr>
        <sz val="11"/>
        <color rgb="FF0070C0"/>
        <rFont val="Times New Roman"/>
        <family val="1"/>
        <charset val="186"/>
      </rPr>
      <t>-MPP-202-20s</t>
    </r>
  </si>
  <si>
    <r>
      <t xml:space="preserve">Nosies kaniulės </t>
    </r>
    <r>
      <rPr>
        <sz val="11"/>
        <color indexed="36"/>
        <rFont val="Times New Roman"/>
        <family val="1"/>
        <charset val="186"/>
      </rPr>
      <t>pediatrinės</t>
    </r>
  </si>
  <si>
    <r>
      <t>Nosies kaniulė</t>
    </r>
    <r>
      <rPr>
        <sz val="11"/>
        <color indexed="36"/>
        <rFont val="Times New Roman"/>
        <family val="1"/>
        <charset val="186"/>
      </rPr>
      <t xml:space="preserve"> pediatrinė</t>
    </r>
    <r>
      <rPr>
        <sz val="11"/>
        <rFont val="Times New Roman"/>
        <family val="1"/>
        <charset val="186"/>
      </rPr>
      <t xml:space="preserve"> maža</t>
    </r>
  </si>
  <si>
    <r>
      <t xml:space="preserve">MedLab, </t>
    </r>
    <r>
      <rPr>
        <sz val="11"/>
        <color rgb="FF7030A0"/>
        <rFont val="Times New Roman"/>
        <family val="1"/>
        <charset val="186"/>
      </rPr>
      <t>08003,</t>
    </r>
    <r>
      <rPr>
        <sz val="11"/>
        <rFont val="Times New Roman"/>
        <family val="1"/>
        <charset val="186"/>
      </rPr>
      <t xml:space="preserve"> Konfidencialu. MedLab 3 psl.</t>
    </r>
  </si>
  <si>
    <r>
      <t>MedLab,</t>
    </r>
    <r>
      <rPr>
        <sz val="11"/>
        <color rgb="FF7030A0"/>
        <rFont val="Times New Roman"/>
        <family val="1"/>
        <charset val="186"/>
      </rPr>
      <t xml:space="preserve"> 08002</t>
    </r>
    <r>
      <rPr>
        <sz val="11"/>
        <rFont val="Times New Roman"/>
        <family val="1"/>
        <charset val="186"/>
      </rPr>
      <t>, Konfidencialu. MedLab 3 psl.</t>
    </r>
  </si>
  <si>
    <r>
      <t>Philips Respironics,</t>
    </r>
    <r>
      <rPr>
        <sz val="11"/>
        <color rgb="FF0070C0"/>
        <rFont val="Times New Roman"/>
        <family val="1"/>
        <charset val="186"/>
      </rPr>
      <t xml:space="preserve"> 3474-00,</t>
    </r>
    <r>
      <rPr>
        <sz val="11"/>
        <rFont val="Times New Roman"/>
        <family val="1"/>
        <charset val="186"/>
      </rPr>
      <t xml:space="preserve">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</si>
  <si>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1097939</t>
    </r>
    <r>
      <rPr>
        <sz val="11"/>
        <rFont val="Times New Roman"/>
        <family val="1"/>
        <charset val="186"/>
      </rPr>
      <t>,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</si>
  <si>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1097940</t>
    </r>
    <r>
      <rPr>
        <sz val="11"/>
        <rFont val="Times New Roman"/>
        <family val="1"/>
        <charset val="186"/>
      </rPr>
      <t>, Konfidencialu. Brošiūra 35 p.d., 2 psl.</t>
    </r>
  </si>
  <si>
    <r>
      <rPr>
        <b/>
        <sz val="11"/>
        <rFont val="Times New Roman"/>
        <family val="1"/>
        <charset val="186"/>
      </rPr>
      <t>Sorimpeksas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SUT-20-3648 (2020 12 16)</t>
    </r>
  </si>
  <si>
    <r>
      <t>Sormedica</t>
    </r>
    <r>
      <rPr>
        <sz val="11"/>
        <color rgb="FF0070C0"/>
        <rFont val="Times New Roman"/>
        <family val="1"/>
        <charset val="186"/>
      </rPr>
      <t>-MPP-202-20s</t>
    </r>
  </si>
  <si>
    <r>
      <t>Spektramed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</si>
  <si>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Spektramed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SUT-20-3645 (2020 12 16)</t>
    </r>
  </si>
  <si>
    <r>
      <t xml:space="preserve">Dujų šalinimo sistema, skirta naudoti su  </t>
    </r>
    <r>
      <rPr>
        <sz val="11"/>
        <color rgb="FF0070C0"/>
        <rFont val="Times New Roman"/>
        <family val="1"/>
        <charset val="186"/>
      </rPr>
      <t xml:space="preserve">Entonox </t>
    </r>
    <r>
      <rPr>
        <sz val="11"/>
        <rFont val="Times New Roman"/>
        <family val="1"/>
        <charset val="186"/>
      </rPr>
      <t>vožtuvu</t>
    </r>
  </si>
  <si>
    <r>
      <t>Intersurgical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</si>
  <si>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Antgaliukai ausims </t>
    </r>
    <r>
      <rPr>
        <sz val="11"/>
        <color rgb="FF0070C0"/>
        <rFont val="Times New Roman"/>
        <family val="1"/>
        <charset val="186"/>
      </rPr>
      <t>Maico Ero Scan</t>
    </r>
    <r>
      <rPr>
        <sz val="11"/>
        <rFont val="Times New Roman"/>
        <family val="1"/>
        <charset val="186"/>
      </rPr>
      <t xml:space="preserve"> otoakustinės emisisjos prietaisui</t>
    </r>
  </si>
  <si>
    <r>
      <t>KAVITA</t>
    </r>
    <r>
      <rPr>
        <sz val="11"/>
        <color rgb="FF0070C0"/>
        <rFont val="Times New Roman"/>
        <family val="1"/>
        <charset val="186"/>
      </rPr>
      <t>-MPP-202-20-1s</t>
    </r>
  </si>
  <si>
    <r>
      <rPr>
        <sz val="11"/>
        <color rgb="FF7030A0"/>
        <rFont val="Times New Roman"/>
        <family val="1"/>
        <charset val="186"/>
      </rPr>
      <t>Vygon Nr.5520.20, Nr.5520.25</t>
    </r>
    <r>
      <rPr>
        <sz val="11"/>
        <rFont val="Times New Roman"/>
        <family val="1"/>
        <charset val="186"/>
      </rPr>
      <t>, Nr.5520.30, Nr.5520.35</t>
    </r>
  </si>
  <si>
    <r>
      <t>AMI sprendimai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</si>
  <si>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2.5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</si>
  <si>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3.0</t>
    </r>
  </si>
  <si>
    <r>
      <t>Intubacinis vamzdelis</t>
    </r>
    <r>
      <rPr>
        <sz val="11"/>
        <color indexed="30"/>
        <rFont val="Times New Roman"/>
        <family val="1"/>
        <charset val="186"/>
      </rPr>
      <t xml:space="preserve"> su atšaka medikamentam</t>
    </r>
    <r>
      <rPr>
        <sz val="11"/>
        <rFont val="Times New Roman"/>
        <family val="1"/>
        <charset val="186"/>
      </rPr>
      <t>s Nr. 3.5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</si>
  <si>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-MPP-202</t>
    </r>
    <r>
      <rPr>
        <sz val="11"/>
        <color rgb="FF0070C0"/>
        <rFont val="Times New Roman"/>
        <family val="1"/>
        <charset val="186"/>
      </rPr>
      <t>-20-1s</t>
    </r>
    <r>
      <rPr>
        <sz val="11"/>
        <rFont val="Times New Roman"/>
        <family val="1"/>
        <charset val="186"/>
      </rPr>
      <t xml:space="preserve"> </t>
    </r>
    <r>
      <rPr>
        <b/>
        <sz val="11"/>
        <rFont val="Times New Roman"/>
        <family val="1"/>
        <charset val="186"/>
      </rPr>
      <t>SUT-20-3791</t>
    </r>
    <r>
      <rPr>
        <sz val="11"/>
        <rFont val="Times New Roman"/>
        <family val="1"/>
        <charset val="186"/>
      </rPr>
      <t xml:space="preserve"> (2020 12 29)</t>
    </r>
  </si>
  <si>
    <r>
      <t xml:space="preserve">Spinalinė adata </t>
    </r>
    <r>
      <rPr>
        <sz val="11"/>
        <color rgb="FF0070C0"/>
        <rFont val="Times New Roman"/>
        <family val="1"/>
        <charset val="186"/>
      </rPr>
      <t xml:space="preserve">Quincke </t>
    </r>
    <r>
      <rPr>
        <sz val="11"/>
        <rFont val="Times New Roman"/>
        <family val="1"/>
        <charset val="186"/>
      </rPr>
      <t>tipo arba jai lygiavertė</t>
    </r>
    <r>
      <rPr>
        <b/>
        <sz val="11"/>
        <color rgb="FF0070C0"/>
        <rFont val="Times New Roman"/>
        <family val="1"/>
        <charset val="186"/>
      </rPr>
      <t xml:space="preserve"> 22 G 120 mm</t>
    </r>
  </si>
  <si>
    <r>
      <t>Skirgesa</t>
    </r>
    <r>
      <rPr>
        <sz val="11"/>
        <color rgb="FF0070C0"/>
        <rFont val="Times New Roman"/>
        <family val="1"/>
        <charset val="186"/>
      </rPr>
      <t>-MPP-202-20s</t>
    </r>
  </si>
  <si>
    <r>
      <t>,,Tieman" arba lygiaverčiai uretriniai kateteriai</t>
    </r>
    <r>
      <rPr>
        <b/>
        <sz val="11"/>
        <color rgb="FF0070C0"/>
        <rFont val="Times New Roman"/>
        <family val="1"/>
        <charset val="186"/>
      </rPr>
      <t xml:space="preserve"> CH14</t>
    </r>
  </si>
  <si>
    <r>
      <t>GRAINA</t>
    </r>
    <r>
      <rPr>
        <sz val="11"/>
        <color rgb="FF0070C0"/>
        <rFont val="Times New Roman"/>
        <family val="1"/>
        <charset val="186"/>
      </rPr>
      <t>-MPP-202-20-1s</t>
    </r>
  </si>
  <si>
    <r>
      <rPr>
        <b/>
        <sz val="11"/>
        <rFont val="Times New Roman"/>
        <family val="1"/>
        <charset val="186"/>
      </rPr>
      <t>GRAINA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SUT-20-3803 (2020 12 29)</t>
    </r>
  </si>
  <si>
    <r>
      <t>NEUROVITA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</si>
  <si>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NEUROVITA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 SUT-20-3689 (2020 12 16)</t>
    </r>
  </si>
  <si>
    <r>
      <t>Mediq Lietuva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</si>
  <si>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PIRKIMO </t>
    </r>
    <r>
      <rPr>
        <b/>
        <sz val="11"/>
        <rFont val="Times New Roman"/>
        <family val="1"/>
        <charset val="186"/>
      </rPr>
      <t>Nr. 520067</t>
    </r>
  </si>
  <si>
    <r>
      <rPr>
        <b/>
        <sz val="11"/>
        <color rgb="FF7030A0"/>
        <rFont val="Times New Roman"/>
        <family val="1"/>
        <charset val="186"/>
      </rPr>
      <t>PIRKIMO Nr</t>
    </r>
    <r>
      <rPr>
        <b/>
        <sz val="11"/>
        <rFont val="Times New Roman"/>
        <family val="1"/>
        <charset val="186"/>
      </rPr>
      <t>. 518030</t>
    </r>
  </si>
  <si>
    <r>
      <rPr>
        <b/>
        <sz val="11"/>
        <color indexed="12"/>
        <rFont val="Times New Roman Baltic"/>
        <family val="1"/>
        <charset val="186"/>
      </rPr>
      <t>Tamošiūno</t>
    </r>
    <r>
      <rPr>
        <b/>
        <sz val="11"/>
        <rFont val="Times New Roman Baltic"/>
        <family val="1"/>
        <charset val="186"/>
      </rPr>
      <t xml:space="preserve"> įm.-MPP-</t>
    </r>
    <r>
      <rPr>
        <b/>
        <sz val="11"/>
        <color rgb="FF7030A0"/>
        <rFont val="Times New Roman Baltic"/>
        <charset val="186"/>
      </rPr>
      <t>200-20s</t>
    </r>
    <r>
      <rPr>
        <b/>
        <sz val="11"/>
        <rFont val="Times New Roman Baltic"/>
        <family val="1"/>
        <charset val="186"/>
      </rPr>
      <t xml:space="preserve"> </t>
    </r>
    <r>
      <rPr>
        <b/>
        <sz val="11"/>
        <rFont val="Times New Roman Baltic"/>
        <charset val="186"/>
      </rPr>
      <t>SUT-20-3213</t>
    </r>
    <r>
      <rPr>
        <b/>
        <sz val="11"/>
        <color indexed="10"/>
        <rFont val="Times New Roman Baltic"/>
        <family val="1"/>
        <charset val="186"/>
      </rPr>
      <t xml:space="preserve"> </t>
    </r>
    <r>
      <rPr>
        <b/>
        <sz val="11"/>
        <rFont val="Times New Roman Baltic"/>
        <family val="1"/>
        <charset val="186"/>
      </rPr>
      <t>(</t>
    </r>
    <r>
      <rPr>
        <b/>
        <sz val="11"/>
        <color indexed="12"/>
        <rFont val="Times New Roman Baltic"/>
        <family val="1"/>
        <charset val="186"/>
      </rPr>
      <t>2020 11 06</t>
    </r>
    <r>
      <rPr>
        <b/>
        <sz val="11"/>
        <rFont val="Times New Roman Baltic"/>
        <family val="1"/>
        <charset val="186"/>
      </rPr>
      <t xml:space="preserve">) </t>
    </r>
    <r>
      <rPr>
        <sz val="11"/>
        <rFont val="Times New Roman Baltic"/>
        <family val="1"/>
        <charset val="186"/>
      </rPr>
      <t xml:space="preserve"> vadyb.Vaida Serdikevičienė T.: 8-45 581195</t>
    </r>
    <r>
      <rPr>
        <b/>
        <sz val="11"/>
        <rFont val="Times New Roman Baltic"/>
        <family val="1"/>
        <charset val="186"/>
      </rPr>
      <t xml:space="preserve"> F.: 8-45 467998</t>
    </r>
  </si>
  <si>
    <r>
      <rPr>
        <b/>
        <sz val="11"/>
        <rFont val="Times New Roman"/>
        <family val="1"/>
        <charset val="186"/>
      </rPr>
      <t>Azas-MPP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SUT-20-3182 (2020 10 30)</t>
    </r>
  </si>
  <si>
    <r>
      <rPr>
        <b/>
        <sz val="11"/>
        <rFont val="Times New Roman"/>
        <family val="1"/>
        <charset val="186"/>
      </rPr>
      <t>Bonameda-MPP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SUT-20-3171 (2020 10 28)</t>
    </r>
  </si>
  <si>
    <r>
      <rPr>
        <sz val="11"/>
        <color indexed="30"/>
        <rFont val="Times New Roman"/>
        <family val="1"/>
        <charset val="186"/>
      </rPr>
      <t>Jungtis kūginė</t>
    </r>
    <r>
      <rPr>
        <sz val="11"/>
        <rFont val="Times New Roman"/>
        <family val="1"/>
        <charset val="186"/>
      </rPr>
      <t xml:space="preserve"> 22F - 6 mm (prie tracheostominių deguonies kaukių)</t>
    </r>
  </si>
  <si>
    <r>
      <rPr>
        <b/>
        <sz val="11"/>
        <rFont val="Times New Roman"/>
        <family val="1"/>
        <charset val="186"/>
      </rPr>
      <t>Intersurgica-MPP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SUT-20-3168 (2020 10 28)</t>
    </r>
  </si>
  <si>
    <r>
      <rPr>
        <b/>
        <sz val="11"/>
        <rFont val="Times New Roman"/>
        <family val="1"/>
        <charset val="186"/>
      </rPr>
      <t>STELSA-MPP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SUT-20-3164 (2020 10 28)</t>
    </r>
  </si>
  <si>
    <r>
      <t>Fox Vision-MPP</t>
    </r>
    <r>
      <rPr>
        <sz val="11"/>
        <color rgb="FF0070C0"/>
        <rFont val="Times New Roman"/>
        <family val="1"/>
        <charset val="186"/>
      </rPr>
      <t>-205-20s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</si>
  <si>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494774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</si>
  <si>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SUT-20-3153 (2020 10 28)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</si>
  <si>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rFont val="Times New Roman"/>
        <family val="1"/>
        <charset val="186"/>
      </rPr>
      <t>200-20</t>
    </r>
    <r>
      <rPr>
        <sz val="11"/>
        <color theme="9" tint="-0.249977111117893"/>
        <rFont val="Times New Roman"/>
        <family val="1"/>
        <charset val="186"/>
      </rPr>
      <t xml:space="preserve">s </t>
    </r>
    <r>
      <rPr>
        <b/>
        <sz val="11"/>
        <rFont val="Times New Roman"/>
        <family val="1"/>
        <charset val="186"/>
      </rPr>
      <t>SUT-20-3170 (2020 10 28)</t>
    </r>
  </si>
  <si>
    <r>
      <t>VITROLAB-</t>
    </r>
    <r>
      <rPr>
        <sz val="11"/>
        <color rgb="FF0070C0"/>
        <rFont val="Times New Roman"/>
        <family val="1"/>
        <charset val="186"/>
      </rPr>
      <t>MPP-226-20s</t>
    </r>
  </si>
  <si>
    <r>
      <t xml:space="preserve">962-187 Kalibravimo dujos </t>
    </r>
    <r>
      <rPr>
        <sz val="11"/>
        <color rgb="FF0070C0"/>
        <rFont val="Times New Roman"/>
        <family val="1"/>
        <charset val="186"/>
      </rPr>
      <t>TCMCombiM</t>
    </r>
    <r>
      <rPr>
        <sz val="11"/>
        <rFont val="Times New Roman"/>
        <family val="1"/>
        <charset val="186"/>
      </rPr>
      <t xml:space="preserve"> 0,2l, Radiometer Medical ApS</t>
    </r>
  </si>
  <si>
    <r>
      <t xml:space="preserve">962-209 Kalibravimo dujos </t>
    </r>
    <r>
      <rPr>
        <sz val="11"/>
        <color rgb="FF0070C0"/>
        <rFont val="Times New Roman"/>
        <family val="1"/>
        <charset val="186"/>
      </rPr>
      <t>TCM5</t>
    </r>
    <r>
      <rPr>
        <sz val="11"/>
        <rFont val="Times New Roman"/>
        <family val="1"/>
        <charset val="186"/>
      </rPr>
      <t>, 0,2l, Radiometer Medical ApS</t>
    </r>
  </si>
  <si>
    <r>
      <rPr>
        <b/>
        <sz val="11"/>
        <rFont val="Times New Roman"/>
        <family val="1"/>
        <charset val="186"/>
      </rPr>
      <t>VITROLAB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MPP-226-20s</t>
    </r>
    <r>
      <rPr>
        <sz val="11"/>
        <rFont val="Times New Roman"/>
        <family val="1"/>
        <charset val="186"/>
      </rPr>
      <t xml:space="preserve"> SUT-20-3605 (2020 12 11)</t>
    </r>
  </si>
  <si>
    <r>
      <t>VITROLAB-</t>
    </r>
    <r>
      <rPr>
        <b/>
        <sz val="11"/>
        <color rgb="FF0070C0"/>
        <rFont val="Times New Roman"/>
        <family val="1"/>
        <charset val="186"/>
      </rPr>
      <t>MPP-226-20s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</si>
  <si>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518220</t>
    </r>
  </si>
  <si>
    <r>
      <t>PIRKIMO</t>
    </r>
    <r>
      <rPr>
        <b/>
        <sz val="11"/>
        <color rgb="FF7030A0"/>
        <rFont val="Times New Roman"/>
        <family val="1"/>
        <charset val="186"/>
      </rPr>
      <t xml:space="preserve"> Nr. 546874</t>
    </r>
  </si>
  <si>
    <r>
      <t xml:space="preserve">Trepanai (vakuuminiai) </t>
    </r>
    <r>
      <rPr>
        <b/>
        <sz val="11"/>
        <rFont val="Times New Roman"/>
        <family val="1"/>
        <charset val="186"/>
      </rPr>
      <t>donoro</t>
    </r>
    <r>
      <rPr>
        <b/>
        <sz val="11"/>
        <color theme="9" tint="-0.499984740745262"/>
        <rFont val="Times New Roman"/>
        <family val="1"/>
        <charset val="186"/>
      </rPr>
      <t xml:space="preserve"> ragenai</t>
    </r>
    <r>
      <rPr>
        <b/>
        <sz val="11"/>
        <rFont val="Times New Roman"/>
        <family val="1"/>
        <charset val="186"/>
      </rPr>
      <t xml:space="preserve"> 7,25 mm, 7,5 mm, 7,75 mm, 8,5 mm</t>
    </r>
  </si>
  <si>
    <r>
      <t xml:space="preserve">Surgistar (JAV)/ </t>
    </r>
    <r>
      <rPr>
        <b/>
        <sz val="11"/>
        <rFont val="Times New Roman"/>
        <family val="1"/>
        <charset val="186"/>
      </rPr>
      <t>360725, 360750, 360775, 360850</t>
    </r>
  </si>
  <si>
    <r>
      <t>Medex Baltic</t>
    </r>
    <r>
      <rPr>
        <sz val="11"/>
        <color rgb="FF7030A0"/>
        <rFont val="Times New Roman"/>
        <family val="1"/>
      </rPr>
      <t>-MPP-267-21s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</si>
  <si>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7,25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</si>
  <si>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</t>
    </r>
    <r>
      <rPr>
        <sz val="11"/>
        <rFont val="Times New Roman"/>
        <family val="1"/>
        <charset val="186"/>
      </rPr>
      <t xml:space="preserve"> 7,5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</si>
  <si>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7,75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</si>
  <si>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8,5 mm</t>
    </r>
  </si>
  <si>
    <r>
      <t>Trepanai (vakuuminiai)</t>
    </r>
    <r>
      <rPr>
        <b/>
        <sz val="11"/>
        <rFont val="Times New Roman"/>
        <family val="1"/>
        <charset val="186"/>
      </rPr>
      <t xml:space="preserve"> </t>
    </r>
    <r>
      <rPr>
        <b/>
        <sz val="11"/>
        <color rgb="FF0070C0"/>
        <rFont val="Times New Roman"/>
        <family val="1"/>
        <charset val="186"/>
      </rPr>
      <t>recipiento</t>
    </r>
    <r>
      <rPr>
        <b/>
        <sz val="11"/>
        <rFont val="Times New Roman"/>
        <family val="1"/>
        <charset val="186"/>
      </rPr>
      <t xml:space="preserve"> 7,00 mm, 7,25 mm, 7,5 mm, 8,25 mm</t>
    </r>
  </si>
  <si>
    <r>
      <t xml:space="preserve">Surgistar (JAV)/ </t>
    </r>
    <r>
      <rPr>
        <b/>
        <sz val="11"/>
        <rFont val="Times New Roman"/>
        <family val="1"/>
        <charset val="186"/>
      </rPr>
      <t>370700, 370725, 370750, 370825</t>
    </r>
  </si>
  <si>
    <r>
      <t>Trepanai (vakuuminiai)</t>
    </r>
    <r>
      <rPr>
        <sz val="11"/>
        <color rgb="FF0070C0"/>
        <rFont val="Times New Roman"/>
        <family val="1"/>
      </rPr>
      <t xml:space="preserve"> recipiento 7,00 mm</t>
    </r>
  </si>
  <si>
    <r>
      <t xml:space="preserve">Surgistar (JAV) </t>
    </r>
    <r>
      <rPr>
        <sz val="11"/>
        <rFont val="Times New Roman"/>
        <family val="1"/>
        <charset val="186"/>
      </rPr>
      <t>370700</t>
    </r>
  </si>
  <si>
    <r>
      <t>Trepanai (vakuuminiai)</t>
    </r>
    <r>
      <rPr>
        <sz val="11"/>
        <color rgb="FF0070C0"/>
        <rFont val="Times New Roman"/>
        <family val="1"/>
      </rPr>
      <t xml:space="preserve"> recipiento 7,25 mm</t>
    </r>
  </si>
  <si>
    <r>
      <t>Surgistar (JAV)</t>
    </r>
    <r>
      <rPr>
        <sz val="11"/>
        <rFont val="Times New Roman"/>
        <family val="1"/>
        <charset val="186"/>
      </rPr>
      <t xml:space="preserve"> 370725</t>
    </r>
  </si>
  <si>
    <r>
      <t>Medex Baltic</t>
    </r>
    <r>
      <rPr>
        <sz val="11"/>
        <color rgb="FF7030A0"/>
        <rFont val="Times New Roman"/>
        <family val="1"/>
      </rPr>
      <t>-MPP-367-21s</t>
    </r>
  </si>
  <si>
    <r>
      <t>Trepanai (vakuuminiai)</t>
    </r>
    <r>
      <rPr>
        <sz val="11"/>
        <color rgb="FF0070C0"/>
        <rFont val="Times New Roman"/>
        <family val="1"/>
      </rPr>
      <t xml:space="preserve"> recipiento 7,50 mm</t>
    </r>
  </si>
  <si>
    <r>
      <t xml:space="preserve">Surgistar (JAV) </t>
    </r>
    <r>
      <rPr>
        <sz val="11"/>
        <rFont val="Times New Roman"/>
        <family val="1"/>
        <charset val="186"/>
      </rPr>
      <t>370750</t>
    </r>
  </si>
  <si>
    <r>
      <t>Trepanai (vakuuminiai)</t>
    </r>
    <r>
      <rPr>
        <sz val="11"/>
        <color rgb="FF0070C0"/>
        <rFont val="Times New Roman"/>
        <family val="1"/>
      </rPr>
      <t xml:space="preserve"> recipiento 8,25 mm</t>
    </r>
  </si>
  <si>
    <r>
      <t>Surgistar (JAV)</t>
    </r>
    <r>
      <rPr>
        <sz val="11"/>
        <rFont val="Times New Roman"/>
        <family val="1"/>
        <charset val="186"/>
      </rPr>
      <t xml:space="preserve"> 370829</t>
    </r>
  </si>
  <si>
    <r>
      <t xml:space="preserve">PIRKIMO </t>
    </r>
    <r>
      <rPr>
        <b/>
        <sz val="11"/>
        <rFont val="Times New Roman"/>
        <family val="1"/>
        <charset val="186"/>
      </rPr>
      <t>Nr. 560870</t>
    </r>
  </si>
  <si>
    <r>
      <t>Allium UPI</t>
    </r>
    <r>
      <rPr>
        <sz val="11"/>
        <color rgb="FF00B050"/>
        <rFont val="Times New Roman"/>
        <family val="1"/>
      </rPr>
      <t>-MPP-268-22s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</si>
  <si>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6,5 nealergizuojančios</t>
    </r>
  </si>
  <si>
    <r>
      <t xml:space="preserve">Pirštinės chirurginės sterilios </t>
    </r>
    <r>
      <rPr>
        <sz val="11"/>
        <rFont val="Times New Roman"/>
        <family val="1"/>
        <charset val="186"/>
      </rPr>
      <t>Nr. 7,5 nealergizuojančios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</si>
  <si>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8,0 nealergizuojančios</t>
    </r>
  </si>
  <si>
    <t>Trepanai (vakuuminiai) donoro ragenai</t>
  </si>
  <si>
    <t>Antgaliukai ausims Maico Ero Scan otoakustinės emisisjos prietaisui</t>
  </si>
  <si>
    <t xml:space="preserve">Ašmenys oftalmologiniai tunelio formavimui </t>
  </si>
  <si>
    <r>
      <t xml:space="preserve">Beadatinės prieigos vožtuvas </t>
    </r>
    <r>
      <rPr>
        <sz val="11"/>
        <rFont val="Times New Roman"/>
        <family val="1"/>
        <charset val="186"/>
      </rPr>
      <t xml:space="preserve">su </t>
    </r>
    <r>
      <rPr>
        <sz val="11"/>
        <rFont val="Times New Roman"/>
        <family val="1"/>
      </rPr>
      <t>prailginimo vamzdeliu</t>
    </r>
  </si>
  <si>
    <t>Dilatatorius balioninis 15/16,5/18</t>
  </si>
  <si>
    <t>Dujų šalinimo sistema, skirta naudoti su  Entonox vožtuvu</t>
  </si>
  <si>
    <t>Jungtis kūginė 22F - 6 mm (prie tracheostominių deguonies kaukių)</t>
  </si>
  <si>
    <r>
      <t xml:space="preserve">Rinkiniai centrinės venos kateterizacijai  </t>
    </r>
    <r>
      <rPr>
        <sz val="11"/>
        <rFont val="Times New Roman"/>
        <family val="1"/>
        <charset val="186"/>
      </rPr>
      <t>(3-jų kanalų)</t>
    </r>
    <r>
      <rPr>
        <sz val="11"/>
        <rFont val="Times New Roman"/>
        <family val="1"/>
      </rPr>
      <t xml:space="preserve"> </t>
    </r>
    <r>
      <rPr>
        <sz val="11"/>
        <rFont val="Times New Roman"/>
        <family val="1"/>
        <charset val="186"/>
      </rPr>
      <t>14G/16G/16G</t>
    </r>
  </si>
  <si>
    <t>Rinkiniai punkcinei cistostomijai CH 10</t>
  </si>
  <si>
    <t>Kateteris su dviem balionėliais gimdos kaklelio atidarymui</t>
  </si>
  <si>
    <t>Krūties audinio žymekliai</t>
  </si>
  <si>
    <t>Nerūdijančio plieno arba lygiavertis endotrachėjinis vamzdelis su dviem manžetėmis, skirtas darbui lazerio aplinkoje ID 5.5,  ID 6</t>
  </si>
  <si>
    <t>Nosies kaniulės pediatrinės polisomnografijos tyrimui</t>
  </si>
  <si>
    <t>Nosies kaniulė pediatrinė maža polisomnografijos tyrimui</t>
  </si>
  <si>
    <t>EEG elektrodinis cementas polisomnografijos tyrimui</t>
  </si>
  <si>
    <r>
      <t>Paciento</t>
    </r>
    <r>
      <rPr>
        <sz val="11"/>
        <rFont val="Times New Roman"/>
        <family val="1"/>
        <charset val="186"/>
      </rPr>
      <t xml:space="preserve"> BIS </t>
    </r>
    <r>
      <rPr>
        <sz val="11"/>
        <rFont val="Times New Roman"/>
        <family val="1"/>
      </rPr>
      <t>miego gylio monitoriaus daviklis</t>
    </r>
  </si>
  <si>
    <t>Pravedėjas Schoettker  arba analogiško tipo</t>
  </si>
  <si>
    <t xml:space="preserve">Kalibravimo dujos TCMCombiM </t>
  </si>
  <si>
    <t>Kalibravimo dujos TCM5</t>
  </si>
  <si>
    <t>Rinkinys punkcinei cistostomijai CH16</t>
  </si>
  <si>
    <t>Rinkinys punkcinei cistostomijai CH18</t>
  </si>
  <si>
    <t>Širdies minutinio tūrio ir širdies darbo našumo įvertinimo jutikliai</t>
  </si>
  <si>
    <t>Švirkštai  "Žanet" tipo arba lygiaverčiai  50 ml</t>
  </si>
  <si>
    <t>,,Tieman" arba lygiaverčiai uretriniai kateteriai CH14</t>
  </si>
  <si>
    <t xml:space="preserve">Ašmenys oftalmologiniai paracentezei </t>
  </si>
  <si>
    <t>Kateteriai šlapimo pūslės 2 šakų urodinaminiams tyrimams</t>
  </si>
  <si>
    <t>60.1</t>
  </si>
  <si>
    <t>60.2</t>
  </si>
  <si>
    <t>60.3</t>
  </si>
  <si>
    <t>60.4</t>
  </si>
  <si>
    <t>60.5</t>
  </si>
  <si>
    <t>60.6</t>
  </si>
  <si>
    <t>60.7</t>
  </si>
  <si>
    <t>73.1</t>
  </si>
  <si>
    <t>73.2</t>
  </si>
  <si>
    <t>76.1</t>
  </si>
  <si>
    <t>76.2</t>
  </si>
  <si>
    <t>Pirkimo dalies  Nr.</t>
  </si>
  <si>
    <t>Kaina viso be PVM, Eur</t>
  </si>
  <si>
    <t>Kaina viso su PVM, Eur</t>
  </si>
  <si>
    <t>Gamintojas/ katalogo numeris</t>
  </si>
  <si>
    <t>Akiduobės endoprotezas akytojo polietileno arba lygiavertis (diametras 19±0,01 mm)</t>
  </si>
  <si>
    <t>Apklotai limpančiais kraštais 150 - 180 x 240 - 280cm</t>
  </si>
  <si>
    <t>Drenažo sistema su vakuuminiu indu (kieta talpa) iki 600 ml</t>
  </si>
  <si>
    <t>Epidurinė adata Tuohy tipo arba jai lygiavertė 18 G 110 - 120 mm</t>
  </si>
  <si>
    <t>Prailginimo linijos šviesios (ne mažiau 30 cm 1,3/2,7 mm prie kaniulių)</t>
  </si>
  <si>
    <t>Prailginimo linijos šviesios (ne mažiau 60 cm 1,3/2,7 mm prie kaniulių)</t>
  </si>
  <si>
    <t>Prailginimo linijos šviesios (ne mažiau 90cm, 1,3/2,7 mm prie kaniulių)</t>
  </si>
  <si>
    <t>Prailginimo linijos šviesios (ne mažiau 120cm, 1,3/2,7 mm prie kaniulių)</t>
  </si>
  <si>
    <t>Prailginimo linijos šviesios (ne mažiau 60 cm 3,0/4,1mm prie kaniulių)</t>
  </si>
  <si>
    <t>Prailginimo linijos šviesios (ne mažiau 90cm,  3,0/4,1 mm prie kaniulių)</t>
  </si>
  <si>
    <t>60 - os pirkimo dalies kaina</t>
  </si>
  <si>
    <t>Spinalinė adata Quincke tipo arba jai lygiavertė 22 G 120 - 130 mm</t>
  </si>
  <si>
    <t>73- os pirkimo dalies kaina</t>
  </si>
  <si>
    <t>76- os pirkimo dalies kaina</t>
  </si>
  <si>
    <t xml:space="preserve">Vienkartinės vaikų kvėpavimo sistemos (Ayres arba lygiavertės) </t>
  </si>
  <si>
    <r>
      <t>CO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  <charset val="186"/>
      </rPr>
      <t xml:space="preserve">  matavimo kaniulė intubuotiems pacientams su T adapteriu kapnometrui (polisomnografijos tyrimui)</t>
    </r>
  </si>
  <si>
    <r>
      <t>Drėgmės surinkimo filtras CO</t>
    </r>
    <r>
      <rPr>
        <vertAlign val="superscript"/>
        <sz val="11"/>
        <rFont val="Times New Roman"/>
        <family val="1"/>
      </rPr>
      <t xml:space="preserve">2 </t>
    </r>
    <r>
      <rPr>
        <sz val="11"/>
        <rFont val="Times New Roman"/>
        <family val="1"/>
        <charset val="186"/>
      </rPr>
      <t>linijai - kapnometrui (polisomnografijos tyrimui)</t>
    </r>
  </si>
  <si>
    <r>
      <t>CO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  <charset val="186"/>
      </rPr>
      <t xml:space="preserve">  matavimo kaniulės (neonatalinės) kapnometrui (polisomnografijos tyrimui)</t>
    </r>
  </si>
  <si>
    <r>
      <t>Spc. CO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  <charset val="186"/>
      </rPr>
      <t xml:space="preserve"> matavimo linija skirta Alice 6LD-N  (polisomnografijos tyrimui)</t>
    </r>
  </si>
  <si>
    <r>
      <t>CO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  <charset val="186"/>
      </rPr>
      <t xml:space="preserve">  matavimo kaniulė pediatrinė Alice 6LD-N kapnometrijos moduliui (polisomnografijos tyrimui)</t>
    </r>
  </si>
  <si>
    <r>
      <t>CO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  <charset val="186"/>
      </rPr>
      <t xml:space="preserve">  matavimo kaniulė pediatrinė S dydžio (neonatalinė), skirta Alice 6LD-N kapnometrijos moduliui (polisomnografijos tyrimui)</t>
    </r>
  </si>
  <si>
    <t>Prailginimo linijos šviesios (ne mažiau 30 cm 2,7-3,0/4,0-4,1mm prie kaniulių)</t>
  </si>
  <si>
    <t>Trepanai (vakuuminiai) donoro ragenai 7,25±0,01 mm, 7,5 ±0,01 mm, 7,75±0,01 mm, 8,5±0,01 mm</t>
  </si>
  <si>
    <t>Trepanai (vakuuminiai) recipiento 7,00±0,01 mm, 7,25±0,01 mm, 7,5±0,01 mm, 8,25 ±0,01mm</t>
  </si>
  <si>
    <t>Vata spec.neurochirurginė, su rentgeno kontrastiniu siūlu (sterili)  1,3 ± 0,1 cm x 2,5 ± 0,1 cm</t>
  </si>
  <si>
    <t xml:space="preserve">TC kombinuotas elektrodas  </t>
  </si>
  <si>
    <t>Membranų rinkinys TC kombinuotam elektrodui</t>
  </si>
  <si>
    <t>Atviro konkurso sąlygų</t>
  </si>
  <si>
    <t xml:space="preserve">6 priedas </t>
  </si>
  <si>
    <t>KAINŲ PASIŪLYMO LENTELĖ</t>
  </si>
  <si>
    <t>Tiekėjo pavadinimas______________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</si>
</sst>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€_-;\-* #,##0.00\ _€_-;_-* &quot;-&quot;??\ _€_-;_-@_-"/>
    <numFmt numFmtId="165" formatCode="0.0000"/>
    <numFmt numFmtId="166" formatCode="0.000"/>
    <numFmt numFmtId="167" formatCode="[$-427]General"/>
  </numFmts>
  <fonts count="8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</font>
    <font>
      <b/>
      <sz val="11"/>
      <color theme="5" tint="-0.499984740745262"/>
      <name val="Times New Roman"/>
      <family val="1"/>
      <charset val="186"/>
    </font>
    <font>
      <sz val="11"/>
      <color rgb="FF0070C0"/>
      <name val="Times New Roman"/>
      <family val="1"/>
    </font>
    <font>
      <sz val="11"/>
      <name val="Times New Roman"/>
      <family val="1"/>
    </font>
    <font>
      <sz val="11"/>
      <color rgb="FF7030A0"/>
      <name val="Times New Roman"/>
      <family val="1"/>
    </font>
    <font>
      <sz val="11"/>
      <color theme="9" tint="-0.249977111117893"/>
      <name val="Times New Roman"/>
      <family val="1"/>
    </font>
    <font>
      <sz val="11"/>
      <name val="Times New Roman"/>
      <family val="1"/>
      <charset val="186"/>
    </font>
    <font>
      <sz val="11"/>
      <color rgb="FF7030A0"/>
      <name val="Times New Roman"/>
      <family val="1"/>
      <charset val="186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0070C0"/>
      <name val="Times New Roman"/>
      <family val="1"/>
    </font>
    <font>
      <sz val="10"/>
      <name val="TimesLT"/>
      <charset val="186"/>
    </font>
    <font>
      <sz val="11"/>
      <color indexed="36"/>
      <name val="Times New Roman"/>
      <family val="1"/>
      <charset val="186"/>
    </font>
    <font>
      <sz val="11"/>
      <color indexed="8"/>
      <name val="Times New Roman"/>
      <family val="1"/>
    </font>
    <font>
      <sz val="11"/>
      <color rgb="FF0070C0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1"/>
      <name val="Times New Roman"/>
      <family val="1"/>
      <charset val="186"/>
    </font>
    <font>
      <sz val="11"/>
      <color theme="9" tint="-0.249977111117893"/>
      <name val="Times New Roman"/>
      <family val="1"/>
      <charset val="186"/>
    </font>
    <font>
      <sz val="11"/>
      <color rgb="FF002060"/>
      <name val="Times New Roman"/>
      <family val="1"/>
      <charset val="186"/>
    </font>
    <font>
      <b/>
      <sz val="11"/>
      <color rgb="FF002060"/>
      <name val="Times New Roman"/>
      <family val="1"/>
    </font>
    <font>
      <sz val="11"/>
      <color theme="9" tint="-0.499984740745262"/>
      <name val="Times New Roman"/>
      <family val="1"/>
      <charset val="186"/>
    </font>
    <font>
      <sz val="11"/>
      <color indexed="30"/>
      <name val="Times New Roman"/>
      <family val="1"/>
      <charset val="186"/>
    </font>
    <font>
      <sz val="11"/>
      <color indexed="12"/>
      <name val="Times New Roman"/>
      <family val="1"/>
      <charset val="186"/>
    </font>
    <font>
      <sz val="11"/>
      <color rgb="FF002060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002060"/>
      <name val="Times New Roman"/>
      <family val="1"/>
      <charset val="186"/>
    </font>
    <font>
      <b/>
      <sz val="11"/>
      <color indexed="36"/>
      <name val="Times New Roman"/>
      <family val="1"/>
      <charset val="186"/>
    </font>
    <font>
      <b/>
      <sz val="11"/>
      <color theme="6" tint="-0.499984740745262"/>
      <name val="Times New Roman"/>
      <family val="1"/>
      <charset val="186"/>
    </font>
    <font>
      <sz val="11"/>
      <color theme="6" tint="-0.499984740745262"/>
      <name val="Times New Roman"/>
      <family val="1"/>
    </font>
    <font>
      <b/>
      <sz val="11"/>
      <color rgb="FF7030A0"/>
      <name val="Calibri"/>
      <family val="2"/>
      <charset val="186"/>
      <scheme val="minor"/>
    </font>
    <font>
      <sz val="11"/>
      <color indexed="30"/>
      <name val="Times New Roman"/>
      <family val="1"/>
    </font>
    <font>
      <b/>
      <sz val="11"/>
      <color indexed="30"/>
      <name val="Times New Roman"/>
      <family val="1"/>
    </font>
    <font>
      <b/>
      <sz val="11"/>
      <color theme="9" tint="-0.499984740745262"/>
      <name val="Times New Roman"/>
      <family val="1"/>
      <charset val="186"/>
    </font>
    <font>
      <b/>
      <sz val="11"/>
      <color rgb="FF7030A0"/>
      <name val="Times New Roman"/>
      <family val="1"/>
      <charset val="186"/>
    </font>
    <font>
      <b/>
      <sz val="11"/>
      <color theme="6" tint="-0.499984740745262"/>
      <name val="Times New Roman"/>
      <family val="1"/>
    </font>
    <font>
      <b/>
      <sz val="11"/>
      <color rgb="FF0070C0"/>
      <name val="Times New Roman"/>
      <family val="1"/>
      <charset val="186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color indexed="40"/>
      <name val="Times New Roman"/>
      <family val="1"/>
      <charset val="186"/>
    </font>
    <font>
      <sz val="11"/>
      <color indexed="8"/>
      <name val="Calibri"/>
      <family val="2"/>
      <charset val="1"/>
    </font>
    <font>
      <sz val="11"/>
      <color theme="5" tint="-0.499984740745262"/>
      <name val="Times New Roman"/>
      <family val="1"/>
      <charset val="186"/>
    </font>
    <font>
      <sz val="11"/>
      <color theme="8" tint="-0.499984740745262"/>
      <name val="Times New Roman"/>
      <family val="1"/>
      <charset val="186"/>
    </font>
    <font>
      <sz val="10"/>
      <name val="Arial"/>
      <family val="2"/>
    </font>
    <font>
      <sz val="11"/>
      <color theme="6" tint="-0.499984740745262"/>
      <name val="Times New Roman"/>
      <family val="1"/>
      <charset val="186"/>
    </font>
    <font>
      <sz val="11"/>
      <color theme="7" tint="-0.499984740745262"/>
      <name val="Times New Roman"/>
      <family val="1"/>
      <charset val="186"/>
    </font>
    <font>
      <sz val="11"/>
      <color theme="9" tint="-0.499984740745262"/>
      <name val="Times New Roman"/>
      <family val="1"/>
    </font>
    <font>
      <sz val="11"/>
      <color rgb="FF00B050"/>
      <name val="Times New Roman"/>
      <family val="1"/>
      <charset val="186"/>
    </font>
    <font>
      <b/>
      <sz val="11"/>
      <color rgb="FF00B050"/>
      <name val="Times New Roman"/>
      <family val="1"/>
      <charset val="186"/>
    </font>
    <font>
      <b/>
      <sz val="11"/>
      <color indexed="17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color indexed="10"/>
      <name val="Times New Roman Baltic"/>
      <family val="1"/>
      <charset val="186"/>
    </font>
    <font>
      <b/>
      <sz val="11"/>
      <color indexed="60"/>
      <name val="Times New Roman Baltic"/>
      <charset val="186"/>
    </font>
    <font>
      <b/>
      <sz val="11"/>
      <color indexed="56"/>
      <name val="Times New Roman Baltic"/>
      <charset val="186"/>
    </font>
    <font>
      <sz val="11"/>
      <color rgb="FFFF0000"/>
      <name val="Times New Roman Baltic"/>
      <family val="1"/>
      <charset val="186"/>
    </font>
    <font>
      <sz val="11"/>
      <color indexed="10"/>
      <name val="Times New Roman Baltic"/>
      <family val="1"/>
      <charset val="186"/>
    </font>
    <font>
      <b/>
      <sz val="11"/>
      <color indexed="17"/>
      <name val="Times New Roman"/>
      <family val="1"/>
      <charset val="186"/>
    </font>
    <font>
      <sz val="11"/>
      <color indexed="10"/>
      <name val="Times New Roman"/>
      <family val="1"/>
      <charset val="186"/>
    </font>
    <font>
      <b/>
      <sz val="11"/>
      <color theme="4" tint="-0.499984740745262"/>
      <name val="Times New Roman"/>
      <family val="1"/>
      <charset val="186"/>
    </font>
    <font>
      <b/>
      <sz val="11"/>
      <color rgb="FFFF0000"/>
      <name val="Times New Roman"/>
      <family val="1"/>
    </font>
    <font>
      <sz val="11"/>
      <color indexed="36"/>
      <name val="Times New Roman"/>
      <family val="1"/>
    </font>
    <font>
      <b/>
      <sz val="11"/>
      <color theme="8" tint="-0.499984740745262"/>
      <name val="Times New Roman"/>
      <family val="1"/>
      <charset val="186"/>
    </font>
    <font>
      <b/>
      <sz val="11"/>
      <color indexed="30"/>
      <name val="Times New Roman"/>
      <family val="1"/>
      <charset val="186"/>
    </font>
    <font>
      <b/>
      <sz val="11"/>
      <color rgb="FF00B0F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1"/>
      <color indexed="57"/>
      <name val="Times New Roman"/>
      <family val="1"/>
      <charset val="186"/>
    </font>
    <font>
      <b/>
      <sz val="11"/>
      <color indexed="12"/>
      <name val="Times New Roman Baltic"/>
      <family val="1"/>
      <charset val="186"/>
    </font>
    <font>
      <b/>
      <sz val="11"/>
      <color rgb="FF7030A0"/>
      <name val="Times New Roman Baltic"/>
      <charset val="186"/>
    </font>
    <font>
      <b/>
      <sz val="11"/>
      <name val="Times New Roman Baltic"/>
      <charset val="186"/>
    </font>
    <font>
      <sz val="11"/>
      <name val="Times New Roman Baltic"/>
      <family val="1"/>
      <charset val="186"/>
    </font>
    <font>
      <sz val="11"/>
      <color rgb="FF00B050"/>
      <name val="Times New Roman"/>
      <family val="1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i/>
      <sz val="11"/>
      <name val="Times New Roman"/>
      <family val="1"/>
    </font>
    <font>
      <vertAlign val="superscript"/>
      <sz val="11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7">
    <xf numFmtId="0" fontId="0" fillId="0" borderId="0"/>
    <xf numFmtId="9" fontId="1" fillId="0" borderId="0" applyFont="0" applyFill="0" applyBorder="0" applyAlignment="0" applyProtection="0"/>
    <xf numFmtId="0" fontId="15" fillId="0" borderId="0"/>
    <xf numFmtId="0" fontId="15" fillId="0" borderId="0"/>
    <xf numFmtId="0" fontId="22" fillId="0" borderId="0"/>
    <xf numFmtId="0" fontId="15" fillId="0" borderId="0"/>
    <xf numFmtId="0" fontId="22" fillId="0" borderId="0"/>
    <xf numFmtId="0" fontId="15" fillId="0" borderId="0"/>
    <xf numFmtId="164" fontId="1" fillId="0" borderId="0" applyFont="0" applyFill="0" applyBorder="0" applyAlignment="0" applyProtection="0"/>
    <xf numFmtId="167" fontId="22" fillId="0" borderId="0"/>
    <xf numFmtId="9" fontId="22" fillId="0" borderId="0" applyFont="0" applyFill="0" applyBorder="0" applyAlignment="0" applyProtection="0"/>
    <xf numFmtId="0" fontId="46" fillId="0" borderId="0"/>
    <xf numFmtId="0" fontId="22" fillId="0" borderId="0"/>
    <xf numFmtId="0" fontId="49" fillId="0" borderId="0"/>
    <xf numFmtId="0" fontId="49" fillId="0" borderId="0"/>
    <xf numFmtId="0" fontId="22" fillId="0" borderId="0"/>
    <xf numFmtId="9" fontId="22" fillId="0" borderId="0" applyFont="0" applyFill="0" applyBorder="0" applyAlignment="0" applyProtection="0"/>
  </cellStyleXfs>
  <cellXfs count="78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9" fontId="5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 applyAlignment="1">
      <alignment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left" vertical="center" wrapText="1"/>
    </xf>
    <xf numFmtId="2" fontId="8" fillId="5" borderId="1" xfId="0" applyNumberFormat="1" applyFont="1" applyFill="1" applyBorder="1" applyAlignment="1">
      <alignment horizontal="right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left" vertical="center" wrapText="1"/>
    </xf>
    <xf numFmtId="0" fontId="11" fillId="0" borderId="0" xfId="0" applyFont="1" applyFill="1"/>
    <xf numFmtId="0" fontId="10" fillId="0" borderId="0" xfId="0" applyFont="1"/>
    <xf numFmtId="0" fontId="2" fillId="4" borderId="2" xfId="0" applyFont="1" applyFill="1" applyBorder="1" applyAlignment="1">
      <alignment horizontal="left" vertical="center" wrapText="1"/>
    </xf>
    <xf numFmtId="2" fontId="11" fillId="0" borderId="1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2" applyNumberFormat="1" applyFont="1" applyFill="1" applyBorder="1" applyAlignment="1" applyProtection="1">
      <alignment horizontal="center" vertical="center"/>
      <protection locked="0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right" vertical="center"/>
    </xf>
    <xf numFmtId="0" fontId="16" fillId="7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right" vertical="center"/>
    </xf>
    <xf numFmtId="2" fontId="5" fillId="0" borderId="1" xfId="0" applyNumberFormat="1" applyFont="1" applyFill="1" applyBorder="1" applyAlignment="1">
      <alignment vertical="center" wrapText="1"/>
    </xf>
    <xf numFmtId="2" fontId="5" fillId="0" borderId="1" xfId="2" applyNumberFormat="1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wrapText="1"/>
    </xf>
    <xf numFmtId="2" fontId="11" fillId="0" borderId="1" xfId="2" applyNumberFormat="1" applyFont="1" applyFill="1" applyBorder="1" applyAlignment="1" applyProtection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165" fontId="11" fillId="8" borderId="1" xfId="0" applyNumberFormat="1" applyFont="1" applyFill="1" applyBorder="1" applyAlignment="1">
      <alignment horizontal="center" vertical="center"/>
    </xf>
    <xf numFmtId="1" fontId="11" fillId="8" borderId="1" xfId="0" applyNumberFormat="1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left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2" fillId="9" borderId="2" xfId="0" applyFont="1" applyFill="1" applyBorder="1" applyAlignment="1">
      <alignment horizontal="left" vertical="center" wrapText="1"/>
    </xf>
    <xf numFmtId="2" fontId="10" fillId="0" borderId="1" xfId="0" applyNumberFormat="1" applyFont="1" applyBorder="1"/>
    <xf numFmtId="0" fontId="14" fillId="0" borderId="1" xfId="0" applyFont="1" applyBorder="1"/>
    <xf numFmtId="0" fontId="8" fillId="5" borderId="1" xfId="0" applyFont="1" applyFill="1" applyBorder="1" applyAlignment="1">
      <alignment horizontal="center" vertical="center" wrapText="1"/>
    </xf>
    <xf numFmtId="0" fontId="8" fillId="5" borderId="1" xfId="4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/>
    </xf>
    <xf numFmtId="9" fontId="24" fillId="5" borderId="1" xfId="0" applyNumberFormat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right" vertical="center"/>
    </xf>
    <xf numFmtId="0" fontId="25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/>
    </xf>
    <xf numFmtId="9" fontId="11" fillId="5" borderId="1" xfId="0" applyNumberFormat="1" applyFont="1" applyFill="1" applyBorder="1" applyAlignment="1">
      <alignment horizontal="center" vertical="center"/>
    </xf>
    <xf numFmtId="2" fontId="11" fillId="5" borderId="5" xfId="0" applyNumberFormat="1" applyFont="1" applyFill="1" applyBorder="1" applyAlignment="1">
      <alignment horizontal="right" vertical="center"/>
    </xf>
    <xf numFmtId="2" fontId="11" fillId="5" borderId="2" xfId="0" applyNumberFormat="1" applyFont="1" applyFill="1" applyBorder="1" applyAlignment="1">
      <alignment horizontal="right" vertical="center"/>
    </xf>
    <xf numFmtId="0" fontId="26" fillId="5" borderId="6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0" fillId="5" borderId="0" xfId="0" applyFont="1" applyFill="1"/>
    <xf numFmtId="0" fontId="8" fillId="5" borderId="1" xfId="5" applyFont="1" applyFill="1" applyBorder="1" applyAlignment="1" applyProtection="1">
      <alignment horizontal="center" vertical="center"/>
    </xf>
    <xf numFmtId="2" fontId="8" fillId="5" borderId="7" xfId="0" applyNumberFormat="1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center" wrapText="1"/>
    </xf>
    <xf numFmtId="2" fontId="8" fillId="5" borderId="3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center" wrapText="1"/>
    </xf>
    <xf numFmtId="0" fontId="16" fillId="6" borderId="1" xfId="0" applyFont="1" applyFill="1" applyBorder="1" applyAlignment="1">
      <alignment horizontal="center" vertical="center" wrapText="1"/>
    </xf>
    <xf numFmtId="1" fontId="11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  <protection locked="0"/>
    </xf>
    <xf numFmtId="0" fontId="8" fillId="5" borderId="1" xfId="5" applyFont="1" applyFill="1" applyBorder="1" applyAlignment="1">
      <alignment horizontal="left" vertical="center" wrapText="1"/>
    </xf>
    <xf numFmtId="0" fontId="8" fillId="5" borderId="1" xfId="5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165" fontId="11" fillId="5" borderId="1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right" vertical="center"/>
    </xf>
    <xf numFmtId="2" fontId="5" fillId="5" borderId="7" xfId="0" applyNumberFormat="1" applyFont="1" applyFill="1" applyBorder="1" applyAlignment="1">
      <alignment horizontal="right" vertical="center"/>
    </xf>
    <xf numFmtId="0" fontId="30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wrapText="1"/>
    </xf>
    <xf numFmtId="0" fontId="31" fillId="0" borderId="0" xfId="0" applyFont="1"/>
    <xf numFmtId="2" fontId="5" fillId="5" borderId="3" xfId="0" applyNumberFormat="1" applyFont="1" applyFill="1" applyBorder="1" applyAlignment="1">
      <alignment horizontal="right" vertical="center"/>
    </xf>
    <xf numFmtId="2" fontId="5" fillId="5" borderId="4" xfId="0" applyNumberFormat="1" applyFont="1" applyFill="1" applyBorder="1" applyAlignment="1">
      <alignment horizontal="right" vertical="center"/>
    </xf>
    <xf numFmtId="0" fontId="23" fillId="5" borderId="1" xfId="0" applyFont="1" applyFill="1" applyBorder="1" applyAlignment="1" applyProtection="1">
      <alignment horizontal="center" vertical="center"/>
    </xf>
    <xf numFmtId="165" fontId="23" fillId="5" borderId="1" xfId="0" applyNumberFormat="1" applyFont="1" applyFill="1" applyBorder="1" applyAlignment="1">
      <alignment horizontal="center" vertical="center"/>
    </xf>
    <xf numFmtId="1" fontId="23" fillId="5" borderId="1" xfId="0" applyNumberFormat="1" applyFont="1" applyFill="1" applyBorder="1" applyAlignment="1">
      <alignment horizontal="center" vertical="center"/>
    </xf>
    <xf numFmtId="0" fontId="32" fillId="5" borderId="6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left" vertical="center" wrapText="1"/>
      <protection locked="0"/>
    </xf>
    <xf numFmtId="0" fontId="8" fillId="5" borderId="1" xfId="5" applyFont="1" applyFill="1" applyBorder="1" applyAlignment="1" applyProtection="1">
      <alignment horizontal="center" vertical="center" wrapText="1"/>
    </xf>
    <xf numFmtId="0" fontId="25" fillId="5" borderId="1" xfId="0" applyNumberFormat="1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center" wrapText="1"/>
    </xf>
    <xf numFmtId="0" fontId="23" fillId="5" borderId="6" xfId="0" applyFont="1" applyFill="1" applyBorder="1" applyAlignment="1">
      <alignment horizontal="center" vertical="center"/>
    </xf>
    <xf numFmtId="0" fontId="32" fillId="5" borderId="6" xfId="0" applyNumberFormat="1" applyFont="1" applyFill="1" applyBorder="1" applyAlignment="1">
      <alignment horizontal="left" vertical="center" wrapText="1"/>
    </xf>
    <xf numFmtId="2" fontId="23" fillId="5" borderId="1" xfId="0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 applyProtection="1">
      <alignment horizontal="left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right" vertical="center" wrapText="1"/>
    </xf>
    <xf numFmtId="4" fontId="5" fillId="5" borderId="7" xfId="0" applyNumberFormat="1" applyFont="1" applyFill="1" applyBorder="1" applyAlignment="1">
      <alignment horizontal="right" vertical="center" wrapText="1"/>
    </xf>
    <xf numFmtId="0" fontId="2" fillId="5" borderId="1" xfId="0" applyFont="1" applyFill="1" applyBorder="1"/>
    <xf numFmtId="4" fontId="10" fillId="5" borderId="5" xfId="0" applyNumberFormat="1" applyFont="1" applyFill="1" applyBorder="1" applyAlignment="1">
      <alignment horizontal="right"/>
    </xf>
    <xf numFmtId="4" fontId="10" fillId="5" borderId="2" xfId="0" applyNumberFormat="1" applyFont="1" applyFill="1" applyBorder="1" applyAlignment="1">
      <alignment horizontal="right"/>
    </xf>
    <xf numFmtId="0" fontId="30" fillId="5" borderId="6" xfId="0" applyFont="1" applyFill="1" applyBorder="1"/>
    <xf numFmtId="0" fontId="13" fillId="0" borderId="0" xfId="0" applyFont="1" applyFill="1"/>
    <xf numFmtId="0" fontId="8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9" fontId="3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6" xfId="0" applyFont="1" applyBorder="1"/>
    <xf numFmtId="4" fontId="10" fillId="0" borderId="1" xfId="0" applyNumberFormat="1" applyFont="1" applyBorder="1"/>
    <xf numFmtId="0" fontId="21" fillId="0" borderId="0" xfId="0" applyFont="1" applyFill="1" applyAlignment="1">
      <alignment horizontal="left"/>
    </xf>
    <xf numFmtId="165" fontId="5" fillId="0" borderId="1" xfId="0" applyNumberFormat="1" applyFont="1" applyFill="1" applyBorder="1" applyAlignment="1">
      <alignment horizontal="center" vertical="center" wrapText="1"/>
    </xf>
    <xf numFmtId="9" fontId="35" fillId="0" borderId="1" xfId="4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1" fontId="4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5" fillId="0" borderId="1" xfId="6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9" fontId="41" fillId="0" borderId="1" xfId="4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41" fillId="0" borderId="1" xfId="0" applyFont="1" applyBorder="1"/>
    <xf numFmtId="2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left" wrapText="1"/>
    </xf>
    <xf numFmtId="0" fontId="11" fillId="0" borderId="0" xfId="0" applyFont="1"/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Border="1"/>
    <xf numFmtId="0" fontId="12" fillId="0" borderId="0" xfId="0" applyFont="1"/>
    <xf numFmtId="0" fontId="13" fillId="0" borderId="6" xfId="0" applyFont="1" applyBorder="1"/>
    <xf numFmtId="0" fontId="13" fillId="0" borderId="1" xfId="0" applyFont="1" applyBorder="1"/>
    <xf numFmtId="2" fontId="13" fillId="0" borderId="5" xfId="0" applyNumberFormat="1" applyFont="1" applyBorder="1" applyAlignment="1">
      <alignment horizontal="right"/>
    </xf>
    <xf numFmtId="2" fontId="13" fillId="0" borderId="2" xfId="0" applyNumberFormat="1" applyFont="1" applyBorder="1" applyAlignment="1">
      <alignment horizontal="right"/>
    </xf>
    <xf numFmtId="0" fontId="13" fillId="0" borderId="0" xfId="0" applyFont="1"/>
    <xf numFmtId="0" fontId="1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top"/>
    </xf>
    <xf numFmtId="9" fontId="35" fillId="5" borderId="1" xfId="0" applyNumberFormat="1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wrapText="1"/>
    </xf>
    <xf numFmtId="0" fontId="8" fillId="0" borderId="1" xfId="0" applyFont="1" applyBorder="1"/>
    <xf numFmtId="0" fontId="41" fillId="5" borderId="1" xfId="0" applyFont="1" applyFill="1" applyBorder="1"/>
    <xf numFmtId="0" fontId="12" fillId="0" borderId="0" xfId="0" applyFont="1" applyAlignment="1">
      <alignment wrapText="1"/>
    </xf>
    <xf numFmtId="0" fontId="8" fillId="12" borderId="1" xfId="0" applyFont="1" applyFill="1" applyBorder="1" applyAlignment="1">
      <alignment horizontal="center" vertical="center" wrapText="1"/>
    </xf>
    <xf numFmtId="166" fontId="8" fillId="12" borderId="1" xfId="0" applyNumberFormat="1" applyFont="1" applyFill="1" applyBorder="1" applyAlignment="1">
      <alignment horizontal="center" vertical="center"/>
    </xf>
    <xf numFmtId="2" fontId="43" fillId="12" borderId="1" xfId="0" applyNumberFormat="1" applyFont="1" applyFill="1" applyBorder="1" applyAlignment="1">
      <alignment horizontal="right" vertical="center"/>
    </xf>
    <xf numFmtId="0" fontId="16" fillId="2" borderId="5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wrapText="1"/>
    </xf>
    <xf numFmtId="0" fontId="8" fillId="2" borderId="2" xfId="0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center" vertical="center"/>
    </xf>
    <xf numFmtId="49" fontId="35" fillId="5" borderId="1" xfId="10" applyNumberFormat="1" applyFont="1" applyFill="1" applyBorder="1" applyAlignment="1" applyProtection="1">
      <alignment horizontal="center" vertical="center" wrapText="1"/>
    </xf>
    <xf numFmtId="2" fontId="44" fillId="5" borderId="5" xfId="0" applyNumberFormat="1" applyFont="1" applyFill="1" applyBorder="1" applyAlignment="1">
      <alignment horizontal="right" vertical="center"/>
    </xf>
    <xf numFmtId="2" fontId="44" fillId="5" borderId="2" xfId="0" applyNumberFormat="1" applyFont="1" applyFill="1" applyBorder="1" applyAlignment="1">
      <alignment horizontal="right" vertical="center"/>
    </xf>
    <xf numFmtId="0" fontId="43" fillId="0" borderId="0" xfId="0" applyFont="1"/>
    <xf numFmtId="4" fontId="44" fillId="0" borderId="5" xfId="0" applyNumberFormat="1" applyFont="1" applyFill="1" applyBorder="1" applyAlignment="1">
      <alignment horizontal="right"/>
    </xf>
    <xf numFmtId="4" fontId="44" fillId="0" borderId="2" xfId="0" applyNumberFormat="1" applyFont="1" applyFill="1" applyBorder="1" applyAlignment="1">
      <alignment horizontal="right"/>
    </xf>
    <xf numFmtId="0" fontId="43" fillId="0" borderId="1" xfId="0" applyFont="1" applyBorder="1"/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wrapText="1"/>
    </xf>
    <xf numFmtId="0" fontId="44" fillId="0" borderId="1" xfId="0" applyFont="1" applyFill="1" applyBorder="1"/>
    <xf numFmtId="0" fontId="41" fillId="0" borderId="1" xfId="0" applyFont="1" applyFill="1" applyBorder="1"/>
    <xf numFmtId="0" fontId="44" fillId="0" borderId="0" xfId="0" applyFont="1"/>
    <xf numFmtId="0" fontId="44" fillId="0" borderId="1" xfId="0" applyFont="1" applyBorder="1"/>
    <xf numFmtId="2" fontId="43" fillId="0" borderId="1" xfId="0" applyNumberFormat="1" applyFont="1" applyFill="1" applyBorder="1" applyAlignment="1">
      <alignment horizontal="right" vertical="center"/>
    </xf>
    <xf numFmtId="0" fontId="9" fillId="7" borderId="5" xfId="0" applyFont="1" applyFill="1" applyBorder="1" applyAlignment="1">
      <alignment horizontal="center" wrapText="1"/>
    </xf>
    <xf numFmtId="2" fontId="44" fillId="0" borderId="5" xfId="0" applyNumberFormat="1" applyFont="1" applyFill="1" applyBorder="1" applyAlignment="1">
      <alignment horizontal="right"/>
    </xf>
    <xf numFmtId="2" fontId="44" fillId="0" borderId="2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left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right" vertical="center"/>
    </xf>
    <xf numFmtId="2" fontId="8" fillId="0" borderId="3" xfId="0" applyNumberFormat="1" applyFont="1" applyFill="1" applyBorder="1" applyAlignment="1">
      <alignment horizontal="right" vertical="center"/>
    </xf>
    <xf numFmtId="2" fontId="13" fillId="0" borderId="1" xfId="0" applyNumberFormat="1" applyFont="1" applyBorder="1" applyAlignment="1">
      <alignment horizontal="right"/>
    </xf>
    <xf numFmtId="2" fontId="13" fillId="0" borderId="1" xfId="0" applyNumberFormat="1" applyFont="1" applyBorder="1"/>
    <xf numFmtId="1" fontId="8" fillId="0" borderId="1" xfId="0" applyNumberFormat="1" applyFont="1" applyFill="1" applyBorder="1" applyAlignment="1">
      <alignment horizontal="center" vertical="center"/>
    </xf>
    <xf numFmtId="165" fontId="8" fillId="14" borderId="1" xfId="0" applyNumberFormat="1" applyFont="1" applyFill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right" vertical="center"/>
    </xf>
    <xf numFmtId="2" fontId="23" fillId="0" borderId="1" xfId="0" applyNumberFormat="1" applyFont="1" applyBorder="1" applyAlignment="1">
      <alignment horizontal="right" vertical="center"/>
    </xf>
    <xf numFmtId="0" fontId="12" fillId="0" borderId="0" xfId="0" applyFont="1" applyAlignment="1"/>
    <xf numFmtId="0" fontId="19" fillId="0" borderId="0" xfId="0" applyFont="1"/>
    <xf numFmtId="49" fontId="8" fillId="5" borderId="1" xfId="0" applyNumberFormat="1" applyFont="1" applyFill="1" applyBorder="1" applyAlignment="1">
      <alignment horizontal="center" vertical="center"/>
    </xf>
    <xf numFmtId="2" fontId="8" fillId="14" borderId="1" xfId="8" applyNumberFormat="1" applyFont="1" applyFill="1" applyBorder="1" applyAlignment="1">
      <alignment horizontal="center" vertical="center"/>
    </xf>
    <xf numFmtId="2" fontId="8" fillId="0" borderId="1" xfId="8" applyNumberFormat="1" applyFont="1" applyBorder="1" applyAlignment="1">
      <alignment horizontal="right" vertical="center"/>
    </xf>
    <xf numFmtId="0" fontId="8" fillId="0" borderId="4" xfId="0" applyFont="1" applyFill="1" applyBorder="1" applyAlignment="1">
      <alignment horizontal="left" vertical="center" wrapText="1"/>
    </xf>
    <xf numFmtId="2" fontId="8" fillId="12" borderId="1" xfId="8" applyNumberFormat="1" applyFont="1" applyFill="1" applyBorder="1" applyAlignment="1">
      <alignment horizontal="center" vertical="center"/>
    </xf>
    <xf numFmtId="2" fontId="8" fillId="0" borderId="4" xfId="0" applyNumberFormat="1" applyFont="1" applyBorder="1" applyAlignment="1">
      <alignment horizontal="right" vertical="center"/>
    </xf>
    <xf numFmtId="0" fontId="23" fillId="0" borderId="2" xfId="0" applyFont="1" applyFill="1" applyBorder="1" applyAlignment="1">
      <alignment horizontal="left" vertical="center" wrapText="1"/>
    </xf>
    <xf numFmtId="2" fontId="13" fillId="0" borderId="8" xfId="0" applyNumberFormat="1" applyFont="1" applyBorder="1" applyAlignment="1">
      <alignment horizontal="right"/>
    </xf>
    <xf numFmtId="4" fontId="13" fillId="0" borderId="5" xfId="0" applyNumberFormat="1" applyFont="1" applyFill="1" applyBorder="1" applyAlignment="1">
      <alignment horizontal="right"/>
    </xf>
    <xf numFmtId="4" fontId="13" fillId="0" borderId="2" xfId="0" applyNumberFormat="1" applyFont="1" applyFill="1" applyBorder="1" applyAlignment="1">
      <alignment horizontal="right"/>
    </xf>
    <xf numFmtId="0" fontId="8" fillId="13" borderId="1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left" vertical="center" wrapText="1"/>
    </xf>
    <xf numFmtId="2" fontId="12" fillId="0" borderId="4" xfId="0" applyNumberFormat="1" applyFont="1" applyFill="1" applyBorder="1" applyAlignment="1">
      <alignment horizontal="right" vertical="center"/>
    </xf>
    <xf numFmtId="2" fontId="12" fillId="0" borderId="7" xfId="0" applyNumberFormat="1" applyFont="1" applyFill="1" applyBorder="1" applyAlignment="1">
      <alignment horizontal="right" vertical="center"/>
    </xf>
    <xf numFmtId="0" fontId="16" fillId="5" borderId="5" xfId="0" applyFont="1" applyFill="1" applyBorder="1" applyAlignment="1">
      <alignment horizontal="center" vertical="center" wrapText="1"/>
    </xf>
    <xf numFmtId="0" fontId="8" fillId="5" borderId="1" xfId="0" applyFont="1" applyFill="1" applyBorder="1"/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2" fontId="12" fillId="0" borderId="1" xfId="0" applyNumberFormat="1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2" fontId="13" fillId="0" borderId="10" xfId="0" applyNumberFormat="1" applyFont="1" applyFill="1" applyBorder="1" applyAlignment="1">
      <alignment horizontal="right" vertical="center"/>
    </xf>
    <xf numFmtId="2" fontId="13" fillId="0" borderId="9" xfId="0" applyNumberFormat="1" applyFont="1" applyFill="1" applyBorder="1" applyAlignment="1">
      <alignment horizontal="right" vertical="center"/>
    </xf>
    <xf numFmtId="0" fontId="23" fillId="0" borderId="0" xfId="0" applyFont="1" applyFill="1"/>
    <xf numFmtId="2" fontId="13" fillId="0" borderId="5" xfId="0" applyNumberFormat="1" applyFont="1" applyFill="1" applyBorder="1" applyAlignment="1">
      <alignment horizontal="right" vertical="center"/>
    </xf>
    <xf numFmtId="2" fontId="13" fillId="0" borderId="2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4" fontId="12" fillId="0" borderId="7" xfId="0" applyNumberFormat="1" applyFont="1" applyFill="1" applyBorder="1" applyAlignment="1">
      <alignment horizontal="right" vertical="center" wrapText="1"/>
    </xf>
    <xf numFmtId="0" fontId="13" fillId="0" borderId="6" xfId="0" applyFont="1" applyFill="1" applyBorder="1" applyAlignment="1">
      <alignment horizontal="center" vertical="center" wrapText="1"/>
    </xf>
    <xf numFmtId="9" fontId="41" fillId="0" borderId="1" xfId="0" applyNumberFormat="1" applyFont="1" applyFill="1" applyBorder="1" applyAlignment="1">
      <alignment horizontal="center" vertical="center" wrapText="1"/>
    </xf>
    <xf numFmtId="4" fontId="13" fillId="0" borderId="5" xfId="0" applyNumberFormat="1" applyFont="1" applyFill="1" applyBorder="1" applyAlignment="1">
      <alignment horizontal="right" vertical="center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5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2" fontId="43" fillId="0" borderId="1" xfId="0" applyNumberFormat="1" applyFont="1" applyFill="1" applyBorder="1" applyAlignment="1">
      <alignment horizontal="center" vertical="center"/>
    </xf>
    <xf numFmtId="2" fontId="43" fillId="0" borderId="3" xfId="0" applyNumberFormat="1" applyFont="1" applyFill="1" applyBorder="1" applyAlignment="1">
      <alignment horizontal="right" vertical="center"/>
    </xf>
    <xf numFmtId="0" fontId="16" fillId="7" borderId="5" xfId="6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16" fillId="7" borderId="11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8" fillId="5" borderId="12" xfId="0" applyFont="1" applyFill="1" applyBorder="1" applyAlignment="1">
      <alignment horizontal="left" vertical="center"/>
    </xf>
    <xf numFmtId="0" fontId="8" fillId="0" borderId="1" xfId="2" applyFont="1" applyFill="1" applyBorder="1" applyAlignment="1" applyProtection="1">
      <alignment horizontal="center" vertical="center" wrapText="1"/>
    </xf>
    <xf numFmtId="2" fontId="43" fillId="0" borderId="12" xfId="0" applyNumberFormat="1" applyFont="1" applyFill="1" applyBorder="1" applyAlignment="1">
      <alignment horizontal="right" vertical="center"/>
    </xf>
    <xf numFmtId="0" fontId="23" fillId="0" borderId="6" xfId="0" applyNumberFormat="1" applyFont="1" applyFill="1" applyBorder="1" applyAlignment="1" applyProtection="1">
      <alignment horizontal="center" vertical="center"/>
    </xf>
    <xf numFmtId="2" fontId="44" fillId="0" borderId="5" xfId="0" applyNumberFormat="1" applyFont="1" applyFill="1" applyBorder="1" applyAlignment="1">
      <alignment horizontal="right" vertical="center"/>
    </xf>
    <xf numFmtId="2" fontId="44" fillId="0" borderId="2" xfId="0" applyNumberFormat="1" applyFont="1" applyFill="1" applyBorder="1" applyAlignment="1">
      <alignment horizontal="right" vertical="center"/>
    </xf>
    <xf numFmtId="2" fontId="12" fillId="0" borderId="1" xfId="0" applyNumberFormat="1" applyFont="1" applyFill="1" applyBorder="1" applyAlignment="1">
      <alignment horizontal="center" vertical="center" wrapText="1"/>
    </xf>
    <xf numFmtId="2" fontId="12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left" vertical="center" wrapText="1"/>
    </xf>
    <xf numFmtId="9" fontId="35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center" wrapText="1"/>
    </xf>
    <xf numFmtId="0" fontId="27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4" fontId="8" fillId="0" borderId="12" xfId="0" applyNumberFormat="1" applyFont="1" applyFill="1" applyBorder="1" applyAlignment="1">
      <alignment horizontal="right" vertical="center" wrapText="1"/>
    </xf>
    <xf numFmtId="0" fontId="18" fillId="5" borderId="2" xfId="0" applyFont="1" applyFill="1" applyBorder="1" applyAlignment="1">
      <alignment horizontal="left" wrapText="1"/>
    </xf>
    <xf numFmtId="0" fontId="8" fillId="5" borderId="3" xfId="0" applyFont="1" applyFill="1" applyBorder="1" applyAlignment="1">
      <alignment horizontal="left" vertical="center" wrapText="1"/>
    </xf>
    <xf numFmtId="0" fontId="8" fillId="5" borderId="12" xfId="0" applyFont="1" applyFill="1" applyBorder="1" applyAlignment="1">
      <alignment horizontal="left" vertical="center" wrapText="1"/>
    </xf>
    <xf numFmtId="2" fontId="8" fillId="0" borderId="12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12" xfId="0" applyNumberFormat="1" applyFont="1" applyFill="1" applyBorder="1" applyAlignment="1">
      <alignment vertical="center" wrapText="1"/>
    </xf>
    <xf numFmtId="0" fontId="43" fillId="2" borderId="2" xfId="0" applyFont="1" applyFill="1" applyBorder="1" applyAlignment="1">
      <alignment horizontal="left" vertical="center" wrapText="1"/>
    </xf>
    <xf numFmtId="0" fontId="44" fillId="0" borderId="6" xfId="0" applyFont="1" applyFill="1" applyBorder="1"/>
    <xf numFmtId="4" fontId="44" fillId="0" borderId="13" xfId="0" applyNumberFormat="1" applyFont="1" applyFill="1" applyBorder="1" applyAlignment="1">
      <alignment horizontal="right"/>
    </xf>
    <xf numFmtId="4" fontId="44" fillId="0" borderId="14" xfId="0" applyNumberFormat="1" applyFont="1" applyFill="1" applyBorder="1" applyAlignment="1">
      <alignment horizontal="right"/>
    </xf>
    <xf numFmtId="0" fontId="8" fillId="0" borderId="7" xfId="6" applyFont="1" applyFill="1" applyBorder="1" applyAlignment="1" applyProtection="1">
      <alignment vertical="center" wrapText="1"/>
    </xf>
    <xf numFmtId="165" fontId="8" fillId="0" borderId="1" xfId="0" applyNumberFormat="1" applyFont="1" applyFill="1" applyBorder="1" applyAlignment="1">
      <alignment horizontal="center" vertical="center"/>
    </xf>
    <xf numFmtId="2" fontId="8" fillId="0" borderId="7" xfId="0" applyNumberFormat="1" applyFont="1" applyFill="1" applyBorder="1" applyAlignment="1">
      <alignment horizontal="right" vertical="center"/>
    </xf>
    <xf numFmtId="2" fontId="44" fillId="0" borderId="9" xfId="0" applyNumberFormat="1" applyFont="1" applyFill="1" applyBorder="1" applyAlignment="1">
      <alignment horizontal="right"/>
    </xf>
    <xf numFmtId="0" fontId="23" fillId="0" borderId="1" xfId="0" applyFont="1" applyFill="1" applyBorder="1" applyAlignment="1">
      <alignment horizontal="center" vertical="center" wrapText="1"/>
    </xf>
    <xf numFmtId="0" fontId="8" fillId="0" borderId="0" xfId="0" applyFont="1" applyFill="1"/>
    <xf numFmtId="0" fontId="45" fillId="2" borderId="5" xfId="0" applyFont="1" applyFill="1" applyBorder="1" applyAlignment="1">
      <alignment horizontal="center" vertical="center" wrapText="1"/>
    </xf>
    <xf numFmtId="9" fontId="35" fillId="5" borderId="1" xfId="1" applyFont="1" applyFill="1" applyBorder="1" applyAlignment="1">
      <alignment horizontal="center" vertical="center" wrapText="1"/>
    </xf>
    <xf numFmtId="2" fontId="18" fillId="5" borderId="1" xfId="0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3" fillId="13" borderId="6" xfId="0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/>
    </xf>
    <xf numFmtId="0" fontId="41" fillId="13" borderId="1" xfId="0" applyFont="1" applyFill="1" applyBorder="1" applyAlignment="1">
      <alignment horizontal="center" vertical="center"/>
    </xf>
    <xf numFmtId="2" fontId="23" fillId="13" borderId="5" xfId="0" applyNumberFormat="1" applyFont="1" applyFill="1" applyBorder="1" applyAlignment="1">
      <alignment horizontal="right" vertical="center"/>
    </xf>
    <xf numFmtId="2" fontId="23" fillId="13" borderId="2" xfId="0" applyNumberFormat="1" applyFont="1" applyFill="1" applyBorder="1" applyAlignment="1">
      <alignment horizontal="right" vertical="center"/>
    </xf>
    <xf numFmtId="0" fontId="23" fillId="0" borderId="1" xfId="0" applyFont="1" applyFill="1" applyBorder="1"/>
    <xf numFmtId="0" fontId="8" fillId="13" borderId="7" xfId="0" applyFont="1" applyFill="1" applyBorder="1" applyAlignment="1">
      <alignment vertical="center" wrapText="1"/>
    </xf>
    <xf numFmtId="0" fontId="8" fillId="13" borderId="1" xfId="0" applyFont="1" applyFill="1" applyBorder="1" applyAlignment="1">
      <alignment horizontal="center" vertical="center" wrapText="1"/>
    </xf>
    <xf numFmtId="2" fontId="8" fillId="13" borderId="1" xfId="0" applyNumberFormat="1" applyFont="1" applyFill="1" applyBorder="1" applyAlignment="1">
      <alignment horizontal="right" vertical="center"/>
    </xf>
    <xf numFmtId="0" fontId="23" fillId="13" borderId="16" xfId="0" applyFont="1" applyFill="1" applyBorder="1" applyAlignment="1">
      <alignment horizontal="center" vertical="center" wrapText="1"/>
    </xf>
    <xf numFmtId="0" fontId="23" fillId="13" borderId="3" xfId="0" applyFont="1" applyFill="1" applyBorder="1" applyAlignment="1">
      <alignment horizontal="center" vertical="center" wrapText="1"/>
    </xf>
    <xf numFmtId="9" fontId="41" fillId="13" borderId="3" xfId="0" applyNumberFormat="1" applyFont="1" applyFill="1" applyBorder="1" applyAlignment="1">
      <alignment horizontal="center" vertical="center" wrapText="1"/>
    </xf>
    <xf numFmtId="2" fontId="23" fillId="13" borderId="5" xfId="0" applyNumberFormat="1" applyFont="1" applyFill="1" applyBorder="1" applyAlignment="1">
      <alignment horizontal="right" vertical="center" wrapText="1"/>
    </xf>
    <xf numFmtId="2" fontId="23" fillId="13" borderId="2" xfId="0" applyNumberFormat="1" applyFont="1" applyFill="1" applyBorder="1" applyAlignment="1">
      <alignment horizontal="right" vertical="center" wrapText="1"/>
    </xf>
    <xf numFmtId="0" fontId="8" fillId="5" borderId="7" xfId="0" applyFont="1" applyFill="1" applyBorder="1" applyAlignment="1">
      <alignment vertical="center" wrapText="1"/>
    </xf>
    <xf numFmtId="2" fontId="8" fillId="5" borderId="1" xfId="0" applyNumberFormat="1" applyFont="1" applyFill="1" applyBorder="1" applyAlignment="1">
      <alignment horizontal="center" vertical="center" wrapText="1"/>
    </xf>
    <xf numFmtId="4" fontId="8" fillId="5" borderId="7" xfId="0" applyNumberFormat="1" applyFont="1" applyFill="1" applyBorder="1" applyAlignment="1">
      <alignment horizontal="right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41" fillId="5" borderId="1" xfId="0" applyFont="1" applyFill="1" applyBorder="1" applyAlignment="1">
      <alignment horizontal="center" vertical="center" wrapText="1"/>
    </xf>
    <xf numFmtId="4" fontId="23" fillId="5" borderId="5" xfId="0" applyNumberFormat="1" applyFont="1" applyFill="1" applyBorder="1" applyAlignment="1">
      <alignment horizontal="right" vertical="center"/>
    </xf>
    <xf numFmtId="4" fontId="23" fillId="5" borderId="2" xfId="0" applyNumberFormat="1" applyFont="1" applyFill="1" applyBorder="1" applyAlignment="1">
      <alignment horizontal="right" vertical="center" wrapText="1"/>
    </xf>
    <xf numFmtId="4" fontId="23" fillId="5" borderId="5" xfId="0" applyNumberFormat="1" applyFont="1" applyFill="1" applyBorder="1" applyAlignment="1">
      <alignment horizontal="right" vertical="center" wrapText="1"/>
    </xf>
    <xf numFmtId="2" fontId="8" fillId="13" borderId="1" xfId="0" applyNumberFormat="1" applyFont="1" applyFill="1" applyBorder="1" applyAlignment="1">
      <alignment horizontal="center" vertical="center"/>
    </xf>
    <xf numFmtId="2" fontId="8" fillId="13" borderId="7" xfId="0" applyNumberFormat="1" applyFont="1" applyFill="1" applyBorder="1" applyAlignment="1">
      <alignment horizontal="right" vertical="center"/>
    </xf>
    <xf numFmtId="0" fontId="8" fillId="5" borderId="7" xfId="0" applyFont="1" applyFill="1" applyBorder="1" applyAlignment="1">
      <alignment horizontal="right" vertical="center" wrapText="1"/>
    </xf>
    <xf numFmtId="0" fontId="23" fillId="5" borderId="2" xfId="0" applyFont="1" applyFill="1" applyBorder="1" applyAlignment="1">
      <alignment horizontal="right" vertical="center" wrapText="1"/>
    </xf>
    <xf numFmtId="0" fontId="8" fillId="5" borderId="7" xfId="2" applyFont="1" applyFill="1" applyBorder="1" applyAlignment="1" applyProtection="1">
      <alignment vertical="center" wrapText="1"/>
    </xf>
    <xf numFmtId="0" fontId="8" fillId="5" borderId="1" xfId="2" applyFont="1" applyFill="1" applyBorder="1" applyAlignment="1" applyProtection="1">
      <alignment horizontal="center" vertical="center" wrapText="1"/>
    </xf>
    <xf numFmtId="0" fontId="23" fillId="5" borderId="15" xfId="2" applyFont="1" applyFill="1" applyBorder="1" applyAlignment="1" applyProtection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9" fontId="41" fillId="5" borderId="12" xfId="0" applyNumberFormat="1" applyFont="1" applyFill="1" applyBorder="1" applyAlignment="1">
      <alignment horizontal="center" vertical="center" wrapText="1"/>
    </xf>
    <xf numFmtId="0" fontId="23" fillId="5" borderId="11" xfId="0" applyFont="1" applyFill="1" applyBorder="1" applyAlignment="1">
      <alignment horizontal="right" vertical="center"/>
    </xf>
    <xf numFmtId="0" fontId="23" fillId="5" borderId="5" xfId="0" applyFont="1" applyFill="1" applyBorder="1" applyAlignment="1">
      <alignment horizontal="right" vertical="center" wrapText="1"/>
    </xf>
    <xf numFmtId="2" fontId="8" fillId="5" borderId="3" xfId="0" applyNumberFormat="1" applyFont="1" applyFill="1" applyBorder="1" applyAlignment="1">
      <alignment horizontal="right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3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>
      <alignment horizontal="center" vertical="center" wrapText="1"/>
    </xf>
    <xf numFmtId="2" fontId="23" fillId="5" borderId="10" xfId="0" applyNumberFormat="1" applyFont="1" applyFill="1" applyBorder="1" applyAlignment="1">
      <alignment horizontal="right" vertical="center"/>
    </xf>
    <xf numFmtId="2" fontId="23" fillId="5" borderId="9" xfId="0" applyNumberFormat="1" applyFont="1" applyFill="1" applyBorder="1" applyAlignment="1">
      <alignment horizontal="right" vertical="center" wrapText="1"/>
    </xf>
    <xf numFmtId="0" fontId="8" fillId="13" borderId="1" xfId="0" applyFont="1" applyFill="1" applyBorder="1" applyAlignment="1">
      <alignment vertical="center" wrapText="1"/>
    </xf>
    <xf numFmtId="2" fontId="8" fillId="13" borderId="1" xfId="0" applyNumberFormat="1" applyFont="1" applyFill="1" applyBorder="1" applyAlignment="1">
      <alignment horizontal="center" vertical="center" wrapText="1"/>
    </xf>
    <xf numFmtId="4" fontId="8" fillId="13" borderId="1" xfId="0" applyNumberFormat="1" applyFont="1" applyFill="1" applyBorder="1" applyAlignment="1">
      <alignment horizontal="right" vertical="center"/>
    </xf>
    <xf numFmtId="4" fontId="8" fillId="13" borderId="1" xfId="0" applyNumberFormat="1" applyFont="1" applyFill="1" applyBorder="1" applyAlignment="1">
      <alignment horizontal="right" vertical="center" wrapText="1"/>
    </xf>
    <xf numFmtId="0" fontId="16" fillId="7" borderId="10" xfId="0" applyFont="1" applyFill="1" applyBorder="1" applyAlignment="1">
      <alignment horizontal="center" vertical="center" wrapText="1"/>
    </xf>
    <xf numFmtId="4" fontId="23" fillId="13" borderId="10" xfId="0" applyNumberFormat="1" applyFont="1" applyFill="1" applyBorder="1" applyAlignment="1">
      <alignment horizontal="right" vertical="center"/>
    </xf>
    <xf numFmtId="4" fontId="23" fillId="13" borderId="9" xfId="0" applyNumberFormat="1" applyFont="1" applyFill="1" applyBorder="1" applyAlignment="1">
      <alignment horizontal="right" vertical="center" wrapText="1"/>
    </xf>
    <xf numFmtId="4" fontId="23" fillId="13" borderId="5" xfId="0" applyNumberFormat="1" applyFont="1" applyFill="1" applyBorder="1" applyAlignment="1">
      <alignment horizontal="right" vertical="center" wrapText="1"/>
    </xf>
    <xf numFmtId="4" fontId="23" fillId="13" borderId="2" xfId="0" applyNumberFormat="1" applyFont="1" applyFill="1" applyBorder="1" applyAlignment="1">
      <alignment horizontal="right" vertical="center" wrapText="1"/>
    </xf>
    <xf numFmtId="0" fontId="8" fillId="5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>
      <alignment vertical="center" wrapText="1"/>
    </xf>
    <xf numFmtId="0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1" xfId="0" applyNumberFormat="1" applyFont="1" applyFill="1" applyBorder="1" applyAlignment="1">
      <alignment vertical="center" wrapText="1"/>
    </xf>
    <xf numFmtId="0" fontId="8" fillId="5" borderId="12" xfId="0" applyNumberFormat="1" applyFont="1" applyFill="1" applyBorder="1" applyAlignment="1">
      <alignment vertical="center" wrapText="1"/>
    </xf>
    <xf numFmtId="0" fontId="23" fillId="5" borderId="6" xfId="0" applyNumberFormat="1" applyFont="1" applyFill="1" applyBorder="1" applyAlignment="1" applyProtection="1">
      <alignment horizontal="center" vertical="center" wrapText="1"/>
      <protection locked="0"/>
    </xf>
    <xf numFmtId="9" fontId="41" fillId="13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0" fontId="8" fillId="13" borderId="2" xfId="0" applyFont="1" applyFill="1" applyBorder="1" applyAlignment="1">
      <alignment horizontal="left" vertical="center" wrapText="1"/>
    </xf>
    <xf numFmtId="0" fontId="23" fillId="13" borderId="6" xfId="5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 wrapText="1"/>
    </xf>
    <xf numFmtId="9" fontId="41" fillId="13" borderId="1" xfId="0" applyNumberFormat="1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wrapText="1"/>
    </xf>
    <xf numFmtId="0" fontId="12" fillId="7" borderId="5" xfId="0" applyFont="1" applyFill="1" applyBorder="1" applyAlignment="1">
      <alignment horizont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2" fontId="8" fillId="16" borderId="1" xfId="0" applyNumberFormat="1" applyFont="1" applyFill="1" applyBorder="1" applyAlignment="1">
      <alignment horizontal="center" vertical="center" wrapText="1"/>
    </xf>
    <xf numFmtId="9" fontId="35" fillId="16" borderId="1" xfId="0" applyNumberFormat="1" applyFont="1" applyFill="1" applyBorder="1" applyAlignment="1">
      <alignment horizontal="center" vertical="center" wrapText="1"/>
    </xf>
    <xf numFmtId="0" fontId="47" fillId="2" borderId="5" xfId="0" applyFont="1" applyFill="1" applyBorder="1" applyAlignment="1">
      <alignment horizontal="center" wrapText="1"/>
    </xf>
    <xf numFmtId="166" fontId="43" fillId="5" borderId="1" xfId="0" applyNumberFormat="1" applyFont="1" applyFill="1" applyBorder="1" applyAlignment="1">
      <alignment horizontal="center" vertical="center"/>
    </xf>
    <xf numFmtId="9" fontId="35" fillId="5" borderId="1" xfId="0" applyNumberFormat="1" applyFont="1" applyFill="1" applyBorder="1" applyAlignment="1">
      <alignment horizontal="center" vertical="center"/>
    </xf>
    <xf numFmtId="2" fontId="43" fillId="5" borderId="1" xfId="0" applyNumberFormat="1" applyFont="1" applyFill="1" applyBorder="1" applyAlignment="1">
      <alignment horizontal="right" vertical="center"/>
    </xf>
    <xf numFmtId="2" fontId="43" fillId="5" borderId="3" xfId="0" applyNumberFormat="1" applyFont="1" applyFill="1" applyBorder="1" applyAlignment="1">
      <alignment horizontal="right" vertical="center"/>
    </xf>
    <xf numFmtId="0" fontId="8" fillId="5" borderId="1" xfId="0" applyFont="1" applyFill="1" applyBorder="1" applyAlignment="1" applyProtection="1">
      <alignment horizontal="left" vertical="center" wrapText="1"/>
    </xf>
    <xf numFmtId="2" fontId="43" fillId="5" borderId="1" xfId="0" applyNumberFormat="1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left" vertical="center" wrapText="1"/>
    </xf>
    <xf numFmtId="2" fontId="13" fillId="0" borderId="11" xfId="0" applyNumberFormat="1" applyFont="1" applyBorder="1" applyAlignment="1">
      <alignment horizontal="right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right" vertical="center" wrapText="1"/>
    </xf>
    <xf numFmtId="0" fontId="12" fillId="0" borderId="3" xfId="0" applyFont="1" applyFill="1" applyBorder="1"/>
    <xf numFmtId="0" fontId="35" fillId="0" borderId="3" xfId="0" applyFont="1" applyFill="1" applyBorder="1"/>
    <xf numFmtId="2" fontId="13" fillId="0" borderId="10" xfId="0" applyNumberFormat="1" applyFont="1" applyFill="1" applyBorder="1" applyAlignment="1">
      <alignment horizontal="right"/>
    </xf>
    <xf numFmtId="2" fontId="13" fillId="0" borderId="9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horizontal="left" wrapText="1"/>
    </xf>
    <xf numFmtId="2" fontId="13" fillId="0" borderId="5" xfId="0" applyNumberFormat="1" applyFont="1" applyFill="1" applyBorder="1"/>
    <xf numFmtId="2" fontId="13" fillId="0" borderId="2" xfId="0" applyNumberFormat="1" applyFont="1" applyFill="1" applyBorder="1"/>
    <xf numFmtId="0" fontId="8" fillId="0" borderId="12" xfId="0" applyFont="1" applyFill="1" applyBorder="1" applyAlignment="1">
      <alignment horizontal="left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23" fillId="0" borderId="15" xfId="0" applyFont="1" applyFill="1" applyBorder="1" applyAlignment="1">
      <alignment horizontal="center" vertical="center" wrapText="1"/>
    </xf>
    <xf numFmtId="2" fontId="23" fillId="0" borderId="12" xfId="0" applyNumberFormat="1" applyFont="1" applyFill="1" applyBorder="1" applyAlignment="1">
      <alignment horizontal="center" vertical="center"/>
    </xf>
    <xf numFmtId="9" fontId="41" fillId="0" borderId="12" xfId="0" applyNumberFormat="1" applyFont="1" applyFill="1" applyBorder="1" applyAlignment="1">
      <alignment horizontal="center" vertical="center"/>
    </xf>
    <xf numFmtId="2" fontId="23" fillId="0" borderId="11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/>
    </xf>
    <xf numFmtId="0" fontId="13" fillId="0" borderId="12" xfId="0" applyFont="1" applyFill="1" applyBorder="1" applyAlignment="1">
      <alignment horizontal="left" vertical="center" wrapText="1"/>
    </xf>
    <xf numFmtId="0" fontId="11" fillId="5" borderId="2" xfId="0" applyFont="1" applyFill="1" applyBorder="1" applyAlignment="1">
      <alignment horizontal="right" vertical="center" wrapText="1"/>
    </xf>
    <xf numFmtId="0" fontId="11" fillId="5" borderId="5" xfId="0" applyFont="1" applyFill="1" applyBorder="1" applyAlignment="1">
      <alignment horizontal="right" vertical="center" wrapText="1"/>
    </xf>
    <xf numFmtId="9" fontId="11" fillId="5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right" vertical="center" wrapText="1"/>
    </xf>
    <xf numFmtId="0" fontId="8" fillId="5" borderId="1" xfId="0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/>
    </xf>
    <xf numFmtId="0" fontId="16" fillId="7" borderId="1" xfId="6" applyFont="1" applyFill="1" applyBorder="1" applyAlignment="1">
      <alignment horizontal="center" vertical="center" wrapText="1"/>
    </xf>
    <xf numFmtId="2" fontId="26" fillId="5" borderId="6" xfId="0" applyNumberFormat="1" applyFont="1" applyFill="1" applyBorder="1" applyAlignment="1">
      <alignment horizontal="left" vertical="center" wrapText="1"/>
    </xf>
    <xf numFmtId="0" fontId="11" fillId="5" borderId="1" xfId="13" applyFont="1" applyFill="1" applyBorder="1" applyAlignment="1">
      <alignment horizontal="center" vertical="center"/>
    </xf>
    <xf numFmtId="2" fontId="25" fillId="5" borderId="1" xfId="0" applyNumberFormat="1" applyFont="1" applyFill="1" applyBorder="1" applyAlignment="1">
      <alignment horizontal="left" vertical="center" wrapText="1"/>
    </xf>
    <xf numFmtId="0" fontId="8" fillId="5" borderId="7" xfId="0" applyFont="1" applyFill="1" applyBorder="1" applyAlignment="1">
      <alignment horizontal="right" vertical="center"/>
    </xf>
    <xf numFmtId="0" fontId="8" fillId="5" borderId="1" xfId="13" applyFont="1" applyFill="1" applyBorder="1" applyAlignment="1">
      <alignment horizontal="center" vertical="center"/>
    </xf>
    <xf numFmtId="0" fontId="11" fillId="5" borderId="1" xfId="5" applyFont="1" applyFill="1" applyBorder="1" applyAlignment="1" applyProtection="1">
      <alignment horizontal="center" vertical="center"/>
    </xf>
    <xf numFmtId="0" fontId="11" fillId="5" borderId="1" xfId="4" applyFont="1" applyFill="1" applyBorder="1" applyAlignment="1" applyProtection="1">
      <alignment horizontal="center" vertical="center" wrapText="1"/>
    </xf>
    <xf numFmtId="0" fontId="8" fillId="5" borderId="1" xfId="4" applyFont="1" applyFill="1" applyBorder="1" applyAlignment="1" applyProtection="1">
      <alignment horizontal="center" vertical="center" wrapText="1"/>
    </xf>
    <xf numFmtId="2" fontId="10" fillId="5" borderId="2" xfId="0" applyNumberFormat="1" applyFont="1" applyFill="1" applyBorder="1" applyAlignment="1">
      <alignment horizontal="right"/>
    </xf>
    <xf numFmtId="2" fontId="10" fillId="5" borderId="5" xfId="0" applyNumberFormat="1" applyFont="1" applyFill="1" applyBorder="1" applyAlignment="1">
      <alignment horizontal="right"/>
    </xf>
    <xf numFmtId="0" fontId="26" fillId="5" borderId="6" xfId="0" applyFont="1" applyFill="1" applyBorder="1"/>
    <xf numFmtId="0" fontId="10" fillId="5" borderId="1" xfId="0" applyFont="1" applyFill="1" applyBorder="1"/>
    <xf numFmtId="0" fontId="11" fillId="5" borderId="1" xfId="4" applyFont="1" applyFill="1" applyBorder="1" applyAlignment="1">
      <alignment horizontal="center" vertical="center"/>
    </xf>
    <xf numFmtId="0" fontId="5" fillId="5" borderId="1" xfId="4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4" fontId="13" fillId="5" borderId="1" xfId="0" applyNumberFormat="1" applyFont="1" applyFill="1" applyBorder="1" applyAlignment="1">
      <alignment horizontal="right" vertical="center"/>
    </xf>
    <xf numFmtId="0" fontId="13" fillId="5" borderId="1" xfId="0" applyFont="1" applyFill="1" applyBorder="1"/>
    <xf numFmtId="0" fontId="12" fillId="6" borderId="2" xfId="0" applyFont="1" applyFill="1" applyBorder="1" applyAlignment="1">
      <alignment wrapText="1"/>
    </xf>
    <xf numFmtId="4" fontId="8" fillId="0" borderId="1" xfId="4" applyNumberFormat="1" applyFont="1" applyFill="1" applyBorder="1" applyAlignment="1">
      <alignment horizontal="right" vertical="center" wrapText="1"/>
    </xf>
    <xf numFmtId="4" fontId="8" fillId="0" borderId="1" xfId="4" applyNumberFormat="1" applyFont="1" applyFill="1" applyBorder="1" applyAlignment="1">
      <alignment horizontal="right" vertical="center"/>
    </xf>
    <xf numFmtId="4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3" xfId="11" applyNumberFormat="1" applyFont="1" applyFill="1" applyBorder="1" applyAlignment="1" applyProtection="1">
      <alignment horizontal="left" vertical="center" wrapText="1"/>
    </xf>
    <xf numFmtId="0" fontId="8" fillId="5" borderId="3" xfId="0" applyFont="1" applyFill="1" applyBorder="1" applyAlignment="1" applyProtection="1">
      <alignment horizontal="left" vertical="center" wrapText="1"/>
    </xf>
    <xf numFmtId="165" fontId="8" fillId="5" borderId="1" xfId="0" applyNumberFormat="1" applyFont="1" applyFill="1" applyBorder="1" applyAlignment="1">
      <alignment horizontal="center" vertical="center" wrapText="1"/>
    </xf>
    <xf numFmtId="2" fontId="8" fillId="5" borderId="7" xfId="0" applyNumberFormat="1" applyFont="1" applyFill="1" applyBorder="1" applyAlignment="1">
      <alignment horizontal="right" vertical="center" wrapText="1"/>
    </xf>
    <xf numFmtId="165" fontId="11" fillId="5" borderId="1" xfId="0" applyNumberFormat="1" applyFont="1" applyFill="1" applyBorder="1" applyAlignment="1">
      <alignment horizontal="center" vertical="center" wrapText="1"/>
    </xf>
    <xf numFmtId="2" fontId="11" fillId="5" borderId="5" xfId="0" applyNumberFormat="1" applyFont="1" applyFill="1" applyBorder="1" applyAlignment="1">
      <alignment horizontal="right" vertical="center" wrapText="1"/>
    </xf>
    <xf numFmtId="2" fontId="11" fillId="5" borderId="2" xfId="0" applyNumberFormat="1" applyFont="1" applyFill="1" applyBorder="1" applyAlignment="1">
      <alignment horizontal="right" vertical="center" wrapText="1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0" borderId="12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8" fillId="0" borderId="1" xfId="0" applyFont="1" applyFill="1" applyBorder="1"/>
    <xf numFmtId="0" fontId="23" fillId="0" borderId="3" xfId="0" applyFont="1" applyFill="1" applyBorder="1" applyAlignment="1">
      <alignment horizontal="right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3" fontId="5" fillId="10" borderId="1" xfId="0" applyNumberFormat="1" applyFont="1" applyFill="1" applyBorder="1" applyAlignment="1">
      <alignment horizontal="center" vertical="center"/>
    </xf>
    <xf numFmtId="3" fontId="5" fillId="5" borderId="1" xfId="2" applyNumberFormat="1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/>
    </xf>
    <xf numFmtId="3" fontId="5" fillId="0" borderId="1" xfId="2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10" borderId="0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5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3" fontId="5" fillId="5" borderId="1" xfId="0" applyNumberFormat="1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/>
    </xf>
    <xf numFmtId="0" fontId="5" fillId="0" borderId="1" xfId="0" applyFont="1" applyFill="1" applyBorder="1"/>
    <xf numFmtId="1" fontId="5" fillId="5" borderId="1" xfId="0" applyNumberFormat="1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8" borderId="1" xfId="4" applyFont="1" applyFill="1" applyBorder="1" applyAlignment="1" applyProtection="1">
      <alignment horizontal="left" vertical="center" wrapText="1"/>
    </xf>
    <xf numFmtId="2" fontId="23" fillId="5" borderId="1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top"/>
    </xf>
    <xf numFmtId="0" fontId="27" fillId="6" borderId="1" xfId="0" applyNumberFormat="1" applyFont="1" applyFill="1" applyBorder="1" applyAlignment="1" applyProtection="1">
      <alignment horizontal="center" vertical="center"/>
    </xf>
    <xf numFmtId="9" fontId="35" fillId="0" borderId="1" xfId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left" vertical="center" wrapText="1"/>
    </xf>
    <xf numFmtId="0" fontId="16" fillId="5" borderId="1" xfId="6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left" vertical="center" wrapText="1"/>
    </xf>
    <xf numFmtId="0" fontId="12" fillId="0" borderId="1" xfId="0" applyFont="1" applyBorder="1" applyAlignment="1">
      <alignment wrapText="1"/>
    </xf>
    <xf numFmtId="0" fontId="8" fillId="3" borderId="1" xfId="0" applyFont="1" applyFill="1" applyBorder="1" applyAlignment="1">
      <alignment horizontal="left" vertical="center" wrapText="1"/>
    </xf>
    <xf numFmtId="0" fontId="8" fillId="18" borderId="1" xfId="0" applyNumberFormat="1" applyFont="1" applyFill="1" applyBorder="1" applyAlignment="1" applyProtection="1">
      <alignment horizontal="left" vertical="center" wrapText="1"/>
    </xf>
    <xf numFmtId="0" fontId="8" fillId="5" borderId="1" xfId="0" applyNumberFormat="1" applyFont="1" applyFill="1" applyBorder="1" applyAlignment="1" applyProtection="1">
      <alignment horizontal="left" vertical="center" wrapText="1"/>
    </xf>
    <xf numFmtId="0" fontId="12" fillId="5" borderId="1" xfId="0" applyFont="1" applyFill="1" applyBorder="1" applyAlignment="1">
      <alignment wrapText="1"/>
    </xf>
    <xf numFmtId="0" fontId="27" fillId="2" borderId="1" xfId="0" applyFont="1" applyFill="1" applyBorder="1" applyAlignment="1">
      <alignment horizontal="left" vertical="center" wrapText="1"/>
    </xf>
    <xf numFmtId="9" fontId="35" fillId="5" borderId="1" xfId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8" fillId="18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center" wrapText="1"/>
    </xf>
    <xf numFmtId="9" fontId="35" fillId="0" borderId="1" xfId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vertical="center"/>
    </xf>
    <xf numFmtId="0" fontId="16" fillId="7" borderId="1" xfId="0" applyFont="1" applyFill="1" applyBorder="1" applyAlignment="1">
      <alignment horizontal="center" vertical="top" wrapText="1"/>
    </xf>
    <xf numFmtId="0" fontId="8" fillId="0" borderId="1" xfId="3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 wrapText="1"/>
    </xf>
    <xf numFmtId="2" fontId="35" fillId="0" borderId="1" xfId="0" quotePrefix="1" applyNumberFormat="1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vertical="center" wrapText="1"/>
    </xf>
    <xf numFmtId="165" fontId="23" fillId="0" borderId="1" xfId="0" applyNumberFormat="1" applyFont="1" applyFill="1" applyBorder="1" applyAlignment="1">
      <alignment horizontal="center" vertical="center"/>
    </xf>
    <xf numFmtId="2" fontId="41" fillId="0" borderId="1" xfId="0" quotePrefix="1" applyNumberFormat="1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left" vertical="center" wrapText="1"/>
    </xf>
    <xf numFmtId="166" fontId="5" fillId="0" borderId="1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5" fillId="0" borderId="1" xfId="3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164" fontId="5" fillId="0" borderId="1" xfId="8" applyFont="1" applyFill="1" applyBorder="1" applyAlignment="1">
      <alignment vertical="center"/>
    </xf>
    <xf numFmtId="0" fontId="11" fillId="15" borderId="1" xfId="0" applyFont="1" applyFill="1" applyBorder="1" applyAlignment="1">
      <alignment horizontal="left" vertical="center" wrapText="1"/>
    </xf>
    <xf numFmtId="9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/>
    </xf>
    <xf numFmtId="0" fontId="9" fillId="5" borderId="1" xfId="0" applyFont="1" applyFill="1" applyBorder="1" applyAlignment="1">
      <alignment horizontal="center" vertical="top" wrapText="1"/>
    </xf>
    <xf numFmtId="0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2" fillId="0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3" fillId="15" borderId="1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right" vertical="center" wrapText="1"/>
    </xf>
    <xf numFmtId="2" fontId="12" fillId="0" borderId="1" xfId="0" applyNumberFormat="1" applyFont="1" applyFill="1" applyBorder="1" applyAlignment="1">
      <alignment horizontal="right" vertical="center" wrapText="1"/>
    </xf>
    <xf numFmtId="0" fontId="5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5" borderId="6" xfId="0" applyFont="1" applyFill="1" applyBorder="1"/>
    <xf numFmtId="0" fontId="8" fillId="5" borderId="17" xfId="0" applyFont="1" applyFill="1" applyBorder="1"/>
    <xf numFmtId="0" fontId="8" fillId="0" borderId="6" xfId="0" applyFont="1" applyBorder="1"/>
    <xf numFmtId="0" fontId="12" fillId="5" borderId="6" xfId="0" applyFont="1" applyFill="1" applyBorder="1"/>
    <xf numFmtId="0" fontId="12" fillId="0" borderId="6" xfId="0" applyFont="1" applyBorder="1"/>
    <xf numFmtId="0" fontId="13" fillId="0" borderId="15" xfId="0" applyFont="1" applyBorder="1"/>
    <xf numFmtId="0" fontId="13" fillId="0" borderId="12" xfId="0" applyFont="1" applyBorder="1"/>
    <xf numFmtId="0" fontId="5" fillId="0" borderId="12" xfId="0" applyFont="1" applyBorder="1"/>
    <xf numFmtId="0" fontId="13" fillId="0" borderId="11" xfId="0" applyFont="1" applyBorder="1"/>
    <xf numFmtId="0" fontId="41" fillId="0" borderId="11" xfId="0" applyFont="1" applyBorder="1"/>
    <xf numFmtId="2" fontId="13" fillId="0" borderId="12" xfId="0" applyNumberFormat="1" applyFont="1" applyBorder="1" applyAlignment="1">
      <alignment horizontal="right"/>
    </xf>
    <xf numFmtId="2" fontId="13" fillId="0" borderId="18" xfId="0" applyNumberFormat="1" applyFont="1" applyBorder="1" applyAlignment="1">
      <alignment horizontal="right"/>
    </xf>
    <xf numFmtId="0" fontId="2" fillId="0" borderId="1" xfId="0" applyFont="1" applyBorder="1"/>
    <xf numFmtId="0" fontId="27" fillId="2" borderId="1" xfId="0" applyNumberFormat="1" applyFont="1" applyFill="1" applyBorder="1" applyAlignment="1" applyProtection="1">
      <alignment vertical="center" wrapText="1"/>
    </xf>
    <xf numFmtId="0" fontId="8" fillId="0" borderId="1" xfId="6" applyFont="1" applyFill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>
      <alignment horizontal="left" vertical="center"/>
    </xf>
    <xf numFmtId="2" fontId="23" fillId="0" borderId="1" xfId="0" applyNumberFormat="1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left" vertical="center" wrapText="1"/>
    </xf>
    <xf numFmtId="2" fontId="13" fillId="0" borderId="1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42" fillId="9" borderId="1" xfId="0" applyFont="1" applyFill="1" applyBorder="1" applyAlignment="1">
      <alignment horizontal="center"/>
    </xf>
    <xf numFmtId="2" fontId="23" fillId="2" borderId="1" xfId="0" applyNumberFormat="1" applyFont="1" applyFill="1" applyBorder="1" applyAlignment="1">
      <alignment horizontal="right" vertical="center"/>
    </xf>
    <xf numFmtId="164" fontId="8" fillId="0" borderId="1" xfId="8" applyFont="1" applyFill="1" applyBorder="1" applyAlignment="1">
      <alignment vertical="center"/>
    </xf>
    <xf numFmtId="164" fontId="23" fillId="0" borderId="1" xfId="8" applyFont="1" applyFill="1" applyBorder="1" applyAlignment="1">
      <alignment vertical="center"/>
    </xf>
    <xf numFmtId="164" fontId="23" fillId="15" borderId="1" xfId="8" applyFont="1" applyFill="1" applyBorder="1" applyAlignment="1">
      <alignment vertical="center"/>
    </xf>
    <xf numFmtId="0" fontId="31" fillId="0" borderId="1" xfId="0" applyFont="1" applyFill="1" applyBorder="1"/>
    <xf numFmtId="164" fontId="23" fillId="0" borderId="1" xfId="8" applyFont="1" applyFill="1" applyBorder="1" applyAlignment="1">
      <alignment horizontal="right" vertical="center"/>
    </xf>
    <xf numFmtId="164" fontId="23" fillId="15" borderId="1" xfId="8" applyFont="1" applyFill="1" applyBorder="1" applyAlignment="1">
      <alignment horizontal="right" vertical="center"/>
    </xf>
    <xf numFmtId="0" fontId="1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15" applyFont="1" applyFill="1" applyBorder="1" applyAlignment="1">
      <alignment horizontal="left" vertical="center" wrapText="1"/>
    </xf>
    <xf numFmtId="2" fontId="13" fillId="15" borderId="1" xfId="0" applyNumberFormat="1" applyFont="1" applyFill="1" applyBorder="1" applyAlignment="1">
      <alignment horizontal="right" vertical="center"/>
    </xf>
    <xf numFmtId="0" fontId="34" fillId="0" borderId="1" xfId="0" applyFont="1" applyFill="1" applyBorder="1"/>
    <xf numFmtId="0" fontId="5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vertical="center" wrapText="1"/>
    </xf>
    <xf numFmtId="9" fontId="13" fillId="0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Fill="1" applyBorder="1" applyAlignment="1">
      <alignment horizontal="right" vertical="center" wrapText="1"/>
    </xf>
    <xf numFmtId="2" fontId="13" fillId="15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/>
    <xf numFmtId="2" fontId="13" fillId="5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/>
    </xf>
    <xf numFmtId="0" fontId="2" fillId="0" borderId="0" xfId="0" applyFont="1" applyFill="1" applyAlignment="1">
      <alignment horizontal="left" wrapText="1"/>
    </xf>
    <xf numFmtId="0" fontId="55" fillId="2" borderId="1" xfId="0" applyFont="1" applyFill="1" applyBorder="1" applyAlignment="1">
      <alignment horizontal="center" vertical="center" wrapText="1"/>
    </xf>
    <xf numFmtId="0" fontId="56" fillId="0" borderId="1" xfId="0" applyFont="1" applyFill="1" applyBorder="1" applyAlignment="1" applyProtection="1">
      <alignment horizontal="center" vertical="center" wrapText="1"/>
    </xf>
    <xf numFmtId="0" fontId="60" fillId="3" borderId="1" xfId="0" applyFont="1" applyFill="1" applyBorder="1" applyAlignment="1">
      <alignment horizontal="center" vertical="center" wrapText="1"/>
    </xf>
    <xf numFmtId="0" fontId="61" fillId="5" borderId="1" xfId="0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 vertical="top" wrapText="1"/>
    </xf>
    <xf numFmtId="1" fontId="19" fillId="3" borderId="1" xfId="0" applyNumberFormat="1" applyFont="1" applyFill="1" applyBorder="1" applyAlignment="1" applyProtection="1">
      <alignment horizontal="center" vertical="top" wrapText="1"/>
      <protection locked="0"/>
    </xf>
    <xf numFmtId="0" fontId="63" fillId="0" borderId="1" xfId="0" applyFont="1" applyFill="1" applyBorder="1" applyAlignment="1">
      <alignment horizontal="center" vertical="center" wrapText="1"/>
    </xf>
    <xf numFmtId="1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64" fillId="2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left" wrapText="1"/>
    </xf>
    <xf numFmtId="2" fontId="8" fillId="5" borderId="4" xfId="0" applyNumberFormat="1" applyFont="1" applyFill="1" applyBorder="1" applyAlignment="1">
      <alignment horizontal="right" vertical="top" wrapText="1"/>
    </xf>
    <xf numFmtId="2" fontId="8" fillId="5" borderId="3" xfId="0" applyNumberFormat="1" applyFont="1" applyFill="1" applyBorder="1" applyAlignment="1">
      <alignment horizontal="right" vertical="top" wrapText="1"/>
    </xf>
    <xf numFmtId="0" fontId="0" fillId="0" borderId="0" xfId="0" applyFont="1"/>
    <xf numFmtId="0" fontId="8" fillId="0" borderId="1" xfId="0" applyFont="1" applyBorder="1" applyAlignment="1">
      <alignment wrapText="1"/>
    </xf>
    <xf numFmtId="2" fontId="8" fillId="5" borderId="7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wrapText="1"/>
    </xf>
    <xf numFmtId="0" fontId="5" fillId="2" borderId="2" xfId="6" applyFont="1" applyFill="1" applyBorder="1" applyAlignment="1" applyProtection="1">
      <alignment horizontal="left" vertical="center" wrapText="1"/>
    </xf>
    <xf numFmtId="0" fontId="34" fillId="10" borderId="1" xfId="0" applyFont="1" applyFill="1" applyBorder="1" applyAlignment="1">
      <alignment horizontal="center" vertical="top" wrapText="1"/>
    </xf>
    <xf numFmtId="0" fontId="23" fillId="10" borderId="2" xfId="0" applyNumberFormat="1" applyFont="1" applyFill="1" applyBorder="1" applyAlignment="1">
      <alignment vertical="top" wrapText="1"/>
    </xf>
    <xf numFmtId="0" fontId="20" fillId="10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55" fillId="0" borderId="1" xfId="0" applyFont="1" applyFill="1" applyBorder="1" applyAlignment="1">
      <alignment horizontal="center" vertical="top" wrapText="1"/>
    </xf>
    <xf numFmtId="4" fontId="11" fillId="0" borderId="1" xfId="0" applyNumberFormat="1" applyFont="1" applyFill="1" applyBorder="1" applyAlignment="1">
      <alignment horizontal="right" vertical="center" wrapText="1"/>
    </xf>
    <xf numFmtId="1" fontId="65" fillId="3" borderId="2" xfId="0" applyNumberFormat="1" applyFont="1" applyFill="1" applyBorder="1" applyAlignment="1" applyProtection="1">
      <alignment horizontal="center" vertical="top" wrapText="1"/>
      <protection locked="0"/>
    </xf>
    <xf numFmtId="0" fontId="62" fillId="10" borderId="1" xfId="0" applyFont="1" applyFill="1" applyBorder="1" applyAlignment="1">
      <alignment horizontal="center" vertical="top" wrapText="1"/>
    </xf>
    <xf numFmtId="0" fontId="8" fillId="4" borderId="2" xfId="6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left" vertical="center" wrapText="1"/>
    </xf>
    <xf numFmtId="0" fontId="43" fillId="5" borderId="6" xfId="0" applyFont="1" applyFill="1" applyBorder="1" applyAlignment="1">
      <alignment horizontal="left" vertical="center" wrapText="1"/>
    </xf>
    <xf numFmtId="0" fontId="44" fillId="5" borderId="1" xfId="0" applyFont="1" applyFill="1" applyBorder="1" applyAlignment="1">
      <alignment horizontal="left" vertical="center" wrapText="1"/>
    </xf>
    <xf numFmtId="1" fontId="19" fillId="11" borderId="1" xfId="0" applyNumberFormat="1" applyFont="1" applyFill="1" applyBorder="1" applyAlignment="1" applyProtection="1">
      <alignment horizontal="center" vertical="top" wrapText="1"/>
      <protection locked="0"/>
    </xf>
    <xf numFmtId="0" fontId="39" fillId="2" borderId="1" xfId="0" applyFont="1" applyFill="1" applyBorder="1" applyAlignment="1">
      <alignment horizontal="center" wrapText="1"/>
    </xf>
    <xf numFmtId="0" fontId="13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2" fontId="8" fillId="0" borderId="4" xfId="0" applyNumberFormat="1" applyFont="1" applyFill="1" applyBorder="1" applyAlignment="1">
      <alignment vertical="center"/>
    </xf>
    <xf numFmtId="0" fontId="5" fillId="10" borderId="3" xfId="0" applyFont="1" applyFill="1" applyBorder="1" applyAlignment="1">
      <alignment horizontal="center"/>
    </xf>
    <xf numFmtId="0" fontId="13" fillId="0" borderId="6" xfId="0" applyFont="1" applyBorder="1" applyAlignment="1">
      <alignment wrapText="1"/>
    </xf>
    <xf numFmtId="0" fontId="62" fillId="5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horizontal="right" vertical="center"/>
    </xf>
    <xf numFmtId="1" fontId="19" fillId="5" borderId="1" xfId="0" applyNumberFormat="1" applyFont="1" applyFill="1" applyBorder="1" applyAlignment="1" applyProtection="1">
      <alignment horizontal="center" vertical="top" wrapText="1"/>
      <protection locked="0"/>
    </xf>
    <xf numFmtId="0" fontId="8" fillId="2" borderId="0" xfId="0" applyFont="1" applyFill="1" applyAlignment="1">
      <alignment wrapText="1"/>
    </xf>
    <xf numFmtId="0" fontId="62" fillId="15" borderId="1" xfId="0" applyFont="1" applyFill="1" applyBorder="1" applyAlignment="1">
      <alignment horizontal="center" vertical="top" wrapText="1"/>
    </xf>
    <xf numFmtId="2" fontId="50" fillId="0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 applyProtection="1">
      <alignment vertical="center" wrapText="1"/>
      <protection locked="0"/>
    </xf>
    <xf numFmtId="0" fontId="13" fillId="0" borderId="6" xfId="0" applyFont="1" applyFill="1" applyBorder="1" applyAlignment="1">
      <alignment horizontal="left" vertical="center" wrapText="1"/>
    </xf>
    <xf numFmtId="0" fontId="23" fillId="10" borderId="1" xfId="0" applyFont="1" applyFill="1" applyBorder="1"/>
    <xf numFmtId="0" fontId="23" fillId="5" borderId="2" xfId="0" applyFont="1" applyFill="1" applyBorder="1" applyAlignment="1">
      <alignment horizontal="left" vertical="center" wrapText="1"/>
    </xf>
    <xf numFmtId="0" fontId="23" fillId="0" borderId="6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wrapText="1"/>
    </xf>
    <xf numFmtId="0" fontId="18" fillId="5" borderId="1" xfId="0" applyFont="1" applyFill="1" applyBorder="1" applyAlignment="1">
      <alignment horizontal="left" wrapText="1"/>
    </xf>
    <xf numFmtId="2" fontId="18" fillId="5" borderId="7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wrapText="1"/>
    </xf>
    <xf numFmtId="0" fontId="18" fillId="0" borderId="1" xfId="0" applyFont="1" applyFill="1" applyBorder="1" applyAlignment="1">
      <alignment horizontal="left" vertical="center" wrapText="1"/>
    </xf>
    <xf numFmtId="2" fontId="8" fillId="0" borderId="5" xfId="0" applyNumberFormat="1" applyFont="1" applyFill="1" applyBorder="1" applyAlignment="1">
      <alignment horizontal="right" vertical="center"/>
    </xf>
    <xf numFmtId="1" fontId="19" fillId="3" borderId="6" xfId="0" applyNumberFormat="1" applyFont="1" applyFill="1" applyBorder="1" applyAlignment="1" applyProtection="1">
      <alignment horizontal="center" vertical="top" wrapText="1"/>
      <protection locked="0"/>
    </xf>
    <xf numFmtId="1" fontId="20" fillId="3" borderId="6" xfId="0" applyNumberFormat="1" applyFont="1" applyFill="1" applyBorder="1" applyAlignment="1" applyProtection="1">
      <alignment horizontal="center" vertical="top" wrapText="1"/>
      <protection locked="0"/>
    </xf>
    <xf numFmtId="0" fontId="8" fillId="2" borderId="12" xfId="0" applyFont="1" applyFill="1" applyBorder="1" applyAlignment="1">
      <alignment wrapText="1"/>
    </xf>
    <xf numFmtId="0" fontId="13" fillId="0" borderId="6" xfId="0" applyFont="1" applyFill="1" applyBorder="1" applyAlignment="1">
      <alignment wrapText="1"/>
    </xf>
    <xf numFmtId="2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23" fillId="0" borderId="0" xfId="0" applyFont="1"/>
    <xf numFmtId="0" fontId="43" fillId="0" borderId="1" xfId="0" applyFont="1" applyFill="1" applyBorder="1" applyAlignment="1">
      <alignment horizontal="left" vertical="center" wrapText="1"/>
    </xf>
    <xf numFmtId="2" fontId="50" fillId="0" borderId="3" xfId="0" applyNumberFormat="1" applyFont="1" applyFill="1" applyBorder="1" applyAlignment="1">
      <alignment horizontal="right" vertical="center"/>
    </xf>
    <xf numFmtId="0" fontId="43" fillId="2" borderId="1" xfId="0" applyFont="1" applyFill="1" applyBorder="1" applyAlignment="1">
      <alignment wrapText="1"/>
    </xf>
    <xf numFmtId="0" fontId="44" fillId="0" borderId="1" xfId="0" applyFont="1" applyFill="1" applyBorder="1" applyAlignment="1">
      <alignment horizontal="left" wrapText="1"/>
    </xf>
    <xf numFmtId="0" fontId="44" fillId="0" borderId="6" xfId="0" applyFont="1" applyFill="1" applyBorder="1" applyAlignment="1">
      <alignment wrapText="1"/>
    </xf>
    <xf numFmtId="0" fontId="13" fillId="13" borderId="6" xfId="0" applyFont="1" applyFill="1" applyBorder="1" applyAlignment="1">
      <alignment horizontal="left" vertical="center" wrapText="1"/>
    </xf>
    <xf numFmtId="0" fontId="23" fillId="13" borderId="1" xfId="0" applyFont="1" applyFill="1" applyBorder="1" applyAlignment="1">
      <alignment horizontal="left" vertical="center" wrapText="1"/>
    </xf>
    <xf numFmtId="0" fontId="42" fillId="0" borderId="0" xfId="0" applyFont="1" applyAlignment="1"/>
    <xf numFmtId="0" fontId="23" fillId="5" borderId="6" xfId="0" applyFont="1" applyFill="1" applyBorder="1" applyAlignment="1">
      <alignment horizontal="left" vertical="center" wrapText="1"/>
    </xf>
    <xf numFmtId="0" fontId="5" fillId="10" borderId="12" xfId="0" applyFont="1" applyFill="1" applyBorder="1" applyAlignment="1">
      <alignment horizontal="center"/>
    </xf>
    <xf numFmtId="0" fontId="23" fillId="5" borderId="15" xfId="0" applyFont="1" applyFill="1" applyBorder="1" applyAlignment="1">
      <alignment horizontal="left" vertical="center" wrapText="1"/>
    </xf>
    <xf numFmtId="0" fontId="42" fillId="10" borderId="1" xfId="0" applyFont="1" applyFill="1" applyBorder="1" applyAlignment="1">
      <alignment horizontal="center" vertical="top" wrapText="1"/>
    </xf>
    <xf numFmtId="0" fontId="16" fillId="7" borderId="10" xfId="0" applyFont="1" applyFill="1" applyBorder="1" applyAlignment="1">
      <alignment horizontal="center" wrapText="1"/>
    </xf>
    <xf numFmtId="0" fontId="23" fillId="5" borderId="16" xfId="0" applyFont="1" applyFill="1" applyBorder="1" applyAlignment="1">
      <alignment horizontal="left" vertical="center" wrapText="1"/>
    </xf>
    <xf numFmtId="0" fontId="8" fillId="13" borderId="1" xfId="0" applyFont="1" applyFill="1" applyBorder="1" applyAlignment="1">
      <alignment horizontal="left" vertical="center" wrapText="1"/>
    </xf>
    <xf numFmtId="0" fontId="8" fillId="13" borderId="9" xfId="0" applyFont="1" applyFill="1" applyBorder="1" applyAlignment="1">
      <alignment horizontal="left" vertical="center" wrapText="1"/>
    </xf>
    <xf numFmtId="0" fontId="23" fillId="13" borderId="16" xfId="0" applyFont="1" applyFill="1" applyBorder="1" applyAlignment="1">
      <alignment horizontal="left" vertical="center" wrapText="1"/>
    </xf>
    <xf numFmtId="0" fontId="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8" fillId="0" borderId="3" xfId="0" applyNumberFormat="1" applyFont="1" applyFill="1" applyBorder="1" applyAlignment="1">
      <alignment horizontal="left" vertical="center" wrapText="1"/>
    </xf>
    <xf numFmtId="0" fontId="23" fillId="13" borderId="6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vertical="center" wrapText="1"/>
    </xf>
    <xf numFmtId="2" fontId="8" fillId="0" borderId="7" xfId="0" applyNumberFormat="1" applyFont="1" applyFill="1" applyBorder="1" applyAlignment="1">
      <alignment horizontal="right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2" fontId="23" fillId="0" borderId="5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 wrapText="1"/>
    </xf>
    <xf numFmtId="2" fontId="23" fillId="0" borderId="5" xfId="0" applyNumberFormat="1" applyFont="1" applyFill="1" applyBorder="1" applyAlignment="1">
      <alignment horizontal="right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23" fillId="0" borderId="1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>
      <alignment horizontal="center" vertical="center" wrapText="1"/>
    </xf>
    <xf numFmtId="2" fontId="8" fillId="5" borderId="5" xfId="0" applyNumberFormat="1" applyFont="1" applyFill="1" applyBorder="1" applyAlignment="1">
      <alignment horizontal="right" vertical="center"/>
    </xf>
    <xf numFmtId="1" fontId="19" fillId="5" borderId="6" xfId="0" applyNumberFormat="1" applyFont="1" applyFill="1" applyBorder="1" applyAlignment="1" applyProtection="1">
      <alignment horizontal="center" vertical="top" wrapText="1"/>
      <protection locked="0"/>
    </xf>
    <xf numFmtId="0" fontId="8" fillId="10" borderId="2" xfId="0" applyFont="1" applyFill="1" applyBorder="1" applyAlignment="1">
      <alignment horizontal="left" vertical="center" wrapText="1"/>
    </xf>
    <xf numFmtId="2" fontId="23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vertical="center" wrapText="1"/>
    </xf>
    <xf numFmtId="0" fontId="23" fillId="0" borderId="6" xfId="0" applyFont="1" applyFill="1" applyBorder="1" applyAlignment="1" applyProtection="1">
      <alignment horizontal="center" vertical="center"/>
      <protection locked="0"/>
    </xf>
    <xf numFmtId="1" fontId="41" fillId="0" borderId="1" xfId="0" applyNumberFormat="1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vertical="center" wrapText="1"/>
    </xf>
    <xf numFmtId="0" fontId="8" fillId="16" borderId="1" xfId="0" applyFont="1" applyFill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 wrapText="1"/>
    </xf>
    <xf numFmtId="4" fontId="8" fillId="16" borderId="1" xfId="0" applyNumberFormat="1" applyFont="1" applyFill="1" applyBorder="1" applyAlignment="1">
      <alignment horizontal="right" vertical="center"/>
    </xf>
    <xf numFmtId="4" fontId="8" fillId="16" borderId="1" xfId="0" applyNumberFormat="1" applyFont="1" applyFill="1" applyBorder="1" applyAlignment="1">
      <alignment horizontal="right" vertical="center" wrapText="1"/>
    </xf>
    <xf numFmtId="0" fontId="8" fillId="16" borderId="1" xfId="0" applyFont="1" applyFill="1" applyBorder="1" applyAlignment="1">
      <alignment horizontal="left" vertical="center" wrapText="1"/>
    </xf>
    <xf numFmtId="2" fontId="8" fillId="16" borderId="5" xfId="0" applyNumberFormat="1" applyFont="1" applyFill="1" applyBorder="1" applyAlignment="1">
      <alignment horizontal="right" vertical="center"/>
    </xf>
    <xf numFmtId="2" fontId="50" fillId="16" borderId="1" xfId="0" applyNumberFormat="1" applyFont="1" applyFill="1" applyBorder="1" applyAlignment="1">
      <alignment horizontal="right" vertical="center"/>
    </xf>
    <xf numFmtId="4" fontId="23" fillId="0" borderId="5" xfId="0" applyNumberFormat="1" applyFont="1" applyFill="1" applyBorder="1" applyAlignment="1">
      <alignment horizontal="right" vertical="center"/>
    </xf>
    <xf numFmtId="4" fontId="23" fillId="0" borderId="9" xfId="0" applyNumberFormat="1" applyFont="1" applyFill="1" applyBorder="1" applyAlignment="1">
      <alignment horizontal="right" vertical="center" wrapText="1"/>
    </xf>
    <xf numFmtId="4" fontId="23" fillId="0" borderId="5" xfId="0" applyNumberFormat="1" applyFont="1" applyFill="1" applyBorder="1" applyAlignment="1">
      <alignment horizontal="right" vertical="center" wrapText="1"/>
    </xf>
    <xf numFmtId="4" fontId="23" fillId="0" borderId="2" xfId="0" applyNumberFormat="1" applyFont="1" applyFill="1" applyBorder="1" applyAlignment="1">
      <alignment horizontal="right" vertical="center" wrapText="1"/>
    </xf>
    <xf numFmtId="2" fontId="8" fillId="0" borderId="3" xfId="0" applyNumberFormat="1" applyFont="1" applyFill="1" applyBorder="1" applyAlignment="1">
      <alignment horizontal="right" vertical="center" wrapText="1"/>
    </xf>
    <xf numFmtId="0" fontId="23" fillId="0" borderId="12" xfId="0" applyFont="1" applyFill="1" applyBorder="1" applyAlignment="1">
      <alignment horizontal="center" vertical="center" wrapText="1"/>
    </xf>
    <xf numFmtId="9" fontId="41" fillId="0" borderId="12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right" vertical="center" wrapText="1"/>
    </xf>
    <xf numFmtId="0" fontId="8" fillId="0" borderId="0" xfId="0" applyFont="1"/>
    <xf numFmtId="0" fontId="13" fillId="0" borderId="16" xfId="0" applyFont="1" applyFill="1" applyBorder="1"/>
    <xf numFmtId="0" fontId="13" fillId="0" borderId="3" xfId="0" applyFont="1" applyFill="1" applyBorder="1"/>
    <xf numFmtId="0" fontId="41" fillId="0" borderId="3" xfId="0" applyFont="1" applyFill="1" applyBorder="1"/>
    <xf numFmtId="0" fontId="13" fillId="0" borderId="9" xfId="0" applyFont="1" applyFill="1" applyBorder="1" applyAlignment="1">
      <alignment horizontal="right"/>
    </xf>
    <xf numFmtId="0" fontId="13" fillId="0" borderId="16" xfId="0" applyFont="1" applyFill="1" applyBorder="1" applyAlignment="1">
      <alignment wrapText="1"/>
    </xf>
    <xf numFmtId="2" fontId="13" fillId="0" borderId="5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right"/>
    </xf>
    <xf numFmtId="0" fontId="25" fillId="5" borderId="1" xfId="0" applyFont="1" applyFill="1" applyBorder="1" applyAlignment="1">
      <alignment vertical="center" wrapText="1"/>
    </xf>
    <xf numFmtId="1" fontId="19" fillId="3" borderId="3" xfId="0" applyNumberFormat="1" applyFont="1" applyFill="1" applyBorder="1" applyAlignment="1" applyProtection="1">
      <alignment horizontal="center" vertical="top" wrapText="1"/>
      <protection locked="0"/>
    </xf>
    <xf numFmtId="2" fontId="50" fillId="0" borderId="1" xfId="0" applyNumberFormat="1" applyFont="1" applyFill="1" applyBorder="1" applyAlignment="1">
      <alignment vertical="center"/>
    </xf>
    <xf numFmtId="0" fontId="12" fillId="0" borderId="16" xfId="0" applyFont="1" applyFill="1" applyBorder="1" applyAlignment="1">
      <alignment wrapText="1"/>
    </xf>
    <xf numFmtId="0" fontId="71" fillId="0" borderId="5" xfId="0" applyFont="1" applyBorder="1" applyAlignment="1">
      <alignment horizontal="left"/>
    </xf>
    <xf numFmtId="2" fontId="18" fillId="0" borderId="1" xfId="0" applyNumberFormat="1" applyFont="1" applyFill="1" applyBorder="1" applyAlignment="1">
      <alignment vertical="center"/>
    </xf>
    <xf numFmtId="0" fontId="5" fillId="10" borderId="7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 vertical="center" wrapText="1"/>
    </xf>
    <xf numFmtId="2" fontId="8" fillId="5" borderId="12" xfId="0" applyNumberFormat="1" applyFont="1" applyFill="1" applyBorder="1" applyAlignment="1">
      <alignment horizontal="right" vertical="top" wrapText="1"/>
    </xf>
    <xf numFmtId="0" fontId="57" fillId="2" borderId="2" xfId="0" applyNumberFormat="1" applyFont="1" applyFill="1" applyBorder="1" applyAlignment="1">
      <alignment vertical="top" wrapText="1"/>
    </xf>
    <xf numFmtId="0" fontId="8" fillId="0" borderId="1" xfId="6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wrapText="1"/>
    </xf>
    <xf numFmtId="0" fontId="28" fillId="0" borderId="1" xfId="0" applyFont="1" applyBorder="1" applyAlignment="1">
      <alignment wrapText="1"/>
    </xf>
    <xf numFmtId="0" fontId="13" fillId="0" borderId="15" xfId="0" applyFont="1" applyBorder="1" applyAlignment="1">
      <alignment wrapText="1"/>
    </xf>
    <xf numFmtId="0" fontId="23" fillId="5" borderId="12" xfId="0" applyFont="1" applyFill="1" applyBorder="1" applyAlignment="1">
      <alignment horizontal="left" vertical="center" wrapText="1"/>
    </xf>
    <xf numFmtId="1" fontId="20" fillId="3" borderId="8" xfId="0" applyNumberFormat="1" applyFont="1" applyFill="1" applyBorder="1" applyAlignment="1" applyProtection="1">
      <alignment horizontal="center" vertical="top" wrapText="1"/>
      <protection locked="0"/>
    </xf>
    <xf numFmtId="0" fontId="44" fillId="0" borderId="0" xfId="0" applyFont="1" applyAlignment="1"/>
    <xf numFmtId="1" fontId="19" fillId="17" borderId="1" xfId="0" applyNumberFormat="1" applyFont="1" applyFill="1" applyBorder="1" applyAlignment="1" applyProtection="1">
      <alignment horizontal="center" vertical="top" wrapText="1"/>
      <protection locked="0"/>
    </xf>
    <xf numFmtId="0" fontId="27" fillId="2" borderId="1" xfId="0" applyNumberFormat="1" applyFont="1" applyFill="1" applyBorder="1" applyAlignment="1" applyProtection="1">
      <alignment horizontal="center" vertical="center"/>
    </xf>
    <xf numFmtId="1" fontId="20" fillId="11" borderId="1" xfId="0" applyNumberFormat="1" applyFont="1" applyFill="1" applyBorder="1" applyAlignment="1" applyProtection="1">
      <alignment horizontal="center" vertical="top" wrapText="1"/>
      <protection locked="0"/>
    </xf>
    <xf numFmtId="0" fontId="27" fillId="0" borderId="1" xfId="0" applyFont="1" applyFill="1" applyBorder="1" applyAlignment="1">
      <alignment horizontal="left" vertical="center" wrapText="1"/>
    </xf>
    <xf numFmtId="0" fontId="62" fillId="19" borderId="1" xfId="0" applyFont="1" applyFill="1" applyBorder="1" applyAlignment="1">
      <alignment horizontal="center" vertical="top" wrapText="1"/>
    </xf>
    <xf numFmtId="1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40" fillId="10" borderId="1" xfId="0" applyFont="1" applyFill="1" applyBorder="1" applyAlignment="1">
      <alignment horizontal="left"/>
    </xf>
    <xf numFmtId="2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23" fillId="2" borderId="1" xfId="0" applyFont="1" applyFill="1" applyBorder="1"/>
    <xf numFmtId="0" fontId="39" fillId="2" borderId="1" xfId="0" applyFont="1" applyFill="1" applyBorder="1" applyAlignment="1">
      <alignment horizontal="left" vertical="center" wrapText="1"/>
    </xf>
    <xf numFmtId="0" fontId="39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1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4" fillId="20" borderId="1" xfId="0" applyFont="1" applyFill="1" applyBorder="1" applyAlignment="1">
      <alignment horizontal="center" vertical="top" wrapText="1"/>
    </xf>
    <xf numFmtId="0" fontId="19" fillId="3" borderId="1" xfId="0" applyFont="1" applyFill="1" applyBorder="1" applyAlignment="1">
      <alignment horizontal="center"/>
    </xf>
    <xf numFmtId="0" fontId="0" fillId="0" borderId="6" xfId="0" applyFont="1" applyBorder="1"/>
    <xf numFmtId="0" fontId="71" fillId="0" borderId="1" xfId="0" applyFont="1" applyBorder="1" applyAlignment="1">
      <alignment horizontal="left"/>
    </xf>
    <xf numFmtId="0" fontId="39" fillId="6" borderId="1" xfId="0" applyFont="1" applyFill="1" applyBorder="1" applyAlignment="1">
      <alignment horizontal="left" vertical="center" wrapText="1"/>
    </xf>
    <xf numFmtId="0" fontId="39" fillId="3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horizontal="center"/>
    </xf>
    <xf numFmtId="0" fontId="0" fillId="5" borderId="15" xfId="0" applyFont="1" applyFill="1" applyBorder="1"/>
    <xf numFmtId="0" fontId="52" fillId="2" borderId="1" xfId="0" applyFont="1" applyFill="1" applyBorder="1" applyAlignment="1">
      <alignment horizontal="left" vertical="center" wrapText="1"/>
    </xf>
    <xf numFmtId="0" fontId="34" fillId="2" borderId="1" xfId="0" applyFont="1" applyFill="1" applyBorder="1" applyAlignment="1">
      <alignment horizontal="center" vertical="top" wrapText="1"/>
    </xf>
    <xf numFmtId="0" fontId="8" fillId="0" borderId="1" xfId="4" applyFont="1" applyFill="1" applyBorder="1" applyAlignment="1" applyProtection="1">
      <alignment horizontal="left" vertical="center" wrapText="1"/>
    </xf>
    <xf numFmtId="0" fontId="8" fillId="0" borderId="1" xfId="4" applyFont="1" applyFill="1" applyBorder="1" applyAlignment="1">
      <alignment horizontal="center" vertical="center" wrapText="1"/>
    </xf>
    <xf numFmtId="0" fontId="8" fillId="0" borderId="1" xfId="13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vertical="center" wrapText="1"/>
    </xf>
    <xf numFmtId="0" fontId="8" fillId="0" borderId="1" xfId="5" applyFont="1" applyFill="1" applyBorder="1" applyAlignment="1">
      <alignment horizontal="left" vertical="center" wrapText="1"/>
    </xf>
    <xf numFmtId="0" fontId="8" fillId="0" borderId="1" xfId="5" applyFont="1" applyFill="1" applyBorder="1" applyAlignment="1">
      <alignment horizontal="center" vertical="center"/>
    </xf>
    <xf numFmtId="0" fontId="8" fillId="0" borderId="1" xfId="4" applyFont="1" applyFill="1" applyBorder="1" applyAlignment="1" applyProtection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1" xfId="5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vertical="center" wrapText="1"/>
    </xf>
    <xf numFmtId="0" fontId="5" fillId="0" borderId="1" xfId="4" applyFont="1" applyFill="1" applyBorder="1" applyAlignment="1">
      <alignment horizontal="center" vertical="center"/>
    </xf>
    <xf numFmtId="166" fontId="8" fillId="0" borderId="1" xfId="0" applyNumberFormat="1" applyFont="1" applyFill="1" applyBorder="1" applyAlignment="1">
      <alignment horizontal="center" vertical="center"/>
    </xf>
    <xf numFmtId="0" fontId="8" fillId="0" borderId="1" xfId="5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2" fontId="8" fillId="0" borderId="1" xfId="8" applyNumberFormat="1" applyFont="1" applyFill="1" applyBorder="1" applyAlignment="1">
      <alignment horizontal="center" vertical="center"/>
    </xf>
    <xf numFmtId="3" fontId="5" fillId="0" borderId="1" xfId="2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9" fontId="5" fillId="0" borderId="1" xfId="4" applyNumberFormat="1" applyFont="1" applyFill="1" applyBorder="1" applyAlignment="1">
      <alignment horizontal="center" vertical="center" wrapText="1"/>
    </xf>
    <xf numFmtId="9" fontId="5" fillId="0" borderId="1" xfId="1" applyFont="1" applyFill="1" applyBorder="1" applyAlignment="1">
      <alignment horizontal="center" vertical="center"/>
    </xf>
    <xf numFmtId="0" fontId="8" fillId="0" borderId="1" xfId="6" applyFont="1" applyFill="1" applyBorder="1" applyAlignment="1">
      <alignment horizontal="center" vertical="center" wrapText="1"/>
    </xf>
    <xf numFmtId="0" fontId="77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 applyProtection="1">
      <alignment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top" wrapText="1"/>
    </xf>
    <xf numFmtId="2" fontId="5" fillId="0" borderId="1" xfId="0" quotePrefix="1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8" fillId="0" borderId="1" xfId="0" applyFont="1" applyFill="1" applyBorder="1" applyAlignment="1">
      <alignment wrapText="1"/>
    </xf>
    <xf numFmtId="0" fontId="8" fillId="0" borderId="1" xfId="11" applyNumberFormat="1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vertical="center" wrapText="1"/>
    </xf>
    <xf numFmtId="0" fontId="8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78" fillId="0" borderId="1" xfId="0" applyFont="1" applyFill="1" applyBorder="1" applyAlignment="1">
      <alignment horizontal="right"/>
    </xf>
    <xf numFmtId="0" fontId="8" fillId="0" borderId="1" xfId="6" applyFont="1" applyFill="1" applyBorder="1" applyAlignment="1" applyProtection="1">
      <alignment vertical="center" wrapText="1"/>
    </xf>
    <xf numFmtId="0" fontId="8" fillId="0" borderId="1" xfId="2" applyFont="1" applyFill="1" applyBorder="1" applyAlignment="1" applyProtection="1">
      <alignment vertical="center" wrapText="1"/>
    </xf>
    <xf numFmtId="0" fontId="5" fillId="0" borderId="0" xfId="0" applyFont="1" applyFill="1" applyAlignment="1">
      <alignment horizontal="center"/>
    </xf>
    <xf numFmtId="4" fontId="5" fillId="0" borderId="1" xfId="4" applyNumberFormat="1" applyFont="1" applyFill="1" applyBorder="1" applyAlignment="1">
      <alignment horizontal="center" vertical="center" wrapText="1"/>
    </xf>
    <xf numFmtId="9" fontId="5" fillId="0" borderId="1" xfId="16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79" fillId="0" borderId="1" xfId="0" applyFont="1" applyFill="1" applyBorder="1" applyAlignment="1">
      <alignment horizontal="left" vertical="center"/>
    </xf>
    <xf numFmtId="0" fontId="79" fillId="0" borderId="1" xfId="0" applyFont="1" applyFill="1" applyBorder="1" applyAlignment="1">
      <alignment horizontal="center" vertical="center" wrapText="1"/>
    </xf>
    <xf numFmtId="0" fontId="79" fillId="0" borderId="1" xfId="0" applyNumberFormat="1" applyFont="1" applyFill="1" applyBorder="1" applyAlignment="1">
      <alignment horizontal="center" vertical="center"/>
    </xf>
    <xf numFmtId="0" fontId="8" fillId="0" borderId="1" xfId="4" applyFont="1" applyFill="1" applyBorder="1" applyAlignment="1" applyProtection="1">
      <alignment horizontal="center" vertical="center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right" vertical="center"/>
    </xf>
    <xf numFmtId="2" fontId="5" fillId="3" borderId="1" xfId="0" applyNumberFormat="1" applyFont="1" applyFill="1" applyBorder="1" applyAlignment="1">
      <alignment horizontal="right" vertical="center"/>
    </xf>
    <xf numFmtId="4" fontId="5" fillId="3" borderId="1" xfId="0" applyNumberFormat="1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left" vertical="center" wrapText="1"/>
    </xf>
    <xf numFmtId="0" fontId="8" fillId="3" borderId="1" xfId="0" applyNumberFormat="1" applyFont="1" applyFill="1" applyBorder="1" applyAlignment="1" applyProtection="1">
      <alignment horizontal="center" vertical="center"/>
      <protection locked="0"/>
    </xf>
    <xf numFmtId="0" fontId="8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/>
    <xf numFmtId="9" fontId="5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top" wrapText="1"/>
    </xf>
    <xf numFmtId="1" fontId="8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3" borderId="1" xfId="15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 vertical="top" wrapText="1"/>
    </xf>
    <xf numFmtId="0" fontId="79" fillId="3" borderId="1" xfId="0" applyFont="1" applyFill="1" applyBorder="1" applyAlignment="1">
      <alignment horizontal="center"/>
    </xf>
    <xf numFmtId="0" fontId="79" fillId="3" borderId="1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/>
    </xf>
  </cellXfs>
  <cellStyles count="17">
    <cellStyle name="Excel Built-in Normal" xfId="9"/>
    <cellStyle name="Excel Built-in Normal 3" xfId="11"/>
    <cellStyle name="Įprastas" xfId="0" builtinId="0"/>
    <cellStyle name="Kablelis" xfId="8" builtinId="3"/>
    <cellStyle name="Normal 2" xfId="7"/>
    <cellStyle name="Normal 2 2" xfId="6"/>
    <cellStyle name="Normal 2 2 2" xfId="15"/>
    <cellStyle name="Normal 3" xfId="4"/>
    <cellStyle name="Normal 3 2" xfId="14"/>
    <cellStyle name="Normal 5" xfId="12"/>
    <cellStyle name="Normal_SARASAS" xfId="3"/>
    <cellStyle name="Normal_sarasas_1" xfId="13"/>
    <cellStyle name="Normal_Sheet1" xfId="5"/>
    <cellStyle name="Normal_Sheet3" xfId="2"/>
    <cellStyle name="Percent 2" xfId="10"/>
    <cellStyle name="Percent 3" xfId="16"/>
    <cellStyle name="Procenta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8"/>
  <sheetViews>
    <sheetView tabSelected="1" topLeftCell="A103" workbookViewId="0">
      <selection activeCell="E88" sqref="E88:J90"/>
    </sheetView>
  </sheetViews>
  <sheetFormatPr defaultColWidth="9.140625" defaultRowHeight="15"/>
  <cols>
    <col min="1" max="1" width="7.7109375" style="12" customWidth="1"/>
    <col min="2" max="2" width="11.5703125" style="750" customWidth="1"/>
    <col min="3" max="3" width="37.28515625" style="12" customWidth="1"/>
    <col min="4" max="4" width="7.42578125" style="12" customWidth="1"/>
    <col min="5" max="5" width="11.140625" style="280" customWidth="1"/>
    <col min="6" max="6" width="9.140625" style="12" customWidth="1"/>
    <col min="7" max="7" width="7" style="12" customWidth="1"/>
    <col min="8" max="8" width="12" style="12" customWidth="1"/>
    <col min="9" max="9" width="12.42578125" style="12" customWidth="1"/>
    <col min="10" max="10" width="26.85546875" style="12" customWidth="1"/>
    <col min="11" max="16384" width="9.140625" style="12"/>
  </cols>
  <sheetData>
    <row r="1" spans="1:10">
      <c r="I1" s="12" t="s">
        <v>479</v>
      </c>
    </row>
    <row r="2" spans="1:10">
      <c r="I2" s="12" t="s">
        <v>480</v>
      </c>
    </row>
    <row r="3" spans="1:10">
      <c r="C3" s="780" t="s">
        <v>481</v>
      </c>
      <c r="D3" s="780"/>
      <c r="E3" s="780"/>
      <c r="F3" s="780"/>
    </row>
    <row r="4" spans="1:10">
      <c r="A4" s="758" t="s">
        <v>482</v>
      </c>
      <c r="B4" s="758"/>
      <c r="C4" s="758"/>
    </row>
    <row r="6" spans="1:10" ht="60">
      <c r="A6" s="4" t="s">
        <v>448</v>
      </c>
      <c r="B6" s="5" t="s">
        <v>1</v>
      </c>
      <c r="C6" s="6" t="s">
        <v>2</v>
      </c>
      <c r="D6" s="7" t="s">
        <v>3</v>
      </c>
      <c r="E6" s="175" t="s">
        <v>281</v>
      </c>
      <c r="F6" s="751" t="s">
        <v>4</v>
      </c>
      <c r="G6" s="752" t="s">
        <v>5</v>
      </c>
      <c r="H6" s="8" t="s">
        <v>449</v>
      </c>
      <c r="I6" s="8" t="s">
        <v>450</v>
      </c>
      <c r="J6" s="753" t="s">
        <v>451</v>
      </c>
    </row>
    <row r="7" spans="1:10" ht="44.25" customHeight="1">
      <c r="A7" s="175">
        <v>1</v>
      </c>
      <c r="B7" s="175" t="s">
        <v>14</v>
      </c>
      <c r="C7" s="188" t="s">
        <v>39</v>
      </c>
      <c r="D7" s="175" t="s">
        <v>15</v>
      </c>
      <c r="E7" s="7">
        <v>600</v>
      </c>
      <c r="F7" s="276"/>
      <c r="G7" s="729"/>
      <c r="H7" s="190"/>
      <c r="I7" s="28"/>
      <c r="J7" s="730"/>
    </row>
    <row r="8" spans="1:10" ht="45">
      <c r="A8" s="194">
        <v>2</v>
      </c>
      <c r="B8" s="5" t="s">
        <v>179</v>
      </c>
      <c r="C8" s="465" t="s">
        <v>118</v>
      </c>
      <c r="D8" s="144" t="s">
        <v>15</v>
      </c>
      <c r="E8" s="5">
        <v>2</v>
      </c>
      <c r="F8" s="348"/>
      <c r="G8" s="731"/>
      <c r="H8" s="190"/>
      <c r="I8" s="28"/>
      <c r="J8" s="730"/>
    </row>
    <row r="9" spans="1:10" ht="45">
      <c r="A9" s="175">
        <v>3</v>
      </c>
      <c r="B9" s="143" t="s">
        <v>201</v>
      </c>
      <c r="C9" s="743" t="s">
        <v>452</v>
      </c>
      <c r="D9" s="408" t="s">
        <v>15</v>
      </c>
      <c r="E9" s="5">
        <v>20</v>
      </c>
      <c r="F9" s="407"/>
      <c r="G9" s="731"/>
      <c r="H9" s="190"/>
      <c r="I9" s="28"/>
      <c r="J9" s="730"/>
    </row>
    <row r="10" spans="1:10" ht="30">
      <c r="A10" s="194">
        <v>4</v>
      </c>
      <c r="B10" s="143" t="s">
        <v>14</v>
      </c>
      <c r="C10" s="465" t="s">
        <v>412</v>
      </c>
      <c r="D10" s="630" t="s">
        <v>145</v>
      </c>
      <c r="E10" s="427">
        <v>20</v>
      </c>
      <c r="F10" s="348"/>
      <c r="G10" s="731"/>
      <c r="H10" s="190"/>
      <c r="I10" s="28"/>
      <c r="J10" s="739"/>
    </row>
    <row r="11" spans="1:10" ht="30" customHeight="1">
      <c r="A11" s="175">
        <v>5</v>
      </c>
      <c r="B11" s="482" t="s">
        <v>21</v>
      </c>
      <c r="C11" s="126" t="s">
        <v>453</v>
      </c>
      <c r="D11" s="5" t="s">
        <v>263</v>
      </c>
      <c r="E11" s="385">
        <v>4500</v>
      </c>
      <c r="F11" s="443"/>
      <c r="G11" s="485"/>
      <c r="H11" s="190"/>
      <c r="I11" s="28"/>
      <c r="J11" s="175"/>
    </row>
    <row r="12" spans="1:10">
      <c r="A12" s="194">
        <v>6</v>
      </c>
      <c r="B12" s="732" t="s">
        <v>14</v>
      </c>
      <c r="C12" s="742" t="s">
        <v>435</v>
      </c>
      <c r="D12" s="4" t="s">
        <v>38</v>
      </c>
      <c r="E12" s="5">
        <v>500</v>
      </c>
      <c r="F12" s="5"/>
      <c r="G12" s="729"/>
      <c r="H12" s="190"/>
      <c r="I12" s="28"/>
      <c r="J12" s="175"/>
    </row>
    <row r="13" spans="1:10" ht="30">
      <c r="A13" s="175">
        <v>7</v>
      </c>
      <c r="B13" s="732" t="s">
        <v>14</v>
      </c>
      <c r="C13" s="744" t="s">
        <v>413</v>
      </c>
      <c r="D13" s="4" t="s">
        <v>38</v>
      </c>
      <c r="E13" s="5">
        <v>600</v>
      </c>
      <c r="F13" s="5"/>
      <c r="G13" s="729"/>
      <c r="H13" s="190"/>
      <c r="I13" s="28"/>
      <c r="J13" s="175"/>
    </row>
    <row r="14" spans="1:10" ht="30">
      <c r="A14" s="194">
        <v>8</v>
      </c>
      <c r="B14" s="7" t="s">
        <v>14</v>
      </c>
      <c r="C14" s="126" t="s">
        <v>414</v>
      </c>
      <c r="D14" s="7" t="s">
        <v>15</v>
      </c>
      <c r="E14" s="430">
        <v>250</v>
      </c>
      <c r="F14" s="132"/>
      <c r="G14" s="733"/>
      <c r="H14" s="190"/>
      <c r="I14" s="28"/>
      <c r="J14" s="175"/>
    </row>
    <row r="15" spans="1:10">
      <c r="A15" s="175">
        <v>9</v>
      </c>
      <c r="B15" s="154" t="s">
        <v>14</v>
      </c>
      <c r="C15" s="720" t="s">
        <v>415</v>
      </c>
      <c r="D15" s="175" t="s">
        <v>15</v>
      </c>
      <c r="E15" s="7">
        <v>15</v>
      </c>
      <c r="F15" s="176"/>
      <c r="G15" s="731"/>
      <c r="H15" s="190"/>
      <c r="I15" s="28"/>
      <c r="J15" s="175"/>
    </row>
    <row r="16" spans="1:10" ht="44.25" customHeight="1">
      <c r="A16" s="194">
        <v>10</v>
      </c>
      <c r="B16" s="143" t="s">
        <v>172</v>
      </c>
      <c r="C16" s="188" t="s">
        <v>173</v>
      </c>
      <c r="D16" s="175" t="s">
        <v>15</v>
      </c>
      <c r="E16" s="7">
        <v>200</v>
      </c>
      <c r="F16" s="189"/>
      <c r="G16" s="485"/>
      <c r="H16" s="190"/>
      <c r="I16" s="28"/>
      <c r="J16" s="175"/>
    </row>
    <row r="17" spans="1:10" ht="30" customHeight="1">
      <c r="A17" s="175">
        <v>11</v>
      </c>
      <c r="B17" s="757" t="s">
        <v>14</v>
      </c>
      <c r="C17" s="710" t="s">
        <v>454</v>
      </c>
      <c r="D17" s="711" t="s">
        <v>15</v>
      </c>
      <c r="E17" s="385">
        <v>4400</v>
      </c>
      <c r="F17" s="443"/>
      <c r="G17" s="485"/>
      <c r="H17" s="190"/>
      <c r="I17" s="28"/>
      <c r="J17" s="443"/>
    </row>
    <row r="18" spans="1:10" ht="30">
      <c r="A18" s="194">
        <v>12</v>
      </c>
      <c r="B18" s="143" t="s">
        <v>14</v>
      </c>
      <c r="C18" s="465" t="s">
        <v>416</v>
      </c>
      <c r="D18" s="175" t="s">
        <v>15</v>
      </c>
      <c r="E18" s="7">
        <v>50</v>
      </c>
      <c r="F18" s="175"/>
      <c r="G18" s="731"/>
      <c r="H18" s="190"/>
      <c r="I18" s="28"/>
      <c r="J18" s="175"/>
    </row>
    <row r="19" spans="1:10" ht="60.75" customHeight="1">
      <c r="A19" s="175">
        <v>13</v>
      </c>
      <c r="B19" s="757" t="s">
        <v>14</v>
      </c>
      <c r="C19" s="188" t="s">
        <v>240</v>
      </c>
      <c r="D19" s="143" t="s">
        <v>15</v>
      </c>
      <c r="E19" s="5">
        <v>1000</v>
      </c>
      <c r="F19" s="443"/>
      <c r="G19" s="734"/>
      <c r="H19" s="190"/>
      <c r="I19" s="28"/>
      <c r="J19" s="735"/>
    </row>
    <row r="20" spans="1:10" ht="30">
      <c r="A20" s="194">
        <v>14</v>
      </c>
      <c r="B20" s="757" t="s">
        <v>14</v>
      </c>
      <c r="C20" s="465" t="s">
        <v>455</v>
      </c>
      <c r="D20" s="144" t="s">
        <v>15</v>
      </c>
      <c r="E20" s="5">
        <v>100</v>
      </c>
      <c r="F20" s="348"/>
      <c r="G20" s="731"/>
      <c r="H20" s="190"/>
      <c r="I20" s="28"/>
      <c r="J20" s="730"/>
    </row>
    <row r="21" spans="1:10">
      <c r="A21" s="175">
        <v>15</v>
      </c>
      <c r="B21" s="143" t="s">
        <v>21</v>
      </c>
      <c r="C21" s="465" t="s">
        <v>114</v>
      </c>
      <c r="D21" s="175" t="s">
        <v>15</v>
      </c>
      <c r="E21" s="7">
        <v>100</v>
      </c>
      <c r="F21" s="175"/>
      <c r="G21" s="9"/>
      <c r="H21" s="190"/>
      <c r="I21" s="28"/>
      <c r="J21" s="730"/>
    </row>
    <row r="22" spans="1:10" ht="30" customHeight="1">
      <c r="A22" s="194">
        <v>16</v>
      </c>
      <c r="B22" s="481" t="s">
        <v>21</v>
      </c>
      <c r="C22" s="126" t="s">
        <v>257</v>
      </c>
      <c r="D22" s="5" t="s">
        <v>15</v>
      </c>
      <c r="E22" s="5">
        <v>45000</v>
      </c>
      <c r="F22" s="443"/>
      <c r="G22" s="485"/>
      <c r="H22" s="190"/>
      <c r="I22" s="28"/>
      <c r="J22" s="730"/>
    </row>
    <row r="23" spans="1:10" ht="30">
      <c r="A23" s="175">
        <v>17</v>
      </c>
      <c r="B23" s="5" t="s">
        <v>179</v>
      </c>
      <c r="C23" s="465" t="s">
        <v>148</v>
      </c>
      <c r="D23" s="630" t="s">
        <v>15</v>
      </c>
      <c r="E23" s="427">
        <v>200</v>
      </c>
      <c r="F23" s="189"/>
      <c r="G23" s="731"/>
      <c r="H23" s="190"/>
      <c r="I23" s="28"/>
      <c r="J23" s="175"/>
    </row>
    <row r="24" spans="1:10">
      <c r="A24" s="194">
        <v>18</v>
      </c>
      <c r="B24" s="712" t="s">
        <v>14</v>
      </c>
      <c r="C24" s="188" t="s">
        <v>187</v>
      </c>
      <c r="D24" s="712" t="s">
        <v>15</v>
      </c>
      <c r="E24" s="5">
        <v>10</v>
      </c>
      <c r="F24" s="143"/>
      <c r="G24" s="729"/>
      <c r="H24" s="190"/>
      <c r="I24" s="28"/>
      <c r="J24" s="730"/>
    </row>
    <row r="25" spans="1:10" ht="30">
      <c r="A25" s="175">
        <v>19</v>
      </c>
      <c r="B25" s="175" t="s">
        <v>14</v>
      </c>
      <c r="C25" s="679" t="s">
        <v>417</v>
      </c>
      <c r="D25" s="175" t="s">
        <v>15</v>
      </c>
      <c r="E25" s="7">
        <v>1000</v>
      </c>
      <c r="F25" s="175"/>
      <c r="G25" s="729"/>
      <c r="H25" s="190"/>
      <c r="I25" s="28"/>
      <c r="J25" s="735"/>
    </row>
    <row r="26" spans="1:10" ht="30">
      <c r="A26" s="194">
        <v>20</v>
      </c>
      <c r="B26" s="175" t="s">
        <v>14</v>
      </c>
      <c r="C26" s="13" t="s">
        <v>17</v>
      </c>
      <c r="D26" s="26" t="s">
        <v>15</v>
      </c>
      <c r="E26" s="426">
        <v>40</v>
      </c>
      <c r="F26" s="27"/>
      <c r="G26" s="731"/>
      <c r="H26" s="190"/>
      <c r="I26" s="28"/>
      <c r="J26" s="175"/>
    </row>
    <row r="27" spans="1:10">
      <c r="A27" s="175">
        <v>21</v>
      </c>
      <c r="B27" s="27" t="s">
        <v>21</v>
      </c>
      <c r="C27" s="33" t="s">
        <v>22</v>
      </c>
      <c r="D27" s="34" t="s">
        <v>23</v>
      </c>
      <c r="E27" s="427">
        <v>30</v>
      </c>
      <c r="F27" s="27"/>
      <c r="G27" s="35"/>
      <c r="H27" s="190"/>
      <c r="I27" s="28"/>
      <c r="J27" s="730"/>
    </row>
    <row r="28" spans="1:10" ht="30">
      <c r="A28" s="194">
        <v>22</v>
      </c>
      <c r="B28" s="5" t="s">
        <v>179</v>
      </c>
      <c r="C28" s="713" t="s">
        <v>418</v>
      </c>
      <c r="D28" s="5" t="s">
        <v>15</v>
      </c>
      <c r="E28" s="5">
        <v>300</v>
      </c>
      <c r="F28" s="27"/>
      <c r="G28" s="731"/>
      <c r="H28" s="190"/>
      <c r="I28" s="28"/>
      <c r="J28" s="736"/>
    </row>
    <row r="29" spans="1:10" ht="30">
      <c r="A29" s="175">
        <v>23</v>
      </c>
      <c r="B29" s="5" t="s">
        <v>179</v>
      </c>
      <c r="C29" s="13" t="s">
        <v>28</v>
      </c>
      <c r="D29" s="7" t="s">
        <v>15</v>
      </c>
      <c r="E29" s="7">
        <v>50</v>
      </c>
      <c r="F29" s="7"/>
      <c r="G29" s="731"/>
      <c r="H29" s="190"/>
      <c r="I29" s="28"/>
      <c r="J29" s="175"/>
    </row>
    <row r="30" spans="1:10" ht="30">
      <c r="A30" s="194">
        <v>24</v>
      </c>
      <c r="B30" s="5" t="s">
        <v>179</v>
      </c>
      <c r="C30" s="13" t="s">
        <v>31</v>
      </c>
      <c r="D30" s="7" t="s">
        <v>15</v>
      </c>
      <c r="E30" s="7">
        <v>100</v>
      </c>
      <c r="F30" s="7"/>
      <c r="G30" s="731"/>
      <c r="H30" s="190"/>
      <c r="I30" s="28"/>
      <c r="J30" s="175"/>
    </row>
    <row r="31" spans="1:10">
      <c r="A31" s="175">
        <v>25</v>
      </c>
      <c r="B31" s="144" t="s">
        <v>14</v>
      </c>
      <c r="C31" s="714" t="s">
        <v>419</v>
      </c>
      <c r="D31" s="715" t="s">
        <v>15</v>
      </c>
      <c r="E31" s="5">
        <v>30</v>
      </c>
      <c r="F31" s="189"/>
      <c r="G31" s="729"/>
      <c r="H31" s="190"/>
      <c r="I31" s="28"/>
      <c r="J31" s="175"/>
    </row>
    <row r="32" spans="1:10" ht="30">
      <c r="A32" s="194">
        <v>26</v>
      </c>
      <c r="B32" s="144" t="s">
        <v>14</v>
      </c>
      <c r="C32" s="742" t="s">
        <v>436</v>
      </c>
      <c r="D32" s="174" t="s">
        <v>15</v>
      </c>
      <c r="E32" s="5">
        <v>130</v>
      </c>
      <c r="F32" s="276"/>
      <c r="G32" s="729"/>
      <c r="H32" s="190"/>
      <c r="I32" s="28"/>
      <c r="J32" s="730"/>
    </row>
    <row r="33" spans="1:10">
      <c r="A33" s="175">
        <v>27</v>
      </c>
      <c r="B33" s="144" t="s">
        <v>14</v>
      </c>
      <c r="C33" s="131" t="s">
        <v>60</v>
      </c>
      <c r="D33" s="7" t="s">
        <v>15</v>
      </c>
      <c r="E33" s="430">
        <v>6700</v>
      </c>
      <c r="F33" s="132"/>
      <c r="G33" s="733"/>
      <c r="H33" s="190"/>
      <c r="I33" s="28"/>
      <c r="J33" s="7"/>
    </row>
    <row r="34" spans="1:10" ht="30">
      <c r="A34" s="194">
        <v>28</v>
      </c>
      <c r="B34" s="144" t="s">
        <v>14</v>
      </c>
      <c r="C34" s="188" t="s">
        <v>91</v>
      </c>
      <c r="D34" s="144" t="s">
        <v>15</v>
      </c>
      <c r="E34" s="5">
        <v>1500</v>
      </c>
      <c r="F34" s="176"/>
      <c r="G34" s="731"/>
      <c r="H34" s="190"/>
      <c r="I34" s="28"/>
      <c r="J34" s="175"/>
    </row>
    <row r="35" spans="1:10" ht="51.75" customHeight="1">
      <c r="A35" s="175">
        <v>29</v>
      </c>
      <c r="B35" s="144" t="s">
        <v>14</v>
      </c>
      <c r="C35" s="737" t="s">
        <v>230</v>
      </c>
      <c r="D35" s="738" t="s">
        <v>15</v>
      </c>
      <c r="E35" s="5">
        <v>550</v>
      </c>
      <c r="F35" s="443"/>
      <c r="G35" s="9"/>
      <c r="H35" s="190"/>
      <c r="I35" s="28"/>
      <c r="J35" s="735"/>
    </row>
    <row r="36" spans="1:10" ht="30.75" customHeight="1">
      <c r="A36" s="194">
        <v>30</v>
      </c>
      <c r="B36" s="144" t="s">
        <v>14</v>
      </c>
      <c r="C36" s="188" t="s">
        <v>420</v>
      </c>
      <c r="D36" s="143" t="s">
        <v>15</v>
      </c>
      <c r="E36" s="5">
        <v>10</v>
      </c>
      <c r="F36" s="276"/>
      <c r="G36" s="729"/>
      <c r="H36" s="190"/>
      <c r="I36" s="28"/>
      <c r="J36" s="175"/>
    </row>
    <row r="37" spans="1:10" ht="30">
      <c r="A37" s="175">
        <v>31</v>
      </c>
      <c r="B37" s="5" t="s">
        <v>179</v>
      </c>
      <c r="C37" s="13" t="s">
        <v>53</v>
      </c>
      <c r="D37" s="115" t="s">
        <v>15</v>
      </c>
      <c r="E37" s="5">
        <v>50</v>
      </c>
      <c r="F37" s="5"/>
      <c r="G37" s="485"/>
      <c r="H37" s="190"/>
      <c r="I37" s="28"/>
      <c r="J37" s="175"/>
    </row>
    <row r="38" spans="1:10">
      <c r="A38" s="194">
        <v>32</v>
      </c>
      <c r="B38" s="143" t="s">
        <v>14</v>
      </c>
      <c r="C38" s="465" t="s">
        <v>421</v>
      </c>
      <c r="D38" s="175" t="s">
        <v>15</v>
      </c>
      <c r="E38" s="7">
        <v>450</v>
      </c>
      <c r="F38" s="348"/>
      <c r="G38" s="731"/>
      <c r="H38" s="190"/>
      <c r="I38" s="28"/>
      <c r="J38" s="175"/>
    </row>
    <row r="39" spans="1:10">
      <c r="A39" s="175">
        <v>33</v>
      </c>
      <c r="B39" s="143" t="s">
        <v>21</v>
      </c>
      <c r="C39" s="188" t="s">
        <v>79</v>
      </c>
      <c r="D39" s="175" t="s">
        <v>15</v>
      </c>
      <c r="E39" s="7">
        <v>20</v>
      </c>
      <c r="F39" s="175"/>
      <c r="G39" s="731"/>
      <c r="H39" s="190"/>
      <c r="I39" s="28"/>
      <c r="J39" s="175"/>
    </row>
    <row r="40" spans="1:10">
      <c r="A40" s="194">
        <v>34</v>
      </c>
      <c r="B40" s="711" t="s">
        <v>14</v>
      </c>
      <c r="C40" s="188" t="s">
        <v>193</v>
      </c>
      <c r="D40" s="716" t="s">
        <v>15</v>
      </c>
      <c r="E40" s="5">
        <v>420000</v>
      </c>
      <c r="F40" s="143"/>
      <c r="G40" s="729"/>
      <c r="H40" s="190"/>
      <c r="I40" s="28"/>
      <c r="J40" s="175"/>
    </row>
    <row r="41" spans="1:10" ht="45">
      <c r="A41" s="448">
        <v>35</v>
      </c>
      <c r="B41" s="759" t="s">
        <v>14</v>
      </c>
      <c r="C41" s="760" t="s">
        <v>226</v>
      </c>
      <c r="D41" s="448" t="s">
        <v>15</v>
      </c>
      <c r="E41" s="761">
        <v>25</v>
      </c>
      <c r="F41" s="764"/>
      <c r="G41" s="765"/>
      <c r="H41" s="764"/>
      <c r="I41" s="764"/>
      <c r="J41" s="766"/>
    </row>
    <row r="42" spans="1:10" ht="30">
      <c r="A42" s="194">
        <v>36</v>
      </c>
      <c r="B42" s="717" t="s">
        <v>21</v>
      </c>
      <c r="C42" s="718" t="s">
        <v>41</v>
      </c>
      <c r="D42" s="719" t="s">
        <v>15</v>
      </c>
      <c r="E42" s="5">
        <v>1000</v>
      </c>
      <c r="F42" s="143"/>
      <c r="G42" s="729"/>
      <c r="H42" s="190"/>
      <c r="I42" s="28"/>
      <c r="J42" s="175"/>
    </row>
    <row r="43" spans="1:10">
      <c r="A43" s="175">
        <v>37</v>
      </c>
      <c r="B43" s="143" t="s">
        <v>14</v>
      </c>
      <c r="C43" s="465" t="s">
        <v>139</v>
      </c>
      <c r="D43" s="143" t="s">
        <v>15</v>
      </c>
      <c r="E43" s="5">
        <v>1500</v>
      </c>
      <c r="F43" s="189"/>
      <c r="G43" s="731"/>
      <c r="H43" s="190"/>
      <c r="I43" s="28"/>
      <c r="J43" s="175"/>
    </row>
    <row r="44" spans="1:10" ht="60">
      <c r="A44" s="194">
        <v>38</v>
      </c>
      <c r="B44" s="5" t="s">
        <v>179</v>
      </c>
      <c r="C44" s="720" t="s">
        <v>422</v>
      </c>
      <c r="D44" s="143" t="s">
        <v>15</v>
      </c>
      <c r="E44" s="439">
        <v>150</v>
      </c>
      <c r="F44" s="189"/>
      <c r="G44" s="731"/>
      <c r="H44" s="190"/>
      <c r="I44" s="28"/>
      <c r="J44" s="175"/>
    </row>
    <row r="45" spans="1:10" ht="30">
      <c r="A45" s="175">
        <v>39</v>
      </c>
      <c r="B45" s="471" t="s">
        <v>14</v>
      </c>
      <c r="C45" s="620" t="s">
        <v>423</v>
      </c>
      <c r="D45" s="630" t="s">
        <v>15</v>
      </c>
      <c r="E45" s="427">
        <v>20</v>
      </c>
      <c r="F45" s="189"/>
      <c r="G45" s="731"/>
      <c r="H45" s="190"/>
      <c r="I45" s="28"/>
      <c r="J45" s="745"/>
    </row>
    <row r="46" spans="1:10" ht="30">
      <c r="A46" s="194">
        <v>40</v>
      </c>
      <c r="B46" s="471" t="s">
        <v>14</v>
      </c>
      <c r="C46" s="746" t="s">
        <v>424</v>
      </c>
      <c r="D46" s="630" t="s">
        <v>15</v>
      </c>
      <c r="E46" s="427">
        <v>50</v>
      </c>
      <c r="F46" s="189"/>
      <c r="G46" s="731"/>
      <c r="H46" s="190"/>
      <c r="I46" s="28"/>
      <c r="J46" s="745"/>
    </row>
    <row r="47" spans="1:10" ht="30">
      <c r="A47" s="175">
        <v>41</v>
      </c>
      <c r="B47" s="143" t="s">
        <v>141</v>
      </c>
      <c r="C47" s="720" t="s">
        <v>425</v>
      </c>
      <c r="D47" s="630" t="s">
        <v>23</v>
      </c>
      <c r="E47" s="427">
        <v>18</v>
      </c>
      <c r="F47" s="747"/>
      <c r="G47" s="731"/>
      <c r="H47" s="190"/>
      <c r="I47" s="28"/>
      <c r="J47" s="175"/>
    </row>
    <row r="48" spans="1:10" ht="33">
      <c r="A48" s="194">
        <v>42</v>
      </c>
      <c r="B48" s="471" t="s">
        <v>14</v>
      </c>
      <c r="C48" s="720" t="s">
        <v>468</v>
      </c>
      <c r="D48" s="630" t="s">
        <v>15</v>
      </c>
      <c r="E48" s="427">
        <v>20</v>
      </c>
      <c r="F48" s="747"/>
      <c r="G48" s="731"/>
      <c r="H48" s="190"/>
      <c r="I48" s="28"/>
      <c r="J48" s="175"/>
    </row>
    <row r="49" spans="1:10" ht="48">
      <c r="A49" s="175">
        <v>43</v>
      </c>
      <c r="B49" s="471" t="s">
        <v>14</v>
      </c>
      <c r="C49" s="720" t="s">
        <v>467</v>
      </c>
      <c r="D49" s="630" t="s">
        <v>23</v>
      </c>
      <c r="E49" s="427">
        <v>20</v>
      </c>
      <c r="F49" s="747"/>
      <c r="G49" s="731"/>
      <c r="H49" s="190"/>
      <c r="I49" s="28"/>
      <c r="J49" s="175"/>
    </row>
    <row r="50" spans="1:10" ht="33">
      <c r="A50" s="194">
        <v>44</v>
      </c>
      <c r="B50" s="471" t="s">
        <v>14</v>
      </c>
      <c r="C50" s="720" t="s">
        <v>469</v>
      </c>
      <c r="D50" s="630" t="s">
        <v>15</v>
      </c>
      <c r="E50" s="427">
        <v>50</v>
      </c>
      <c r="F50" s="747"/>
      <c r="G50" s="731"/>
      <c r="H50" s="190"/>
      <c r="I50" s="28"/>
      <c r="J50" s="175"/>
    </row>
    <row r="51" spans="1:10" ht="33">
      <c r="A51" s="175">
        <v>45</v>
      </c>
      <c r="B51" s="471" t="s">
        <v>14</v>
      </c>
      <c r="C51" s="720" t="s">
        <v>470</v>
      </c>
      <c r="D51" s="630" t="s">
        <v>23</v>
      </c>
      <c r="E51" s="427">
        <v>150</v>
      </c>
      <c r="F51" s="189"/>
      <c r="G51" s="731"/>
      <c r="H51" s="190"/>
      <c r="I51" s="28"/>
      <c r="J51" s="175"/>
    </row>
    <row r="52" spans="1:10" ht="48">
      <c r="A52" s="194">
        <v>46</v>
      </c>
      <c r="B52" s="471" t="s">
        <v>14</v>
      </c>
      <c r="C52" s="720" t="s">
        <v>471</v>
      </c>
      <c r="D52" s="630" t="s">
        <v>15</v>
      </c>
      <c r="E52" s="427">
        <v>100</v>
      </c>
      <c r="F52" s="189"/>
      <c r="G52" s="731"/>
      <c r="H52" s="190"/>
      <c r="I52" s="28"/>
      <c r="J52" s="175"/>
    </row>
    <row r="53" spans="1:10" ht="63">
      <c r="A53" s="175">
        <v>47</v>
      </c>
      <c r="B53" s="471" t="s">
        <v>14</v>
      </c>
      <c r="C53" s="720" t="s">
        <v>472</v>
      </c>
      <c r="D53" s="630" t="s">
        <v>23</v>
      </c>
      <c r="E53" s="427">
        <v>60</v>
      </c>
      <c r="F53" s="189"/>
      <c r="G53" s="731"/>
      <c r="H53" s="190"/>
      <c r="I53" s="28"/>
      <c r="J53" s="175"/>
    </row>
    <row r="54" spans="1:10" ht="30">
      <c r="A54" s="194">
        <v>48</v>
      </c>
      <c r="B54" s="471" t="s">
        <v>14</v>
      </c>
      <c r="C54" s="188" t="s">
        <v>77</v>
      </c>
      <c r="D54" s="143" t="s">
        <v>15</v>
      </c>
      <c r="E54" s="5">
        <v>500</v>
      </c>
      <c r="F54" s="143"/>
      <c r="G54" s="731"/>
      <c r="H54" s="190"/>
      <c r="I54" s="28"/>
      <c r="J54" s="175"/>
    </row>
    <row r="55" spans="1:10" ht="30">
      <c r="A55" s="175">
        <v>49</v>
      </c>
      <c r="B55" s="721" t="s">
        <v>14</v>
      </c>
      <c r="C55" s="126" t="s">
        <v>426</v>
      </c>
      <c r="D55" s="721" t="s">
        <v>15</v>
      </c>
      <c r="E55" s="5">
        <v>1350</v>
      </c>
      <c r="F55" s="5"/>
      <c r="G55" s="729"/>
      <c r="H55" s="190"/>
      <c r="I55" s="28"/>
      <c r="J55" s="730"/>
    </row>
    <row r="56" spans="1:10" ht="30">
      <c r="A56" s="194">
        <v>50</v>
      </c>
      <c r="B56" s="143" t="s">
        <v>14</v>
      </c>
      <c r="C56" s="188" t="s">
        <v>456</v>
      </c>
      <c r="D56" s="143" t="s">
        <v>15</v>
      </c>
      <c r="E56" s="35">
        <v>15000</v>
      </c>
      <c r="F56" s="722"/>
      <c r="G56" s="485"/>
      <c r="H56" s="190"/>
      <c r="I56" s="28"/>
      <c r="J56" s="175"/>
    </row>
    <row r="57" spans="1:10" ht="30">
      <c r="A57" s="175">
        <v>51</v>
      </c>
      <c r="B57" s="143" t="s">
        <v>14</v>
      </c>
      <c r="C57" s="188" t="s">
        <v>457</v>
      </c>
      <c r="D57" s="143" t="s">
        <v>15</v>
      </c>
      <c r="E57" s="5">
        <v>5000</v>
      </c>
      <c r="F57" s="189"/>
      <c r="G57" s="731"/>
      <c r="H57" s="190"/>
      <c r="I57" s="28"/>
      <c r="J57" s="735"/>
    </row>
    <row r="58" spans="1:10" ht="30">
      <c r="A58" s="194">
        <v>52</v>
      </c>
      <c r="B58" s="154" t="s">
        <v>14</v>
      </c>
      <c r="C58" s="742" t="s">
        <v>458</v>
      </c>
      <c r="D58" s="175" t="s">
        <v>15</v>
      </c>
      <c r="E58" s="7">
        <v>20000</v>
      </c>
      <c r="F58" s="722"/>
      <c r="G58" s="731"/>
      <c r="H58" s="190"/>
      <c r="I58" s="28"/>
      <c r="J58" s="730"/>
    </row>
    <row r="59" spans="1:10" ht="30">
      <c r="A59" s="175">
        <v>53</v>
      </c>
      <c r="B59" s="154" t="s">
        <v>14</v>
      </c>
      <c r="C59" s="748" t="s">
        <v>459</v>
      </c>
      <c r="D59" s="175" t="s">
        <v>15</v>
      </c>
      <c r="E59" s="7">
        <v>55000</v>
      </c>
      <c r="F59" s="276"/>
      <c r="G59" s="731"/>
      <c r="H59" s="190"/>
      <c r="I59" s="28"/>
      <c r="J59" s="730"/>
    </row>
    <row r="60" spans="1:10" ht="30">
      <c r="A60" s="194">
        <v>54</v>
      </c>
      <c r="B60" s="143" t="s">
        <v>14</v>
      </c>
      <c r="C60" s="245" t="s">
        <v>473</v>
      </c>
      <c r="D60" s="723" t="s">
        <v>15</v>
      </c>
      <c r="E60" s="439">
        <v>500</v>
      </c>
      <c r="F60" s="189"/>
      <c r="G60" s="485"/>
      <c r="H60" s="190"/>
      <c r="I60" s="28"/>
      <c r="J60" s="175"/>
    </row>
    <row r="61" spans="1:10" ht="30">
      <c r="A61" s="175">
        <v>55</v>
      </c>
      <c r="B61" s="143" t="s">
        <v>14</v>
      </c>
      <c r="C61" s="245" t="s">
        <v>460</v>
      </c>
      <c r="D61" s="174" t="s">
        <v>15</v>
      </c>
      <c r="E61" s="439">
        <v>500</v>
      </c>
      <c r="F61" s="189"/>
      <c r="G61" s="731"/>
      <c r="H61" s="190"/>
      <c r="I61" s="28"/>
      <c r="J61" s="175"/>
    </row>
    <row r="62" spans="1:10" ht="30">
      <c r="A62" s="194">
        <v>56</v>
      </c>
      <c r="B62" s="143" t="s">
        <v>14</v>
      </c>
      <c r="C62" s="245" t="s">
        <v>461</v>
      </c>
      <c r="D62" s="174" t="s">
        <v>15</v>
      </c>
      <c r="E62" s="439">
        <v>500</v>
      </c>
      <c r="F62" s="189"/>
      <c r="G62" s="731"/>
      <c r="H62" s="190"/>
      <c r="I62" s="28"/>
      <c r="J62" s="175"/>
    </row>
    <row r="63" spans="1:10">
      <c r="A63" s="175">
        <v>57</v>
      </c>
      <c r="B63" s="143" t="s">
        <v>180</v>
      </c>
      <c r="C63" s="188" t="s">
        <v>168</v>
      </c>
      <c r="D63" s="175" t="s">
        <v>15</v>
      </c>
      <c r="E63" s="7">
        <v>60000</v>
      </c>
      <c r="F63" s="175"/>
      <c r="G63" s="485"/>
      <c r="H63" s="190"/>
      <c r="I63" s="28"/>
      <c r="J63" s="175"/>
    </row>
    <row r="64" spans="1:10">
      <c r="A64" s="194">
        <v>58</v>
      </c>
      <c r="B64" s="143" t="s">
        <v>14</v>
      </c>
      <c r="C64" s="465" t="s">
        <v>152</v>
      </c>
      <c r="D64" s="143" t="s">
        <v>15</v>
      </c>
      <c r="E64" s="35">
        <v>5</v>
      </c>
      <c r="F64" s="189"/>
      <c r="G64" s="731"/>
      <c r="H64" s="190"/>
      <c r="I64" s="28"/>
      <c r="J64" s="730"/>
    </row>
    <row r="65" spans="1:10" ht="30">
      <c r="A65" s="175">
        <v>59</v>
      </c>
      <c r="B65" s="143" t="s">
        <v>14</v>
      </c>
      <c r="C65" s="465" t="s">
        <v>427</v>
      </c>
      <c r="D65" s="143" t="s">
        <v>15</v>
      </c>
      <c r="E65" s="35">
        <v>5</v>
      </c>
      <c r="F65" s="189"/>
      <c r="G65" s="731"/>
      <c r="H65" s="190"/>
      <c r="I65" s="28"/>
      <c r="J65" s="730"/>
    </row>
    <row r="66" spans="1:10" ht="30">
      <c r="A66" s="194">
        <v>60</v>
      </c>
      <c r="B66" s="745"/>
      <c r="C66" s="188" t="s">
        <v>225</v>
      </c>
      <c r="D66" s="175"/>
      <c r="E66" s="7"/>
      <c r="F66" s="175"/>
      <c r="G66" s="7"/>
      <c r="H66" s="190"/>
      <c r="I66" s="28"/>
      <c r="J66" s="419"/>
    </row>
    <row r="67" spans="1:10">
      <c r="A67" s="175" t="s">
        <v>437</v>
      </c>
      <c r="B67" s="745" t="s">
        <v>21</v>
      </c>
      <c r="C67" s="188" t="s">
        <v>477</v>
      </c>
      <c r="D67" s="175" t="s">
        <v>15</v>
      </c>
      <c r="E67" s="7">
        <v>3</v>
      </c>
      <c r="F67" s="416"/>
      <c r="G67" s="731"/>
      <c r="H67" s="190"/>
      <c r="I67" s="28"/>
      <c r="J67" s="175"/>
    </row>
    <row r="68" spans="1:10" ht="30">
      <c r="A68" s="194" t="s">
        <v>438</v>
      </c>
      <c r="B68" s="143" t="s">
        <v>21</v>
      </c>
      <c r="C68" s="188" t="s">
        <v>478</v>
      </c>
      <c r="D68" s="175" t="s">
        <v>214</v>
      </c>
      <c r="E68" s="7">
        <v>10</v>
      </c>
      <c r="F68" s="416"/>
      <c r="G68" s="731"/>
      <c r="H68" s="190"/>
      <c r="I68" s="28"/>
      <c r="J68" s="175"/>
    </row>
    <row r="69" spans="1:10">
      <c r="A69" s="175" t="s">
        <v>439</v>
      </c>
      <c r="B69" s="745" t="s">
        <v>21</v>
      </c>
      <c r="C69" s="188" t="s">
        <v>218</v>
      </c>
      <c r="D69" s="175" t="s">
        <v>214</v>
      </c>
      <c r="E69" s="7">
        <v>2</v>
      </c>
      <c r="F69" s="416"/>
      <c r="G69" s="731"/>
      <c r="H69" s="190"/>
      <c r="I69" s="28"/>
      <c r="J69" s="175"/>
    </row>
    <row r="70" spans="1:10">
      <c r="A70" s="194" t="s">
        <v>440</v>
      </c>
      <c r="B70" s="745" t="s">
        <v>21</v>
      </c>
      <c r="C70" s="188" t="s">
        <v>215</v>
      </c>
      <c r="D70" s="175" t="s">
        <v>214</v>
      </c>
      <c r="E70" s="7">
        <v>20</v>
      </c>
      <c r="F70" s="416"/>
      <c r="G70" s="731"/>
      <c r="H70" s="190"/>
      <c r="I70" s="28"/>
      <c r="J70" s="175"/>
    </row>
    <row r="71" spans="1:10">
      <c r="A71" s="175" t="s">
        <v>441</v>
      </c>
      <c r="B71" s="745" t="s">
        <v>21</v>
      </c>
      <c r="C71" s="188" t="s">
        <v>428</v>
      </c>
      <c r="D71" s="175" t="s">
        <v>15</v>
      </c>
      <c r="E71" s="7">
        <v>26</v>
      </c>
      <c r="F71" s="416"/>
      <c r="G71" s="9"/>
      <c r="H71" s="190"/>
      <c r="I71" s="28"/>
      <c r="J71" s="175"/>
    </row>
    <row r="72" spans="1:10">
      <c r="A72" s="194" t="s">
        <v>442</v>
      </c>
      <c r="B72" s="745" t="s">
        <v>21</v>
      </c>
      <c r="C72" s="188" t="s">
        <v>429</v>
      </c>
      <c r="D72" s="175" t="s">
        <v>15</v>
      </c>
      <c r="E72" s="7">
        <v>8</v>
      </c>
      <c r="F72" s="416"/>
      <c r="G72" s="731"/>
      <c r="H72" s="190"/>
      <c r="I72" s="28"/>
      <c r="J72" s="175"/>
    </row>
    <row r="73" spans="1:10">
      <c r="A73" s="175" t="s">
        <v>443</v>
      </c>
      <c r="B73" s="745" t="s">
        <v>21</v>
      </c>
      <c r="C73" s="188" t="s">
        <v>207</v>
      </c>
      <c r="D73" s="175" t="s">
        <v>15</v>
      </c>
      <c r="E73" s="7">
        <v>4</v>
      </c>
      <c r="F73" s="416"/>
      <c r="G73" s="731"/>
      <c r="H73" s="190"/>
      <c r="I73" s="28"/>
      <c r="J73" s="175"/>
    </row>
    <row r="74" spans="1:10">
      <c r="A74" s="754" t="s">
        <v>462</v>
      </c>
      <c r="B74" s="745"/>
      <c r="C74" s="188"/>
      <c r="D74" s="175"/>
      <c r="E74" s="755">
        <f>+SUM(SUM(E67:E73))</f>
        <v>73</v>
      </c>
      <c r="F74" s="416"/>
      <c r="G74" s="731"/>
      <c r="H74" s="190"/>
      <c r="I74" s="28"/>
      <c r="J74" s="175"/>
    </row>
    <row r="75" spans="1:10">
      <c r="A75" s="194">
        <v>61</v>
      </c>
      <c r="B75" s="154" t="s">
        <v>14</v>
      </c>
      <c r="C75" s="188" t="s">
        <v>430</v>
      </c>
      <c r="D75" s="144" t="s">
        <v>15</v>
      </c>
      <c r="E75" s="439">
        <v>100</v>
      </c>
      <c r="F75" s="189"/>
      <c r="G75" s="731"/>
      <c r="H75" s="190"/>
      <c r="I75" s="28"/>
      <c r="J75" s="175"/>
    </row>
    <row r="76" spans="1:10">
      <c r="A76" s="175">
        <v>62</v>
      </c>
      <c r="B76" s="154" t="s">
        <v>14</v>
      </c>
      <c r="C76" s="188" t="s">
        <v>431</v>
      </c>
      <c r="D76" s="730" t="s">
        <v>15</v>
      </c>
      <c r="E76" s="439">
        <v>70</v>
      </c>
      <c r="F76" s="189"/>
      <c r="G76" s="731"/>
      <c r="H76" s="190"/>
      <c r="I76" s="28"/>
      <c r="J76" s="175"/>
    </row>
    <row r="77" spans="1:10">
      <c r="A77" s="194">
        <v>63</v>
      </c>
      <c r="B77" s="5" t="s">
        <v>47</v>
      </c>
      <c r="C77" s="126" t="s">
        <v>48</v>
      </c>
      <c r="D77" s="5" t="s">
        <v>15</v>
      </c>
      <c r="E77" s="5">
        <v>10</v>
      </c>
      <c r="F77" s="5"/>
      <c r="G77" s="729"/>
      <c r="H77" s="190"/>
      <c r="I77" s="28"/>
      <c r="J77" s="175"/>
    </row>
    <row r="78" spans="1:10" ht="30">
      <c r="A78" s="175">
        <v>64</v>
      </c>
      <c r="B78" s="143" t="s">
        <v>14</v>
      </c>
      <c r="C78" s="465" t="s">
        <v>463</v>
      </c>
      <c r="D78" s="144" t="s">
        <v>15</v>
      </c>
      <c r="E78" s="5">
        <v>150</v>
      </c>
      <c r="F78" s="189"/>
      <c r="G78" s="731"/>
      <c r="H78" s="190"/>
      <c r="I78" s="28"/>
      <c r="J78" s="730"/>
    </row>
    <row r="79" spans="1:10" ht="30">
      <c r="A79" s="194">
        <v>65</v>
      </c>
      <c r="B79" s="717" t="s">
        <v>21</v>
      </c>
      <c r="C79" s="245" t="s">
        <v>202</v>
      </c>
      <c r="D79" s="175" t="s">
        <v>15</v>
      </c>
      <c r="E79" s="5">
        <v>32000</v>
      </c>
      <c r="F79" s="472"/>
      <c r="G79" s="729"/>
      <c r="H79" s="190"/>
      <c r="I79" s="28"/>
      <c r="J79" s="175"/>
    </row>
    <row r="80" spans="1:10">
      <c r="A80" s="175">
        <v>66</v>
      </c>
      <c r="B80" s="154" t="s">
        <v>14</v>
      </c>
      <c r="C80" s="188" t="s">
        <v>69</v>
      </c>
      <c r="D80" s="143" t="s">
        <v>15</v>
      </c>
      <c r="E80" s="7">
        <v>50</v>
      </c>
      <c r="F80" s="189"/>
      <c r="G80" s="731"/>
      <c r="H80" s="190"/>
      <c r="I80" s="28"/>
      <c r="J80" s="730"/>
    </row>
    <row r="81" spans="1:10">
      <c r="A81" s="194">
        <v>67</v>
      </c>
      <c r="B81" s="143" t="s">
        <v>141</v>
      </c>
      <c r="C81" s="724" t="s">
        <v>49</v>
      </c>
      <c r="D81" s="725" t="s">
        <v>50</v>
      </c>
      <c r="E81" s="5">
        <v>5300</v>
      </c>
      <c r="F81" s="8"/>
      <c r="G81" s="729"/>
      <c r="H81" s="190"/>
      <c r="I81" s="28"/>
      <c r="J81" s="175"/>
    </row>
    <row r="82" spans="1:10" ht="30">
      <c r="A82" s="175">
        <v>68</v>
      </c>
      <c r="B82" s="143" t="s">
        <v>14</v>
      </c>
      <c r="C82" s="188" t="s">
        <v>432</v>
      </c>
      <c r="D82" s="175" t="s">
        <v>15</v>
      </c>
      <c r="E82" s="430">
        <v>10</v>
      </c>
      <c r="F82" s="348"/>
      <c r="G82" s="731"/>
      <c r="H82" s="190"/>
      <c r="I82" s="28"/>
      <c r="J82" s="739"/>
    </row>
    <row r="83" spans="1:10" ht="30">
      <c r="A83" s="194">
        <v>69</v>
      </c>
      <c r="B83" s="143" t="s">
        <v>14</v>
      </c>
      <c r="C83" s="126" t="s">
        <v>433</v>
      </c>
      <c r="D83" s="7" t="s">
        <v>15</v>
      </c>
      <c r="E83" s="430">
        <v>31000</v>
      </c>
      <c r="F83" s="124"/>
      <c r="G83" s="733"/>
      <c r="H83" s="190"/>
      <c r="I83" s="28"/>
      <c r="J83" s="175"/>
    </row>
    <row r="84" spans="1:10" ht="49.5" customHeight="1">
      <c r="A84" s="175">
        <v>70</v>
      </c>
      <c r="B84" s="143" t="s">
        <v>14</v>
      </c>
      <c r="C84" s="188" t="s">
        <v>43</v>
      </c>
      <c r="D84" s="143" t="s">
        <v>15</v>
      </c>
      <c r="E84" s="5">
        <v>4000</v>
      </c>
      <c r="F84" s="143"/>
      <c r="G84" s="729"/>
      <c r="H84" s="190"/>
      <c r="I84" s="28"/>
      <c r="J84" s="730"/>
    </row>
    <row r="85" spans="1:10" ht="30">
      <c r="A85" s="194">
        <v>71</v>
      </c>
      <c r="B85" s="143" t="s">
        <v>14</v>
      </c>
      <c r="C85" s="465" t="s">
        <v>434</v>
      </c>
      <c r="D85" s="144" t="s">
        <v>15</v>
      </c>
      <c r="E85" s="5">
        <v>100</v>
      </c>
      <c r="F85" s="276"/>
      <c r="G85" s="731"/>
      <c r="H85" s="190"/>
      <c r="I85" s="28"/>
      <c r="J85" s="730"/>
    </row>
    <row r="86" spans="1:10" ht="39.950000000000003" customHeight="1">
      <c r="A86" s="175">
        <v>72</v>
      </c>
      <c r="B86" s="143" t="s">
        <v>14</v>
      </c>
      <c r="C86" s="530" t="s">
        <v>272</v>
      </c>
      <c r="D86" s="143" t="s">
        <v>15</v>
      </c>
      <c r="E86" s="5">
        <v>10</v>
      </c>
      <c r="F86" s="443"/>
      <c r="G86" s="485"/>
      <c r="H86" s="190"/>
      <c r="I86" s="28"/>
      <c r="J86" s="175"/>
    </row>
    <row r="87" spans="1:10" ht="39.950000000000003" customHeight="1">
      <c r="A87" s="772">
        <v>73</v>
      </c>
      <c r="B87" s="759"/>
      <c r="C87" s="775" t="s">
        <v>411</v>
      </c>
      <c r="D87" s="759"/>
      <c r="E87" s="776"/>
      <c r="F87" s="769"/>
      <c r="G87" s="770"/>
      <c r="H87" s="762"/>
      <c r="I87" s="763"/>
      <c r="J87" s="448"/>
    </row>
    <row r="88" spans="1:10" ht="62.45" customHeight="1">
      <c r="A88" s="448" t="s">
        <v>444</v>
      </c>
      <c r="B88" s="767" t="s">
        <v>14</v>
      </c>
      <c r="C88" s="458" t="s">
        <v>474</v>
      </c>
      <c r="D88" s="768" t="s">
        <v>15</v>
      </c>
      <c r="E88" s="765"/>
      <c r="F88" s="764"/>
      <c r="G88" s="765"/>
      <c r="H88" s="764"/>
      <c r="I88" s="764"/>
      <c r="J88" s="777"/>
    </row>
    <row r="89" spans="1:10" ht="60" customHeight="1">
      <c r="A89" s="772" t="s">
        <v>445</v>
      </c>
      <c r="B89" s="773" t="s">
        <v>14</v>
      </c>
      <c r="C89" s="458" t="s">
        <v>475</v>
      </c>
      <c r="D89" s="774" t="s">
        <v>15</v>
      </c>
      <c r="E89" s="765"/>
      <c r="F89" s="764"/>
      <c r="G89" s="765"/>
      <c r="H89" s="764"/>
      <c r="I89" s="764"/>
      <c r="J89" s="777"/>
    </row>
    <row r="90" spans="1:10" ht="39.950000000000003" customHeight="1">
      <c r="A90" s="779" t="s">
        <v>464</v>
      </c>
      <c r="B90" s="773"/>
      <c r="C90" s="458"/>
      <c r="D90" s="774"/>
      <c r="E90" s="778"/>
      <c r="F90" s="764"/>
      <c r="G90" s="765"/>
      <c r="H90" s="764"/>
      <c r="I90" s="764"/>
      <c r="J90" s="771"/>
    </row>
    <row r="91" spans="1:10" ht="45">
      <c r="A91" s="448">
        <v>74</v>
      </c>
      <c r="B91" s="759" t="s">
        <v>14</v>
      </c>
      <c r="C91" s="760" t="s">
        <v>110</v>
      </c>
      <c r="D91" s="448" t="s">
        <v>15</v>
      </c>
      <c r="E91" s="761">
        <v>25</v>
      </c>
      <c r="F91" s="764">
        <v>36</v>
      </c>
      <c r="G91" s="765">
        <v>5</v>
      </c>
      <c r="H91" s="764">
        <f>+F91*E91</f>
        <v>900</v>
      </c>
      <c r="I91" s="764">
        <f>+H91+H91/100*G91</f>
        <v>945</v>
      </c>
      <c r="J91" s="766" t="s">
        <v>111</v>
      </c>
    </row>
    <row r="92" spans="1:10" ht="48.75" customHeight="1">
      <c r="A92" s="194">
        <v>75</v>
      </c>
      <c r="B92" s="143" t="s">
        <v>14</v>
      </c>
      <c r="C92" s="465" t="s">
        <v>476</v>
      </c>
      <c r="D92" s="143" t="s">
        <v>15</v>
      </c>
      <c r="E92" s="5">
        <v>5000</v>
      </c>
      <c r="F92" s="443"/>
      <c r="G92" s="740"/>
      <c r="H92" s="190"/>
      <c r="I92" s="28"/>
      <c r="J92" s="730"/>
    </row>
    <row r="93" spans="1:10" ht="45">
      <c r="A93" s="175">
        <v>76</v>
      </c>
      <c r="B93" s="143"/>
      <c r="C93" s="188" t="s">
        <v>71</v>
      </c>
      <c r="D93" s="143"/>
      <c r="E93" s="35"/>
      <c r="F93" s="276"/>
      <c r="G93" s="5"/>
      <c r="H93" s="190"/>
      <c r="I93" s="28"/>
      <c r="J93" s="419"/>
    </row>
    <row r="94" spans="1:10">
      <c r="A94" s="194" t="s">
        <v>446</v>
      </c>
      <c r="B94" s="143" t="s">
        <v>14</v>
      </c>
      <c r="C94" s="188" t="s">
        <v>72</v>
      </c>
      <c r="D94" s="726" t="s">
        <v>15</v>
      </c>
      <c r="E94" s="435">
        <v>15</v>
      </c>
      <c r="F94" s="727"/>
      <c r="G94" s="731"/>
      <c r="H94" s="190"/>
      <c r="I94" s="28"/>
      <c r="J94" s="730"/>
    </row>
    <row r="95" spans="1:10">
      <c r="A95" s="175" t="s">
        <v>447</v>
      </c>
      <c r="B95" s="143" t="s">
        <v>14</v>
      </c>
      <c r="C95" s="188" t="s">
        <v>74</v>
      </c>
      <c r="D95" s="175" t="s">
        <v>15</v>
      </c>
      <c r="E95" s="435">
        <v>30</v>
      </c>
      <c r="F95" s="727"/>
      <c r="G95" s="731"/>
      <c r="H95" s="190"/>
      <c r="I95" s="28"/>
      <c r="J95" s="730"/>
    </row>
    <row r="96" spans="1:10">
      <c r="A96" s="754" t="s">
        <v>465</v>
      </c>
      <c r="B96" s="143"/>
      <c r="C96" s="188"/>
      <c r="D96" s="175"/>
      <c r="E96" s="756">
        <f>+E94+E95</f>
        <v>45</v>
      </c>
      <c r="F96" s="727"/>
      <c r="G96" s="731"/>
      <c r="H96" s="190"/>
      <c r="I96" s="28"/>
      <c r="J96" s="730"/>
    </row>
    <row r="97" spans="1:10" ht="30">
      <c r="A97" s="194">
        <v>77</v>
      </c>
      <c r="B97" s="5" t="s">
        <v>179</v>
      </c>
      <c r="C97" s="384" t="s">
        <v>466</v>
      </c>
      <c r="D97" s="175" t="s">
        <v>15</v>
      </c>
      <c r="E97" s="7">
        <v>250</v>
      </c>
      <c r="F97" s="175"/>
      <c r="G97" s="729"/>
      <c r="H97" s="190"/>
      <c r="I97" s="28"/>
      <c r="J97" s="730"/>
    </row>
    <row r="98" spans="1:10" ht="30">
      <c r="A98" s="175">
        <v>78</v>
      </c>
      <c r="B98" s="143" t="s">
        <v>14</v>
      </c>
      <c r="C98" s="465" t="s">
        <v>136</v>
      </c>
      <c r="D98" s="143" t="s">
        <v>15</v>
      </c>
      <c r="E98" s="5">
        <v>20</v>
      </c>
      <c r="F98" s="189"/>
      <c r="G98" s="731"/>
      <c r="H98" s="190"/>
      <c r="I98" s="28"/>
      <c r="J98" s="175"/>
    </row>
    <row r="99" spans="1:10" ht="30">
      <c r="A99" s="194">
        <v>79</v>
      </c>
      <c r="B99" s="143" t="s">
        <v>14</v>
      </c>
      <c r="C99" s="465" t="s">
        <v>158</v>
      </c>
      <c r="D99" s="175" t="s">
        <v>15</v>
      </c>
      <c r="E99" s="7">
        <v>500</v>
      </c>
      <c r="F99" s="175"/>
      <c r="G99" s="731"/>
      <c r="H99" s="190"/>
      <c r="I99" s="28"/>
      <c r="J99" s="175"/>
    </row>
    <row r="100" spans="1:10">
      <c r="A100" s="175">
        <v>80</v>
      </c>
      <c r="B100" s="143" t="s">
        <v>21</v>
      </c>
      <c r="C100" s="465" t="s">
        <v>160</v>
      </c>
      <c r="D100" s="175" t="s">
        <v>15</v>
      </c>
      <c r="E100" s="7">
        <v>8</v>
      </c>
      <c r="F100" s="348"/>
      <c r="G100" s="9"/>
      <c r="H100" s="190"/>
      <c r="I100" s="28"/>
      <c r="J100" s="730"/>
    </row>
    <row r="101" spans="1:10">
      <c r="A101" s="194">
        <v>81</v>
      </c>
      <c r="B101" s="143" t="s">
        <v>14</v>
      </c>
      <c r="C101" s="188" t="s">
        <v>190</v>
      </c>
      <c r="D101" s="723" t="s">
        <v>15</v>
      </c>
      <c r="E101" s="5">
        <v>1400</v>
      </c>
      <c r="F101" s="143"/>
      <c r="G101" s="729"/>
      <c r="H101" s="190"/>
      <c r="I101" s="28"/>
      <c r="J101" s="175"/>
    </row>
    <row r="102" spans="1:10">
      <c r="A102" s="175">
        <v>82</v>
      </c>
      <c r="B102" s="248" t="s">
        <v>14</v>
      </c>
      <c r="C102" s="360" t="s">
        <v>86</v>
      </c>
      <c r="D102" s="250" t="s">
        <v>15</v>
      </c>
      <c r="E102" s="440">
        <v>1000</v>
      </c>
      <c r="F102" s="189"/>
      <c r="G102" s="731"/>
      <c r="H102" s="190"/>
      <c r="I102" s="28"/>
      <c r="J102" s="175"/>
    </row>
    <row r="103" spans="1:10" ht="30" customHeight="1">
      <c r="A103" s="194">
        <v>83</v>
      </c>
      <c r="B103" s="248" t="s">
        <v>14</v>
      </c>
      <c r="C103" s="749" t="s">
        <v>112</v>
      </c>
      <c r="D103" s="250" t="s">
        <v>145</v>
      </c>
      <c r="E103" s="728">
        <v>50</v>
      </c>
      <c r="F103" s="175"/>
      <c r="G103" s="731"/>
      <c r="H103" s="190"/>
      <c r="I103" s="28"/>
      <c r="J103" s="175"/>
    </row>
    <row r="104" spans="1:10" ht="28.5" customHeight="1">
      <c r="H104" s="741"/>
      <c r="I104" s="741"/>
    </row>
    <row r="105" spans="1:10" ht="39.950000000000003" customHeight="1"/>
    <row r="106" spans="1:10" ht="39.950000000000003" customHeight="1"/>
    <row r="107" spans="1:10" ht="39.950000000000003" customHeight="1"/>
    <row r="108" spans="1:10" ht="39.950000000000003" customHeight="1"/>
  </sheetData>
  <autoFilter ref="A6:WPR104"/>
  <mergeCells count="1">
    <mergeCell ref="C3:F3"/>
  </mergeCells>
  <dataValidations count="1">
    <dataValidation allowBlank="1" showErrorMessage="1" sqref="B14 B88:B90"/>
  </dataValidation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QD182"/>
  <sheetViews>
    <sheetView topLeftCell="A130" workbookViewId="0">
      <selection activeCell="A133" sqref="A133:C140"/>
    </sheetView>
  </sheetViews>
  <sheetFormatPr defaultColWidth="9.140625" defaultRowHeight="15"/>
  <cols>
    <col min="1" max="1" width="30.28515625" style="1" customWidth="1"/>
    <col min="2" max="2" width="7.42578125" style="1" customWidth="1"/>
    <col min="3" max="3" width="11" style="2" customWidth="1"/>
    <col min="4" max="5" width="9.140625" style="1"/>
    <col min="6" max="6" width="7" style="1" customWidth="1"/>
    <col min="7" max="7" width="4.140625" style="1" hidden="1" customWidth="1"/>
    <col min="8" max="8" width="11.5703125" style="1" customWidth="1"/>
    <col min="9" max="9" width="18.85546875" style="3" customWidth="1"/>
    <col min="10" max="10" width="14.7109375" style="543" customWidth="1"/>
    <col min="11" max="11" width="5.5703125" style="1" customWidth="1"/>
    <col min="12" max="12" width="5.28515625" style="1" customWidth="1"/>
    <col min="13" max="14" width="7.5703125" style="1" customWidth="1"/>
    <col min="15" max="15" width="7" style="1" customWidth="1"/>
    <col min="16" max="16" width="8.140625" style="1" customWidth="1"/>
    <col min="17" max="17" width="22.5703125" style="1" customWidth="1"/>
    <col min="18" max="16384" width="9.140625" style="1"/>
  </cols>
  <sheetData>
    <row r="1" spans="1:15994">
      <c r="K1" s="113" t="s">
        <v>0</v>
      </c>
    </row>
    <row r="2" spans="1:15994">
      <c r="K2" s="113"/>
    </row>
    <row r="3" spans="1:15994" ht="128.25">
      <c r="A3" s="6" t="s">
        <v>2</v>
      </c>
      <c r="B3" s="7" t="s">
        <v>3</v>
      </c>
      <c r="C3" s="7" t="s">
        <v>281</v>
      </c>
      <c r="D3" s="8" t="s">
        <v>4</v>
      </c>
      <c r="E3" s="8"/>
      <c r="F3" s="9" t="s">
        <v>5</v>
      </c>
      <c r="G3" s="8" t="s">
        <v>6</v>
      </c>
      <c r="H3" s="8" t="s">
        <v>7</v>
      </c>
      <c r="I3" s="10" t="s">
        <v>8</v>
      </c>
      <c r="J3" s="126" t="s">
        <v>9</v>
      </c>
      <c r="K3" s="544" t="s">
        <v>10</v>
      </c>
      <c r="L3" s="545" t="s">
        <v>282</v>
      </c>
      <c r="M3" s="545" t="s">
        <v>283</v>
      </c>
      <c r="N3" s="546" t="s">
        <v>11</v>
      </c>
      <c r="O3" s="11" t="s">
        <v>12</v>
      </c>
      <c r="P3" s="547" t="s">
        <v>13</v>
      </c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</row>
    <row r="4" spans="1:15994" ht="60.75" thickBot="1">
      <c r="A4" s="25" t="s">
        <v>17</v>
      </c>
      <c r="B4" s="26" t="s">
        <v>15</v>
      </c>
      <c r="C4" s="426">
        <v>40</v>
      </c>
      <c r="D4" s="27">
        <v>72</v>
      </c>
      <c r="E4" s="27"/>
      <c r="F4" s="14">
        <v>0.05</v>
      </c>
      <c r="G4" s="28">
        <v>1440</v>
      </c>
      <c r="H4" s="28">
        <v>1512</v>
      </c>
      <c r="I4" s="16" t="s">
        <v>18</v>
      </c>
      <c r="J4" s="126" t="s">
        <v>19</v>
      </c>
      <c r="K4" s="548"/>
      <c r="L4" s="17">
        <f>K4*D4</f>
        <v>0</v>
      </c>
      <c r="M4" s="17">
        <f>K4*D4*1.05</f>
        <v>0</v>
      </c>
      <c r="N4" s="549" t="e">
        <f>K4*100/#REF!</f>
        <v>#REF!</v>
      </c>
      <c r="O4" s="29">
        <v>3061</v>
      </c>
      <c r="P4" s="550"/>
      <c r="Q4" s="12"/>
      <c r="R4" s="12"/>
      <c r="S4" s="12">
        <f>+C4*D4</f>
        <v>2880</v>
      </c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</row>
    <row r="5" spans="1:15994" s="21" customFormat="1" ht="45.75" thickBot="1">
      <c r="A5" s="19" t="s">
        <v>20</v>
      </c>
      <c r="B5" s="30"/>
      <c r="C5" s="7"/>
      <c r="D5" s="31"/>
      <c r="E5" s="31"/>
      <c r="F5" s="30"/>
      <c r="G5" s="32" t="e">
        <f>+G4+#REF!</f>
        <v>#REF!</v>
      </c>
      <c r="H5" s="32" t="e">
        <f>+H4+#REF!</f>
        <v>#REF!</v>
      </c>
      <c r="I5" s="24"/>
      <c r="J5" s="130" t="e">
        <f>+#REF!</f>
        <v>#REF!</v>
      </c>
      <c r="K5" s="20" t="s">
        <v>16</v>
      </c>
      <c r="L5" s="32" t="e">
        <f>+L4+#REF!</f>
        <v>#REF!</v>
      </c>
      <c r="M5" s="32" t="e">
        <f>+M4+#REF!</f>
        <v>#REF!</v>
      </c>
      <c r="N5" s="551" t="e">
        <f>M5*100/H5</f>
        <v>#REF!</v>
      </c>
      <c r="O5" s="113" t="s">
        <v>0</v>
      </c>
      <c r="P5" s="20"/>
      <c r="Q5" s="20"/>
      <c r="R5" s="20"/>
      <c r="S5" s="12">
        <f t="shared" ref="S5:S63" si="0">+C5*D5</f>
        <v>0</v>
      </c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</row>
    <row r="6" spans="1:15994" ht="45.75" thickBot="1">
      <c r="A6" s="33" t="s">
        <v>22</v>
      </c>
      <c r="B6" s="34" t="s">
        <v>23</v>
      </c>
      <c r="C6" s="427">
        <v>30</v>
      </c>
      <c r="D6" s="27">
        <v>11.7</v>
      </c>
      <c r="E6" s="27"/>
      <c r="F6" s="35">
        <v>21</v>
      </c>
      <c r="G6" s="28">
        <v>468</v>
      </c>
      <c r="H6" s="28">
        <v>566.28</v>
      </c>
      <c r="I6" s="36" t="s">
        <v>24</v>
      </c>
      <c r="J6" s="126" t="s">
        <v>25</v>
      </c>
      <c r="K6" s="552"/>
      <c r="L6" s="17">
        <f>K6*D6</f>
        <v>0</v>
      </c>
      <c r="M6" s="17">
        <f>K6*D6*1.21</f>
        <v>0</v>
      </c>
      <c r="N6" s="549" t="e">
        <f>K6*100/#REF!</f>
        <v>#REF!</v>
      </c>
      <c r="O6" s="37">
        <v>9047</v>
      </c>
      <c r="P6" s="550"/>
      <c r="Q6" s="12"/>
      <c r="R6" s="12"/>
      <c r="S6" s="12">
        <f t="shared" si="0"/>
        <v>351</v>
      </c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</row>
    <row r="7" spans="1:15994" s="21" customFormat="1" ht="30.75" thickBot="1">
      <c r="A7" s="19" t="s">
        <v>26</v>
      </c>
      <c r="B7" s="38"/>
      <c r="C7" s="427"/>
      <c r="D7" s="31"/>
      <c r="E7" s="31"/>
      <c r="F7" s="39"/>
      <c r="G7" s="32">
        <f>+G6</f>
        <v>468</v>
      </c>
      <c r="H7" s="32">
        <f>+H6</f>
        <v>566.28</v>
      </c>
      <c r="I7" s="40"/>
      <c r="J7" s="130" t="str">
        <f>+J6</f>
        <v>TEIDA-197-20s</v>
      </c>
      <c r="K7" s="20" t="s">
        <v>16</v>
      </c>
      <c r="L7" s="32">
        <f>+L6</f>
        <v>0</v>
      </c>
      <c r="M7" s="32">
        <f>+M6</f>
        <v>0</v>
      </c>
      <c r="N7" s="551">
        <f>M7*100/H7</f>
        <v>0</v>
      </c>
      <c r="O7" s="113" t="s">
        <v>0</v>
      </c>
      <c r="P7" s="20"/>
      <c r="Q7" s="20"/>
      <c r="R7" s="20"/>
      <c r="S7" s="12">
        <f t="shared" si="0"/>
        <v>0</v>
      </c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</row>
    <row r="8" spans="1:15994" s="21" customFormat="1" ht="30.75" thickBot="1">
      <c r="A8" s="22" t="s">
        <v>27</v>
      </c>
      <c r="B8" s="42"/>
      <c r="C8" s="41"/>
      <c r="D8" s="43"/>
      <c r="E8" s="43"/>
      <c r="F8" s="44"/>
      <c r="G8" s="32" t="e">
        <f>+#REF!</f>
        <v>#REF!</v>
      </c>
      <c r="H8" s="32" t="e">
        <f>+#REF!</f>
        <v>#REF!</v>
      </c>
      <c r="I8" s="45"/>
      <c r="J8" s="130" t="e">
        <f>+#REF!</f>
        <v>#REF!</v>
      </c>
      <c r="K8" s="20" t="s">
        <v>16</v>
      </c>
      <c r="L8" s="32" t="e">
        <f>+#REF!</f>
        <v>#REF!</v>
      </c>
      <c r="M8" s="32" t="e">
        <f>+#REF!</f>
        <v>#REF!</v>
      </c>
      <c r="N8" s="551" t="e">
        <f>M8*100/H8</f>
        <v>#REF!</v>
      </c>
      <c r="O8" s="113" t="s">
        <v>0</v>
      </c>
      <c r="P8" s="20"/>
      <c r="Q8" s="20"/>
      <c r="R8" s="20"/>
      <c r="S8" s="12">
        <f t="shared" si="0"/>
        <v>0</v>
      </c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</row>
    <row r="9" spans="1:15994" ht="45">
      <c r="A9" s="13" t="s">
        <v>28</v>
      </c>
      <c r="B9" s="7" t="s">
        <v>15</v>
      </c>
      <c r="C9" s="7">
        <v>50</v>
      </c>
      <c r="D9" s="7">
        <v>5.65</v>
      </c>
      <c r="E9" s="7"/>
      <c r="F9" s="14">
        <v>0.05</v>
      </c>
      <c r="G9" s="15">
        <v>282.5</v>
      </c>
      <c r="H9" s="15">
        <v>296.63</v>
      </c>
      <c r="I9" s="16" t="s">
        <v>29</v>
      </c>
      <c r="J9" s="126" t="s">
        <v>30</v>
      </c>
      <c r="K9" s="548"/>
      <c r="L9" s="17">
        <f>K9*D9</f>
        <v>0</v>
      </c>
      <c r="M9" s="17">
        <f>K9*D9*1.05</f>
        <v>0</v>
      </c>
      <c r="N9" s="549" t="e">
        <f>K9*100/#REF!</f>
        <v>#REF!</v>
      </c>
      <c r="O9" s="46">
        <v>3468</v>
      </c>
      <c r="P9" s="550"/>
      <c r="Q9" s="12"/>
      <c r="R9" s="12"/>
      <c r="S9" s="12">
        <f t="shared" si="0"/>
        <v>282.5</v>
      </c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</row>
    <row r="10" spans="1:15994" ht="45.75" thickBot="1">
      <c r="A10" s="13" t="s">
        <v>31</v>
      </c>
      <c r="B10" s="7" t="s">
        <v>15</v>
      </c>
      <c r="C10" s="7">
        <v>100</v>
      </c>
      <c r="D10" s="7">
        <v>5.65</v>
      </c>
      <c r="E10" s="7"/>
      <c r="F10" s="14">
        <v>0.05</v>
      </c>
      <c r="G10" s="15">
        <v>565</v>
      </c>
      <c r="H10" s="15">
        <v>593.25</v>
      </c>
      <c r="I10" s="16" t="s">
        <v>32</v>
      </c>
      <c r="J10" s="126" t="s">
        <v>30</v>
      </c>
      <c r="K10" s="548"/>
      <c r="L10" s="17">
        <f>K10*D10</f>
        <v>0</v>
      </c>
      <c r="M10" s="17">
        <f>K10*D10*1.05</f>
        <v>0</v>
      </c>
      <c r="N10" s="549" t="e">
        <f>K10*100/#REF!</f>
        <v>#REF!</v>
      </c>
      <c r="O10" s="46">
        <v>3469</v>
      </c>
      <c r="P10" s="550"/>
      <c r="Q10" s="12"/>
      <c r="R10" s="12"/>
      <c r="S10" s="12">
        <f t="shared" si="0"/>
        <v>565</v>
      </c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N10" s="12"/>
      <c r="KDO10" s="12"/>
      <c r="KDP10" s="12"/>
      <c r="KDQ10" s="12"/>
      <c r="KDR10" s="12"/>
      <c r="KDS10" s="12"/>
      <c r="KDT10" s="12"/>
      <c r="KDU10" s="12"/>
      <c r="KDV10" s="12"/>
      <c r="KDW10" s="12"/>
      <c r="KDX10" s="12"/>
      <c r="KDY10" s="12"/>
      <c r="KDZ10" s="12"/>
      <c r="KEA10" s="12"/>
      <c r="KEB10" s="12"/>
      <c r="KEC10" s="12"/>
      <c r="KED10" s="12"/>
      <c r="KEE10" s="12"/>
      <c r="KEF10" s="12"/>
      <c r="KEG10" s="12"/>
      <c r="KEH10" s="12"/>
      <c r="KEI10" s="12"/>
      <c r="KEJ10" s="12"/>
      <c r="KEK10" s="12"/>
      <c r="KEL10" s="12"/>
      <c r="KEM10" s="12"/>
      <c r="KEN10" s="12"/>
      <c r="KEO10" s="12"/>
      <c r="KEP10" s="12"/>
      <c r="KEQ10" s="12"/>
      <c r="KER10" s="12"/>
      <c r="KES10" s="12"/>
      <c r="KET10" s="12"/>
      <c r="KEU10" s="12"/>
      <c r="KEV10" s="12"/>
      <c r="KEW10" s="12"/>
      <c r="KEX10" s="12"/>
      <c r="KEY10" s="12"/>
      <c r="KEZ10" s="12"/>
      <c r="KFA10" s="12"/>
      <c r="KFB10" s="12"/>
      <c r="KFC10" s="12"/>
      <c r="KFD10" s="12"/>
      <c r="KFE10" s="12"/>
      <c r="KFF10" s="12"/>
      <c r="KFG10" s="12"/>
      <c r="KFH10" s="12"/>
      <c r="KFI10" s="12"/>
      <c r="KFJ10" s="12"/>
      <c r="KFK10" s="12"/>
      <c r="KFL10" s="12"/>
      <c r="KFM10" s="12"/>
      <c r="KFN10" s="12"/>
      <c r="KFO10" s="12"/>
      <c r="KFP10" s="12"/>
      <c r="KFQ10" s="12"/>
      <c r="KFR10" s="12"/>
      <c r="KFS10" s="12"/>
      <c r="KFT10" s="12"/>
      <c r="KFU10" s="12"/>
      <c r="KFV10" s="12"/>
      <c r="KFW10" s="12"/>
      <c r="KFX10" s="12"/>
      <c r="KFY10" s="12"/>
      <c r="KFZ10" s="12"/>
      <c r="KGA10" s="12"/>
      <c r="KGB10" s="12"/>
      <c r="KGC10" s="12"/>
      <c r="KGD10" s="12"/>
      <c r="KGE10" s="12"/>
      <c r="KGF10" s="12"/>
      <c r="KGG10" s="12"/>
      <c r="KGH10" s="12"/>
      <c r="KGI10" s="12"/>
      <c r="KGJ10" s="12"/>
      <c r="KGK10" s="12"/>
      <c r="KGL10" s="12"/>
      <c r="KGM10" s="12"/>
      <c r="KGN10" s="12"/>
      <c r="KGO10" s="12"/>
      <c r="KGP10" s="12"/>
      <c r="KGQ10" s="12"/>
      <c r="KGR10" s="12"/>
      <c r="KGS10" s="12"/>
      <c r="KGT10" s="12"/>
      <c r="KGU10" s="12"/>
      <c r="KGV10" s="12"/>
      <c r="KGW10" s="12"/>
      <c r="KGX10" s="12"/>
      <c r="KGY10" s="12"/>
      <c r="KGZ10" s="12"/>
      <c r="KHA10" s="12"/>
      <c r="KHB10" s="12"/>
      <c r="KHC10" s="12"/>
      <c r="KHD10" s="12"/>
      <c r="KHE10" s="12"/>
      <c r="KHF10" s="12"/>
      <c r="KHG10" s="12"/>
      <c r="KHH10" s="12"/>
      <c r="KHI10" s="12"/>
      <c r="KHJ10" s="12"/>
      <c r="KHK10" s="12"/>
      <c r="KHL10" s="12"/>
      <c r="KHM10" s="12"/>
      <c r="KHN10" s="12"/>
      <c r="KHO10" s="12"/>
      <c r="KHP10" s="12"/>
      <c r="KHQ10" s="12"/>
      <c r="KHR10" s="12"/>
      <c r="KHS10" s="12"/>
      <c r="KHT10" s="12"/>
      <c r="KHU10" s="12"/>
      <c r="KHV10" s="12"/>
      <c r="KHW10" s="12"/>
      <c r="KHX10" s="12"/>
      <c r="KHY10" s="12"/>
      <c r="KHZ10" s="12"/>
      <c r="KIA10" s="12"/>
      <c r="KIB10" s="12"/>
      <c r="KIC10" s="12"/>
      <c r="KID10" s="12"/>
      <c r="KIE10" s="12"/>
      <c r="KIF10" s="12"/>
      <c r="KIG10" s="12"/>
      <c r="KIH10" s="12"/>
      <c r="KII10" s="12"/>
      <c r="KIJ10" s="12"/>
      <c r="KIK10" s="12"/>
      <c r="KIL10" s="12"/>
      <c r="KIM10" s="12"/>
      <c r="KIN10" s="12"/>
      <c r="KIO10" s="12"/>
      <c r="KIP10" s="12"/>
      <c r="KIQ10" s="12"/>
      <c r="KIR10" s="12"/>
      <c r="KIS10" s="12"/>
      <c r="KIT10" s="12"/>
      <c r="KIU10" s="12"/>
      <c r="KIV10" s="12"/>
      <c r="KIW10" s="12"/>
      <c r="KIX10" s="12"/>
      <c r="KIY10" s="12"/>
      <c r="KIZ10" s="12"/>
      <c r="KJA10" s="12"/>
      <c r="KJB10" s="12"/>
      <c r="KJC10" s="12"/>
      <c r="KJD10" s="12"/>
      <c r="KJE10" s="12"/>
      <c r="KJF10" s="12"/>
      <c r="KJG10" s="12"/>
      <c r="KJH10" s="12"/>
      <c r="KJI10" s="12"/>
      <c r="KJJ10" s="12"/>
      <c r="KJK10" s="12"/>
      <c r="KJL10" s="12"/>
      <c r="KJM10" s="12"/>
      <c r="KJN10" s="12"/>
      <c r="KJO10" s="12"/>
      <c r="KJP10" s="12"/>
      <c r="KJQ10" s="12"/>
      <c r="KJR10" s="12"/>
      <c r="KJS10" s="12"/>
      <c r="KJT10" s="12"/>
      <c r="KJU10" s="12"/>
      <c r="KJV10" s="12"/>
      <c r="KJW10" s="12"/>
      <c r="KJX10" s="12"/>
      <c r="KJY10" s="12"/>
      <c r="KJZ10" s="12"/>
      <c r="KKA10" s="12"/>
      <c r="KKB10" s="12"/>
      <c r="KKC10" s="12"/>
      <c r="KKD10" s="12"/>
      <c r="KKE10" s="12"/>
      <c r="KKF10" s="12"/>
      <c r="KKG10" s="12"/>
      <c r="KKH10" s="12"/>
      <c r="KKI10" s="12"/>
      <c r="KKJ10" s="12"/>
      <c r="KKK10" s="12"/>
      <c r="KKL10" s="12"/>
      <c r="KKM10" s="12"/>
      <c r="KKN10" s="12"/>
      <c r="KKO10" s="12"/>
      <c r="KKP10" s="12"/>
      <c r="KKQ10" s="12"/>
      <c r="KKR10" s="12"/>
      <c r="KKS10" s="12"/>
      <c r="KKT10" s="12"/>
      <c r="KKU10" s="12"/>
      <c r="KKV10" s="12"/>
      <c r="KKW10" s="12"/>
      <c r="KKX10" s="12"/>
      <c r="KKY10" s="12"/>
      <c r="KKZ10" s="12"/>
      <c r="KLA10" s="12"/>
      <c r="KLB10" s="12"/>
      <c r="KLC10" s="12"/>
      <c r="KLD10" s="12"/>
      <c r="KLE10" s="12"/>
      <c r="KLF10" s="12"/>
      <c r="KLG10" s="12"/>
      <c r="KLH10" s="12"/>
      <c r="KLI10" s="12"/>
      <c r="KLJ10" s="12"/>
      <c r="KLK10" s="12"/>
      <c r="KLL10" s="12"/>
      <c r="KLM10" s="12"/>
      <c r="KLN10" s="12"/>
      <c r="KLO10" s="12"/>
      <c r="KLP10" s="12"/>
      <c r="KLQ10" s="12"/>
      <c r="KLR10" s="12"/>
      <c r="KLS10" s="12"/>
      <c r="KLT10" s="12"/>
      <c r="KLU10" s="12"/>
      <c r="KLV10" s="12"/>
      <c r="KLW10" s="12"/>
      <c r="KLX10" s="12"/>
      <c r="KLY10" s="12"/>
      <c r="KLZ10" s="12"/>
      <c r="KMA10" s="12"/>
      <c r="KMB10" s="12"/>
      <c r="KMC10" s="12"/>
      <c r="KMD10" s="12"/>
      <c r="KME10" s="12"/>
      <c r="KMF10" s="12"/>
      <c r="KMG10" s="12"/>
      <c r="KMH10" s="12"/>
      <c r="KMI10" s="12"/>
      <c r="KMJ10" s="12"/>
      <c r="KMK10" s="12"/>
      <c r="KML10" s="12"/>
      <c r="KMM10" s="12"/>
      <c r="KMN10" s="12"/>
      <c r="KMO10" s="12"/>
      <c r="KMP10" s="12"/>
      <c r="KMQ10" s="12"/>
      <c r="KMR10" s="12"/>
      <c r="KMS10" s="12"/>
      <c r="KMT10" s="12"/>
      <c r="KMU10" s="12"/>
      <c r="KMV10" s="12"/>
      <c r="KMW10" s="12"/>
      <c r="KMX10" s="12"/>
      <c r="KMY10" s="12"/>
      <c r="KMZ10" s="12"/>
      <c r="KNA10" s="12"/>
      <c r="KNB10" s="12"/>
      <c r="KNC10" s="12"/>
      <c r="KND10" s="12"/>
      <c r="KNE10" s="12"/>
      <c r="KNF10" s="12"/>
      <c r="KNG10" s="12"/>
      <c r="KNH10" s="12"/>
      <c r="KNI10" s="12"/>
      <c r="KNJ10" s="12"/>
      <c r="KNK10" s="12"/>
      <c r="KNL10" s="12"/>
      <c r="KNM10" s="12"/>
      <c r="KNN10" s="12"/>
      <c r="KNO10" s="12"/>
      <c r="KNP10" s="12"/>
      <c r="KNQ10" s="12"/>
      <c r="KNR10" s="12"/>
      <c r="KNS10" s="12"/>
      <c r="KNT10" s="12"/>
      <c r="KNU10" s="12"/>
      <c r="KNV10" s="12"/>
      <c r="KNW10" s="12"/>
      <c r="KNX10" s="12"/>
      <c r="KNY10" s="12"/>
      <c r="KNZ10" s="12"/>
      <c r="KOA10" s="12"/>
      <c r="KOB10" s="12"/>
      <c r="KOC10" s="12"/>
      <c r="KOD10" s="12"/>
      <c r="KOE10" s="12"/>
      <c r="KOF10" s="12"/>
      <c r="KOG10" s="12"/>
      <c r="KOH10" s="12"/>
      <c r="KOI10" s="12"/>
      <c r="KOJ10" s="12"/>
      <c r="KOK10" s="12"/>
      <c r="KOL10" s="12"/>
      <c r="KOM10" s="12"/>
      <c r="KON10" s="12"/>
      <c r="KOO10" s="12"/>
      <c r="KOP10" s="12"/>
      <c r="KOQ10" s="12"/>
      <c r="KOR10" s="12"/>
      <c r="KOS10" s="12"/>
      <c r="KOT10" s="12"/>
      <c r="KOU10" s="12"/>
      <c r="KOV10" s="12"/>
      <c r="KOW10" s="12"/>
      <c r="KOX10" s="12"/>
      <c r="KOY10" s="12"/>
      <c r="KOZ10" s="12"/>
      <c r="KPA10" s="12"/>
      <c r="KPB10" s="12"/>
      <c r="KPC10" s="12"/>
      <c r="KPD10" s="12"/>
      <c r="KPE10" s="12"/>
      <c r="KPF10" s="12"/>
      <c r="KPG10" s="12"/>
      <c r="KPH10" s="12"/>
      <c r="KPI10" s="12"/>
      <c r="KPJ10" s="12"/>
      <c r="KPK10" s="12"/>
      <c r="KPL10" s="12"/>
      <c r="KPM10" s="12"/>
      <c r="KPN10" s="12"/>
      <c r="KPO10" s="12"/>
      <c r="KPP10" s="12"/>
      <c r="KPQ10" s="12"/>
      <c r="KPR10" s="12"/>
      <c r="KPS10" s="12"/>
      <c r="KPT10" s="12"/>
      <c r="KPU10" s="12"/>
      <c r="KPV10" s="12"/>
      <c r="KPW10" s="12"/>
      <c r="KPX10" s="12"/>
      <c r="KPY10" s="12"/>
      <c r="KPZ10" s="12"/>
      <c r="KQA10" s="12"/>
      <c r="KQB10" s="12"/>
      <c r="KQC10" s="12"/>
      <c r="KQD10" s="12"/>
      <c r="KQE10" s="12"/>
      <c r="KQF10" s="12"/>
      <c r="KQG10" s="12"/>
      <c r="KQH10" s="12"/>
      <c r="KQI10" s="12"/>
      <c r="KQJ10" s="12"/>
      <c r="KQK10" s="12"/>
      <c r="KQL10" s="12"/>
      <c r="KQM10" s="12"/>
      <c r="KQN10" s="12"/>
      <c r="KQO10" s="12"/>
      <c r="KQP10" s="12"/>
      <c r="KQQ10" s="12"/>
      <c r="KQR10" s="12"/>
      <c r="KQS10" s="12"/>
      <c r="KQT10" s="12"/>
      <c r="KQU10" s="12"/>
      <c r="KQV10" s="12"/>
      <c r="KQW10" s="12"/>
      <c r="KQX10" s="12"/>
      <c r="KQY10" s="12"/>
      <c r="KQZ10" s="12"/>
      <c r="KRA10" s="12"/>
      <c r="KRB10" s="12"/>
      <c r="KRC10" s="12"/>
      <c r="KRD10" s="12"/>
      <c r="KRE10" s="12"/>
      <c r="KRF10" s="12"/>
      <c r="KRG10" s="12"/>
      <c r="KRH10" s="12"/>
      <c r="KRI10" s="12"/>
      <c r="KRJ10" s="12"/>
      <c r="KRK10" s="12"/>
      <c r="KRL10" s="12"/>
      <c r="KRM10" s="12"/>
      <c r="KRN10" s="12"/>
      <c r="KRO10" s="12"/>
      <c r="KRP10" s="12"/>
      <c r="KRQ10" s="12"/>
      <c r="KRR10" s="12"/>
      <c r="KRS10" s="12"/>
      <c r="KRT10" s="12"/>
      <c r="KRU10" s="12"/>
      <c r="KRV10" s="12"/>
      <c r="KRW10" s="12"/>
      <c r="KRX10" s="12"/>
      <c r="KRY10" s="12"/>
      <c r="KRZ10" s="12"/>
      <c r="KSA10" s="12"/>
      <c r="KSB10" s="12"/>
      <c r="KSC10" s="12"/>
      <c r="KSD10" s="12"/>
      <c r="KSE10" s="12"/>
      <c r="KSF10" s="12"/>
      <c r="KSG10" s="12"/>
      <c r="KSH10" s="12"/>
      <c r="KSI10" s="12"/>
      <c r="KSJ10" s="12"/>
      <c r="KSK10" s="12"/>
      <c r="KSL10" s="12"/>
      <c r="KSM10" s="12"/>
      <c r="KSN10" s="12"/>
      <c r="KSO10" s="12"/>
      <c r="KSP10" s="12"/>
      <c r="KSQ10" s="12"/>
      <c r="KSR10" s="12"/>
      <c r="KSS10" s="12"/>
      <c r="KST10" s="12"/>
      <c r="KSU10" s="12"/>
      <c r="KSV10" s="12"/>
      <c r="KSW10" s="12"/>
      <c r="KSX10" s="12"/>
      <c r="KSY10" s="12"/>
      <c r="KSZ10" s="12"/>
      <c r="KTA10" s="12"/>
      <c r="KTB10" s="12"/>
      <c r="KTC10" s="12"/>
      <c r="KTD10" s="12"/>
      <c r="KTE10" s="12"/>
      <c r="KTF10" s="12"/>
      <c r="KTG10" s="12"/>
      <c r="KTH10" s="12"/>
      <c r="KTI10" s="12"/>
      <c r="KTJ10" s="12"/>
      <c r="KTK10" s="12"/>
      <c r="KTL10" s="12"/>
      <c r="KTM10" s="12"/>
      <c r="KTN10" s="12"/>
      <c r="KTO10" s="12"/>
      <c r="KTP10" s="12"/>
      <c r="KTQ10" s="12"/>
      <c r="KTR10" s="12"/>
      <c r="KTS10" s="12"/>
      <c r="KTT10" s="12"/>
      <c r="KTU10" s="12"/>
      <c r="KTV10" s="12"/>
      <c r="KTW10" s="12"/>
      <c r="KTX10" s="12"/>
      <c r="KTY10" s="12"/>
      <c r="KTZ10" s="12"/>
      <c r="KUA10" s="12"/>
      <c r="KUB10" s="12"/>
      <c r="KUC10" s="12"/>
      <c r="KUD10" s="12"/>
      <c r="KUE10" s="12"/>
      <c r="KUF10" s="12"/>
      <c r="KUG10" s="12"/>
      <c r="KUH10" s="12"/>
      <c r="KUI10" s="12"/>
      <c r="KUJ10" s="12"/>
      <c r="KUK10" s="12"/>
      <c r="KUL10" s="12"/>
      <c r="KUM10" s="12"/>
      <c r="KUN10" s="12"/>
      <c r="KUO10" s="12"/>
      <c r="KUP10" s="12"/>
      <c r="KUQ10" s="12"/>
      <c r="KUR10" s="12"/>
      <c r="KUS10" s="12"/>
      <c r="KUT10" s="12"/>
      <c r="KUU10" s="12"/>
      <c r="KUV10" s="12"/>
      <c r="KUW10" s="12"/>
      <c r="KUX10" s="12"/>
      <c r="KUY10" s="12"/>
      <c r="KUZ10" s="12"/>
      <c r="KVA10" s="12"/>
      <c r="KVB10" s="12"/>
      <c r="KVC10" s="12"/>
      <c r="KVD10" s="12"/>
      <c r="KVE10" s="12"/>
      <c r="KVF10" s="12"/>
      <c r="KVG10" s="12"/>
      <c r="KVH10" s="12"/>
      <c r="KVI10" s="12"/>
      <c r="KVJ10" s="12"/>
      <c r="KVK10" s="12"/>
      <c r="KVL10" s="12"/>
      <c r="KVM10" s="12"/>
      <c r="KVN10" s="12"/>
      <c r="KVO10" s="12"/>
      <c r="KVP10" s="12"/>
      <c r="KVQ10" s="12"/>
      <c r="KVR10" s="12"/>
      <c r="KVS10" s="12"/>
      <c r="KVT10" s="12"/>
      <c r="KVU10" s="12"/>
      <c r="KVV10" s="12"/>
      <c r="KVW10" s="12"/>
      <c r="KVX10" s="12"/>
      <c r="KVY10" s="12"/>
      <c r="KVZ10" s="12"/>
      <c r="KWA10" s="12"/>
      <c r="KWB10" s="12"/>
      <c r="KWC10" s="12"/>
      <c r="KWD10" s="12"/>
      <c r="KWE10" s="12"/>
      <c r="KWF10" s="12"/>
      <c r="KWG10" s="12"/>
      <c r="KWH10" s="12"/>
      <c r="KWI10" s="12"/>
      <c r="KWJ10" s="12"/>
      <c r="KWK10" s="12"/>
      <c r="KWL10" s="12"/>
      <c r="KWM10" s="12"/>
      <c r="KWN10" s="12"/>
      <c r="KWO10" s="12"/>
      <c r="KWP10" s="12"/>
      <c r="KWQ10" s="12"/>
      <c r="KWR10" s="12"/>
      <c r="KWS10" s="12"/>
      <c r="KWT10" s="12"/>
      <c r="KWU10" s="12"/>
      <c r="KWV10" s="12"/>
      <c r="KWW10" s="12"/>
      <c r="KWX10" s="12"/>
      <c r="KWY10" s="12"/>
      <c r="KWZ10" s="12"/>
      <c r="KXA10" s="12"/>
      <c r="KXB10" s="12"/>
      <c r="KXC10" s="12"/>
      <c r="KXD10" s="12"/>
      <c r="KXE10" s="12"/>
      <c r="KXF10" s="12"/>
      <c r="KXG10" s="12"/>
      <c r="KXH10" s="12"/>
      <c r="KXI10" s="12"/>
      <c r="KXJ10" s="12"/>
      <c r="KXK10" s="12"/>
      <c r="KXL10" s="12"/>
      <c r="KXM10" s="12"/>
      <c r="KXN10" s="12"/>
      <c r="KXO10" s="12"/>
      <c r="KXP10" s="12"/>
      <c r="KXQ10" s="12"/>
      <c r="KXR10" s="12"/>
      <c r="KXS10" s="12"/>
      <c r="KXT10" s="12"/>
      <c r="KXU10" s="12"/>
      <c r="KXV10" s="12"/>
      <c r="KXW10" s="12"/>
      <c r="KXX10" s="12"/>
      <c r="KXY10" s="12"/>
      <c r="KXZ10" s="12"/>
      <c r="KYA10" s="12"/>
      <c r="KYB10" s="12"/>
      <c r="KYC10" s="12"/>
      <c r="KYD10" s="12"/>
      <c r="KYE10" s="12"/>
      <c r="KYF10" s="12"/>
      <c r="KYG10" s="12"/>
      <c r="KYH10" s="12"/>
      <c r="KYI10" s="12"/>
      <c r="KYJ10" s="12"/>
      <c r="KYK10" s="12"/>
      <c r="KYL10" s="12"/>
      <c r="KYM10" s="12"/>
      <c r="KYN10" s="12"/>
      <c r="KYO10" s="12"/>
      <c r="KYP10" s="12"/>
      <c r="KYQ10" s="12"/>
      <c r="KYR10" s="12"/>
      <c r="KYS10" s="12"/>
      <c r="KYT10" s="12"/>
      <c r="KYU10" s="12"/>
      <c r="KYV10" s="12"/>
      <c r="KYW10" s="12"/>
      <c r="KYX10" s="12"/>
      <c r="KYY10" s="12"/>
      <c r="KYZ10" s="12"/>
      <c r="KZA10" s="12"/>
      <c r="KZB10" s="12"/>
      <c r="KZC10" s="12"/>
      <c r="KZD10" s="12"/>
      <c r="KZE10" s="12"/>
      <c r="KZF10" s="12"/>
      <c r="KZG10" s="12"/>
      <c r="KZH10" s="12"/>
      <c r="KZI10" s="12"/>
      <c r="KZJ10" s="12"/>
      <c r="KZK10" s="12"/>
      <c r="KZL10" s="12"/>
      <c r="KZM10" s="12"/>
      <c r="KZN10" s="12"/>
      <c r="KZO10" s="12"/>
      <c r="KZP10" s="12"/>
      <c r="KZQ10" s="12"/>
      <c r="KZR10" s="12"/>
      <c r="KZS10" s="12"/>
      <c r="KZT10" s="12"/>
      <c r="KZU10" s="12"/>
      <c r="KZV10" s="12"/>
      <c r="KZW10" s="12"/>
      <c r="KZX10" s="12"/>
      <c r="KZY10" s="12"/>
      <c r="KZZ10" s="12"/>
      <c r="LAA10" s="12"/>
      <c r="LAB10" s="12"/>
      <c r="LAC10" s="12"/>
      <c r="LAD10" s="12"/>
      <c r="LAE10" s="12"/>
      <c r="LAF10" s="12"/>
      <c r="LAG10" s="12"/>
      <c r="LAH10" s="12"/>
      <c r="LAI10" s="12"/>
      <c r="LAJ10" s="12"/>
      <c r="LAK10" s="12"/>
      <c r="LAL10" s="12"/>
      <c r="LAM10" s="12"/>
      <c r="LAN10" s="12"/>
      <c r="LAO10" s="12"/>
      <c r="LAP10" s="12"/>
      <c r="LAQ10" s="12"/>
      <c r="LAR10" s="12"/>
      <c r="LAS10" s="12"/>
      <c r="LAT10" s="12"/>
      <c r="LAU10" s="12"/>
      <c r="LAV10" s="12"/>
      <c r="LAW10" s="12"/>
      <c r="LAX10" s="12"/>
      <c r="LAY10" s="12"/>
      <c r="LAZ10" s="12"/>
      <c r="LBA10" s="12"/>
      <c r="LBB10" s="12"/>
      <c r="LBC10" s="12"/>
      <c r="LBD10" s="12"/>
      <c r="LBE10" s="12"/>
      <c r="LBF10" s="12"/>
      <c r="LBG10" s="12"/>
      <c r="LBH10" s="12"/>
      <c r="LBI10" s="12"/>
      <c r="LBJ10" s="12"/>
      <c r="LBK10" s="12"/>
      <c r="LBL10" s="12"/>
      <c r="LBM10" s="12"/>
      <c r="LBN10" s="12"/>
      <c r="LBO10" s="12"/>
      <c r="LBP10" s="12"/>
      <c r="LBQ10" s="12"/>
      <c r="LBR10" s="12"/>
      <c r="LBS10" s="12"/>
      <c r="LBT10" s="12"/>
      <c r="LBU10" s="12"/>
      <c r="LBV10" s="12"/>
      <c r="LBW10" s="12"/>
      <c r="LBX10" s="12"/>
      <c r="LBY10" s="12"/>
      <c r="LBZ10" s="12"/>
      <c r="LCA10" s="12"/>
      <c r="LCB10" s="12"/>
      <c r="LCC10" s="12"/>
      <c r="LCD10" s="12"/>
      <c r="LCE10" s="12"/>
      <c r="LCF10" s="12"/>
      <c r="LCG10" s="12"/>
      <c r="LCH10" s="12"/>
      <c r="LCI10" s="12"/>
      <c r="LCJ10" s="12"/>
      <c r="LCK10" s="12"/>
      <c r="LCL10" s="12"/>
      <c r="LCM10" s="12"/>
      <c r="LCN10" s="12"/>
      <c r="LCO10" s="12"/>
      <c r="LCP10" s="12"/>
      <c r="LCQ10" s="12"/>
      <c r="LCR10" s="12"/>
      <c r="LCS10" s="12"/>
      <c r="LCT10" s="12"/>
      <c r="LCU10" s="12"/>
      <c r="LCV10" s="12"/>
      <c r="LCW10" s="12"/>
      <c r="LCX10" s="12"/>
      <c r="LCY10" s="12"/>
      <c r="LCZ10" s="12"/>
      <c r="LDA10" s="12"/>
      <c r="LDB10" s="12"/>
      <c r="LDC10" s="12"/>
      <c r="LDD10" s="12"/>
      <c r="LDE10" s="12"/>
      <c r="LDF10" s="12"/>
      <c r="LDG10" s="12"/>
      <c r="LDH10" s="12"/>
      <c r="LDI10" s="12"/>
      <c r="LDJ10" s="12"/>
      <c r="LDK10" s="12"/>
      <c r="LDL10" s="12"/>
      <c r="LDM10" s="12"/>
      <c r="LDN10" s="12"/>
      <c r="LDO10" s="12"/>
      <c r="LDP10" s="12"/>
      <c r="LDQ10" s="12"/>
      <c r="LDR10" s="12"/>
      <c r="LDS10" s="12"/>
      <c r="LDT10" s="12"/>
      <c r="LDU10" s="12"/>
      <c r="LDV10" s="12"/>
      <c r="LDW10" s="12"/>
      <c r="LDX10" s="12"/>
      <c r="LDY10" s="12"/>
      <c r="LDZ10" s="12"/>
      <c r="LEA10" s="12"/>
      <c r="LEB10" s="12"/>
      <c r="LEC10" s="12"/>
      <c r="LED10" s="12"/>
      <c r="LEE10" s="12"/>
      <c r="LEF10" s="12"/>
      <c r="LEG10" s="12"/>
      <c r="LEH10" s="12"/>
      <c r="LEI10" s="12"/>
      <c r="LEJ10" s="12"/>
      <c r="LEK10" s="12"/>
      <c r="LEL10" s="12"/>
      <c r="LEM10" s="12"/>
      <c r="LEN10" s="12"/>
      <c r="LEO10" s="12"/>
      <c r="LEP10" s="12"/>
      <c r="LEQ10" s="12"/>
      <c r="LER10" s="12"/>
      <c r="LES10" s="12"/>
      <c r="LET10" s="12"/>
      <c r="LEU10" s="12"/>
      <c r="LEV10" s="12"/>
      <c r="LEW10" s="12"/>
      <c r="LEX10" s="12"/>
      <c r="LEY10" s="12"/>
      <c r="LEZ10" s="12"/>
      <c r="LFA10" s="12"/>
      <c r="LFB10" s="12"/>
      <c r="LFC10" s="12"/>
      <c r="LFD10" s="12"/>
      <c r="LFE10" s="12"/>
      <c r="LFF10" s="12"/>
      <c r="LFG10" s="12"/>
      <c r="LFH10" s="12"/>
      <c r="LFI10" s="12"/>
      <c r="LFJ10" s="12"/>
      <c r="LFK10" s="12"/>
      <c r="LFL10" s="12"/>
      <c r="LFM10" s="12"/>
      <c r="LFN10" s="12"/>
      <c r="LFO10" s="12"/>
      <c r="LFP10" s="12"/>
      <c r="LFQ10" s="12"/>
      <c r="LFR10" s="12"/>
      <c r="LFS10" s="12"/>
      <c r="LFT10" s="12"/>
      <c r="LFU10" s="12"/>
      <c r="LFV10" s="12"/>
      <c r="LFW10" s="12"/>
      <c r="LFX10" s="12"/>
      <c r="LFY10" s="12"/>
      <c r="LFZ10" s="12"/>
      <c r="LGA10" s="12"/>
      <c r="LGB10" s="12"/>
      <c r="LGC10" s="12"/>
      <c r="LGD10" s="12"/>
      <c r="LGE10" s="12"/>
      <c r="LGF10" s="12"/>
      <c r="LGG10" s="12"/>
      <c r="LGH10" s="12"/>
      <c r="LGI10" s="12"/>
      <c r="LGJ10" s="12"/>
      <c r="LGK10" s="12"/>
      <c r="LGL10" s="12"/>
      <c r="LGM10" s="12"/>
      <c r="LGN10" s="12"/>
      <c r="LGO10" s="12"/>
      <c r="LGP10" s="12"/>
      <c r="LGQ10" s="12"/>
      <c r="LGR10" s="12"/>
      <c r="LGS10" s="12"/>
      <c r="LGT10" s="12"/>
      <c r="LGU10" s="12"/>
      <c r="LGV10" s="12"/>
      <c r="LGW10" s="12"/>
      <c r="LGX10" s="12"/>
      <c r="LGY10" s="12"/>
      <c r="LGZ10" s="12"/>
      <c r="LHA10" s="12"/>
      <c r="LHB10" s="12"/>
      <c r="LHC10" s="12"/>
      <c r="LHD10" s="12"/>
      <c r="LHE10" s="12"/>
      <c r="LHF10" s="12"/>
      <c r="LHG10" s="12"/>
      <c r="LHH10" s="12"/>
      <c r="LHI10" s="12"/>
      <c r="LHJ10" s="12"/>
      <c r="LHK10" s="12"/>
      <c r="LHL10" s="12"/>
      <c r="LHM10" s="12"/>
      <c r="LHN10" s="12"/>
      <c r="LHO10" s="12"/>
      <c r="LHP10" s="12"/>
      <c r="LHQ10" s="12"/>
      <c r="LHR10" s="12"/>
      <c r="LHS10" s="12"/>
      <c r="LHT10" s="12"/>
      <c r="LHU10" s="12"/>
      <c r="LHV10" s="12"/>
      <c r="LHW10" s="12"/>
      <c r="LHX10" s="12"/>
      <c r="LHY10" s="12"/>
      <c r="LHZ10" s="12"/>
      <c r="LIA10" s="12"/>
      <c r="LIB10" s="12"/>
      <c r="LIC10" s="12"/>
      <c r="LID10" s="12"/>
      <c r="LIE10" s="12"/>
      <c r="LIF10" s="12"/>
      <c r="LIG10" s="12"/>
      <c r="LIH10" s="12"/>
      <c r="LII10" s="12"/>
      <c r="LIJ10" s="12"/>
      <c r="LIK10" s="12"/>
      <c r="LIL10" s="12"/>
      <c r="LIM10" s="12"/>
      <c r="LIN10" s="12"/>
      <c r="LIO10" s="12"/>
      <c r="LIP10" s="12"/>
      <c r="LIQ10" s="12"/>
      <c r="LIR10" s="12"/>
      <c r="LIS10" s="12"/>
      <c r="LIT10" s="12"/>
      <c r="LIU10" s="12"/>
      <c r="LIV10" s="12"/>
      <c r="LIW10" s="12"/>
      <c r="LIX10" s="12"/>
      <c r="LIY10" s="12"/>
      <c r="LIZ10" s="12"/>
      <c r="LJA10" s="12"/>
      <c r="LJB10" s="12"/>
      <c r="LJC10" s="12"/>
      <c r="LJD10" s="12"/>
      <c r="LJE10" s="12"/>
      <c r="LJF10" s="12"/>
      <c r="LJG10" s="12"/>
      <c r="LJH10" s="12"/>
      <c r="LJI10" s="12"/>
      <c r="LJJ10" s="12"/>
      <c r="LJK10" s="12"/>
      <c r="LJL10" s="12"/>
      <c r="LJM10" s="12"/>
      <c r="LJN10" s="12"/>
      <c r="LJO10" s="12"/>
      <c r="LJP10" s="12"/>
      <c r="LJQ10" s="12"/>
      <c r="LJR10" s="12"/>
      <c r="LJS10" s="12"/>
      <c r="LJT10" s="12"/>
      <c r="LJU10" s="12"/>
      <c r="LJV10" s="12"/>
      <c r="LJW10" s="12"/>
      <c r="LJX10" s="12"/>
      <c r="LJY10" s="12"/>
      <c r="LJZ10" s="12"/>
      <c r="LKA10" s="12"/>
      <c r="LKB10" s="12"/>
      <c r="LKC10" s="12"/>
      <c r="LKD10" s="12"/>
      <c r="LKE10" s="12"/>
      <c r="LKF10" s="12"/>
      <c r="LKG10" s="12"/>
      <c r="LKH10" s="12"/>
      <c r="LKI10" s="12"/>
      <c r="LKJ10" s="12"/>
      <c r="LKK10" s="12"/>
      <c r="LKL10" s="12"/>
      <c r="LKM10" s="12"/>
      <c r="LKN10" s="12"/>
      <c r="LKO10" s="12"/>
      <c r="LKP10" s="12"/>
      <c r="LKQ10" s="12"/>
      <c r="LKR10" s="12"/>
      <c r="LKS10" s="12"/>
      <c r="LKT10" s="12"/>
      <c r="LKU10" s="12"/>
      <c r="LKV10" s="12"/>
      <c r="LKW10" s="12"/>
      <c r="LKX10" s="12"/>
      <c r="LKY10" s="12"/>
      <c r="LKZ10" s="12"/>
      <c r="LLA10" s="12"/>
      <c r="LLB10" s="12"/>
      <c r="LLC10" s="12"/>
      <c r="LLD10" s="12"/>
      <c r="LLE10" s="12"/>
      <c r="LLF10" s="12"/>
      <c r="LLG10" s="12"/>
      <c r="LLH10" s="12"/>
      <c r="LLI10" s="12"/>
      <c r="LLJ10" s="12"/>
      <c r="LLK10" s="12"/>
      <c r="LLL10" s="12"/>
      <c r="LLM10" s="12"/>
      <c r="LLN10" s="12"/>
      <c r="LLO10" s="12"/>
      <c r="LLP10" s="12"/>
      <c r="LLQ10" s="12"/>
      <c r="LLR10" s="12"/>
      <c r="LLS10" s="12"/>
      <c r="LLT10" s="12"/>
      <c r="LLU10" s="12"/>
      <c r="LLV10" s="12"/>
      <c r="LLW10" s="12"/>
      <c r="LLX10" s="12"/>
      <c r="LLY10" s="12"/>
      <c r="LLZ10" s="12"/>
      <c r="LMA10" s="12"/>
      <c r="LMB10" s="12"/>
      <c r="LMC10" s="12"/>
      <c r="LMD10" s="12"/>
      <c r="LME10" s="12"/>
      <c r="LMF10" s="12"/>
      <c r="LMG10" s="12"/>
      <c r="LMH10" s="12"/>
      <c r="LMI10" s="12"/>
      <c r="LMJ10" s="12"/>
      <c r="LMK10" s="12"/>
      <c r="LML10" s="12"/>
      <c r="LMM10" s="12"/>
      <c r="LMN10" s="12"/>
      <c r="LMO10" s="12"/>
      <c r="LMP10" s="12"/>
      <c r="LMQ10" s="12"/>
      <c r="LMR10" s="12"/>
      <c r="LMS10" s="12"/>
      <c r="LMT10" s="12"/>
      <c r="LMU10" s="12"/>
      <c r="LMV10" s="12"/>
      <c r="LMW10" s="12"/>
      <c r="LMX10" s="12"/>
      <c r="LMY10" s="12"/>
      <c r="LMZ10" s="12"/>
      <c r="LNA10" s="12"/>
      <c r="LNB10" s="12"/>
      <c r="LNC10" s="12"/>
      <c r="LND10" s="12"/>
      <c r="LNE10" s="12"/>
      <c r="LNF10" s="12"/>
      <c r="LNG10" s="12"/>
      <c r="LNH10" s="12"/>
      <c r="LNI10" s="12"/>
      <c r="LNJ10" s="12"/>
      <c r="LNK10" s="12"/>
      <c r="LNL10" s="12"/>
      <c r="LNM10" s="12"/>
      <c r="LNN10" s="12"/>
      <c r="LNO10" s="12"/>
      <c r="LNP10" s="12"/>
      <c r="LNQ10" s="12"/>
      <c r="LNR10" s="12"/>
      <c r="LNS10" s="12"/>
      <c r="LNT10" s="12"/>
      <c r="LNU10" s="12"/>
      <c r="LNV10" s="12"/>
      <c r="LNW10" s="12"/>
      <c r="LNX10" s="12"/>
      <c r="LNY10" s="12"/>
      <c r="LNZ10" s="12"/>
      <c r="LOA10" s="12"/>
      <c r="LOB10" s="12"/>
      <c r="LOC10" s="12"/>
      <c r="LOD10" s="12"/>
      <c r="LOE10" s="12"/>
      <c r="LOF10" s="12"/>
      <c r="LOG10" s="12"/>
      <c r="LOH10" s="12"/>
      <c r="LOI10" s="12"/>
      <c r="LOJ10" s="12"/>
      <c r="LOK10" s="12"/>
      <c r="LOL10" s="12"/>
      <c r="LOM10" s="12"/>
      <c r="LON10" s="12"/>
      <c r="LOO10" s="12"/>
      <c r="LOP10" s="12"/>
      <c r="LOQ10" s="12"/>
      <c r="LOR10" s="12"/>
      <c r="LOS10" s="12"/>
      <c r="LOT10" s="12"/>
      <c r="LOU10" s="12"/>
      <c r="LOV10" s="12"/>
      <c r="LOW10" s="12"/>
      <c r="LOX10" s="12"/>
      <c r="LOY10" s="12"/>
      <c r="LOZ10" s="12"/>
      <c r="LPA10" s="12"/>
      <c r="LPB10" s="12"/>
      <c r="LPC10" s="12"/>
      <c r="LPD10" s="12"/>
      <c r="LPE10" s="12"/>
      <c r="LPF10" s="12"/>
      <c r="LPG10" s="12"/>
      <c r="LPH10" s="12"/>
      <c r="LPI10" s="12"/>
      <c r="LPJ10" s="12"/>
      <c r="LPK10" s="12"/>
      <c r="LPL10" s="12"/>
      <c r="LPM10" s="12"/>
      <c r="LPN10" s="12"/>
      <c r="LPO10" s="12"/>
      <c r="LPP10" s="12"/>
      <c r="LPQ10" s="12"/>
      <c r="LPR10" s="12"/>
      <c r="LPS10" s="12"/>
      <c r="LPT10" s="12"/>
      <c r="LPU10" s="12"/>
      <c r="LPV10" s="12"/>
      <c r="LPW10" s="12"/>
      <c r="LPX10" s="12"/>
      <c r="LPY10" s="12"/>
      <c r="LPZ10" s="12"/>
      <c r="LQA10" s="12"/>
      <c r="LQB10" s="12"/>
      <c r="LQC10" s="12"/>
      <c r="LQD10" s="12"/>
      <c r="LQE10" s="12"/>
      <c r="LQF10" s="12"/>
      <c r="LQG10" s="12"/>
      <c r="LQH10" s="12"/>
      <c r="LQI10" s="12"/>
      <c r="LQJ10" s="12"/>
      <c r="LQK10" s="12"/>
      <c r="LQL10" s="12"/>
      <c r="LQM10" s="12"/>
      <c r="LQN10" s="12"/>
      <c r="LQO10" s="12"/>
      <c r="LQP10" s="12"/>
      <c r="LQQ10" s="12"/>
      <c r="LQR10" s="12"/>
      <c r="LQS10" s="12"/>
      <c r="LQT10" s="12"/>
      <c r="LQU10" s="12"/>
      <c r="LQV10" s="12"/>
      <c r="LQW10" s="12"/>
      <c r="LQX10" s="12"/>
      <c r="LQY10" s="12"/>
      <c r="LQZ10" s="12"/>
      <c r="LRA10" s="12"/>
      <c r="LRB10" s="12"/>
      <c r="LRC10" s="12"/>
      <c r="LRD10" s="12"/>
      <c r="LRE10" s="12"/>
      <c r="LRF10" s="12"/>
      <c r="LRG10" s="12"/>
      <c r="LRH10" s="12"/>
      <c r="LRI10" s="12"/>
      <c r="LRJ10" s="12"/>
      <c r="LRK10" s="12"/>
      <c r="LRL10" s="12"/>
      <c r="LRM10" s="12"/>
      <c r="LRN10" s="12"/>
      <c r="LRO10" s="12"/>
      <c r="LRP10" s="12"/>
      <c r="LRQ10" s="12"/>
      <c r="LRR10" s="12"/>
      <c r="LRS10" s="12"/>
      <c r="LRT10" s="12"/>
      <c r="LRU10" s="12"/>
      <c r="LRV10" s="12"/>
      <c r="LRW10" s="12"/>
      <c r="LRX10" s="12"/>
      <c r="LRY10" s="12"/>
      <c r="LRZ10" s="12"/>
      <c r="LSA10" s="12"/>
      <c r="LSB10" s="12"/>
      <c r="LSC10" s="12"/>
      <c r="LSD10" s="12"/>
      <c r="LSE10" s="12"/>
      <c r="LSF10" s="12"/>
      <c r="LSG10" s="12"/>
      <c r="LSH10" s="12"/>
      <c r="LSI10" s="12"/>
      <c r="LSJ10" s="12"/>
      <c r="LSK10" s="12"/>
      <c r="LSL10" s="12"/>
      <c r="LSM10" s="12"/>
      <c r="LSN10" s="12"/>
      <c r="LSO10" s="12"/>
      <c r="LSP10" s="12"/>
      <c r="LSQ10" s="12"/>
      <c r="LSR10" s="12"/>
      <c r="LSS10" s="12"/>
      <c r="LST10" s="12"/>
      <c r="LSU10" s="12"/>
      <c r="LSV10" s="12"/>
      <c r="LSW10" s="12"/>
      <c r="LSX10" s="12"/>
      <c r="LSY10" s="12"/>
      <c r="LSZ10" s="12"/>
      <c r="LTA10" s="12"/>
      <c r="LTB10" s="12"/>
      <c r="LTC10" s="12"/>
      <c r="LTD10" s="12"/>
      <c r="LTE10" s="12"/>
      <c r="LTF10" s="12"/>
      <c r="LTG10" s="12"/>
      <c r="LTH10" s="12"/>
      <c r="LTI10" s="12"/>
      <c r="LTJ10" s="12"/>
      <c r="LTK10" s="12"/>
      <c r="LTL10" s="12"/>
      <c r="LTM10" s="12"/>
      <c r="LTN10" s="12"/>
      <c r="LTO10" s="12"/>
      <c r="LTP10" s="12"/>
      <c r="LTQ10" s="12"/>
      <c r="LTR10" s="12"/>
      <c r="LTS10" s="12"/>
      <c r="LTT10" s="12"/>
      <c r="LTU10" s="12"/>
      <c r="LTV10" s="12"/>
      <c r="LTW10" s="12"/>
      <c r="LTX10" s="12"/>
      <c r="LTY10" s="12"/>
      <c r="LTZ10" s="12"/>
      <c r="LUA10" s="12"/>
      <c r="LUB10" s="12"/>
      <c r="LUC10" s="12"/>
      <c r="LUD10" s="12"/>
      <c r="LUE10" s="12"/>
      <c r="LUF10" s="12"/>
      <c r="LUG10" s="12"/>
      <c r="LUH10" s="12"/>
      <c r="LUI10" s="12"/>
      <c r="LUJ10" s="12"/>
      <c r="LUK10" s="12"/>
      <c r="LUL10" s="12"/>
      <c r="LUM10" s="12"/>
      <c r="LUN10" s="12"/>
      <c r="LUO10" s="12"/>
      <c r="LUP10" s="12"/>
      <c r="LUQ10" s="12"/>
      <c r="LUR10" s="12"/>
      <c r="LUS10" s="12"/>
      <c r="LUT10" s="12"/>
      <c r="LUU10" s="12"/>
      <c r="LUV10" s="12"/>
      <c r="LUW10" s="12"/>
      <c r="LUX10" s="12"/>
      <c r="LUY10" s="12"/>
      <c r="LUZ10" s="12"/>
      <c r="LVA10" s="12"/>
      <c r="LVB10" s="12"/>
      <c r="LVC10" s="12"/>
      <c r="LVD10" s="12"/>
      <c r="LVE10" s="12"/>
      <c r="LVF10" s="12"/>
      <c r="LVG10" s="12"/>
      <c r="LVH10" s="12"/>
      <c r="LVI10" s="12"/>
      <c r="LVJ10" s="12"/>
      <c r="LVK10" s="12"/>
      <c r="LVL10" s="12"/>
      <c r="LVM10" s="12"/>
      <c r="LVN10" s="12"/>
      <c r="LVO10" s="12"/>
      <c r="LVP10" s="12"/>
      <c r="LVQ10" s="12"/>
      <c r="LVR10" s="12"/>
      <c r="LVS10" s="12"/>
      <c r="LVT10" s="12"/>
      <c r="LVU10" s="12"/>
      <c r="LVV10" s="12"/>
      <c r="LVW10" s="12"/>
      <c r="LVX10" s="12"/>
      <c r="LVY10" s="12"/>
      <c r="LVZ10" s="12"/>
      <c r="LWA10" s="12"/>
      <c r="LWB10" s="12"/>
      <c r="LWC10" s="12"/>
      <c r="LWD10" s="12"/>
      <c r="LWE10" s="12"/>
      <c r="LWF10" s="12"/>
      <c r="LWG10" s="12"/>
      <c r="LWH10" s="12"/>
      <c r="LWI10" s="12"/>
      <c r="LWJ10" s="12"/>
      <c r="LWK10" s="12"/>
      <c r="LWL10" s="12"/>
      <c r="LWM10" s="12"/>
      <c r="LWN10" s="12"/>
      <c r="LWO10" s="12"/>
      <c r="LWP10" s="12"/>
      <c r="LWQ10" s="12"/>
      <c r="LWR10" s="12"/>
      <c r="LWS10" s="12"/>
      <c r="LWT10" s="12"/>
      <c r="LWU10" s="12"/>
      <c r="LWV10" s="12"/>
      <c r="LWW10" s="12"/>
      <c r="LWX10" s="12"/>
      <c r="LWY10" s="12"/>
      <c r="LWZ10" s="12"/>
      <c r="LXA10" s="12"/>
      <c r="LXB10" s="12"/>
      <c r="LXC10" s="12"/>
      <c r="LXD10" s="12"/>
      <c r="LXE10" s="12"/>
      <c r="LXF10" s="12"/>
      <c r="LXG10" s="12"/>
      <c r="LXH10" s="12"/>
      <c r="LXI10" s="12"/>
      <c r="LXJ10" s="12"/>
      <c r="LXK10" s="12"/>
      <c r="LXL10" s="12"/>
      <c r="LXM10" s="12"/>
      <c r="LXN10" s="12"/>
      <c r="LXO10" s="12"/>
      <c r="LXP10" s="12"/>
      <c r="LXQ10" s="12"/>
      <c r="LXR10" s="12"/>
      <c r="LXS10" s="12"/>
      <c r="LXT10" s="12"/>
      <c r="LXU10" s="12"/>
      <c r="LXV10" s="12"/>
      <c r="LXW10" s="12"/>
      <c r="LXX10" s="12"/>
      <c r="LXY10" s="12"/>
      <c r="LXZ10" s="12"/>
      <c r="LYA10" s="12"/>
      <c r="LYB10" s="12"/>
      <c r="LYC10" s="12"/>
      <c r="LYD10" s="12"/>
      <c r="LYE10" s="12"/>
      <c r="LYF10" s="12"/>
      <c r="LYG10" s="12"/>
      <c r="LYH10" s="12"/>
      <c r="LYI10" s="12"/>
      <c r="LYJ10" s="12"/>
      <c r="LYK10" s="12"/>
      <c r="LYL10" s="12"/>
      <c r="LYM10" s="12"/>
      <c r="LYN10" s="12"/>
      <c r="LYO10" s="12"/>
      <c r="LYP10" s="12"/>
      <c r="LYQ10" s="12"/>
      <c r="LYR10" s="12"/>
      <c r="LYS10" s="12"/>
      <c r="LYT10" s="12"/>
      <c r="LYU10" s="12"/>
      <c r="LYV10" s="12"/>
      <c r="LYW10" s="12"/>
      <c r="LYX10" s="12"/>
      <c r="LYY10" s="12"/>
      <c r="LYZ10" s="12"/>
      <c r="LZA10" s="12"/>
      <c r="LZB10" s="12"/>
      <c r="LZC10" s="12"/>
      <c r="LZD10" s="12"/>
      <c r="LZE10" s="12"/>
      <c r="LZF10" s="12"/>
      <c r="LZG10" s="12"/>
      <c r="LZH10" s="12"/>
      <c r="LZI10" s="12"/>
      <c r="LZJ10" s="12"/>
      <c r="LZK10" s="12"/>
      <c r="LZL10" s="12"/>
      <c r="LZM10" s="12"/>
      <c r="LZN10" s="12"/>
      <c r="LZO10" s="12"/>
      <c r="LZP10" s="12"/>
      <c r="LZQ10" s="12"/>
      <c r="LZR10" s="12"/>
      <c r="LZS10" s="12"/>
      <c r="LZT10" s="12"/>
      <c r="LZU10" s="12"/>
      <c r="LZV10" s="12"/>
      <c r="LZW10" s="12"/>
      <c r="LZX10" s="12"/>
      <c r="LZY10" s="12"/>
      <c r="LZZ10" s="12"/>
      <c r="MAA10" s="12"/>
      <c r="MAB10" s="12"/>
      <c r="MAC10" s="12"/>
      <c r="MAD10" s="12"/>
      <c r="MAE10" s="12"/>
      <c r="MAF10" s="12"/>
      <c r="MAG10" s="12"/>
      <c r="MAH10" s="12"/>
      <c r="MAI10" s="12"/>
      <c r="MAJ10" s="12"/>
      <c r="MAK10" s="12"/>
      <c r="MAL10" s="12"/>
      <c r="MAM10" s="12"/>
      <c r="MAN10" s="12"/>
      <c r="MAO10" s="12"/>
      <c r="MAP10" s="12"/>
      <c r="MAQ10" s="12"/>
      <c r="MAR10" s="12"/>
      <c r="MAS10" s="12"/>
      <c r="MAT10" s="12"/>
      <c r="MAU10" s="12"/>
      <c r="MAV10" s="12"/>
      <c r="MAW10" s="12"/>
      <c r="MAX10" s="12"/>
      <c r="MAY10" s="12"/>
      <c r="MAZ10" s="12"/>
      <c r="MBA10" s="12"/>
      <c r="MBB10" s="12"/>
      <c r="MBC10" s="12"/>
      <c r="MBD10" s="12"/>
      <c r="MBE10" s="12"/>
      <c r="MBF10" s="12"/>
      <c r="MBG10" s="12"/>
      <c r="MBH10" s="12"/>
      <c r="MBI10" s="12"/>
      <c r="MBJ10" s="12"/>
      <c r="MBK10" s="12"/>
      <c r="MBL10" s="12"/>
      <c r="MBM10" s="12"/>
      <c r="MBN10" s="12"/>
      <c r="MBO10" s="12"/>
      <c r="MBP10" s="12"/>
      <c r="MBQ10" s="12"/>
      <c r="MBR10" s="12"/>
      <c r="MBS10" s="12"/>
      <c r="MBT10" s="12"/>
      <c r="MBU10" s="12"/>
      <c r="MBV10" s="12"/>
      <c r="MBW10" s="12"/>
      <c r="MBX10" s="12"/>
      <c r="MBY10" s="12"/>
      <c r="MBZ10" s="12"/>
      <c r="MCA10" s="12"/>
      <c r="MCB10" s="12"/>
      <c r="MCC10" s="12"/>
      <c r="MCD10" s="12"/>
      <c r="MCE10" s="12"/>
      <c r="MCF10" s="12"/>
      <c r="MCG10" s="12"/>
      <c r="MCH10" s="12"/>
      <c r="MCI10" s="12"/>
      <c r="MCJ10" s="12"/>
      <c r="MCK10" s="12"/>
      <c r="MCL10" s="12"/>
      <c r="MCM10" s="12"/>
      <c r="MCN10" s="12"/>
      <c r="MCO10" s="12"/>
      <c r="MCP10" s="12"/>
      <c r="MCQ10" s="12"/>
      <c r="MCR10" s="12"/>
      <c r="MCS10" s="12"/>
      <c r="MCT10" s="12"/>
      <c r="MCU10" s="12"/>
      <c r="MCV10" s="12"/>
      <c r="MCW10" s="12"/>
      <c r="MCX10" s="12"/>
      <c r="MCY10" s="12"/>
      <c r="MCZ10" s="12"/>
      <c r="MDA10" s="12"/>
      <c r="MDB10" s="12"/>
      <c r="MDC10" s="12"/>
      <c r="MDD10" s="12"/>
      <c r="MDE10" s="12"/>
      <c r="MDF10" s="12"/>
      <c r="MDG10" s="12"/>
      <c r="MDH10" s="12"/>
      <c r="MDI10" s="12"/>
      <c r="MDJ10" s="12"/>
      <c r="MDK10" s="12"/>
      <c r="MDL10" s="12"/>
      <c r="MDM10" s="12"/>
      <c r="MDN10" s="12"/>
      <c r="MDO10" s="12"/>
      <c r="MDP10" s="12"/>
      <c r="MDQ10" s="12"/>
      <c r="MDR10" s="12"/>
      <c r="MDS10" s="12"/>
      <c r="MDT10" s="12"/>
      <c r="MDU10" s="12"/>
      <c r="MDV10" s="12"/>
      <c r="MDW10" s="12"/>
      <c r="MDX10" s="12"/>
      <c r="MDY10" s="12"/>
      <c r="MDZ10" s="12"/>
      <c r="MEA10" s="12"/>
      <c r="MEB10" s="12"/>
      <c r="MEC10" s="12"/>
      <c r="MED10" s="12"/>
      <c r="MEE10" s="12"/>
      <c r="MEF10" s="12"/>
      <c r="MEG10" s="12"/>
      <c r="MEH10" s="12"/>
      <c r="MEI10" s="12"/>
      <c r="MEJ10" s="12"/>
      <c r="MEK10" s="12"/>
      <c r="MEL10" s="12"/>
      <c r="MEM10" s="12"/>
      <c r="MEN10" s="12"/>
      <c r="MEO10" s="12"/>
      <c r="MEP10" s="12"/>
      <c r="MEQ10" s="12"/>
      <c r="MER10" s="12"/>
      <c r="MES10" s="12"/>
      <c r="MET10" s="12"/>
      <c r="MEU10" s="12"/>
      <c r="MEV10" s="12"/>
      <c r="MEW10" s="12"/>
      <c r="MEX10" s="12"/>
      <c r="MEY10" s="12"/>
      <c r="MEZ10" s="12"/>
      <c r="MFA10" s="12"/>
      <c r="MFB10" s="12"/>
      <c r="MFC10" s="12"/>
      <c r="MFD10" s="12"/>
      <c r="MFE10" s="12"/>
      <c r="MFF10" s="12"/>
      <c r="MFG10" s="12"/>
      <c r="MFH10" s="12"/>
      <c r="MFI10" s="12"/>
      <c r="MFJ10" s="12"/>
      <c r="MFK10" s="12"/>
      <c r="MFL10" s="12"/>
      <c r="MFM10" s="12"/>
      <c r="MFN10" s="12"/>
      <c r="MFO10" s="12"/>
      <c r="MFP10" s="12"/>
      <c r="MFQ10" s="12"/>
      <c r="MFR10" s="12"/>
      <c r="MFS10" s="12"/>
      <c r="MFT10" s="12"/>
      <c r="MFU10" s="12"/>
      <c r="MFV10" s="12"/>
      <c r="MFW10" s="12"/>
      <c r="MFX10" s="12"/>
      <c r="MFY10" s="12"/>
      <c r="MFZ10" s="12"/>
      <c r="MGA10" s="12"/>
      <c r="MGB10" s="12"/>
      <c r="MGC10" s="12"/>
      <c r="MGD10" s="12"/>
      <c r="MGE10" s="12"/>
      <c r="MGF10" s="12"/>
      <c r="MGG10" s="12"/>
      <c r="MGH10" s="12"/>
      <c r="MGI10" s="12"/>
      <c r="MGJ10" s="12"/>
      <c r="MGK10" s="12"/>
      <c r="MGL10" s="12"/>
      <c r="MGM10" s="12"/>
      <c r="MGN10" s="12"/>
      <c r="MGO10" s="12"/>
      <c r="MGP10" s="12"/>
      <c r="MGQ10" s="12"/>
      <c r="MGR10" s="12"/>
      <c r="MGS10" s="12"/>
      <c r="MGT10" s="12"/>
      <c r="MGU10" s="12"/>
      <c r="MGV10" s="12"/>
      <c r="MGW10" s="12"/>
      <c r="MGX10" s="12"/>
      <c r="MGY10" s="12"/>
      <c r="MGZ10" s="12"/>
      <c r="MHA10" s="12"/>
      <c r="MHB10" s="12"/>
      <c r="MHC10" s="12"/>
      <c r="MHD10" s="12"/>
      <c r="MHE10" s="12"/>
      <c r="MHF10" s="12"/>
      <c r="MHG10" s="12"/>
      <c r="MHH10" s="12"/>
      <c r="MHI10" s="12"/>
      <c r="MHJ10" s="12"/>
      <c r="MHK10" s="12"/>
      <c r="MHL10" s="12"/>
      <c r="MHM10" s="12"/>
      <c r="MHN10" s="12"/>
      <c r="MHO10" s="12"/>
      <c r="MHP10" s="12"/>
      <c r="MHQ10" s="12"/>
      <c r="MHR10" s="12"/>
      <c r="MHS10" s="12"/>
      <c r="MHT10" s="12"/>
      <c r="MHU10" s="12"/>
      <c r="MHV10" s="12"/>
      <c r="MHW10" s="12"/>
      <c r="MHX10" s="12"/>
      <c r="MHY10" s="12"/>
      <c r="MHZ10" s="12"/>
      <c r="MIA10" s="12"/>
      <c r="MIB10" s="12"/>
      <c r="MIC10" s="12"/>
      <c r="MID10" s="12"/>
      <c r="MIE10" s="12"/>
      <c r="MIF10" s="12"/>
      <c r="MIG10" s="12"/>
      <c r="MIH10" s="12"/>
      <c r="MII10" s="12"/>
      <c r="MIJ10" s="12"/>
      <c r="MIK10" s="12"/>
      <c r="MIL10" s="12"/>
      <c r="MIM10" s="12"/>
      <c r="MIN10" s="12"/>
      <c r="MIO10" s="12"/>
      <c r="MIP10" s="12"/>
      <c r="MIQ10" s="12"/>
      <c r="MIR10" s="12"/>
      <c r="MIS10" s="12"/>
      <c r="MIT10" s="12"/>
      <c r="MIU10" s="12"/>
      <c r="MIV10" s="12"/>
      <c r="MIW10" s="12"/>
      <c r="MIX10" s="12"/>
      <c r="MIY10" s="12"/>
      <c r="MIZ10" s="12"/>
      <c r="MJA10" s="12"/>
      <c r="MJB10" s="12"/>
      <c r="MJC10" s="12"/>
      <c r="MJD10" s="12"/>
      <c r="MJE10" s="12"/>
      <c r="MJF10" s="12"/>
      <c r="MJG10" s="12"/>
      <c r="MJH10" s="12"/>
      <c r="MJI10" s="12"/>
      <c r="MJJ10" s="12"/>
      <c r="MJK10" s="12"/>
      <c r="MJL10" s="12"/>
      <c r="MJM10" s="12"/>
      <c r="MJN10" s="12"/>
      <c r="MJO10" s="12"/>
      <c r="MJP10" s="12"/>
      <c r="MJQ10" s="12"/>
      <c r="MJR10" s="12"/>
      <c r="MJS10" s="12"/>
      <c r="MJT10" s="12"/>
      <c r="MJU10" s="12"/>
      <c r="MJV10" s="12"/>
      <c r="MJW10" s="12"/>
      <c r="MJX10" s="12"/>
      <c r="MJY10" s="12"/>
      <c r="MJZ10" s="12"/>
      <c r="MKA10" s="12"/>
      <c r="MKB10" s="12"/>
      <c r="MKC10" s="12"/>
      <c r="MKD10" s="12"/>
      <c r="MKE10" s="12"/>
      <c r="MKF10" s="12"/>
      <c r="MKG10" s="12"/>
      <c r="MKH10" s="12"/>
      <c r="MKI10" s="12"/>
      <c r="MKJ10" s="12"/>
      <c r="MKK10" s="12"/>
      <c r="MKL10" s="12"/>
      <c r="MKM10" s="12"/>
      <c r="MKN10" s="12"/>
      <c r="MKO10" s="12"/>
      <c r="MKP10" s="12"/>
      <c r="MKQ10" s="12"/>
      <c r="MKR10" s="12"/>
      <c r="MKS10" s="12"/>
      <c r="MKT10" s="12"/>
      <c r="MKU10" s="12"/>
      <c r="MKV10" s="12"/>
      <c r="MKW10" s="12"/>
      <c r="MKX10" s="12"/>
      <c r="MKY10" s="12"/>
      <c r="MKZ10" s="12"/>
      <c r="MLA10" s="12"/>
      <c r="MLB10" s="12"/>
      <c r="MLC10" s="12"/>
      <c r="MLD10" s="12"/>
      <c r="MLE10" s="12"/>
      <c r="MLF10" s="12"/>
      <c r="MLG10" s="12"/>
      <c r="MLH10" s="12"/>
      <c r="MLI10" s="12"/>
      <c r="MLJ10" s="12"/>
      <c r="MLK10" s="12"/>
      <c r="MLL10" s="12"/>
      <c r="MLM10" s="12"/>
      <c r="MLN10" s="12"/>
      <c r="MLO10" s="12"/>
      <c r="MLP10" s="12"/>
      <c r="MLQ10" s="12"/>
      <c r="MLR10" s="12"/>
      <c r="MLS10" s="12"/>
      <c r="MLT10" s="12"/>
      <c r="MLU10" s="12"/>
      <c r="MLV10" s="12"/>
      <c r="MLW10" s="12"/>
      <c r="MLX10" s="12"/>
      <c r="MLY10" s="12"/>
      <c r="MLZ10" s="12"/>
      <c r="MMA10" s="12"/>
      <c r="MMB10" s="12"/>
      <c r="MMC10" s="12"/>
      <c r="MMD10" s="12"/>
      <c r="MME10" s="12"/>
      <c r="MMF10" s="12"/>
      <c r="MMG10" s="12"/>
      <c r="MMH10" s="12"/>
      <c r="MMI10" s="12"/>
      <c r="MMJ10" s="12"/>
      <c r="MMK10" s="12"/>
      <c r="MML10" s="12"/>
      <c r="MMM10" s="12"/>
      <c r="MMN10" s="12"/>
      <c r="MMO10" s="12"/>
      <c r="MMP10" s="12"/>
      <c r="MMQ10" s="12"/>
      <c r="MMR10" s="12"/>
      <c r="MMS10" s="12"/>
      <c r="MMT10" s="12"/>
      <c r="MMU10" s="12"/>
      <c r="MMV10" s="12"/>
      <c r="MMW10" s="12"/>
      <c r="MMX10" s="12"/>
      <c r="MMY10" s="12"/>
      <c r="MMZ10" s="12"/>
      <c r="MNA10" s="12"/>
      <c r="MNB10" s="12"/>
      <c r="MNC10" s="12"/>
      <c r="MND10" s="12"/>
      <c r="MNE10" s="12"/>
      <c r="MNF10" s="12"/>
      <c r="MNG10" s="12"/>
      <c r="MNH10" s="12"/>
      <c r="MNI10" s="12"/>
      <c r="MNJ10" s="12"/>
      <c r="MNK10" s="12"/>
      <c r="MNL10" s="12"/>
      <c r="MNM10" s="12"/>
      <c r="MNN10" s="12"/>
      <c r="MNO10" s="12"/>
      <c r="MNP10" s="12"/>
      <c r="MNQ10" s="12"/>
      <c r="MNR10" s="12"/>
      <c r="MNS10" s="12"/>
      <c r="MNT10" s="12"/>
      <c r="MNU10" s="12"/>
      <c r="MNV10" s="12"/>
      <c r="MNW10" s="12"/>
      <c r="MNX10" s="12"/>
      <c r="MNY10" s="12"/>
      <c r="MNZ10" s="12"/>
      <c r="MOA10" s="12"/>
      <c r="MOB10" s="12"/>
      <c r="MOC10" s="12"/>
      <c r="MOD10" s="12"/>
      <c r="MOE10" s="12"/>
      <c r="MOF10" s="12"/>
      <c r="MOG10" s="12"/>
      <c r="MOH10" s="12"/>
      <c r="MOI10" s="12"/>
      <c r="MOJ10" s="12"/>
      <c r="MOK10" s="12"/>
      <c r="MOL10" s="12"/>
      <c r="MOM10" s="12"/>
      <c r="MON10" s="12"/>
      <c r="MOO10" s="12"/>
      <c r="MOP10" s="12"/>
      <c r="MOQ10" s="12"/>
      <c r="MOR10" s="12"/>
      <c r="MOS10" s="12"/>
      <c r="MOT10" s="12"/>
      <c r="MOU10" s="12"/>
      <c r="MOV10" s="12"/>
      <c r="MOW10" s="12"/>
      <c r="MOX10" s="12"/>
      <c r="MOY10" s="12"/>
      <c r="MOZ10" s="12"/>
      <c r="MPA10" s="12"/>
      <c r="MPB10" s="12"/>
      <c r="MPC10" s="12"/>
      <c r="MPD10" s="12"/>
      <c r="MPE10" s="12"/>
      <c r="MPF10" s="12"/>
      <c r="MPG10" s="12"/>
      <c r="MPH10" s="12"/>
      <c r="MPI10" s="12"/>
      <c r="MPJ10" s="12"/>
      <c r="MPK10" s="12"/>
      <c r="MPL10" s="12"/>
      <c r="MPM10" s="12"/>
      <c r="MPN10" s="12"/>
      <c r="MPO10" s="12"/>
      <c r="MPP10" s="12"/>
      <c r="MPQ10" s="12"/>
      <c r="MPR10" s="12"/>
      <c r="MPS10" s="12"/>
      <c r="MPT10" s="12"/>
      <c r="MPU10" s="12"/>
      <c r="MPV10" s="12"/>
      <c r="MPW10" s="12"/>
      <c r="MPX10" s="12"/>
      <c r="MPY10" s="12"/>
      <c r="MPZ10" s="12"/>
      <c r="MQA10" s="12"/>
      <c r="MQB10" s="12"/>
      <c r="MQC10" s="12"/>
      <c r="MQD10" s="12"/>
      <c r="MQE10" s="12"/>
      <c r="MQF10" s="12"/>
      <c r="MQG10" s="12"/>
      <c r="MQH10" s="12"/>
      <c r="MQI10" s="12"/>
      <c r="MQJ10" s="12"/>
      <c r="MQK10" s="12"/>
      <c r="MQL10" s="12"/>
      <c r="MQM10" s="12"/>
      <c r="MQN10" s="12"/>
      <c r="MQO10" s="12"/>
      <c r="MQP10" s="12"/>
      <c r="MQQ10" s="12"/>
      <c r="MQR10" s="12"/>
      <c r="MQS10" s="12"/>
      <c r="MQT10" s="12"/>
      <c r="MQU10" s="12"/>
      <c r="MQV10" s="12"/>
      <c r="MQW10" s="12"/>
      <c r="MQX10" s="12"/>
      <c r="MQY10" s="12"/>
      <c r="MQZ10" s="12"/>
      <c r="MRA10" s="12"/>
      <c r="MRB10" s="12"/>
      <c r="MRC10" s="12"/>
      <c r="MRD10" s="12"/>
      <c r="MRE10" s="12"/>
      <c r="MRF10" s="12"/>
      <c r="MRG10" s="12"/>
      <c r="MRH10" s="12"/>
      <c r="MRI10" s="12"/>
      <c r="MRJ10" s="12"/>
      <c r="MRK10" s="12"/>
      <c r="MRL10" s="12"/>
      <c r="MRM10" s="12"/>
      <c r="MRN10" s="12"/>
      <c r="MRO10" s="12"/>
      <c r="MRP10" s="12"/>
      <c r="MRQ10" s="12"/>
      <c r="MRR10" s="12"/>
      <c r="MRS10" s="12"/>
      <c r="MRT10" s="12"/>
      <c r="MRU10" s="12"/>
      <c r="MRV10" s="12"/>
      <c r="MRW10" s="12"/>
      <c r="MRX10" s="12"/>
      <c r="MRY10" s="12"/>
      <c r="MRZ10" s="12"/>
      <c r="MSA10" s="12"/>
      <c r="MSB10" s="12"/>
      <c r="MSC10" s="12"/>
      <c r="MSD10" s="12"/>
      <c r="MSE10" s="12"/>
      <c r="MSF10" s="12"/>
      <c r="MSG10" s="12"/>
      <c r="MSH10" s="12"/>
      <c r="MSI10" s="12"/>
      <c r="MSJ10" s="12"/>
      <c r="MSK10" s="12"/>
      <c r="MSL10" s="12"/>
      <c r="MSM10" s="12"/>
      <c r="MSN10" s="12"/>
      <c r="MSO10" s="12"/>
      <c r="MSP10" s="12"/>
      <c r="MSQ10" s="12"/>
      <c r="MSR10" s="12"/>
      <c r="MSS10" s="12"/>
      <c r="MST10" s="12"/>
      <c r="MSU10" s="12"/>
      <c r="MSV10" s="12"/>
      <c r="MSW10" s="12"/>
      <c r="MSX10" s="12"/>
      <c r="MSY10" s="12"/>
      <c r="MSZ10" s="12"/>
      <c r="MTA10" s="12"/>
      <c r="MTB10" s="12"/>
      <c r="MTC10" s="12"/>
      <c r="MTD10" s="12"/>
      <c r="MTE10" s="12"/>
      <c r="MTF10" s="12"/>
      <c r="MTG10" s="12"/>
      <c r="MTH10" s="12"/>
      <c r="MTI10" s="12"/>
      <c r="MTJ10" s="12"/>
      <c r="MTK10" s="12"/>
      <c r="MTL10" s="12"/>
      <c r="MTM10" s="12"/>
      <c r="MTN10" s="12"/>
      <c r="MTO10" s="12"/>
      <c r="MTP10" s="12"/>
      <c r="MTQ10" s="12"/>
      <c r="MTR10" s="12"/>
      <c r="MTS10" s="12"/>
      <c r="MTT10" s="12"/>
      <c r="MTU10" s="12"/>
      <c r="MTV10" s="12"/>
      <c r="MTW10" s="12"/>
      <c r="MTX10" s="12"/>
      <c r="MTY10" s="12"/>
      <c r="MTZ10" s="12"/>
      <c r="MUA10" s="12"/>
      <c r="MUB10" s="12"/>
      <c r="MUC10" s="12"/>
      <c r="MUD10" s="12"/>
      <c r="MUE10" s="12"/>
      <c r="MUF10" s="12"/>
      <c r="MUG10" s="12"/>
      <c r="MUH10" s="12"/>
      <c r="MUI10" s="12"/>
      <c r="MUJ10" s="12"/>
      <c r="MUK10" s="12"/>
      <c r="MUL10" s="12"/>
      <c r="MUM10" s="12"/>
      <c r="MUN10" s="12"/>
      <c r="MUO10" s="12"/>
      <c r="MUP10" s="12"/>
      <c r="MUQ10" s="12"/>
      <c r="MUR10" s="12"/>
      <c r="MUS10" s="12"/>
      <c r="MUT10" s="12"/>
      <c r="MUU10" s="12"/>
      <c r="MUV10" s="12"/>
      <c r="MUW10" s="12"/>
      <c r="MUX10" s="12"/>
      <c r="MUY10" s="12"/>
      <c r="MUZ10" s="12"/>
      <c r="MVA10" s="12"/>
      <c r="MVB10" s="12"/>
      <c r="MVC10" s="12"/>
      <c r="MVD10" s="12"/>
      <c r="MVE10" s="12"/>
      <c r="MVF10" s="12"/>
      <c r="MVG10" s="12"/>
      <c r="MVH10" s="12"/>
      <c r="MVI10" s="12"/>
      <c r="MVJ10" s="12"/>
      <c r="MVK10" s="12"/>
      <c r="MVL10" s="12"/>
      <c r="MVM10" s="12"/>
      <c r="MVN10" s="12"/>
      <c r="MVO10" s="12"/>
      <c r="MVP10" s="12"/>
      <c r="MVQ10" s="12"/>
      <c r="MVR10" s="12"/>
      <c r="MVS10" s="12"/>
      <c r="MVT10" s="12"/>
      <c r="MVU10" s="12"/>
      <c r="MVV10" s="12"/>
      <c r="MVW10" s="12"/>
      <c r="MVX10" s="12"/>
      <c r="MVY10" s="12"/>
      <c r="MVZ10" s="12"/>
      <c r="MWA10" s="12"/>
      <c r="MWB10" s="12"/>
      <c r="MWC10" s="12"/>
      <c r="MWD10" s="12"/>
      <c r="MWE10" s="12"/>
      <c r="MWF10" s="12"/>
      <c r="MWG10" s="12"/>
      <c r="MWH10" s="12"/>
      <c r="MWI10" s="12"/>
      <c r="MWJ10" s="12"/>
      <c r="MWK10" s="12"/>
      <c r="MWL10" s="12"/>
      <c r="MWM10" s="12"/>
      <c r="MWN10" s="12"/>
      <c r="MWO10" s="12"/>
      <c r="MWP10" s="12"/>
      <c r="MWQ10" s="12"/>
      <c r="MWR10" s="12"/>
      <c r="MWS10" s="12"/>
      <c r="MWT10" s="12"/>
      <c r="MWU10" s="12"/>
      <c r="MWV10" s="12"/>
      <c r="MWW10" s="12"/>
      <c r="MWX10" s="12"/>
      <c r="MWY10" s="12"/>
      <c r="MWZ10" s="12"/>
      <c r="MXA10" s="12"/>
      <c r="MXB10" s="12"/>
      <c r="MXC10" s="12"/>
      <c r="MXD10" s="12"/>
      <c r="MXE10" s="12"/>
      <c r="MXF10" s="12"/>
      <c r="MXG10" s="12"/>
      <c r="MXH10" s="12"/>
      <c r="MXI10" s="12"/>
      <c r="MXJ10" s="12"/>
      <c r="MXK10" s="12"/>
      <c r="MXL10" s="12"/>
      <c r="MXM10" s="12"/>
      <c r="MXN10" s="12"/>
      <c r="MXO10" s="12"/>
      <c r="MXP10" s="12"/>
      <c r="MXQ10" s="12"/>
      <c r="MXR10" s="12"/>
      <c r="MXS10" s="12"/>
      <c r="MXT10" s="12"/>
      <c r="MXU10" s="12"/>
      <c r="MXV10" s="12"/>
      <c r="MXW10" s="12"/>
      <c r="MXX10" s="12"/>
      <c r="MXY10" s="12"/>
      <c r="MXZ10" s="12"/>
      <c r="MYA10" s="12"/>
      <c r="MYB10" s="12"/>
      <c r="MYC10" s="12"/>
      <c r="MYD10" s="12"/>
      <c r="MYE10" s="12"/>
      <c r="MYF10" s="12"/>
      <c r="MYG10" s="12"/>
      <c r="MYH10" s="12"/>
      <c r="MYI10" s="12"/>
      <c r="MYJ10" s="12"/>
      <c r="MYK10" s="12"/>
      <c r="MYL10" s="12"/>
      <c r="MYM10" s="12"/>
      <c r="MYN10" s="12"/>
      <c r="MYO10" s="12"/>
      <c r="MYP10" s="12"/>
      <c r="MYQ10" s="12"/>
      <c r="MYR10" s="12"/>
      <c r="MYS10" s="12"/>
      <c r="MYT10" s="12"/>
      <c r="MYU10" s="12"/>
      <c r="MYV10" s="12"/>
      <c r="MYW10" s="12"/>
      <c r="MYX10" s="12"/>
      <c r="MYY10" s="12"/>
      <c r="MYZ10" s="12"/>
      <c r="MZA10" s="12"/>
      <c r="MZB10" s="12"/>
      <c r="MZC10" s="12"/>
      <c r="MZD10" s="12"/>
      <c r="MZE10" s="12"/>
      <c r="MZF10" s="12"/>
      <c r="MZG10" s="12"/>
      <c r="MZH10" s="12"/>
      <c r="MZI10" s="12"/>
      <c r="MZJ10" s="12"/>
      <c r="MZK10" s="12"/>
      <c r="MZL10" s="12"/>
      <c r="MZM10" s="12"/>
      <c r="MZN10" s="12"/>
      <c r="MZO10" s="12"/>
      <c r="MZP10" s="12"/>
      <c r="MZQ10" s="12"/>
      <c r="MZR10" s="12"/>
      <c r="MZS10" s="12"/>
      <c r="MZT10" s="12"/>
      <c r="MZU10" s="12"/>
      <c r="MZV10" s="12"/>
      <c r="MZW10" s="12"/>
      <c r="MZX10" s="12"/>
      <c r="MZY10" s="12"/>
      <c r="MZZ10" s="12"/>
      <c r="NAA10" s="12"/>
      <c r="NAB10" s="12"/>
      <c r="NAC10" s="12"/>
      <c r="NAD10" s="12"/>
      <c r="NAE10" s="12"/>
      <c r="NAF10" s="12"/>
      <c r="NAG10" s="12"/>
      <c r="NAH10" s="12"/>
      <c r="NAI10" s="12"/>
      <c r="NAJ10" s="12"/>
      <c r="NAK10" s="12"/>
      <c r="NAL10" s="12"/>
      <c r="NAM10" s="12"/>
      <c r="NAN10" s="12"/>
      <c r="NAO10" s="12"/>
      <c r="NAP10" s="12"/>
      <c r="NAQ10" s="12"/>
      <c r="NAR10" s="12"/>
      <c r="NAS10" s="12"/>
      <c r="NAT10" s="12"/>
      <c r="NAU10" s="12"/>
      <c r="NAV10" s="12"/>
      <c r="NAW10" s="12"/>
      <c r="NAX10" s="12"/>
      <c r="NAY10" s="12"/>
      <c r="NAZ10" s="12"/>
      <c r="NBA10" s="12"/>
      <c r="NBB10" s="12"/>
      <c r="NBC10" s="12"/>
      <c r="NBD10" s="12"/>
      <c r="NBE10" s="12"/>
      <c r="NBF10" s="12"/>
      <c r="NBG10" s="12"/>
      <c r="NBH10" s="12"/>
      <c r="NBI10" s="12"/>
      <c r="NBJ10" s="12"/>
      <c r="NBK10" s="12"/>
      <c r="NBL10" s="12"/>
      <c r="NBM10" s="12"/>
      <c r="NBN10" s="12"/>
      <c r="NBO10" s="12"/>
      <c r="NBP10" s="12"/>
      <c r="NBQ10" s="12"/>
      <c r="NBR10" s="12"/>
      <c r="NBS10" s="12"/>
      <c r="NBT10" s="12"/>
      <c r="NBU10" s="12"/>
      <c r="NBV10" s="12"/>
      <c r="NBW10" s="12"/>
      <c r="NBX10" s="12"/>
      <c r="NBY10" s="12"/>
      <c r="NBZ10" s="12"/>
      <c r="NCA10" s="12"/>
      <c r="NCB10" s="12"/>
      <c r="NCC10" s="12"/>
      <c r="NCD10" s="12"/>
      <c r="NCE10" s="12"/>
      <c r="NCF10" s="12"/>
      <c r="NCG10" s="12"/>
      <c r="NCH10" s="12"/>
      <c r="NCI10" s="12"/>
      <c r="NCJ10" s="12"/>
      <c r="NCK10" s="12"/>
      <c r="NCL10" s="12"/>
      <c r="NCM10" s="12"/>
      <c r="NCN10" s="12"/>
      <c r="NCO10" s="12"/>
      <c r="NCP10" s="12"/>
      <c r="NCQ10" s="12"/>
      <c r="NCR10" s="12"/>
      <c r="NCS10" s="12"/>
      <c r="NCT10" s="12"/>
      <c r="NCU10" s="12"/>
      <c r="NCV10" s="12"/>
      <c r="NCW10" s="12"/>
      <c r="NCX10" s="12"/>
      <c r="NCY10" s="12"/>
      <c r="NCZ10" s="12"/>
      <c r="NDA10" s="12"/>
      <c r="NDB10" s="12"/>
      <c r="NDC10" s="12"/>
      <c r="NDD10" s="12"/>
      <c r="NDE10" s="12"/>
      <c r="NDF10" s="12"/>
      <c r="NDG10" s="12"/>
      <c r="NDH10" s="12"/>
      <c r="NDI10" s="12"/>
      <c r="NDJ10" s="12"/>
      <c r="NDK10" s="12"/>
      <c r="NDL10" s="12"/>
      <c r="NDM10" s="12"/>
      <c r="NDN10" s="12"/>
      <c r="NDO10" s="12"/>
      <c r="NDP10" s="12"/>
      <c r="NDQ10" s="12"/>
      <c r="NDR10" s="12"/>
      <c r="NDS10" s="12"/>
      <c r="NDT10" s="12"/>
      <c r="NDU10" s="12"/>
      <c r="NDV10" s="12"/>
      <c r="NDW10" s="12"/>
      <c r="NDX10" s="12"/>
      <c r="NDY10" s="12"/>
      <c r="NDZ10" s="12"/>
      <c r="NEA10" s="12"/>
      <c r="NEB10" s="12"/>
      <c r="NEC10" s="12"/>
      <c r="NED10" s="12"/>
      <c r="NEE10" s="12"/>
      <c r="NEF10" s="12"/>
      <c r="NEG10" s="12"/>
      <c r="NEH10" s="12"/>
      <c r="NEI10" s="12"/>
      <c r="NEJ10" s="12"/>
      <c r="NEK10" s="12"/>
      <c r="NEL10" s="12"/>
      <c r="NEM10" s="12"/>
      <c r="NEN10" s="12"/>
      <c r="NEO10" s="12"/>
      <c r="NEP10" s="12"/>
      <c r="NEQ10" s="12"/>
      <c r="NER10" s="12"/>
      <c r="NES10" s="12"/>
      <c r="NET10" s="12"/>
      <c r="NEU10" s="12"/>
      <c r="NEV10" s="12"/>
      <c r="NEW10" s="12"/>
      <c r="NEX10" s="12"/>
      <c r="NEY10" s="12"/>
      <c r="NEZ10" s="12"/>
      <c r="NFA10" s="12"/>
      <c r="NFB10" s="12"/>
      <c r="NFC10" s="12"/>
      <c r="NFD10" s="12"/>
      <c r="NFE10" s="12"/>
      <c r="NFF10" s="12"/>
      <c r="NFG10" s="12"/>
      <c r="NFH10" s="12"/>
      <c r="NFI10" s="12"/>
      <c r="NFJ10" s="12"/>
      <c r="NFK10" s="12"/>
      <c r="NFL10" s="12"/>
      <c r="NFM10" s="12"/>
      <c r="NFN10" s="12"/>
      <c r="NFO10" s="12"/>
      <c r="NFP10" s="12"/>
      <c r="NFQ10" s="12"/>
      <c r="NFR10" s="12"/>
      <c r="NFS10" s="12"/>
      <c r="NFT10" s="12"/>
      <c r="NFU10" s="12"/>
      <c r="NFV10" s="12"/>
      <c r="NFW10" s="12"/>
      <c r="NFX10" s="12"/>
      <c r="NFY10" s="12"/>
      <c r="NFZ10" s="12"/>
      <c r="NGA10" s="12"/>
      <c r="NGB10" s="12"/>
      <c r="NGC10" s="12"/>
      <c r="NGD10" s="12"/>
      <c r="NGE10" s="12"/>
      <c r="NGF10" s="12"/>
      <c r="NGG10" s="12"/>
      <c r="NGH10" s="12"/>
      <c r="NGI10" s="12"/>
      <c r="NGJ10" s="12"/>
      <c r="NGK10" s="12"/>
      <c r="NGL10" s="12"/>
      <c r="NGM10" s="12"/>
      <c r="NGN10" s="12"/>
      <c r="NGO10" s="12"/>
      <c r="NGP10" s="12"/>
      <c r="NGQ10" s="12"/>
      <c r="NGR10" s="12"/>
      <c r="NGS10" s="12"/>
      <c r="NGT10" s="12"/>
      <c r="NGU10" s="12"/>
      <c r="NGV10" s="12"/>
      <c r="NGW10" s="12"/>
      <c r="NGX10" s="12"/>
      <c r="NGY10" s="12"/>
      <c r="NGZ10" s="12"/>
      <c r="NHA10" s="12"/>
      <c r="NHB10" s="12"/>
      <c r="NHC10" s="12"/>
      <c r="NHD10" s="12"/>
      <c r="NHE10" s="12"/>
      <c r="NHF10" s="12"/>
      <c r="NHG10" s="12"/>
      <c r="NHH10" s="12"/>
      <c r="NHI10" s="12"/>
      <c r="NHJ10" s="12"/>
      <c r="NHK10" s="12"/>
      <c r="NHL10" s="12"/>
      <c r="NHM10" s="12"/>
      <c r="NHN10" s="12"/>
      <c r="NHO10" s="12"/>
      <c r="NHP10" s="12"/>
      <c r="NHQ10" s="12"/>
      <c r="NHR10" s="12"/>
      <c r="NHS10" s="12"/>
      <c r="NHT10" s="12"/>
      <c r="NHU10" s="12"/>
      <c r="NHV10" s="12"/>
      <c r="NHW10" s="12"/>
      <c r="NHX10" s="12"/>
      <c r="NHY10" s="12"/>
      <c r="NHZ10" s="12"/>
      <c r="NIA10" s="12"/>
      <c r="NIB10" s="12"/>
      <c r="NIC10" s="12"/>
      <c r="NID10" s="12"/>
      <c r="NIE10" s="12"/>
      <c r="NIF10" s="12"/>
      <c r="NIG10" s="12"/>
      <c r="NIH10" s="12"/>
      <c r="NII10" s="12"/>
      <c r="NIJ10" s="12"/>
      <c r="NIK10" s="12"/>
      <c r="NIL10" s="12"/>
      <c r="NIM10" s="12"/>
      <c r="NIN10" s="12"/>
      <c r="NIO10" s="12"/>
      <c r="NIP10" s="12"/>
      <c r="NIQ10" s="12"/>
      <c r="NIR10" s="12"/>
      <c r="NIS10" s="12"/>
      <c r="NIT10" s="12"/>
      <c r="NIU10" s="12"/>
      <c r="NIV10" s="12"/>
      <c r="NIW10" s="12"/>
      <c r="NIX10" s="12"/>
      <c r="NIY10" s="12"/>
      <c r="NIZ10" s="12"/>
      <c r="NJA10" s="12"/>
      <c r="NJB10" s="12"/>
      <c r="NJC10" s="12"/>
      <c r="NJD10" s="12"/>
      <c r="NJE10" s="12"/>
      <c r="NJF10" s="12"/>
      <c r="NJG10" s="12"/>
      <c r="NJH10" s="12"/>
      <c r="NJI10" s="12"/>
      <c r="NJJ10" s="12"/>
      <c r="NJK10" s="12"/>
      <c r="NJL10" s="12"/>
      <c r="NJM10" s="12"/>
      <c r="NJN10" s="12"/>
      <c r="NJO10" s="12"/>
      <c r="NJP10" s="12"/>
      <c r="NJQ10" s="12"/>
      <c r="NJR10" s="12"/>
      <c r="NJS10" s="12"/>
      <c r="NJT10" s="12"/>
      <c r="NJU10" s="12"/>
      <c r="NJV10" s="12"/>
      <c r="NJW10" s="12"/>
      <c r="NJX10" s="12"/>
      <c r="NJY10" s="12"/>
      <c r="NJZ10" s="12"/>
      <c r="NKA10" s="12"/>
      <c r="NKB10" s="12"/>
      <c r="NKC10" s="12"/>
      <c r="NKD10" s="12"/>
      <c r="NKE10" s="12"/>
      <c r="NKF10" s="12"/>
      <c r="NKG10" s="12"/>
      <c r="NKH10" s="12"/>
      <c r="NKI10" s="12"/>
      <c r="NKJ10" s="12"/>
      <c r="NKK10" s="12"/>
      <c r="NKL10" s="12"/>
      <c r="NKM10" s="12"/>
      <c r="NKN10" s="12"/>
      <c r="NKO10" s="12"/>
      <c r="NKP10" s="12"/>
      <c r="NKQ10" s="12"/>
      <c r="NKR10" s="12"/>
      <c r="NKS10" s="12"/>
      <c r="NKT10" s="12"/>
      <c r="NKU10" s="12"/>
      <c r="NKV10" s="12"/>
      <c r="NKW10" s="12"/>
      <c r="NKX10" s="12"/>
      <c r="NKY10" s="12"/>
      <c r="NKZ10" s="12"/>
      <c r="NLA10" s="12"/>
      <c r="NLB10" s="12"/>
      <c r="NLC10" s="12"/>
      <c r="NLD10" s="12"/>
      <c r="NLE10" s="12"/>
      <c r="NLF10" s="12"/>
      <c r="NLG10" s="12"/>
      <c r="NLH10" s="12"/>
      <c r="NLI10" s="12"/>
      <c r="NLJ10" s="12"/>
      <c r="NLK10" s="12"/>
      <c r="NLL10" s="12"/>
      <c r="NLM10" s="12"/>
      <c r="NLN10" s="12"/>
      <c r="NLO10" s="12"/>
      <c r="NLP10" s="12"/>
      <c r="NLQ10" s="12"/>
      <c r="NLR10" s="12"/>
      <c r="NLS10" s="12"/>
      <c r="NLT10" s="12"/>
      <c r="NLU10" s="12"/>
      <c r="NLV10" s="12"/>
      <c r="NLW10" s="12"/>
      <c r="NLX10" s="12"/>
      <c r="NLY10" s="12"/>
      <c r="NLZ10" s="12"/>
      <c r="NMA10" s="12"/>
      <c r="NMB10" s="12"/>
      <c r="NMC10" s="12"/>
      <c r="NMD10" s="12"/>
      <c r="NME10" s="12"/>
      <c r="NMF10" s="12"/>
      <c r="NMG10" s="12"/>
      <c r="NMH10" s="12"/>
      <c r="NMI10" s="12"/>
      <c r="NMJ10" s="12"/>
      <c r="NMK10" s="12"/>
      <c r="NML10" s="12"/>
      <c r="NMM10" s="12"/>
      <c r="NMN10" s="12"/>
      <c r="NMO10" s="12"/>
      <c r="NMP10" s="12"/>
      <c r="NMQ10" s="12"/>
      <c r="NMR10" s="12"/>
      <c r="NMS10" s="12"/>
      <c r="NMT10" s="12"/>
      <c r="NMU10" s="12"/>
      <c r="NMV10" s="12"/>
      <c r="NMW10" s="12"/>
      <c r="NMX10" s="12"/>
      <c r="NMY10" s="12"/>
      <c r="NMZ10" s="12"/>
      <c r="NNA10" s="12"/>
      <c r="NNB10" s="12"/>
      <c r="NNC10" s="12"/>
      <c r="NND10" s="12"/>
      <c r="NNE10" s="12"/>
      <c r="NNF10" s="12"/>
      <c r="NNG10" s="12"/>
      <c r="NNH10" s="12"/>
      <c r="NNI10" s="12"/>
      <c r="NNJ10" s="12"/>
      <c r="NNK10" s="12"/>
      <c r="NNL10" s="12"/>
      <c r="NNM10" s="12"/>
      <c r="NNN10" s="12"/>
      <c r="NNO10" s="12"/>
      <c r="NNP10" s="12"/>
      <c r="NNQ10" s="12"/>
      <c r="NNR10" s="12"/>
      <c r="NNS10" s="12"/>
      <c r="NNT10" s="12"/>
      <c r="NNU10" s="12"/>
      <c r="NNV10" s="12"/>
      <c r="NNW10" s="12"/>
      <c r="NNX10" s="12"/>
      <c r="NNY10" s="12"/>
      <c r="NNZ10" s="12"/>
      <c r="NOA10" s="12"/>
      <c r="NOB10" s="12"/>
      <c r="NOC10" s="12"/>
      <c r="NOD10" s="12"/>
      <c r="NOE10" s="12"/>
      <c r="NOF10" s="12"/>
      <c r="NOG10" s="12"/>
      <c r="NOH10" s="12"/>
      <c r="NOI10" s="12"/>
      <c r="NOJ10" s="12"/>
      <c r="NOK10" s="12"/>
      <c r="NOL10" s="12"/>
      <c r="NOM10" s="12"/>
      <c r="NON10" s="12"/>
      <c r="NOO10" s="12"/>
      <c r="NOP10" s="12"/>
      <c r="NOQ10" s="12"/>
      <c r="NOR10" s="12"/>
      <c r="NOS10" s="12"/>
      <c r="NOT10" s="12"/>
      <c r="NOU10" s="12"/>
      <c r="NOV10" s="12"/>
      <c r="NOW10" s="12"/>
      <c r="NOX10" s="12"/>
      <c r="NOY10" s="12"/>
      <c r="NOZ10" s="12"/>
      <c r="NPA10" s="12"/>
      <c r="NPB10" s="12"/>
      <c r="NPC10" s="12"/>
      <c r="NPD10" s="12"/>
      <c r="NPE10" s="12"/>
      <c r="NPF10" s="12"/>
      <c r="NPG10" s="12"/>
      <c r="NPH10" s="12"/>
      <c r="NPI10" s="12"/>
      <c r="NPJ10" s="12"/>
      <c r="NPK10" s="12"/>
      <c r="NPL10" s="12"/>
      <c r="NPM10" s="12"/>
      <c r="NPN10" s="12"/>
      <c r="NPO10" s="12"/>
      <c r="NPP10" s="12"/>
      <c r="NPQ10" s="12"/>
      <c r="NPR10" s="12"/>
      <c r="NPS10" s="12"/>
      <c r="NPT10" s="12"/>
      <c r="NPU10" s="12"/>
      <c r="NPV10" s="12"/>
      <c r="NPW10" s="12"/>
      <c r="NPX10" s="12"/>
      <c r="NPY10" s="12"/>
      <c r="NPZ10" s="12"/>
      <c r="NQA10" s="12"/>
      <c r="NQB10" s="12"/>
      <c r="NQC10" s="12"/>
      <c r="NQD10" s="12"/>
      <c r="NQE10" s="12"/>
      <c r="NQF10" s="12"/>
      <c r="NQG10" s="12"/>
      <c r="NQH10" s="12"/>
      <c r="NQI10" s="12"/>
      <c r="NQJ10" s="12"/>
      <c r="NQK10" s="12"/>
      <c r="NQL10" s="12"/>
      <c r="NQM10" s="12"/>
      <c r="NQN10" s="12"/>
      <c r="NQO10" s="12"/>
      <c r="NQP10" s="12"/>
      <c r="NQQ10" s="12"/>
      <c r="NQR10" s="12"/>
      <c r="NQS10" s="12"/>
      <c r="NQT10" s="12"/>
      <c r="NQU10" s="12"/>
      <c r="NQV10" s="12"/>
      <c r="NQW10" s="12"/>
      <c r="NQX10" s="12"/>
      <c r="NQY10" s="12"/>
      <c r="NQZ10" s="12"/>
      <c r="NRA10" s="12"/>
      <c r="NRB10" s="12"/>
      <c r="NRC10" s="12"/>
      <c r="NRD10" s="12"/>
      <c r="NRE10" s="12"/>
      <c r="NRF10" s="12"/>
      <c r="NRG10" s="12"/>
      <c r="NRH10" s="12"/>
      <c r="NRI10" s="12"/>
      <c r="NRJ10" s="12"/>
      <c r="NRK10" s="12"/>
      <c r="NRL10" s="12"/>
      <c r="NRM10" s="12"/>
      <c r="NRN10" s="12"/>
      <c r="NRO10" s="12"/>
      <c r="NRP10" s="12"/>
      <c r="NRQ10" s="12"/>
      <c r="NRR10" s="12"/>
      <c r="NRS10" s="12"/>
      <c r="NRT10" s="12"/>
      <c r="NRU10" s="12"/>
      <c r="NRV10" s="12"/>
      <c r="NRW10" s="12"/>
      <c r="NRX10" s="12"/>
      <c r="NRY10" s="12"/>
      <c r="NRZ10" s="12"/>
      <c r="NSA10" s="12"/>
      <c r="NSB10" s="12"/>
      <c r="NSC10" s="12"/>
      <c r="NSD10" s="12"/>
      <c r="NSE10" s="12"/>
      <c r="NSF10" s="12"/>
      <c r="NSG10" s="12"/>
      <c r="NSH10" s="12"/>
      <c r="NSI10" s="12"/>
      <c r="NSJ10" s="12"/>
      <c r="NSK10" s="12"/>
      <c r="NSL10" s="12"/>
      <c r="NSM10" s="12"/>
      <c r="NSN10" s="12"/>
      <c r="NSO10" s="12"/>
      <c r="NSP10" s="12"/>
      <c r="NSQ10" s="12"/>
      <c r="NSR10" s="12"/>
      <c r="NSS10" s="12"/>
      <c r="NST10" s="12"/>
      <c r="NSU10" s="12"/>
      <c r="NSV10" s="12"/>
      <c r="NSW10" s="12"/>
      <c r="NSX10" s="12"/>
      <c r="NSY10" s="12"/>
      <c r="NSZ10" s="12"/>
      <c r="NTA10" s="12"/>
      <c r="NTB10" s="12"/>
      <c r="NTC10" s="12"/>
      <c r="NTD10" s="12"/>
      <c r="NTE10" s="12"/>
      <c r="NTF10" s="12"/>
      <c r="NTG10" s="12"/>
      <c r="NTH10" s="12"/>
      <c r="NTI10" s="12"/>
      <c r="NTJ10" s="12"/>
      <c r="NTK10" s="12"/>
      <c r="NTL10" s="12"/>
      <c r="NTM10" s="12"/>
      <c r="NTN10" s="12"/>
      <c r="NTO10" s="12"/>
      <c r="NTP10" s="12"/>
      <c r="NTQ10" s="12"/>
      <c r="NTR10" s="12"/>
      <c r="NTS10" s="12"/>
      <c r="NTT10" s="12"/>
      <c r="NTU10" s="12"/>
      <c r="NTV10" s="12"/>
      <c r="NTW10" s="12"/>
      <c r="NTX10" s="12"/>
      <c r="NTY10" s="12"/>
      <c r="NTZ10" s="12"/>
      <c r="NUA10" s="12"/>
      <c r="NUB10" s="12"/>
      <c r="NUC10" s="12"/>
      <c r="NUD10" s="12"/>
      <c r="NUE10" s="12"/>
      <c r="NUF10" s="12"/>
      <c r="NUG10" s="12"/>
      <c r="NUH10" s="12"/>
      <c r="NUI10" s="12"/>
      <c r="NUJ10" s="12"/>
      <c r="NUK10" s="12"/>
      <c r="NUL10" s="12"/>
      <c r="NUM10" s="12"/>
      <c r="NUN10" s="12"/>
      <c r="NUO10" s="12"/>
      <c r="NUP10" s="12"/>
      <c r="NUQ10" s="12"/>
      <c r="NUR10" s="12"/>
      <c r="NUS10" s="12"/>
      <c r="NUT10" s="12"/>
      <c r="NUU10" s="12"/>
      <c r="NUV10" s="12"/>
      <c r="NUW10" s="12"/>
      <c r="NUX10" s="12"/>
      <c r="NUY10" s="12"/>
      <c r="NUZ10" s="12"/>
      <c r="NVA10" s="12"/>
      <c r="NVB10" s="12"/>
      <c r="NVC10" s="12"/>
      <c r="NVD10" s="12"/>
      <c r="NVE10" s="12"/>
      <c r="NVF10" s="12"/>
      <c r="NVG10" s="12"/>
      <c r="NVH10" s="12"/>
      <c r="NVI10" s="12"/>
      <c r="NVJ10" s="12"/>
      <c r="NVK10" s="12"/>
      <c r="NVL10" s="12"/>
      <c r="NVM10" s="12"/>
      <c r="NVN10" s="12"/>
      <c r="NVO10" s="12"/>
      <c r="NVP10" s="12"/>
      <c r="NVQ10" s="12"/>
      <c r="NVR10" s="12"/>
      <c r="NVS10" s="12"/>
      <c r="NVT10" s="12"/>
      <c r="NVU10" s="12"/>
      <c r="NVV10" s="12"/>
      <c r="NVW10" s="12"/>
      <c r="NVX10" s="12"/>
      <c r="NVY10" s="12"/>
      <c r="NVZ10" s="12"/>
      <c r="NWA10" s="12"/>
      <c r="NWB10" s="12"/>
      <c r="NWC10" s="12"/>
      <c r="NWD10" s="12"/>
      <c r="NWE10" s="12"/>
      <c r="NWF10" s="12"/>
      <c r="NWG10" s="12"/>
      <c r="NWH10" s="12"/>
      <c r="NWI10" s="12"/>
      <c r="NWJ10" s="12"/>
      <c r="NWK10" s="12"/>
      <c r="NWL10" s="12"/>
      <c r="NWM10" s="12"/>
      <c r="NWN10" s="12"/>
      <c r="NWO10" s="12"/>
      <c r="NWP10" s="12"/>
      <c r="NWQ10" s="12"/>
      <c r="NWR10" s="12"/>
      <c r="NWS10" s="12"/>
      <c r="NWT10" s="12"/>
      <c r="NWU10" s="12"/>
      <c r="NWV10" s="12"/>
      <c r="NWW10" s="12"/>
      <c r="NWX10" s="12"/>
      <c r="NWY10" s="12"/>
      <c r="NWZ10" s="12"/>
      <c r="NXA10" s="12"/>
      <c r="NXB10" s="12"/>
      <c r="NXC10" s="12"/>
      <c r="NXD10" s="12"/>
      <c r="NXE10" s="12"/>
      <c r="NXF10" s="12"/>
      <c r="NXG10" s="12"/>
      <c r="NXH10" s="12"/>
      <c r="NXI10" s="12"/>
      <c r="NXJ10" s="12"/>
      <c r="NXK10" s="12"/>
      <c r="NXL10" s="12"/>
      <c r="NXM10" s="12"/>
      <c r="NXN10" s="12"/>
      <c r="NXO10" s="12"/>
      <c r="NXP10" s="12"/>
      <c r="NXQ10" s="12"/>
      <c r="NXR10" s="12"/>
      <c r="NXS10" s="12"/>
      <c r="NXT10" s="12"/>
      <c r="NXU10" s="12"/>
      <c r="NXV10" s="12"/>
      <c r="NXW10" s="12"/>
      <c r="NXX10" s="12"/>
      <c r="NXY10" s="12"/>
      <c r="NXZ10" s="12"/>
      <c r="NYA10" s="12"/>
      <c r="NYB10" s="12"/>
      <c r="NYC10" s="12"/>
      <c r="NYD10" s="12"/>
      <c r="NYE10" s="12"/>
      <c r="NYF10" s="12"/>
      <c r="NYG10" s="12"/>
      <c r="NYH10" s="12"/>
      <c r="NYI10" s="12"/>
      <c r="NYJ10" s="12"/>
      <c r="NYK10" s="12"/>
      <c r="NYL10" s="12"/>
      <c r="NYM10" s="12"/>
      <c r="NYN10" s="12"/>
      <c r="NYO10" s="12"/>
      <c r="NYP10" s="12"/>
      <c r="NYQ10" s="12"/>
      <c r="NYR10" s="12"/>
      <c r="NYS10" s="12"/>
      <c r="NYT10" s="12"/>
      <c r="NYU10" s="12"/>
      <c r="NYV10" s="12"/>
      <c r="NYW10" s="12"/>
      <c r="NYX10" s="12"/>
      <c r="NYY10" s="12"/>
      <c r="NYZ10" s="12"/>
      <c r="NZA10" s="12"/>
      <c r="NZB10" s="12"/>
      <c r="NZC10" s="12"/>
      <c r="NZD10" s="12"/>
      <c r="NZE10" s="12"/>
      <c r="NZF10" s="12"/>
      <c r="NZG10" s="12"/>
      <c r="NZH10" s="12"/>
      <c r="NZI10" s="12"/>
      <c r="NZJ10" s="12"/>
      <c r="NZK10" s="12"/>
      <c r="NZL10" s="12"/>
      <c r="NZM10" s="12"/>
      <c r="NZN10" s="12"/>
      <c r="NZO10" s="12"/>
      <c r="NZP10" s="12"/>
      <c r="NZQ10" s="12"/>
      <c r="NZR10" s="12"/>
      <c r="NZS10" s="12"/>
      <c r="NZT10" s="12"/>
      <c r="NZU10" s="12"/>
      <c r="NZV10" s="12"/>
      <c r="NZW10" s="12"/>
      <c r="NZX10" s="12"/>
      <c r="NZY10" s="12"/>
      <c r="NZZ10" s="12"/>
      <c r="OAA10" s="12"/>
      <c r="OAB10" s="12"/>
      <c r="OAC10" s="12"/>
      <c r="OAD10" s="12"/>
      <c r="OAE10" s="12"/>
      <c r="OAF10" s="12"/>
      <c r="OAG10" s="12"/>
      <c r="OAH10" s="12"/>
      <c r="OAI10" s="12"/>
      <c r="OAJ10" s="12"/>
      <c r="OAK10" s="12"/>
      <c r="OAL10" s="12"/>
      <c r="OAM10" s="12"/>
      <c r="OAN10" s="12"/>
      <c r="OAO10" s="12"/>
      <c r="OAP10" s="12"/>
      <c r="OAQ10" s="12"/>
      <c r="OAR10" s="12"/>
      <c r="OAS10" s="12"/>
      <c r="OAT10" s="12"/>
      <c r="OAU10" s="12"/>
      <c r="OAV10" s="12"/>
      <c r="OAW10" s="12"/>
      <c r="OAX10" s="12"/>
      <c r="OAY10" s="12"/>
      <c r="OAZ10" s="12"/>
      <c r="OBA10" s="12"/>
      <c r="OBB10" s="12"/>
      <c r="OBC10" s="12"/>
      <c r="OBD10" s="12"/>
      <c r="OBE10" s="12"/>
      <c r="OBF10" s="12"/>
      <c r="OBG10" s="12"/>
      <c r="OBH10" s="12"/>
      <c r="OBI10" s="12"/>
      <c r="OBJ10" s="12"/>
      <c r="OBK10" s="12"/>
      <c r="OBL10" s="12"/>
      <c r="OBM10" s="12"/>
      <c r="OBN10" s="12"/>
      <c r="OBO10" s="12"/>
      <c r="OBP10" s="12"/>
      <c r="OBQ10" s="12"/>
      <c r="OBR10" s="12"/>
      <c r="OBS10" s="12"/>
      <c r="OBT10" s="12"/>
      <c r="OBU10" s="12"/>
      <c r="OBV10" s="12"/>
      <c r="OBW10" s="12"/>
      <c r="OBX10" s="12"/>
      <c r="OBY10" s="12"/>
      <c r="OBZ10" s="12"/>
      <c r="OCA10" s="12"/>
      <c r="OCB10" s="12"/>
      <c r="OCC10" s="12"/>
      <c r="OCD10" s="12"/>
      <c r="OCE10" s="12"/>
      <c r="OCF10" s="12"/>
      <c r="OCG10" s="12"/>
      <c r="OCH10" s="12"/>
      <c r="OCI10" s="12"/>
      <c r="OCJ10" s="12"/>
      <c r="OCK10" s="12"/>
      <c r="OCL10" s="12"/>
      <c r="OCM10" s="12"/>
      <c r="OCN10" s="12"/>
      <c r="OCO10" s="12"/>
      <c r="OCP10" s="12"/>
      <c r="OCQ10" s="12"/>
      <c r="OCR10" s="12"/>
      <c r="OCS10" s="12"/>
      <c r="OCT10" s="12"/>
      <c r="OCU10" s="12"/>
      <c r="OCV10" s="12"/>
      <c r="OCW10" s="12"/>
      <c r="OCX10" s="12"/>
      <c r="OCY10" s="12"/>
      <c r="OCZ10" s="12"/>
      <c r="ODA10" s="12"/>
      <c r="ODB10" s="12"/>
      <c r="ODC10" s="12"/>
      <c r="ODD10" s="12"/>
      <c r="ODE10" s="12"/>
      <c r="ODF10" s="12"/>
      <c r="ODG10" s="12"/>
      <c r="ODH10" s="12"/>
      <c r="ODI10" s="12"/>
      <c r="ODJ10" s="12"/>
      <c r="ODK10" s="12"/>
      <c r="ODL10" s="12"/>
      <c r="ODM10" s="12"/>
      <c r="ODN10" s="12"/>
      <c r="ODO10" s="12"/>
      <c r="ODP10" s="12"/>
      <c r="ODQ10" s="12"/>
      <c r="ODR10" s="12"/>
      <c r="ODS10" s="12"/>
      <c r="ODT10" s="12"/>
      <c r="ODU10" s="12"/>
      <c r="ODV10" s="12"/>
      <c r="ODW10" s="12"/>
      <c r="ODX10" s="12"/>
      <c r="ODY10" s="12"/>
      <c r="ODZ10" s="12"/>
      <c r="OEA10" s="12"/>
      <c r="OEB10" s="12"/>
      <c r="OEC10" s="12"/>
      <c r="OED10" s="12"/>
      <c r="OEE10" s="12"/>
      <c r="OEF10" s="12"/>
      <c r="OEG10" s="12"/>
      <c r="OEH10" s="12"/>
      <c r="OEI10" s="12"/>
      <c r="OEJ10" s="12"/>
      <c r="OEK10" s="12"/>
      <c r="OEL10" s="12"/>
      <c r="OEM10" s="12"/>
      <c r="OEN10" s="12"/>
      <c r="OEO10" s="12"/>
      <c r="OEP10" s="12"/>
      <c r="OEQ10" s="12"/>
      <c r="OER10" s="12"/>
      <c r="OES10" s="12"/>
      <c r="OET10" s="12"/>
      <c r="OEU10" s="12"/>
      <c r="OEV10" s="12"/>
      <c r="OEW10" s="12"/>
      <c r="OEX10" s="12"/>
      <c r="OEY10" s="12"/>
      <c r="OEZ10" s="12"/>
      <c r="OFA10" s="12"/>
      <c r="OFB10" s="12"/>
      <c r="OFC10" s="12"/>
      <c r="OFD10" s="12"/>
      <c r="OFE10" s="12"/>
      <c r="OFF10" s="12"/>
      <c r="OFG10" s="12"/>
      <c r="OFH10" s="12"/>
      <c r="OFI10" s="12"/>
      <c r="OFJ10" s="12"/>
      <c r="OFK10" s="12"/>
      <c r="OFL10" s="12"/>
      <c r="OFM10" s="12"/>
      <c r="OFN10" s="12"/>
      <c r="OFO10" s="12"/>
      <c r="OFP10" s="12"/>
      <c r="OFQ10" s="12"/>
      <c r="OFR10" s="12"/>
      <c r="OFS10" s="12"/>
      <c r="OFT10" s="12"/>
      <c r="OFU10" s="12"/>
      <c r="OFV10" s="12"/>
      <c r="OFW10" s="12"/>
      <c r="OFX10" s="12"/>
      <c r="OFY10" s="12"/>
      <c r="OFZ10" s="12"/>
      <c r="OGA10" s="12"/>
      <c r="OGB10" s="12"/>
      <c r="OGC10" s="12"/>
      <c r="OGD10" s="12"/>
      <c r="OGE10" s="12"/>
      <c r="OGF10" s="12"/>
      <c r="OGG10" s="12"/>
      <c r="OGH10" s="12"/>
      <c r="OGI10" s="12"/>
      <c r="OGJ10" s="12"/>
      <c r="OGK10" s="12"/>
      <c r="OGL10" s="12"/>
      <c r="OGM10" s="12"/>
      <c r="OGN10" s="12"/>
      <c r="OGO10" s="12"/>
      <c r="OGP10" s="12"/>
      <c r="OGQ10" s="12"/>
      <c r="OGR10" s="12"/>
      <c r="OGS10" s="12"/>
      <c r="OGT10" s="12"/>
      <c r="OGU10" s="12"/>
      <c r="OGV10" s="12"/>
      <c r="OGW10" s="12"/>
      <c r="OGX10" s="12"/>
      <c r="OGY10" s="12"/>
      <c r="OGZ10" s="12"/>
      <c r="OHA10" s="12"/>
      <c r="OHB10" s="12"/>
      <c r="OHC10" s="12"/>
      <c r="OHD10" s="12"/>
      <c r="OHE10" s="12"/>
      <c r="OHF10" s="12"/>
      <c r="OHG10" s="12"/>
      <c r="OHH10" s="12"/>
      <c r="OHI10" s="12"/>
      <c r="OHJ10" s="12"/>
      <c r="OHK10" s="12"/>
      <c r="OHL10" s="12"/>
      <c r="OHM10" s="12"/>
      <c r="OHN10" s="12"/>
      <c r="OHO10" s="12"/>
      <c r="OHP10" s="12"/>
      <c r="OHQ10" s="12"/>
      <c r="OHR10" s="12"/>
      <c r="OHS10" s="12"/>
      <c r="OHT10" s="12"/>
      <c r="OHU10" s="12"/>
      <c r="OHV10" s="12"/>
      <c r="OHW10" s="12"/>
      <c r="OHX10" s="12"/>
      <c r="OHY10" s="12"/>
      <c r="OHZ10" s="12"/>
      <c r="OIA10" s="12"/>
      <c r="OIB10" s="12"/>
      <c r="OIC10" s="12"/>
      <c r="OID10" s="12"/>
      <c r="OIE10" s="12"/>
      <c r="OIF10" s="12"/>
      <c r="OIG10" s="12"/>
      <c r="OIH10" s="12"/>
      <c r="OII10" s="12"/>
      <c r="OIJ10" s="12"/>
      <c r="OIK10" s="12"/>
      <c r="OIL10" s="12"/>
      <c r="OIM10" s="12"/>
      <c r="OIN10" s="12"/>
      <c r="OIO10" s="12"/>
      <c r="OIP10" s="12"/>
      <c r="OIQ10" s="12"/>
      <c r="OIR10" s="12"/>
      <c r="OIS10" s="12"/>
      <c r="OIT10" s="12"/>
      <c r="OIU10" s="12"/>
      <c r="OIV10" s="12"/>
      <c r="OIW10" s="12"/>
      <c r="OIX10" s="12"/>
      <c r="OIY10" s="12"/>
      <c r="OIZ10" s="12"/>
      <c r="OJA10" s="12"/>
      <c r="OJB10" s="12"/>
      <c r="OJC10" s="12"/>
      <c r="OJD10" s="12"/>
      <c r="OJE10" s="12"/>
      <c r="OJF10" s="12"/>
      <c r="OJG10" s="12"/>
      <c r="OJH10" s="12"/>
      <c r="OJI10" s="12"/>
      <c r="OJJ10" s="12"/>
      <c r="OJK10" s="12"/>
      <c r="OJL10" s="12"/>
      <c r="OJM10" s="12"/>
      <c r="OJN10" s="12"/>
      <c r="OJO10" s="12"/>
      <c r="OJP10" s="12"/>
      <c r="OJQ10" s="12"/>
      <c r="OJR10" s="12"/>
      <c r="OJS10" s="12"/>
      <c r="OJT10" s="12"/>
      <c r="OJU10" s="12"/>
      <c r="OJV10" s="12"/>
      <c r="OJW10" s="12"/>
      <c r="OJX10" s="12"/>
      <c r="OJY10" s="12"/>
      <c r="OJZ10" s="12"/>
      <c r="OKA10" s="12"/>
      <c r="OKB10" s="12"/>
      <c r="OKC10" s="12"/>
      <c r="OKD10" s="12"/>
      <c r="OKE10" s="12"/>
      <c r="OKF10" s="12"/>
      <c r="OKG10" s="12"/>
      <c r="OKH10" s="12"/>
      <c r="OKI10" s="12"/>
      <c r="OKJ10" s="12"/>
      <c r="OKK10" s="12"/>
      <c r="OKL10" s="12"/>
      <c r="OKM10" s="12"/>
      <c r="OKN10" s="12"/>
      <c r="OKO10" s="12"/>
      <c r="OKP10" s="12"/>
      <c r="OKQ10" s="12"/>
      <c r="OKR10" s="12"/>
      <c r="OKS10" s="12"/>
      <c r="OKT10" s="12"/>
      <c r="OKU10" s="12"/>
      <c r="OKV10" s="12"/>
      <c r="OKW10" s="12"/>
      <c r="OKX10" s="12"/>
      <c r="OKY10" s="12"/>
      <c r="OKZ10" s="12"/>
      <c r="OLA10" s="12"/>
      <c r="OLB10" s="12"/>
      <c r="OLC10" s="12"/>
      <c r="OLD10" s="12"/>
      <c r="OLE10" s="12"/>
      <c r="OLF10" s="12"/>
      <c r="OLG10" s="12"/>
      <c r="OLH10" s="12"/>
      <c r="OLI10" s="12"/>
      <c r="OLJ10" s="12"/>
      <c r="OLK10" s="12"/>
      <c r="OLL10" s="12"/>
      <c r="OLM10" s="12"/>
      <c r="OLN10" s="12"/>
      <c r="OLO10" s="12"/>
      <c r="OLP10" s="12"/>
      <c r="OLQ10" s="12"/>
      <c r="OLR10" s="12"/>
      <c r="OLS10" s="12"/>
      <c r="OLT10" s="12"/>
      <c r="OLU10" s="12"/>
      <c r="OLV10" s="12"/>
      <c r="OLW10" s="12"/>
      <c r="OLX10" s="12"/>
      <c r="OLY10" s="12"/>
      <c r="OLZ10" s="12"/>
      <c r="OMA10" s="12"/>
      <c r="OMB10" s="12"/>
      <c r="OMC10" s="12"/>
      <c r="OMD10" s="12"/>
      <c r="OME10" s="12"/>
      <c r="OMF10" s="12"/>
      <c r="OMG10" s="12"/>
      <c r="OMH10" s="12"/>
      <c r="OMI10" s="12"/>
      <c r="OMJ10" s="12"/>
      <c r="OMK10" s="12"/>
      <c r="OML10" s="12"/>
      <c r="OMM10" s="12"/>
      <c r="OMN10" s="12"/>
      <c r="OMO10" s="12"/>
      <c r="OMP10" s="12"/>
      <c r="OMQ10" s="12"/>
      <c r="OMR10" s="12"/>
      <c r="OMS10" s="12"/>
      <c r="OMT10" s="12"/>
      <c r="OMU10" s="12"/>
      <c r="OMV10" s="12"/>
      <c r="OMW10" s="12"/>
      <c r="OMX10" s="12"/>
      <c r="OMY10" s="12"/>
      <c r="OMZ10" s="12"/>
      <c r="ONA10" s="12"/>
      <c r="ONB10" s="12"/>
      <c r="ONC10" s="12"/>
      <c r="OND10" s="12"/>
      <c r="ONE10" s="12"/>
      <c r="ONF10" s="12"/>
      <c r="ONG10" s="12"/>
      <c r="ONH10" s="12"/>
      <c r="ONI10" s="12"/>
      <c r="ONJ10" s="12"/>
      <c r="ONK10" s="12"/>
      <c r="ONL10" s="12"/>
      <c r="ONM10" s="12"/>
      <c r="ONN10" s="12"/>
      <c r="ONO10" s="12"/>
      <c r="ONP10" s="12"/>
      <c r="ONQ10" s="12"/>
      <c r="ONR10" s="12"/>
      <c r="ONS10" s="12"/>
      <c r="ONT10" s="12"/>
      <c r="ONU10" s="12"/>
      <c r="ONV10" s="12"/>
      <c r="ONW10" s="12"/>
      <c r="ONX10" s="12"/>
      <c r="ONY10" s="12"/>
      <c r="ONZ10" s="12"/>
      <c r="OOA10" s="12"/>
      <c r="OOB10" s="12"/>
      <c r="OOC10" s="12"/>
      <c r="OOD10" s="12"/>
      <c r="OOE10" s="12"/>
      <c r="OOF10" s="12"/>
      <c r="OOG10" s="12"/>
      <c r="OOH10" s="12"/>
      <c r="OOI10" s="12"/>
      <c r="OOJ10" s="12"/>
      <c r="OOK10" s="12"/>
      <c r="OOL10" s="12"/>
      <c r="OOM10" s="12"/>
      <c r="OON10" s="12"/>
      <c r="OOO10" s="12"/>
      <c r="OOP10" s="12"/>
      <c r="OOQ10" s="12"/>
      <c r="OOR10" s="12"/>
      <c r="OOS10" s="12"/>
      <c r="OOT10" s="12"/>
      <c r="OOU10" s="12"/>
      <c r="OOV10" s="12"/>
      <c r="OOW10" s="12"/>
      <c r="OOX10" s="12"/>
      <c r="OOY10" s="12"/>
      <c r="OOZ10" s="12"/>
      <c r="OPA10" s="12"/>
      <c r="OPB10" s="12"/>
      <c r="OPC10" s="12"/>
      <c r="OPD10" s="12"/>
      <c r="OPE10" s="12"/>
      <c r="OPF10" s="12"/>
      <c r="OPG10" s="12"/>
      <c r="OPH10" s="12"/>
      <c r="OPI10" s="12"/>
      <c r="OPJ10" s="12"/>
      <c r="OPK10" s="12"/>
      <c r="OPL10" s="12"/>
      <c r="OPM10" s="12"/>
      <c r="OPN10" s="12"/>
      <c r="OPO10" s="12"/>
      <c r="OPP10" s="12"/>
      <c r="OPQ10" s="12"/>
      <c r="OPR10" s="12"/>
      <c r="OPS10" s="12"/>
      <c r="OPT10" s="12"/>
      <c r="OPU10" s="12"/>
      <c r="OPV10" s="12"/>
      <c r="OPW10" s="12"/>
      <c r="OPX10" s="12"/>
      <c r="OPY10" s="12"/>
      <c r="OPZ10" s="12"/>
      <c r="OQA10" s="12"/>
      <c r="OQB10" s="12"/>
      <c r="OQC10" s="12"/>
      <c r="OQD10" s="12"/>
      <c r="OQE10" s="12"/>
      <c r="OQF10" s="12"/>
      <c r="OQG10" s="12"/>
      <c r="OQH10" s="12"/>
      <c r="OQI10" s="12"/>
      <c r="OQJ10" s="12"/>
      <c r="OQK10" s="12"/>
      <c r="OQL10" s="12"/>
      <c r="OQM10" s="12"/>
      <c r="OQN10" s="12"/>
      <c r="OQO10" s="12"/>
      <c r="OQP10" s="12"/>
      <c r="OQQ10" s="12"/>
      <c r="OQR10" s="12"/>
      <c r="OQS10" s="12"/>
      <c r="OQT10" s="12"/>
      <c r="OQU10" s="12"/>
      <c r="OQV10" s="12"/>
      <c r="OQW10" s="12"/>
      <c r="OQX10" s="12"/>
      <c r="OQY10" s="12"/>
      <c r="OQZ10" s="12"/>
      <c r="ORA10" s="12"/>
      <c r="ORB10" s="12"/>
      <c r="ORC10" s="12"/>
      <c r="ORD10" s="12"/>
      <c r="ORE10" s="12"/>
      <c r="ORF10" s="12"/>
      <c r="ORG10" s="12"/>
      <c r="ORH10" s="12"/>
      <c r="ORI10" s="12"/>
      <c r="ORJ10" s="12"/>
      <c r="ORK10" s="12"/>
      <c r="ORL10" s="12"/>
      <c r="ORM10" s="12"/>
      <c r="ORN10" s="12"/>
      <c r="ORO10" s="12"/>
      <c r="ORP10" s="12"/>
      <c r="ORQ10" s="12"/>
      <c r="ORR10" s="12"/>
      <c r="ORS10" s="12"/>
      <c r="ORT10" s="12"/>
      <c r="ORU10" s="12"/>
      <c r="ORV10" s="12"/>
      <c r="ORW10" s="12"/>
      <c r="ORX10" s="12"/>
      <c r="ORY10" s="12"/>
      <c r="ORZ10" s="12"/>
      <c r="OSA10" s="12"/>
      <c r="OSB10" s="12"/>
      <c r="OSC10" s="12"/>
      <c r="OSD10" s="12"/>
      <c r="OSE10" s="12"/>
      <c r="OSF10" s="12"/>
      <c r="OSG10" s="12"/>
      <c r="OSH10" s="12"/>
      <c r="OSI10" s="12"/>
      <c r="OSJ10" s="12"/>
      <c r="OSK10" s="12"/>
      <c r="OSL10" s="12"/>
      <c r="OSM10" s="12"/>
      <c r="OSN10" s="12"/>
      <c r="OSO10" s="12"/>
      <c r="OSP10" s="12"/>
      <c r="OSQ10" s="12"/>
      <c r="OSR10" s="12"/>
      <c r="OSS10" s="12"/>
      <c r="OST10" s="12"/>
      <c r="OSU10" s="12"/>
      <c r="OSV10" s="12"/>
      <c r="OSW10" s="12"/>
      <c r="OSX10" s="12"/>
      <c r="OSY10" s="12"/>
      <c r="OSZ10" s="12"/>
      <c r="OTA10" s="12"/>
      <c r="OTB10" s="12"/>
      <c r="OTC10" s="12"/>
      <c r="OTD10" s="12"/>
      <c r="OTE10" s="12"/>
      <c r="OTF10" s="12"/>
      <c r="OTG10" s="12"/>
      <c r="OTH10" s="12"/>
      <c r="OTI10" s="12"/>
      <c r="OTJ10" s="12"/>
      <c r="OTK10" s="12"/>
      <c r="OTL10" s="12"/>
      <c r="OTM10" s="12"/>
      <c r="OTN10" s="12"/>
      <c r="OTO10" s="12"/>
      <c r="OTP10" s="12"/>
      <c r="OTQ10" s="12"/>
      <c r="OTR10" s="12"/>
      <c r="OTS10" s="12"/>
      <c r="OTT10" s="12"/>
      <c r="OTU10" s="12"/>
      <c r="OTV10" s="12"/>
      <c r="OTW10" s="12"/>
      <c r="OTX10" s="12"/>
      <c r="OTY10" s="12"/>
      <c r="OTZ10" s="12"/>
      <c r="OUA10" s="12"/>
      <c r="OUB10" s="12"/>
      <c r="OUC10" s="12"/>
      <c r="OUD10" s="12"/>
      <c r="OUE10" s="12"/>
      <c r="OUF10" s="12"/>
      <c r="OUG10" s="12"/>
      <c r="OUH10" s="12"/>
      <c r="OUI10" s="12"/>
      <c r="OUJ10" s="12"/>
      <c r="OUK10" s="12"/>
      <c r="OUL10" s="12"/>
      <c r="OUM10" s="12"/>
      <c r="OUN10" s="12"/>
      <c r="OUO10" s="12"/>
      <c r="OUP10" s="12"/>
      <c r="OUQ10" s="12"/>
      <c r="OUR10" s="12"/>
      <c r="OUS10" s="12"/>
      <c r="OUT10" s="12"/>
      <c r="OUU10" s="12"/>
      <c r="OUV10" s="12"/>
      <c r="OUW10" s="12"/>
      <c r="OUX10" s="12"/>
      <c r="OUY10" s="12"/>
      <c r="OUZ10" s="12"/>
      <c r="OVA10" s="12"/>
      <c r="OVB10" s="12"/>
      <c r="OVC10" s="12"/>
      <c r="OVD10" s="12"/>
      <c r="OVE10" s="12"/>
      <c r="OVF10" s="12"/>
      <c r="OVG10" s="12"/>
      <c r="OVH10" s="12"/>
      <c r="OVI10" s="12"/>
      <c r="OVJ10" s="12"/>
      <c r="OVK10" s="12"/>
      <c r="OVL10" s="12"/>
      <c r="OVM10" s="12"/>
      <c r="OVN10" s="12"/>
      <c r="OVO10" s="12"/>
      <c r="OVP10" s="12"/>
      <c r="OVQ10" s="12"/>
      <c r="OVR10" s="12"/>
      <c r="OVS10" s="12"/>
      <c r="OVT10" s="12"/>
      <c r="OVU10" s="12"/>
      <c r="OVV10" s="12"/>
      <c r="OVW10" s="12"/>
      <c r="OVX10" s="12"/>
      <c r="OVY10" s="12"/>
      <c r="OVZ10" s="12"/>
      <c r="OWA10" s="12"/>
      <c r="OWB10" s="12"/>
      <c r="OWC10" s="12"/>
      <c r="OWD10" s="12"/>
      <c r="OWE10" s="12"/>
      <c r="OWF10" s="12"/>
      <c r="OWG10" s="12"/>
      <c r="OWH10" s="12"/>
      <c r="OWI10" s="12"/>
      <c r="OWJ10" s="12"/>
      <c r="OWK10" s="12"/>
      <c r="OWL10" s="12"/>
      <c r="OWM10" s="12"/>
      <c r="OWN10" s="12"/>
      <c r="OWO10" s="12"/>
      <c r="OWP10" s="12"/>
      <c r="OWQ10" s="12"/>
      <c r="OWR10" s="12"/>
      <c r="OWS10" s="12"/>
      <c r="OWT10" s="12"/>
      <c r="OWU10" s="12"/>
      <c r="OWV10" s="12"/>
      <c r="OWW10" s="12"/>
      <c r="OWX10" s="12"/>
      <c r="OWY10" s="12"/>
      <c r="OWZ10" s="12"/>
      <c r="OXA10" s="12"/>
      <c r="OXB10" s="12"/>
      <c r="OXC10" s="12"/>
      <c r="OXD10" s="12"/>
      <c r="OXE10" s="12"/>
      <c r="OXF10" s="12"/>
      <c r="OXG10" s="12"/>
      <c r="OXH10" s="12"/>
      <c r="OXI10" s="12"/>
      <c r="OXJ10" s="12"/>
      <c r="OXK10" s="12"/>
      <c r="OXL10" s="12"/>
      <c r="OXM10" s="12"/>
      <c r="OXN10" s="12"/>
      <c r="OXO10" s="12"/>
      <c r="OXP10" s="12"/>
      <c r="OXQ10" s="12"/>
      <c r="OXR10" s="12"/>
      <c r="OXS10" s="12"/>
      <c r="OXT10" s="12"/>
      <c r="OXU10" s="12"/>
      <c r="OXV10" s="12"/>
      <c r="OXW10" s="12"/>
      <c r="OXX10" s="12"/>
      <c r="OXY10" s="12"/>
      <c r="OXZ10" s="12"/>
      <c r="OYA10" s="12"/>
      <c r="OYB10" s="12"/>
      <c r="OYC10" s="12"/>
      <c r="OYD10" s="12"/>
      <c r="OYE10" s="12"/>
      <c r="OYF10" s="12"/>
      <c r="OYG10" s="12"/>
      <c r="OYH10" s="12"/>
      <c r="OYI10" s="12"/>
      <c r="OYJ10" s="12"/>
      <c r="OYK10" s="12"/>
      <c r="OYL10" s="12"/>
      <c r="OYM10" s="12"/>
      <c r="OYN10" s="12"/>
      <c r="OYO10" s="12"/>
      <c r="OYP10" s="12"/>
      <c r="OYQ10" s="12"/>
      <c r="OYR10" s="12"/>
      <c r="OYS10" s="12"/>
      <c r="OYT10" s="12"/>
      <c r="OYU10" s="12"/>
      <c r="OYV10" s="12"/>
      <c r="OYW10" s="12"/>
      <c r="OYX10" s="12"/>
      <c r="OYY10" s="12"/>
      <c r="OYZ10" s="12"/>
      <c r="OZA10" s="12"/>
      <c r="OZB10" s="12"/>
      <c r="OZC10" s="12"/>
      <c r="OZD10" s="12"/>
      <c r="OZE10" s="12"/>
      <c r="OZF10" s="12"/>
      <c r="OZG10" s="12"/>
      <c r="OZH10" s="12"/>
      <c r="OZI10" s="12"/>
      <c r="OZJ10" s="12"/>
      <c r="OZK10" s="12"/>
      <c r="OZL10" s="12"/>
      <c r="OZM10" s="12"/>
      <c r="OZN10" s="12"/>
      <c r="OZO10" s="12"/>
      <c r="OZP10" s="12"/>
      <c r="OZQ10" s="12"/>
      <c r="OZR10" s="12"/>
      <c r="OZS10" s="12"/>
      <c r="OZT10" s="12"/>
      <c r="OZU10" s="12"/>
      <c r="OZV10" s="12"/>
      <c r="OZW10" s="12"/>
      <c r="OZX10" s="12"/>
      <c r="OZY10" s="12"/>
      <c r="OZZ10" s="12"/>
      <c r="PAA10" s="12"/>
      <c r="PAB10" s="12"/>
      <c r="PAC10" s="12"/>
      <c r="PAD10" s="12"/>
      <c r="PAE10" s="12"/>
      <c r="PAF10" s="12"/>
      <c r="PAG10" s="12"/>
      <c r="PAH10" s="12"/>
      <c r="PAI10" s="12"/>
      <c r="PAJ10" s="12"/>
      <c r="PAK10" s="12"/>
      <c r="PAL10" s="12"/>
      <c r="PAM10" s="12"/>
      <c r="PAN10" s="12"/>
      <c r="PAO10" s="12"/>
      <c r="PAP10" s="12"/>
      <c r="PAQ10" s="12"/>
      <c r="PAR10" s="12"/>
      <c r="PAS10" s="12"/>
      <c r="PAT10" s="12"/>
      <c r="PAU10" s="12"/>
      <c r="PAV10" s="12"/>
      <c r="PAW10" s="12"/>
      <c r="PAX10" s="12"/>
      <c r="PAY10" s="12"/>
      <c r="PAZ10" s="12"/>
      <c r="PBA10" s="12"/>
      <c r="PBB10" s="12"/>
      <c r="PBC10" s="12"/>
      <c r="PBD10" s="12"/>
      <c r="PBE10" s="12"/>
      <c r="PBF10" s="12"/>
      <c r="PBG10" s="12"/>
      <c r="PBH10" s="12"/>
      <c r="PBI10" s="12"/>
      <c r="PBJ10" s="12"/>
      <c r="PBK10" s="12"/>
      <c r="PBL10" s="12"/>
      <c r="PBM10" s="12"/>
      <c r="PBN10" s="12"/>
      <c r="PBO10" s="12"/>
      <c r="PBP10" s="12"/>
      <c r="PBQ10" s="12"/>
      <c r="PBR10" s="12"/>
      <c r="PBS10" s="12"/>
      <c r="PBT10" s="12"/>
      <c r="PBU10" s="12"/>
      <c r="PBV10" s="12"/>
      <c r="PBW10" s="12"/>
      <c r="PBX10" s="12"/>
      <c r="PBY10" s="12"/>
      <c r="PBZ10" s="12"/>
      <c r="PCA10" s="12"/>
      <c r="PCB10" s="12"/>
      <c r="PCC10" s="12"/>
      <c r="PCD10" s="12"/>
      <c r="PCE10" s="12"/>
      <c r="PCF10" s="12"/>
      <c r="PCG10" s="12"/>
      <c r="PCH10" s="12"/>
      <c r="PCI10" s="12"/>
      <c r="PCJ10" s="12"/>
      <c r="PCK10" s="12"/>
      <c r="PCL10" s="12"/>
      <c r="PCM10" s="12"/>
      <c r="PCN10" s="12"/>
      <c r="PCO10" s="12"/>
      <c r="PCP10" s="12"/>
      <c r="PCQ10" s="12"/>
      <c r="PCR10" s="12"/>
      <c r="PCS10" s="12"/>
      <c r="PCT10" s="12"/>
      <c r="PCU10" s="12"/>
      <c r="PCV10" s="12"/>
      <c r="PCW10" s="12"/>
      <c r="PCX10" s="12"/>
      <c r="PCY10" s="12"/>
      <c r="PCZ10" s="12"/>
      <c r="PDA10" s="12"/>
      <c r="PDB10" s="12"/>
      <c r="PDC10" s="12"/>
      <c r="PDD10" s="12"/>
      <c r="PDE10" s="12"/>
      <c r="PDF10" s="12"/>
      <c r="PDG10" s="12"/>
      <c r="PDH10" s="12"/>
      <c r="PDI10" s="12"/>
      <c r="PDJ10" s="12"/>
      <c r="PDK10" s="12"/>
      <c r="PDL10" s="12"/>
      <c r="PDM10" s="12"/>
      <c r="PDN10" s="12"/>
      <c r="PDO10" s="12"/>
      <c r="PDP10" s="12"/>
      <c r="PDQ10" s="12"/>
      <c r="PDR10" s="12"/>
      <c r="PDS10" s="12"/>
      <c r="PDT10" s="12"/>
      <c r="PDU10" s="12"/>
      <c r="PDV10" s="12"/>
      <c r="PDW10" s="12"/>
      <c r="PDX10" s="12"/>
      <c r="PDY10" s="12"/>
      <c r="PDZ10" s="12"/>
      <c r="PEA10" s="12"/>
      <c r="PEB10" s="12"/>
      <c r="PEC10" s="12"/>
      <c r="PED10" s="12"/>
      <c r="PEE10" s="12"/>
      <c r="PEF10" s="12"/>
      <c r="PEG10" s="12"/>
      <c r="PEH10" s="12"/>
      <c r="PEI10" s="12"/>
      <c r="PEJ10" s="12"/>
      <c r="PEK10" s="12"/>
      <c r="PEL10" s="12"/>
      <c r="PEM10" s="12"/>
      <c r="PEN10" s="12"/>
      <c r="PEO10" s="12"/>
      <c r="PEP10" s="12"/>
      <c r="PEQ10" s="12"/>
      <c r="PER10" s="12"/>
      <c r="PES10" s="12"/>
      <c r="PET10" s="12"/>
      <c r="PEU10" s="12"/>
      <c r="PEV10" s="12"/>
      <c r="PEW10" s="12"/>
      <c r="PEX10" s="12"/>
      <c r="PEY10" s="12"/>
      <c r="PEZ10" s="12"/>
      <c r="PFA10" s="12"/>
      <c r="PFB10" s="12"/>
      <c r="PFC10" s="12"/>
      <c r="PFD10" s="12"/>
      <c r="PFE10" s="12"/>
      <c r="PFF10" s="12"/>
      <c r="PFG10" s="12"/>
      <c r="PFH10" s="12"/>
      <c r="PFI10" s="12"/>
      <c r="PFJ10" s="12"/>
      <c r="PFK10" s="12"/>
      <c r="PFL10" s="12"/>
      <c r="PFM10" s="12"/>
      <c r="PFN10" s="12"/>
      <c r="PFO10" s="12"/>
      <c r="PFP10" s="12"/>
      <c r="PFQ10" s="12"/>
      <c r="PFR10" s="12"/>
      <c r="PFS10" s="12"/>
      <c r="PFT10" s="12"/>
      <c r="PFU10" s="12"/>
      <c r="PFV10" s="12"/>
      <c r="PFW10" s="12"/>
      <c r="PFX10" s="12"/>
      <c r="PFY10" s="12"/>
      <c r="PFZ10" s="12"/>
      <c r="PGA10" s="12"/>
      <c r="PGB10" s="12"/>
      <c r="PGC10" s="12"/>
      <c r="PGD10" s="12"/>
      <c r="PGE10" s="12"/>
      <c r="PGF10" s="12"/>
      <c r="PGG10" s="12"/>
      <c r="PGH10" s="12"/>
      <c r="PGI10" s="12"/>
      <c r="PGJ10" s="12"/>
      <c r="PGK10" s="12"/>
      <c r="PGL10" s="12"/>
      <c r="PGM10" s="12"/>
      <c r="PGN10" s="12"/>
      <c r="PGO10" s="12"/>
      <c r="PGP10" s="12"/>
      <c r="PGQ10" s="12"/>
      <c r="PGR10" s="12"/>
      <c r="PGS10" s="12"/>
      <c r="PGT10" s="12"/>
      <c r="PGU10" s="12"/>
      <c r="PGV10" s="12"/>
      <c r="PGW10" s="12"/>
      <c r="PGX10" s="12"/>
      <c r="PGY10" s="12"/>
      <c r="PGZ10" s="12"/>
      <c r="PHA10" s="12"/>
      <c r="PHB10" s="12"/>
      <c r="PHC10" s="12"/>
      <c r="PHD10" s="12"/>
      <c r="PHE10" s="12"/>
      <c r="PHF10" s="12"/>
      <c r="PHG10" s="12"/>
      <c r="PHH10" s="12"/>
      <c r="PHI10" s="12"/>
      <c r="PHJ10" s="12"/>
      <c r="PHK10" s="12"/>
      <c r="PHL10" s="12"/>
      <c r="PHM10" s="12"/>
      <c r="PHN10" s="12"/>
      <c r="PHO10" s="12"/>
      <c r="PHP10" s="12"/>
      <c r="PHQ10" s="12"/>
      <c r="PHR10" s="12"/>
      <c r="PHS10" s="12"/>
      <c r="PHT10" s="12"/>
      <c r="PHU10" s="12"/>
      <c r="PHV10" s="12"/>
      <c r="PHW10" s="12"/>
      <c r="PHX10" s="12"/>
      <c r="PHY10" s="12"/>
      <c r="PHZ10" s="12"/>
      <c r="PIA10" s="12"/>
      <c r="PIB10" s="12"/>
      <c r="PIC10" s="12"/>
      <c r="PID10" s="12"/>
      <c r="PIE10" s="12"/>
      <c r="PIF10" s="12"/>
      <c r="PIG10" s="12"/>
      <c r="PIH10" s="12"/>
      <c r="PII10" s="12"/>
      <c r="PIJ10" s="12"/>
      <c r="PIK10" s="12"/>
      <c r="PIL10" s="12"/>
      <c r="PIM10" s="12"/>
      <c r="PIN10" s="12"/>
      <c r="PIO10" s="12"/>
      <c r="PIP10" s="12"/>
      <c r="PIQ10" s="12"/>
      <c r="PIR10" s="12"/>
      <c r="PIS10" s="12"/>
      <c r="PIT10" s="12"/>
      <c r="PIU10" s="12"/>
      <c r="PIV10" s="12"/>
      <c r="PIW10" s="12"/>
      <c r="PIX10" s="12"/>
      <c r="PIY10" s="12"/>
      <c r="PIZ10" s="12"/>
      <c r="PJA10" s="12"/>
      <c r="PJB10" s="12"/>
      <c r="PJC10" s="12"/>
      <c r="PJD10" s="12"/>
      <c r="PJE10" s="12"/>
      <c r="PJF10" s="12"/>
      <c r="PJG10" s="12"/>
      <c r="PJH10" s="12"/>
      <c r="PJI10" s="12"/>
      <c r="PJJ10" s="12"/>
      <c r="PJK10" s="12"/>
      <c r="PJL10" s="12"/>
      <c r="PJM10" s="12"/>
      <c r="PJN10" s="12"/>
      <c r="PJO10" s="12"/>
      <c r="PJP10" s="12"/>
      <c r="PJQ10" s="12"/>
      <c r="PJR10" s="12"/>
      <c r="PJS10" s="12"/>
      <c r="PJT10" s="12"/>
      <c r="PJU10" s="12"/>
      <c r="PJV10" s="12"/>
      <c r="PJW10" s="12"/>
      <c r="PJX10" s="12"/>
      <c r="PJY10" s="12"/>
      <c r="PJZ10" s="12"/>
      <c r="PKA10" s="12"/>
      <c r="PKB10" s="12"/>
      <c r="PKC10" s="12"/>
      <c r="PKD10" s="12"/>
      <c r="PKE10" s="12"/>
      <c r="PKF10" s="12"/>
      <c r="PKG10" s="12"/>
      <c r="PKH10" s="12"/>
      <c r="PKI10" s="12"/>
      <c r="PKJ10" s="12"/>
      <c r="PKK10" s="12"/>
      <c r="PKL10" s="12"/>
      <c r="PKM10" s="12"/>
      <c r="PKN10" s="12"/>
      <c r="PKO10" s="12"/>
      <c r="PKP10" s="12"/>
      <c r="PKQ10" s="12"/>
      <c r="PKR10" s="12"/>
      <c r="PKS10" s="12"/>
      <c r="PKT10" s="12"/>
      <c r="PKU10" s="12"/>
      <c r="PKV10" s="12"/>
      <c r="PKW10" s="12"/>
      <c r="PKX10" s="12"/>
      <c r="PKY10" s="12"/>
      <c r="PKZ10" s="12"/>
      <c r="PLA10" s="12"/>
      <c r="PLB10" s="12"/>
      <c r="PLC10" s="12"/>
      <c r="PLD10" s="12"/>
      <c r="PLE10" s="12"/>
      <c r="PLF10" s="12"/>
      <c r="PLG10" s="12"/>
      <c r="PLH10" s="12"/>
      <c r="PLI10" s="12"/>
      <c r="PLJ10" s="12"/>
      <c r="PLK10" s="12"/>
      <c r="PLL10" s="12"/>
      <c r="PLM10" s="12"/>
      <c r="PLN10" s="12"/>
      <c r="PLO10" s="12"/>
      <c r="PLP10" s="12"/>
      <c r="PLQ10" s="12"/>
      <c r="PLR10" s="12"/>
      <c r="PLS10" s="12"/>
      <c r="PLT10" s="12"/>
      <c r="PLU10" s="12"/>
      <c r="PLV10" s="12"/>
      <c r="PLW10" s="12"/>
      <c r="PLX10" s="12"/>
      <c r="PLY10" s="12"/>
      <c r="PLZ10" s="12"/>
      <c r="PMA10" s="12"/>
      <c r="PMB10" s="12"/>
      <c r="PMC10" s="12"/>
      <c r="PMD10" s="12"/>
      <c r="PME10" s="12"/>
      <c r="PMF10" s="12"/>
      <c r="PMG10" s="12"/>
      <c r="PMH10" s="12"/>
      <c r="PMI10" s="12"/>
      <c r="PMJ10" s="12"/>
      <c r="PMK10" s="12"/>
      <c r="PML10" s="12"/>
      <c r="PMM10" s="12"/>
      <c r="PMN10" s="12"/>
      <c r="PMO10" s="12"/>
      <c r="PMP10" s="12"/>
      <c r="PMQ10" s="12"/>
      <c r="PMR10" s="12"/>
      <c r="PMS10" s="12"/>
      <c r="PMT10" s="12"/>
      <c r="PMU10" s="12"/>
      <c r="PMV10" s="12"/>
      <c r="PMW10" s="12"/>
      <c r="PMX10" s="12"/>
      <c r="PMY10" s="12"/>
      <c r="PMZ10" s="12"/>
      <c r="PNA10" s="12"/>
      <c r="PNB10" s="12"/>
      <c r="PNC10" s="12"/>
      <c r="PND10" s="12"/>
      <c r="PNE10" s="12"/>
      <c r="PNF10" s="12"/>
      <c r="PNG10" s="12"/>
      <c r="PNH10" s="12"/>
      <c r="PNI10" s="12"/>
      <c r="PNJ10" s="12"/>
      <c r="PNK10" s="12"/>
      <c r="PNL10" s="12"/>
      <c r="PNM10" s="12"/>
      <c r="PNN10" s="12"/>
      <c r="PNO10" s="12"/>
      <c r="PNP10" s="12"/>
      <c r="PNQ10" s="12"/>
      <c r="PNR10" s="12"/>
      <c r="PNS10" s="12"/>
      <c r="PNT10" s="12"/>
      <c r="PNU10" s="12"/>
      <c r="PNV10" s="12"/>
      <c r="PNW10" s="12"/>
      <c r="PNX10" s="12"/>
      <c r="PNY10" s="12"/>
      <c r="PNZ10" s="12"/>
      <c r="POA10" s="12"/>
      <c r="POB10" s="12"/>
      <c r="POC10" s="12"/>
      <c r="POD10" s="12"/>
      <c r="POE10" s="12"/>
      <c r="POF10" s="12"/>
      <c r="POG10" s="12"/>
      <c r="POH10" s="12"/>
      <c r="POI10" s="12"/>
      <c r="POJ10" s="12"/>
      <c r="POK10" s="12"/>
      <c r="POL10" s="12"/>
      <c r="POM10" s="12"/>
      <c r="PON10" s="12"/>
      <c r="POO10" s="12"/>
      <c r="POP10" s="12"/>
      <c r="POQ10" s="12"/>
      <c r="POR10" s="12"/>
      <c r="POS10" s="12"/>
      <c r="POT10" s="12"/>
      <c r="POU10" s="12"/>
      <c r="POV10" s="12"/>
      <c r="POW10" s="12"/>
      <c r="POX10" s="12"/>
      <c r="POY10" s="12"/>
      <c r="POZ10" s="12"/>
      <c r="PPA10" s="12"/>
      <c r="PPB10" s="12"/>
      <c r="PPC10" s="12"/>
      <c r="PPD10" s="12"/>
      <c r="PPE10" s="12"/>
      <c r="PPF10" s="12"/>
      <c r="PPG10" s="12"/>
      <c r="PPH10" s="12"/>
      <c r="PPI10" s="12"/>
      <c r="PPJ10" s="12"/>
      <c r="PPK10" s="12"/>
      <c r="PPL10" s="12"/>
      <c r="PPM10" s="12"/>
      <c r="PPN10" s="12"/>
      <c r="PPO10" s="12"/>
      <c r="PPP10" s="12"/>
      <c r="PPQ10" s="12"/>
      <c r="PPR10" s="12"/>
      <c r="PPS10" s="12"/>
      <c r="PPT10" s="12"/>
      <c r="PPU10" s="12"/>
      <c r="PPV10" s="12"/>
      <c r="PPW10" s="12"/>
      <c r="PPX10" s="12"/>
      <c r="PPY10" s="12"/>
      <c r="PPZ10" s="12"/>
      <c r="PQA10" s="12"/>
      <c r="PQB10" s="12"/>
      <c r="PQC10" s="12"/>
      <c r="PQD10" s="12"/>
      <c r="PQE10" s="12"/>
      <c r="PQF10" s="12"/>
      <c r="PQG10" s="12"/>
      <c r="PQH10" s="12"/>
      <c r="PQI10" s="12"/>
      <c r="PQJ10" s="12"/>
      <c r="PQK10" s="12"/>
      <c r="PQL10" s="12"/>
      <c r="PQM10" s="12"/>
      <c r="PQN10" s="12"/>
      <c r="PQO10" s="12"/>
      <c r="PQP10" s="12"/>
      <c r="PQQ10" s="12"/>
      <c r="PQR10" s="12"/>
      <c r="PQS10" s="12"/>
      <c r="PQT10" s="12"/>
      <c r="PQU10" s="12"/>
      <c r="PQV10" s="12"/>
      <c r="PQW10" s="12"/>
      <c r="PQX10" s="12"/>
      <c r="PQY10" s="12"/>
      <c r="PQZ10" s="12"/>
      <c r="PRA10" s="12"/>
      <c r="PRB10" s="12"/>
      <c r="PRC10" s="12"/>
      <c r="PRD10" s="12"/>
      <c r="PRE10" s="12"/>
      <c r="PRF10" s="12"/>
      <c r="PRG10" s="12"/>
      <c r="PRH10" s="12"/>
      <c r="PRI10" s="12"/>
      <c r="PRJ10" s="12"/>
      <c r="PRK10" s="12"/>
      <c r="PRL10" s="12"/>
      <c r="PRM10" s="12"/>
      <c r="PRN10" s="12"/>
      <c r="PRO10" s="12"/>
      <c r="PRP10" s="12"/>
      <c r="PRQ10" s="12"/>
      <c r="PRR10" s="12"/>
      <c r="PRS10" s="12"/>
      <c r="PRT10" s="12"/>
      <c r="PRU10" s="12"/>
      <c r="PRV10" s="12"/>
      <c r="PRW10" s="12"/>
      <c r="PRX10" s="12"/>
      <c r="PRY10" s="12"/>
      <c r="PRZ10" s="12"/>
      <c r="PSA10" s="12"/>
      <c r="PSB10" s="12"/>
      <c r="PSC10" s="12"/>
      <c r="PSD10" s="12"/>
      <c r="PSE10" s="12"/>
      <c r="PSF10" s="12"/>
      <c r="PSG10" s="12"/>
      <c r="PSH10" s="12"/>
      <c r="PSI10" s="12"/>
      <c r="PSJ10" s="12"/>
      <c r="PSK10" s="12"/>
      <c r="PSL10" s="12"/>
      <c r="PSM10" s="12"/>
      <c r="PSN10" s="12"/>
      <c r="PSO10" s="12"/>
      <c r="PSP10" s="12"/>
      <c r="PSQ10" s="12"/>
      <c r="PSR10" s="12"/>
      <c r="PSS10" s="12"/>
      <c r="PST10" s="12"/>
      <c r="PSU10" s="12"/>
      <c r="PSV10" s="12"/>
      <c r="PSW10" s="12"/>
      <c r="PSX10" s="12"/>
      <c r="PSY10" s="12"/>
      <c r="PSZ10" s="12"/>
      <c r="PTA10" s="12"/>
      <c r="PTB10" s="12"/>
      <c r="PTC10" s="12"/>
      <c r="PTD10" s="12"/>
      <c r="PTE10" s="12"/>
      <c r="PTF10" s="12"/>
      <c r="PTG10" s="12"/>
      <c r="PTH10" s="12"/>
      <c r="PTI10" s="12"/>
      <c r="PTJ10" s="12"/>
      <c r="PTK10" s="12"/>
      <c r="PTL10" s="12"/>
      <c r="PTM10" s="12"/>
      <c r="PTN10" s="12"/>
      <c r="PTO10" s="12"/>
      <c r="PTP10" s="12"/>
      <c r="PTQ10" s="12"/>
      <c r="PTR10" s="12"/>
      <c r="PTS10" s="12"/>
      <c r="PTT10" s="12"/>
      <c r="PTU10" s="12"/>
      <c r="PTV10" s="12"/>
      <c r="PTW10" s="12"/>
      <c r="PTX10" s="12"/>
      <c r="PTY10" s="12"/>
      <c r="PTZ10" s="12"/>
      <c r="PUA10" s="12"/>
      <c r="PUB10" s="12"/>
      <c r="PUC10" s="12"/>
      <c r="PUD10" s="12"/>
      <c r="PUE10" s="12"/>
      <c r="PUF10" s="12"/>
      <c r="PUG10" s="12"/>
      <c r="PUH10" s="12"/>
      <c r="PUI10" s="12"/>
      <c r="PUJ10" s="12"/>
      <c r="PUK10" s="12"/>
      <c r="PUL10" s="12"/>
      <c r="PUM10" s="12"/>
      <c r="PUN10" s="12"/>
      <c r="PUO10" s="12"/>
      <c r="PUP10" s="12"/>
      <c r="PUQ10" s="12"/>
      <c r="PUR10" s="12"/>
      <c r="PUS10" s="12"/>
      <c r="PUT10" s="12"/>
      <c r="PUU10" s="12"/>
      <c r="PUV10" s="12"/>
      <c r="PUW10" s="12"/>
      <c r="PUX10" s="12"/>
      <c r="PUY10" s="12"/>
      <c r="PUZ10" s="12"/>
      <c r="PVA10" s="12"/>
      <c r="PVB10" s="12"/>
      <c r="PVC10" s="12"/>
      <c r="PVD10" s="12"/>
      <c r="PVE10" s="12"/>
      <c r="PVF10" s="12"/>
      <c r="PVG10" s="12"/>
      <c r="PVH10" s="12"/>
      <c r="PVI10" s="12"/>
      <c r="PVJ10" s="12"/>
      <c r="PVK10" s="12"/>
      <c r="PVL10" s="12"/>
      <c r="PVM10" s="12"/>
      <c r="PVN10" s="12"/>
      <c r="PVO10" s="12"/>
      <c r="PVP10" s="12"/>
      <c r="PVQ10" s="12"/>
      <c r="PVR10" s="12"/>
      <c r="PVS10" s="12"/>
      <c r="PVT10" s="12"/>
      <c r="PVU10" s="12"/>
      <c r="PVV10" s="12"/>
      <c r="PVW10" s="12"/>
      <c r="PVX10" s="12"/>
      <c r="PVY10" s="12"/>
      <c r="PVZ10" s="12"/>
      <c r="PWA10" s="12"/>
      <c r="PWB10" s="12"/>
      <c r="PWC10" s="12"/>
      <c r="PWD10" s="12"/>
      <c r="PWE10" s="12"/>
      <c r="PWF10" s="12"/>
      <c r="PWG10" s="12"/>
      <c r="PWH10" s="12"/>
      <c r="PWI10" s="12"/>
      <c r="PWJ10" s="12"/>
      <c r="PWK10" s="12"/>
      <c r="PWL10" s="12"/>
      <c r="PWM10" s="12"/>
      <c r="PWN10" s="12"/>
      <c r="PWO10" s="12"/>
      <c r="PWP10" s="12"/>
      <c r="PWQ10" s="12"/>
      <c r="PWR10" s="12"/>
      <c r="PWS10" s="12"/>
      <c r="PWT10" s="12"/>
      <c r="PWU10" s="12"/>
      <c r="PWV10" s="12"/>
      <c r="PWW10" s="12"/>
      <c r="PWX10" s="12"/>
      <c r="PWY10" s="12"/>
      <c r="PWZ10" s="12"/>
      <c r="PXA10" s="12"/>
      <c r="PXB10" s="12"/>
      <c r="PXC10" s="12"/>
      <c r="PXD10" s="12"/>
      <c r="PXE10" s="12"/>
      <c r="PXF10" s="12"/>
      <c r="PXG10" s="12"/>
      <c r="PXH10" s="12"/>
      <c r="PXI10" s="12"/>
      <c r="PXJ10" s="12"/>
      <c r="PXK10" s="12"/>
      <c r="PXL10" s="12"/>
      <c r="PXM10" s="12"/>
      <c r="PXN10" s="12"/>
      <c r="PXO10" s="12"/>
      <c r="PXP10" s="12"/>
      <c r="PXQ10" s="12"/>
      <c r="PXR10" s="12"/>
      <c r="PXS10" s="12"/>
      <c r="PXT10" s="12"/>
      <c r="PXU10" s="12"/>
      <c r="PXV10" s="12"/>
      <c r="PXW10" s="12"/>
      <c r="PXX10" s="12"/>
      <c r="PXY10" s="12"/>
      <c r="PXZ10" s="12"/>
      <c r="PYA10" s="12"/>
      <c r="PYB10" s="12"/>
      <c r="PYC10" s="12"/>
      <c r="PYD10" s="12"/>
      <c r="PYE10" s="12"/>
      <c r="PYF10" s="12"/>
      <c r="PYG10" s="12"/>
      <c r="PYH10" s="12"/>
      <c r="PYI10" s="12"/>
      <c r="PYJ10" s="12"/>
      <c r="PYK10" s="12"/>
      <c r="PYL10" s="12"/>
      <c r="PYM10" s="12"/>
      <c r="PYN10" s="12"/>
      <c r="PYO10" s="12"/>
      <c r="PYP10" s="12"/>
      <c r="PYQ10" s="12"/>
      <c r="PYR10" s="12"/>
      <c r="PYS10" s="12"/>
      <c r="PYT10" s="12"/>
      <c r="PYU10" s="12"/>
      <c r="PYV10" s="12"/>
      <c r="PYW10" s="12"/>
      <c r="PYX10" s="12"/>
      <c r="PYY10" s="12"/>
      <c r="PYZ10" s="12"/>
      <c r="PZA10" s="12"/>
      <c r="PZB10" s="12"/>
      <c r="PZC10" s="12"/>
      <c r="PZD10" s="12"/>
      <c r="PZE10" s="12"/>
      <c r="PZF10" s="12"/>
      <c r="PZG10" s="12"/>
      <c r="PZH10" s="12"/>
      <c r="PZI10" s="12"/>
      <c r="PZJ10" s="12"/>
      <c r="PZK10" s="12"/>
      <c r="PZL10" s="12"/>
      <c r="PZM10" s="12"/>
      <c r="PZN10" s="12"/>
      <c r="PZO10" s="12"/>
      <c r="PZP10" s="12"/>
      <c r="PZQ10" s="12"/>
      <c r="PZR10" s="12"/>
      <c r="PZS10" s="12"/>
      <c r="PZT10" s="12"/>
      <c r="PZU10" s="12"/>
      <c r="PZV10" s="12"/>
      <c r="PZW10" s="12"/>
      <c r="PZX10" s="12"/>
      <c r="PZY10" s="12"/>
      <c r="PZZ10" s="12"/>
      <c r="QAA10" s="12"/>
      <c r="QAB10" s="12"/>
      <c r="QAC10" s="12"/>
      <c r="QAD10" s="12"/>
      <c r="QAE10" s="12"/>
      <c r="QAF10" s="12"/>
      <c r="QAG10" s="12"/>
      <c r="QAH10" s="12"/>
      <c r="QAI10" s="12"/>
      <c r="QAJ10" s="12"/>
      <c r="QAK10" s="12"/>
      <c r="QAL10" s="12"/>
      <c r="QAM10" s="12"/>
      <c r="QAN10" s="12"/>
      <c r="QAO10" s="12"/>
      <c r="QAP10" s="12"/>
      <c r="QAQ10" s="12"/>
      <c r="QAR10" s="12"/>
      <c r="QAS10" s="12"/>
      <c r="QAT10" s="12"/>
      <c r="QAU10" s="12"/>
      <c r="QAV10" s="12"/>
      <c r="QAW10" s="12"/>
      <c r="QAX10" s="12"/>
      <c r="QAY10" s="12"/>
      <c r="QAZ10" s="12"/>
      <c r="QBA10" s="12"/>
      <c r="QBB10" s="12"/>
      <c r="QBC10" s="12"/>
      <c r="QBD10" s="12"/>
      <c r="QBE10" s="12"/>
      <c r="QBF10" s="12"/>
      <c r="QBG10" s="12"/>
      <c r="QBH10" s="12"/>
      <c r="QBI10" s="12"/>
      <c r="QBJ10" s="12"/>
      <c r="QBK10" s="12"/>
      <c r="QBL10" s="12"/>
      <c r="QBM10" s="12"/>
      <c r="QBN10" s="12"/>
      <c r="QBO10" s="12"/>
      <c r="QBP10" s="12"/>
      <c r="QBQ10" s="12"/>
      <c r="QBR10" s="12"/>
      <c r="QBS10" s="12"/>
      <c r="QBT10" s="12"/>
      <c r="QBU10" s="12"/>
      <c r="QBV10" s="12"/>
      <c r="QBW10" s="12"/>
      <c r="QBX10" s="12"/>
      <c r="QBY10" s="12"/>
      <c r="QBZ10" s="12"/>
      <c r="QCA10" s="12"/>
      <c r="QCB10" s="12"/>
      <c r="QCC10" s="12"/>
      <c r="QCD10" s="12"/>
      <c r="QCE10" s="12"/>
      <c r="QCF10" s="12"/>
      <c r="QCG10" s="12"/>
      <c r="QCH10" s="12"/>
      <c r="QCI10" s="12"/>
      <c r="QCJ10" s="12"/>
      <c r="QCK10" s="12"/>
      <c r="QCL10" s="12"/>
      <c r="QCM10" s="12"/>
      <c r="QCN10" s="12"/>
      <c r="QCO10" s="12"/>
      <c r="QCP10" s="12"/>
      <c r="QCQ10" s="12"/>
      <c r="QCR10" s="12"/>
      <c r="QCS10" s="12"/>
      <c r="QCT10" s="12"/>
      <c r="QCU10" s="12"/>
      <c r="QCV10" s="12"/>
      <c r="QCW10" s="12"/>
      <c r="QCX10" s="12"/>
      <c r="QCY10" s="12"/>
      <c r="QCZ10" s="12"/>
      <c r="QDA10" s="12"/>
      <c r="QDB10" s="12"/>
      <c r="QDC10" s="12"/>
      <c r="QDD10" s="12"/>
      <c r="QDE10" s="12"/>
      <c r="QDF10" s="12"/>
      <c r="QDG10" s="12"/>
      <c r="QDH10" s="12"/>
      <c r="QDI10" s="12"/>
      <c r="QDJ10" s="12"/>
      <c r="QDK10" s="12"/>
      <c r="QDL10" s="12"/>
      <c r="QDM10" s="12"/>
      <c r="QDN10" s="12"/>
      <c r="QDO10" s="12"/>
      <c r="QDP10" s="12"/>
      <c r="QDQ10" s="12"/>
      <c r="QDR10" s="12"/>
      <c r="QDS10" s="12"/>
      <c r="QDT10" s="12"/>
      <c r="QDU10" s="12"/>
      <c r="QDV10" s="12"/>
      <c r="QDW10" s="12"/>
      <c r="QDX10" s="12"/>
      <c r="QDY10" s="12"/>
      <c r="QDZ10" s="12"/>
      <c r="QEA10" s="12"/>
      <c r="QEB10" s="12"/>
      <c r="QEC10" s="12"/>
      <c r="QED10" s="12"/>
      <c r="QEE10" s="12"/>
      <c r="QEF10" s="12"/>
      <c r="QEG10" s="12"/>
      <c r="QEH10" s="12"/>
      <c r="QEI10" s="12"/>
      <c r="QEJ10" s="12"/>
      <c r="QEK10" s="12"/>
      <c r="QEL10" s="12"/>
      <c r="QEM10" s="12"/>
      <c r="QEN10" s="12"/>
      <c r="QEO10" s="12"/>
      <c r="QEP10" s="12"/>
      <c r="QEQ10" s="12"/>
      <c r="QER10" s="12"/>
      <c r="QES10" s="12"/>
      <c r="QET10" s="12"/>
      <c r="QEU10" s="12"/>
      <c r="QEV10" s="12"/>
      <c r="QEW10" s="12"/>
      <c r="QEX10" s="12"/>
      <c r="QEY10" s="12"/>
      <c r="QEZ10" s="12"/>
      <c r="QFA10" s="12"/>
      <c r="QFB10" s="12"/>
      <c r="QFC10" s="12"/>
      <c r="QFD10" s="12"/>
      <c r="QFE10" s="12"/>
      <c r="QFF10" s="12"/>
      <c r="QFG10" s="12"/>
      <c r="QFH10" s="12"/>
      <c r="QFI10" s="12"/>
      <c r="QFJ10" s="12"/>
      <c r="QFK10" s="12"/>
      <c r="QFL10" s="12"/>
      <c r="QFM10" s="12"/>
      <c r="QFN10" s="12"/>
      <c r="QFO10" s="12"/>
      <c r="QFP10" s="12"/>
      <c r="QFQ10" s="12"/>
      <c r="QFR10" s="12"/>
      <c r="QFS10" s="12"/>
      <c r="QFT10" s="12"/>
      <c r="QFU10" s="12"/>
      <c r="QFV10" s="12"/>
      <c r="QFW10" s="12"/>
      <c r="QFX10" s="12"/>
      <c r="QFY10" s="12"/>
      <c r="QFZ10" s="12"/>
      <c r="QGA10" s="12"/>
      <c r="QGB10" s="12"/>
      <c r="QGC10" s="12"/>
      <c r="QGD10" s="12"/>
      <c r="QGE10" s="12"/>
      <c r="QGF10" s="12"/>
      <c r="QGG10" s="12"/>
      <c r="QGH10" s="12"/>
      <c r="QGI10" s="12"/>
      <c r="QGJ10" s="12"/>
      <c r="QGK10" s="12"/>
      <c r="QGL10" s="12"/>
      <c r="QGM10" s="12"/>
      <c r="QGN10" s="12"/>
      <c r="QGO10" s="12"/>
      <c r="QGP10" s="12"/>
      <c r="QGQ10" s="12"/>
      <c r="QGR10" s="12"/>
      <c r="QGS10" s="12"/>
      <c r="QGT10" s="12"/>
      <c r="QGU10" s="12"/>
      <c r="QGV10" s="12"/>
      <c r="QGW10" s="12"/>
      <c r="QGX10" s="12"/>
      <c r="QGY10" s="12"/>
      <c r="QGZ10" s="12"/>
      <c r="QHA10" s="12"/>
      <c r="QHB10" s="12"/>
      <c r="QHC10" s="12"/>
      <c r="QHD10" s="12"/>
      <c r="QHE10" s="12"/>
      <c r="QHF10" s="12"/>
      <c r="QHG10" s="12"/>
      <c r="QHH10" s="12"/>
      <c r="QHI10" s="12"/>
      <c r="QHJ10" s="12"/>
      <c r="QHK10" s="12"/>
      <c r="QHL10" s="12"/>
      <c r="QHM10" s="12"/>
      <c r="QHN10" s="12"/>
      <c r="QHO10" s="12"/>
      <c r="QHP10" s="12"/>
      <c r="QHQ10" s="12"/>
      <c r="QHR10" s="12"/>
      <c r="QHS10" s="12"/>
      <c r="QHT10" s="12"/>
      <c r="QHU10" s="12"/>
      <c r="QHV10" s="12"/>
      <c r="QHW10" s="12"/>
      <c r="QHX10" s="12"/>
      <c r="QHY10" s="12"/>
      <c r="QHZ10" s="12"/>
      <c r="QIA10" s="12"/>
      <c r="QIB10" s="12"/>
      <c r="QIC10" s="12"/>
      <c r="QID10" s="12"/>
      <c r="QIE10" s="12"/>
      <c r="QIF10" s="12"/>
      <c r="QIG10" s="12"/>
      <c r="QIH10" s="12"/>
      <c r="QII10" s="12"/>
      <c r="QIJ10" s="12"/>
      <c r="QIK10" s="12"/>
      <c r="QIL10" s="12"/>
      <c r="QIM10" s="12"/>
      <c r="QIN10" s="12"/>
      <c r="QIO10" s="12"/>
      <c r="QIP10" s="12"/>
      <c r="QIQ10" s="12"/>
      <c r="QIR10" s="12"/>
      <c r="QIS10" s="12"/>
      <c r="QIT10" s="12"/>
      <c r="QIU10" s="12"/>
      <c r="QIV10" s="12"/>
      <c r="QIW10" s="12"/>
      <c r="QIX10" s="12"/>
      <c r="QIY10" s="12"/>
      <c r="QIZ10" s="12"/>
      <c r="QJA10" s="12"/>
      <c r="QJB10" s="12"/>
      <c r="QJC10" s="12"/>
      <c r="QJD10" s="12"/>
      <c r="QJE10" s="12"/>
      <c r="QJF10" s="12"/>
      <c r="QJG10" s="12"/>
      <c r="QJH10" s="12"/>
      <c r="QJI10" s="12"/>
      <c r="QJJ10" s="12"/>
      <c r="QJK10" s="12"/>
      <c r="QJL10" s="12"/>
      <c r="QJM10" s="12"/>
      <c r="QJN10" s="12"/>
      <c r="QJO10" s="12"/>
      <c r="QJP10" s="12"/>
      <c r="QJQ10" s="12"/>
      <c r="QJR10" s="12"/>
      <c r="QJS10" s="12"/>
      <c r="QJT10" s="12"/>
      <c r="QJU10" s="12"/>
      <c r="QJV10" s="12"/>
      <c r="QJW10" s="12"/>
      <c r="QJX10" s="12"/>
      <c r="QJY10" s="12"/>
      <c r="QJZ10" s="12"/>
      <c r="QKA10" s="12"/>
      <c r="QKB10" s="12"/>
      <c r="QKC10" s="12"/>
      <c r="QKD10" s="12"/>
      <c r="QKE10" s="12"/>
      <c r="QKF10" s="12"/>
      <c r="QKG10" s="12"/>
      <c r="QKH10" s="12"/>
      <c r="QKI10" s="12"/>
      <c r="QKJ10" s="12"/>
      <c r="QKK10" s="12"/>
      <c r="QKL10" s="12"/>
      <c r="QKM10" s="12"/>
      <c r="QKN10" s="12"/>
      <c r="QKO10" s="12"/>
      <c r="QKP10" s="12"/>
      <c r="QKQ10" s="12"/>
      <c r="QKR10" s="12"/>
      <c r="QKS10" s="12"/>
      <c r="QKT10" s="12"/>
      <c r="QKU10" s="12"/>
      <c r="QKV10" s="12"/>
      <c r="QKW10" s="12"/>
      <c r="QKX10" s="12"/>
      <c r="QKY10" s="12"/>
      <c r="QKZ10" s="12"/>
      <c r="QLA10" s="12"/>
      <c r="QLB10" s="12"/>
      <c r="QLC10" s="12"/>
      <c r="QLD10" s="12"/>
      <c r="QLE10" s="12"/>
      <c r="QLF10" s="12"/>
      <c r="QLG10" s="12"/>
      <c r="QLH10" s="12"/>
      <c r="QLI10" s="12"/>
      <c r="QLJ10" s="12"/>
      <c r="QLK10" s="12"/>
      <c r="QLL10" s="12"/>
      <c r="QLM10" s="12"/>
      <c r="QLN10" s="12"/>
      <c r="QLO10" s="12"/>
      <c r="QLP10" s="12"/>
      <c r="QLQ10" s="12"/>
      <c r="QLR10" s="12"/>
      <c r="QLS10" s="12"/>
      <c r="QLT10" s="12"/>
      <c r="QLU10" s="12"/>
      <c r="QLV10" s="12"/>
      <c r="QLW10" s="12"/>
      <c r="QLX10" s="12"/>
      <c r="QLY10" s="12"/>
      <c r="QLZ10" s="12"/>
      <c r="QMA10" s="12"/>
      <c r="QMB10" s="12"/>
      <c r="QMC10" s="12"/>
      <c r="QMD10" s="12"/>
      <c r="QME10" s="12"/>
      <c r="QMF10" s="12"/>
      <c r="QMG10" s="12"/>
      <c r="QMH10" s="12"/>
      <c r="QMI10" s="12"/>
      <c r="QMJ10" s="12"/>
      <c r="QMK10" s="12"/>
      <c r="QML10" s="12"/>
      <c r="QMM10" s="12"/>
      <c r="QMN10" s="12"/>
      <c r="QMO10" s="12"/>
      <c r="QMP10" s="12"/>
      <c r="QMQ10" s="12"/>
      <c r="QMR10" s="12"/>
      <c r="QMS10" s="12"/>
      <c r="QMT10" s="12"/>
      <c r="QMU10" s="12"/>
      <c r="QMV10" s="12"/>
      <c r="QMW10" s="12"/>
      <c r="QMX10" s="12"/>
      <c r="QMY10" s="12"/>
      <c r="QMZ10" s="12"/>
      <c r="QNA10" s="12"/>
      <c r="QNB10" s="12"/>
      <c r="QNC10" s="12"/>
      <c r="QND10" s="12"/>
      <c r="QNE10" s="12"/>
      <c r="QNF10" s="12"/>
      <c r="QNG10" s="12"/>
      <c r="QNH10" s="12"/>
      <c r="QNI10" s="12"/>
      <c r="QNJ10" s="12"/>
      <c r="QNK10" s="12"/>
      <c r="QNL10" s="12"/>
      <c r="QNM10" s="12"/>
      <c r="QNN10" s="12"/>
      <c r="QNO10" s="12"/>
      <c r="QNP10" s="12"/>
      <c r="QNQ10" s="12"/>
      <c r="QNR10" s="12"/>
      <c r="QNS10" s="12"/>
      <c r="QNT10" s="12"/>
      <c r="QNU10" s="12"/>
      <c r="QNV10" s="12"/>
      <c r="QNW10" s="12"/>
      <c r="QNX10" s="12"/>
      <c r="QNY10" s="12"/>
      <c r="QNZ10" s="12"/>
      <c r="QOA10" s="12"/>
      <c r="QOB10" s="12"/>
      <c r="QOC10" s="12"/>
      <c r="QOD10" s="12"/>
      <c r="QOE10" s="12"/>
      <c r="QOF10" s="12"/>
      <c r="QOG10" s="12"/>
      <c r="QOH10" s="12"/>
      <c r="QOI10" s="12"/>
      <c r="QOJ10" s="12"/>
      <c r="QOK10" s="12"/>
      <c r="QOL10" s="12"/>
      <c r="QOM10" s="12"/>
      <c r="QON10" s="12"/>
      <c r="QOO10" s="12"/>
      <c r="QOP10" s="12"/>
      <c r="QOQ10" s="12"/>
      <c r="QOR10" s="12"/>
      <c r="QOS10" s="12"/>
      <c r="QOT10" s="12"/>
      <c r="QOU10" s="12"/>
      <c r="QOV10" s="12"/>
      <c r="QOW10" s="12"/>
      <c r="QOX10" s="12"/>
      <c r="QOY10" s="12"/>
      <c r="QOZ10" s="12"/>
      <c r="QPA10" s="12"/>
      <c r="QPB10" s="12"/>
      <c r="QPC10" s="12"/>
      <c r="QPD10" s="12"/>
      <c r="QPE10" s="12"/>
      <c r="QPF10" s="12"/>
      <c r="QPG10" s="12"/>
      <c r="QPH10" s="12"/>
      <c r="QPI10" s="12"/>
      <c r="QPJ10" s="12"/>
      <c r="QPK10" s="12"/>
      <c r="QPL10" s="12"/>
      <c r="QPM10" s="12"/>
      <c r="QPN10" s="12"/>
      <c r="QPO10" s="12"/>
      <c r="QPP10" s="12"/>
      <c r="QPQ10" s="12"/>
      <c r="QPR10" s="12"/>
      <c r="QPS10" s="12"/>
      <c r="QPT10" s="12"/>
      <c r="QPU10" s="12"/>
      <c r="QPV10" s="12"/>
      <c r="QPW10" s="12"/>
      <c r="QPX10" s="12"/>
      <c r="QPY10" s="12"/>
      <c r="QPZ10" s="12"/>
      <c r="QQA10" s="12"/>
      <c r="QQB10" s="12"/>
      <c r="QQC10" s="12"/>
      <c r="QQD10" s="12"/>
      <c r="QQE10" s="12"/>
      <c r="QQF10" s="12"/>
      <c r="QQG10" s="12"/>
      <c r="QQH10" s="12"/>
      <c r="QQI10" s="12"/>
      <c r="QQJ10" s="12"/>
      <c r="QQK10" s="12"/>
      <c r="QQL10" s="12"/>
      <c r="QQM10" s="12"/>
      <c r="QQN10" s="12"/>
      <c r="QQO10" s="12"/>
      <c r="QQP10" s="12"/>
      <c r="QQQ10" s="12"/>
      <c r="QQR10" s="12"/>
      <c r="QQS10" s="12"/>
      <c r="QQT10" s="12"/>
      <c r="QQU10" s="12"/>
      <c r="QQV10" s="12"/>
      <c r="QQW10" s="12"/>
      <c r="QQX10" s="12"/>
      <c r="QQY10" s="12"/>
      <c r="QQZ10" s="12"/>
      <c r="QRA10" s="12"/>
      <c r="QRB10" s="12"/>
      <c r="QRC10" s="12"/>
      <c r="QRD10" s="12"/>
      <c r="QRE10" s="12"/>
      <c r="QRF10" s="12"/>
      <c r="QRG10" s="12"/>
      <c r="QRH10" s="12"/>
      <c r="QRI10" s="12"/>
      <c r="QRJ10" s="12"/>
      <c r="QRK10" s="12"/>
      <c r="QRL10" s="12"/>
      <c r="QRM10" s="12"/>
      <c r="QRN10" s="12"/>
      <c r="QRO10" s="12"/>
      <c r="QRP10" s="12"/>
      <c r="QRQ10" s="12"/>
      <c r="QRR10" s="12"/>
      <c r="QRS10" s="12"/>
      <c r="QRT10" s="12"/>
      <c r="QRU10" s="12"/>
      <c r="QRV10" s="12"/>
      <c r="QRW10" s="12"/>
      <c r="QRX10" s="12"/>
      <c r="QRY10" s="12"/>
      <c r="QRZ10" s="12"/>
      <c r="QSA10" s="12"/>
      <c r="QSB10" s="12"/>
      <c r="QSC10" s="12"/>
      <c r="QSD10" s="12"/>
      <c r="QSE10" s="12"/>
      <c r="QSF10" s="12"/>
      <c r="QSG10" s="12"/>
      <c r="QSH10" s="12"/>
      <c r="QSI10" s="12"/>
      <c r="QSJ10" s="12"/>
      <c r="QSK10" s="12"/>
      <c r="QSL10" s="12"/>
      <c r="QSM10" s="12"/>
      <c r="QSN10" s="12"/>
      <c r="QSO10" s="12"/>
      <c r="QSP10" s="12"/>
      <c r="QSQ10" s="12"/>
      <c r="QSR10" s="12"/>
      <c r="QSS10" s="12"/>
      <c r="QST10" s="12"/>
      <c r="QSU10" s="12"/>
      <c r="QSV10" s="12"/>
      <c r="QSW10" s="12"/>
      <c r="QSX10" s="12"/>
      <c r="QSY10" s="12"/>
      <c r="QSZ10" s="12"/>
      <c r="QTA10" s="12"/>
      <c r="QTB10" s="12"/>
      <c r="QTC10" s="12"/>
      <c r="QTD10" s="12"/>
      <c r="QTE10" s="12"/>
      <c r="QTF10" s="12"/>
      <c r="QTG10" s="12"/>
      <c r="QTH10" s="12"/>
      <c r="QTI10" s="12"/>
      <c r="QTJ10" s="12"/>
      <c r="QTK10" s="12"/>
      <c r="QTL10" s="12"/>
      <c r="QTM10" s="12"/>
      <c r="QTN10" s="12"/>
      <c r="QTO10" s="12"/>
      <c r="QTP10" s="12"/>
      <c r="QTQ10" s="12"/>
      <c r="QTR10" s="12"/>
      <c r="QTS10" s="12"/>
      <c r="QTT10" s="12"/>
      <c r="QTU10" s="12"/>
      <c r="QTV10" s="12"/>
      <c r="QTW10" s="12"/>
      <c r="QTX10" s="12"/>
      <c r="QTY10" s="12"/>
      <c r="QTZ10" s="12"/>
      <c r="QUA10" s="12"/>
      <c r="QUB10" s="12"/>
      <c r="QUC10" s="12"/>
      <c r="QUD10" s="12"/>
      <c r="QUE10" s="12"/>
      <c r="QUF10" s="12"/>
      <c r="QUG10" s="12"/>
      <c r="QUH10" s="12"/>
      <c r="QUI10" s="12"/>
      <c r="QUJ10" s="12"/>
      <c r="QUK10" s="12"/>
      <c r="QUL10" s="12"/>
      <c r="QUM10" s="12"/>
      <c r="QUN10" s="12"/>
      <c r="QUO10" s="12"/>
      <c r="QUP10" s="12"/>
      <c r="QUQ10" s="12"/>
      <c r="QUR10" s="12"/>
      <c r="QUS10" s="12"/>
      <c r="QUT10" s="12"/>
      <c r="QUU10" s="12"/>
      <c r="QUV10" s="12"/>
      <c r="QUW10" s="12"/>
      <c r="QUX10" s="12"/>
      <c r="QUY10" s="12"/>
      <c r="QUZ10" s="12"/>
      <c r="QVA10" s="12"/>
      <c r="QVB10" s="12"/>
      <c r="QVC10" s="12"/>
      <c r="QVD10" s="12"/>
      <c r="QVE10" s="12"/>
      <c r="QVF10" s="12"/>
      <c r="QVG10" s="12"/>
      <c r="QVH10" s="12"/>
      <c r="QVI10" s="12"/>
      <c r="QVJ10" s="12"/>
      <c r="QVK10" s="12"/>
      <c r="QVL10" s="12"/>
      <c r="QVM10" s="12"/>
      <c r="QVN10" s="12"/>
      <c r="QVO10" s="12"/>
      <c r="QVP10" s="12"/>
      <c r="QVQ10" s="12"/>
      <c r="QVR10" s="12"/>
      <c r="QVS10" s="12"/>
      <c r="QVT10" s="12"/>
      <c r="QVU10" s="12"/>
      <c r="QVV10" s="12"/>
      <c r="QVW10" s="12"/>
      <c r="QVX10" s="12"/>
      <c r="QVY10" s="12"/>
      <c r="QVZ10" s="12"/>
      <c r="QWA10" s="12"/>
      <c r="QWB10" s="12"/>
      <c r="QWC10" s="12"/>
      <c r="QWD10" s="12"/>
      <c r="QWE10" s="12"/>
      <c r="QWF10" s="12"/>
      <c r="QWG10" s="12"/>
      <c r="QWH10" s="12"/>
      <c r="QWI10" s="12"/>
      <c r="QWJ10" s="12"/>
      <c r="QWK10" s="12"/>
      <c r="QWL10" s="12"/>
      <c r="QWM10" s="12"/>
      <c r="QWN10" s="12"/>
      <c r="QWO10" s="12"/>
      <c r="QWP10" s="12"/>
      <c r="QWQ10" s="12"/>
      <c r="QWR10" s="12"/>
      <c r="QWS10" s="12"/>
      <c r="QWT10" s="12"/>
      <c r="QWU10" s="12"/>
      <c r="QWV10" s="12"/>
      <c r="QWW10" s="12"/>
      <c r="QWX10" s="12"/>
      <c r="QWY10" s="12"/>
      <c r="QWZ10" s="12"/>
      <c r="QXA10" s="12"/>
      <c r="QXB10" s="12"/>
      <c r="QXC10" s="12"/>
      <c r="QXD10" s="12"/>
      <c r="QXE10" s="12"/>
      <c r="QXF10" s="12"/>
      <c r="QXG10" s="12"/>
      <c r="QXH10" s="12"/>
      <c r="QXI10" s="12"/>
      <c r="QXJ10" s="12"/>
      <c r="QXK10" s="12"/>
      <c r="QXL10" s="12"/>
      <c r="QXM10" s="12"/>
      <c r="QXN10" s="12"/>
      <c r="QXO10" s="12"/>
      <c r="QXP10" s="12"/>
      <c r="QXQ10" s="12"/>
      <c r="QXR10" s="12"/>
      <c r="QXS10" s="12"/>
      <c r="QXT10" s="12"/>
      <c r="QXU10" s="12"/>
      <c r="QXV10" s="12"/>
      <c r="QXW10" s="12"/>
      <c r="QXX10" s="12"/>
      <c r="QXY10" s="12"/>
      <c r="QXZ10" s="12"/>
      <c r="QYA10" s="12"/>
      <c r="QYB10" s="12"/>
      <c r="QYC10" s="12"/>
      <c r="QYD10" s="12"/>
      <c r="QYE10" s="12"/>
      <c r="QYF10" s="12"/>
      <c r="QYG10" s="12"/>
      <c r="QYH10" s="12"/>
      <c r="QYI10" s="12"/>
      <c r="QYJ10" s="12"/>
      <c r="QYK10" s="12"/>
      <c r="QYL10" s="12"/>
      <c r="QYM10" s="12"/>
      <c r="QYN10" s="12"/>
      <c r="QYO10" s="12"/>
      <c r="QYP10" s="12"/>
      <c r="QYQ10" s="12"/>
      <c r="QYR10" s="12"/>
      <c r="QYS10" s="12"/>
      <c r="QYT10" s="12"/>
      <c r="QYU10" s="12"/>
      <c r="QYV10" s="12"/>
      <c r="QYW10" s="12"/>
      <c r="QYX10" s="12"/>
      <c r="QYY10" s="12"/>
      <c r="QYZ10" s="12"/>
      <c r="QZA10" s="12"/>
      <c r="QZB10" s="12"/>
      <c r="QZC10" s="12"/>
      <c r="QZD10" s="12"/>
      <c r="QZE10" s="12"/>
      <c r="QZF10" s="12"/>
      <c r="QZG10" s="12"/>
      <c r="QZH10" s="12"/>
      <c r="QZI10" s="12"/>
      <c r="QZJ10" s="12"/>
      <c r="QZK10" s="12"/>
      <c r="QZL10" s="12"/>
      <c r="QZM10" s="12"/>
      <c r="QZN10" s="12"/>
      <c r="QZO10" s="12"/>
      <c r="QZP10" s="12"/>
      <c r="QZQ10" s="12"/>
      <c r="QZR10" s="12"/>
      <c r="QZS10" s="12"/>
      <c r="QZT10" s="12"/>
      <c r="QZU10" s="12"/>
      <c r="QZV10" s="12"/>
      <c r="QZW10" s="12"/>
      <c r="QZX10" s="12"/>
      <c r="QZY10" s="12"/>
      <c r="QZZ10" s="12"/>
      <c r="RAA10" s="12"/>
      <c r="RAB10" s="12"/>
      <c r="RAC10" s="12"/>
      <c r="RAD10" s="12"/>
      <c r="RAE10" s="12"/>
      <c r="RAF10" s="12"/>
      <c r="RAG10" s="12"/>
      <c r="RAH10" s="12"/>
      <c r="RAI10" s="12"/>
      <c r="RAJ10" s="12"/>
      <c r="RAK10" s="12"/>
      <c r="RAL10" s="12"/>
      <c r="RAM10" s="12"/>
      <c r="RAN10" s="12"/>
      <c r="RAO10" s="12"/>
      <c r="RAP10" s="12"/>
      <c r="RAQ10" s="12"/>
      <c r="RAR10" s="12"/>
      <c r="RAS10" s="12"/>
      <c r="RAT10" s="12"/>
      <c r="RAU10" s="12"/>
      <c r="RAV10" s="12"/>
      <c r="RAW10" s="12"/>
      <c r="RAX10" s="12"/>
      <c r="RAY10" s="12"/>
      <c r="RAZ10" s="12"/>
      <c r="RBA10" s="12"/>
      <c r="RBB10" s="12"/>
      <c r="RBC10" s="12"/>
      <c r="RBD10" s="12"/>
      <c r="RBE10" s="12"/>
      <c r="RBF10" s="12"/>
      <c r="RBG10" s="12"/>
      <c r="RBH10" s="12"/>
      <c r="RBI10" s="12"/>
      <c r="RBJ10" s="12"/>
      <c r="RBK10" s="12"/>
      <c r="RBL10" s="12"/>
      <c r="RBM10" s="12"/>
      <c r="RBN10" s="12"/>
      <c r="RBO10" s="12"/>
      <c r="RBP10" s="12"/>
      <c r="RBQ10" s="12"/>
      <c r="RBR10" s="12"/>
      <c r="RBS10" s="12"/>
      <c r="RBT10" s="12"/>
      <c r="RBU10" s="12"/>
      <c r="RBV10" s="12"/>
      <c r="RBW10" s="12"/>
      <c r="RBX10" s="12"/>
      <c r="RBY10" s="12"/>
      <c r="RBZ10" s="12"/>
      <c r="RCA10" s="12"/>
      <c r="RCB10" s="12"/>
      <c r="RCC10" s="12"/>
      <c r="RCD10" s="12"/>
      <c r="RCE10" s="12"/>
      <c r="RCF10" s="12"/>
      <c r="RCG10" s="12"/>
      <c r="RCH10" s="12"/>
      <c r="RCI10" s="12"/>
      <c r="RCJ10" s="12"/>
      <c r="RCK10" s="12"/>
      <c r="RCL10" s="12"/>
      <c r="RCM10" s="12"/>
      <c r="RCN10" s="12"/>
      <c r="RCO10" s="12"/>
      <c r="RCP10" s="12"/>
      <c r="RCQ10" s="12"/>
      <c r="RCR10" s="12"/>
      <c r="RCS10" s="12"/>
      <c r="RCT10" s="12"/>
      <c r="RCU10" s="12"/>
      <c r="RCV10" s="12"/>
      <c r="RCW10" s="12"/>
      <c r="RCX10" s="12"/>
      <c r="RCY10" s="12"/>
      <c r="RCZ10" s="12"/>
      <c r="RDA10" s="12"/>
      <c r="RDB10" s="12"/>
      <c r="RDC10" s="12"/>
      <c r="RDD10" s="12"/>
      <c r="RDE10" s="12"/>
      <c r="RDF10" s="12"/>
      <c r="RDG10" s="12"/>
      <c r="RDH10" s="12"/>
      <c r="RDI10" s="12"/>
      <c r="RDJ10" s="12"/>
      <c r="RDK10" s="12"/>
      <c r="RDL10" s="12"/>
      <c r="RDM10" s="12"/>
      <c r="RDN10" s="12"/>
      <c r="RDO10" s="12"/>
      <c r="RDP10" s="12"/>
      <c r="RDQ10" s="12"/>
      <c r="RDR10" s="12"/>
      <c r="RDS10" s="12"/>
      <c r="RDT10" s="12"/>
      <c r="RDU10" s="12"/>
      <c r="RDV10" s="12"/>
      <c r="RDW10" s="12"/>
      <c r="RDX10" s="12"/>
      <c r="RDY10" s="12"/>
      <c r="RDZ10" s="12"/>
      <c r="REA10" s="12"/>
      <c r="REB10" s="12"/>
      <c r="REC10" s="12"/>
      <c r="RED10" s="12"/>
      <c r="REE10" s="12"/>
      <c r="REF10" s="12"/>
      <c r="REG10" s="12"/>
      <c r="REH10" s="12"/>
      <c r="REI10" s="12"/>
      <c r="REJ10" s="12"/>
      <c r="REK10" s="12"/>
      <c r="REL10" s="12"/>
      <c r="REM10" s="12"/>
      <c r="REN10" s="12"/>
      <c r="REO10" s="12"/>
      <c r="REP10" s="12"/>
      <c r="REQ10" s="12"/>
      <c r="RER10" s="12"/>
      <c r="RES10" s="12"/>
      <c r="RET10" s="12"/>
      <c r="REU10" s="12"/>
      <c r="REV10" s="12"/>
      <c r="REW10" s="12"/>
      <c r="REX10" s="12"/>
      <c r="REY10" s="12"/>
      <c r="REZ10" s="12"/>
      <c r="RFA10" s="12"/>
      <c r="RFB10" s="12"/>
      <c r="RFC10" s="12"/>
      <c r="RFD10" s="12"/>
      <c r="RFE10" s="12"/>
      <c r="RFF10" s="12"/>
      <c r="RFG10" s="12"/>
      <c r="RFH10" s="12"/>
      <c r="RFI10" s="12"/>
      <c r="RFJ10" s="12"/>
      <c r="RFK10" s="12"/>
      <c r="RFL10" s="12"/>
      <c r="RFM10" s="12"/>
      <c r="RFN10" s="12"/>
      <c r="RFO10" s="12"/>
      <c r="RFP10" s="12"/>
      <c r="RFQ10" s="12"/>
      <c r="RFR10" s="12"/>
      <c r="RFS10" s="12"/>
      <c r="RFT10" s="12"/>
      <c r="RFU10" s="12"/>
      <c r="RFV10" s="12"/>
      <c r="RFW10" s="12"/>
      <c r="RFX10" s="12"/>
      <c r="RFY10" s="12"/>
      <c r="RFZ10" s="12"/>
      <c r="RGA10" s="12"/>
      <c r="RGB10" s="12"/>
      <c r="RGC10" s="12"/>
      <c r="RGD10" s="12"/>
      <c r="RGE10" s="12"/>
      <c r="RGF10" s="12"/>
      <c r="RGG10" s="12"/>
      <c r="RGH10" s="12"/>
      <c r="RGI10" s="12"/>
      <c r="RGJ10" s="12"/>
      <c r="RGK10" s="12"/>
      <c r="RGL10" s="12"/>
      <c r="RGM10" s="12"/>
      <c r="RGN10" s="12"/>
      <c r="RGO10" s="12"/>
      <c r="RGP10" s="12"/>
      <c r="RGQ10" s="12"/>
      <c r="RGR10" s="12"/>
      <c r="RGS10" s="12"/>
      <c r="RGT10" s="12"/>
      <c r="RGU10" s="12"/>
      <c r="RGV10" s="12"/>
      <c r="RGW10" s="12"/>
      <c r="RGX10" s="12"/>
      <c r="RGY10" s="12"/>
      <c r="RGZ10" s="12"/>
      <c r="RHA10" s="12"/>
      <c r="RHB10" s="12"/>
      <c r="RHC10" s="12"/>
      <c r="RHD10" s="12"/>
      <c r="RHE10" s="12"/>
      <c r="RHF10" s="12"/>
      <c r="RHG10" s="12"/>
      <c r="RHH10" s="12"/>
      <c r="RHI10" s="12"/>
      <c r="RHJ10" s="12"/>
      <c r="RHK10" s="12"/>
      <c r="RHL10" s="12"/>
      <c r="RHM10" s="12"/>
      <c r="RHN10" s="12"/>
      <c r="RHO10" s="12"/>
      <c r="RHP10" s="12"/>
      <c r="RHQ10" s="12"/>
      <c r="RHR10" s="12"/>
      <c r="RHS10" s="12"/>
      <c r="RHT10" s="12"/>
      <c r="RHU10" s="12"/>
      <c r="RHV10" s="12"/>
      <c r="RHW10" s="12"/>
      <c r="RHX10" s="12"/>
      <c r="RHY10" s="12"/>
      <c r="RHZ10" s="12"/>
      <c r="RIA10" s="12"/>
      <c r="RIB10" s="12"/>
      <c r="RIC10" s="12"/>
      <c r="RID10" s="12"/>
      <c r="RIE10" s="12"/>
      <c r="RIF10" s="12"/>
      <c r="RIG10" s="12"/>
      <c r="RIH10" s="12"/>
      <c r="RII10" s="12"/>
      <c r="RIJ10" s="12"/>
      <c r="RIK10" s="12"/>
      <c r="RIL10" s="12"/>
      <c r="RIM10" s="12"/>
      <c r="RIN10" s="12"/>
      <c r="RIO10" s="12"/>
      <c r="RIP10" s="12"/>
      <c r="RIQ10" s="12"/>
      <c r="RIR10" s="12"/>
      <c r="RIS10" s="12"/>
      <c r="RIT10" s="12"/>
      <c r="RIU10" s="12"/>
      <c r="RIV10" s="12"/>
      <c r="RIW10" s="12"/>
      <c r="RIX10" s="12"/>
      <c r="RIY10" s="12"/>
      <c r="RIZ10" s="12"/>
      <c r="RJA10" s="12"/>
      <c r="RJB10" s="12"/>
      <c r="RJC10" s="12"/>
      <c r="RJD10" s="12"/>
      <c r="RJE10" s="12"/>
      <c r="RJF10" s="12"/>
      <c r="RJG10" s="12"/>
      <c r="RJH10" s="12"/>
      <c r="RJI10" s="12"/>
      <c r="RJJ10" s="12"/>
      <c r="RJK10" s="12"/>
      <c r="RJL10" s="12"/>
      <c r="RJM10" s="12"/>
      <c r="RJN10" s="12"/>
      <c r="RJO10" s="12"/>
      <c r="RJP10" s="12"/>
      <c r="RJQ10" s="12"/>
      <c r="RJR10" s="12"/>
      <c r="RJS10" s="12"/>
      <c r="RJT10" s="12"/>
      <c r="RJU10" s="12"/>
      <c r="RJV10" s="12"/>
      <c r="RJW10" s="12"/>
      <c r="RJX10" s="12"/>
      <c r="RJY10" s="12"/>
      <c r="RJZ10" s="12"/>
      <c r="RKA10" s="12"/>
      <c r="RKB10" s="12"/>
      <c r="RKC10" s="12"/>
      <c r="RKD10" s="12"/>
      <c r="RKE10" s="12"/>
      <c r="RKF10" s="12"/>
      <c r="RKG10" s="12"/>
      <c r="RKH10" s="12"/>
      <c r="RKI10" s="12"/>
      <c r="RKJ10" s="12"/>
      <c r="RKK10" s="12"/>
      <c r="RKL10" s="12"/>
      <c r="RKM10" s="12"/>
      <c r="RKN10" s="12"/>
      <c r="RKO10" s="12"/>
      <c r="RKP10" s="12"/>
      <c r="RKQ10" s="12"/>
      <c r="RKR10" s="12"/>
      <c r="RKS10" s="12"/>
      <c r="RKT10" s="12"/>
      <c r="RKU10" s="12"/>
      <c r="RKV10" s="12"/>
      <c r="RKW10" s="12"/>
      <c r="RKX10" s="12"/>
      <c r="RKY10" s="12"/>
      <c r="RKZ10" s="12"/>
      <c r="RLA10" s="12"/>
      <c r="RLB10" s="12"/>
      <c r="RLC10" s="12"/>
      <c r="RLD10" s="12"/>
      <c r="RLE10" s="12"/>
      <c r="RLF10" s="12"/>
      <c r="RLG10" s="12"/>
      <c r="RLH10" s="12"/>
      <c r="RLI10" s="12"/>
      <c r="RLJ10" s="12"/>
      <c r="RLK10" s="12"/>
      <c r="RLL10" s="12"/>
      <c r="RLM10" s="12"/>
      <c r="RLN10" s="12"/>
      <c r="RLO10" s="12"/>
      <c r="RLP10" s="12"/>
      <c r="RLQ10" s="12"/>
      <c r="RLR10" s="12"/>
      <c r="RLS10" s="12"/>
      <c r="RLT10" s="12"/>
      <c r="RLU10" s="12"/>
      <c r="RLV10" s="12"/>
      <c r="RLW10" s="12"/>
      <c r="RLX10" s="12"/>
      <c r="RLY10" s="12"/>
      <c r="RLZ10" s="12"/>
      <c r="RMA10" s="12"/>
      <c r="RMB10" s="12"/>
      <c r="RMC10" s="12"/>
      <c r="RMD10" s="12"/>
      <c r="RME10" s="12"/>
      <c r="RMF10" s="12"/>
      <c r="RMG10" s="12"/>
      <c r="RMH10" s="12"/>
      <c r="RMI10" s="12"/>
      <c r="RMJ10" s="12"/>
      <c r="RMK10" s="12"/>
      <c r="RML10" s="12"/>
      <c r="RMM10" s="12"/>
      <c r="RMN10" s="12"/>
      <c r="RMO10" s="12"/>
      <c r="RMP10" s="12"/>
      <c r="RMQ10" s="12"/>
      <c r="RMR10" s="12"/>
      <c r="RMS10" s="12"/>
      <c r="RMT10" s="12"/>
      <c r="RMU10" s="12"/>
      <c r="RMV10" s="12"/>
      <c r="RMW10" s="12"/>
      <c r="RMX10" s="12"/>
      <c r="RMY10" s="12"/>
      <c r="RMZ10" s="12"/>
      <c r="RNA10" s="12"/>
      <c r="RNB10" s="12"/>
      <c r="RNC10" s="12"/>
      <c r="RND10" s="12"/>
      <c r="RNE10" s="12"/>
      <c r="RNF10" s="12"/>
      <c r="RNG10" s="12"/>
      <c r="RNH10" s="12"/>
      <c r="RNI10" s="12"/>
      <c r="RNJ10" s="12"/>
      <c r="RNK10" s="12"/>
      <c r="RNL10" s="12"/>
      <c r="RNM10" s="12"/>
      <c r="RNN10" s="12"/>
      <c r="RNO10" s="12"/>
      <c r="RNP10" s="12"/>
      <c r="RNQ10" s="12"/>
      <c r="RNR10" s="12"/>
      <c r="RNS10" s="12"/>
      <c r="RNT10" s="12"/>
      <c r="RNU10" s="12"/>
      <c r="RNV10" s="12"/>
      <c r="RNW10" s="12"/>
      <c r="RNX10" s="12"/>
      <c r="RNY10" s="12"/>
      <c r="RNZ10" s="12"/>
      <c r="ROA10" s="12"/>
      <c r="ROB10" s="12"/>
      <c r="ROC10" s="12"/>
      <c r="ROD10" s="12"/>
      <c r="ROE10" s="12"/>
      <c r="ROF10" s="12"/>
      <c r="ROG10" s="12"/>
      <c r="ROH10" s="12"/>
      <c r="ROI10" s="12"/>
      <c r="ROJ10" s="12"/>
      <c r="ROK10" s="12"/>
      <c r="ROL10" s="12"/>
      <c r="ROM10" s="12"/>
      <c r="RON10" s="12"/>
      <c r="ROO10" s="12"/>
      <c r="ROP10" s="12"/>
      <c r="ROQ10" s="12"/>
      <c r="ROR10" s="12"/>
      <c r="ROS10" s="12"/>
      <c r="ROT10" s="12"/>
      <c r="ROU10" s="12"/>
      <c r="ROV10" s="12"/>
      <c r="ROW10" s="12"/>
      <c r="ROX10" s="12"/>
      <c r="ROY10" s="12"/>
      <c r="ROZ10" s="12"/>
      <c r="RPA10" s="12"/>
      <c r="RPB10" s="12"/>
      <c r="RPC10" s="12"/>
      <c r="RPD10" s="12"/>
      <c r="RPE10" s="12"/>
      <c r="RPF10" s="12"/>
      <c r="RPG10" s="12"/>
      <c r="RPH10" s="12"/>
      <c r="RPI10" s="12"/>
      <c r="RPJ10" s="12"/>
      <c r="RPK10" s="12"/>
      <c r="RPL10" s="12"/>
      <c r="RPM10" s="12"/>
      <c r="RPN10" s="12"/>
      <c r="RPO10" s="12"/>
      <c r="RPP10" s="12"/>
      <c r="RPQ10" s="12"/>
      <c r="RPR10" s="12"/>
      <c r="RPS10" s="12"/>
      <c r="RPT10" s="12"/>
      <c r="RPU10" s="12"/>
      <c r="RPV10" s="12"/>
      <c r="RPW10" s="12"/>
      <c r="RPX10" s="12"/>
      <c r="RPY10" s="12"/>
      <c r="RPZ10" s="12"/>
      <c r="RQA10" s="12"/>
      <c r="RQB10" s="12"/>
      <c r="RQC10" s="12"/>
      <c r="RQD10" s="12"/>
      <c r="RQE10" s="12"/>
      <c r="RQF10" s="12"/>
      <c r="RQG10" s="12"/>
      <c r="RQH10" s="12"/>
      <c r="RQI10" s="12"/>
      <c r="RQJ10" s="12"/>
      <c r="RQK10" s="12"/>
      <c r="RQL10" s="12"/>
      <c r="RQM10" s="12"/>
      <c r="RQN10" s="12"/>
      <c r="RQO10" s="12"/>
      <c r="RQP10" s="12"/>
      <c r="RQQ10" s="12"/>
      <c r="RQR10" s="12"/>
      <c r="RQS10" s="12"/>
      <c r="RQT10" s="12"/>
      <c r="RQU10" s="12"/>
      <c r="RQV10" s="12"/>
      <c r="RQW10" s="12"/>
      <c r="RQX10" s="12"/>
      <c r="RQY10" s="12"/>
      <c r="RQZ10" s="12"/>
      <c r="RRA10" s="12"/>
      <c r="RRB10" s="12"/>
      <c r="RRC10" s="12"/>
      <c r="RRD10" s="12"/>
      <c r="RRE10" s="12"/>
      <c r="RRF10" s="12"/>
      <c r="RRG10" s="12"/>
      <c r="RRH10" s="12"/>
      <c r="RRI10" s="12"/>
      <c r="RRJ10" s="12"/>
      <c r="RRK10" s="12"/>
      <c r="RRL10" s="12"/>
      <c r="RRM10" s="12"/>
      <c r="RRN10" s="12"/>
      <c r="RRO10" s="12"/>
      <c r="RRP10" s="12"/>
      <c r="RRQ10" s="12"/>
      <c r="RRR10" s="12"/>
      <c r="RRS10" s="12"/>
      <c r="RRT10" s="12"/>
      <c r="RRU10" s="12"/>
      <c r="RRV10" s="12"/>
      <c r="RRW10" s="12"/>
      <c r="RRX10" s="12"/>
      <c r="RRY10" s="12"/>
      <c r="RRZ10" s="12"/>
      <c r="RSA10" s="12"/>
      <c r="RSB10" s="12"/>
      <c r="RSC10" s="12"/>
      <c r="RSD10" s="12"/>
      <c r="RSE10" s="12"/>
      <c r="RSF10" s="12"/>
      <c r="RSG10" s="12"/>
      <c r="RSH10" s="12"/>
      <c r="RSI10" s="12"/>
      <c r="RSJ10" s="12"/>
      <c r="RSK10" s="12"/>
      <c r="RSL10" s="12"/>
      <c r="RSM10" s="12"/>
      <c r="RSN10" s="12"/>
      <c r="RSO10" s="12"/>
      <c r="RSP10" s="12"/>
      <c r="RSQ10" s="12"/>
      <c r="RSR10" s="12"/>
      <c r="RSS10" s="12"/>
      <c r="RST10" s="12"/>
      <c r="RSU10" s="12"/>
      <c r="RSV10" s="12"/>
      <c r="RSW10" s="12"/>
      <c r="RSX10" s="12"/>
      <c r="RSY10" s="12"/>
      <c r="RSZ10" s="12"/>
      <c r="RTA10" s="12"/>
      <c r="RTB10" s="12"/>
      <c r="RTC10" s="12"/>
      <c r="RTD10" s="12"/>
      <c r="RTE10" s="12"/>
      <c r="RTF10" s="12"/>
      <c r="RTG10" s="12"/>
      <c r="RTH10" s="12"/>
      <c r="RTI10" s="12"/>
      <c r="RTJ10" s="12"/>
      <c r="RTK10" s="12"/>
      <c r="RTL10" s="12"/>
      <c r="RTM10" s="12"/>
      <c r="RTN10" s="12"/>
      <c r="RTO10" s="12"/>
      <c r="RTP10" s="12"/>
      <c r="RTQ10" s="12"/>
      <c r="RTR10" s="12"/>
      <c r="RTS10" s="12"/>
      <c r="RTT10" s="12"/>
      <c r="RTU10" s="12"/>
      <c r="RTV10" s="12"/>
      <c r="RTW10" s="12"/>
      <c r="RTX10" s="12"/>
      <c r="RTY10" s="12"/>
      <c r="RTZ10" s="12"/>
      <c r="RUA10" s="12"/>
      <c r="RUB10" s="12"/>
      <c r="RUC10" s="12"/>
      <c r="RUD10" s="12"/>
      <c r="RUE10" s="12"/>
      <c r="RUF10" s="12"/>
      <c r="RUG10" s="12"/>
      <c r="RUH10" s="12"/>
      <c r="RUI10" s="12"/>
      <c r="RUJ10" s="12"/>
      <c r="RUK10" s="12"/>
      <c r="RUL10" s="12"/>
      <c r="RUM10" s="12"/>
      <c r="RUN10" s="12"/>
      <c r="RUO10" s="12"/>
      <c r="RUP10" s="12"/>
      <c r="RUQ10" s="12"/>
      <c r="RUR10" s="12"/>
      <c r="RUS10" s="12"/>
      <c r="RUT10" s="12"/>
      <c r="RUU10" s="12"/>
      <c r="RUV10" s="12"/>
      <c r="RUW10" s="12"/>
      <c r="RUX10" s="12"/>
      <c r="RUY10" s="12"/>
      <c r="RUZ10" s="12"/>
      <c r="RVA10" s="12"/>
      <c r="RVB10" s="12"/>
      <c r="RVC10" s="12"/>
      <c r="RVD10" s="12"/>
      <c r="RVE10" s="12"/>
      <c r="RVF10" s="12"/>
      <c r="RVG10" s="12"/>
      <c r="RVH10" s="12"/>
      <c r="RVI10" s="12"/>
      <c r="RVJ10" s="12"/>
      <c r="RVK10" s="12"/>
      <c r="RVL10" s="12"/>
      <c r="RVM10" s="12"/>
      <c r="RVN10" s="12"/>
      <c r="RVO10" s="12"/>
      <c r="RVP10" s="12"/>
      <c r="RVQ10" s="12"/>
      <c r="RVR10" s="12"/>
      <c r="RVS10" s="12"/>
      <c r="RVT10" s="12"/>
      <c r="RVU10" s="12"/>
      <c r="RVV10" s="12"/>
      <c r="RVW10" s="12"/>
      <c r="RVX10" s="12"/>
      <c r="RVY10" s="12"/>
      <c r="RVZ10" s="12"/>
      <c r="RWA10" s="12"/>
      <c r="RWB10" s="12"/>
      <c r="RWC10" s="12"/>
      <c r="RWD10" s="12"/>
      <c r="RWE10" s="12"/>
      <c r="RWF10" s="12"/>
      <c r="RWG10" s="12"/>
      <c r="RWH10" s="12"/>
      <c r="RWI10" s="12"/>
      <c r="RWJ10" s="12"/>
      <c r="RWK10" s="12"/>
      <c r="RWL10" s="12"/>
      <c r="RWM10" s="12"/>
      <c r="RWN10" s="12"/>
      <c r="RWO10" s="12"/>
      <c r="RWP10" s="12"/>
      <c r="RWQ10" s="12"/>
      <c r="RWR10" s="12"/>
      <c r="RWS10" s="12"/>
      <c r="RWT10" s="12"/>
      <c r="RWU10" s="12"/>
      <c r="RWV10" s="12"/>
      <c r="RWW10" s="12"/>
      <c r="RWX10" s="12"/>
      <c r="RWY10" s="12"/>
      <c r="RWZ10" s="12"/>
      <c r="RXA10" s="12"/>
      <c r="RXB10" s="12"/>
      <c r="RXC10" s="12"/>
      <c r="RXD10" s="12"/>
      <c r="RXE10" s="12"/>
      <c r="RXF10" s="12"/>
      <c r="RXG10" s="12"/>
      <c r="RXH10" s="12"/>
      <c r="RXI10" s="12"/>
      <c r="RXJ10" s="12"/>
      <c r="RXK10" s="12"/>
      <c r="RXL10" s="12"/>
      <c r="RXM10" s="12"/>
      <c r="RXN10" s="12"/>
      <c r="RXO10" s="12"/>
      <c r="RXP10" s="12"/>
      <c r="RXQ10" s="12"/>
      <c r="RXR10" s="12"/>
      <c r="RXS10" s="12"/>
      <c r="RXT10" s="12"/>
      <c r="RXU10" s="12"/>
      <c r="RXV10" s="12"/>
      <c r="RXW10" s="12"/>
      <c r="RXX10" s="12"/>
      <c r="RXY10" s="12"/>
      <c r="RXZ10" s="12"/>
      <c r="RYA10" s="12"/>
      <c r="RYB10" s="12"/>
      <c r="RYC10" s="12"/>
      <c r="RYD10" s="12"/>
      <c r="RYE10" s="12"/>
      <c r="RYF10" s="12"/>
      <c r="RYG10" s="12"/>
      <c r="RYH10" s="12"/>
      <c r="RYI10" s="12"/>
      <c r="RYJ10" s="12"/>
      <c r="RYK10" s="12"/>
      <c r="RYL10" s="12"/>
      <c r="RYM10" s="12"/>
      <c r="RYN10" s="12"/>
      <c r="RYO10" s="12"/>
      <c r="RYP10" s="12"/>
      <c r="RYQ10" s="12"/>
      <c r="RYR10" s="12"/>
      <c r="RYS10" s="12"/>
      <c r="RYT10" s="12"/>
      <c r="RYU10" s="12"/>
      <c r="RYV10" s="12"/>
      <c r="RYW10" s="12"/>
      <c r="RYX10" s="12"/>
      <c r="RYY10" s="12"/>
      <c r="RYZ10" s="12"/>
      <c r="RZA10" s="12"/>
      <c r="RZB10" s="12"/>
      <c r="RZC10" s="12"/>
      <c r="RZD10" s="12"/>
      <c r="RZE10" s="12"/>
      <c r="RZF10" s="12"/>
      <c r="RZG10" s="12"/>
      <c r="RZH10" s="12"/>
      <c r="RZI10" s="12"/>
      <c r="RZJ10" s="12"/>
      <c r="RZK10" s="12"/>
      <c r="RZL10" s="12"/>
      <c r="RZM10" s="12"/>
      <c r="RZN10" s="12"/>
      <c r="RZO10" s="12"/>
      <c r="RZP10" s="12"/>
      <c r="RZQ10" s="12"/>
      <c r="RZR10" s="12"/>
      <c r="RZS10" s="12"/>
      <c r="RZT10" s="12"/>
      <c r="RZU10" s="12"/>
      <c r="RZV10" s="12"/>
      <c r="RZW10" s="12"/>
      <c r="RZX10" s="12"/>
      <c r="RZY10" s="12"/>
      <c r="RZZ10" s="12"/>
      <c r="SAA10" s="12"/>
      <c r="SAB10" s="12"/>
      <c r="SAC10" s="12"/>
      <c r="SAD10" s="12"/>
      <c r="SAE10" s="12"/>
      <c r="SAF10" s="12"/>
      <c r="SAG10" s="12"/>
      <c r="SAH10" s="12"/>
      <c r="SAI10" s="12"/>
      <c r="SAJ10" s="12"/>
      <c r="SAK10" s="12"/>
      <c r="SAL10" s="12"/>
      <c r="SAM10" s="12"/>
      <c r="SAN10" s="12"/>
      <c r="SAO10" s="12"/>
      <c r="SAP10" s="12"/>
      <c r="SAQ10" s="12"/>
      <c r="SAR10" s="12"/>
      <c r="SAS10" s="12"/>
      <c r="SAT10" s="12"/>
      <c r="SAU10" s="12"/>
      <c r="SAV10" s="12"/>
      <c r="SAW10" s="12"/>
      <c r="SAX10" s="12"/>
      <c r="SAY10" s="12"/>
      <c r="SAZ10" s="12"/>
      <c r="SBA10" s="12"/>
      <c r="SBB10" s="12"/>
      <c r="SBC10" s="12"/>
      <c r="SBD10" s="12"/>
      <c r="SBE10" s="12"/>
      <c r="SBF10" s="12"/>
      <c r="SBG10" s="12"/>
      <c r="SBH10" s="12"/>
      <c r="SBI10" s="12"/>
      <c r="SBJ10" s="12"/>
      <c r="SBK10" s="12"/>
      <c r="SBL10" s="12"/>
      <c r="SBM10" s="12"/>
      <c r="SBN10" s="12"/>
      <c r="SBO10" s="12"/>
      <c r="SBP10" s="12"/>
      <c r="SBQ10" s="12"/>
      <c r="SBR10" s="12"/>
      <c r="SBS10" s="12"/>
      <c r="SBT10" s="12"/>
      <c r="SBU10" s="12"/>
      <c r="SBV10" s="12"/>
      <c r="SBW10" s="12"/>
      <c r="SBX10" s="12"/>
      <c r="SBY10" s="12"/>
      <c r="SBZ10" s="12"/>
      <c r="SCA10" s="12"/>
      <c r="SCB10" s="12"/>
      <c r="SCC10" s="12"/>
      <c r="SCD10" s="12"/>
      <c r="SCE10" s="12"/>
      <c r="SCF10" s="12"/>
      <c r="SCG10" s="12"/>
      <c r="SCH10" s="12"/>
      <c r="SCI10" s="12"/>
      <c r="SCJ10" s="12"/>
      <c r="SCK10" s="12"/>
      <c r="SCL10" s="12"/>
      <c r="SCM10" s="12"/>
      <c r="SCN10" s="12"/>
      <c r="SCO10" s="12"/>
      <c r="SCP10" s="12"/>
      <c r="SCQ10" s="12"/>
      <c r="SCR10" s="12"/>
      <c r="SCS10" s="12"/>
      <c r="SCT10" s="12"/>
      <c r="SCU10" s="12"/>
      <c r="SCV10" s="12"/>
      <c r="SCW10" s="12"/>
      <c r="SCX10" s="12"/>
      <c r="SCY10" s="12"/>
      <c r="SCZ10" s="12"/>
      <c r="SDA10" s="12"/>
      <c r="SDB10" s="12"/>
      <c r="SDC10" s="12"/>
      <c r="SDD10" s="12"/>
      <c r="SDE10" s="12"/>
      <c r="SDF10" s="12"/>
      <c r="SDG10" s="12"/>
      <c r="SDH10" s="12"/>
      <c r="SDI10" s="12"/>
      <c r="SDJ10" s="12"/>
      <c r="SDK10" s="12"/>
      <c r="SDL10" s="12"/>
      <c r="SDM10" s="12"/>
      <c r="SDN10" s="12"/>
      <c r="SDO10" s="12"/>
      <c r="SDP10" s="12"/>
      <c r="SDQ10" s="12"/>
      <c r="SDR10" s="12"/>
      <c r="SDS10" s="12"/>
      <c r="SDT10" s="12"/>
      <c r="SDU10" s="12"/>
      <c r="SDV10" s="12"/>
      <c r="SDW10" s="12"/>
      <c r="SDX10" s="12"/>
      <c r="SDY10" s="12"/>
      <c r="SDZ10" s="12"/>
      <c r="SEA10" s="12"/>
      <c r="SEB10" s="12"/>
      <c r="SEC10" s="12"/>
      <c r="SED10" s="12"/>
      <c r="SEE10" s="12"/>
      <c r="SEF10" s="12"/>
      <c r="SEG10" s="12"/>
      <c r="SEH10" s="12"/>
      <c r="SEI10" s="12"/>
      <c r="SEJ10" s="12"/>
      <c r="SEK10" s="12"/>
      <c r="SEL10" s="12"/>
      <c r="SEM10" s="12"/>
      <c r="SEN10" s="12"/>
      <c r="SEO10" s="12"/>
      <c r="SEP10" s="12"/>
      <c r="SEQ10" s="12"/>
      <c r="SER10" s="12"/>
      <c r="SES10" s="12"/>
      <c r="SET10" s="12"/>
      <c r="SEU10" s="12"/>
      <c r="SEV10" s="12"/>
      <c r="SEW10" s="12"/>
      <c r="SEX10" s="12"/>
      <c r="SEY10" s="12"/>
      <c r="SEZ10" s="12"/>
      <c r="SFA10" s="12"/>
      <c r="SFB10" s="12"/>
      <c r="SFC10" s="12"/>
      <c r="SFD10" s="12"/>
      <c r="SFE10" s="12"/>
      <c r="SFF10" s="12"/>
      <c r="SFG10" s="12"/>
      <c r="SFH10" s="12"/>
      <c r="SFI10" s="12"/>
      <c r="SFJ10" s="12"/>
      <c r="SFK10" s="12"/>
      <c r="SFL10" s="12"/>
      <c r="SFM10" s="12"/>
      <c r="SFN10" s="12"/>
      <c r="SFO10" s="12"/>
      <c r="SFP10" s="12"/>
      <c r="SFQ10" s="12"/>
      <c r="SFR10" s="12"/>
      <c r="SFS10" s="12"/>
      <c r="SFT10" s="12"/>
      <c r="SFU10" s="12"/>
      <c r="SFV10" s="12"/>
      <c r="SFW10" s="12"/>
      <c r="SFX10" s="12"/>
      <c r="SFY10" s="12"/>
      <c r="SFZ10" s="12"/>
      <c r="SGA10" s="12"/>
      <c r="SGB10" s="12"/>
      <c r="SGC10" s="12"/>
      <c r="SGD10" s="12"/>
      <c r="SGE10" s="12"/>
      <c r="SGF10" s="12"/>
      <c r="SGG10" s="12"/>
      <c r="SGH10" s="12"/>
      <c r="SGI10" s="12"/>
      <c r="SGJ10" s="12"/>
      <c r="SGK10" s="12"/>
      <c r="SGL10" s="12"/>
      <c r="SGM10" s="12"/>
      <c r="SGN10" s="12"/>
      <c r="SGO10" s="12"/>
      <c r="SGP10" s="12"/>
      <c r="SGQ10" s="12"/>
      <c r="SGR10" s="12"/>
      <c r="SGS10" s="12"/>
      <c r="SGT10" s="12"/>
      <c r="SGU10" s="12"/>
      <c r="SGV10" s="12"/>
      <c r="SGW10" s="12"/>
      <c r="SGX10" s="12"/>
      <c r="SGY10" s="12"/>
      <c r="SGZ10" s="12"/>
      <c r="SHA10" s="12"/>
      <c r="SHB10" s="12"/>
      <c r="SHC10" s="12"/>
      <c r="SHD10" s="12"/>
      <c r="SHE10" s="12"/>
      <c r="SHF10" s="12"/>
      <c r="SHG10" s="12"/>
      <c r="SHH10" s="12"/>
      <c r="SHI10" s="12"/>
      <c r="SHJ10" s="12"/>
      <c r="SHK10" s="12"/>
      <c r="SHL10" s="12"/>
      <c r="SHM10" s="12"/>
      <c r="SHN10" s="12"/>
      <c r="SHO10" s="12"/>
      <c r="SHP10" s="12"/>
      <c r="SHQ10" s="12"/>
      <c r="SHR10" s="12"/>
      <c r="SHS10" s="12"/>
      <c r="SHT10" s="12"/>
      <c r="SHU10" s="12"/>
      <c r="SHV10" s="12"/>
      <c r="SHW10" s="12"/>
      <c r="SHX10" s="12"/>
      <c r="SHY10" s="12"/>
      <c r="SHZ10" s="12"/>
      <c r="SIA10" s="12"/>
      <c r="SIB10" s="12"/>
      <c r="SIC10" s="12"/>
      <c r="SID10" s="12"/>
      <c r="SIE10" s="12"/>
      <c r="SIF10" s="12"/>
      <c r="SIG10" s="12"/>
      <c r="SIH10" s="12"/>
      <c r="SII10" s="12"/>
      <c r="SIJ10" s="12"/>
      <c r="SIK10" s="12"/>
      <c r="SIL10" s="12"/>
      <c r="SIM10" s="12"/>
      <c r="SIN10" s="12"/>
      <c r="SIO10" s="12"/>
      <c r="SIP10" s="12"/>
      <c r="SIQ10" s="12"/>
      <c r="SIR10" s="12"/>
      <c r="SIS10" s="12"/>
      <c r="SIT10" s="12"/>
      <c r="SIU10" s="12"/>
      <c r="SIV10" s="12"/>
      <c r="SIW10" s="12"/>
      <c r="SIX10" s="12"/>
      <c r="SIY10" s="12"/>
      <c r="SIZ10" s="12"/>
      <c r="SJA10" s="12"/>
      <c r="SJB10" s="12"/>
      <c r="SJC10" s="12"/>
      <c r="SJD10" s="12"/>
      <c r="SJE10" s="12"/>
      <c r="SJF10" s="12"/>
      <c r="SJG10" s="12"/>
      <c r="SJH10" s="12"/>
      <c r="SJI10" s="12"/>
      <c r="SJJ10" s="12"/>
      <c r="SJK10" s="12"/>
      <c r="SJL10" s="12"/>
      <c r="SJM10" s="12"/>
      <c r="SJN10" s="12"/>
      <c r="SJO10" s="12"/>
      <c r="SJP10" s="12"/>
      <c r="SJQ10" s="12"/>
      <c r="SJR10" s="12"/>
      <c r="SJS10" s="12"/>
      <c r="SJT10" s="12"/>
      <c r="SJU10" s="12"/>
      <c r="SJV10" s="12"/>
      <c r="SJW10" s="12"/>
      <c r="SJX10" s="12"/>
      <c r="SJY10" s="12"/>
      <c r="SJZ10" s="12"/>
      <c r="SKA10" s="12"/>
      <c r="SKB10" s="12"/>
      <c r="SKC10" s="12"/>
      <c r="SKD10" s="12"/>
      <c r="SKE10" s="12"/>
      <c r="SKF10" s="12"/>
      <c r="SKG10" s="12"/>
      <c r="SKH10" s="12"/>
      <c r="SKI10" s="12"/>
      <c r="SKJ10" s="12"/>
      <c r="SKK10" s="12"/>
      <c r="SKL10" s="12"/>
      <c r="SKM10" s="12"/>
      <c r="SKN10" s="12"/>
      <c r="SKO10" s="12"/>
      <c r="SKP10" s="12"/>
      <c r="SKQ10" s="12"/>
      <c r="SKR10" s="12"/>
      <c r="SKS10" s="12"/>
      <c r="SKT10" s="12"/>
      <c r="SKU10" s="12"/>
      <c r="SKV10" s="12"/>
      <c r="SKW10" s="12"/>
      <c r="SKX10" s="12"/>
      <c r="SKY10" s="12"/>
      <c r="SKZ10" s="12"/>
      <c r="SLA10" s="12"/>
      <c r="SLB10" s="12"/>
      <c r="SLC10" s="12"/>
      <c r="SLD10" s="12"/>
      <c r="SLE10" s="12"/>
      <c r="SLF10" s="12"/>
      <c r="SLG10" s="12"/>
      <c r="SLH10" s="12"/>
      <c r="SLI10" s="12"/>
      <c r="SLJ10" s="12"/>
      <c r="SLK10" s="12"/>
      <c r="SLL10" s="12"/>
      <c r="SLM10" s="12"/>
      <c r="SLN10" s="12"/>
      <c r="SLO10" s="12"/>
      <c r="SLP10" s="12"/>
      <c r="SLQ10" s="12"/>
      <c r="SLR10" s="12"/>
      <c r="SLS10" s="12"/>
      <c r="SLT10" s="12"/>
      <c r="SLU10" s="12"/>
      <c r="SLV10" s="12"/>
      <c r="SLW10" s="12"/>
      <c r="SLX10" s="12"/>
      <c r="SLY10" s="12"/>
      <c r="SLZ10" s="12"/>
      <c r="SMA10" s="12"/>
      <c r="SMB10" s="12"/>
      <c r="SMC10" s="12"/>
      <c r="SMD10" s="12"/>
      <c r="SME10" s="12"/>
      <c r="SMF10" s="12"/>
      <c r="SMG10" s="12"/>
      <c r="SMH10" s="12"/>
      <c r="SMI10" s="12"/>
      <c r="SMJ10" s="12"/>
      <c r="SMK10" s="12"/>
      <c r="SML10" s="12"/>
      <c r="SMM10" s="12"/>
      <c r="SMN10" s="12"/>
      <c r="SMO10" s="12"/>
      <c r="SMP10" s="12"/>
      <c r="SMQ10" s="12"/>
      <c r="SMR10" s="12"/>
      <c r="SMS10" s="12"/>
      <c r="SMT10" s="12"/>
      <c r="SMU10" s="12"/>
      <c r="SMV10" s="12"/>
      <c r="SMW10" s="12"/>
      <c r="SMX10" s="12"/>
      <c r="SMY10" s="12"/>
      <c r="SMZ10" s="12"/>
      <c r="SNA10" s="12"/>
      <c r="SNB10" s="12"/>
      <c r="SNC10" s="12"/>
      <c r="SND10" s="12"/>
      <c r="SNE10" s="12"/>
      <c r="SNF10" s="12"/>
      <c r="SNG10" s="12"/>
      <c r="SNH10" s="12"/>
      <c r="SNI10" s="12"/>
      <c r="SNJ10" s="12"/>
      <c r="SNK10" s="12"/>
      <c r="SNL10" s="12"/>
      <c r="SNM10" s="12"/>
      <c r="SNN10" s="12"/>
      <c r="SNO10" s="12"/>
      <c r="SNP10" s="12"/>
      <c r="SNQ10" s="12"/>
      <c r="SNR10" s="12"/>
      <c r="SNS10" s="12"/>
      <c r="SNT10" s="12"/>
      <c r="SNU10" s="12"/>
      <c r="SNV10" s="12"/>
      <c r="SNW10" s="12"/>
      <c r="SNX10" s="12"/>
      <c r="SNY10" s="12"/>
      <c r="SNZ10" s="12"/>
      <c r="SOA10" s="12"/>
      <c r="SOB10" s="12"/>
      <c r="SOC10" s="12"/>
      <c r="SOD10" s="12"/>
      <c r="SOE10" s="12"/>
      <c r="SOF10" s="12"/>
      <c r="SOG10" s="12"/>
      <c r="SOH10" s="12"/>
      <c r="SOI10" s="12"/>
      <c r="SOJ10" s="12"/>
      <c r="SOK10" s="12"/>
      <c r="SOL10" s="12"/>
      <c r="SOM10" s="12"/>
      <c r="SON10" s="12"/>
      <c r="SOO10" s="12"/>
      <c r="SOP10" s="12"/>
      <c r="SOQ10" s="12"/>
      <c r="SOR10" s="12"/>
      <c r="SOS10" s="12"/>
      <c r="SOT10" s="12"/>
      <c r="SOU10" s="12"/>
      <c r="SOV10" s="12"/>
      <c r="SOW10" s="12"/>
      <c r="SOX10" s="12"/>
      <c r="SOY10" s="12"/>
      <c r="SOZ10" s="12"/>
      <c r="SPA10" s="12"/>
      <c r="SPB10" s="12"/>
      <c r="SPC10" s="12"/>
      <c r="SPD10" s="12"/>
      <c r="SPE10" s="12"/>
      <c r="SPF10" s="12"/>
      <c r="SPG10" s="12"/>
      <c r="SPH10" s="12"/>
      <c r="SPI10" s="12"/>
      <c r="SPJ10" s="12"/>
      <c r="SPK10" s="12"/>
      <c r="SPL10" s="12"/>
      <c r="SPM10" s="12"/>
      <c r="SPN10" s="12"/>
      <c r="SPO10" s="12"/>
      <c r="SPP10" s="12"/>
      <c r="SPQ10" s="12"/>
      <c r="SPR10" s="12"/>
      <c r="SPS10" s="12"/>
      <c r="SPT10" s="12"/>
      <c r="SPU10" s="12"/>
      <c r="SPV10" s="12"/>
      <c r="SPW10" s="12"/>
      <c r="SPX10" s="12"/>
      <c r="SPY10" s="12"/>
      <c r="SPZ10" s="12"/>
      <c r="SQA10" s="12"/>
      <c r="SQB10" s="12"/>
      <c r="SQC10" s="12"/>
      <c r="SQD10" s="12"/>
      <c r="SQE10" s="12"/>
      <c r="SQF10" s="12"/>
      <c r="SQG10" s="12"/>
      <c r="SQH10" s="12"/>
      <c r="SQI10" s="12"/>
      <c r="SQJ10" s="12"/>
      <c r="SQK10" s="12"/>
      <c r="SQL10" s="12"/>
      <c r="SQM10" s="12"/>
      <c r="SQN10" s="12"/>
      <c r="SQO10" s="12"/>
      <c r="SQP10" s="12"/>
      <c r="SQQ10" s="12"/>
      <c r="SQR10" s="12"/>
      <c r="SQS10" s="12"/>
      <c r="SQT10" s="12"/>
      <c r="SQU10" s="12"/>
      <c r="SQV10" s="12"/>
      <c r="SQW10" s="12"/>
      <c r="SQX10" s="12"/>
      <c r="SQY10" s="12"/>
      <c r="SQZ10" s="12"/>
      <c r="SRA10" s="12"/>
      <c r="SRB10" s="12"/>
      <c r="SRC10" s="12"/>
      <c r="SRD10" s="12"/>
      <c r="SRE10" s="12"/>
      <c r="SRF10" s="12"/>
      <c r="SRG10" s="12"/>
      <c r="SRH10" s="12"/>
      <c r="SRI10" s="12"/>
      <c r="SRJ10" s="12"/>
      <c r="SRK10" s="12"/>
      <c r="SRL10" s="12"/>
      <c r="SRM10" s="12"/>
      <c r="SRN10" s="12"/>
      <c r="SRO10" s="12"/>
      <c r="SRP10" s="12"/>
      <c r="SRQ10" s="12"/>
      <c r="SRR10" s="12"/>
      <c r="SRS10" s="12"/>
      <c r="SRT10" s="12"/>
      <c r="SRU10" s="12"/>
      <c r="SRV10" s="12"/>
      <c r="SRW10" s="12"/>
      <c r="SRX10" s="12"/>
      <c r="SRY10" s="12"/>
      <c r="SRZ10" s="12"/>
      <c r="SSA10" s="12"/>
      <c r="SSB10" s="12"/>
      <c r="SSC10" s="12"/>
      <c r="SSD10" s="12"/>
      <c r="SSE10" s="12"/>
      <c r="SSF10" s="12"/>
      <c r="SSG10" s="12"/>
      <c r="SSH10" s="12"/>
      <c r="SSI10" s="12"/>
      <c r="SSJ10" s="12"/>
      <c r="SSK10" s="12"/>
      <c r="SSL10" s="12"/>
      <c r="SSM10" s="12"/>
      <c r="SSN10" s="12"/>
      <c r="SSO10" s="12"/>
      <c r="SSP10" s="12"/>
      <c r="SSQ10" s="12"/>
      <c r="SSR10" s="12"/>
      <c r="SSS10" s="12"/>
      <c r="SST10" s="12"/>
      <c r="SSU10" s="12"/>
      <c r="SSV10" s="12"/>
      <c r="SSW10" s="12"/>
      <c r="SSX10" s="12"/>
      <c r="SSY10" s="12"/>
      <c r="SSZ10" s="12"/>
      <c r="STA10" s="12"/>
      <c r="STB10" s="12"/>
      <c r="STC10" s="12"/>
      <c r="STD10" s="12"/>
      <c r="STE10" s="12"/>
      <c r="STF10" s="12"/>
      <c r="STG10" s="12"/>
      <c r="STH10" s="12"/>
      <c r="STI10" s="12"/>
      <c r="STJ10" s="12"/>
      <c r="STK10" s="12"/>
      <c r="STL10" s="12"/>
      <c r="STM10" s="12"/>
      <c r="STN10" s="12"/>
      <c r="STO10" s="12"/>
      <c r="STP10" s="12"/>
      <c r="STQ10" s="12"/>
      <c r="STR10" s="12"/>
      <c r="STS10" s="12"/>
      <c r="STT10" s="12"/>
      <c r="STU10" s="12"/>
      <c r="STV10" s="12"/>
      <c r="STW10" s="12"/>
      <c r="STX10" s="12"/>
      <c r="STY10" s="12"/>
      <c r="STZ10" s="12"/>
      <c r="SUA10" s="12"/>
      <c r="SUB10" s="12"/>
      <c r="SUC10" s="12"/>
      <c r="SUD10" s="12"/>
      <c r="SUE10" s="12"/>
      <c r="SUF10" s="12"/>
      <c r="SUG10" s="12"/>
      <c r="SUH10" s="12"/>
      <c r="SUI10" s="12"/>
      <c r="SUJ10" s="12"/>
      <c r="SUK10" s="12"/>
      <c r="SUL10" s="12"/>
      <c r="SUM10" s="12"/>
      <c r="SUN10" s="12"/>
      <c r="SUO10" s="12"/>
      <c r="SUP10" s="12"/>
      <c r="SUQ10" s="12"/>
      <c r="SUR10" s="12"/>
      <c r="SUS10" s="12"/>
      <c r="SUT10" s="12"/>
      <c r="SUU10" s="12"/>
      <c r="SUV10" s="12"/>
      <c r="SUW10" s="12"/>
      <c r="SUX10" s="12"/>
      <c r="SUY10" s="12"/>
      <c r="SUZ10" s="12"/>
      <c r="SVA10" s="12"/>
      <c r="SVB10" s="12"/>
      <c r="SVC10" s="12"/>
      <c r="SVD10" s="12"/>
      <c r="SVE10" s="12"/>
      <c r="SVF10" s="12"/>
      <c r="SVG10" s="12"/>
      <c r="SVH10" s="12"/>
      <c r="SVI10" s="12"/>
      <c r="SVJ10" s="12"/>
      <c r="SVK10" s="12"/>
      <c r="SVL10" s="12"/>
      <c r="SVM10" s="12"/>
      <c r="SVN10" s="12"/>
      <c r="SVO10" s="12"/>
      <c r="SVP10" s="12"/>
      <c r="SVQ10" s="12"/>
      <c r="SVR10" s="12"/>
      <c r="SVS10" s="12"/>
      <c r="SVT10" s="12"/>
      <c r="SVU10" s="12"/>
      <c r="SVV10" s="12"/>
      <c r="SVW10" s="12"/>
      <c r="SVX10" s="12"/>
      <c r="SVY10" s="12"/>
      <c r="SVZ10" s="12"/>
      <c r="SWA10" s="12"/>
      <c r="SWB10" s="12"/>
      <c r="SWC10" s="12"/>
      <c r="SWD10" s="12"/>
      <c r="SWE10" s="12"/>
      <c r="SWF10" s="12"/>
      <c r="SWG10" s="12"/>
      <c r="SWH10" s="12"/>
      <c r="SWI10" s="12"/>
      <c r="SWJ10" s="12"/>
      <c r="SWK10" s="12"/>
      <c r="SWL10" s="12"/>
      <c r="SWM10" s="12"/>
      <c r="SWN10" s="12"/>
      <c r="SWO10" s="12"/>
      <c r="SWP10" s="12"/>
      <c r="SWQ10" s="12"/>
      <c r="SWR10" s="12"/>
      <c r="SWS10" s="12"/>
      <c r="SWT10" s="12"/>
      <c r="SWU10" s="12"/>
      <c r="SWV10" s="12"/>
      <c r="SWW10" s="12"/>
      <c r="SWX10" s="12"/>
      <c r="SWY10" s="12"/>
      <c r="SWZ10" s="12"/>
      <c r="SXA10" s="12"/>
      <c r="SXB10" s="12"/>
      <c r="SXC10" s="12"/>
      <c r="SXD10" s="12"/>
      <c r="SXE10" s="12"/>
      <c r="SXF10" s="12"/>
      <c r="SXG10" s="12"/>
      <c r="SXH10" s="12"/>
      <c r="SXI10" s="12"/>
      <c r="SXJ10" s="12"/>
      <c r="SXK10" s="12"/>
      <c r="SXL10" s="12"/>
      <c r="SXM10" s="12"/>
      <c r="SXN10" s="12"/>
      <c r="SXO10" s="12"/>
      <c r="SXP10" s="12"/>
      <c r="SXQ10" s="12"/>
      <c r="SXR10" s="12"/>
      <c r="SXS10" s="12"/>
      <c r="SXT10" s="12"/>
      <c r="SXU10" s="12"/>
      <c r="SXV10" s="12"/>
      <c r="SXW10" s="12"/>
      <c r="SXX10" s="12"/>
      <c r="SXY10" s="12"/>
      <c r="SXZ10" s="12"/>
      <c r="SYA10" s="12"/>
      <c r="SYB10" s="12"/>
      <c r="SYC10" s="12"/>
      <c r="SYD10" s="12"/>
      <c r="SYE10" s="12"/>
      <c r="SYF10" s="12"/>
      <c r="SYG10" s="12"/>
      <c r="SYH10" s="12"/>
      <c r="SYI10" s="12"/>
      <c r="SYJ10" s="12"/>
      <c r="SYK10" s="12"/>
      <c r="SYL10" s="12"/>
      <c r="SYM10" s="12"/>
      <c r="SYN10" s="12"/>
      <c r="SYO10" s="12"/>
      <c r="SYP10" s="12"/>
      <c r="SYQ10" s="12"/>
      <c r="SYR10" s="12"/>
      <c r="SYS10" s="12"/>
      <c r="SYT10" s="12"/>
      <c r="SYU10" s="12"/>
      <c r="SYV10" s="12"/>
      <c r="SYW10" s="12"/>
      <c r="SYX10" s="12"/>
      <c r="SYY10" s="12"/>
      <c r="SYZ10" s="12"/>
      <c r="SZA10" s="12"/>
      <c r="SZB10" s="12"/>
      <c r="SZC10" s="12"/>
      <c r="SZD10" s="12"/>
      <c r="SZE10" s="12"/>
      <c r="SZF10" s="12"/>
      <c r="SZG10" s="12"/>
      <c r="SZH10" s="12"/>
      <c r="SZI10" s="12"/>
      <c r="SZJ10" s="12"/>
      <c r="SZK10" s="12"/>
      <c r="SZL10" s="12"/>
      <c r="SZM10" s="12"/>
      <c r="SZN10" s="12"/>
      <c r="SZO10" s="12"/>
      <c r="SZP10" s="12"/>
      <c r="SZQ10" s="12"/>
      <c r="SZR10" s="12"/>
      <c r="SZS10" s="12"/>
      <c r="SZT10" s="12"/>
      <c r="SZU10" s="12"/>
      <c r="SZV10" s="12"/>
      <c r="SZW10" s="12"/>
      <c r="SZX10" s="12"/>
      <c r="SZY10" s="12"/>
      <c r="SZZ10" s="12"/>
      <c r="TAA10" s="12"/>
      <c r="TAB10" s="12"/>
      <c r="TAC10" s="12"/>
      <c r="TAD10" s="12"/>
      <c r="TAE10" s="12"/>
      <c r="TAF10" s="12"/>
      <c r="TAG10" s="12"/>
      <c r="TAH10" s="12"/>
      <c r="TAI10" s="12"/>
      <c r="TAJ10" s="12"/>
      <c r="TAK10" s="12"/>
      <c r="TAL10" s="12"/>
      <c r="TAM10" s="12"/>
      <c r="TAN10" s="12"/>
      <c r="TAO10" s="12"/>
      <c r="TAP10" s="12"/>
      <c r="TAQ10" s="12"/>
      <c r="TAR10" s="12"/>
      <c r="TAS10" s="12"/>
      <c r="TAT10" s="12"/>
      <c r="TAU10" s="12"/>
      <c r="TAV10" s="12"/>
      <c r="TAW10" s="12"/>
      <c r="TAX10" s="12"/>
      <c r="TAY10" s="12"/>
      <c r="TAZ10" s="12"/>
      <c r="TBA10" s="12"/>
      <c r="TBB10" s="12"/>
      <c r="TBC10" s="12"/>
      <c r="TBD10" s="12"/>
      <c r="TBE10" s="12"/>
      <c r="TBF10" s="12"/>
      <c r="TBG10" s="12"/>
      <c r="TBH10" s="12"/>
      <c r="TBI10" s="12"/>
      <c r="TBJ10" s="12"/>
      <c r="TBK10" s="12"/>
      <c r="TBL10" s="12"/>
      <c r="TBM10" s="12"/>
      <c r="TBN10" s="12"/>
      <c r="TBO10" s="12"/>
      <c r="TBP10" s="12"/>
      <c r="TBQ10" s="12"/>
      <c r="TBR10" s="12"/>
      <c r="TBS10" s="12"/>
      <c r="TBT10" s="12"/>
      <c r="TBU10" s="12"/>
      <c r="TBV10" s="12"/>
      <c r="TBW10" s="12"/>
      <c r="TBX10" s="12"/>
      <c r="TBY10" s="12"/>
      <c r="TBZ10" s="12"/>
      <c r="TCA10" s="12"/>
      <c r="TCB10" s="12"/>
      <c r="TCC10" s="12"/>
      <c r="TCD10" s="12"/>
      <c r="TCE10" s="12"/>
      <c r="TCF10" s="12"/>
      <c r="TCG10" s="12"/>
      <c r="TCH10" s="12"/>
      <c r="TCI10" s="12"/>
      <c r="TCJ10" s="12"/>
      <c r="TCK10" s="12"/>
      <c r="TCL10" s="12"/>
      <c r="TCM10" s="12"/>
      <c r="TCN10" s="12"/>
      <c r="TCO10" s="12"/>
      <c r="TCP10" s="12"/>
      <c r="TCQ10" s="12"/>
      <c r="TCR10" s="12"/>
      <c r="TCS10" s="12"/>
      <c r="TCT10" s="12"/>
      <c r="TCU10" s="12"/>
      <c r="TCV10" s="12"/>
      <c r="TCW10" s="12"/>
      <c r="TCX10" s="12"/>
      <c r="TCY10" s="12"/>
      <c r="TCZ10" s="12"/>
      <c r="TDA10" s="12"/>
      <c r="TDB10" s="12"/>
      <c r="TDC10" s="12"/>
      <c r="TDD10" s="12"/>
      <c r="TDE10" s="12"/>
      <c r="TDF10" s="12"/>
      <c r="TDG10" s="12"/>
      <c r="TDH10" s="12"/>
      <c r="TDI10" s="12"/>
      <c r="TDJ10" s="12"/>
      <c r="TDK10" s="12"/>
      <c r="TDL10" s="12"/>
      <c r="TDM10" s="12"/>
      <c r="TDN10" s="12"/>
      <c r="TDO10" s="12"/>
      <c r="TDP10" s="12"/>
      <c r="TDQ10" s="12"/>
      <c r="TDR10" s="12"/>
      <c r="TDS10" s="12"/>
      <c r="TDT10" s="12"/>
      <c r="TDU10" s="12"/>
      <c r="TDV10" s="12"/>
      <c r="TDW10" s="12"/>
      <c r="TDX10" s="12"/>
      <c r="TDY10" s="12"/>
      <c r="TDZ10" s="12"/>
      <c r="TEA10" s="12"/>
      <c r="TEB10" s="12"/>
      <c r="TEC10" s="12"/>
      <c r="TED10" s="12"/>
      <c r="TEE10" s="12"/>
      <c r="TEF10" s="12"/>
      <c r="TEG10" s="12"/>
      <c r="TEH10" s="12"/>
      <c r="TEI10" s="12"/>
      <c r="TEJ10" s="12"/>
      <c r="TEK10" s="12"/>
      <c r="TEL10" s="12"/>
      <c r="TEM10" s="12"/>
      <c r="TEN10" s="12"/>
      <c r="TEO10" s="12"/>
      <c r="TEP10" s="12"/>
      <c r="TEQ10" s="12"/>
      <c r="TER10" s="12"/>
      <c r="TES10" s="12"/>
      <c r="TET10" s="12"/>
      <c r="TEU10" s="12"/>
      <c r="TEV10" s="12"/>
      <c r="TEW10" s="12"/>
      <c r="TEX10" s="12"/>
      <c r="TEY10" s="12"/>
      <c r="TEZ10" s="12"/>
      <c r="TFA10" s="12"/>
      <c r="TFB10" s="12"/>
      <c r="TFC10" s="12"/>
      <c r="TFD10" s="12"/>
      <c r="TFE10" s="12"/>
      <c r="TFF10" s="12"/>
      <c r="TFG10" s="12"/>
      <c r="TFH10" s="12"/>
      <c r="TFI10" s="12"/>
      <c r="TFJ10" s="12"/>
      <c r="TFK10" s="12"/>
      <c r="TFL10" s="12"/>
      <c r="TFM10" s="12"/>
      <c r="TFN10" s="12"/>
      <c r="TFO10" s="12"/>
      <c r="TFP10" s="12"/>
      <c r="TFQ10" s="12"/>
      <c r="TFR10" s="12"/>
      <c r="TFS10" s="12"/>
      <c r="TFT10" s="12"/>
      <c r="TFU10" s="12"/>
      <c r="TFV10" s="12"/>
      <c r="TFW10" s="12"/>
      <c r="TFX10" s="12"/>
      <c r="TFY10" s="12"/>
      <c r="TFZ10" s="12"/>
      <c r="TGA10" s="12"/>
      <c r="TGB10" s="12"/>
      <c r="TGC10" s="12"/>
      <c r="TGD10" s="12"/>
      <c r="TGE10" s="12"/>
      <c r="TGF10" s="12"/>
      <c r="TGG10" s="12"/>
      <c r="TGH10" s="12"/>
      <c r="TGI10" s="12"/>
      <c r="TGJ10" s="12"/>
      <c r="TGK10" s="12"/>
      <c r="TGL10" s="12"/>
      <c r="TGM10" s="12"/>
      <c r="TGN10" s="12"/>
      <c r="TGO10" s="12"/>
      <c r="TGP10" s="12"/>
      <c r="TGQ10" s="12"/>
      <c r="TGR10" s="12"/>
      <c r="TGS10" s="12"/>
      <c r="TGT10" s="12"/>
      <c r="TGU10" s="12"/>
      <c r="TGV10" s="12"/>
      <c r="TGW10" s="12"/>
      <c r="TGX10" s="12"/>
      <c r="TGY10" s="12"/>
      <c r="TGZ10" s="12"/>
      <c r="THA10" s="12"/>
      <c r="THB10" s="12"/>
      <c r="THC10" s="12"/>
      <c r="THD10" s="12"/>
      <c r="THE10" s="12"/>
      <c r="THF10" s="12"/>
      <c r="THG10" s="12"/>
      <c r="THH10" s="12"/>
      <c r="THI10" s="12"/>
      <c r="THJ10" s="12"/>
      <c r="THK10" s="12"/>
      <c r="THL10" s="12"/>
      <c r="THM10" s="12"/>
      <c r="THN10" s="12"/>
      <c r="THO10" s="12"/>
      <c r="THP10" s="12"/>
      <c r="THQ10" s="12"/>
      <c r="THR10" s="12"/>
      <c r="THS10" s="12"/>
      <c r="THT10" s="12"/>
      <c r="THU10" s="12"/>
      <c r="THV10" s="12"/>
      <c r="THW10" s="12"/>
      <c r="THX10" s="12"/>
      <c r="THY10" s="12"/>
      <c r="THZ10" s="12"/>
      <c r="TIA10" s="12"/>
      <c r="TIB10" s="12"/>
      <c r="TIC10" s="12"/>
      <c r="TID10" s="12"/>
      <c r="TIE10" s="12"/>
      <c r="TIF10" s="12"/>
      <c r="TIG10" s="12"/>
      <c r="TIH10" s="12"/>
      <c r="TII10" s="12"/>
      <c r="TIJ10" s="12"/>
      <c r="TIK10" s="12"/>
      <c r="TIL10" s="12"/>
      <c r="TIM10" s="12"/>
      <c r="TIN10" s="12"/>
      <c r="TIO10" s="12"/>
      <c r="TIP10" s="12"/>
      <c r="TIQ10" s="12"/>
      <c r="TIR10" s="12"/>
      <c r="TIS10" s="12"/>
      <c r="TIT10" s="12"/>
      <c r="TIU10" s="12"/>
      <c r="TIV10" s="12"/>
      <c r="TIW10" s="12"/>
      <c r="TIX10" s="12"/>
      <c r="TIY10" s="12"/>
      <c r="TIZ10" s="12"/>
      <c r="TJA10" s="12"/>
      <c r="TJB10" s="12"/>
      <c r="TJC10" s="12"/>
      <c r="TJD10" s="12"/>
      <c r="TJE10" s="12"/>
      <c r="TJF10" s="12"/>
      <c r="TJG10" s="12"/>
      <c r="TJH10" s="12"/>
      <c r="TJI10" s="12"/>
      <c r="TJJ10" s="12"/>
      <c r="TJK10" s="12"/>
      <c r="TJL10" s="12"/>
      <c r="TJM10" s="12"/>
      <c r="TJN10" s="12"/>
      <c r="TJO10" s="12"/>
      <c r="TJP10" s="12"/>
      <c r="TJQ10" s="12"/>
      <c r="TJR10" s="12"/>
      <c r="TJS10" s="12"/>
      <c r="TJT10" s="12"/>
      <c r="TJU10" s="12"/>
      <c r="TJV10" s="12"/>
      <c r="TJW10" s="12"/>
      <c r="TJX10" s="12"/>
      <c r="TJY10" s="12"/>
      <c r="TJZ10" s="12"/>
      <c r="TKA10" s="12"/>
      <c r="TKB10" s="12"/>
      <c r="TKC10" s="12"/>
      <c r="TKD10" s="12"/>
      <c r="TKE10" s="12"/>
      <c r="TKF10" s="12"/>
      <c r="TKG10" s="12"/>
      <c r="TKH10" s="12"/>
      <c r="TKI10" s="12"/>
      <c r="TKJ10" s="12"/>
      <c r="TKK10" s="12"/>
      <c r="TKL10" s="12"/>
      <c r="TKM10" s="12"/>
      <c r="TKN10" s="12"/>
      <c r="TKO10" s="12"/>
      <c r="TKP10" s="12"/>
      <c r="TKQ10" s="12"/>
      <c r="TKR10" s="12"/>
      <c r="TKS10" s="12"/>
      <c r="TKT10" s="12"/>
      <c r="TKU10" s="12"/>
      <c r="TKV10" s="12"/>
      <c r="TKW10" s="12"/>
      <c r="TKX10" s="12"/>
      <c r="TKY10" s="12"/>
      <c r="TKZ10" s="12"/>
      <c r="TLA10" s="12"/>
      <c r="TLB10" s="12"/>
      <c r="TLC10" s="12"/>
      <c r="TLD10" s="12"/>
      <c r="TLE10" s="12"/>
      <c r="TLF10" s="12"/>
      <c r="TLG10" s="12"/>
      <c r="TLH10" s="12"/>
      <c r="TLI10" s="12"/>
      <c r="TLJ10" s="12"/>
      <c r="TLK10" s="12"/>
      <c r="TLL10" s="12"/>
      <c r="TLM10" s="12"/>
      <c r="TLN10" s="12"/>
      <c r="TLO10" s="12"/>
      <c r="TLP10" s="12"/>
      <c r="TLQ10" s="12"/>
      <c r="TLR10" s="12"/>
      <c r="TLS10" s="12"/>
      <c r="TLT10" s="12"/>
      <c r="TLU10" s="12"/>
      <c r="TLV10" s="12"/>
      <c r="TLW10" s="12"/>
      <c r="TLX10" s="12"/>
      <c r="TLY10" s="12"/>
      <c r="TLZ10" s="12"/>
      <c r="TMA10" s="12"/>
      <c r="TMB10" s="12"/>
      <c r="TMC10" s="12"/>
      <c r="TMD10" s="12"/>
      <c r="TME10" s="12"/>
      <c r="TMF10" s="12"/>
      <c r="TMG10" s="12"/>
      <c r="TMH10" s="12"/>
      <c r="TMI10" s="12"/>
      <c r="TMJ10" s="12"/>
      <c r="TMK10" s="12"/>
      <c r="TML10" s="12"/>
      <c r="TMM10" s="12"/>
      <c r="TMN10" s="12"/>
      <c r="TMO10" s="12"/>
      <c r="TMP10" s="12"/>
      <c r="TMQ10" s="12"/>
      <c r="TMR10" s="12"/>
      <c r="TMS10" s="12"/>
      <c r="TMT10" s="12"/>
      <c r="TMU10" s="12"/>
      <c r="TMV10" s="12"/>
      <c r="TMW10" s="12"/>
      <c r="TMX10" s="12"/>
      <c r="TMY10" s="12"/>
      <c r="TMZ10" s="12"/>
      <c r="TNA10" s="12"/>
      <c r="TNB10" s="12"/>
      <c r="TNC10" s="12"/>
      <c r="TND10" s="12"/>
      <c r="TNE10" s="12"/>
      <c r="TNF10" s="12"/>
      <c r="TNG10" s="12"/>
      <c r="TNH10" s="12"/>
      <c r="TNI10" s="12"/>
      <c r="TNJ10" s="12"/>
      <c r="TNK10" s="12"/>
      <c r="TNL10" s="12"/>
      <c r="TNM10" s="12"/>
      <c r="TNN10" s="12"/>
      <c r="TNO10" s="12"/>
      <c r="TNP10" s="12"/>
      <c r="TNQ10" s="12"/>
      <c r="TNR10" s="12"/>
      <c r="TNS10" s="12"/>
      <c r="TNT10" s="12"/>
      <c r="TNU10" s="12"/>
      <c r="TNV10" s="12"/>
      <c r="TNW10" s="12"/>
      <c r="TNX10" s="12"/>
      <c r="TNY10" s="12"/>
      <c r="TNZ10" s="12"/>
      <c r="TOA10" s="12"/>
      <c r="TOB10" s="12"/>
      <c r="TOC10" s="12"/>
      <c r="TOD10" s="12"/>
      <c r="TOE10" s="12"/>
      <c r="TOF10" s="12"/>
      <c r="TOG10" s="12"/>
      <c r="TOH10" s="12"/>
      <c r="TOI10" s="12"/>
      <c r="TOJ10" s="12"/>
      <c r="TOK10" s="12"/>
      <c r="TOL10" s="12"/>
      <c r="TOM10" s="12"/>
      <c r="TON10" s="12"/>
      <c r="TOO10" s="12"/>
      <c r="TOP10" s="12"/>
      <c r="TOQ10" s="12"/>
      <c r="TOR10" s="12"/>
      <c r="TOS10" s="12"/>
      <c r="TOT10" s="12"/>
      <c r="TOU10" s="12"/>
      <c r="TOV10" s="12"/>
      <c r="TOW10" s="12"/>
      <c r="TOX10" s="12"/>
      <c r="TOY10" s="12"/>
      <c r="TOZ10" s="12"/>
      <c r="TPA10" s="12"/>
      <c r="TPB10" s="12"/>
      <c r="TPC10" s="12"/>
      <c r="TPD10" s="12"/>
      <c r="TPE10" s="12"/>
      <c r="TPF10" s="12"/>
      <c r="TPG10" s="12"/>
      <c r="TPH10" s="12"/>
      <c r="TPI10" s="12"/>
      <c r="TPJ10" s="12"/>
      <c r="TPK10" s="12"/>
      <c r="TPL10" s="12"/>
      <c r="TPM10" s="12"/>
      <c r="TPN10" s="12"/>
      <c r="TPO10" s="12"/>
      <c r="TPP10" s="12"/>
      <c r="TPQ10" s="12"/>
      <c r="TPR10" s="12"/>
      <c r="TPS10" s="12"/>
      <c r="TPT10" s="12"/>
      <c r="TPU10" s="12"/>
      <c r="TPV10" s="12"/>
      <c r="TPW10" s="12"/>
      <c r="TPX10" s="12"/>
      <c r="TPY10" s="12"/>
      <c r="TPZ10" s="12"/>
      <c r="TQA10" s="12"/>
      <c r="TQB10" s="12"/>
      <c r="TQC10" s="12"/>
      <c r="TQD10" s="12"/>
      <c r="TQE10" s="12"/>
      <c r="TQF10" s="12"/>
      <c r="TQG10" s="12"/>
      <c r="TQH10" s="12"/>
      <c r="TQI10" s="12"/>
      <c r="TQJ10" s="12"/>
      <c r="TQK10" s="12"/>
      <c r="TQL10" s="12"/>
      <c r="TQM10" s="12"/>
      <c r="TQN10" s="12"/>
      <c r="TQO10" s="12"/>
      <c r="TQP10" s="12"/>
      <c r="TQQ10" s="12"/>
      <c r="TQR10" s="12"/>
      <c r="TQS10" s="12"/>
      <c r="TQT10" s="12"/>
      <c r="TQU10" s="12"/>
      <c r="TQV10" s="12"/>
      <c r="TQW10" s="12"/>
      <c r="TQX10" s="12"/>
      <c r="TQY10" s="12"/>
      <c r="TQZ10" s="12"/>
      <c r="TRA10" s="12"/>
      <c r="TRB10" s="12"/>
      <c r="TRC10" s="12"/>
      <c r="TRD10" s="12"/>
      <c r="TRE10" s="12"/>
      <c r="TRF10" s="12"/>
      <c r="TRG10" s="12"/>
      <c r="TRH10" s="12"/>
      <c r="TRI10" s="12"/>
      <c r="TRJ10" s="12"/>
      <c r="TRK10" s="12"/>
      <c r="TRL10" s="12"/>
      <c r="TRM10" s="12"/>
      <c r="TRN10" s="12"/>
      <c r="TRO10" s="12"/>
      <c r="TRP10" s="12"/>
      <c r="TRQ10" s="12"/>
      <c r="TRR10" s="12"/>
      <c r="TRS10" s="12"/>
      <c r="TRT10" s="12"/>
      <c r="TRU10" s="12"/>
      <c r="TRV10" s="12"/>
      <c r="TRW10" s="12"/>
      <c r="TRX10" s="12"/>
      <c r="TRY10" s="12"/>
      <c r="TRZ10" s="12"/>
      <c r="TSA10" s="12"/>
      <c r="TSB10" s="12"/>
      <c r="TSC10" s="12"/>
      <c r="TSD10" s="12"/>
      <c r="TSE10" s="12"/>
      <c r="TSF10" s="12"/>
      <c r="TSG10" s="12"/>
      <c r="TSH10" s="12"/>
      <c r="TSI10" s="12"/>
      <c r="TSJ10" s="12"/>
      <c r="TSK10" s="12"/>
      <c r="TSL10" s="12"/>
      <c r="TSM10" s="12"/>
      <c r="TSN10" s="12"/>
      <c r="TSO10" s="12"/>
      <c r="TSP10" s="12"/>
      <c r="TSQ10" s="12"/>
      <c r="TSR10" s="12"/>
      <c r="TSS10" s="12"/>
      <c r="TST10" s="12"/>
      <c r="TSU10" s="12"/>
      <c r="TSV10" s="12"/>
      <c r="TSW10" s="12"/>
      <c r="TSX10" s="12"/>
      <c r="TSY10" s="12"/>
      <c r="TSZ10" s="12"/>
      <c r="TTA10" s="12"/>
      <c r="TTB10" s="12"/>
      <c r="TTC10" s="12"/>
      <c r="TTD10" s="12"/>
      <c r="TTE10" s="12"/>
      <c r="TTF10" s="12"/>
      <c r="TTG10" s="12"/>
      <c r="TTH10" s="12"/>
      <c r="TTI10" s="12"/>
      <c r="TTJ10" s="12"/>
      <c r="TTK10" s="12"/>
      <c r="TTL10" s="12"/>
      <c r="TTM10" s="12"/>
      <c r="TTN10" s="12"/>
      <c r="TTO10" s="12"/>
      <c r="TTP10" s="12"/>
      <c r="TTQ10" s="12"/>
      <c r="TTR10" s="12"/>
      <c r="TTS10" s="12"/>
      <c r="TTT10" s="12"/>
      <c r="TTU10" s="12"/>
      <c r="TTV10" s="12"/>
      <c r="TTW10" s="12"/>
      <c r="TTX10" s="12"/>
      <c r="TTY10" s="12"/>
      <c r="TTZ10" s="12"/>
      <c r="TUA10" s="12"/>
      <c r="TUB10" s="12"/>
      <c r="TUC10" s="12"/>
      <c r="TUD10" s="12"/>
      <c r="TUE10" s="12"/>
      <c r="TUF10" s="12"/>
      <c r="TUG10" s="12"/>
      <c r="TUH10" s="12"/>
      <c r="TUI10" s="12"/>
      <c r="TUJ10" s="12"/>
      <c r="TUK10" s="12"/>
      <c r="TUL10" s="12"/>
      <c r="TUM10" s="12"/>
      <c r="TUN10" s="12"/>
      <c r="TUO10" s="12"/>
      <c r="TUP10" s="12"/>
      <c r="TUQ10" s="12"/>
      <c r="TUR10" s="12"/>
      <c r="TUS10" s="12"/>
      <c r="TUT10" s="12"/>
      <c r="TUU10" s="12"/>
      <c r="TUV10" s="12"/>
      <c r="TUW10" s="12"/>
      <c r="TUX10" s="12"/>
      <c r="TUY10" s="12"/>
      <c r="TUZ10" s="12"/>
      <c r="TVA10" s="12"/>
      <c r="TVB10" s="12"/>
      <c r="TVC10" s="12"/>
      <c r="TVD10" s="12"/>
      <c r="TVE10" s="12"/>
      <c r="TVF10" s="12"/>
      <c r="TVG10" s="12"/>
      <c r="TVH10" s="12"/>
      <c r="TVI10" s="12"/>
      <c r="TVJ10" s="12"/>
      <c r="TVK10" s="12"/>
      <c r="TVL10" s="12"/>
      <c r="TVM10" s="12"/>
      <c r="TVN10" s="12"/>
      <c r="TVO10" s="12"/>
      <c r="TVP10" s="12"/>
      <c r="TVQ10" s="12"/>
      <c r="TVR10" s="12"/>
      <c r="TVS10" s="12"/>
      <c r="TVT10" s="12"/>
      <c r="TVU10" s="12"/>
      <c r="TVV10" s="12"/>
      <c r="TVW10" s="12"/>
      <c r="TVX10" s="12"/>
      <c r="TVY10" s="12"/>
      <c r="TVZ10" s="12"/>
      <c r="TWA10" s="12"/>
      <c r="TWB10" s="12"/>
      <c r="TWC10" s="12"/>
      <c r="TWD10" s="12"/>
      <c r="TWE10" s="12"/>
      <c r="TWF10" s="12"/>
      <c r="TWG10" s="12"/>
      <c r="TWH10" s="12"/>
      <c r="TWI10" s="12"/>
      <c r="TWJ10" s="12"/>
      <c r="TWK10" s="12"/>
      <c r="TWL10" s="12"/>
      <c r="TWM10" s="12"/>
      <c r="TWN10" s="12"/>
      <c r="TWO10" s="12"/>
      <c r="TWP10" s="12"/>
      <c r="TWQ10" s="12"/>
      <c r="TWR10" s="12"/>
      <c r="TWS10" s="12"/>
      <c r="TWT10" s="12"/>
      <c r="TWU10" s="12"/>
      <c r="TWV10" s="12"/>
      <c r="TWW10" s="12"/>
      <c r="TWX10" s="12"/>
      <c r="TWY10" s="12"/>
      <c r="TWZ10" s="12"/>
      <c r="TXA10" s="12"/>
      <c r="TXB10" s="12"/>
      <c r="TXC10" s="12"/>
      <c r="TXD10" s="12"/>
      <c r="TXE10" s="12"/>
      <c r="TXF10" s="12"/>
      <c r="TXG10" s="12"/>
      <c r="TXH10" s="12"/>
      <c r="TXI10" s="12"/>
      <c r="TXJ10" s="12"/>
      <c r="TXK10" s="12"/>
      <c r="TXL10" s="12"/>
      <c r="TXM10" s="12"/>
      <c r="TXN10" s="12"/>
      <c r="TXO10" s="12"/>
      <c r="TXP10" s="12"/>
      <c r="TXQ10" s="12"/>
      <c r="TXR10" s="12"/>
      <c r="TXS10" s="12"/>
      <c r="TXT10" s="12"/>
      <c r="TXU10" s="12"/>
      <c r="TXV10" s="12"/>
      <c r="TXW10" s="12"/>
      <c r="TXX10" s="12"/>
      <c r="TXY10" s="12"/>
      <c r="TXZ10" s="12"/>
      <c r="TYA10" s="12"/>
      <c r="TYB10" s="12"/>
      <c r="TYC10" s="12"/>
      <c r="TYD10" s="12"/>
      <c r="TYE10" s="12"/>
      <c r="TYF10" s="12"/>
      <c r="TYG10" s="12"/>
      <c r="TYH10" s="12"/>
      <c r="TYI10" s="12"/>
      <c r="TYJ10" s="12"/>
      <c r="TYK10" s="12"/>
      <c r="TYL10" s="12"/>
      <c r="TYM10" s="12"/>
      <c r="TYN10" s="12"/>
      <c r="TYO10" s="12"/>
      <c r="TYP10" s="12"/>
      <c r="TYQ10" s="12"/>
      <c r="TYR10" s="12"/>
      <c r="TYS10" s="12"/>
      <c r="TYT10" s="12"/>
      <c r="TYU10" s="12"/>
      <c r="TYV10" s="12"/>
      <c r="TYW10" s="12"/>
      <c r="TYX10" s="12"/>
      <c r="TYY10" s="12"/>
      <c r="TYZ10" s="12"/>
      <c r="TZA10" s="12"/>
      <c r="TZB10" s="12"/>
      <c r="TZC10" s="12"/>
      <c r="TZD10" s="12"/>
      <c r="TZE10" s="12"/>
      <c r="TZF10" s="12"/>
      <c r="TZG10" s="12"/>
      <c r="TZH10" s="12"/>
      <c r="TZI10" s="12"/>
      <c r="TZJ10" s="12"/>
      <c r="TZK10" s="12"/>
      <c r="TZL10" s="12"/>
      <c r="TZM10" s="12"/>
      <c r="TZN10" s="12"/>
      <c r="TZO10" s="12"/>
      <c r="TZP10" s="12"/>
      <c r="TZQ10" s="12"/>
      <c r="TZR10" s="12"/>
      <c r="TZS10" s="12"/>
      <c r="TZT10" s="12"/>
      <c r="TZU10" s="12"/>
      <c r="TZV10" s="12"/>
      <c r="TZW10" s="12"/>
      <c r="TZX10" s="12"/>
      <c r="TZY10" s="12"/>
      <c r="TZZ10" s="12"/>
      <c r="UAA10" s="12"/>
      <c r="UAB10" s="12"/>
      <c r="UAC10" s="12"/>
      <c r="UAD10" s="12"/>
      <c r="UAE10" s="12"/>
      <c r="UAF10" s="12"/>
      <c r="UAG10" s="12"/>
      <c r="UAH10" s="12"/>
      <c r="UAI10" s="12"/>
      <c r="UAJ10" s="12"/>
      <c r="UAK10" s="12"/>
      <c r="UAL10" s="12"/>
      <c r="UAM10" s="12"/>
      <c r="UAN10" s="12"/>
      <c r="UAO10" s="12"/>
      <c r="UAP10" s="12"/>
      <c r="UAQ10" s="12"/>
      <c r="UAR10" s="12"/>
      <c r="UAS10" s="12"/>
      <c r="UAT10" s="12"/>
      <c r="UAU10" s="12"/>
      <c r="UAV10" s="12"/>
      <c r="UAW10" s="12"/>
      <c r="UAX10" s="12"/>
      <c r="UAY10" s="12"/>
      <c r="UAZ10" s="12"/>
      <c r="UBA10" s="12"/>
      <c r="UBB10" s="12"/>
      <c r="UBC10" s="12"/>
      <c r="UBD10" s="12"/>
      <c r="UBE10" s="12"/>
      <c r="UBF10" s="12"/>
      <c r="UBG10" s="12"/>
      <c r="UBH10" s="12"/>
      <c r="UBI10" s="12"/>
      <c r="UBJ10" s="12"/>
      <c r="UBK10" s="12"/>
      <c r="UBL10" s="12"/>
      <c r="UBM10" s="12"/>
      <c r="UBN10" s="12"/>
      <c r="UBO10" s="12"/>
      <c r="UBP10" s="12"/>
      <c r="UBQ10" s="12"/>
      <c r="UBR10" s="12"/>
      <c r="UBS10" s="12"/>
      <c r="UBT10" s="12"/>
      <c r="UBU10" s="12"/>
      <c r="UBV10" s="12"/>
      <c r="UBW10" s="12"/>
      <c r="UBX10" s="12"/>
      <c r="UBY10" s="12"/>
      <c r="UBZ10" s="12"/>
      <c r="UCA10" s="12"/>
      <c r="UCB10" s="12"/>
      <c r="UCC10" s="12"/>
      <c r="UCD10" s="12"/>
      <c r="UCE10" s="12"/>
      <c r="UCF10" s="12"/>
      <c r="UCG10" s="12"/>
      <c r="UCH10" s="12"/>
      <c r="UCI10" s="12"/>
      <c r="UCJ10" s="12"/>
      <c r="UCK10" s="12"/>
      <c r="UCL10" s="12"/>
      <c r="UCM10" s="12"/>
      <c r="UCN10" s="12"/>
      <c r="UCO10" s="12"/>
      <c r="UCP10" s="12"/>
      <c r="UCQ10" s="12"/>
      <c r="UCR10" s="12"/>
      <c r="UCS10" s="12"/>
      <c r="UCT10" s="12"/>
      <c r="UCU10" s="12"/>
      <c r="UCV10" s="12"/>
      <c r="UCW10" s="12"/>
      <c r="UCX10" s="12"/>
      <c r="UCY10" s="12"/>
      <c r="UCZ10" s="12"/>
      <c r="UDA10" s="12"/>
      <c r="UDB10" s="12"/>
      <c r="UDC10" s="12"/>
      <c r="UDD10" s="12"/>
      <c r="UDE10" s="12"/>
      <c r="UDF10" s="12"/>
      <c r="UDG10" s="12"/>
      <c r="UDH10" s="12"/>
      <c r="UDI10" s="12"/>
      <c r="UDJ10" s="12"/>
      <c r="UDK10" s="12"/>
      <c r="UDL10" s="12"/>
      <c r="UDM10" s="12"/>
      <c r="UDN10" s="12"/>
      <c r="UDO10" s="12"/>
      <c r="UDP10" s="12"/>
      <c r="UDQ10" s="12"/>
      <c r="UDR10" s="12"/>
      <c r="UDS10" s="12"/>
      <c r="UDT10" s="12"/>
      <c r="UDU10" s="12"/>
      <c r="UDV10" s="12"/>
      <c r="UDW10" s="12"/>
      <c r="UDX10" s="12"/>
      <c r="UDY10" s="12"/>
      <c r="UDZ10" s="12"/>
      <c r="UEA10" s="12"/>
      <c r="UEB10" s="12"/>
      <c r="UEC10" s="12"/>
      <c r="UED10" s="12"/>
      <c r="UEE10" s="12"/>
      <c r="UEF10" s="12"/>
      <c r="UEG10" s="12"/>
      <c r="UEH10" s="12"/>
      <c r="UEI10" s="12"/>
      <c r="UEJ10" s="12"/>
      <c r="UEK10" s="12"/>
      <c r="UEL10" s="12"/>
      <c r="UEM10" s="12"/>
      <c r="UEN10" s="12"/>
      <c r="UEO10" s="12"/>
      <c r="UEP10" s="12"/>
      <c r="UEQ10" s="12"/>
      <c r="UER10" s="12"/>
      <c r="UES10" s="12"/>
      <c r="UET10" s="12"/>
      <c r="UEU10" s="12"/>
      <c r="UEV10" s="12"/>
      <c r="UEW10" s="12"/>
      <c r="UEX10" s="12"/>
      <c r="UEY10" s="12"/>
      <c r="UEZ10" s="12"/>
      <c r="UFA10" s="12"/>
      <c r="UFB10" s="12"/>
      <c r="UFC10" s="12"/>
      <c r="UFD10" s="12"/>
      <c r="UFE10" s="12"/>
      <c r="UFF10" s="12"/>
      <c r="UFG10" s="12"/>
      <c r="UFH10" s="12"/>
      <c r="UFI10" s="12"/>
      <c r="UFJ10" s="12"/>
      <c r="UFK10" s="12"/>
      <c r="UFL10" s="12"/>
      <c r="UFM10" s="12"/>
      <c r="UFN10" s="12"/>
      <c r="UFO10" s="12"/>
      <c r="UFP10" s="12"/>
      <c r="UFQ10" s="12"/>
      <c r="UFR10" s="12"/>
      <c r="UFS10" s="12"/>
      <c r="UFT10" s="12"/>
      <c r="UFU10" s="12"/>
      <c r="UFV10" s="12"/>
      <c r="UFW10" s="12"/>
      <c r="UFX10" s="12"/>
      <c r="UFY10" s="12"/>
      <c r="UFZ10" s="12"/>
      <c r="UGA10" s="12"/>
      <c r="UGB10" s="12"/>
      <c r="UGC10" s="12"/>
      <c r="UGD10" s="12"/>
      <c r="UGE10" s="12"/>
      <c r="UGF10" s="12"/>
      <c r="UGG10" s="12"/>
      <c r="UGH10" s="12"/>
      <c r="UGI10" s="12"/>
      <c r="UGJ10" s="12"/>
      <c r="UGK10" s="12"/>
      <c r="UGL10" s="12"/>
      <c r="UGM10" s="12"/>
      <c r="UGN10" s="12"/>
      <c r="UGO10" s="12"/>
      <c r="UGP10" s="12"/>
      <c r="UGQ10" s="12"/>
      <c r="UGR10" s="12"/>
      <c r="UGS10" s="12"/>
      <c r="UGT10" s="12"/>
      <c r="UGU10" s="12"/>
      <c r="UGV10" s="12"/>
      <c r="UGW10" s="12"/>
      <c r="UGX10" s="12"/>
      <c r="UGY10" s="12"/>
      <c r="UGZ10" s="12"/>
      <c r="UHA10" s="12"/>
      <c r="UHB10" s="12"/>
      <c r="UHC10" s="12"/>
      <c r="UHD10" s="12"/>
      <c r="UHE10" s="12"/>
      <c r="UHF10" s="12"/>
      <c r="UHG10" s="12"/>
      <c r="UHH10" s="12"/>
      <c r="UHI10" s="12"/>
      <c r="UHJ10" s="12"/>
      <c r="UHK10" s="12"/>
      <c r="UHL10" s="12"/>
      <c r="UHM10" s="12"/>
      <c r="UHN10" s="12"/>
      <c r="UHO10" s="12"/>
      <c r="UHP10" s="12"/>
      <c r="UHQ10" s="12"/>
      <c r="UHR10" s="12"/>
      <c r="UHS10" s="12"/>
      <c r="UHT10" s="12"/>
      <c r="UHU10" s="12"/>
      <c r="UHV10" s="12"/>
      <c r="UHW10" s="12"/>
      <c r="UHX10" s="12"/>
      <c r="UHY10" s="12"/>
      <c r="UHZ10" s="12"/>
      <c r="UIA10" s="12"/>
      <c r="UIB10" s="12"/>
      <c r="UIC10" s="12"/>
      <c r="UID10" s="12"/>
      <c r="UIE10" s="12"/>
      <c r="UIF10" s="12"/>
      <c r="UIG10" s="12"/>
      <c r="UIH10" s="12"/>
      <c r="UII10" s="12"/>
      <c r="UIJ10" s="12"/>
      <c r="UIK10" s="12"/>
      <c r="UIL10" s="12"/>
      <c r="UIM10" s="12"/>
      <c r="UIN10" s="12"/>
      <c r="UIO10" s="12"/>
      <c r="UIP10" s="12"/>
      <c r="UIQ10" s="12"/>
      <c r="UIR10" s="12"/>
      <c r="UIS10" s="12"/>
      <c r="UIT10" s="12"/>
      <c r="UIU10" s="12"/>
      <c r="UIV10" s="12"/>
      <c r="UIW10" s="12"/>
      <c r="UIX10" s="12"/>
      <c r="UIY10" s="12"/>
      <c r="UIZ10" s="12"/>
      <c r="UJA10" s="12"/>
      <c r="UJB10" s="12"/>
      <c r="UJC10" s="12"/>
      <c r="UJD10" s="12"/>
      <c r="UJE10" s="12"/>
      <c r="UJF10" s="12"/>
      <c r="UJG10" s="12"/>
      <c r="UJH10" s="12"/>
      <c r="UJI10" s="12"/>
      <c r="UJJ10" s="12"/>
      <c r="UJK10" s="12"/>
      <c r="UJL10" s="12"/>
      <c r="UJM10" s="12"/>
      <c r="UJN10" s="12"/>
      <c r="UJO10" s="12"/>
      <c r="UJP10" s="12"/>
      <c r="UJQ10" s="12"/>
      <c r="UJR10" s="12"/>
      <c r="UJS10" s="12"/>
      <c r="UJT10" s="12"/>
      <c r="UJU10" s="12"/>
      <c r="UJV10" s="12"/>
      <c r="UJW10" s="12"/>
      <c r="UJX10" s="12"/>
      <c r="UJY10" s="12"/>
      <c r="UJZ10" s="12"/>
      <c r="UKA10" s="12"/>
      <c r="UKB10" s="12"/>
      <c r="UKC10" s="12"/>
      <c r="UKD10" s="12"/>
      <c r="UKE10" s="12"/>
      <c r="UKF10" s="12"/>
      <c r="UKG10" s="12"/>
      <c r="UKH10" s="12"/>
      <c r="UKI10" s="12"/>
      <c r="UKJ10" s="12"/>
      <c r="UKK10" s="12"/>
      <c r="UKL10" s="12"/>
      <c r="UKM10" s="12"/>
      <c r="UKN10" s="12"/>
      <c r="UKO10" s="12"/>
      <c r="UKP10" s="12"/>
      <c r="UKQ10" s="12"/>
      <c r="UKR10" s="12"/>
      <c r="UKS10" s="12"/>
      <c r="UKT10" s="12"/>
      <c r="UKU10" s="12"/>
      <c r="UKV10" s="12"/>
      <c r="UKW10" s="12"/>
      <c r="UKX10" s="12"/>
      <c r="UKY10" s="12"/>
      <c r="UKZ10" s="12"/>
      <c r="ULA10" s="12"/>
      <c r="ULB10" s="12"/>
      <c r="ULC10" s="12"/>
      <c r="ULD10" s="12"/>
      <c r="ULE10" s="12"/>
      <c r="ULF10" s="12"/>
      <c r="ULG10" s="12"/>
      <c r="ULH10" s="12"/>
      <c r="ULI10" s="12"/>
      <c r="ULJ10" s="12"/>
      <c r="ULK10" s="12"/>
      <c r="ULL10" s="12"/>
      <c r="ULM10" s="12"/>
      <c r="ULN10" s="12"/>
      <c r="ULO10" s="12"/>
      <c r="ULP10" s="12"/>
      <c r="ULQ10" s="12"/>
      <c r="ULR10" s="12"/>
      <c r="ULS10" s="12"/>
      <c r="ULT10" s="12"/>
      <c r="ULU10" s="12"/>
      <c r="ULV10" s="12"/>
      <c r="ULW10" s="12"/>
      <c r="ULX10" s="12"/>
      <c r="ULY10" s="12"/>
      <c r="ULZ10" s="12"/>
      <c r="UMA10" s="12"/>
      <c r="UMB10" s="12"/>
      <c r="UMC10" s="12"/>
      <c r="UMD10" s="12"/>
      <c r="UME10" s="12"/>
      <c r="UMF10" s="12"/>
      <c r="UMG10" s="12"/>
      <c r="UMH10" s="12"/>
      <c r="UMI10" s="12"/>
      <c r="UMJ10" s="12"/>
      <c r="UMK10" s="12"/>
      <c r="UML10" s="12"/>
      <c r="UMM10" s="12"/>
      <c r="UMN10" s="12"/>
      <c r="UMO10" s="12"/>
      <c r="UMP10" s="12"/>
      <c r="UMQ10" s="12"/>
      <c r="UMR10" s="12"/>
      <c r="UMS10" s="12"/>
      <c r="UMT10" s="12"/>
      <c r="UMU10" s="12"/>
      <c r="UMV10" s="12"/>
      <c r="UMW10" s="12"/>
      <c r="UMX10" s="12"/>
      <c r="UMY10" s="12"/>
      <c r="UMZ10" s="12"/>
      <c r="UNA10" s="12"/>
      <c r="UNB10" s="12"/>
      <c r="UNC10" s="12"/>
      <c r="UND10" s="12"/>
      <c r="UNE10" s="12"/>
      <c r="UNF10" s="12"/>
      <c r="UNG10" s="12"/>
      <c r="UNH10" s="12"/>
      <c r="UNI10" s="12"/>
      <c r="UNJ10" s="12"/>
      <c r="UNK10" s="12"/>
      <c r="UNL10" s="12"/>
      <c r="UNM10" s="12"/>
      <c r="UNN10" s="12"/>
      <c r="UNO10" s="12"/>
      <c r="UNP10" s="12"/>
      <c r="UNQ10" s="12"/>
      <c r="UNR10" s="12"/>
      <c r="UNS10" s="12"/>
      <c r="UNT10" s="12"/>
      <c r="UNU10" s="12"/>
      <c r="UNV10" s="12"/>
      <c r="UNW10" s="12"/>
      <c r="UNX10" s="12"/>
      <c r="UNY10" s="12"/>
      <c r="UNZ10" s="12"/>
      <c r="UOA10" s="12"/>
      <c r="UOB10" s="12"/>
      <c r="UOC10" s="12"/>
      <c r="UOD10" s="12"/>
      <c r="UOE10" s="12"/>
      <c r="UOF10" s="12"/>
      <c r="UOG10" s="12"/>
      <c r="UOH10" s="12"/>
      <c r="UOI10" s="12"/>
      <c r="UOJ10" s="12"/>
      <c r="UOK10" s="12"/>
      <c r="UOL10" s="12"/>
      <c r="UOM10" s="12"/>
      <c r="UON10" s="12"/>
      <c r="UOO10" s="12"/>
      <c r="UOP10" s="12"/>
      <c r="UOQ10" s="12"/>
      <c r="UOR10" s="12"/>
      <c r="UOS10" s="12"/>
      <c r="UOT10" s="12"/>
      <c r="UOU10" s="12"/>
      <c r="UOV10" s="12"/>
      <c r="UOW10" s="12"/>
      <c r="UOX10" s="12"/>
      <c r="UOY10" s="12"/>
      <c r="UOZ10" s="12"/>
      <c r="UPA10" s="12"/>
      <c r="UPB10" s="12"/>
      <c r="UPC10" s="12"/>
      <c r="UPD10" s="12"/>
      <c r="UPE10" s="12"/>
      <c r="UPF10" s="12"/>
      <c r="UPG10" s="12"/>
      <c r="UPH10" s="12"/>
      <c r="UPI10" s="12"/>
      <c r="UPJ10" s="12"/>
      <c r="UPK10" s="12"/>
      <c r="UPL10" s="12"/>
      <c r="UPM10" s="12"/>
      <c r="UPN10" s="12"/>
      <c r="UPO10" s="12"/>
      <c r="UPP10" s="12"/>
      <c r="UPQ10" s="12"/>
      <c r="UPR10" s="12"/>
      <c r="UPS10" s="12"/>
      <c r="UPT10" s="12"/>
      <c r="UPU10" s="12"/>
      <c r="UPV10" s="12"/>
      <c r="UPW10" s="12"/>
      <c r="UPX10" s="12"/>
      <c r="UPY10" s="12"/>
      <c r="UPZ10" s="12"/>
      <c r="UQA10" s="12"/>
      <c r="UQB10" s="12"/>
      <c r="UQC10" s="12"/>
      <c r="UQD10" s="12"/>
      <c r="UQE10" s="12"/>
      <c r="UQF10" s="12"/>
      <c r="UQG10" s="12"/>
      <c r="UQH10" s="12"/>
      <c r="UQI10" s="12"/>
      <c r="UQJ10" s="12"/>
      <c r="UQK10" s="12"/>
      <c r="UQL10" s="12"/>
      <c r="UQM10" s="12"/>
      <c r="UQN10" s="12"/>
      <c r="UQO10" s="12"/>
      <c r="UQP10" s="12"/>
      <c r="UQQ10" s="12"/>
      <c r="UQR10" s="12"/>
      <c r="UQS10" s="12"/>
      <c r="UQT10" s="12"/>
      <c r="UQU10" s="12"/>
      <c r="UQV10" s="12"/>
      <c r="UQW10" s="12"/>
      <c r="UQX10" s="12"/>
      <c r="UQY10" s="12"/>
      <c r="UQZ10" s="12"/>
      <c r="URA10" s="12"/>
      <c r="URB10" s="12"/>
      <c r="URC10" s="12"/>
      <c r="URD10" s="12"/>
      <c r="URE10" s="12"/>
      <c r="URF10" s="12"/>
      <c r="URG10" s="12"/>
      <c r="URH10" s="12"/>
      <c r="URI10" s="12"/>
      <c r="URJ10" s="12"/>
      <c r="URK10" s="12"/>
      <c r="URL10" s="12"/>
      <c r="URM10" s="12"/>
      <c r="URN10" s="12"/>
      <c r="URO10" s="12"/>
      <c r="URP10" s="12"/>
      <c r="URQ10" s="12"/>
      <c r="URR10" s="12"/>
      <c r="URS10" s="12"/>
      <c r="URT10" s="12"/>
      <c r="URU10" s="12"/>
      <c r="URV10" s="12"/>
      <c r="URW10" s="12"/>
      <c r="URX10" s="12"/>
      <c r="URY10" s="12"/>
      <c r="URZ10" s="12"/>
      <c r="USA10" s="12"/>
      <c r="USB10" s="12"/>
      <c r="USC10" s="12"/>
      <c r="USD10" s="12"/>
      <c r="USE10" s="12"/>
      <c r="USF10" s="12"/>
      <c r="USG10" s="12"/>
      <c r="USH10" s="12"/>
      <c r="USI10" s="12"/>
      <c r="USJ10" s="12"/>
      <c r="USK10" s="12"/>
      <c r="USL10" s="12"/>
      <c r="USM10" s="12"/>
      <c r="USN10" s="12"/>
      <c r="USO10" s="12"/>
      <c r="USP10" s="12"/>
      <c r="USQ10" s="12"/>
      <c r="USR10" s="12"/>
      <c r="USS10" s="12"/>
      <c r="UST10" s="12"/>
      <c r="USU10" s="12"/>
      <c r="USV10" s="12"/>
      <c r="USW10" s="12"/>
      <c r="USX10" s="12"/>
      <c r="USY10" s="12"/>
      <c r="USZ10" s="12"/>
      <c r="UTA10" s="12"/>
      <c r="UTB10" s="12"/>
      <c r="UTC10" s="12"/>
      <c r="UTD10" s="12"/>
      <c r="UTE10" s="12"/>
      <c r="UTF10" s="12"/>
      <c r="UTG10" s="12"/>
      <c r="UTH10" s="12"/>
      <c r="UTI10" s="12"/>
      <c r="UTJ10" s="12"/>
      <c r="UTK10" s="12"/>
      <c r="UTL10" s="12"/>
      <c r="UTM10" s="12"/>
      <c r="UTN10" s="12"/>
      <c r="UTO10" s="12"/>
      <c r="UTP10" s="12"/>
      <c r="UTQ10" s="12"/>
      <c r="UTR10" s="12"/>
      <c r="UTS10" s="12"/>
      <c r="UTT10" s="12"/>
      <c r="UTU10" s="12"/>
      <c r="UTV10" s="12"/>
      <c r="UTW10" s="12"/>
      <c r="UTX10" s="12"/>
      <c r="UTY10" s="12"/>
      <c r="UTZ10" s="12"/>
      <c r="UUA10" s="12"/>
      <c r="UUB10" s="12"/>
      <c r="UUC10" s="12"/>
      <c r="UUD10" s="12"/>
      <c r="UUE10" s="12"/>
      <c r="UUF10" s="12"/>
      <c r="UUG10" s="12"/>
      <c r="UUH10" s="12"/>
      <c r="UUI10" s="12"/>
      <c r="UUJ10" s="12"/>
      <c r="UUK10" s="12"/>
      <c r="UUL10" s="12"/>
      <c r="UUM10" s="12"/>
      <c r="UUN10" s="12"/>
      <c r="UUO10" s="12"/>
      <c r="UUP10" s="12"/>
      <c r="UUQ10" s="12"/>
      <c r="UUR10" s="12"/>
      <c r="UUS10" s="12"/>
      <c r="UUT10" s="12"/>
      <c r="UUU10" s="12"/>
      <c r="UUV10" s="12"/>
      <c r="UUW10" s="12"/>
      <c r="UUX10" s="12"/>
      <c r="UUY10" s="12"/>
      <c r="UUZ10" s="12"/>
      <c r="UVA10" s="12"/>
      <c r="UVB10" s="12"/>
      <c r="UVC10" s="12"/>
      <c r="UVD10" s="12"/>
      <c r="UVE10" s="12"/>
      <c r="UVF10" s="12"/>
      <c r="UVG10" s="12"/>
      <c r="UVH10" s="12"/>
      <c r="UVI10" s="12"/>
      <c r="UVJ10" s="12"/>
      <c r="UVK10" s="12"/>
      <c r="UVL10" s="12"/>
      <c r="UVM10" s="12"/>
      <c r="UVN10" s="12"/>
      <c r="UVO10" s="12"/>
      <c r="UVP10" s="12"/>
      <c r="UVQ10" s="12"/>
      <c r="UVR10" s="12"/>
      <c r="UVS10" s="12"/>
      <c r="UVT10" s="12"/>
      <c r="UVU10" s="12"/>
      <c r="UVV10" s="12"/>
      <c r="UVW10" s="12"/>
      <c r="UVX10" s="12"/>
      <c r="UVY10" s="12"/>
      <c r="UVZ10" s="12"/>
      <c r="UWA10" s="12"/>
      <c r="UWB10" s="12"/>
      <c r="UWC10" s="12"/>
      <c r="UWD10" s="12"/>
      <c r="UWE10" s="12"/>
      <c r="UWF10" s="12"/>
      <c r="UWG10" s="12"/>
      <c r="UWH10" s="12"/>
      <c r="UWI10" s="12"/>
      <c r="UWJ10" s="12"/>
      <c r="UWK10" s="12"/>
      <c r="UWL10" s="12"/>
      <c r="UWM10" s="12"/>
      <c r="UWN10" s="12"/>
      <c r="UWO10" s="12"/>
      <c r="UWP10" s="12"/>
      <c r="UWQ10" s="12"/>
      <c r="UWR10" s="12"/>
      <c r="UWS10" s="12"/>
      <c r="UWT10" s="12"/>
      <c r="UWU10" s="12"/>
      <c r="UWV10" s="12"/>
      <c r="UWW10" s="12"/>
      <c r="UWX10" s="12"/>
      <c r="UWY10" s="12"/>
      <c r="UWZ10" s="12"/>
      <c r="UXA10" s="12"/>
      <c r="UXB10" s="12"/>
      <c r="UXC10" s="12"/>
      <c r="UXD10" s="12"/>
      <c r="UXE10" s="12"/>
      <c r="UXF10" s="12"/>
      <c r="UXG10" s="12"/>
      <c r="UXH10" s="12"/>
      <c r="UXI10" s="12"/>
      <c r="UXJ10" s="12"/>
      <c r="UXK10" s="12"/>
      <c r="UXL10" s="12"/>
      <c r="UXM10" s="12"/>
      <c r="UXN10" s="12"/>
      <c r="UXO10" s="12"/>
      <c r="UXP10" s="12"/>
      <c r="UXQ10" s="12"/>
      <c r="UXR10" s="12"/>
      <c r="UXS10" s="12"/>
      <c r="UXT10" s="12"/>
      <c r="UXU10" s="12"/>
      <c r="UXV10" s="12"/>
      <c r="UXW10" s="12"/>
      <c r="UXX10" s="12"/>
      <c r="UXY10" s="12"/>
      <c r="UXZ10" s="12"/>
      <c r="UYA10" s="12"/>
      <c r="UYB10" s="12"/>
      <c r="UYC10" s="12"/>
      <c r="UYD10" s="12"/>
      <c r="UYE10" s="12"/>
      <c r="UYF10" s="12"/>
      <c r="UYG10" s="12"/>
      <c r="UYH10" s="12"/>
      <c r="UYI10" s="12"/>
      <c r="UYJ10" s="12"/>
      <c r="UYK10" s="12"/>
      <c r="UYL10" s="12"/>
      <c r="UYM10" s="12"/>
      <c r="UYN10" s="12"/>
      <c r="UYO10" s="12"/>
      <c r="UYP10" s="12"/>
      <c r="UYQ10" s="12"/>
      <c r="UYR10" s="12"/>
      <c r="UYS10" s="12"/>
      <c r="UYT10" s="12"/>
      <c r="UYU10" s="12"/>
      <c r="UYV10" s="12"/>
      <c r="UYW10" s="12"/>
      <c r="UYX10" s="12"/>
      <c r="UYY10" s="12"/>
      <c r="UYZ10" s="12"/>
      <c r="UZA10" s="12"/>
      <c r="UZB10" s="12"/>
      <c r="UZC10" s="12"/>
      <c r="UZD10" s="12"/>
      <c r="UZE10" s="12"/>
      <c r="UZF10" s="12"/>
      <c r="UZG10" s="12"/>
      <c r="UZH10" s="12"/>
      <c r="UZI10" s="12"/>
      <c r="UZJ10" s="12"/>
      <c r="UZK10" s="12"/>
      <c r="UZL10" s="12"/>
      <c r="UZM10" s="12"/>
      <c r="UZN10" s="12"/>
      <c r="UZO10" s="12"/>
      <c r="UZP10" s="12"/>
      <c r="UZQ10" s="12"/>
      <c r="UZR10" s="12"/>
      <c r="UZS10" s="12"/>
      <c r="UZT10" s="12"/>
      <c r="UZU10" s="12"/>
      <c r="UZV10" s="12"/>
      <c r="UZW10" s="12"/>
      <c r="UZX10" s="12"/>
      <c r="UZY10" s="12"/>
      <c r="UZZ10" s="12"/>
      <c r="VAA10" s="12"/>
      <c r="VAB10" s="12"/>
      <c r="VAC10" s="12"/>
      <c r="VAD10" s="12"/>
      <c r="VAE10" s="12"/>
      <c r="VAF10" s="12"/>
      <c r="VAG10" s="12"/>
      <c r="VAH10" s="12"/>
      <c r="VAI10" s="12"/>
      <c r="VAJ10" s="12"/>
      <c r="VAK10" s="12"/>
      <c r="VAL10" s="12"/>
      <c r="VAM10" s="12"/>
      <c r="VAN10" s="12"/>
      <c r="VAO10" s="12"/>
      <c r="VAP10" s="12"/>
      <c r="VAQ10" s="12"/>
      <c r="VAR10" s="12"/>
      <c r="VAS10" s="12"/>
      <c r="VAT10" s="12"/>
      <c r="VAU10" s="12"/>
      <c r="VAV10" s="12"/>
      <c r="VAW10" s="12"/>
      <c r="VAX10" s="12"/>
      <c r="VAY10" s="12"/>
      <c r="VAZ10" s="12"/>
      <c r="VBA10" s="12"/>
      <c r="VBB10" s="12"/>
      <c r="VBC10" s="12"/>
      <c r="VBD10" s="12"/>
      <c r="VBE10" s="12"/>
      <c r="VBF10" s="12"/>
      <c r="VBG10" s="12"/>
      <c r="VBH10" s="12"/>
      <c r="VBI10" s="12"/>
      <c r="VBJ10" s="12"/>
      <c r="VBK10" s="12"/>
      <c r="VBL10" s="12"/>
      <c r="VBM10" s="12"/>
      <c r="VBN10" s="12"/>
      <c r="VBO10" s="12"/>
      <c r="VBP10" s="12"/>
      <c r="VBQ10" s="12"/>
      <c r="VBR10" s="12"/>
      <c r="VBS10" s="12"/>
      <c r="VBT10" s="12"/>
      <c r="VBU10" s="12"/>
      <c r="VBV10" s="12"/>
      <c r="VBW10" s="12"/>
      <c r="VBX10" s="12"/>
      <c r="VBY10" s="12"/>
      <c r="VBZ10" s="12"/>
      <c r="VCA10" s="12"/>
      <c r="VCB10" s="12"/>
      <c r="VCC10" s="12"/>
      <c r="VCD10" s="12"/>
      <c r="VCE10" s="12"/>
      <c r="VCF10" s="12"/>
      <c r="VCG10" s="12"/>
      <c r="VCH10" s="12"/>
      <c r="VCI10" s="12"/>
      <c r="VCJ10" s="12"/>
      <c r="VCK10" s="12"/>
      <c r="VCL10" s="12"/>
      <c r="VCM10" s="12"/>
      <c r="VCN10" s="12"/>
      <c r="VCO10" s="12"/>
      <c r="VCP10" s="12"/>
      <c r="VCQ10" s="12"/>
      <c r="VCR10" s="12"/>
      <c r="VCS10" s="12"/>
      <c r="VCT10" s="12"/>
      <c r="VCU10" s="12"/>
      <c r="VCV10" s="12"/>
      <c r="VCW10" s="12"/>
      <c r="VCX10" s="12"/>
      <c r="VCY10" s="12"/>
      <c r="VCZ10" s="12"/>
      <c r="VDA10" s="12"/>
      <c r="VDB10" s="12"/>
      <c r="VDC10" s="12"/>
      <c r="VDD10" s="12"/>
      <c r="VDE10" s="12"/>
      <c r="VDF10" s="12"/>
      <c r="VDG10" s="12"/>
      <c r="VDH10" s="12"/>
      <c r="VDI10" s="12"/>
      <c r="VDJ10" s="12"/>
      <c r="VDK10" s="12"/>
      <c r="VDL10" s="12"/>
      <c r="VDM10" s="12"/>
      <c r="VDN10" s="12"/>
      <c r="VDO10" s="12"/>
      <c r="VDP10" s="12"/>
      <c r="VDQ10" s="12"/>
      <c r="VDR10" s="12"/>
      <c r="VDS10" s="12"/>
      <c r="VDT10" s="12"/>
      <c r="VDU10" s="12"/>
      <c r="VDV10" s="12"/>
      <c r="VDW10" s="12"/>
      <c r="VDX10" s="12"/>
      <c r="VDY10" s="12"/>
      <c r="VDZ10" s="12"/>
      <c r="VEA10" s="12"/>
      <c r="VEB10" s="12"/>
      <c r="VEC10" s="12"/>
      <c r="VED10" s="12"/>
      <c r="VEE10" s="12"/>
      <c r="VEF10" s="12"/>
      <c r="VEG10" s="12"/>
      <c r="VEH10" s="12"/>
      <c r="VEI10" s="12"/>
      <c r="VEJ10" s="12"/>
      <c r="VEK10" s="12"/>
      <c r="VEL10" s="12"/>
      <c r="VEM10" s="12"/>
      <c r="VEN10" s="12"/>
      <c r="VEO10" s="12"/>
      <c r="VEP10" s="12"/>
      <c r="VEQ10" s="12"/>
      <c r="VER10" s="12"/>
      <c r="VES10" s="12"/>
      <c r="VET10" s="12"/>
      <c r="VEU10" s="12"/>
      <c r="VEV10" s="12"/>
      <c r="VEW10" s="12"/>
      <c r="VEX10" s="12"/>
      <c r="VEY10" s="12"/>
      <c r="VEZ10" s="12"/>
      <c r="VFA10" s="12"/>
      <c r="VFB10" s="12"/>
      <c r="VFC10" s="12"/>
      <c r="VFD10" s="12"/>
      <c r="VFE10" s="12"/>
      <c r="VFF10" s="12"/>
      <c r="VFG10" s="12"/>
      <c r="VFH10" s="12"/>
      <c r="VFI10" s="12"/>
      <c r="VFJ10" s="12"/>
      <c r="VFK10" s="12"/>
      <c r="VFL10" s="12"/>
      <c r="VFM10" s="12"/>
      <c r="VFN10" s="12"/>
      <c r="VFO10" s="12"/>
      <c r="VFP10" s="12"/>
      <c r="VFQ10" s="12"/>
      <c r="VFR10" s="12"/>
      <c r="VFS10" s="12"/>
      <c r="VFT10" s="12"/>
      <c r="VFU10" s="12"/>
      <c r="VFV10" s="12"/>
      <c r="VFW10" s="12"/>
      <c r="VFX10" s="12"/>
      <c r="VFY10" s="12"/>
      <c r="VFZ10" s="12"/>
      <c r="VGA10" s="12"/>
      <c r="VGB10" s="12"/>
      <c r="VGC10" s="12"/>
      <c r="VGD10" s="12"/>
      <c r="VGE10" s="12"/>
      <c r="VGF10" s="12"/>
      <c r="VGG10" s="12"/>
      <c r="VGH10" s="12"/>
      <c r="VGI10" s="12"/>
      <c r="VGJ10" s="12"/>
      <c r="VGK10" s="12"/>
      <c r="VGL10" s="12"/>
      <c r="VGM10" s="12"/>
      <c r="VGN10" s="12"/>
      <c r="VGO10" s="12"/>
      <c r="VGP10" s="12"/>
      <c r="VGQ10" s="12"/>
      <c r="VGR10" s="12"/>
      <c r="VGS10" s="12"/>
      <c r="VGT10" s="12"/>
      <c r="VGU10" s="12"/>
      <c r="VGV10" s="12"/>
      <c r="VGW10" s="12"/>
      <c r="VGX10" s="12"/>
      <c r="VGY10" s="12"/>
      <c r="VGZ10" s="12"/>
      <c r="VHA10" s="12"/>
      <c r="VHB10" s="12"/>
      <c r="VHC10" s="12"/>
      <c r="VHD10" s="12"/>
      <c r="VHE10" s="12"/>
      <c r="VHF10" s="12"/>
      <c r="VHG10" s="12"/>
      <c r="VHH10" s="12"/>
      <c r="VHI10" s="12"/>
      <c r="VHJ10" s="12"/>
      <c r="VHK10" s="12"/>
      <c r="VHL10" s="12"/>
      <c r="VHM10" s="12"/>
      <c r="VHN10" s="12"/>
      <c r="VHO10" s="12"/>
      <c r="VHP10" s="12"/>
      <c r="VHQ10" s="12"/>
      <c r="VHR10" s="12"/>
      <c r="VHS10" s="12"/>
      <c r="VHT10" s="12"/>
      <c r="VHU10" s="12"/>
      <c r="VHV10" s="12"/>
      <c r="VHW10" s="12"/>
      <c r="VHX10" s="12"/>
      <c r="VHY10" s="12"/>
      <c r="VHZ10" s="12"/>
      <c r="VIA10" s="12"/>
      <c r="VIB10" s="12"/>
      <c r="VIC10" s="12"/>
      <c r="VID10" s="12"/>
      <c r="VIE10" s="12"/>
      <c r="VIF10" s="12"/>
      <c r="VIG10" s="12"/>
      <c r="VIH10" s="12"/>
      <c r="VII10" s="12"/>
      <c r="VIJ10" s="12"/>
      <c r="VIK10" s="12"/>
      <c r="VIL10" s="12"/>
      <c r="VIM10" s="12"/>
      <c r="VIN10" s="12"/>
      <c r="VIO10" s="12"/>
      <c r="VIP10" s="12"/>
      <c r="VIQ10" s="12"/>
      <c r="VIR10" s="12"/>
      <c r="VIS10" s="12"/>
      <c r="VIT10" s="12"/>
      <c r="VIU10" s="12"/>
      <c r="VIV10" s="12"/>
      <c r="VIW10" s="12"/>
      <c r="VIX10" s="12"/>
      <c r="VIY10" s="12"/>
      <c r="VIZ10" s="12"/>
      <c r="VJA10" s="12"/>
      <c r="VJB10" s="12"/>
      <c r="VJC10" s="12"/>
      <c r="VJD10" s="12"/>
      <c r="VJE10" s="12"/>
      <c r="VJF10" s="12"/>
      <c r="VJG10" s="12"/>
      <c r="VJH10" s="12"/>
      <c r="VJI10" s="12"/>
      <c r="VJJ10" s="12"/>
      <c r="VJK10" s="12"/>
      <c r="VJL10" s="12"/>
      <c r="VJM10" s="12"/>
      <c r="VJN10" s="12"/>
      <c r="VJO10" s="12"/>
      <c r="VJP10" s="12"/>
      <c r="VJQ10" s="12"/>
      <c r="VJR10" s="12"/>
      <c r="VJS10" s="12"/>
      <c r="VJT10" s="12"/>
      <c r="VJU10" s="12"/>
      <c r="VJV10" s="12"/>
      <c r="VJW10" s="12"/>
      <c r="VJX10" s="12"/>
      <c r="VJY10" s="12"/>
      <c r="VJZ10" s="12"/>
      <c r="VKA10" s="12"/>
      <c r="VKB10" s="12"/>
      <c r="VKC10" s="12"/>
      <c r="VKD10" s="12"/>
      <c r="VKE10" s="12"/>
      <c r="VKF10" s="12"/>
      <c r="VKG10" s="12"/>
      <c r="VKH10" s="12"/>
      <c r="VKI10" s="12"/>
      <c r="VKJ10" s="12"/>
      <c r="VKK10" s="12"/>
      <c r="VKL10" s="12"/>
      <c r="VKM10" s="12"/>
      <c r="VKN10" s="12"/>
      <c r="VKO10" s="12"/>
      <c r="VKP10" s="12"/>
      <c r="VKQ10" s="12"/>
      <c r="VKR10" s="12"/>
      <c r="VKS10" s="12"/>
      <c r="VKT10" s="12"/>
      <c r="VKU10" s="12"/>
      <c r="VKV10" s="12"/>
      <c r="VKW10" s="12"/>
      <c r="VKX10" s="12"/>
      <c r="VKY10" s="12"/>
      <c r="VKZ10" s="12"/>
      <c r="VLA10" s="12"/>
      <c r="VLB10" s="12"/>
      <c r="VLC10" s="12"/>
      <c r="VLD10" s="12"/>
      <c r="VLE10" s="12"/>
      <c r="VLF10" s="12"/>
      <c r="VLG10" s="12"/>
      <c r="VLH10" s="12"/>
      <c r="VLI10" s="12"/>
      <c r="VLJ10" s="12"/>
      <c r="VLK10" s="12"/>
      <c r="VLL10" s="12"/>
      <c r="VLM10" s="12"/>
      <c r="VLN10" s="12"/>
      <c r="VLO10" s="12"/>
      <c r="VLP10" s="12"/>
      <c r="VLQ10" s="12"/>
      <c r="VLR10" s="12"/>
      <c r="VLS10" s="12"/>
      <c r="VLT10" s="12"/>
      <c r="VLU10" s="12"/>
      <c r="VLV10" s="12"/>
      <c r="VLW10" s="12"/>
      <c r="VLX10" s="12"/>
      <c r="VLY10" s="12"/>
      <c r="VLZ10" s="12"/>
      <c r="VMA10" s="12"/>
      <c r="VMB10" s="12"/>
      <c r="VMC10" s="12"/>
      <c r="VMD10" s="12"/>
      <c r="VME10" s="12"/>
      <c r="VMF10" s="12"/>
      <c r="VMG10" s="12"/>
      <c r="VMH10" s="12"/>
      <c r="VMI10" s="12"/>
      <c r="VMJ10" s="12"/>
      <c r="VMK10" s="12"/>
      <c r="VML10" s="12"/>
      <c r="VMM10" s="12"/>
      <c r="VMN10" s="12"/>
      <c r="VMO10" s="12"/>
      <c r="VMP10" s="12"/>
      <c r="VMQ10" s="12"/>
      <c r="VMR10" s="12"/>
      <c r="VMS10" s="12"/>
      <c r="VMT10" s="12"/>
      <c r="VMU10" s="12"/>
      <c r="VMV10" s="12"/>
      <c r="VMW10" s="12"/>
      <c r="VMX10" s="12"/>
      <c r="VMY10" s="12"/>
      <c r="VMZ10" s="12"/>
      <c r="VNA10" s="12"/>
      <c r="VNB10" s="12"/>
      <c r="VNC10" s="12"/>
      <c r="VND10" s="12"/>
      <c r="VNE10" s="12"/>
      <c r="VNF10" s="12"/>
      <c r="VNG10" s="12"/>
      <c r="VNH10" s="12"/>
      <c r="VNI10" s="12"/>
      <c r="VNJ10" s="12"/>
      <c r="VNK10" s="12"/>
      <c r="VNL10" s="12"/>
      <c r="VNM10" s="12"/>
      <c r="VNN10" s="12"/>
      <c r="VNO10" s="12"/>
      <c r="VNP10" s="12"/>
      <c r="VNQ10" s="12"/>
      <c r="VNR10" s="12"/>
      <c r="VNS10" s="12"/>
      <c r="VNT10" s="12"/>
      <c r="VNU10" s="12"/>
      <c r="VNV10" s="12"/>
      <c r="VNW10" s="12"/>
      <c r="VNX10" s="12"/>
      <c r="VNY10" s="12"/>
      <c r="VNZ10" s="12"/>
      <c r="VOA10" s="12"/>
      <c r="VOB10" s="12"/>
      <c r="VOC10" s="12"/>
      <c r="VOD10" s="12"/>
      <c r="VOE10" s="12"/>
      <c r="VOF10" s="12"/>
      <c r="VOG10" s="12"/>
      <c r="VOH10" s="12"/>
      <c r="VOI10" s="12"/>
      <c r="VOJ10" s="12"/>
      <c r="VOK10" s="12"/>
      <c r="VOL10" s="12"/>
      <c r="VOM10" s="12"/>
      <c r="VON10" s="12"/>
      <c r="VOO10" s="12"/>
      <c r="VOP10" s="12"/>
      <c r="VOQ10" s="12"/>
      <c r="VOR10" s="12"/>
      <c r="VOS10" s="12"/>
      <c r="VOT10" s="12"/>
      <c r="VOU10" s="12"/>
      <c r="VOV10" s="12"/>
      <c r="VOW10" s="12"/>
      <c r="VOX10" s="12"/>
      <c r="VOY10" s="12"/>
      <c r="VOZ10" s="12"/>
      <c r="VPA10" s="12"/>
      <c r="VPB10" s="12"/>
      <c r="VPC10" s="12"/>
      <c r="VPD10" s="12"/>
      <c r="VPE10" s="12"/>
      <c r="VPF10" s="12"/>
      <c r="VPG10" s="12"/>
      <c r="VPH10" s="12"/>
      <c r="VPI10" s="12"/>
      <c r="VPJ10" s="12"/>
      <c r="VPK10" s="12"/>
      <c r="VPL10" s="12"/>
      <c r="VPM10" s="12"/>
      <c r="VPN10" s="12"/>
      <c r="VPO10" s="12"/>
      <c r="VPP10" s="12"/>
      <c r="VPQ10" s="12"/>
      <c r="VPR10" s="12"/>
      <c r="VPS10" s="12"/>
      <c r="VPT10" s="12"/>
      <c r="VPU10" s="12"/>
      <c r="VPV10" s="12"/>
      <c r="VPW10" s="12"/>
      <c r="VPX10" s="12"/>
      <c r="VPY10" s="12"/>
      <c r="VPZ10" s="12"/>
      <c r="VQA10" s="12"/>
      <c r="VQB10" s="12"/>
      <c r="VQC10" s="12"/>
      <c r="VQD10" s="12"/>
      <c r="VQE10" s="12"/>
      <c r="VQF10" s="12"/>
      <c r="VQG10" s="12"/>
      <c r="VQH10" s="12"/>
      <c r="VQI10" s="12"/>
      <c r="VQJ10" s="12"/>
      <c r="VQK10" s="12"/>
      <c r="VQL10" s="12"/>
      <c r="VQM10" s="12"/>
      <c r="VQN10" s="12"/>
      <c r="VQO10" s="12"/>
      <c r="VQP10" s="12"/>
      <c r="VQQ10" s="12"/>
      <c r="VQR10" s="12"/>
      <c r="VQS10" s="12"/>
      <c r="VQT10" s="12"/>
      <c r="VQU10" s="12"/>
      <c r="VQV10" s="12"/>
      <c r="VQW10" s="12"/>
      <c r="VQX10" s="12"/>
      <c r="VQY10" s="12"/>
      <c r="VQZ10" s="12"/>
      <c r="VRA10" s="12"/>
      <c r="VRB10" s="12"/>
      <c r="VRC10" s="12"/>
      <c r="VRD10" s="12"/>
      <c r="VRE10" s="12"/>
      <c r="VRF10" s="12"/>
      <c r="VRG10" s="12"/>
      <c r="VRH10" s="12"/>
      <c r="VRI10" s="12"/>
      <c r="VRJ10" s="12"/>
      <c r="VRK10" s="12"/>
      <c r="VRL10" s="12"/>
      <c r="VRM10" s="12"/>
      <c r="VRN10" s="12"/>
      <c r="VRO10" s="12"/>
      <c r="VRP10" s="12"/>
      <c r="VRQ10" s="12"/>
      <c r="VRR10" s="12"/>
      <c r="VRS10" s="12"/>
      <c r="VRT10" s="12"/>
      <c r="VRU10" s="12"/>
      <c r="VRV10" s="12"/>
      <c r="VRW10" s="12"/>
      <c r="VRX10" s="12"/>
      <c r="VRY10" s="12"/>
      <c r="VRZ10" s="12"/>
      <c r="VSA10" s="12"/>
      <c r="VSB10" s="12"/>
      <c r="VSC10" s="12"/>
      <c r="VSD10" s="12"/>
      <c r="VSE10" s="12"/>
      <c r="VSF10" s="12"/>
      <c r="VSG10" s="12"/>
      <c r="VSH10" s="12"/>
      <c r="VSI10" s="12"/>
      <c r="VSJ10" s="12"/>
      <c r="VSK10" s="12"/>
      <c r="VSL10" s="12"/>
      <c r="VSM10" s="12"/>
      <c r="VSN10" s="12"/>
      <c r="VSO10" s="12"/>
      <c r="VSP10" s="12"/>
      <c r="VSQ10" s="12"/>
      <c r="VSR10" s="12"/>
      <c r="VSS10" s="12"/>
      <c r="VST10" s="12"/>
      <c r="VSU10" s="12"/>
      <c r="VSV10" s="12"/>
      <c r="VSW10" s="12"/>
      <c r="VSX10" s="12"/>
      <c r="VSY10" s="12"/>
      <c r="VSZ10" s="12"/>
      <c r="VTA10" s="12"/>
      <c r="VTB10" s="12"/>
      <c r="VTC10" s="12"/>
      <c r="VTD10" s="12"/>
      <c r="VTE10" s="12"/>
      <c r="VTF10" s="12"/>
      <c r="VTG10" s="12"/>
      <c r="VTH10" s="12"/>
      <c r="VTI10" s="12"/>
      <c r="VTJ10" s="12"/>
      <c r="VTK10" s="12"/>
      <c r="VTL10" s="12"/>
      <c r="VTM10" s="12"/>
      <c r="VTN10" s="12"/>
      <c r="VTO10" s="12"/>
      <c r="VTP10" s="12"/>
      <c r="VTQ10" s="12"/>
      <c r="VTR10" s="12"/>
      <c r="VTS10" s="12"/>
      <c r="VTT10" s="12"/>
      <c r="VTU10" s="12"/>
      <c r="VTV10" s="12"/>
      <c r="VTW10" s="12"/>
      <c r="VTX10" s="12"/>
      <c r="VTY10" s="12"/>
      <c r="VTZ10" s="12"/>
      <c r="VUA10" s="12"/>
      <c r="VUB10" s="12"/>
      <c r="VUC10" s="12"/>
      <c r="VUD10" s="12"/>
      <c r="VUE10" s="12"/>
      <c r="VUF10" s="12"/>
      <c r="VUG10" s="12"/>
      <c r="VUH10" s="12"/>
      <c r="VUI10" s="12"/>
      <c r="VUJ10" s="12"/>
      <c r="VUK10" s="12"/>
      <c r="VUL10" s="12"/>
      <c r="VUM10" s="12"/>
      <c r="VUN10" s="12"/>
      <c r="VUO10" s="12"/>
      <c r="VUP10" s="12"/>
      <c r="VUQ10" s="12"/>
      <c r="VUR10" s="12"/>
      <c r="VUS10" s="12"/>
      <c r="VUT10" s="12"/>
      <c r="VUU10" s="12"/>
      <c r="VUV10" s="12"/>
      <c r="VUW10" s="12"/>
      <c r="VUX10" s="12"/>
      <c r="VUY10" s="12"/>
      <c r="VUZ10" s="12"/>
      <c r="VVA10" s="12"/>
      <c r="VVB10" s="12"/>
      <c r="VVC10" s="12"/>
      <c r="VVD10" s="12"/>
      <c r="VVE10" s="12"/>
      <c r="VVF10" s="12"/>
      <c r="VVG10" s="12"/>
      <c r="VVH10" s="12"/>
      <c r="VVI10" s="12"/>
      <c r="VVJ10" s="12"/>
      <c r="VVK10" s="12"/>
      <c r="VVL10" s="12"/>
      <c r="VVM10" s="12"/>
      <c r="VVN10" s="12"/>
      <c r="VVO10" s="12"/>
      <c r="VVP10" s="12"/>
      <c r="VVQ10" s="12"/>
      <c r="VVR10" s="12"/>
      <c r="VVS10" s="12"/>
      <c r="VVT10" s="12"/>
      <c r="VVU10" s="12"/>
      <c r="VVV10" s="12"/>
      <c r="VVW10" s="12"/>
      <c r="VVX10" s="12"/>
      <c r="VVY10" s="12"/>
      <c r="VVZ10" s="12"/>
      <c r="VWA10" s="12"/>
      <c r="VWB10" s="12"/>
      <c r="VWC10" s="12"/>
      <c r="VWD10" s="12"/>
      <c r="VWE10" s="12"/>
      <c r="VWF10" s="12"/>
      <c r="VWG10" s="12"/>
      <c r="VWH10" s="12"/>
      <c r="VWI10" s="12"/>
      <c r="VWJ10" s="12"/>
      <c r="VWK10" s="12"/>
      <c r="VWL10" s="12"/>
      <c r="VWM10" s="12"/>
      <c r="VWN10" s="12"/>
      <c r="VWO10" s="12"/>
      <c r="VWP10" s="12"/>
      <c r="VWQ10" s="12"/>
      <c r="VWR10" s="12"/>
      <c r="VWS10" s="12"/>
      <c r="VWT10" s="12"/>
      <c r="VWU10" s="12"/>
      <c r="VWV10" s="12"/>
      <c r="VWW10" s="12"/>
      <c r="VWX10" s="12"/>
      <c r="VWY10" s="12"/>
      <c r="VWZ10" s="12"/>
      <c r="VXA10" s="12"/>
      <c r="VXB10" s="12"/>
      <c r="VXC10" s="12"/>
      <c r="VXD10" s="12"/>
      <c r="VXE10" s="12"/>
      <c r="VXF10" s="12"/>
      <c r="VXG10" s="12"/>
      <c r="VXH10" s="12"/>
      <c r="VXI10" s="12"/>
      <c r="VXJ10" s="12"/>
      <c r="VXK10" s="12"/>
      <c r="VXL10" s="12"/>
      <c r="VXM10" s="12"/>
      <c r="VXN10" s="12"/>
      <c r="VXO10" s="12"/>
      <c r="VXP10" s="12"/>
      <c r="VXQ10" s="12"/>
      <c r="VXR10" s="12"/>
      <c r="VXS10" s="12"/>
      <c r="VXT10" s="12"/>
      <c r="VXU10" s="12"/>
      <c r="VXV10" s="12"/>
      <c r="VXW10" s="12"/>
      <c r="VXX10" s="12"/>
      <c r="VXY10" s="12"/>
      <c r="VXZ10" s="12"/>
      <c r="VYA10" s="12"/>
      <c r="VYB10" s="12"/>
      <c r="VYC10" s="12"/>
      <c r="VYD10" s="12"/>
      <c r="VYE10" s="12"/>
      <c r="VYF10" s="12"/>
      <c r="VYG10" s="12"/>
      <c r="VYH10" s="12"/>
      <c r="VYI10" s="12"/>
      <c r="VYJ10" s="12"/>
      <c r="VYK10" s="12"/>
      <c r="VYL10" s="12"/>
      <c r="VYM10" s="12"/>
      <c r="VYN10" s="12"/>
      <c r="VYO10" s="12"/>
      <c r="VYP10" s="12"/>
      <c r="VYQ10" s="12"/>
      <c r="VYR10" s="12"/>
      <c r="VYS10" s="12"/>
      <c r="VYT10" s="12"/>
      <c r="VYU10" s="12"/>
      <c r="VYV10" s="12"/>
      <c r="VYW10" s="12"/>
      <c r="VYX10" s="12"/>
      <c r="VYY10" s="12"/>
      <c r="VYZ10" s="12"/>
      <c r="VZA10" s="12"/>
      <c r="VZB10" s="12"/>
      <c r="VZC10" s="12"/>
      <c r="VZD10" s="12"/>
      <c r="VZE10" s="12"/>
      <c r="VZF10" s="12"/>
      <c r="VZG10" s="12"/>
      <c r="VZH10" s="12"/>
      <c r="VZI10" s="12"/>
      <c r="VZJ10" s="12"/>
      <c r="VZK10" s="12"/>
      <c r="VZL10" s="12"/>
      <c r="VZM10" s="12"/>
      <c r="VZN10" s="12"/>
      <c r="VZO10" s="12"/>
      <c r="VZP10" s="12"/>
      <c r="VZQ10" s="12"/>
      <c r="VZR10" s="12"/>
      <c r="VZS10" s="12"/>
      <c r="VZT10" s="12"/>
      <c r="VZU10" s="12"/>
      <c r="VZV10" s="12"/>
      <c r="VZW10" s="12"/>
      <c r="VZX10" s="12"/>
      <c r="VZY10" s="12"/>
      <c r="VZZ10" s="12"/>
      <c r="WAA10" s="12"/>
      <c r="WAB10" s="12"/>
      <c r="WAC10" s="12"/>
      <c r="WAD10" s="12"/>
      <c r="WAE10" s="12"/>
      <c r="WAF10" s="12"/>
      <c r="WAG10" s="12"/>
      <c r="WAH10" s="12"/>
      <c r="WAI10" s="12"/>
      <c r="WAJ10" s="12"/>
      <c r="WAK10" s="12"/>
      <c r="WAL10" s="12"/>
      <c r="WAM10" s="12"/>
      <c r="WAN10" s="12"/>
      <c r="WAO10" s="12"/>
      <c r="WAP10" s="12"/>
      <c r="WAQ10" s="12"/>
      <c r="WAR10" s="12"/>
      <c r="WAS10" s="12"/>
      <c r="WAT10" s="12"/>
      <c r="WAU10" s="12"/>
      <c r="WAV10" s="12"/>
      <c r="WAW10" s="12"/>
      <c r="WAX10" s="12"/>
      <c r="WAY10" s="12"/>
      <c r="WAZ10" s="12"/>
      <c r="WBA10" s="12"/>
      <c r="WBB10" s="12"/>
      <c r="WBC10" s="12"/>
      <c r="WBD10" s="12"/>
      <c r="WBE10" s="12"/>
      <c r="WBF10" s="12"/>
      <c r="WBG10" s="12"/>
      <c r="WBH10" s="12"/>
      <c r="WBI10" s="12"/>
      <c r="WBJ10" s="12"/>
      <c r="WBK10" s="12"/>
      <c r="WBL10" s="12"/>
      <c r="WBM10" s="12"/>
      <c r="WBN10" s="12"/>
      <c r="WBO10" s="12"/>
      <c r="WBP10" s="12"/>
      <c r="WBQ10" s="12"/>
      <c r="WBR10" s="12"/>
      <c r="WBS10" s="12"/>
      <c r="WBT10" s="12"/>
      <c r="WBU10" s="12"/>
      <c r="WBV10" s="12"/>
      <c r="WBW10" s="12"/>
      <c r="WBX10" s="12"/>
      <c r="WBY10" s="12"/>
      <c r="WBZ10" s="12"/>
      <c r="WCA10" s="12"/>
      <c r="WCB10" s="12"/>
      <c r="WCC10" s="12"/>
      <c r="WCD10" s="12"/>
      <c r="WCE10" s="12"/>
      <c r="WCF10" s="12"/>
      <c r="WCG10" s="12"/>
      <c r="WCH10" s="12"/>
      <c r="WCI10" s="12"/>
      <c r="WCJ10" s="12"/>
      <c r="WCK10" s="12"/>
      <c r="WCL10" s="12"/>
      <c r="WCM10" s="12"/>
      <c r="WCN10" s="12"/>
      <c r="WCO10" s="12"/>
      <c r="WCP10" s="12"/>
      <c r="WCQ10" s="12"/>
      <c r="WCR10" s="12"/>
      <c r="WCS10" s="12"/>
      <c r="WCT10" s="12"/>
      <c r="WCU10" s="12"/>
      <c r="WCV10" s="12"/>
      <c r="WCW10" s="12"/>
      <c r="WCX10" s="12"/>
      <c r="WCY10" s="12"/>
      <c r="WCZ10" s="12"/>
      <c r="WDA10" s="12"/>
      <c r="WDB10" s="12"/>
      <c r="WDC10" s="12"/>
      <c r="WDD10" s="12"/>
      <c r="WDE10" s="12"/>
      <c r="WDF10" s="12"/>
      <c r="WDG10" s="12"/>
      <c r="WDH10" s="12"/>
      <c r="WDI10" s="12"/>
      <c r="WDJ10" s="12"/>
      <c r="WDK10" s="12"/>
      <c r="WDL10" s="12"/>
      <c r="WDM10" s="12"/>
      <c r="WDN10" s="12"/>
      <c r="WDO10" s="12"/>
      <c r="WDP10" s="12"/>
      <c r="WDQ10" s="12"/>
      <c r="WDR10" s="12"/>
      <c r="WDS10" s="12"/>
      <c r="WDT10" s="12"/>
      <c r="WDU10" s="12"/>
      <c r="WDV10" s="12"/>
      <c r="WDW10" s="12"/>
      <c r="WDX10" s="12"/>
      <c r="WDY10" s="12"/>
      <c r="WDZ10" s="12"/>
      <c r="WEA10" s="12"/>
      <c r="WEB10" s="12"/>
      <c r="WEC10" s="12"/>
      <c r="WED10" s="12"/>
      <c r="WEE10" s="12"/>
      <c r="WEF10" s="12"/>
      <c r="WEG10" s="12"/>
      <c r="WEH10" s="12"/>
      <c r="WEI10" s="12"/>
      <c r="WEJ10" s="12"/>
      <c r="WEK10" s="12"/>
      <c r="WEL10" s="12"/>
      <c r="WEM10" s="12"/>
      <c r="WEN10" s="12"/>
      <c r="WEO10" s="12"/>
      <c r="WEP10" s="12"/>
      <c r="WEQ10" s="12"/>
      <c r="WER10" s="12"/>
      <c r="WES10" s="12"/>
      <c r="WET10" s="12"/>
      <c r="WEU10" s="12"/>
      <c r="WEV10" s="12"/>
      <c r="WEW10" s="12"/>
      <c r="WEX10" s="12"/>
      <c r="WEY10" s="12"/>
      <c r="WEZ10" s="12"/>
      <c r="WFA10" s="12"/>
      <c r="WFB10" s="12"/>
      <c r="WFC10" s="12"/>
      <c r="WFD10" s="12"/>
      <c r="WFE10" s="12"/>
      <c r="WFF10" s="12"/>
      <c r="WFG10" s="12"/>
      <c r="WFH10" s="12"/>
      <c r="WFI10" s="12"/>
      <c r="WFJ10" s="12"/>
      <c r="WFK10" s="12"/>
      <c r="WFL10" s="12"/>
      <c r="WFM10" s="12"/>
      <c r="WFN10" s="12"/>
      <c r="WFO10" s="12"/>
      <c r="WFP10" s="12"/>
      <c r="WFQ10" s="12"/>
      <c r="WFR10" s="12"/>
      <c r="WFS10" s="12"/>
      <c r="WFT10" s="12"/>
      <c r="WFU10" s="12"/>
      <c r="WFV10" s="12"/>
      <c r="WFW10" s="12"/>
      <c r="WFX10" s="12"/>
      <c r="WFY10" s="12"/>
      <c r="WFZ10" s="12"/>
      <c r="WGA10" s="12"/>
      <c r="WGB10" s="12"/>
      <c r="WGC10" s="12"/>
      <c r="WGD10" s="12"/>
      <c r="WGE10" s="12"/>
      <c r="WGF10" s="12"/>
      <c r="WGG10" s="12"/>
      <c r="WGH10" s="12"/>
      <c r="WGI10" s="12"/>
      <c r="WGJ10" s="12"/>
      <c r="WGK10" s="12"/>
      <c r="WGL10" s="12"/>
      <c r="WGM10" s="12"/>
      <c r="WGN10" s="12"/>
      <c r="WGO10" s="12"/>
      <c r="WGP10" s="12"/>
      <c r="WGQ10" s="12"/>
      <c r="WGR10" s="12"/>
      <c r="WGS10" s="12"/>
      <c r="WGT10" s="12"/>
      <c r="WGU10" s="12"/>
      <c r="WGV10" s="12"/>
      <c r="WGW10" s="12"/>
      <c r="WGX10" s="12"/>
      <c r="WGY10" s="12"/>
      <c r="WGZ10" s="12"/>
      <c r="WHA10" s="12"/>
      <c r="WHB10" s="12"/>
      <c r="WHC10" s="12"/>
      <c r="WHD10" s="12"/>
      <c r="WHE10" s="12"/>
      <c r="WHF10" s="12"/>
      <c r="WHG10" s="12"/>
      <c r="WHH10" s="12"/>
      <c r="WHI10" s="12"/>
      <c r="WHJ10" s="12"/>
      <c r="WHK10" s="12"/>
      <c r="WHL10" s="12"/>
      <c r="WHM10" s="12"/>
      <c r="WHN10" s="12"/>
      <c r="WHO10" s="12"/>
      <c r="WHP10" s="12"/>
      <c r="WHQ10" s="12"/>
      <c r="WHR10" s="12"/>
      <c r="WHS10" s="12"/>
      <c r="WHT10" s="12"/>
      <c r="WHU10" s="12"/>
      <c r="WHV10" s="12"/>
      <c r="WHW10" s="12"/>
      <c r="WHX10" s="12"/>
      <c r="WHY10" s="12"/>
      <c r="WHZ10" s="12"/>
      <c r="WIA10" s="12"/>
      <c r="WIB10" s="12"/>
      <c r="WIC10" s="12"/>
      <c r="WID10" s="12"/>
      <c r="WIE10" s="12"/>
      <c r="WIF10" s="12"/>
      <c r="WIG10" s="12"/>
      <c r="WIH10" s="12"/>
      <c r="WII10" s="12"/>
      <c r="WIJ10" s="12"/>
      <c r="WIK10" s="12"/>
      <c r="WIL10" s="12"/>
      <c r="WIM10" s="12"/>
      <c r="WIN10" s="12"/>
      <c r="WIO10" s="12"/>
      <c r="WIP10" s="12"/>
      <c r="WIQ10" s="12"/>
      <c r="WIR10" s="12"/>
      <c r="WIS10" s="12"/>
      <c r="WIT10" s="12"/>
      <c r="WIU10" s="12"/>
      <c r="WIV10" s="12"/>
      <c r="WIW10" s="12"/>
      <c r="WIX10" s="12"/>
      <c r="WIY10" s="12"/>
      <c r="WIZ10" s="12"/>
      <c r="WJA10" s="12"/>
      <c r="WJB10" s="12"/>
      <c r="WJC10" s="12"/>
      <c r="WJD10" s="12"/>
      <c r="WJE10" s="12"/>
      <c r="WJF10" s="12"/>
      <c r="WJG10" s="12"/>
      <c r="WJH10" s="12"/>
      <c r="WJI10" s="12"/>
      <c r="WJJ10" s="12"/>
      <c r="WJK10" s="12"/>
      <c r="WJL10" s="12"/>
      <c r="WJM10" s="12"/>
      <c r="WJN10" s="12"/>
      <c r="WJO10" s="12"/>
      <c r="WJP10" s="12"/>
      <c r="WJQ10" s="12"/>
      <c r="WJR10" s="12"/>
      <c r="WJS10" s="12"/>
      <c r="WJT10" s="12"/>
      <c r="WJU10" s="12"/>
      <c r="WJV10" s="12"/>
      <c r="WJW10" s="12"/>
      <c r="WJX10" s="12"/>
      <c r="WJY10" s="12"/>
      <c r="WJZ10" s="12"/>
      <c r="WKA10" s="12"/>
      <c r="WKB10" s="12"/>
      <c r="WKC10" s="12"/>
      <c r="WKD10" s="12"/>
      <c r="WKE10" s="12"/>
      <c r="WKF10" s="12"/>
      <c r="WKG10" s="12"/>
      <c r="WKH10" s="12"/>
      <c r="WKI10" s="12"/>
      <c r="WKJ10" s="12"/>
      <c r="WKK10" s="12"/>
      <c r="WKL10" s="12"/>
      <c r="WKM10" s="12"/>
      <c r="WKN10" s="12"/>
      <c r="WKO10" s="12"/>
      <c r="WKP10" s="12"/>
      <c r="WKQ10" s="12"/>
      <c r="WKR10" s="12"/>
      <c r="WKS10" s="12"/>
      <c r="WKT10" s="12"/>
      <c r="WKU10" s="12"/>
      <c r="WKV10" s="12"/>
      <c r="WKW10" s="12"/>
      <c r="WKX10" s="12"/>
      <c r="WKY10" s="12"/>
      <c r="WKZ10" s="12"/>
      <c r="WLA10" s="12"/>
      <c r="WLB10" s="12"/>
      <c r="WLC10" s="12"/>
      <c r="WLD10" s="12"/>
      <c r="WLE10" s="12"/>
      <c r="WLF10" s="12"/>
      <c r="WLG10" s="12"/>
      <c r="WLH10" s="12"/>
      <c r="WLI10" s="12"/>
      <c r="WLJ10" s="12"/>
      <c r="WLK10" s="12"/>
      <c r="WLL10" s="12"/>
      <c r="WLM10" s="12"/>
      <c r="WLN10" s="12"/>
      <c r="WLO10" s="12"/>
      <c r="WLP10" s="12"/>
      <c r="WLQ10" s="12"/>
      <c r="WLR10" s="12"/>
      <c r="WLS10" s="12"/>
      <c r="WLT10" s="12"/>
      <c r="WLU10" s="12"/>
      <c r="WLV10" s="12"/>
      <c r="WLW10" s="12"/>
      <c r="WLX10" s="12"/>
      <c r="WLY10" s="12"/>
      <c r="WLZ10" s="12"/>
      <c r="WMA10" s="12"/>
      <c r="WMB10" s="12"/>
      <c r="WMC10" s="12"/>
      <c r="WMD10" s="12"/>
      <c r="WME10" s="12"/>
      <c r="WMF10" s="12"/>
      <c r="WMG10" s="12"/>
      <c r="WMH10" s="12"/>
      <c r="WMI10" s="12"/>
      <c r="WMJ10" s="12"/>
      <c r="WMK10" s="12"/>
      <c r="WML10" s="12"/>
      <c r="WMM10" s="12"/>
      <c r="WMN10" s="12"/>
      <c r="WMO10" s="12"/>
      <c r="WMP10" s="12"/>
      <c r="WMQ10" s="12"/>
      <c r="WMR10" s="12"/>
      <c r="WMS10" s="12"/>
      <c r="WMT10" s="12"/>
      <c r="WMU10" s="12"/>
      <c r="WMV10" s="12"/>
      <c r="WMW10" s="12"/>
      <c r="WMX10" s="12"/>
      <c r="WMY10" s="12"/>
      <c r="WMZ10" s="12"/>
      <c r="WNA10" s="12"/>
      <c r="WNB10" s="12"/>
      <c r="WNC10" s="12"/>
      <c r="WND10" s="12"/>
      <c r="WNE10" s="12"/>
      <c r="WNF10" s="12"/>
      <c r="WNG10" s="12"/>
      <c r="WNH10" s="12"/>
      <c r="WNI10" s="12"/>
      <c r="WNJ10" s="12"/>
      <c r="WNK10" s="12"/>
      <c r="WNL10" s="12"/>
      <c r="WNM10" s="12"/>
      <c r="WNN10" s="12"/>
      <c r="WNO10" s="12"/>
      <c r="WNP10" s="12"/>
      <c r="WNQ10" s="12"/>
      <c r="WNR10" s="12"/>
      <c r="WNS10" s="12"/>
      <c r="WNT10" s="12"/>
      <c r="WNU10" s="12"/>
      <c r="WNV10" s="12"/>
      <c r="WNW10" s="12"/>
      <c r="WNX10" s="12"/>
      <c r="WNY10" s="12"/>
      <c r="WNZ10" s="12"/>
      <c r="WOA10" s="12"/>
      <c r="WOB10" s="12"/>
      <c r="WOC10" s="12"/>
      <c r="WOD10" s="12"/>
      <c r="WOE10" s="12"/>
      <c r="WOF10" s="12"/>
      <c r="WOG10" s="12"/>
      <c r="WOH10" s="12"/>
      <c r="WOI10" s="12"/>
      <c r="WOJ10" s="12"/>
      <c r="WOK10" s="12"/>
      <c r="WOL10" s="12"/>
      <c r="WOM10" s="12"/>
      <c r="WON10" s="12"/>
      <c r="WOO10" s="12"/>
      <c r="WOP10" s="12"/>
      <c r="WOQ10" s="12"/>
      <c r="WOR10" s="12"/>
      <c r="WOS10" s="12"/>
      <c r="WOT10" s="12"/>
      <c r="WOU10" s="12"/>
      <c r="WOV10" s="12"/>
      <c r="WOW10" s="12"/>
      <c r="WOX10" s="12"/>
      <c r="WOY10" s="12"/>
      <c r="WOZ10" s="12"/>
      <c r="WPA10" s="12"/>
      <c r="WPB10" s="12"/>
      <c r="WPC10" s="12"/>
      <c r="WPD10" s="12"/>
      <c r="WPE10" s="12"/>
      <c r="WPF10" s="12"/>
      <c r="WPG10" s="12"/>
      <c r="WPH10" s="12"/>
      <c r="WPI10" s="12"/>
      <c r="WPJ10" s="12"/>
      <c r="WPK10" s="12"/>
      <c r="WPL10" s="12"/>
      <c r="WPM10" s="12"/>
      <c r="WPN10" s="12"/>
      <c r="WPO10" s="12"/>
      <c r="WPP10" s="12"/>
      <c r="WPQ10" s="12"/>
      <c r="WPR10" s="12"/>
      <c r="WPS10" s="12"/>
      <c r="WPT10" s="12"/>
      <c r="WPU10" s="12"/>
      <c r="WPV10" s="12"/>
      <c r="WPW10" s="12"/>
      <c r="WPX10" s="12"/>
      <c r="WPY10" s="12"/>
      <c r="WPZ10" s="12"/>
      <c r="WQA10" s="12"/>
      <c r="WQB10" s="12"/>
      <c r="WQC10" s="12"/>
      <c r="WQD10" s="12"/>
    </row>
    <row r="11" spans="1:15994" s="21" customFormat="1" ht="45.75" thickBot="1">
      <c r="A11" s="48" t="s">
        <v>33</v>
      </c>
      <c r="B11" s="47"/>
      <c r="C11" s="428"/>
      <c r="D11" s="47"/>
      <c r="E11" s="47"/>
      <c r="F11" s="47"/>
      <c r="G11" s="49">
        <f>+G9+G10</f>
        <v>847.5</v>
      </c>
      <c r="H11" s="49">
        <f>+H9+H10</f>
        <v>889.88</v>
      </c>
      <c r="I11" s="50"/>
      <c r="J11" s="553" t="str">
        <f>+J10</f>
        <v>B. Braun Medical-197-20s</v>
      </c>
      <c r="K11" s="20" t="s">
        <v>16</v>
      </c>
      <c r="L11" s="49">
        <f>+L9+L10</f>
        <v>0</v>
      </c>
      <c r="M11" s="49">
        <f>+M9+M10</f>
        <v>0</v>
      </c>
      <c r="N11" s="551">
        <f>M11*100/H11</f>
        <v>0</v>
      </c>
      <c r="O11" s="113" t="s">
        <v>0</v>
      </c>
      <c r="S11" s="12">
        <f t="shared" si="0"/>
        <v>0</v>
      </c>
    </row>
    <row r="12" spans="1:15994" ht="30.75" thickBot="1">
      <c r="A12" s="76" t="s">
        <v>35</v>
      </c>
      <c r="B12" s="77" t="s">
        <v>15</v>
      </c>
      <c r="C12" s="82">
        <v>30</v>
      </c>
      <c r="D12" s="78">
        <v>17.95</v>
      </c>
      <c r="E12" s="78"/>
      <c r="F12" s="55">
        <v>0.05</v>
      </c>
      <c r="G12" s="56">
        <v>538.5</v>
      </c>
      <c r="H12" s="56">
        <v>565.42500000000007</v>
      </c>
      <c r="I12" s="57" t="s">
        <v>36</v>
      </c>
      <c r="J12" s="53" t="s">
        <v>284</v>
      </c>
      <c r="K12" s="548"/>
      <c r="L12" s="17">
        <f>K12*D12</f>
        <v>0</v>
      </c>
      <c r="M12" s="554">
        <f>K12*D12*1.05</f>
        <v>0</v>
      </c>
      <c r="N12" s="549" t="e">
        <f>K12*100/#REF!</f>
        <v>#REF!</v>
      </c>
      <c r="O12" s="29">
        <v>3107</v>
      </c>
      <c r="P12" s="550"/>
      <c r="Q12" s="12"/>
      <c r="S12" s="12">
        <f t="shared" si="0"/>
        <v>538.5</v>
      </c>
    </row>
    <row r="13" spans="1:15994" ht="30.75" thickBot="1">
      <c r="A13" s="67" t="s">
        <v>37</v>
      </c>
      <c r="B13" s="79"/>
      <c r="C13" s="422"/>
      <c r="D13" s="80"/>
      <c r="E13" s="80"/>
      <c r="F13" s="74"/>
      <c r="G13" s="60" t="e">
        <f>+#REF!+G12+#REF!</f>
        <v>#REF!</v>
      </c>
      <c r="H13" s="61" t="e">
        <f>+#REF!+H12+#REF!</f>
        <v>#REF!</v>
      </c>
      <c r="I13" s="62"/>
      <c r="J13" s="63" t="e">
        <f>+#REF!</f>
        <v>#REF!</v>
      </c>
      <c r="K13" s="64" t="s">
        <v>16</v>
      </c>
      <c r="L13" s="60" t="e">
        <f>+#REF!+L12+#REF!</f>
        <v>#REF!</v>
      </c>
      <c r="M13" s="61" t="e">
        <f>+#REF!+M12+#REF!</f>
        <v>#REF!</v>
      </c>
      <c r="N13" s="551" t="e">
        <f>M13*100/H13</f>
        <v>#REF!</v>
      </c>
      <c r="O13" s="113" t="s">
        <v>34</v>
      </c>
      <c r="P13" s="20"/>
      <c r="Q13" s="20"/>
      <c r="S13" s="12">
        <f t="shared" si="0"/>
        <v>0</v>
      </c>
    </row>
    <row r="14" spans="1:15994" ht="30.75" thickBot="1">
      <c r="A14" s="67" t="s">
        <v>40</v>
      </c>
      <c r="B14" s="91"/>
      <c r="C14" s="422"/>
      <c r="D14" s="92"/>
      <c r="E14" s="92"/>
      <c r="F14" s="93"/>
      <c r="G14" s="60" t="e">
        <f>+#REF!+#REF!</f>
        <v>#REF!</v>
      </c>
      <c r="H14" s="61" t="e">
        <f>+#REF!+#REF!</f>
        <v>#REF!</v>
      </c>
      <c r="I14" s="94"/>
      <c r="J14" s="69" t="e">
        <f>+#REF!</f>
        <v>#REF!</v>
      </c>
      <c r="K14" s="64" t="s">
        <v>16</v>
      </c>
      <c r="L14" s="60" t="e">
        <f>+#REF!+#REF!</f>
        <v>#REF!</v>
      </c>
      <c r="M14" s="61" t="e">
        <f>+#REF!+#REF!</f>
        <v>#REF!</v>
      </c>
      <c r="N14" s="551" t="e">
        <f>M14*100/H14</f>
        <v>#REF!</v>
      </c>
      <c r="O14" s="113" t="s">
        <v>34</v>
      </c>
      <c r="P14" s="88"/>
      <c r="Q14" s="88"/>
      <c r="S14" s="12">
        <f t="shared" si="0"/>
        <v>0</v>
      </c>
    </row>
    <row r="15" spans="1:15994" ht="30.75" thickBot="1">
      <c r="A15" s="67" t="s">
        <v>285</v>
      </c>
      <c r="B15" s="95"/>
      <c r="C15" s="422"/>
      <c r="D15" s="92"/>
      <c r="E15" s="92"/>
      <c r="F15" s="93"/>
      <c r="G15" s="60" t="e">
        <f>+#REF!</f>
        <v>#REF!</v>
      </c>
      <c r="H15" s="61" t="e">
        <f>+#REF!</f>
        <v>#REF!</v>
      </c>
      <c r="I15" s="94"/>
      <c r="J15" s="69" t="e">
        <f>+#REF!</f>
        <v>#REF!</v>
      </c>
      <c r="K15" s="64" t="s">
        <v>16</v>
      </c>
      <c r="L15" s="60" t="e">
        <f>+#REF!</f>
        <v>#REF!</v>
      </c>
      <c r="M15" s="61" t="e">
        <f>+#REF!</f>
        <v>#REF!</v>
      </c>
      <c r="N15" s="551" t="e">
        <f>M15*100/H15</f>
        <v>#REF!</v>
      </c>
      <c r="O15" s="113" t="s">
        <v>34</v>
      </c>
      <c r="P15" s="88"/>
      <c r="Q15" s="88"/>
      <c r="S15" s="12">
        <f t="shared" si="0"/>
        <v>0</v>
      </c>
    </row>
    <row r="16" spans="1:15994" ht="30">
      <c r="A16" s="96" t="s">
        <v>41</v>
      </c>
      <c r="B16" s="97" t="s">
        <v>15</v>
      </c>
      <c r="C16" s="82">
        <v>1000</v>
      </c>
      <c r="D16" s="54">
        <v>0.57999999999999996</v>
      </c>
      <c r="E16" s="54"/>
      <c r="F16" s="55">
        <v>0.05</v>
      </c>
      <c r="G16" s="56">
        <v>870</v>
      </c>
      <c r="H16" s="89">
        <v>913.5</v>
      </c>
      <c r="I16" s="98" t="s">
        <v>42</v>
      </c>
      <c r="J16" s="53" t="s">
        <v>286</v>
      </c>
      <c r="K16" s="548"/>
      <c r="L16" s="17">
        <f>K16*D16</f>
        <v>0</v>
      </c>
      <c r="M16" s="555">
        <f>K16*D16*1.05</f>
        <v>0</v>
      </c>
      <c r="N16" s="549" t="e">
        <f>K16*100/#REF!</f>
        <v>#REF!</v>
      </c>
      <c r="O16" s="29">
        <v>1110</v>
      </c>
      <c r="P16" s="550"/>
      <c r="Q16" s="556"/>
      <c r="S16" s="12">
        <f t="shared" si="0"/>
        <v>580</v>
      </c>
    </row>
    <row r="17" spans="1:19" ht="45.75" thickBot="1">
      <c r="A17" s="99" t="s">
        <v>43</v>
      </c>
      <c r="B17" s="54" t="s">
        <v>15</v>
      </c>
      <c r="C17" s="82">
        <v>4000</v>
      </c>
      <c r="D17" s="54">
        <v>0.28999999999999998</v>
      </c>
      <c r="E17" s="54">
        <v>0.28999999999999998</v>
      </c>
      <c r="F17" s="55">
        <v>0.05</v>
      </c>
      <c r="G17" s="56">
        <v>2029.9999999999998</v>
      </c>
      <c r="H17" s="90">
        <v>2131.5</v>
      </c>
      <c r="I17" s="98" t="s">
        <v>44</v>
      </c>
      <c r="J17" s="53" t="s">
        <v>286</v>
      </c>
      <c r="K17" s="548"/>
      <c r="L17" s="17">
        <f>K17*D17</f>
        <v>0</v>
      </c>
      <c r="M17" s="554">
        <f>K17*D17*1.05</f>
        <v>0</v>
      </c>
      <c r="N17" s="549" t="e">
        <f>K17*100/#REF!</f>
        <v>#REF!</v>
      </c>
      <c r="O17" s="559" t="s">
        <v>287</v>
      </c>
      <c r="P17" s="550"/>
      <c r="Q17" s="556" t="s">
        <v>45</v>
      </c>
      <c r="S17" s="12">
        <f t="shared" si="0"/>
        <v>1160</v>
      </c>
    </row>
    <row r="18" spans="1:19" ht="43.5" thickBot="1">
      <c r="A18" s="100" t="s">
        <v>46</v>
      </c>
      <c r="B18" s="101"/>
      <c r="C18" s="422"/>
      <c r="D18" s="95"/>
      <c r="E18" s="95"/>
      <c r="F18" s="95"/>
      <c r="G18" s="60">
        <f>+G16+G17</f>
        <v>2900</v>
      </c>
      <c r="H18" s="61">
        <f>+H16+H17</f>
        <v>3045</v>
      </c>
      <c r="I18" s="102"/>
      <c r="J18" s="69" t="str">
        <f>+J17</f>
        <v>Mediq Lietuva-MPP-200-20s</v>
      </c>
      <c r="K18" s="64" t="s">
        <v>16</v>
      </c>
      <c r="L18" s="60">
        <f>+L16+L17</f>
        <v>0</v>
      </c>
      <c r="M18" s="61">
        <f>+M16+M17</f>
        <v>0</v>
      </c>
      <c r="N18" s="551">
        <f>M18*100/H18</f>
        <v>0</v>
      </c>
      <c r="O18" s="113" t="s">
        <v>34</v>
      </c>
      <c r="P18" s="88"/>
      <c r="Q18" s="88"/>
      <c r="S18" s="12">
        <f t="shared" si="0"/>
        <v>0</v>
      </c>
    </row>
    <row r="19" spans="1:19" ht="30" thickBot="1">
      <c r="A19" s="67" t="s">
        <v>288</v>
      </c>
      <c r="B19" s="58"/>
      <c r="C19" s="422"/>
      <c r="D19" s="58"/>
      <c r="E19" s="58"/>
      <c r="F19" s="59"/>
      <c r="G19" s="60" t="e">
        <f>+#REF!</f>
        <v>#REF!</v>
      </c>
      <c r="H19" s="61" t="e">
        <f>+#REF!</f>
        <v>#REF!</v>
      </c>
      <c r="I19" s="62"/>
      <c r="J19" s="63" t="e">
        <f>+#REF!</f>
        <v>#REF!</v>
      </c>
      <c r="K19" s="64" t="s">
        <v>16</v>
      </c>
      <c r="L19" s="60" t="e">
        <f>+#REF!</f>
        <v>#REF!</v>
      </c>
      <c r="M19" s="61" t="e">
        <f>+#REF!</f>
        <v>#REF!</v>
      </c>
      <c r="N19" s="551" t="e">
        <f>M19*100/H19</f>
        <v>#REF!</v>
      </c>
      <c r="O19" s="113" t="s">
        <v>34</v>
      </c>
      <c r="P19" s="88"/>
      <c r="Q19" s="88"/>
      <c r="S19" s="12">
        <f t="shared" si="0"/>
        <v>0</v>
      </c>
    </row>
    <row r="20" spans="1:19" ht="30.75" thickBot="1">
      <c r="A20" s="104" t="s">
        <v>49</v>
      </c>
      <c r="B20" s="105" t="s">
        <v>50</v>
      </c>
      <c r="C20" s="82">
        <v>5300</v>
      </c>
      <c r="D20" s="106">
        <v>4.9400000000000004</v>
      </c>
      <c r="E20" s="106"/>
      <c r="F20" s="55">
        <v>0.05</v>
      </c>
      <c r="G20" s="107">
        <v>24700</v>
      </c>
      <c r="H20" s="108">
        <v>25935</v>
      </c>
      <c r="I20" s="85" t="s">
        <v>51</v>
      </c>
      <c r="J20" s="86" t="s">
        <v>52</v>
      </c>
      <c r="K20" s="548">
        <f>140-112</f>
        <v>28</v>
      </c>
      <c r="L20" s="17">
        <f>K20*D20</f>
        <v>138.32000000000002</v>
      </c>
      <c r="M20" s="558">
        <f>K20*D20*1.05</f>
        <v>145.23600000000002</v>
      </c>
      <c r="N20" s="549" t="e">
        <f>K20*100/#REF!</f>
        <v>#REF!</v>
      </c>
      <c r="O20" s="73">
        <v>3565</v>
      </c>
      <c r="P20" s="550"/>
      <c r="Q20" s="556"/>
      <c r="S20" s="12">
        <f t="shared" si="0"/>
        <v>26182.000000000004</v>
      </c>
    </row>
    <row r="21" spans="1:19" ht="45.75" thickBot="1">
      <c r="A21" s="560" t="s">
        <v>289</v>
      </c>
      <c r="B21" s="109"/>
      <c r="C21" s="422"/>
      <c r="D21" s="109"/>
      <c r="E21" s="109"/>
      <c r="F21" s="109"/>
      <c r="G21" s="110">
        <f>+G20</f>
        <v>24700</v>
      </c>
      <c r="H21" s="111">
        <f>+H20</f>
        <v>25935</v>
      </c>
      <c r="I21" s="112"/>
      <c r="J21" s="87" t="str">
        <f>+J20</f>
        <v>Septeka-MPP-200-20s</v>
      </c>
      <c r="K21" s="64" t="s">
        <v>16</v>
      </c>
      <c r="L21" s="110">
        <f>+L20</f>
        <v>138.32000000000002</v>
      </c>
      <c r="M21" s="111">
        <f>+M20</f>
        <v>145.23600000000002</v>
      </c>
      <c r="N21" s="551">
        <f>M21*100/H21</f>
        <v>0.56000000000000005</v>
      </c>
      <c r="O21" s="113" t="s">
        <v>34</v>
      </c>
      <c r="P21" s="556"/>
      <c r="Q21" s="556"/>
      <c r="S21" s="12">
        <f t="shared" si="0"/>
        <v>0</v>
      </c>
    </row>
    <row r="22" spans="1:19" ht="60.75" thickBot="1">
      <c r="A22" s="13" t="s">
        <v>53</v>
      </c>
      <c r="B22" s="115" t="s">
        <v>15</v>
      </c>
      <c r="C22" s="5">
        <v>50</v>
      </c>
      <c r="D22" s="5">
        <v>24.761900000000001</v>
      </c>
      <c r="E22" s="5"/>
      <c r="F22" s="116">
        <v>0.05</v>
      </c>
      <c r="G22" s="117">
        <v>24761.9</v>
      </c>
      <c r="H22" s="117">
        <v>26000</v>
      </c>
      <c r="I22" s="118" t="s">
        <v>54</v>
      </c>
      <c r="J22" s="16" t="s">
        <v>290</v>
      </c>
      <c r="K22" s="561">
        <f>60</f>
        <v>60</v>
      </c>
      <c r="L22" s="119">
        <f>K22*D22</f>
        <v>1485.7139999999999</v>
      </c>
      <c r="M22" s="119">
        <f>L22*1.05</f>
        <v>1559.9997000000001</v>
      </c>
      <c r="N22" s="549" t="e">
        <f>K22*100/#REF!</f>
        <v>#REF!</v>
      </c>
      <c r="O22" s="120">
        <v>9095</v>
      </c>
      <c r="S22" s="12">
        <f t="shared" si="0"/>
        <v>1238.095</v>
      </c>
    </row>
    <row r="23" spans="1:19" ht="60.75" thickBot="1">
      <c r="A23" s="562" t="s">
        <v>291</v>
      </c>
      <c r="B23" s="121"/>
      <c r="C23" s="429"/>
      <c r="D23" s="21"/>
      <c r="E23" s="21"/>
      <c r="F23" s="47"/>
      <c r="G23" s="122">
        <f>+G22</f>
        <v>24761.9</v>
      </c>
      <c r="H23" s="122">
        <f>+H22</f>
        <v>26000</v>
      </c>
      <c r="I23" s="563" t="s">
        <v>292</v>
      </c>
      <c r="J23" s="564" t="str">
        <f>+J22</f>
        <v>Intersurgical-227-20s</v>
      </c>
      <c r="K23" s="565" t="s">
        <v>16</v>
      </c>
      <c r="L23" s="566">
        <f>SUM(L22:L22)</f>
        <v>1485.7139999999999</v>
      </c>
      <c r="M23" s="566">
        <f>SUM(M22:M22)</f>
        <v>1559.9997000000001</v>
      </c>
      <c r="N23" s="567">
        <f>M23*100/H23</f>
        <v>5.9999988461538463</v>
      </c>
      <c r="O23" s="123" t="s">
        <v>55</v>
      </c>
      <c r="S23" s="12">
        <f t="shared" si="0"/>
        <v>0</v>
      </c>
    </row>
    <row r="24" spans="1:19" ht="60.75" thickBot="1">
      <c r="A24" s="86" t="s">
        <v>56</v>
      </c>
      <c r="B24" s="7" t="s">
        <v>15</v>
      </c>
      <c r="C24" s="430">
        <v>31000</v>
      </c>
      <c r="D24" s="124">
        <v>9.4500000000000001E-2</v>
      </c>
      <c r="E24" s="124"/>
      <c r="F24" s="125">
        <v>0.05</v>
      </c>
      <c r="G24" s="15">
        <v>4252.5</v>
      </c>
      <c r="H24" s="15">
        <v>4465.125</v>
      </c>
      <c r="I24" s="16" t="s">
        <v>57</v>
      </c>
      <c r="J24" s="126" t="s">
        <v>58</v>
      </c>
      <c r="K24" s="568">
        <v>8000</v>
      </c>
      <c r="L24" s="17">
        <f>K24*D24</f>
        <v>756</v>
      </c>
      <c r="M24" s="17">
        <f>K24*D24*1.05</f>
        <v>793.80000000000007</v>
      </c>
      <c r="N24" s="549" t="e">
        <f>K24*100/#REF!</f>
        <v>#REF!</v>
      </c>
      <c r="O24" s="127">
        <v>7035</v>
      </c>
      <c r="P24" s="1" t="s">
        <v>178</v>
      </c>
      <c r="S24" s="12">
        <f t="shared" si="0"/>
        <v>2929.5</v>
      </c>
    </row>
    <row r="25" spans="1:19" ht="45.75" thickBot="1">
      <c r="A25" s="569" t="s">
        <v>293</v>
      </c>
      <c r="B25" s="18"/>
      <c r="C25" s="431"/>
      <c r="D25" s="128"/>
      <c r="E25" s="128"/>
      <c r="F25" s="129"/>
      <c r="G25" s="23">
        <f>+G24</f>
        <v>4252.5</v>
      </c>
      <c r="H25" s="23">
        <f>+H24</f>
        <v>4465.125</v>
      </c>
      <c r="I25" s="24"/>
      <c r="J25" s="130" t="str">
        <f>+J24</f>
        <v>OptinėRiba-Adatos-20</v>
      </c>
      <c r="K25" s="20" t="s">
        <v>16</v>
      </c>
      <c r="L25" s="23">
        <f>+L24</f>
        <v>756</v>
      </c>
      <c r="M25" s="23">
        <f>+M24</f>
        <v>793.80000000000007</v>
      </c>
      <c r="N25" s="551">
        <f>M25*100/H25</f>
        <v>17.777777777777779</v>
      </c>
      <c r="O25" s="113" t="s">
        <v>59</v>
      </c>
      <c r="S25" s="12">
        <f t="shared" si="0"/>
        <v>0</v>
      </c>
    </row>
    <row r="26" spans="1:19" ht="30.75" thickBot="1">
      <c r="A26" s="131" t="s">
        <v>60</v>
      </c>
      <c r="B26" s="7" t="s">
        <v>15</v>
      </c>
      <c r="C26" s="430">
        <v>6700</v>
      </c>
      <c r="D26" s="132">
        <v>3.4</v>
      </c>
      <c r="E26" s="132"/>
      <c r="F26" s="125">
        <v>0.05</v>
      </c>
      <c r="G26" s="28">
        <v>30600</v>
      </c>
      <c r="H26" s="28">
        <v>32130</v>
      </c>
      <c r="I26" s="16" t="s">
        <v>61</v>
      </c>
      <c r="J26" s="126" t="s">
        <v>62</v>
      </c>
      <c r="K26" s="568">
        <v>2100</v>
      </c>
      <c r="L26" s="17">
        <f>K26*D26</f>
        <v>7140</v>
      </c>
      <c r="M26" s="17">
        <f>K26*D26*1.05</f>
        <v>7497</v>
      </c>
      <c r="N26" s="549" t="e">
        <f>K26*100/#REF!</f>
        <v>#REF!</v>
      </c>
      <c r="O26" s="133">
        <v>7183</v>
      </c>
      <c r="S26" s="12">
        <f t="shared" si="0"/>
        <v>22780</v>
      </c>
    </row>
    <row r="27" spans="1:19" ht="45.75" thickBot="1">
      <c r="A27" s="569" t="s">
        <v>294</v>
      </c>
      <c r="B27" s="18"/>
      <c r="C27" s="431"/>
      <c r="D27" s="134"/>
      <c r="E27" s="134"/>
      <c r="F27" s="135"/>
      <c r="G27" s="32">
        <f>+G26</f>
        <v>30600</v>
      </c>
      <c r="H27" s="32">
        <f>+H26</f>
        <v>32130</v>
      </c>
      <c r="I27" s="24"/>
      <c r="J27" s="130" t="str">
        <f>+J26</f>
        <v xml:space="preserve">Sormedica-Adatos-20 </v>
      </c>
      <c r="K27" s="20" t="s">
        <v>16</v>
      </c>
      <c r="L27" s="32">
        <f>+L26</f>
        <v>7140</v>
      </c>
      <c r="M27" s="32">
        <f>+M26</f>
        <v>7497</v>
      </c>
      <c r="N27" s="551">
        <f>M27*100/H27</f>
        <v>23.333333333333332</v>
      </c>
      <c r="O27" s="113" t="s">
        <v>59</v>
      </c>
      <c r="S27" s="12">
        <f t="shared" si="0"/>
        <v>0</v>
      </c>
    </row>
    <row r="28" spans="1:19" ht="45.75" thickBot="1">
      <c r="A28" s="126" t="s">
        <v>63</v>
      </c>
      <c r="B28" s="7" t="s">
        <v>15</v>
      </c>
      <c r="C28" s="430">
        <v>250</v>
      </c>
      <c r="D28" s="132">
        <v>0.57999999999999996</v>
      </c>
      <c r="E28" s="132"/>
      <c r="F28" s="125">
        <v>0.05</v>
      </c>
      <c r="G28" s="28">
        <v>145</v>
      </c>
      <c r="H28" s="28">
        <v>152.25</v>
      </c>
      <c r="I28" s="136" t="s">
        <v>64</v>
      </c>
      <c r="J28" s="126" t="s">
        <v>65</v>
      </c>
      <c r="K28" s="568"/>
      <c r="L28" s="17">
        <f>K28*D28</f>
        <v>0</v>
      </c>
      <c r="M28" s="17">
        <f>K28*D28*1.05</f>
        <v>0</v>
      </c>
      <c r="N28" s="549" t="e">
        <f>K28*100/#REF!</f>
        <v>#REF!</v>
      </c>
      <c r="O28" s="137">
        <v>7164</v>
      </c>
      <c r="P28" s="550"/>
      <c r="S28" s="12">
        <f t="shared" si="0"/>
        <v>145</v>
      </c>
    </row>
    <row r="29" spans="1:19" ht="45.75" thickBot="1">
      <c r="A29" s="569" t="s">
        <v>295</v>
      </c>
      <c r="B29" s="138"/>
      <c r="C29" s="431"/>
      <c r="D29" s="138"/>
      <c r="E29" s="138"/>
      <c r="F29" s="139"/>
      <c r="G29" s="140">
        <f>+G28</f>
        <v>145</v>
      </c>
      <c r="H29" s="140">
        <f>+H28</f>
        <v>152.25</v>
      </c>
      <c r="I29" s="50"/>
      <c r="J29" s="141" t="str">
        <f>+J28</f>
        <v>B. Braun Medical-Adatos-20</v>
      </c>
      <c r="K29" s="142" t="s">
        <v>16</v>
      </c>
      <c r="L29" s="140">
        <f>+L28</f>
        <v>0</v>
      </c>
      <c r="M29" s="140">
        <f>+M28</f>
        <v>0</v>
      </c>
      <c r="N29" s="551">
        <f>M29*100/H29</f>
        <v>0</v>
      </c>
      <c r="O29" s="113" t="s">
        <v>59</v>
      </c>
      <c r="P29" s="142"/>
      <c r="S29" s="12">
        <f t="shared" si="0"/>
        <v>0</v>
      </c>
    </row>
    <row r="30" spans="1:19" ht="45.75" thickBot="1">
      <c r="A30" s="159" t="s">
        <v>66</v>
      </c>
      <c r="B30" s="160" t="s">
        <v>15</v>
      </c>
      <c r="C30" s="432">
        <v>20000</v>
      </c>
      <c r="D30" s="161">
        <v>7.1999999999999995E-2</v>
      </c>
      <c r="E30" s="161"/>
      <c r="F30" s="155">
        <v>0.05</v>
      </c>
      <c r="G30" s="162" t="e">
        <f>#REF!*D30</f>
        <v>#REF!</v>
      </c>
      <c r="H30" s="71" t="e">
        <f>G30*1.05</f>
        <v>#REF!</v>
      </c>
      <c r="I30" s="53" t="s">
        <v>67</v>
      </c>
      <c r="J30" s="570" t="s">
        <v>296</v>
      </c>
      <c r="K30" s="548">
        <v>1000</v>
      </c>
      <c r="L30" s="469">
        <f>K30*D30</f>
        <v>72</v>
      </c>
      <c r="M30" s="469">
        <f>L30*1.05</f>
        <v>75.600000000000009</v>
      </c>
      <c r="N30" s="549" t="e">
        <f>K30*100/#REF!</f>
        <v>#REF!</v>
      </c>
      <c r="O30" s="163">
        <v>7083</v>
      </c>
      <c r="P30" s="157"/>
      <c r="S30" s="12">
        <f t="shared" si="0"/>
        <v>1440</v>
      </c>
    </row>
    <row r="31" spans="1:19" ht="30" thickBot="1">
      <c r="A31" s="165" t="s">
        <v>68</v>
      </c>
      <c r="B31" s="160"/>
      <c r="C31" s="433"/>
      <c r="D31" s="166"/>
      <c r="E31" s="166"/>
      <c r="F31" s="167"/>
      <c r="G31" s="168" t="e">
        <f>+G30+#REF!</f>
        <v>#REF!</v>
      </c>
      <c r="H31" s="169" t="e">
        <f>+H30+#REF!</f>
        <v>#REF!</v>
      </c>
      <c r="I31" s="571"/>
      <c r="J31" s="572" t="s">
        <v>297</v>
      </c>
      <c r="K31" s="170" t="s">
        <v>16</v>
      </c>
      <c r="L31" s="171" t="e">
        <f>+#REF!</f>
        <v>#REF!</v>
      </c>
      <c r="M31" s="172" t="e">
        <f>+#REF!</f>
        <v>#REF!</v>
      </c>
      <c r="N31" s="551" t="e">
        <f>M31*100/H31</f>
        <v>#REF!</v>
      </c>
      <c r="O31" s="229" t="s">
        <v>298</v>
      </c>
      <c r="P31" s="173"/>
      <c r="S31" s="12">
        <f t="shared" si="0"/>
        <v>0</v>
      </c>
    </row>
    <row r="32" spans="1:19" ht="90.75" thickBot="1">
      <c r="A32" s="188" t="s">
        <v>69</v>
      </c>
      <c r="B32" s="143" t="s">
        <v>15</v>
      </c>
      <c r="C32" s="7">
        <v>50</v>
      </c>
      <c r="D32" s="189">
        <v>108</v>
      </c>
      <c r="E32" s="189">
        <v>108</v>
      </c>
      <c r="F32" s="155">
        <v>0.05</v>
      </c>
      <c r="G32" s="190" t="e">
        <f>D32*#REF!</f>
        <v>#REF!</v>
      </c>
      <c r="H32" s="191" t="e">
        <f>G32*1.05</f>
        <v>#REF!</v>
      </c>
      <c r="I32" s="188" t="s">
        <v>70</v>
      </c>
      <c r="J32" s="188" t="s">
        <v>299</v>
      </c>
      <c r="K32" s="548">
        <v>6</v>
      </c>
      <c r="L32" s="469">
        <f>K32*D32</f>
        <v>648</v>
      </c>
      <c r="M32" s="469">
        <f>L32*1.05</f>
        <v>680.4</v>
      </c>
      <c r="N32" s="573" t="e">
        <f>K32*100/#REF!</f>
        <v>#REF!</v>
      </c>
      <c r="O32" s="185">
        <v>3496</v>
      </c>
      <c r="P32" s="157"/>
      <c r="S32" s="12">
        <f t="shared" si="0"/>
        <v>5400</v>
      </c>
    </row>
    <row r="33" spans="1:19" ht="30.75" thickBot="1">
      <c r="A33" s="165" t="s">
        <v>300</v>
      </c>
      <c r="B33" s="149"/>
      <c r="C33" s="433"/>
      <c r="D33" s="149"/>
      <c r="E33" s="149"/>
      <c r="F33" s="139"/>
      <c r="G33" s="192" t="e">
        <f>+G32</f>
        <v>#REF!</v>
      </c>
      <c r="H33" s="192" t="e">
        <f>+H32</f>
        <v>#REF!</v>
      </c>
      <c r="I33" s="574" t="s">
        <v>301</v>
      </c>
      <c r="J33" s="575" t="str">
        <f>+J32</f>
        <v>Ilsanta-MPP-224-20s</v>
      </c>
      <c r="K33" s="152" t="s">
        <v>16</v>
      </c>
      <c r="L33" s="193">
        <f>+L32</f>
        <v>648</v>
      </c>
      <c r="M33" s="193">
        <f>+M32</f>
        <v>680.4</v>
      </c>
      <c r="N33" s="551" t="e">
        <f>M33*100/H33</f>
        <v>#REF!</v>
      </c>
      <c r="O33" s="229" t="s">
        <v>298</v>
      </c>
      <c r="P33" s="149"/>
      <c r="S33" s="12">
        <f t="shared" si="0"/>
        <v>0</v>
      </c>
    </row>
    <row r="34" spans="1:19" ht="45">
      <c r="A34" s="188" t="s">
        <v>71</v>
      </c>
      <c r="B34" s="143"/>
      <c r="C34" s="35"/>
      <c r="D34" s="195"/>
      <c r="E34" s="195"/>
      <c r="F34" s="196"/>
      <c r="G34" s="197"/>
      <c r="H34" s="198"/>
      <c r="I34" s="557"/>
      <c r="J34" s="188" t="s">
        <v>302</v>
      </c>
      <c r="K34" s="147"/>
      <c r="L34" s="199"/>
      <c r="M34" s="147"/>
      <c r="N34" s="200"/>
      <c r="O34" s="147"/>
      <c r="P34" s="146"/>
      <c r="S34" s="12">
        <f t="shared" si="0"/>
        <v>0</v>
      </c>
    </row>
    <row r="35" spans="1:19" ht="60">
      <c r="A35" s="188" t="s">
        <v>72</v>
      </c>
      <c r="B35" s="201" t="s">
        <v>15</v>
      </c>
      <c r="C35" s="434">
        <v>15</v>
      </c>
      <c r="D35" s="202">
        <v>85</v>
      </c>
      <c r="E35" s="202">
        <v>85</v>
      </c>
      <c r="F35" s="155">
        <v>0.05</v>
      </c>
      <c r="G35" s="203" t="e">
        <f>#REF!*D35</f>
        <v>#REF!</v>
      </c>
      <c r="H35" s="197" t="e">
        <f>G35*1.05</f>
        <v>#REF!</v>
      </c>
      <c r="I35" s="576" t="s">
        <v>73</v>
      </c>
      <c r="J35" s="188" t="s">
        <v>302</v>
      </c>
      <c r="K35" s="548"/>
      <c r="L35" s="469">
        <f>K35*D35</f>
        <v>0</v>
      </c>
      <c r="M35" s="469">
        <f>L35*1.05</f>
        <v>0</v>
      </c>
      <c r="N35" s="573" t="e">
        <f>K35*100/#REF!</f>
        <v>#REF!</v>
      </c>
      <c r="O35" s="179">
        <v>2800</v>
      </c>
      <c r="P35" s="157"/>
      <c r="S35" s="12">
        <f t="shared" si="0"/>
        <v>1275</v>
      </c>
    </row>
    <row r="36" spans="1:19" ht="75.75" thickBot="1">
      <c r="A36" s="204" t="s">
        <v>74</v>
      </c>
      <c r="B36" s="160" t="s">
        <v>15</v>
      </c>
      <c r="C36" s="435">
        <v>30</v>
      </c>
      <c r="D36" s="205">
        <v>32</v>
      </c>
      <c r="E36" s="205">
        <v>32</v>
      </c>
      <c r="F36" s="155">
        <v>0.05</v>
      </c>
      <c r="G36" s="203" t="e">
        <f>#REF!*D36</f>
        <v>#REF!</v>
      </c>
      <c r="H36" s="206" t="e">
        <f>G36*1.05</f>
        <v>#REF!</v>
      </c>
      <c r="I36" s="576" t="s">
        <v>75</v>
      </c>
      <c r="J36" s="188" t="s">
        <v>302</v>
      </c>
      <c r="K36" s="548"/>
      <c r="L36" s="469">
        <f>K36*D36</f>
        <v>0</v>
      </c>
      <c r="M36" s="577">
        <f>L36*1.05</f>
        <v>0</v>
      </c>
      <c r="N36" s="573" t="e">
        <f>K36*100/#REF!</f>
        <v>#REF!</v>
      </c>
      <c r="O36" s="179">
        <v>2801</v>
      </c>
      <c r="P36" s="157"/>
      <c r="S36" s="12">
        <f t="shared" si="0"/>
        <v>960</v>
      </c>
    </row>
    <row r="37" spans="1:19" ht="30" thickBot="1">
      <c r="A37" s="207" t="s">
        <v>76</v>
      </c>
      <c r="B37" s="148"/>
      <c r="C37" s="578"/>
      <c r="D37" s="149"/>
      <c r="E37" s="149"/>
      <c r="F37" s="139"/>
      <c r="G37" s="150" t="e">
        <f>+G35+G36</f>
        <v>#REF!</v>
      </c>
      <c r="H37" s="151" t="e">
        <f>+H35+H36</f>
        <v>#REF!</v>
      </c>
      <c r="I37" s="579"/>
      <c r="J37" s="517" t="s">
        <v>303</v>
      </c>
      <c r="K37" s="147" t="s">
        <v>16</v>
      </c>
      <c r="L37" s="150">
        <f>+L35+L36</f>
        <v>0</v>
      </c>
      <c r="M37" s="208">
        <f>+M35+M36</f>
        <v>0</v>
      </c>
      <c r="N37" s="551" t="e">
        <f>M37*100/H37</f>
        <v>#REF!</v>
      </c>
      <c r="O37" s="229" t="s">
        <v>304</v>
      </c>
      <c r="P37" s="146"/>
      <c r="S37" s="12">
        <f t="shared" si="0"/>
        <v>0</v>
      </c>
    </row>
    <row r="38" spans="1:19" ht="75">
      <c r="A38" s="216" t="s">
        <v>77</v>
      </c>
      <c r="B38" s="214" t="s">
        <v>15</v>
      </c>
      <c r="C38" s="436">
        <v>500</v>
      </c>
      <c r="D38" s="215">
        <v>40.4</v>
      </c>
      <c r="E38" s="215"/>
      <c r="F38" s="155"/>
      <c r="G38" s="217"/>
      <c r="H38" s="218"/>
      <c r="I38" s="145" t="s">
        <v>78</v>
      </c>
      <c r="J38" s="188" t="s">
        <v>305</v>
      </c>
      <c r="K38" s="580"/>
      <c r="L38" s="56"/>
      <c r="M38" s="581"/>
      <c r="N38" s="582"/>
      <c r="O38" s="219"/>
      <c r="P38" s="220"/>
      <c r="S38" s="12">
        <f t="shared" si="0"/>
        <v>20200</v>
      </c>
    </row>
    <row r="39" spans="1:19" ht="45">
      <c r="A39" s="583" t="s">
        <v>306</v>
      </c>
      <c r="B39" s="221" t="s">
        <v>15</v>
      </c>
      <c r="C39" s="437"/>
      <c r="D39" s="215"/>
      <c r="E39" s="215"/>
      <c r="F39" s="155">
        <v>0.05</v>
      </c>
      <c r="G39" s="222" t="e">
        <f>+#REF!*D39</f>
        <v>#REF!</v>
      </c>
      <c r="H39" s="222" t="e">
        <f>+G39*1.05</f>
        <v>#REF!</v>
      </c>
      <c r="I39" s="145" t="s">
        <v>307</v>
      </c>
      <c r="J39" s="188" t="s">
        <v>305</v>
      </c>
      <c r="K39" s="584"/>
      <c r="L39" s="190">
        <f>K39*D39</f>
        <v>0</v>
      </c>
      <c r="M39" s="585">
        <f>+L39*1.05</f>
        <v>0</v>
      </c>
      <c r="N39" s="549" t="e">
        <f>K39*100/#REF!</f>
        <v>#REF!</v>
      </c>
      <c r="O39" s="223">
        <v>8355</v>
      </c>
      <c r="P39" s="157"/>
      <c r="S39" s="12">
        <f t="shared" si="0"/>
        <v>0</v>
      </c>
    </row>
    <row r="40" spans="1:19" ht="45">
      <c r="A40" s="586" t="s">
        <v>308</v>
      </c>
      <c r="B40" s="224" t="s">
        <v>15</v>
      </c>
      <c r="C40" s="5"/>
      <c r="D40" s="215"/>
      <c r="E40" s="215"/>
      <c r="F40" s="155">
        <v>0.05</v>
      </c>
      <c r="G40" s="222" t="e">
        <f>+#REF!*D40</f>
        <v>#REF!</v>
      </c>
      <c r="H40" s="222" t="e">
        <f>+G40*1.05</f>
        <v>#REF!</v>
      </c>
      <c r="I40" s="145" t="s">
        <v>309</v>
      </c>
      <c r="J40" s="188" t="s">
        <v>305</v>
      </c>
      <c r="K40" s="584"/>
      <c r="L40" s="190">
        <f>K40*D40</f>
        <v>0</v>
      </c>
      <c r="M40" s="585">
        <f>+L40*1.05</f>
        <v>0</v>
      </c>
      <c r="N40" s="549" t="e">
        <f>K40*100/#REF!</f>
        <v>#REF!</v>
      </c>
      <c r="O40" s="223">
        <v>8356</v>
      </c>
      <c r="P40" s="157"/>
      <c r="S40" s="12">
        <f t="shared" si="0"/>
        <v>0</v>
      </c>
    </row>
    <row r="41" spans="1:19" ht="45.75" thickBot="1">
      <c r="A41" s="586" t="s">
        <v>310</v>
      </c>
      <c r="B41" s="224" t="s">
        <v>15</v>
      </c>
      <c r="C41" s="5"/>
      <c r="D41" s="215"/>
      <c r="E41" s="215"/>
      <c r="F41" s="155">
        <v>0.05</v>
      </c>
      <c r="G41" s="222" t="e">
        <f>+#REF!*D41</f>
        <v>#REF!</v>
      </c>
      <c r="H41" s="222" t="e">
        <f>+G41*1.05</f>
        <v>#REF!</v>
      </c>
      <c r="I41" s="145" t="s">
        <v>311</v>
      </c>
      <c r="J41" s="188" t="s">
        <v>305</v>
      </c>
      <c r="K41" s="584"/>
      <c r="L41" s="190">
        <f>K41*D41</f>
        <v>0</v>
      </c>
      <c r="M41" s="585">
        <f>+L41*1.05</f>
        <v>0</v>
      </c>
      <c r="N41" s="549" t="e">
        <f>K41*100/#REF!</f>
        <v>#REF!</v>
      </c>
      <c r="O41" s="223">
        <v>8357</v>
      </c>
      <c r="P41" s="157"/>
      <c r="S41" s="12">
        <f t="shared" si="0"/>
        <v>0</v>
      </c>
    </row>
    <row r="42" spans="1:19" ht="43.5" thickBot="1">
      <c r="A42" s="213" t="s">
        <v>312</v>
      </c>
      <c r="B42" s="225"/>
      <c r="C42" s="438"/>
      <c r="D42" s="103"/>
      <c r="E42" s="103"/>
      <c r="F42" s="226"/>
      <c r="G42" s="227" t="e">
        <f>+G39+G40+G41</f>
        <v>#REF!</v>
      </c>
      <c r="H42" s="228" t="e">
        <f>+H39+H40+H41</f>
        <v>#REF!</v>
      </c>
      <c r="I42" s="587"/>
      <c r="J42" s="69" t="str">
        <f>+J38</f>
        <v>AMI sprendimai-MPP-211-20s</v>
      </c>
      <c r="K42" s="229" t="s">
        <v>16</v>
      </c>
      <c r="L42" s="230">
        <f>+L38</f>
        <v>0</v>
      </c>
      <c r="M42" s="231">
        <f>+M38</f>
        <v>0</v>
      </c>
      <c r="N42" s="551" t="e">
        <f>M42*100/H42</f>
        <v>#REF!</v>
      </c>
      <c r="O42" s="588" t="s">
        <v>313</v>
      </c>
      <c r="P42" s="149"/>
      <c r="S42" s="12">
        <f t="shared" si="0"/>
        <v>0</v>
      </c>
    </row>
    <row r="43" spans="1:19" ht="45.75" thickBot="1">
      <c r="A43" s="232" t="s">
        <v>79</v>
      </c>
      <c r="B43" s="153" t="s">
        <v>15</v>
      </c>
      <c r="C43" s="7">
        <v>20</v>
      </c>
      <c r="D43" s="153">
        <v>90.476200000000006</v>
      </c>
      <c r="E43" s="153">
        <v>90.5</v>
      </c>
      <c r="F43" s="155">
        <v>0.05</v>
      </c>
      <c r="G43" s="233">
        <v>3619.05</v>
      </c>
      <c r="H43" s="234">
        <v>3800</v>
      </c>
      <c r="I43" s="145" t="s">
        <v>80</v>
      </c>
      <c r="J43" s="188" t="s">
        <v>314</v>
      </c>
      <c r="K43" s="584"/>
      <c r="L43" s="190">
        <f>K43*D43</f>
        <v>0</v>
      </c>
      <c r="M43" s="585">
        <f>+L43*1.05</f>
        <v>0</v>
      </c>
      <c r="N43" s="549" t="e">
        <f>K43*100/#REF!</f>
        <v>#REF!</v>
      </c>
      <c r="O43" s="212">
        <v>3390</v>
      </c>
      <c r="P43" s="157"/>
      <c r="S43" s="12">
        <f t="shared" si="0"/>
        <v>1809.5240000000001</v>
      </c>
    </row>
    <row r="44" spans="1:19" ht="30.75" thickBot="1">
      <c r="A44" s="213" t="s">
        <v>315</v>
      </c>
      <c r="B44" s="235"/>
      <c r="C44" s="438"/>
      <c r="D44" s="103"/>
      <c r="E44" s="103"/>
      <c r="F44" s="236"/>
      <c r="G44" s="237">
        <f>+G43</f>
        <v>3619.05</v>
      </c>
      <c r="H44" s="238">
        <f>+H43</f>
        <v>3800</v>
      </c>
      <c r="I44" s="587"/>
      <c r="J44" s="69" t="s">
        <v>316</v>
      </c>
      <c r="K44" s="113" t="s">
        <v>16</v>
      </c>
      <c r="L44" s="239">
        <f>+L43</f>
        <v>0</v>
      </c>
      <c r="M44" s="238">
        <f>+M43</f>
        <v>0</v>
      </c>
      <c r="N44" s="551">
        <f>M44*100/H44</f>
        <v>0</v>
      </c>
      <c r="O44" s="588" t="s">
        <v>313</v>
      </c>
      <c r="P44" s="149"/>
      <c r="S44" s="12">
        <f t="shared" si="0"/>
        <v>0</v>
      </c>
    </row>
    <row r="45" spans="1:19" ht="45">
      <c r="A45" s="241" t="s">
        <v>81</v>
      </c>
      <c r="B45" s="143" t="s">
        <v>15</v>
      </c>
      <c r="C45" s="5">
        <v>5000</v>
      </c>
      <c r="D45" s="242">
        <v>0.09</v>
      </c>
      <c r="E45" s="242"/>
      <c r="F45" s="155">
        <v>0.05</v>
      </c>
      <c r="G45" s="184">
        <v>450</v>
      </c>
      <c r="H45" s="243">
        <v>472.5</v>
      </c>
      <c r="I45" s="188" t="s">
        <v>82</v>
      </c>
      <c r="J45" s="188" t="s">
        <v>317</v>
      </c>
      <c r="K45" s="584"/>
      <c r="L45" s="190">
        <f>K45*D45</f>
        <v>0</v>
      </c>
      <c r="M45" s="585">
        <f>+L45*1.05</f>
        <v>0</v>
      </c>
      <c r="N45" s="549" t="e">
        <f>K45*100/#REF!</f>
        <v>#REF!</v>
      </c>
      <c r="O45" s="244">
        <v>7077</v>
      </c>
      <c r="P45" s="157"/>
      <c r="S45" s="12">
        <f t="shared" si="0"/>
        <v>450</v>
      </c>
    </row>
    <row r="46" spans="1:19" ht="30">
      <c r="A46" s="245" t="s">
        <v>83</v>
      </c>
      <c r="B46" s="174" t="s">
        <v>15</v>
      </c>
      <c r="C46" s="439">
        <v>500</v>
      </c>
      <c r="D46" s="242">
        <v>0.28000000000000003</v>
      </c>
      <c r="E46" s="242"/>
      <c r="F46" s="155">
        <v>0.05</v>
      </c>
      <c r="G46" s="184">
        <v>140</v>
      </c>
      <c r="H46" s="184">
        <v>147</v>
      </c>
      <c r="I46" s="188" t="s">
        <v>84</v>
      </c>
      <c r="J46" s="188" t="s">
        <v>317</v>
      </c>
      <c r="K46" s="584"/>
      <c r="L46" s="190">
        <f>K46*D46</f>
        <v>0</v>
      </c>
      <c r="M46" s="585">
        <f>+L46*1.05</f>
        <v>0</v>
      </c>
      <c r="N46" s="549" t="e">
        <f>K46*100/#REF!</f>
        <v>#REF!</v>
      </c>
      <c r="O46" s="246">
        <v>7078</v>
      </c>
      <c r="P46" s="157"/>
      <c r="S46" s="12">
        <f t="shared" si="0"/>
        <v>140</v>
      </c>
    </row>
    <row r="47" spans="1:19" ht="30">
      <c r="A47" s="245" t="s">
        <v>85</v>
      </c>
      <c r="B47" s="174" t="s">
        <v>15</v>
      </c>
      <c r="C47" s="439">
        <v>500</v>
      </c>
      <c r="D47" s="242">
        <v>0.28000000000000003</v>
      </c>
      <c r="E47" s="242"/>
      <c r="F47" s="155">
        <v>0.05</v>
      </c>
      <c r="G47" s="184">
        <v>280</v>
      </c>
      <c r="H47" s="184">
        <v>294</v>
      </c>
      <c r="I47" s="188" t="s">
        <v>84</v>
      </c>
      <c r="J47" s="188" t="s">
        <v>317</v>
      </c>
      <c r="K47" s="584"/>
      <c r="L47" s="190">
        <f>K47*D47</f>
        <v>0</v>
      </c>
      <c r="M47" s="585">
        <f>+L47*1.05</f>
        <v>0</v>
      </c>
      <c r="N47" s="549" t="e">
        <f>K47*100/#REF!</f>
        <v>#REF!</v>
      </c>
      <c r="O47" s="247">
        <v>7090</v>
      </c>
      <c r="P47" s="157"/>
      <c r="S47" s="12">
        <f t="shared" si="0"/>
        <v>140</v>
      </c>
    </row>
    <row r="48" spans="1:19" ht="45.75" thickBot="1">
      <c r="A48" s="249" t="s">
        <v>86</v>
      </c>
      <c r="B48" s="250" t="s">
        <v>15</v>
      </c>
      <c r="C48" s="440">
        <v>1000</v>
      </c>
      <c r="D48" s="189">
        <v>0.22</v>
      </c>
      <c r="E48" s="189"/>
      <c r="F48" s="155">
        <v>0.05</v>
      </c>
      <c r="G48" s="184">
        <v>220</v>
      </c>
      <c r="H48" s="251">
        <v>231</v>
      </c>
      <c r="I48" s="188" t="s">
        <v>87</v>
      </c>
      <c r="J48" s="188" t="s">
        <v>317</v>
      </c>
      <c r="K48" s="584">
        <v>80</v>
      </c>
      <c r="L48" s="190">
        <f>K48*D48</f>
        <v>17.600000000000001</v>
      </c>
      <c r="M48" s="585">
        <f>+L48*1.05</f>
        <v>18.480000000000004</v>
      </c>
      <c r="N48" s="549" t="e">
        <f>K48*100/#REF!</f>
        <v>#REF!</v>
      </c>
      <c r="O48" s="29">
        <v>8135</v>
      </c>
      <c r="P48" s="157"/>
      <c r="S48" s="12">
        <f t="shared" si="0"/>
        <v>220</v>
      </c>
    </row>
    <row r="49" spans="1:19" ht="29.25" thickBot="1">
      <c r="A49" s="589" t="s">
        <v>318</v>
      </c>
      <c r="B49" s="252"/>
      <c r="C49" s="438"/>
      <c r="D49" s="103"/>
      <c r="E49" s="103"/>
      <c r="F49" s="129"/>
      <c r="G49" s="253">
        <f>+SUM(G45:G48)</f>
        <v>1090</v>
      </c>
      <c r="H49" s="254">
        <f>+SUM(H45:H48)</f>
        <v>1144.5</v>
      </c>
      <c r="I49" s="590"/>
      <c r="J49" s="69" t="s">
        <v>319</v>
      </c>
      <c r="K49" s="113" t="s">
        <v>16</v>
      </c>
      <c r="L49" s="253">
        <f>+SUM(L45:L48)</f>
        <v>17.600000000000001</v>
      </c>
      <c r="M49" s="254">
        <f>+SUM(M45:M48)</f>
        <v>18.480000000000004</v>
      </c>
      <c r="N49" s="551">
        <f>M49*100/H49</f>
        <v>1.6146788990825691</v>
      </c>
      <c r="O49" s="588" t="s">
        <v>313</v>
      </c>
      <c r="P49" s="149"/>
      <c r="S49" s="12">
        <f t="shared" si="0"/>
        <v>0</v>
      </c>
    </row>
    <row r="50" spans="1:19" ht="30.75" thickBot="1">
      <c r="A50" s="240" t="s">
        <v>88</v>
      </c>
      <c r="B50" s="175" t="s">
        <v>15</v>
      </c>
      <c r="C50" s="430">
        <v>10</v>
      </c>
      <c r="D50" s="255">
        <v>190</v>
      </c>
      <c r="E50" s="255">
        <v>190</v>
      </c>
      <c r="F50" s="155">
        <v>0.05</v>
      </c>
      <c r="G50" s="222">
        <v>1900</v>
      </c>
      <c r="H50" s="256">
        <v>1995</v>
      </c>
      <c r="I50" s="188" t="s">
        <v>89</v>
      </c>
      <c r="J50" s="188" t="s">
        <v>320</v>
      </c>
      <c r="K50" s="584"/>
      <c r="L50" s="190">
        <f>K50*D50</f>
        <v>0</v>
      </c>
      <c r="M50" s="585">
        <f>+L50*1.05</f>
        <v>0</v>
      </c>
      <c r="N50" s="549" t="e">
        <f>K50*100/#REF!</f>
        <v>#REF!</v>
      </c>
      <c r="O50" s="257">
        <v>3840</v>
      </c>
      <c r="P50" s="157"/>
      <c r="S50" s="12">
        <f t="shared" si="0"/>
        <v>1900</v>
      </c>
    </row>
    <row r="51" spans="1:19" ht="30.75" thickBot="1">
      <c r="A51" s="213" t="s">
        <v>90</v>
      </c>
      <c r="B51" s="148"/>
      <c r="C51" s="438"/>
      <c r="D51" s="103"/>
      <c r="E51" s="103"/>
      <c r="F51" s="129"/>
      <c r="G51" s="150">
        <f>+G50</f>
        <v>1900</v>
      </c>
      <c r="H51" s="151">
        <f>+H50</f>
        <v>1995</v>
      </c>
      <c r="I51" s="579"/>
      <c r="J51" s="591" t="str">
        <f>+J50</f>
        <v>TRADINTEK-MPP-211-20s</v>
      </c>
      <c r="K51" s="152" t="s">
        <v>16</v>
      </c>
      <c r="L51" s="150">
        <f>+L50</f>
        <v>0</v>
      </c>
      <c r="M51" s="151">
        <f>+M50</f>
        <v>0</v>
      </c>
      <c r="N51" s="551">
        <f>M51*100/H51</f>
        <v>0</v>
      </c>
      <c r="O51" s="588" t="s">
        <v>313</v>
      </c>
      <c r="P51" s="149"/>
      <c r="S51" s="12">
        <f t="shared" si="0"/>
        <v>0</v>
      </c>
    </row>
    <row r="52" spans="1:19" ht="45">
      <c r="A52" s="258" t="s">
        <v>91</v>
      </c>
      <c r="B52" s="144" t="s">
        <v>15</v>
      </c>
      <c r="C52" s="5">
        <v>1500</v>
      </c>
      <c r="D52" s="176">
        <v>10.86</v>
      </c>
      <c r="E52" s="176"/>
      <c r="F52" s="259"/>
      <c r="G52" s="177"/>
      <c r="H52" s="260"/>
      <c r="I52" s="188" t="s">
        <v>92</v>
      </c>
      <c r="J52" s="592" t="s">
        <v>321</v>
      </c>
      <c r="K52" s="580"/>
      <c r="L52" s="56"/>
      <c r="M52" s="593"/>
      <c r="N52" s="582"/>
      <c r="O52" s="219"/>
      <c r="P52" s="157"/>
      <c r="S52" s="12">
        <f t="shared" si="0"/>
        <v>16290</v>
      </c>
    </row>
    <row r="53" spans="1:19" ht="30">
      <c r="A53" s="594" t="s">
        <v>93</v>
      </c>
      <c r="B53" s="261" t="s">
        <v>15</v>
      </c>
      <c r="C53" s="436"/>
      <c r="E53" s="176"/>
      <c r="F53" s="155">
        <v>0.05</v>
      </c>
      <c r="G53" s="177" t="e">
        <f>+#REF!*D52</f>
        <v>#REF!</v>
      </c>
      <c r="H53" s="260" t="e">
        <f>+G53*1.05</f>
        <v>#REF!</v>
      </c>
      <c r="I53" s="595" t="s">
        <v>94</v>
      </c>
      <c r="J53" s="592" t="s">
        <v>321</v>
      </c>
      <c r="K53" s="584">
        <f>100</f>
        <v>100</v>
      </c>
      <c r="L53" s="596">
        <f>K53*D52</f>
        <v>1086</v>
      </c>
      <c r="M53" s="585">
        <f>+L53*1.05</f>
        <v>1140.3</v>
      </c>
      <c r="N53" s="597" t="e">
        <f>K53*100/#REF!</f>
        <v>#REF!</v>
      </c>
      <c r="O53" s="263">
        <v>3103</v>
      </c>
      <c r="P53" s="157"/>
      <c r="S53" s="12">
        <f t="shared" si="0"/>
        <v>0</v>
      </c>
    </row>
    <row r="54" spans="1:19" ht="30">
      <c r="A54" s="594" t="s">
        <v>95</v>
      </c>
      <c r="B54" s="261" t="s">
        <v>15</v>
      </c>
      <c r="C54" s="436"/>
      <c r="D54" s="176"/>
      <c r="E54" s="176"/>
      <c r="F54" s="155">
        <v>0.05</v>
      </c>
      <c r="G54" s="177" t="e">
        <f>+#REF!*D54</f>
        <v>#REF!</v>
      </c>
      <c r="H54" s="260" t="e">
        <f>+G54*1.05</f>
        <v>#REF!</v>
      </c>
      <c r="I54" s="595" t="s">
        <v>96</v>
      </c>
      <c r="J54" s="592" t="s">
        <v>321</v>
      </c>
      <c r="K54" s="584">
        <f>250</f>
        <v>250</v>
      </c>
      <c r="L54" s="596">
        <f>K54*D54</f>
        <v>0</v>
      </c>
      <c r="M54" s="585">
        <f>+L54*1.05</f>
        <v>0</v>
      </c>
      <c r="N54" s="598" t="e">
        <f>K54*100/#REF!</f>
        <v>#REF!</v>
      </c>
      <c r="O54" s="263">
        <v>3127</v>
      </c>
      <c r="P54" s="157"/>
      <c r="S54" s="12">
        <f t="shared" si="0"/>
        <v>0</v>
      </c>
    </row>
    <row r="55" spans="1:19" ht="30.75" thickBot="1">
      <c r="A55" s="599" t="s">
        <v>97</v>
      </c>
      <c r="B55" s="261" t="s">
        <v>15</v>
      </c>
      <c r="C55" s="436"/>
      <c r="D55" s="176"/>
      <c r="E55" s="176"/>
      <c r="F55" s="155">
        <v>0.05</v>
      </c>
      <c r="G55" s="177" t="e">
        <f>+#REF!*D55</f>
        <v>#REF!</v>
      </c>
      <c r="H55" s="264" t="e">
        <f>+G55*1.05</f>
        <v>#REF!</v>
      </c>
      <c r="I55" s="595" t="s">
        <v>98</v>
      </c>
      <c r="J55" s="592" t="s">
        <v>321</v>
      </c>
      <c r="K55" s="584">
        <v>113</v>
      </c>
      <c r="L55" s="596">
        <f>K55*D55</f>
        <v>0</v>
      </c>
      <c r="M55" s="585">
        <f>+L55*1.05</f>
        <v>0</v>
      </c>
      <c r="N55" s="597" t="e">
        <f>K55*100/#REF!</f>
        <v>#REF!</v>
      </c>
      <c r="O55" s="263">
        <v>3128</v>
      </c>
      <c r="P55" s="157"/>
      <c r="S55" s="12">
        <f t="shared" si="0"/>
        <v>0</v>
      </c>
    </row>
    <row r="56" spans="1:19" ht="30.75" thickBot="1">
      <c r="A56" s="265" t="s">
        <v>99</v>
      </c>
      <c r="B56" s="148"/>
      <c r="C56" s="423"/>
      <c r="D56" s="149"/>
      <c r="E56" s="149"/>
      <c r="F56" s="139"/>
      <c r="G56" s="209" t="e">
        <f>+G53+G54+G55</f>
        <v>#REF!</v>
      </c>
      <c r="H56" s="210" t="e">
        <f>+H53+H54+H55</f>
        <v>#REF!</v>
      </c>
      <c r="I56" s="600"/>
      <c r="J56" s="591" t="str">
        <f>+J52</f>
        <v>Septeka-MPP-206-20s</v>
      </c>
      <c r="K56" s="152" t="s">
        <v>16</v>
      </c>
      <c r="L56" s="209">
        <f>+L53+L54+L55</f>
        <v>1086</v>
      </c>
      <c r="M56" s="210">
        <f>+M53+M54+M55</f>
        <v>1140.3</v>
      </c>
      <c r="N56" s="601" t="e">
        <f>M56*100/H56</f>
        <v>#REF!</v>
      </c>
      <c r="O56" s="602" t="s">
        <v>322</v>
      </c>
      <c r="P56" s="149"/>
      <c r="S56" s="12">
        <f t="shared" si="0"/>
        <v>0</v>
      </c>
    </row>
    <row r="57" spans="1:19" ht="30">
      <c r="A57" s="266" t="s">
        <v>100</v>
      </c>
      <c r="B57" s="75" t="s">
        <v>15</v>
      </c>
      <c r="C57" s="441">
        <v>100</v>
      </c>
      <c r="D57" s="78">
        <v>19.600000000000001</v>
      </c>
      <c r="E57" s="78"/>
      <c r="F57" s="155">
        <v>0.05</v>
      </c>
      <c r="G57" s="56" t="e">
        <f>#REF!*D57</f>
        <v>#REF!</v>
      </c>
      <c r="H57" s="191" t="e">
        <f>G57*1.05</f>
        <v>#REF!</v>
      </c>
      <c r="I57" s="188" t="s">
        <v>101</v>
      </c>
      <c r="J57" s="188" t="s">
        <v>323</v>
      </c>
      <c r="K57" s="584"/>
      <c r="L57" s="596">
        <f>K57*D57</f>
        <v>0</v>
      </c>
      <c r="M57" s="585">
        <f>+L57*1.05</f>
        <v>0</v>
      </c>
      <c r="N57" s="597" t="e">
        <f>K57*100/#REF!</f>
        <v>#REF!</v>
      </c>
      <c r="O57" s="212">
        <v>3773</v>
      </c>
      <c r="P57" s="157"/>
      <c r="S57" s="12">
        <f t="shared" si="0"/>
        <v>1960.0000000000002</v>
      </c>
    </row>
    <row r="58" spans="1:19" ht="30.75" thickBot="1">
      <c r="A58" s="267" t="s">
        <v>102</v>
      </c>
      <c r="B58" s="51" t="s">
        <v>15</v>
      </c>
      <c r="C58" s="441">
        <v>70</v>
      </c>
      <c r="D58" s="78">
        <v>19.600000000000001</v>
      </c>
      <c r="E58" s="78"/>
      <c r="F58" s="155">
        <v>0.05</v>
      </c>
      <c r="G58" s="56" t="e">
        <f>#REF!*D58</f>
        <v>#REF!</v>
      </c>
      <c r="H58" s="268" t="e">
        <f>G58*1.05</f>
        <v>#REF!</v>
      </c>
      <c r="I58" s="188" t="s">
        <v>103</v>
      </c>
      <c r="J58" s="188" t="s">
        <v>323</v>
      </c>
      <c r="K58" s="584"/>
      <c r="L58" s="596">
        <f>K58*D58</f>
        <v>0</v>
      </c>
      <c r="M58" s="585">
        <f>+L58*1.05</f>
        <v>0</v>
      </c>
      <c r="N58" s="597" t="e">
        <f>K58*100/#REF!</f>
        <v>#REF!</v>
      </c>
      <c r="O58" s="212">
        <v>3774</v>
      </c>
      <c r="P58" s="157"/>
      <c r="S58" s="12">
        <f t="shared" si="0"/>
        <v>1372</v>
      </c>
    </row>
    <row r="59" spans="1:19" ht="30.75" thickBot="1">
      <c r="A59" s="269" t="s">
        <v>104</v>
      </c>
      <c r="B59" s="148"/>
      <c r="C59" s="423"/>
      <c r="D59" s="149"/>
      <c r="E59" s="149"/>
      <c r="F59" s="139"/>
      <c r="G59" s="150" t="e">
        <f>+G57+G58</f>
        <v>#REF!</v>
      </c>
      <c r="H59" s="151" t="e">
        <f>+H57+H58</f>
        <v>#REF!</v>
      </c>
      <c r="I59" s="579"/>
      <c r="J59" s="517" t="s">
        <v>324</v>
      </c>
      <c r="K59" s="152" t="s">
        <v>16</v>
      </c>
      <c r="L59" s="150">
        <f>+L57+L58</f>
        <v>0</v>
      </c>
      <c r="M59" s="208">
        <f>+M57+M58</f>
        <v>0</v>
      </c>
      <c r="N59" s="551" t="e">
        <f>M59*100/H59</f>
        <v>#REF!</v>
      </c>
      <c r="O59" s="602" t="s">
        <v>322</v>
      </c>
      <c r="P59" s="149"/>
      <c r="S59" s="12">
        <f t="shared" si="0"/>
        <v>0</v>
      </c>
    </row>
    <row r="60" spans="1:19" ht="30.75" thickBot="1">
      <c r="A60" s="270" t="s">
        <v>105</v>
      </c>
      <c r="B60" s="175" t="s">
        <v>15</v>
      </c>
      <c r="C60" s="7">
        <v>15</v>
      </c>
      <c r="D60" s="176">
        <v>112</v>
      </c>
      <c r="E60" s="176">
        <v>112</v>
      </c>
      <c r="F60" s="155">
        <v>0.05</v>
      </c>
      <c r="G60" s="177">
        <v>2240</v>
      </c>
      <c r="H60" s="178">
        <v>2352</v>
      </c>
      <c r="I60" s="188" t="s">
        <v>106</v>
      </c>
      <c r="J60" s="603" t="s">
        <v>325</v>
      </c>
      <c r="K60" s="584"/>
      <c r="L60" s="596">
        <f>K60*D60</f>
        <v>0</v>
      </c>
      <c r="M60" s="604">
        <f>+L60*1.05</f>
        <v>0</v>
      </c>
      <c r="N60" s="597" t="e">
        <f>K60*100/#REF!</f>
        <v>#REF!</v>
      </c>
      <c r="O60" s="212">
        <v>8418</v>
      </c>
      <c r="P60" s="157"/>
      <c r="S60" s="12">
        <f t="shared" si="0"/>
        <v>1680</v>
      </c>
    </row>
    <row r="61" spans="1:19" ht="60.75" thickBot="1">
      <c r="A61" s="271" t="s">
        <v>107</v>
      </c>
      <c r="B61" s="272"/>
      <c r="C61" s="442"/>
      <c r="D61" s="180"/>
      <c r="E61" s="180"/>
      <c r="F61" s="181"/>
      <c r="G61" s="171">
        <f>+G60</f>
        <v>2240</v>
      </c>
      <c r="H61" s="273">
        <f>+H60</f>
        <v>2352</v>
      </c>
      <c r="I61" s="605" t="s">
        <v>326</v>
      </c>
      <c r="J61" s="606" t="str">
        <f>+J60</f>
        <v>Septeka-MPP-214-20-1s</v>
      </c>
      <c r="K61" s="182" t="s">
        <v>16</v>
      </c>
      <c r="L61" s="171">
        <f>+L60</f>
        <v>0</v>
      </c>
      <c r="M61" s="274">
        <f>+M60</f>
        <v>0</v>
      </c>
      <c r="N61" s="551">
        <f>M61*100/H61</f>
        <v>0</v>
      </c>
      <c r="O61" s="229" t="s">
        <v>298</v>
      </c>
      <c r="P61" s="183"/>
      <c r="S61" s="12">
        <f t="shared" si="0"/>
        <v>0</v>
      </c>
    </row>
    <row r="62" spans="1:19" ht="45.75" thickBot="1">
      <c r="A62" s="275" t="s">
        <v>108</v>
      </c>
      <c r="B62" s="175" t="s">
        <v>15</v>
      </c>
      <c r="C62" s="7">
        <v>55000</v>
      </c>
      <c r="D62" s="276">
        <v>7.6899999999999996E-2</v>
      </c>
      <c r="E62" s="276"/>
      <c r="F62" s="155">
        <v>0.05</v>
      </c>
      <c r="G62" s="184" t="e">
        <f>#REF!*D62</f>
        <v>#REF!</v>
      </c>
      <c r="H62" s="277" t="e">
        <f>G62*1.05</f>
        <v>#REF!</v>
      </c>
      <c r="I62" s="188" t="s">
        <v>67</v>
      </c>
      <c r="J62" s="188" t="s">
        <v>327</v>
      </c>
      <c r="K62" s="584"/>
      <c r="L62" s="596">
        <f>K62*D62</f>
        <v>0</v>
      </c>
      <c r="M62" s="585">
        <f>+L62*1.05</f>
        <v>0</v>
      </c>
      <c r="N62" s="597" t="e">
        <f>K62*100/#REF!</f>
        <v>#REF!</v>
      </c>
      <c r="O62" s="156">
        <v>7084</v>
      </c>
      <c r="P62" s="157"/>
      <c r="S62" s="12">
        <f t="shared" si="0"/>
        <v>4229.5</v>
      </c>
    </row>
    <row r="63" spans="1:19" ht="30.75" thickBot="1">
      <c r="A63" s="67" t="s">
        <v>109</v>
      </c>
      <c r="B63" s="272"/>
      <c r="C63" s="443"/>
      <c r="D63" s="180"/>
      <c r="E63" s="180"/>
      <c r="F63" s="181"/>
      <c r="G63" s="186" t="e">
        <f>+G62</f>
        <v>#REF!</v>
      </c>
      <c r="H63" s="187" t="e">
        <f>+H62</f>
        <v>#REF!</v>
      </c>
      <c r="I63" s="607"/>
      <c r="J63" s="517" t="s">
        <v>328</v>
      </c>
      <c r="K63" s="182" t="s">
        <v>16</v>
      </c>
      <c r="L63" s="186">
        <f>+L62</f>
        <v>0</v>
      </c>
      <c r="M63" s="278">
        <f>+M62</f>
        <v>0</v>
      </c>
      <c r="N63" s="551" t="e">
        <f>M63*100/H63</f>
        <v>#REF!</v>
      </c>
      <c r="O63" s="229" t="s">
        <v>298</v>
      </c>
      <c r="P63" s="183"/>
      <c r="S63" s="12">
        <f t="shared" si="0"/>
        <v>0</v>
      </c>
    </row>
    <row r="64" spans="1:19" ht="30.75" thickBot="1">
      <c r="A64" s="213" t="s">
        <v>329</v>
      </c>
      <c r="B64" s="285"/>
      <c r="C64" s="442"/>
      <c r="D64" s="286"/>
      <c r="E64" s="286"/>
      <c r="F64" s="287"/>
      <c r="G64" s="288" t="e">
        <f>+#REF!</f>
        <v>#REF!</v>
      </c>
      <c r="H64" s="289" t="e">
        <f>+#REF!</f>
        <v>#REF!</v>
      </c>
      <c r="I64" s="608"/>
      <c r="J64" s="609" t="e">
        <f>+#REF!</f>
        <v>#REF!</v>
      </c>
      <c r="K64" s="147" t="s">
        <v>16</v>
      </c>
      <c r="L64" s="288" t="e">
        <f>+#REF!</f>
        <v>#REF!</v>
      </c>
      <c r="M64" s="289" t="e">
        <f>+#REF!</f>
        <v>#REF!</v>
      </c>
      <c r="N64" s="551" t="e">
        <f>M64*100/H64</f>
        <v>#REF!</v>
      </c>
      <c r="O64" s="610" t="s">
        <v>330</v>
      </c>
      <c r="P64" s="290"/>
      <c r="S64" s="12">
        <f t="shared" ref="S64:S125" si="1">+C64*D64</f>
        <v>0</v>
      </c>
    </row>
    <row r="65" spans="1:19" ht="60.75" thickBot="1">
      <c r="A65" s="299" t="s">
        <v>110</v>
      </c>
      <c r="B65" s="51" t="s">
        <v>15</v>
      </c>
      <c r="C65" s="401">
        <v>25</v>
      </c>
      <c r="D65" s="300">
        <v>33</v>
      </c>
      <c r="E65" s="300">
        <v>33</v>
      </c>
      <c r="F65" s="155">
        <v>0.05</v>
      </c>
      <c r="G65" s="56">
        <v>990</v>
      </c>
      <c r="H65" s="301">
        <v>1039.5</v>
      </c>
      <c r="I65" s="53" t="s">
        <v>111</v>
      </c>
      <c r="J65" s="53" t="s">
        <v>331</v>
      </c>
      <c r="K65" s="584"/>
      <c r="L65" s="596">
        <f>K65*D65</f>
        <v>0</v>
      </c>
      <c r="M65" s="585">
        <f>+L65*1.05</f>
        <v>0</v>
      </c>
      <c r="N65" s="597" t="e">
        <f>K65*100/#REF!</f>
        <v>#REF!</v>
      </c>
      <c r="O65" s="212">
        <v>8415</v>
      </c>
      <c r="P65" s="157"/>
      <c r="S65" s="12">
        <f t="shared" si="1"/>
        <v>825</v>
      </c>
    </row>
    <row r="66" spans="1:19" ht="30" customHeight="1" thickBot="1">
      <c r="A66" s="213" t="s">
        <v>332</v>
      </c>
      <c r="B66" s="302"/>
      <c r="C66" s="442"/>
      <c r="D66" s="68"/>
      <c r="E66" s="68"/>
      <c r="F66" s="303"/>
      <c r="G66" s="304">
        <f>+G65</f>
        <v>990</v>
      </c>
      <c r="H66" s="305">
        <f>+H65</f>
        <v>1039.5</v>
      </c>
      <c r="I66" s="611"/>
      <c r="J66" s="69" t="str">
        <f>+J65</f>
        <v>GRAINA-MPP-202-20s</v>
      </c>
      <c r="K66" s="147" t="s">
        <v>16</v>
      </c>
      <c r="L66" s="306">
        <f>+L65</f>
        <v>0</v>
      </c>
      <c r="M66" s="305">
        <f>+M65</f>
        <v>0</v>
      </c>
      <c r="N66" s="551">
        <f>M66*100/H66</f>
        <v>0</v>
      </c>
      <c r="O66" s="610" t="s">
        <v>330</v>
      </c>
      <c r="P66" s="290"/>
      <c r="S66" s="12">
        <f t="shared" si="1"/>
        <v>0</v>
      </c>
    </row>
    <row r="67" spans="1:19" ht="45.75" thickBot="1">
      <c r="A67" s="311" t="s">
        <v>112</v>
      </c>
      <c r="B67" s="312" t="s">
        <v>145</v>
      </c>
      <c r="C67" s="424">
        <v>50</v>
      </c>
      <c r="D67" s="448">
        <v>1.06</v>
      </c>
      <c r="E67" s="51">
        <v>20</v>
      </c>
      <c r="F67" s="155">
        <v>0.05</v>
      </c>
      <c r="G67" s="56">
        <v>95.4</v>
      </c>
      <c r="H67" s="309">
        <v>100.17000000000002</v>
      </c>
      <c r="I67" s="53" t="s">
        <v>113</v>
      </c>
      <c r="J67" s="53" t="s">
        <v>333</v>
      </c>
      <c r="K67" s="584"/>
      <c r="L67" s="596">
        <f>K67*D67</f>
        <v>0</v>
      </c>
      <c r="M67" s="585">
        <f>+L67*1.05</f>
        <v>0</v>
      </c>
      <c r="N67" s="597" t="e">
        <f>K67*100/#REF!</f>
        <v>#REF!</v>
      </c>
      <c r="O67" s="247">
        <v>8371</v>
      </c>
      <c r="P67" s="157"/>
      <c r="S67" s="12">
        <f t="shared" si="1"/>
        <v>53</v>
      </c>
    </row>
    <row r="68" spans="1:19" ht="30.75" thickBot="1">
      <c r="A68" s="213" t="s">
        <v>334</v>
      </c>
      <c r="B68" s="313"/>
      <c r="C68" s="612"/>
      <c r="D68" s="314"/>
      <c r="E68" s="314"/>
      <c r="F68" s="315"/>
      <c r="G68" s="316">
        <f>+G67</f>
        <v>95.4</v>
      </c>
      <c r="H68" s="310">
        <f>+H67</f>
        <v>100.17000000000002</v>
      </c>
      <c r="I68" s="613"/>
      <c r="J68" s="69" t="str">
        <f>+J67</f>
        <v>KAVITA-MPP-202-20s</v>
      </c>
      <c r="K68" s="147" t="s">
        <v>16</v>
      </c>
      <c r="L68" s="317">
        <f>+L67</f>
        <v>0</v>
      </c>
      <c r="M68" s="310">
        <f>+M67</f>
        <v>0</v>
      </c>
      <c r="N68" s="551">
        <f>M68*100/H68</f>
        <v>0</v>
      </c>
      <c r="O68" s="610" t="s">
        <v>330</v>
      </c>
      <c r="P68" s="290"/>
      <c r="S68" s="12">
        <f t="shared" si="1"/>
        <v>0</v>
      </c>
    </row>
    <row r="69" spans="1:19" ht="30.75" thickBot="1">
      <c r="A69" s="299" t="s">
        <v>114</v>
      </c>
      <c r="B69" s="51" t="s">
        <v>15</v>
      </c>
      <c r="C69" s="401">
        <v>100</v>
      </c>
      <c r="D69" s="51">
        <v>2.6</v>
      </c>
      <c r="E69" s="51">
        <v>2.6</v>
      </c>
      <c r="F69" s="282">
        <v>0.21</v>
      </c>
      <c r="G69" s="56">
        <v>3640</v>
      </c>
      <c r="H69" s="318">
        <v>4404.3999999999996</v>
      </c>
      <c r="I69" s="53" t="s">
        <v>115</v>
      </c>
      <c r="J69" s="53" t="s">
        <v>335</v>
      </c>
      <c r="K69" s="614"/>
      <c r="L69" s="56">
        <f>K69*D69</f>
        <v>0</v>
      </c>
      <c r="M69" s="283">
        <f>L69*1.21</f>
        <v>0</v>
      </c>
      <c r="N69" s="549" t="e">
        <f>K69*100/#REF!</f>
        <v>#REF!</v>
      </c>
      <c r="O69" s="615">
        <v>7204</v>
      </c>
      <c r="P69" s="164"/>
      <c r="S69" s="12">
        <f t="shared" si="1"/>
        <v>260</v>
      </c>
    </row>
    <row r="70" spans="1:19" ht="43.5" thickBot="1">
      <c r="A70" s="213" t="s">
        <v>336</v>
      </c>
      <c r="B70" s="319"/>
      <c r="C70" s="578"/>
      <c r="D70" s="320"/>
      <c r="E70" s="320"/>
      <c r="F70" s="321"/>
      <c r="G70" s="322">
        <f>+G69</f>
        <v>3640</v>
      </c>
      <c r="H70" s="323">
        <f>+H69</f>
        <v>4404.3999999999996</v>
      </c>
      <c r="I70" s="616"/>
      <c r="J70" s="69" t="str">
        <f>+J69</f>
        <v>Mediq Lietuva-MPP-202-20s</v>
      </c>
      <c r="K70" s="147" t="s">
        <v>16</v>
      </c>
      <c r="L70" s="297">
        <f>+L69</f>
        <v>0</v>
      </c>
      <c r="M70" s="298">
        <f>+M69</f>
        <v>0</v>
      </c>
      <c r="N70" s="551">
        <f>M70*100/H70</f>
        <v>0</v>
      </c>
      <c r="O70" s="610" t="s">
        <v>330</v>
      </c>
      <c r="P70" s="290"/>
      <c r="S70" s="12">
        <f t="shared" si="1"/>
        <v>0</v>
      </c>
    </row>
    <row r="71" spans="1:19" ht="30.75" thickBot="1">
      <c r="A71" s="324" t="s">
        <v>116</v>
      </c>
      <c r="B71" s="292" t="s">
        <v>15</v>
      </c>
      <c r="C71" s="445">
        <v>450</v>
      </c>
      <c r="D71" s="325">
        <v>79</v>
      </c>
      <c r="E71" s="325"/>
      <c r="F71" s="155">
        <v>0.05</v>
      </c>
      <c r="G71" s="326">
        <v>43450</v>
      </c>
      <c r="H71" s="327">
        <v>45622.5</v>
      </c>
      <c r="I71" s="617" t="s">
        <v>117</v>
      </c>
      <c r="J71" s="617" t="s">
        <v>337</v>
      </c>
      <c r="K71" s="584"/>
      <c r="L71" s="596">
        <f>K71*D71</f>
        <v>0</v>
      </c>
      <c r="M71" s="585">
        <f>+L71*1.05</f>
        <v>0</v>
      </c>
      <c r="N71" s="597" t="e">
        <f>K71*100/#REF!</f>
        <v>#REF!</v>
      </c>
      <c r="O71" s="328">
        <v>1142</v>
      </c>
      <c r="P71" s="157"/>
      <c r="S71" s="12">
        <f t="shared" si="1"/>
        <v>35550</v>
      </c>
    </row>
    <row r="72" spans="1:19" ht="30.75" thickBot="1">
      <c r="A72" s="618" t="s">
        <v>338</v>
      </c>
      <c r="B72" s="294"/>
      <c r="C72" s="578"/>
      <c r="D72" s="295"/>
      <c r="E72" s="295"/>
      <c r="F72" s="296"/>
      <c r="G72" s="329">
        <f>+G71</f>
        <v>43450</v>
      </c>
      <c r="H72" s="330">
        <f>+H71</f>
        <v>45622.5</v>
      </c>
      <c r="I72" s="619"/>
      <c r="J72" s="609" t="str">
        <f>+J71</f>
        <v>Septeka-MPP-202-20s</v>
      </c>
      <c r="K72" s="147" t="s">
        <v>16</v>
      </c>
      <c r="L72" s="331">
        <f>+L71</f>
        <v>0</v>
      </c>
      <c r="M72" s="332">
        <f>+M71</f>
        <v>0</v>
      </c>
      <c r="N72" s="551">
        <f>M72*100/H72</f>
        <v>0</v>
      </c>
      <c r="O72" s="610" t="s">
        <v>330</v>
      </c>
      <c r="P72" s="290"/>
      <c r="S72" s="12">
        <f t="shared" si="1"/>
        <v>0</v>
      </c>
    </row>
    <row r="73" spans="1:19" ht="75">
      <c r="A73" s="333" t="s">
        <v>118</v>
      </c>
      <c r="B73" s="75" t="s">
        <v>15</v>
      </c>
      <c r="C73" s="82">
        <v>2</v>
      </c>
      <c r="D73" s="300">
        <v>123.97</v>
      </c>
      <c r="E73" s="300"/>
      <c r="F73" s="155">
        <v>0.05</v>
      </c>
      <c r="G73" s="56">
        <v>247.94</v>
      </c>
      <c r="H73" s="318">
        <v>260.33699999999999</v>
      </c>
      <c r="I73" s="53" t="s">
        <v>119</v>
      </c>
      <c r="J73" s="53" t="s">
        <v>339</v>
      </c>
      <c r="K73" s="584"/>
      <c r="L73" s="596">
        <f t="shared" ref="L73:L84" si="2">K73*D73</f>
        <v>0</v>
      </c>
      <c r="M73" s="585">
        <f t="shared" ref="M73:M84" si="3">+L73*1.05</f>
        <v>0</v>
      </c>
      <c r="N73" s="597" t="e">
        <f>K73*100/#REF!</f>
        <v>#REF!</v>
      </c>
      <c r="O73" s="163">
        <v>6809</v>
      </c>
      <c r="P73" s="157"/>
      <c r="S73" s="12">
        <f t="shared" si="1"/>
        <v>247.94</v>
      </c>
    </row>
    <row r="74" spans="1:19" ht="75">
      <c r="A74" s="334" t="s">
        <v>120</v>
      </c>
      <c r="B74" s="114" t="s">
        <v>15</v>
      </c>
      <c r="C74" s="446"/>
      <c r="D74" s="78"/>
      <c r="E74" s="78"/>
      <c r="F74" s="155">
        <v>0.05</v>
      </c>
      <c r="G74" s="56" t="e">
        <f>+#REF!*D74</f>
        <v>#REF!</v>
      </c>
      <c r="H74" s="56" t="e">
        <f>+G74*1.05</f>
        <v>#REF!</v>
      </c>
      <c r="I74" s="53" t="s">
        <v>121</v>
      </c>
      <c r="J74" s="53" t="s">
        <v>339</v>
      </c>
      <c r="K74" s="548"/>
      <c r="L74" s="596">
        <f t="shared" si="2"/>
        <v>0</v>
      </c>
      <c r="M74" s="585">
        <f t="shared" si="3"/>
        <v>0</v>
      </c>
      <c r="N74" s="597" t="e">
        <f>K74*100/#REF!</f>
        <v>#REF!</v>
      </c>
      <c r="O74" s="212">
        <v>2769</v>
      </c>
      <c r="P74" s="157"/>
      <c r="S74" s="12">
        <f t="shared" si="1"/>
        <v>0</v>
      </c>
    </row>
    <row r="75" spans="1:19" ht="75">
      <c r="A75" s="334" t="s">
        <v>122</v>
      </c>
      <c r="B75" s="114" t="s">
        <v>15</v>
      </c>
      <c r="C75" s="446"/>
      <c r="D75" s="78"/>
      <c r="E75" s="78"/>
      <c r="F75" s="155">
        <v>0.05</v>
      </c>
      <c r="G75" s="56" t="e">
        <f>+#REF!*D75</f>
        <v>#REF!</v>
      </c>
      <c r="H75" s="56" t="e">
        <f>+G75*1.05</f>
        <v>#REF!</v>
      </c>
      <c r="I75" s="53" t="s">
        <v>121</v>
      </c>
      <c r="J75" s="53" t="s">
        <v>339</v>
      </c>
      <c r="K75" s="548"/>
      <c r="L75" s="596">
        <f t="shared" si="2"/>
        <v>0</v>
      </c>
      <c r="M75" s="585">
        <f t="shared" si="3"/>
        <v>0</v>
      </c>
      <c r="N75" s="597" t="e">
        <f>K75*100/#REF!</f>
        <v>#REF!</v>
      </c>
      <c r="O75" s="212">
        <v>2770</v>
      </c>
      <c r="P75" s="157"/>
      <c r="S75" s="12">
        <f t="shared" si="1"/>
        <v>0</v>
      </c>
    </row>
    <row r="76" spans="1:19" ht="75">
      <c r="A76" s="620" t="s">
        <v>340</v>
      </c>
      <c r="B76" s="335" t="s">
        <v>15</v>
      </c>
      <c r="C76" s="447">
        <v>20</v>
      </c>
      <c r="D76" s="78">
        <v>4.9800000000000004</v>
      </c>
      <c r="E76" s="78"/>
      <c r="F76" s="155">
        <v>0.05</v>
      </c>
      <c r="G76" s="56">
        <v>99.600000000000009</v>
      </c>
      <c r="H76" s="56">
        <v>104.58000000000001</v>
      </c>
      <c r="I76" s="53" t="s">
        <v>123</v>
      </c>
      <c r="J76" s="53" t="s">
        <v>339</v>
      </c>
      <c r="K76" s="584"/>
      <c r="L76" s="596">
        <f t="shared" si="2"/>
        <v>0</v>
      </c>
      <c r="M76" s="585">
        <f t="shared" si="3"/>
        <v>0</v>
      </c>
      <c r="N76" s="597" t="e">
        <f>K76*100/#REF!</f>
        <v>#REF!</v>
      </c>
      <c r="O76" s="223">
        <v>1549</v>
      </c>
      <c r="P76" s="157"/>
      <c r="S76" s="12">
        <f t="shared" si="1"/>
        <v>99.600000000000009</v>
      </c>
    </row>
    <row r="77" spans="1:19" ht="60">
      <c r="A77" s="621" t="s">
        <v>341</v>
      </c>
      <c r="B77" s="335" t="s">
        <v>15</v>
      </c>
      <c r="C77" s="447">
        <v>50</v>
      </c>
      <c r="D77" s="78">
        <v>5.75</v>
      </c>
      <c r="E77" s="78"/>
      <c r="F77" s="155">
        <v>0.05</v>
      </c>
      <c r="G77" s="56">
        <v>115</v>
      </c>
      <c r="H77" s="56">
        <v>120.75</v>
      </c>
      <c r="I77" s="53" t="s">
        <v>124</v>
      </c>
      <c r="J77" s="53" t="s">
        <v>339</v>
      </c>
      <c r="K77" s="584"/>
      <c r="L77" s="596">
        <f t="shared" si="2"/>
        <v>0</v>
      </c>
      <c r="M77" s="585">
        <f t="shared" si="3"/>
        <v>0</v>
      </c>
      <c r="N77" s="597" t="e">
        <f>K77*100/#REF!</f>
        <v>#REF!</v>
      </c>
      <c r="O77" s="223">
        <v>1548</v>
      </c>
      <c r="P77" s="157"/>
      <c r="S77" s="12">
        <f t="shared" si="1"/>
        <v>287.5</v>
      </c>
    </row>
    <row r="78" spans="1:19" ht="45">
      <c r="A78" s="336" t="s">
        <v>125</v>
      </c>
      <c r="B78" s="335" t="s">
        <v>23</v>
      </c>
      <c r="C78" s="447">
        <v>18</v>
      </c>
      <c r="D78" s="78">
        <v>11</v>
      </c>
      <c r="E78" s="78"/>
      <c r="F78" s="155">
        <v>0.05</v>
      </c>
      <c r="G78" s="56">
        <v>616</v>
      </c>
      <c r="H78" s="56">
        <v>646.80000000000007</v>
      </c>
      <c r="I78" s="53" t="s">
        <v>126</v>
      </c>
      <c r="J78" s="53" t="s">
        <v>339</v>
      </c>
      <c r="K78" s="584"/>
      <c r="L78" s="596">
        <f t="shared" si="2"/>
        <v>0</v>
      </c>
      <c r="M78" s="585">
        <f t="shared" si="3"/>
        <v>0</v>
      </c>
      <c r="N78" s="597" t="e">
        <f>K78*100/#REF!</f>
        <v>#REF!</v>
      </c>
      <c r="O78" s="247">
        <v>1550</v>
      </c>
      <c r="P78" s="157"/>
      <c r="S78" s="12">
        <f t="shared" si="1"/>
        <v>198</v>
      </c>
    </row>
    <row r="79" spans="1:19" ht="45">
      <c r="A79" s="336" t="s">
        <v>127</v>
      </c>
      <c r="B79" s="335" t="s">
        <v>15</v>
      </c>
      <c r="C79" s="447">
        <v>20</v>
      </c>
      <c r="D79" s="78">
        <v>5.98</v>
      </c>
      <c r="E79" s="78"/>
      <c r="F79" s="155">
        <v>0.05</v>
      </c>
      <c r="G79" s="56">
        <v>239.20000000000002</v>
      </c>
      <c r="H79" s="56">
        <v>251.16000000000003</v>
      </c>
      <c r="I79" s="53" t="s">
        <v>128</v>
      </c>
      <c r="J79" s="53" t="s">
        <v>339</v>
      </c>
      <c r="K79" s="584"/>
      <c r="L79" s="596">
        <f t="shared" si="2"/>
        <v>0</v>
      </c>
      <c r="M79" s="585">
        <f t="shared" si="3"/>
        <v>0</v>
      </c>
      <c r="N79" s="597" t="e">
        <f>K79*100/#REF!</f>
        <v>#REF!</v>
      </c>
      <c r="O79" s="247">
        <v>1551</v>
      </c>
      <c r="P79" s="157"/>
      <c r="S79" s="12">
        <f t="shared" si="1"/>
        <v>119.60000000000001</v>
      </c>
    </row>
    <row r="80" spans="1:19" ht="45">
      <c r="A80" s="336" t="s">
        <v>129</v>
      </c>
      <c r="B80" s="335" t="s">
        <v>23</v>
      </c>
      <c r="C80" s="447">
        <v>20</v>
      </c>
      <c r="D80" s="78">
        <v>3.35</v>
      </c>
      <c r="E80" s="78"/>
      <c r="F80" s="155">
        <v>0.05</v>
      </c>
      <c r="G80" s="56">
        <v>67</v>
      </c>
      <c r="H80" s="56">
        <v>70.350000000000009</v>
      </c>
      <c r="I80" s="53" t="s">
        <v>342</v>
      </c>
      <c r="J80" s="53" t="s">
        <v>339</v>
      </c>
      <c r="K80" s="584"/>
      <c r="L80" s="596">
        <f t="shared" si="2"/>
        <v>0</v>
      </c>
      <c r="M80" s="585">
        <f t="shared" si="3"/>
        <v>0</v>
      </c>
      <c r="N80" s="597" t="e">
        <f>K80*100/#REF!</f>
        <v>#REF!</v>
      </c>
      <c r="O80" s="247">
        <v>1552</v>
      </c>
      <c r="P80" s="157"/>
      <c r="S80" s="12">
        <f t="shared" si="1"/>
        <v>67</v>
      </c>
    </row>
    <row r="81" spans="1:19" ht="45">
      <c r="A81" s="336" t="s">
        <v>130</v>
      </c>
      <c r="B81" s="335" t="s">
        <v>15</v>
      </c>
      <c r="C81" s="447">
        <v>50</v>
      </c>
      <c r="D81" s="78">
        <v>5.75</v>
      </c>
      <c r="E81" s="78"/>
      <c r="F81" s="155">
        <v>0.05</v>
      </c>
      <c r="G81" s="56">
        <v>115</v>
      </c>
      <c r="H81" s="56">
        <v>120.75</v>
      </c>
      <c r="I81" s="53" t="s">
        <v>343</v>
      </c>
      <c r="J81" s="53" t="s">
        <v>339</v>
      </c>
      <c r="K81" s="584"/>
      <c r="L81" s="596">
        <f t="shared" si="2"/>
        <v>0</v>
      </c>
      <c r="M81" s="585">
        <f t="shared" si="3"/>
        <v>0</v>
      </c>
      <c r="N81" s="597" t="e">
        <f>K81*100/#REF!</f>
        <v>#REF!</v>
      </c>
      <c r="O81" s="247">
        <v>1553</v>
      </c>
      <c r="P81" s="157"/>
      <c r="S81" s="12">
        <f t="shared" si="1"/>
        <v>287.5</v>
      </c>
    </row>
    <row r="82" spans="1:19" ht="75">
      <c r="A82" s="336" t="s">
        <v>131</v>
      </c>
      <c r="B82" s="335" t="s">
        <v>23</v>
      </c>
      <c r="C82" s="447">
        <v>150</v>
      </c>
      <c r="D82" s="78">
        <v>10.5</v>
      </c>
      <c r="E82" s="78"/>
      <c r="F82" s="155">
        <v>0.05</v>
      </c>
      <c r="G82" s="56">
        <v>1575</v>
      </c>
      <c r="H82" s="56">
        <v>1653.75</v>
      </c>
      <c r="I82" s="53" t="s">
        <v>344</v>
      </c>
      <c r="J82" s="53" t="s">
        <v>339</v>
      </c>
      <c r="K82" s="584"/>
      <c r="L82" s="596">
        <f t="shared" si="2"/>
        <v>0</v>
      </c>
      <c r="M82" s="585">
        <f t="shared" si="3"/>
        <v>0</v>
      </c>
      <c r="N82" s="597" t="e">
        <f>K82*100/#REF!</f>
        <v>#REF!</v>
      </c>
      <c r="O82" s="212">
        <v>1554</v>
      </c>
      <c r="P82" s="157"/>
      <c r="S82" s="12">
        <f t="shared" si="1"/>
        <v>1575</v>
      </c>
    </row>
    <row r="83" spans="1:19" ht="75">
      <c r="A83" s="336" t="s">
        <v>132</v>
      </c>
      <c r="B83" s="335" t="s">
        <v>15</v>
      </c>
      <c r="C83" s="447">
        <v>100</v>
      </c>
      <c r="D83" s="78">
        <v>9</v>
      </c>
      <c r="E83" s="78"/>
      <c r="F83" s="155">
        <v>0.05</v>
      </c>
      <c r="G83" s="56">
        <v>1350</v>
      </c>
      <c r="H83" s="56">
        <v>1417.5</v>
      </c>
      <c r="I83" s="53" t="s">
        <v>345</v>
      </c>
      <c r="J83" s="53" t="s">
        <v>339</v>
      </c>
      <c r="K83" s="584"/>
      <c r="L83" s="596">
        <f t="shared" si="2"/>
        <v>0</v>
      </c>
      <c r="M83" s="585">
        <f t="shared" si="3"/>
        <v>0</v>
      </c>
      <c r="N83" s="597" t="e">
        <f>K83*100/#REF!</f>
        <v>#REF!</v>
      </c>
      <c r="O83" s="212">
        <v>1555</v>
      </c>
      <c r="P83" s="157"/>
      <c r="S83" s="12">
        <f t="shared" si="1"/>
        <v>900</v>
      </c>
    </row>
    <row r="84" spans="1:19" ht="75.75" thickBot="1">
      <c r="A84" s="337" t="s">
        <v>133</v>
      </c>
      <c r="B84" s="335" t="s">
        <v>23</v>
      </c>
      <c r="C84" s="447">
        <v>60</v>
      </c>
      <c r="D84" s="78">
        <v>9.5</v>
      </c>
      <c r="E84" s="78"/>
      <c r="F84" s="155">
        <v>0.05</v>
      </c>
      <c r="G84" s="56">
        <v>570</v>
      </c>
      <c r="H84" s="284">
        <v>598.5</v>
      </c>
      <c r="I84" s="53" t="s">
        <v>346</v>
      </c>
      <c r="J84" s="53" t="s">
        <v>339</v>
      </c>
      <c r="K84" s="584"/>
      <c r="L84" s="596">
        <f t="shared" si="2"/>
        <v>0</v>
      </c>
      <c r="M84" s="585">
        <f t="shared" si="3"/>
        <v>0</v>
      </c>
      <c r="N84" s="597" t="e">
        <f>K84*100/#REF!</f>
        <v>#REF!</v>
      </c>
      <c r="O84" s="212">
        <v>1556</v>
      </c>
      <c r="P84" s="157"/>
      <c r="S84" s="12">
        <f t="shared" si="1"/>
        <v>570</v>
      </c>
    </row>
    <row r="85" spans="1:19" ht="30.75" thickBot="1">
      <c r="A85" s="213" t="s">
        <v>347</v>
      </c>
      <c r="B85" s="338"/>
      <c r="C85" s="442"/>
      <c r="D85" s="286"/>
      <c r="E85" s="286"/>
      <c r="F85" s="339"/>
      <c r="G85" s="288" t="e">
        <f>+SUM(G73:G84)</f>
        <v>#REF!</v>
      </c>
      <c r="H85" s="289" t="e">
        <f>+SUM(H73:H84)</f>
        <v>#REF!</v>
      </c>
      <c r="I85" s="611"/>
      <c r="J85" s="69" t="str">
        <f>+J84</f>
        <v>Sorimpeksas-MPP-202-20s</v>
      </c>
      <c r="K85" s="147" t="s">
        <v>16</v>
      </c>
      <c r="L85" s="288">
        <f>+SUM(L73:L84)</f>
        <v>0</v>
      </c>
      <c r="M85" s="289">
        <f>+SUM(M73:M84)</f>
        <v>0</v>
      </c>
      <c r="N85" s="551" t="e">
        <f>M85*100/H85</f>
        <v>#REF!</v>
      </c>
      <c r="O85" s="610" t="s">
        <v>330</v>
      </c>
      <c r="P85" s="290"/>
      <c r="S85" s="12">
        <f t="shared" si="1"/>
        <v>0</v>
      </c>
    </row>
    <row r="86" spans="1:19" ht="30">
      <c r="A86" s="333" t="s">
        <v>134</v>
      </c>
      <c r="B86" s="75" t="s">
        <v>15</v>
      </c>
      <c r="C86" s="82">
        <v>100</v>
      </c>
      <c r="D86" s="300">
        <v>2.2000000000000002</v>
      </c>
      <c r="E86" s="300"/>
      <c r="F86" s="155">
        <v>0.05</v>
      </c>
      <c r="G86" s="56">
        <v>220.00000000000003</v>
      </c>
      <c r="H86" s="318">
        <v>231.00000000000003</v>
      </c>
      <c r="I86" s="53" t="s">
        <v>135</v>
      </c>
      <c r="J86" s="53" t="s">
        <v>348</v>
      </c>
      <c r="K86" s="584"/>
      <c r="L86" s="596">
        <f t="shared" ref="L86:L87" si="4">K86*D86</f>
        <v>0</v>
      </c>
      <c r="M86" s="585">
        <f t="shared" ref="M86:M87" si="5">+L86*1.05</f>
        <v>0</v>
      </c>
      <c r="N86" s="597" t="e">
        <f>K86*100/#REF!</f>
        <v>#REF!</v>
      </c>
      <c r="O86" s="179">
        <v>8412</v>
      </c>
      <c r="P86" s="157"/>
      <c r="S86" s="12">
        <f t="shared" si="1"/>
        <v>220.00000000000003</v>
      </c>
    </row>
    <row r="87" spans="1:19" ht="30.75" thickBot="1">
      <c r="A87" s="340" t="s">
        <v>136</v>
      </c>
      <c r="B87" s="54" t="s">
        <v>15</v>
      </c>
      <c r="C87" s="82">
        <v>20</v>
      </c>
      <c r="D87" s="78">
        <v>14.8</v>
      </c>
      <c r="E87" s="78">
        <v>14.8</v>
      </c>
      <c r="F87" s="155">
        <v>0.05</v>
      </c>
      <c r="G87" s="56">
        <v>296</v>
      </c>
      <c r="H87" s="72">
        <v>310.8</v>
      </c>
      <c r="I87" s="53" t="s">
        <v>137</v>
      </c>
      <c r="J87" s="53" t="s">
        <v>348</v>
      </c>
      <c r="K87" s="584"/>
      <c r="L87" s="596">
        <f t="shared" si="4"/>
        <v>0</v>
      </c>
      <c r="M87" s="585">
        <f t="shared" si="5"/>
        <v>0</v>
      </c>
      <c r="N87" s="597" t="e">
        <f>K87*100/#REF!</f>
        <v>#REF!</v>
      </c>
      <c r="O87" s="212">
        <v>2798</v>
      </c>
      <c r="P87" s="157"/>
      <c r="S87" s="12">
        <f t="shared" si="1"/>
        <v>296</v>
      </c>
    </row>
    <row r="88" spans="1:19" ht="30.75" thickBot="1">
      <c r="A88" s="341" t="s">
        <v>138</v>
      </c>
      <c r="B88" s="342"/>
      <c r="C88" s="442"/>
      <c r="D88" s="343"/>
      <c r="E88" s="343"/>
      <c r="F88" s="344"/>
      <c r="G88" s="288" t="e">
        <f>+G86+G87+#REF!+#REF!</f>
        <v>#REF!</v>
      </c>
      <c r="H88" s="298" t="e">
        <f>+H86+H87+#REF!+#REF!</f>
        <v>#REF!</v>
      </c>
      <c r="I88" s="622"/>
      <c r="J88" s="609" t="e">
        <f>+#REF!</f>
        <v>#REF!</v>
      </c>
      <c r="K88" s="147" t="s">
        <v>16</v>
      </c>
      <c r="L88" s="297" t="e">
        <f>+L86+L87+#REF!+#REF!</f>
        <v>#REF!</v>
      </c>
      <c r="M88" s="298" t="e">
        <f>+M86+M87+#REF!+#REF!</f>
        <v>#REF!</v>
      </c>
      <c r="N88" s="551" t="e">
        <f>M88*100/H88</f>
        <v>#REF!</v>
      </c>
      <c r="O88" s="610" t="s">
        <v>330</v>
      </c>
      <c r="P88" s="290"/>
      <c r="S88" s="12">
        <f t="shared" si="1"/>
        <v>0</v>
      </c>
    </row>
    <row r="89" spans="1:19" ht="30.75" thickBot="1">
      <c r="A89" s="291" t="s">
        <v>139</v>
      </c>
      <c r="B89" s="211" t="s">
        <v>15</v>
      </c>
      <c r="C89" s="425">
        <v>1500</v>
      </c>
      <c r="D89" s="307">
        <v>7</v>
      </c>
      <c r="E89" s="307"/>
      <c r="F89" s="155">
        <v>0.05</v>
      </c>
      <c r="G89" s="293">
        <v>9100</v>
      </c>
      <c r="H89" s="308">
        <v>9555</v>
      </c>
      <c r="I89" s="617" t="s">
        <v>140</v>
      </c>
      <c r="J89" s="617" t="s">
        <v>349</v>
      </c>
      <c r="K89" s="584"/>
      <c r="L89" s="596">
        <f t="shared" ref="L89" si="6">K89*D89</f>
        <v>0</v>
      </c>
      <c r="M89" s="585">
        <f>+L89*1.05</f>
        <v>0</v>
      </c>
      <c r="N89" s="597" t="e">
        <f>K89*100/#REF!</f>
        <v>#REF!</v>
      </c>
      <c r="O89" s="212">
        <v>6681</v>
      </c>
      <c r="P89" s="157"/>
      <c r="S89" s="12">
        <f t="shared" si="1"/>
        <v>10500</v>
      </c>
    </row>
    <row r="90" spans="1:19" ht="30.75" thickBot="1">
      <c r="A90" s="617" t="s">
        <v>350</v>
      </c>
      <c r="B90" s="285"/>
      <c r="C90" s="442"/>
      <c r="D90" s="286"/>
      <c r="E90" s="286"/>
      <c r="F90" s="339"/>
      <c r="G90" s="288">
        <f>+G89</f>
        <v>9100</v>
      </c>
      <c r="H90" s="289">
        <f>+H89</f>
        <v>9555</v>
      </c>
      <c r="I90" s="622"/>
      <c r="J90" s="609" t="str">
        <f>+J89</f>
        <v>Spektramed-MPP-202-20s</v>
      </c>
      <c r="K90" s="147" t="s">
        <v>16</v>
      </c>
      <c r="L90" s="288">
        <f>+L89</f>
        <v>0</v>
      </c>
      <c r="M90" s="289">
        <f>+M89</f>
        <v>0</v>
      </c>
      <c r="N90" s="551">
        <f>M90*100/H90</f>
        <v>0</v>
      </c>
      <c r="O90" s="610" t="s">
        <v>330</v>
      </c>
      <c r="P90" s="290"/>
      <c r="S90" s="12">
        <f t="shared" si="1"/>
        <v>0</v>
      </c>
    </row>
    <row r="91" spans="1:19" ht="45.75" thickBot="1">
      <c r="A91" s="623" t="s">
        <v>351</v>
      </c>
      <c r="B91" s="175" t="s">
        <v>15</v>
      </c>
      <c r="C91" s="7">
        <v>50</v>
      </c>
      <c r="D91" s="175">
        <v>5.2381000000000002</v>
      </c>
      <c r="E91" s="175"/>
      <c r="F91" s="155">
        <v>0.05</v>
      </c>
      <c r="G91" s="418">
        <v>523.80999999999995</v>
      </c>
      <c r="H91" s="624">
        <v>550</v>
      </c>
      <c r="I91" s="188" t="s">
        <v>142</v>
      </c>
      <c r="J91" s="188" t="s">
        <v>352</v>
      </c>
      <c r="K91" s="584"/>
      <c r="L91" s="596">
        <f t="shared" ref="L91" si="7">K91*D91</f>
        <v>0</v>
      </c>
      <c r="M91" s="585">
        <f>+L91*1.05</f>
        <v>0</v>
      </c>
      <c r="N91" s="597" t="e">
        <f>K91*100/#REF!</f>
        <v>#REF!</v>
      </c>
      <c r="O91" s="212" t="s">
        <v>143</v>
      </c>
      <c r="P91" s="157"/>
      <c r="S91" s="12">
        <f t="shared" si="1"/>
        <v>261.90500000000003</v>
      </c>
    </row>
    <row r="92" spans="1:19" ht="43.5" thickBot="1">
      <c r="A92" s="269" t="s">
        <v>144</v>
      </c>
      <c r="B92" s="625"/>
      <c r="C92" s="442"/>
      <c r="D92" s="279"/>
      <c r="E92" s="279"/>
      <c r="F92" s="626"/>
      <c r="G92" s="627">
        <f>+G91</f>
        <v>523.80999999999995</v>
      </c>
      <c r="H92" s="628">
        <f>+H91</f>
        <v>550</v>
      </c>
      <c r="I92" s="590"/>
      <c r="J92" s="517" t="str">
        <f>+J91</f>
        <v>Intersurgical-MPP-202-20-1s</v>
      </c>
      <c r="K92" s="147" t="s">
        <v>16</v>
      </c>
      <c r="L92" s="629">
        <f>+L91</f>
        <v>0</v>
      </c>
      <c r="M92" s="628">
        <f>+M91</f>
        <v>0</v>
      </c>
      <c r="N92" s="551">
        <f>M92*100/H92</f>
        <v>0</v>
      </c>
      <c r="O92" s="610" t="s">
        <v>330</v>
      </c>
      <c r="P92" s="290"/>
      <c r="S92" s="12">
        <f t="shared" si="1"/>
        <v>0</v>
      </c>
    </row>
    <row r="93" spans="1:19" ht="105.75" thickBot="1">
      <c r="A93" s="623" t="s">
        <v>353</v>
      </c>
      <c r="B93" s="630" t="s">
        <v>145</v>
      </c>
      <c r="C93" s="427">
        <v>20</v>
      </c>
      <c r="D93" s="348">
        <v>5.6</v>
      </c>
      <c r="E93" s="348">
        <v>5.6</v>
      </c>
      <c r="F93" s="155">
        <v>0.05</v>
      </c>
      <c r="G93" s="190">
        <v>112</v>
      </c>
      <c r="H93" s="624">
        <v>117.60000000000001</v>
      </c>
      <c r="I93" s="188" t="s">
        <v>146</v>
      </c>
      <c r="J93" s="188" t="s">
        <v>354</v>
      </c>
      <c r="K93" s="584"/>
      <c r="L93" s="596">
        <f t="shared" ref="L93" si="8">K93*D93</f>
        <v>0</v>
      </c>
      <c r="M93" s="585">
        <f>+L93*1.05</f>
        <v>0</v>
      </c>
      <c r="N93" s="597" t="e">
        <f>K93*100/#REF!</f>
        <v>#REF!</v>
      </c>
      <c r="O93" s="345">
        <v>8370</v>
      </c>
      <c r="P93" s="157"/>
      <c r="S93" s="12">
        <f t="shared" si="1"/>
        <v>112</v>
      </c>
    </row>
    <row r="94" spans="1:19" ht="43.5" thickBot="1">
      <c r="A94" s="269" t="s">
        <v>147</v>
      </c>
      <c r="B94" s="631"/>
      <c r="C94" s="442"/>
      <c r="D94" s="632"/>
      <c r="E94" s="632"/>
      <c r="F94" s="236"/>
      <c r="G94" s="627">
        <f>+G93</f>
        <v>112</v>
      </c>
      <c r="H94" s="628">
        <f>+H93</f>
        <v>117.60000000000001</v>
      </c>
      <c r="I94" s="590"/>
      <c r="J94" s="517" t="str">
        <f>+J93</f>
        <v>KAVITA-MPP-202-20-1s</v>
      </c>
      <c r="K94" s="147" t="s">
        <v>16</v>
      </c>
      <c r="L94" s="629">
        <f>+L93</f>
        <v>0</v>
      </c>
      <c r="M94" s="628">
        <f>+M93</f>
        <v>0</v>
      </c>
      <c r="N94" s="551">
        <f>M94*100/H94</f>
        <v>0</v>
      </c>
      <c r="O94" s="610" t="s">
        <v>330</v>
      </c>
      <c r="P94" s="290"/>
      <c r="S94" s="12">
        <f t="shared" si="1"/>
        <v>0</v>
      </c>
    </row>
    <row r="95" spans="1:19" ht="60">
      <c r="A95" s="633" t="s">
        <v>148</v>
      </c>
      <c r="B95" s="634" t="s">
        <v>15</v>
      </c>
      <c r="C95" s="635">
        <v>200</v>
      </c>
      <c r="D95" s="189">
        <v>6.2</v>
      </c>
      <c r="E95" s="189"/>
      <c r="F95" s="155"/>
      <c r="G95" s="190"/>
      <c r="H95" s="191"/>
      <c r="I95" s="188" t="s">
        <v>355</v>
      </c>
      <c r="J95" s="188" t="s">
        <v>356</v>
      </c>
      <c r="K95" s="580"/>
      <c r="L95" s="636"/>
      <c r="M95" s="581"/>
      <c r="N95" s="637"/>
      <c r="O95" s="219"/>
      <c r="P95" s="220"/>
      <c r="S95" s="12">
        <f t="shared" si="1"/>
        <v>1240</v>
      </c>
    </row>
    <row r="96" spans="1:19" ht="45">
      <c r="A96" s="346" t="s">
        <v>357</v>
      </c>
      <c r="B96" s="634" t="s">
        <v>15</v>
      </c>
      <c r="C96" s="427"/>
      <c r="E96" s="189"/>
      <c r="F96" s="155">
        <v>0.05</v>
      </c>
      <c r="G96" s="190" t="e">
        <f>+#REF!*D95</f>
        <v>#REF!</v>
      </c>
      <c r="H96" s="191" t="e">
        <f>+G96*1.05</f>
        <v>#REF!</v>
      </c>
      <c r="I96" s="188" t="s">
        <v>149</v>
      </c>
      <c r="J96" s="188" t="s">
        <v>356</v>
      </c>
      <c r="K96" s="584"/>
      <c r="L96" s="596">
        <f>K96*D95</f>
        <v>0</v>
      </c>
      <c r="M96" s="585">
        <f>+L96*1.05</f>
        <v>0</v>
      </c>
      <c r="N96" s="597" t="e">
        <f>K96*100/#REF!</f>
        <v>#REF!</v>
      </c>
      <c r="O96" s="212">
        <v>3237</v>
      </c>
      <c r="P96" s="157"/>
      <c r="S96" s="12">
        <f t="shared" si="1"/>
        <v>0</v>
      </c>
    </row>
    <row r="97" spans="1:19" ht="45">
      <c r="A97" s="346" t="s">
        <v>358</v>
      </c>
      <c r="B97" s="634" t="s">
        <v>15</v>
      </c>
      <c r="C97" s="427"/>
      <c r="D97" s="189"/>
      <c r="E97" s="189"/>
      <c r="F97" s="155">
        <v>0.05</v>
      </c>
      <c r="G97" s="190" t="e">
        <f>+#REF!*D97</f>
        <v>#REF!</v>
      </c>
      <c r="H97" s="191" t="e">
        <f t="shared" ref="H97:H98" si="9">+G97*1.05</f>
        <v>#REF!</v>
      </c>
      <c r="I97" s="188" t="s">
        <v>150</v>
      </c>
      <c r="J97" s="188" t="s">
        <v>356</v>
      </c>
      <c r="K97" s="584"/>
      <c r="L97" s="596">
        <f>K97*D97</f>
        <v>0</v>
      </c>
      <c r="M97" s="585">
        <f>+L97*1.05</f>
        <v>0</v>
      </c>
      <c r="N97" s="597" t="e">
        <f>K97*100/#REF!</f>
        <v>#REF!</v>
      </c>
      <c r="O97" s="212">
        <v>3249</v>
      </c>
      <c r="P97" s="157"/>
      <c r="S97" s="12">
        <f t="shared" si="1"/>
        <v>0</v>
      </c>
    </row>
    <row r="98" spans="1:19" ht="45">
      <c r="A98" s="346" t="s">
        <v>359</v>
      </c>
      <c r="B98" s="634" t="s">
        <v>15</v>
      </c>
      <c r="C98" s="427"/>
      <c r="D98" s="189"/>
      <c r="E98" s="189"/>
      <c r="F98" s="155">
        <v>0.05</v>
      </c>
      <c r="G98" s="190" t="e">
        <f>+#REF!*D98</f>
        <v>#REF!</v>
      </c>
      <c r="H98" s="191" t="e">
        <f t="shared" si="9"/>
        <v>#REF!</v>
      </c>
      <c r="I98" s="188" t="s">
        <v>151</v>
      </c>
      <c r="J98" s="188" t="s">
        <v>356</v>
      </c>
      <c r="K98" s="584"/>
      <c r="L98" s="596">
        <f>K98*D98</f>
        <v>0</v>
      </c>
      <c r="M98" s="585">
        <f>+L98*1.05</f>
        <v>0</v>
      </c>
      <c r="N98" s="597" t="e">
        <f>K98*100/#REF!</f>
        <v>#REF!</v>
      </c>
      <c r="O98" s="212">
        <v>3238</v>
      </c>
      <c r="P98" s="157"/>
      <c r="S98" s="12">
        <f t="shared" si="1"/>
        <v>0</v>
      </c>
    </row>
    <row r="99" spans="1:19" ht="45.75" thickBot="1">
      <c r="A99" s="465" t="s">
        <v>152</v>
      </c>
      <c r="B99" s="143" t="s">
        <v>15</v>
      </c>
      <c r="C99" s="35">
        <v>5</v>
      </c>
      <c r="D99" s="189">
        <v>17.399999999999999</v>
      </c>
      <c r="E99" s="189"/>
      <c r="F99" s="155">
        <v>0.05</v>
      </c>
      <c r="G99" s="190">
        <v>87</v>
      </c>
      <c r="H99" s="190">
        <v>91.350000000000009</v>
      </c>
      <c r="I99" s="145" t="s">
        <v>153</v>
      </c>
      <c r="J99" s="188" t="s">
        <v>356</v>
      </c>
      <c r="K99" s="584"/>
      <c r="L99" s="596">
        <f>K99*D99</f>
        <v>0</v>
      </c>
      <c r="M99" s="585">
        <f>+L99*1.05</f>
        <v>0</v>
      </c>
      <c r="N99" s="597" t="e">
        <f>K99*100/#REF!</f>
        <v>#REF!</v>
      </c>
      <c r="O99" s="163">
        <v>3947</v>
      </c>
      <c r="P99" s="157"/>
      <c r="S99" s="12">
        <f t="shared" si="1"/>
        <v>87</v>
      </c>
    </row>
    <row r="100" spans="1:19" ht="57.75" thickBot="1">
      <c r="A100" s="638" t="s">
        <v>360</v>
      </c>
      <c r="B100" s="631"/>
      <c r="C100" s="438"/>
      <c r="D100" s="639"/>
      <c r="E100" s="639"/>
      <c r="F100" s="226"/>
      <c r="G100" s="596" t="e">
        <f>+Sheet1!#REF!+Sheet1!#REF!+Sheet1!#REF!+Sheet1!#REF!+G96+G97+G98+G99</f>
        <v>#REF!</v>
      </c>
      <c r="H100" s="376" t="e">
        <f>+Sheet1!#REF!+Sheet1!#REF!+Sheet1!#REF!+Sheet1!#REF!+H96+H97+H98+H99</f>
        <v>#REF!</v>
      </c>
      <c r="I100" s="590"/>
      <c r="J100" s="517" t="str">
        <f>+J99</f>
        <v>AMI sprendimai-MPP-202-20-1s</v>
      </c>
      <c r="K100" s="147" t="s">
        <v>16</v>
      </c>
      <c r="L100" s="596" t="e">
        <f>+Sheet1!#REF!+Sheet1!#REF!+Sheet1!#REF!+Sheet1!#REF!+L96+L97+L98+L99</f>
        <v>#REF!</v>
      </c>
      <c r="M100" s="627" t="e">
        <f>+Sheet1!#REF!+Sheet1!#REF!+Sheet1!#REF!+Sheet1!#REF!+M96+M97+M98+M99</f>
        <v>#REF!</v>
      </c>
      <c r="N100" s="601" t="e">
        <f>M100*100/H100</f>
        <v>#REF!</v>
      </c>
      <c r="O100" s="610" t="s">
        <v>330</v>
      </c>
      <c r="P100" s="290"/>
      <c r="S100" s="12">
        <f t="shared" si="1"/>
        <v>0</v>
      </c>
    </row>
    <row r="101" spans="1:19" ht="45">
      <c r="A101" s="640" t="s">
        <v>361</v>
      </c>
      <c r="B101" s="144" t="s">
        <v>15</v>
      </c>
      <c r="C101" s="5">
        <v>150</v>
      </c>
      <c r="D101" s="189">
        <v>1.05</v>
      </c>
      <c r="E101" s="189"/>
      <c r="F101" s="155">
        <v>0.05</v>
      </c>
      <c r="G101" s="190">
        <v>105</v>
      </c>
      <c r="H101" s="191">
        <v>110.25</v>
      </c>
      <c r="I101" s="188" t="s">
        <v>154</v>
      </c>
      <c r="J101" s="188" t="s">
        <v>362</v>
      </c>
      <c r="K101" s="584"/>
      <c r="L101" s="596">
        <f t="shared" ref="L101:L102" si="10">K101*D101</f>
        <v>0</v>
      </c>
      <c r="M101" s="585">
        <f t="shared" ref="M101:M102" si="11">+L101*1.05</f>
        <v>0</v>
      </c>
      <c r="N101" s="597" t="e">
        <f>K101*100/#REF!</f>
        <v>#REF!</v>
      </c>
      <c r="O101" s="347">
        <v>8413</v>
      </c>
      <c r="P101" s="157"/>
      <c r="S101" s="12">
        <f t="shared" si="1"/>
        <v>157.5</v>
      </c>
    </row>
    <row r="102" spans="1:19" ht="30.75" thickBot="1">
      <c r="A102" s="641" t="s">
        <v>363</v>
      </c>
      <c r="B102" s="144" t="s">
        <v>15</v>
      </c>
      <c r="C102" s="5">
        <v>100</v>
      </c>
      <c r="D102" s="276">
        <v>0.3619</v>
      </c>
      <c r="E102" s="276"/>
      <c r="F102" s="155">
        <v>0.05</v>
      </c>
      <c r="G102" s="190">
        <v>36.19</v>
      </c>
      <c r="H102" s="268">
        <v>38</v>
      </c>
      <c r="I102" s="188" t="s">
        <v>155</v>
      </c>
      <c r="J102" s="188" t="s">
        <v>362</v>
      </c>
      <c r="K102" s="584"/>
      <c r="L102" s="596">
        <f t="shared" si="10"/>
        <v>0</v>
      </c>
      <c r="M102" s="585">
        <f t="shared" si="11"/>
        <v>0</v>
      </c>
      <c r="N102" s="597" t="e">
        <f>K102*100/#REF!</f>
        <v>#REF!</v>
      </c>
      <c r="O102" s="156">
        <v>8403</v>
      </c>
      <c r="P102" s="157"/>
      <c r="S102" s="12">
        <f t="shared" si="1"/>
        <v>36.19</v>
      </c>
    </row>
    <row r="103" spans="1:19" ht="30.75" thickBot="1">
      <c r="A103" s="269" t="s">
        <v>156</v>
      </c>
      <c r="B103" s="642"/>
      <c r="C103" s="442"/>
      <c r="D103" s="475"/>
      <c r="E103" s="475"/>
      <c r="F103" s="643"/>
      <c r="G103" s="627">
        <f>+G101+G102</f>
        <v>141.19</v>
      </c>
      <c r="H103" s="376">
        <f>+H101+H102</f>
        <v>148.25</v>
      </c>
      <c r="I103" s="590"/>
      <c r="J103" s="517" t="str">
        <f>+J102</f>
        <v>Skirgesa-MPP-202-20s</v>
      </c>
      <c r="K103" s="147" t="s">
        <v>16</v>
      </c>
      <c r="L103" s="627">
        <f>+L101+L102</f>
        <v>0</v>
      </c>
      <c r="M103" s="376">
        <f>+M101+M102</f>
        <v>0</v>
      </c>
      <c r="N103" s="551">
        <f>M103*100/H103</f>
        <v>0</v>
      </c>
      <c r="O103" s="610" t="s">
        <v>330</v>
      </c>
      <c r="P103" s="290"/>
      <c r="S103" s="12">
        <f t="shared" si="1"/>
        <v>0</v>
      </c>
    </row>
    <row r="104" spans="1:19" ht="75.75" thickBot="1">
      <c r="A104" s="644" t="s">
        <v>226</v>
      </c>
      <c r="B104" s="645" t="s">
        <v>15</v>
      </c>
      <c r="C104" s="646">
        <v>25</v>
      </c>
      <c r="D104" s="349">
        <v>97</v>
      </c>
      <c r="E104" s="349">
        <v>97</v>
      </c>
      <c r="F104" s="350">
        <v>0.05</v>
      </c>
      <c r="G104" s="647">
        <v>2425</v>
      </c>
      <c r="H104" s="648">
        <v>2546.25</v>
      </c>
      <c r="I104" s="649" t="s">
        <v>157</v>
      </c>
      <c r="J104" s="649" t="s">
        <v>364</v>
      </c>
      <c r="K104" s="548"/>
      <c r="L104" s="650">
        <f t="shared" ref="L104" si="12">K104*D104</f>
        <v>0</v>
      </c>
      <c r="M104" s="651">
        <f>+L104*1.05</f>
        <v>0</v>
      </c>
      <c r="N104" s="597" t="e">
        <f>K104*100/#REF!</f>
        <v>#REF!</v>
      </c>
      <c r="O104" s="351">
        <v>8414</v>
      </c>
      <c r="P104" s="157"/>
      <c r="S104" s="12">
        <f t="shared" si="1"/>
        <v>2425</v>
      </c>
    </row>
    <row r="105" spans="1:19" ht="43.5" thickBot="1">
      <c r="A105" s="241" t="s">
        <v>365</v>
      </c>
      <c r="B105" s="625"/>
      <c r="C105" s="442"/>
      <c r="D105" s="279"/>
      <c r="E105" s="279"/>
      <c r="F105" s="626"/>
      <c r="G105" s="652">
        <f>+G104</f>
        <v>2425</v>
      </c>
      <c r="H105" s="653">
        <f>+H104</f>
        <v>2546.25</v>
      </c>
      <c r="I105" s="590"/>
      <c r="J105" s="517" t="str">
        <f>+J104</f>
        <v>GRAINA-MPP-202-20-1s</v>
      </c>
      <c r="K105" s="147" t="s">
        <v>16</v>
      </c>
      <c r="L105" s="654">
        <f>+L104</f>
        <v>0</v>
      </c>
      <c r="M105" s="655">
        <f>+M104</f>
        <v>0</v>
      </c>
      <c r="N105" s="551">
        <f>M105*100/H105</f>
        <v>0</v>
      </c>
      <c r="O105" s="610" t="s">
        <v>330</v>
      </c>
      <c r="P105" s="290"/>
      <c r="S105" s="12">
        <f t="shared" si="1"/>
        <v>0</v>
      </c>
    </row>
    <row r="106" spans="1:19" ht="45.75" thickBot="1">
      <c r="A106" s="640" t="s">
        <v>158</v>
      </c>
      <c r="B106" s="175" t="s">
        <v>15</v>
      </c>
      <c r="C106" s="7">
        <v>500</v>
      </c>
      <c r="D106" s="175">
        <v>0.56000000000000005</v>
      </c>
      <c r="E106" s="175"/>
      <c r="F106" s="155">
        <v>0.05</v>
      </c>
      <c r="G106" s="190">
        <v>336</v>
      </c>
      <c r="H106" s="656">
        <v>352.8</v>
      </c>
      <c r="I106" s="188" t="s">
        <v>159</v>
      </c>
      <c r="J106" s="188" t="s">
        <v>366</v>
      </c>
      <c r="K106" s="584"/>
      <c r="L106" s="596">
        <f t="shared" ref="L106" si="13">K106*D106</f>
        <v>0</v>
      </c>
      <c r="M106" s="585">
        <f t="shared" ref="M106" si="14">+L106*1.05</f>
        <v>0</v>
      </c>
      <c r="N106" s="597" t="e">
        <f>K106*100/#REF!</f>
        <v>#REF!</v>
      </c>
      <c r="O106" s="212">
        <v>8409</v>
      </c>
      <c r="P106" s="157"/>
      <c r="Q106" s="280"/>
      <c r="S106" s="12">
        <f t="shared" si="1"/>
        <v>280</v>
      </c>
    </row>
    <row r="107" spans="1:19" ht="30.75" thickBot="1">
      <c r="A107" s="269" t="s">
        <v>367</v>
      </c>
      <c r="B107" s="372"/>
      <c r="C107" s="612"/>
      <c r="D107" s="657"/>
      <c r="E107" s="657"/>
      <c r="F107" s="658"/>
      <c r="G107" s="375" t="e">
        <f>+G106+#REF!</f>
        <v>#REF!</v>
      </c>
      <c r="H107" s="628" t="e">
        <f>+H106+#REF!</f>
        <v>#REF!</v>
      </c>
      <c r="I107" s="659"/>
      <c r="J107" s="517" t="e">
        <f>+#REF!</f>
        <v>#REF!</v>
      </c>
      <c r="K107" s="147" t="s">
        <v>16</v>
      </c>
      <c r="L107" s="629" t="e">
        <f>+L106+#REF!</f>
        <v>#REF!</v>
      </c>
      <c r="M107" s="628" t="e">
        <f>+M106+#REF!</f>
        <v>#REF!</v>
      </c>
      <c r="N107" s="551" t="e">
        <f>M107*100/H107</f>
        <v>#REF!</v>
      </c>
      <c r="O107" s="610" t="s">
        <v>330</v>
      </c>
      <c r="P107" s="290"/>
      <c r="Q107" s="229"/>
      <c r="S107" s="12">
        <f t="shared" si="1"/>
        <v>0</v>
      </c>
    </row>
    <row r="108" spans="1:19" ht="30.75" thickBot="1">
      <c r="A108" s="623" t="s">
        <v>160</v>
      </c>
      <c r="B108" s="175" t="s">
        <v>15</v>
      </c>
      <c r="C108" s="7">
        <v>10</v>
      </c>
      <c r="D108" s="348">
        <v>19</v>
      </c>
      <c r="E108" s="348"/>
      <c r="F108" s="282">
        <v>0.21</v>
      </c>
      <c r="G108" s="190">
        <v>152</v>
      </c>
      <c r="H108" s="660">
        <v>183.92</v>
      </c>
      <c r="I108" s="188" t="s">
        <v>161</v>
      </c>
      <c r="J108" s="188" t="s">
        <v>368</v>
      </c>
      <c r="K108" s="614"/>
      <c r="L108" s="56">
        <f>K108*D108</f>
        <v>0</v>
      </c>
      <c r="M108" s="283">
        <f>L108*1.21</f>
        <v>0</v>
      </c>
      <c r="N108" s="549" t="e">
        <f>K108*100/#REF!</f>
        <v>#REF!</v>
      </c>
      <c r="O108" s="179">
        <v>7081</v>
      </c>
      <c r="P108" s="164"/>
      <c r="Q108" s="661" t="s">
        <v>162</v>
      </c>
      <c r="S108" s="12">
        <f t="shared" si="1"/>
        <v>190</v>
      </c>
    </row>
    <row r="109" spans="1:19" ht="44.25" thickBot="1">
      <c r="A109" s="269" t="s">
        <v>163</v>
      </c>
      <c r="B109" s="662"/>
      <c r="C109" s="578"/>
      <c r="D109" s="663"/>
      <c r="E109" s="663"/>
      <c r="F109" s="664"/>
      <c r="G109" s="364">
        <f>+G108</f>
        <v>152</v>
      </c>
      <c r="H109" s="665">
        <f>+H108</f>
        <v>183.92</v>
      </c>
      <c r="I109" s="666"/>
      <c r="J109" s="366" t="str">
        <f>+J108</f>
        <v>Mediq Lietuva-MPP-202-20-1s</v>
      </c>
      <c r="K109" s="147" t="s">
        <v>16</v>
      </c>
      <c r="L109" s="667">
        <f>+L108</f>
        <v>0</v>
      </c>
      <c r="M109" s="668">
        <f>+M108</f>
        <v>0</v>
      </c>
      <c r="N109" s="551">
        <f>M109*100/H109</f>
        <v>0</v>
      </c>
      <c r="O109" s="610" t="s">
        <v>330</v>
      </c>
      <c r="P109" s="290"/>
      <c r="Q109" s="113"/>
      <c r="S109" s="12">
        <f t="shared" si="1"/>
        <v>0</v>
      </c>
    </row>
    <row r="110" spans="1:19" ht="45">
      <c r="A110" s="266" t="s">
        <v>164</v>
      </c>
      <c r="B110" s="54" t="s">
        <v>15</v>
      </c>
      <c r="C110" s="444">
        <v>15000</v>
      </c>
      <c r="D110" s="352">
        <v>8.4000000000000005E-2</v>
      </c>
      <c r="E110" s="352"/>
      <c r="F110" s="353">
        <v>0.05</v>
      </c>
      <c r="G110" s="354">
        <v>1260</v>
      </c>
      <c r="H110" s="355">
        <v>1323</v>
      </c>
      <c r="I110" s="669" t="s">
        <v>165</v>
      </c>
      <c r="J110" s="53" t="s">
        <v>317</v>
      </c>
      <c r="K110" s="584"/>
      <c r="L110" s="190">
        <f t="shared" ref="L110:L111" si="15">K110*D110</f>
        <v>0</v>
      </c>
      <c r="M110" s="585">
        <f t="shared" ref="M110:M111" si="16">+L110*1.05</f>
        <v>0</v>
      </c>
      <c r="N110" s="670" t="e">
        <f>K110*100/#REF!</f>
        <v>#REF!</v>
      </c>
      <c r="O110" s="212">
        <v>7088</v>
      </c>
      <c r="P110" s="157"/>
      <c r="S110" s="12">
        <f t="shared" si="1"/>
        <v>1260</v>
      </c>
    </row>
    <row r="111" spans="1:19" ht="30.75" thickBot="1">
      <c r="A111" s="356" t="s">
        <v>166</v>
      </c>
      <c r="B111" s="65" t="s">
        <v>15</v>
      </c>
      <c r="C111" s="441">
        <v>500</v>
      </c>
      <c r="D111" s="357">
        <v>0.28000000000000003</v>
      </c>
      <c r="E111" s="357"/>
      <c r="F111" s="353">
        <v>0.05</v>
      </c>
      <c r="G111" s="354">
        <v>140</v>
      </c>
      <c r="H111" s="354">
        <v>147</v>
      </c>
      <c r="I111" s="669" t="s">
        <v>84</v>
      </c>
      <c r="J111" s="53" t="s">
        <v>317</v>
      </c>
      <c r="K111" s="584"/>
      <c r="L111" s="190">
        <f t="shared" si="15"/>
        <v>0</v>
      </c>
      <c r="M111" s="585">
        <f t="shared" si="16"/>
        <v>0</v>
      </c>
      <c r="N111" s="549" t="e">
        <f>K111*100/#REF!</f>
        <v>#REF!</v>
      </c>
      <c r="O111" s="212">
        <v>7089</v>
      </c>
      <c r="P111" s="157"/>
      <c r="S111" s="12">
        <f t="shared" si="1"/>
        <v>140</v>
      </c>
    </row>
    <row r="112" spans="1:19" ht="30.75" thickBot="1">
      <c r="A112" s="358" t="s">
        <v>167</v>
      </c>
      <c r="B112" s="147"/>
      <c r="C112" s="438"/>
      <c r="D112" s="103"/>
      <c r="E112" s="103"/>
      <c r="F112" s="129"/>
      <c r="G112" s="359" t="e">
        <f>+G110+G111+#REF!</f>
        <v>#REF!</v>
      </c>
      <c r="H112" s="208" t="e">
        <f>+H110+H111+#REF!</f>
        <v>#REF!</v>
      </c>
      <c r="I112" s="159"/>
      <c r="J112" s="69" t="s">
        <v>319</v>
      </c>
      <c r="K112" s="147" t="s">
        <v>16</v>
      </c>
      <c r="L112" s="150" t="e">
        <f>+L110+L111+#REF!</f>
        <v>#REF!</v>
      </c>
      <c r="M112" s="151" t="e">
        <f>+M110+M111+#REF!</f>
        <v>#REF!</v>
      </c>
      <c r="N112" s="551" t="e">
        <f>M112*100/H112</f>
        <v>#REF!</v>
      </c>
      <c r="O112" s="588" t="s">
        <v>313</v>
      </c>
      <c r="P112" s="149"/>
      <c r="S112" s="12">
        <f t="shared" si="1"/>
        <v>0</v>
      </c>
    </row>
    <row r="113" spans="1:21" ht="60.75" thickBot="1">
      <c r="A113" s="241" t="s">
        <v>168</v>
      </c>
      <c r="B113" s="175" t="s">
        <v>15</v>
      </c>
      <c r="C113" s="7">
        <v>60000</v>
      </c>
      <c r="D113" s="175">
        <v>3.4500000000000003E-2</v>
      </c>
      <c r="E113" s="175"/>
      <c r="F113" s="353">
        <v>0.05</v>
      </c>
      <c r="G113" s="190">
        <v>1725</v>
      </c>
      <c r="H113" s="361">
        <v>1811.25</v>
      </c>
      <c r="I113" s="188" t="s">
        <v>169</v>
      </c>
      <c r="J113" s="188" t="s">
        <v>170</v>
      </c>
      <c r="K113" s="584"/>
      <c r="L113" s="469">
        <f t="shared" ref="L113" si="17">K113*D113</f>
        <v>0</v>
      </c>
      <c r="M113" s="671">
        <f t="shared" ref="M113" si="18">+L113*1.05</f>
        <v>0</v>
      </c>
      <c r="N113" s="549" t="e">
        <f>K113*100/#REF!</f>
        <v>#REF!</v>
      </c>
      <c r="O113" s="212">
        <v>8099</v>
      </c>
      <c r="P113" s="157"/>
      <c r="S113" s="12">
        <f t="shared" si="1"/>
        <v>2070</v>
      </c>
    </row>
    <row r="114" spans="1:21" ht="30.75" thickBot="1">
      <c r="A114" s="241" t="s">
        <v>171</v>
      </c>
      <c r="B114" s="362"/>
      <c r="C114" s="578"/>
      <c r="D114" s="362"/>
      <c r="E114" s="362"/>
      <c r="F114" s="363"/>
      <c r="G114" s="364">
        <f>+G113</f>
        <v>1725</v>
      </c>
      <c r="H114" s="365">
        <f>+H113</f>
        <v>1811.25</v>
      </c>
      <c r="I114" s="672"/>
      <c r="J114" s="366" t="str">
        <f>+J113</f>
        <v>Skirgesa-MPP-235-20s</v>
      </c>
      <c r="K114" s="147" t="s">
        <v>16</v>
      </c>
      <c r="L114" s="367">
        <f>+L113</f>
        <v>0</v>
      </c>
      <c r="M114" s="368">
        <f>+M113</f>
        <v>0</v>
      </c>
      <c r="N114" s="551">
        <f>M114*100/H114</f>
        <v>0</v>
      </c>
      <c r="O114" s="673" t="s">
        <v>369</v>
      </c>
      <c r="P114" s="146"/>
      <c r="S114" s="12">
        <f t="shared" si="1"/>
        <v>0</v>
      </c>
    </row>
    <row r="115" spans="1:21" ht="45.75" thickBot="1">
      <c r="A115" s="369" t="s">
        <v>173</v>
      </c>
      <c r="B115" s="175" t="s">
        <v>15</v>
      </c>
      <c r="C115" s="7">
        <v>200</v>
      </c>
      <c r="D115" s="189">
        <v>14</v>
      </c>
      <c r="E115" s="189"/>
      <c r="F115" s="116">
        <v>0.21</v>
      </c>
      <c r="G115" s="190">
        <v>3220</v>
      </c>
      <c r="H115" s="268">
        <v>3896.2</v>
      </c>
      <c r="I115" s="145" t="s">
        <v>174</v>
      </c>
      <c r="J115" s="145" t="s">
        <v>175</v>
      </c>
      <c r="K115" s="584"/>
      <c r="L115" s="469">
        <f t="shared" ref="L115" si="19">K115*D115</f>
        <v>0</v>
      </c>
      <c r="M115" s="674">
        <f>+L115*1.21</f>
        <v>0</v>
      </c>
      <c r="N115" s="549" t="e">
        <f>K115*100/#REF!</f>
        <v>#REF!</v>
      </c>
      <c r="O115" s="370" t="s">
        <v>176</v>
      </c>
      <c r="P115" s="157"/>
      <c r="S115" s="12">
        <f t="shared" si="1"/>
        <v>2800</v>
      </c>
    </row>
    <row r="116" spans="1:21" ht="30.75" thickBot="1">
      <c r="A116" s="371" t="s">
        <v>177</v>
      </c>
      <c r="B116" s="372"/>
      <c r="C116" s="675"/>
      <c r="D116" s="373"/>
      <c r="E116" s="373"/>
      <c r="F116" s="374"/>
      <c r="G116" s="375">
        <f>+G115</f>
        <v>3220</v>
      </c>
      <c r="H116" s="376">
        <f>+H115</f>
        <v>3896.2</v>
      </c>
      <c r="I116" s="676"/>
      <c r="J116" s="377" t="str">
        <f>+J115</f>
        <v>Laborama-MPP-225-20s</v>
      </c>
      <c r="K116" s="147" t="s">
        <v>16</v>
      </c>
      <c r="L116" s="375">
        <f>+L115</f>
        <v>0</v>
      </c>
      <c r="M116" s="376">
        <f>+M115</f>
        <v>0</v>
      </c>
      <c r="N116" s="551">
        <f>M116*100/H116</f>
        <v>0</v>
      </c>
      <c r="O116" s="673" t="s">
        <v>370</v>
      </c>
      <c r="P116" s="146"/>
      <c r="S116" s="12">
        <f t="shared" si="1"/>
        <v>0</v>
      </c>
    </row>
    <row r="117" spans="1:21" ht="45.75" thickBot="1">
      <c r="A117" s="53" t="s">
        <v>193</v>
      </c>
      <c r="B117" s="394" t="s">
        <v>15</v>
      </c>
      <c r="C117" s="82">
        <v>420000</v>
      </c>
      <c r="D117" s="54">
        <v>6.3E-3</v>
      </c>
      <c r="E117" s="54"/>
      <c r="F117" s="55">
        <v>0.05</v>
      </c>
      <c r="G117" s="56">
        <v>2772</v>
      </c>
      <c r="H117" s="284">
        <v>2910.6</v>
      </c>
      <c r="I117" s="57" t="s">
        <v>192</v>
      </c>
      <c r="J117" s="53" t="s">
        <v>191</v>
      </c>
      <c r="K117" s="580">
        <v>5000</v>
      </c>
      <c r="L117" s="17">
        <f>K117*D117</f>
        <v>31.5</v>
      </c>
      <c r="M117" s="677">
        <f>K117*D117*1.05</f>
        <v>33.075000000000003</v>
      </c>
      <c r="N117" s="549" t="e">
        <f>K117*100/#REF!</f>
        <v>#REF!</v>
      </c>
      <c r="O117" s="46">
        <v>8076</v>
      </c>
      <c r="P117" s="550"/>
      <c r="Q117" s="556"/>
      <c r="R117" s="556"/>
      <c r="S117" s="12">
        <f t="shared" si="1"/>
        <v>2646</v>
      </c>
    </row>
    <row r="118" spans="1:21" ht="60" thickBot="1">
      <c r="A118" s="678" t="s">
        <v>371</v>
      </c>
      <c r="B118" s="393"/>
      <c r="C118" s="422"/>
      <c r="D118" s="58"/>
      <c r="E118" s="58"/>
      <c r="F118" s="59"/>
      <c r="G118" s="60">
        <f>+G117</f>
        <v>2772</v>
      </c>
      <c r="H118" s="61">
        <f>+H117</f>
        <v>2910.6</v>
      </c>
      <c r="I118" s="62"/>
      <c r="J118" s="63" t="str">
        <f>+J117</f>
        <v>A.Tamošiūno įmonė-MPP-200-20s</v>
      </c>
      <c r="K118" s="64" t="s">
        <v>16</v>
      </c>
      <c r="L118" s="60">
        <f>+L117</f>
        <v>31.5</v>
      </c>
      <c r="M118" s="61">
        <f>+M117</f>
        <v>33.075000000000003</v>
      </c>
      <c r="N118" s="551">
        <f>M118*100/H118</f>
        <v>1.1363636363636365</v>
      </c>
      <c r="O118" s="113" t="s">
        <v>34</v>
      </c>
      <c r="P118" s="21"/>
      <c r="Q118" s="556"/>
      <c r="R118" s="556"/>
      <c r="S118" s="12">
        <f t="shared" si="1"/>
        <v>0</v>
      </c>
    </row>
    <row r="119" spans="1:21" ht="30.75" thickBot="1">
      <c r="A119" s="53" t="s">
        <v>190</v>
      </c>
      <c r="B119" s="65" t="s">
        <v>15</v>
      </c>
      <c r="C119" s="82">
        <v>1400</v>
      </c>
      <c r="D119" s="54">
        <v>0.12</v>
      </c>
      <c r="E119" s="54"/>
      <c r="F119" s="55">
        <v>0.05</v>
      </c>
      <c r="G119" s="56">
        <v>120</v>
      </c>
      <c r="H119" s="66">
        <v>126</v>
      </c>
      <c r="I119" s="57" t="s">
        <v>189</v>
      </c>
      <c r="J119" s="53" t="s">
        <v>188</v>
      </c>
      <c r="K119" s="548"/>
      <c r="L119" s="17">
        <f>K119*D119</f>
        <v>0</v>
      </c>
      <c r="M119" s="558">
        <f>K119*D119*1.05</f>
        <v>0</v>
      </c>
      <c r="N119" s="549" t="e">
        <f>K119*100/#REF!</f>
        <v>#REF!</v>
      </c>
      <c r="O119" s="29">
        <v>8136</v>
      </c>
      <c r="P119" s="550"/>
      <c r="Q119" s="556"/>
      <c r="R119" s="556"/>
      <c r="S119" s="12">
        <f t="shared" si="1"/>
        <v>168</v>
      </c>
    </row>
    <row r="120" spans="1:21" ht="30" thickBot="1">
      <c r="A120" s="67" t="s">
        <v>372</v>
      </c>
      <c r="B120" s="392"/>
      <c r="C120" s="422"/>
      <c r="D120" s="58"/>
      <c r="E120" s="58"/>
      <c r="F120" s="58"/>
      <c r="G120" s="60">
        <f>+G119</f>
        <v>120</v>
      </c>
      <c r="H120" s="61">
        <f>+H119</f>
        <v>126</v>
      </c>
      <c r="I120" s="62"/>
      <c r="J120" s="63" t="str">
        <f>+J119</f>
        <v>Azas-MPP-200-20s</v>
      </c>
      <c r="K120" s="64" t="s">
        <v>16</v>
      </c>
      <c r="L120" s="60">
        <f>+L119</f>
        <v>0</v>
      </c>
      <c r="M120" s="61">
        <f>+M119</f>
        <v>0</v>
      </c>
      <c r="N120" s="551">
        <f>M120*100/H120</f>
        <v>0</v>
      </c>
      <c r="O120" s="113" t="s">
        <v>34</v>
      </c>
      <c r="P120" s="20"/>
      <c r="Q120" s="556"/>
      <c r="R120" s="556"/>
      <c r="S120" s="12">
        <f t="shared" si="1"/>
        <v>0</v>
      </c>
    </row>
    <row r="121" spans="1:21" ht="30.75" thickBot="1">
      <c r="A121" s="53" t="s">
        <v>187</v>
      </c>
      <c r="B121" s="391" t="s">
        <v>15</v>
      </c>
      <c r="C121" s="82">
        <v>10</v>
      </c>
      <c r="D121" s="54">
        <v>58.6</v>
      </c>
      <c r="E121" s="54"/>
      <c r="F121" s="55">
        <v>0.05</v>
      </c>
      <c r="G121" s="56">
        <v>586</v>
      </c>
      <c r="H121" s="390">
        <v>615.30000000000007</v>
      </c>
      <c r="I121" s="389" t="s">
        <v>186</v>
      </c>
      <c r="J121" s="53" t="s">
        <v>185</v>
      </c>
      <c r="K121" s="548"/>
      <c r="L121" s="17">
        <f>K121*D121</f>
        <v>0</v>
      </c>
      <c r="M121" s="558">
        <f>K121*D121*1.05</f>
        <v>0</v>
      </c>
      <c r="N121" s="549" t="e">
        <f>K121*100/#REF!</f>
        <v>#REF!</v>
      </c>
      <c r="O121" s="70">
        <v>3214</v>
      </c>
      <c r="P121" s="550"/>
      <c r="Q121" s="556"/>
      <c r="R121" s="556"/>
      <c r="S121" s="12">
        <f t="shared" si="1"/>
        <v>586</v>
      </c>
    </row>
    <row r="122" spans="1:21" ht="30" thickBot="1">
      <c r="A122" s="67" t="s">
        <v>373</v>
      </c>
      <c r="B122" s="388"/>
      <c r="C122" s="422"/>
      <c r="D122" s="58"/>
      <c r="E122" s="58"/>
      <c r="F122" s="59"/>
      <c r="G122" s="60">
        <f>+G121</f>
        <v>586</v>
      </c>
      <c r="H122" s="61">
        <f>+H121</f>
        <v>615.30000000000007</v>
      </c>
      <c r="I122" s="387"/>
      <c r="J122" s="63" t="str">
        <f>+J121</f>
        <v>Bonameda-MPP-200-20s</v>
      </c>
      <c r="K122" s="64" t="s">
        <v>16</v>
      </c>
      <c r="L122" s="60">
        <f>+L121</f>
        <v>0</v>
      </c>
      <c r="M122" s="61">
        <f>+M121</f>
        <v>0</v>
      </c>
      <c r="N122" s="551">
        <f>M122*100/H122</f>
        <v>0</v>
      </c>
      <c r="O122" s="113" t="s">
        <v>34</v>
      </c>
      <c r="P122" s="20"/>
      <c r="Q122" s="556"/>
      <c r="R122" s="556"/>
      <c r="S122" s="12">
        <f t="shared" si="1"/>
        <v>0</v>
      </c>
    </row>
    <row r="123" spans="1:21" ht="45">
      <c r="A123" s="679" t="s">
        <v>374</v>
      </c>
      <c r="B123" s="51" t="s">
        <v>15</v>
      </c>
      <c r="C123" s="401">
        <v>1000</v>
      </c>
      <c r="D123" s="51">
        <v>0.18099999999999999</v>
      </c>
      <c r="E123" s="51"/>
      <c r="F123" s="55">
        <v>0.05</v>
      </c>
      <c r="G123" s="383">
        <v>271.5</v>
      </c>
      <c r="H123" s="383">
        <v>285.08</v>
      </c>
      <c r="I123" s="57" t="s">
        <v>184</v>
      </c>
      <c r="J123" s="53" t="s">
        <v>181</v>
      </c>
      <c r="K123" s="548"/>
      <c r="L123" s="17">
        <f>K123*D123</f>
        <v>0</v>
      </c>
      <c r="M123" s="17">
        <f>K123*D123*1.05</f>
        <v>0</v>
      </c>
      <c r="N123" s="549" t="e">
        <f>K123*100/#REF!</f>
        <v>#REF!</v>
      </c>
      <c r="O123" s="386">
        <v>3846</v>
      </c>
      <c r="P123" s="550"/>
      <c r="Q123" s="556"/>
      <c r="R123" s="556"/>
      <c r="S123" s="12">
        <f t="shared" si="1"/>
        <v>181</v>
      </c>
    </row>
    <row r="124" spans="1:21" ht="45.75" thickBot="1">
      <c r="A124" s="384" t="s">
        <v>183</v>
      </c>
      <c r="B124" s="51" t="s">
        <v>15</v>
      </c>
      <c r="C124" s="401">
        <v>250</v>
      </c>
      <c r="D124" s="51">
        <v>7.5713999999999997</v>
      </c>
      <c r="E124" s="51"/>
      <c r="F124" s="55">
        <v>0.05</v>
      </c>
      <c r="G124" s="383">
        <v>1892.85</v>
      </c>
      <c r="H124" s="382">
        <v>1987.49</v>
      </c>
      <c r="I124" s="57" t="s">
        <v>182</v>
      </c>
      <c r="J124" s="53" t="s">
        <v>181</v>
      </c>
      <c r="K124" s="548"/>
      <c r="L124" s="17">
        <f>K124*D124</f>
        <v>0</v>
      </c>
      <c r="M124" s="677">
        <f>K124*D124*1.05</f>
        <v>0</v>
      </c>
      <c r="N124" s="549" t="e">
        <f>K124*100/#REF!</f>
        <v>#REF!</v>
      </c>
      <c r="O124" s="70">
        <v>3387</v>
      </c>
      <c r="P124" s="550"/>
      <c r="Q124" s="556"/>
      <c r="R124" s="556"/>
      <c r="S124" s="12">
        <f t="shared" si="1"/>
        <v>1892.85</v>
      </c>
    </row>
    <row r="125" spans="1:21" ht="30" thickBot="1">
      <c r="A125" s="67" t="s">
        <v>375</v>
      </c>
      <c r="B125" s="381"/>
      <c r="C125" s="422"/>
      <c r="D125" s="381"/>
      <c r="E125" s="381"/>
      <c r="F125" s="380"/>
      <c r="G125" s="379" t="e">
        <f>+G123+#REF!+G124</f>
        <v>#REF!</v>
      </c>
      <c r="H125" s="378" t="e">
        <f>+H123+#REF!+H124</f>
        <v>#REF!</v>
      </c>
      <c r="I125" s="62"/>
      <c r="J125" s="63" t="str">
        <f>+J124</f>
        <v>Intersurgical-MPP-200-20s</v>
      </c>
      <c r="K125" s="64" t="s">
        <v>16</v>
      </c>
      <c r="L125" s="379" t="e">
        <f>+L123+#REF!+L124</f>
        <v>#REF!</v>
      </c>
      <c r="M125" s="378" t="e">
        <f>+M123+#REF!+M124</f>
        <v>#REF!</v>
      </c>
      <c r="N125" s="551" t="e">
        <f>M125*100/H125</f>
        <v>#REF!</v>
      </c>
      <c r="O125" s="113" t="s">
        <v>34</v>
      </c>
      <c r="P125" s="20"/>
      <c r="Q125" s="556"/>
      <c r="R125" s="556"/>
      <c r="S125" s="12">
        <f t="shared" si="1"/>
        <v>0</v>
      </c>
    </row>
    <row r="126" spans="1:21" ht="30" thickBot="1">
      <c r="A126" s="67" t="s">
        <v>376</v>
      </c>
      <c r="B126" s="398"/>
      <c r="C126" s="422"/>
      <c r="D126" s="398"/>
      <c r="E126" s="398"/>
      <c r="F126" s="398"/>
      <c r="G126" s="396" t="e">
        <f>+#REF!+#REF!</f>
        <v>#REF!</v>
      </c>
      <c r="H126" s="395" t="e">
        <f>+#REF!+#REF!</f>
        <v>#REF!</v>
      </c>
      <c r="I126" s="397"/>
      <c r="J126" s="87" t="e">
        <f>+#REF!</f>
        <v>#REF!</v>
      </c>
      <c r="K126" s="64" t="s">
        <v>16</v>
      </c>
      <c r="L126" s="396" t="e">
        <f>+#REF!+#REF!</f>
        <v>#REF!</v>
      </c>
      <c r="M126" s="395" t="e">
        <f>+#REF!+#REF!</f>
        <v>#REF!</v>
      </c>
      <c r="N126" s="551" t="e">
        <f>M126*100/H126</f>
        <v>#REF!</v>
      </c>
      <c r="O126" s="113" t="s">
        <v>34</v>
      </c>
      <c r="P126" s="88"/>
      <c r="Q126" s="88"/>
      <c r="S126" s="12">
        <f t="shared" ref="S126:S176" si="20">+C126*D126</f>
        <v>0</v>
      </c>
      <c r="T126" s="556"/>
      <c r="U126" s="556" t="e">
        <f>+#REF!*D126</f>
        <v>#REF!</v>
      </c>
    </row>
    <row r="127" spans="1:21" ht="45.75" thickBot="1">
      <c r="A127" s="409" t="s">
        <v>200</v>
      </c>
      <c r="B127" s="408" t="s">
        <v>15</v>
      </c>
      <c r="C127" s="5">
        <v>20</v>
      </c>
      <c r="D127" s="407">
        <v>155</v>
      </c>
      <c r="E127" s="407"/>
      <c r="F127" s="155">
        <v>0.05</v>
      </c>
      <c r="G127" s="406" t="e">
        <f>#REF!*D127</f>
        <v>#REF!</v>
      </c>
      <c r="H127" s="405" t="e">
        <f>G127*1.05</f>
        <v>#REF!</v>
      </c>
      <c r="I127" s="145" t="s">
        <v>199</v>
      </c>
      <c r="J127" s="145" t="s">
        <v>377</v>
      </c>
      <c r="K127" s="548"/>
      <c r="L127" s="469">
        <f>K127*D127</f>
        <v>0</v>
      </c>
      <c r="M127" s="469">
        <f>L127*1.05</f>
        <v>0</v>
      </c>
      <c r="N127" s="573" t="e">
        <f>K127*100/#REF!</f>
        <v>#REF!</v>
      </c>
      <c r="O127" s="156"/>
      <c r="P127" s="157"/>
      <c r="Q127" s="556"/>
      <c r="R127" s="556"/>
      <c r="S127" s="12">
        <f t="shared" si="20"/>
        <v>3100</v>
      </c>
      <c r="T127" s="556"/>
    </row>
    <row r="128" spans="1:21" ht="45.75" thickBot="1">
      <c r="A128" s="404" t="s">
        <v>198</v>
      </c>
      <c r="B128" s="403"/>
      <c r="C128" s="578"/>
      <c r="D128" s="403"/>
      <c r="E128" s="403"/>
      <c r="F128" s="158"/>
      <c r="G128" s="402" t="e">
        <f>+G127</f>
        <v>#REF!</v>
      </c>
      <c r="H128" s="402" t="e">
        <f>+H127</f>
        <v>#REF!</v>
      </c>
      <c r="I128" s="680"/>
      <c r="J128" s="591" t="str">
        <f>+J127</f>
        <v>Fox Vision-MPP-205-20s</v>
      </c>
      <c r="K128" s="147" t="s">
        <v>16</v>
      </c>
      <c r="L128" s="402">
        <f>+L127</f>
        <v>0</v>
      </c>
      <c r="M128" s="402">
        <f>+M127</f>
        <v>0</v>
      </c>
      <c r="N128" s="551" t="e">
        <f>M128*100/H128</f>
        <v>#REF!</v>
      </c>
      <c r="O128" s="229" t="s">
        <v>378</v>
      </c>
      <c r="P128" s="146"/>
      <c r="Q128" s="556"/>
      <c r="R128" s="556"/>
      <c r="S128" s="12">
        <f t="shared" si="20"/>
        <v>0</v>
      </c>
      <c r="T128" s="556"/>
    </row>
    <row r="129" spans="1:20" ht="30.75" thickBot="1">
      <c r="A129" s="81" t="s">
        <v>197</v>
      </c>
      <c r="B129" s="400" t="s">
        <v>15</v>
      </c>
      <c r="C129" s="82">
        <v>1500</v>
      </c>
      <c r="D129" s="82">
        <v>10.48</v>
      </c>
      <c r="E129" s="82"/>
      <c r="F129" s="55">
        <v>0.05</v>
      </c>
      <c r="G129" s="83">
        <v>20960</v>
      </c>
      <c r="H129" s="84">
        <v>22008</v>
      </c>
      <c r="I129" s="85" t="s">
        <v>196</v>
      </c>
      <c r="J129" s="86" t="s">
        <v>195</v>
      </c>
      <c r="K129" s="548">
        <v>200</v>
      </c>
      <c r="L129" s="17">
        <f>K129*D129</f>
        <v>2096</v>
      </c>
      <c r="M129" s="558">
        <f>K129*D129*1.05</f>
        <v>2200.8000000000002</v>
      </c>
      <c r="N129" s="549" t="e">
        <f>K129*100/#REF!</f>
        <v>#REF!</v>
      </c>
      <c r="O129" s="70">
        <v>3014</v>
      </c>
      <c r="P129" s="550"/>
      <c r="Q129" s="681" t="s">
        <v>194</v>
      </c>
      <c r="R129" s="556"/>
      <c r="S129" s="12">
        <f t="shared" si="20"/>
        <v>15720</v>
      </c>
      <c r="T129" s="556"/>
    </row>
    <row r="130" spans="1:20" ht="30" thickBot="1">
      <c r="A130" s="67" t="s">
        <v>379</v>
      </c>
      <c r="B130" s="399"/>
      <c r="C130" s="422"/>
      <c r="D130" s="58"/>
      <c r="E130" s="58"/>
      <c r="F130" s="59"/>
      <c r="G130" s="60">
        <f>+G129</f>
        <v>20960</v>
      </c>
      <c r="H130" s="61">
        <f>+H129</f>
        <v>22008</v>
      </c>
      <c r="I130" s="62"/>
      <c r="J130" s="63" t="str">
        <f>+J129</f>
        <v>Sorimpeksas-MPP-200-20s</v>
      </c>
      <c r="K130" s="64" t="s">
        <v>16</v>
      </c>
      <c r="L130" s="60">
        <f>+L129</f>
        <v>2096</v>
      </c>
      <c r="M130" s="61">
        <f>+M129</f>
        <v>2200.8000000000002</v>
      </c>
      <c r="N130" s="551">
        <f>M130*100/H130</f>
        <v>10.000000000000002</v>
      </c>
      <c r="O130" s="113" t="s">
        <v>34</v>
      </c>
      <c r="P130" s="20"/>
      <c r="Q130" s="20"/>
      <c r="R130" s="556"/>
      <c r="S130" s="12">
        <f t="shared" si="20"/>
        <v>0</v>
      </c>
      <c r="T130" s="556"/>
    </row>
    <row r="131" spans="1:20" ht="30.75" thickBot="1">
      <c r="A131" s="410" t="s">
        <v>202</v>
      </c>
      <c r="B131" s="51" t="s">
        <v>15</v>
      </c>
      <c r="C131" s="82">
        <v>32000</v>
      </c>
      <c r="D131" s="411">
        <v>4.9600000000000005E-2</v>
      </c>
      <c r="E131" s="411"/>
      <c r="F131" s="55">
        <v>0.05</v>
      </c>
      <c r="G131" s="72">
        <v>2380.8000000000002</v>
      </c>
      <c r="H131" s="412">
        <v>2499.84</v>
      </c>
      <c r="I131" s="57" t="s">
        <v>203</v>
      </c>
      <c r="J131" s="53" t="s">
        <v>204</v>
      </c>
      <c r="K131" s="548"/>
      <c r="L131" s="17">
        <f>K131*D131</f>
        <v>0</v>
      </c>
      <c r="M131" s="558">
        <f>K131*D131*1.05</f>
        <v>0</v>
      </c>
      <c r="N131" s="549" t="e">
        <f>K131*100/#REF!</f>
        <v>#REF!</v>
      </c>
      <c r="O131" s="73">
        <v>8310</v>
      </c>
      <c r="P131" s="550"/>
      <c r="Q131" s="556"/>
      <c r="S131" s="12">
        <f t="shared" si="20"/>
        <v>1587.2000000000003</v>
      </c>
    </row>
    <row r="132" spans="1:20" ht="30" thickBot="1">
      <c r="A132" s="67" t="s">
        <v>380</v>
      </c>
      <c r="B132" s="381"/>
      <c r="C132" s="422"/>
      <c r="D132" s="413"/>
      <c r="E132" s="413"/>
      <c r="F132" s="74"/>
      <c r="G132" s="414">
        <f>+G131</f>
        <v>2380.8000000000002</v>
      </c>
      <c r="H132" s="415">
        <f>+H131</f>
        <v>2499.84</v>
      </c>
      <c r="I132" s="62"/>
      <c r="J132" s="63" t="str">
        <f>+J131</f>
        <v>Optinė riba-MPP-200-20s</v>
      </c>
      <c r="K132" s="64" t="s">
        <v>16</v>
      </c>
      <c r="L132" s="414">
        <f>+L131</f>
        <v>0</v>
      </c>
      <c r="M132" s="415">
        <f>+M131</f>
        <v>0</v>
      </c>
      <c r="N132" s="551">
        <f>M132*100/H132</f>
        <v>0</v>
      </c>
      <c r="O132" s="113" t="s">
        <v>34</v>
      </c>
      <c r="P132" s="20"/>
      <c r="Q132" s="556"/>
      <c r="S132" s="12">
        <f t="shared" si="20"/>
        <v>0</v>
      </c>
    </row>
    <row r="133" spans="1:20" ht="45">
      <c r="A133" s="258" t="s">
        <v>225</v>
      </c>
      <c r="B133" s="175"/>
      <c r="C133" s="7"/>
      <c r="D133" s="175"/>
      <c r="E133" s="175"/>
      <c r="F133" s="421"/>
      <c r="G133" s="418">
        <v>27820</v>
      </c>
      <c r="H133" s="420"/>
      <c r="I133" s="188"/>
      <c r="J133" s="53" t="s">
        <v>381</v>
      </c>
      <c r="K133" s="143"/>
      <c r="L133" s="280"/>
      <c r="M133" s="280"/>
      <c r="N133" s="280"/>
      <c r="O133" s="280"/>
      <c r="P133" s="419"/>
      <c r="Q133" s="556"/>
      <c r="R133" s="556"/>
      <c r="S133" s="12">
        <f t="shared" si="20"/>
        <v>0</v>
      </c>
    </row>
    <row r="134" spans="1:20" ht="90">
      <c r="A134" s="188" t="s">
        <v>224</v>
      </c>
      <c r="B134" s="175" t="s">
        <v>15</v>
      </c>
      <c r="C134" s="7">
        <v>3</v>
      </c>
      <c r="D134" s="416">
        <v>3600</v>
      </c>
      <c r="E134" s="416"/>
      <c r="F134" s="155">
        <v>0.05</v>
      </c>
      <c r="G134" s="418">
        <v>10800</v>
      </c>
      <c r="H134" s="416">
        <v>11340</v>
      </c>
      <c r="I134" s="188" t="s">
        <v>223</v>
      </c>
      <c r="J134" s="53" t="s">
        <v>381</v>
      </c>
      <c r="K134" s="568"/>
      <c r="L134" s="56">
        <f t="shared" ref="L134:L140" si="21">K134*D134</f>
        <v>0</v>
      </c>
      <c r="M134" s="585">
        <f>+L134*1.05</f>
        <v>0</v>
      </c>
      <c r="N134" s="549" t="e">
        <f>K134*100/#REF!</f>
        <v>#REF!</v>
      </c>
      <c r="O134" s="281" t="s">
        <v>222</v>
      </c>
      <c r="P134" s="164"/>
      <c r="Q134" s="556"/>
      <c r="R134" s="556"/>
      <c r="S134" s="12">
        <f t="shared" si="20"/>
        <v>10800</v>
      </c>
    </row>
    <row r="135" spans="1:20" ht="120">
      <c r="A135" s="188" t="s">
        <v>221</v>
      </c>
      <c r="B135" s="175" t="s">
        <v>214</v>
      </c>
      <c r="C135" s="7">
        <v>10</v>
      </c>
      <c r="D135" s="416">
        <v>980</v>
      </c>
      <c r="E135" s="416"/>
      <c r="F135" s="155">
        <v>0.05</v>
      </c>
      <c r="G135" s="418">
        <v>6860</v>
      </c>
      <c r="H135" s="416">
        <v>7203</v>
      </c>
      <c r="I135" s="188" t="s">
        <v>220</v>
      </c>
      <c r="J135" s="53" t="s">
        <v>381</v>
      </c>
      <c r="K135" s="568"/>
      <c r="L135" s="56">
        <f t="shared" si="21"/>
        <v>0</v>
      </c>
      <c r="M135" s="585">
        <f>+L135*1.05</f>
        <v>0</v>
      </c>
      <c r="N135" s="549" t="e">
        <f>K135*100/#REF!</f>
        <v>#REF!</v>
      </c>
      <c r="O135" s="281" t="s">
        <v>219</v>
      </c>
      <c r="P135" s="164"/>
      <c r="Q135" s="556"/>
      <c r="R135" s="556"/>
      <c r="S135" s="12">
        <f t="shared" si="20"/>
        <v>9800</v>
      </c>
    </row>
    <row r="136" spans="1:20" ht="90">
      <c r="A136" s="188" t="s">
        <v>218</v>
      </c>
      <c r="B136" s="175" t="s">
        <v>214</v>
      </c>
      <c r="C136" s="7">
        <v>2</v>
      </c>
      <c r="D136" s="416">
        <v>280</v>
      </c>
      <c r="E136" s="416"/>
      <c r="F136" s="155">
        <v>0.05</v>
      </c>
      <c r="G136" s="418">
        <v>560</v>
      </c>
      <c r="H136" s="416">
        <v>588</v>
      </c>
      <c r="I136" s="188" t="s">
        <v>217</v>
      </c>
      <c r="J136" s="53" t="s">
        <v>381</v>
      </c>
      <c r="K136" s="568"/>
      <c r="L136" s="56">
        <f t="shared" si="21"/>
        <v>0</v>
      </c>
      <c r="M136" s="585">
        <f>+L136*1.05</f>
        <v>0</v>
      </c>
      <c r="N136" s="549" t="e">
        <f>K136*100/#REF!</f>
        <v>#REF!</v>
      </c>
      <c r="O136" s="281" t="s">
        <v>216</v>
      </c>
      <c r="P136" s="164"/>
      <c r="Q136" s="556"/>
      <c r="R136" s="556"/>
      <c r="S136" s="12">
        <f t="shared" si="20"/>
        <v>560</v>
      </c>
    </row>
    <row r="137" spans="1:20" ht="90">
      <c r="A137" s="188" t="s">
        <v>215</v>
      </c>
      <c r="B137" s="175" t="s">
        <v>214</v>
      </c>
      <c r="C137" s="7">
        <v>20</v>
      </c>
      <c r="D137" s="416">
        <v>340</v>
      </c>
      <c r="E137" s="416"/>
      <c r="F137" s="155">
        <v>0.05</v>
      </c>
      <c r="G137" s="418">
        <v>6800</v>
      </c>
      <c r="H137" s="416">
        <v>7140</v>
      </c>
      <c r="I137" s="188" t="s">
        <v>213</v>
      </c>
      <c r="J137" s="53" t="s">
        <v>381</v>
      </c>
      <c r="K137" s="568">
        <v>1</v>
      </c>
      <c r="L137" s="56">
        <f t="shared" si="21"/>
        <v>340</v>
      </c>
      <c r="M137" s="585">
        <f>+L137*1.05</f>
        <v>357</v>
      </c>
      <c r="N137" s="549" t="e">
        <f>K137*100/#REF!</f>
        <v>#REF!</v>
      </c>
      <c r="O137" s="281" t="s">
        <v>212</v>
      </c>
      <c r="P137" s="164"/>
      <c r="Q137" s="556"/>
      <c r="R137" s="556"/>
      <c r="S137" s="12">
        <f t="shared" si="20"/>
        <v>6800</v>
      </c>
    </row>
    <row r="138" spans="1:20" ht="60">
      <c r="A138" s="188" t="s">
        <v>211</v>
      </c>
      <c r="B138" s="175" t="s">
        <v>15</v>
      </c>
      <c r="C138" s="7">
        <v>26</v>
      </c>
      <c r="D138" s="416">
        <v>78</v>
      </c>
      <c r="E138" s="416"/>
      <c r="F138" s="282">
        <v>0.21</v>
      </c>
      <c r="G138" s="418">
        <v>1170</v>
      </c>
      <c r="H138" s="416">
        <v>1415.7</v>
      </c>
      <c r="I138" s="188" t="s">
        <v>382</v>
      </c>
      <c r="J138" s="53" t="s">
        <v>381</v>
      </c>
      <c r="K138" s="614">
        <v>2</v>
      </c>
      <c r="L138" s="56">
        <f t="shared" si="21"/>
        <v>156</v>
      </c>
      <c r="M138" s="283">
        <f>L138*1.21</f>
        <v>188.76</v>
      </c>
      <c r="N138" s="549" t="e">
        <f>K138*100/#REF!</f>
        <v>#REF!</v>
      </c>
      <c r="O138" s="281" t="s">
        <v>210</v>
      </c>
      <c r="P138" s="164"/>
      <c r="Q138" s="556"/>
      <c r="R138" s="556"/>
      <c r="S138" s="12">
        <f t="shared" si="20"/>
        <v>2028</v>
      </c>
    </row>
    <row r="139" spans="1:20" ht="60">
      <c r="A139" s="188" t="s">
        <v>209</v>
      </c>
      <c r="B139" s="175" t="s">
        <v>15</v>
      </c>
      <c r="C139" s="7">
        <v>8</v>
      </c>
      <c r="D139" s="416">
        <v>135</v>
      </c>
      <c r="E139" s="416"/>
      <c r="F139" s="155">
        <v>0.05</v>
      </c>
      <c r="G139" s="418">
        <v>1350</v>
      </c>
      <c r="H139" s="416">
        <v>1417.5</v>
      </c>
      <c r="I139" s="188" t="s">
        <v>383</v>
      </c>
      <c r="J139" s="53" t="s">
        <v>381</v>
      </c>
      <c r="K139" s="568">
        <v>2</v>
      </c>
      <c r="L139" s="56">
        <f t="shared" si="21"/>
        <v>270</v>
      </c>
      <c r="M139" s="585">
        <f>+L139*1.05</f>
        <v>283.5</v>
      </c>
      <c r="N139" s="549" t="e">
        <f>K139*100/#REF!</f>
        <v>#REF!</v>
      </c>
      <c r="O139" s="281" t="s">
        <v>208</v>
      </c>
      <c r="P139" s="164"/>
      <c r="Q139" s="556"/>
      <c r="R139" s="556"/>
      <c r="S139" s="12">
        <f t="shared" si="20"/>
        <v>1080</v>
      </c>
    </row>
    <row r="140" spans="1:20" ht="60.75" thickBot="1">
      <c r="A140" s="188" t="s">
        <v>207</v>
      </c>
      <c r="B140" s="175" t="s">
        <v>15</v>
      </c>
      <c r="C140" s="7">
        <v>4</v>
      </c>
      <c r="D140" s="416">
        <v>70</v>
      </c>
      <c r="E140" s="416"/>
      <c r="F140" s="155">
        <v>0.05</v>
      </c>
      <c r="G140" s="417">
        <v>280</v>
      </c>
      <c r="H140" s="416">
        <v>294</v>
      </c>
      <c r="I140" s="188" t="s">
        <v>206</v>
      </c>
      <c r="J140" s="53" t="s">
        <v>381</v>
      </c>
      <c r="K140" s="568"/>
      <c r="L140" s="284">
        <f t="shared" si="21"/>
        <v>0</v>
      </c>
      <c r="M140" s="585">
        <f>+L140*1.05</f>
        <v>0</v>
      </c>
      <c r="N140" s="549" t="e">
        <f>K140*100/#REF!</f>
        <v>#REF!</v>
      </c>
      <c r="O140" s="281" t="s">
        <v>205</v>
      </c>
      <c r="P140" s="164"/>
      <c r="Q140" s="556"/>
      <c r="R140" s="556"/>
      <c r="S140" s="12">
        <f t="shared" si="20"/>
        <v>280</v>
      </c>
    </row>
    <row r="141" spans="1:20" ht="30">
      <c r="A141" s="358" t="s">
        <v>384</v>
      </c>
      <c r="B141" s="505"/>
      <c r="C141" s="507"/>
      <c r="D141" s="506"/>
      <c r="E141" s="508"/>
      <c r="F141" s="509"/>
      <c r="G141" s="510">
        <f>+G134+G135+G136+G137+G138+G139+G140</f>
        <v>27820</v>
      </c>
      <c r="H141" s="511">
        <f>+H134+H135+H136+H137+H138+H139+H140</f>
        <v>29398.2</v>
      </c>
      <c r="I141" s="682"/>
      <c r="J141" s="683" t="s">
        <v>385</v>
      </c>
      <c r="K141" s="152" t="s">
        <v>16</v>
      </c>
      <c r="L141" s="510">
        <f>+L134+L135+L136+L137+L138+L139+L140</f>
        <v>766</v>
      </c>
      <c r="M141" s="511">
        <f>+M134+M135+M136+M137+M138+M139+M140</f>
        <v>829.26</v>
      </c>
      <c r="N141" s="684">
        <f>M141*100/H141</f>
        <v>2.8207849460171031</v>
      </c>
      <c r="O141" s="685" t="s">
        <v>386</v>
      </c>
      <c r="P141" s="149"/>
      <c r="Q141" s="556"/>
      <c r="R141" s="556"/>
      <c r="S141" s="12">
        <f t="shared" si="20"/>
        <v>0</v>
      </c>
    </row>
    <row r="142" spans="1:20" ht="30" customHeight="1">
      <c r="A142" s="449" t="s">
        <v>227</v>
      </c>
      <c r="B142" s="52" t="s">
        <v>15</v>
      </c>
      <c r="C142" s="542">
        <v>4400</v>
      </c>
      <c r="D142" s="56">
        <v>1.96</v>
      </c>
      <c r="E142" s="512"/>
      <c r="F142" s="353">
        <v>0.05</v>
      </c>
      <c r="G142" s="56" t="e">
        <f>#REF!*D142</f>
        <v>#REF!</v>
      </c>
      <c r="H142" s="450" t="e">
        <f>G142*1.05</f>
        <v>#REF!</v>
      </c>
      <c r="I142" s="53" t="s">
        <v>228</v>
      </c>
      <c r="J142" s="53" t="s">
        <v>229</v>
      </c>
      <c r="K142" s="568">
        <v>1705</v>
      </c>
      <c r="L142" s="451">
        <f>K142*D142</f>
        <v>3341.7999999999997</v>
      </c>
      <c r="M142" s="17">
        <f>L142*1.05</f>
        <v>3508.89</v>
      </c>
      <c r="N142" s="686" t="e">
        <f>K142*100/#REF!</f>
        <v>#REF!</v>
      </c>
      <c r="O142" s="512">
        <v>3201</v>
      </c>
      <c r="S142" s="12">
        <f t="shared" si="20"/>
        <v>8624</v>
      </c>
    </row>
    <row r="143" spans="1:20" ht="51.75" customHeight="1">
      <c r="A143" s="513" t="s">
        <v>230</v>
      </c>
      <c r="B143" s="452" t="s">
        <v>15</v>
      </c>
      <c r="C143" s="542">
        <v>550</v>
      </c>
      <c r="D143" s="189">
        <v>2.2000000000000002</v>
      </c>
      <c r="E143" s="512"/>
      <c r="F143" s="453"/>
      <c r="G143" s="177"/>
      <c r="H143" s="260"/>
      <c r="I143" s="454" t="s">
        <v>231</v>
      </c>
      <c r="J143" s="188" t="s">
        <v>232</v>
      </c>
      <c r="K143" s="580"/>
      <c r="L143" s="56"/>
      <c r="M143" s="56"/>
      <c r="N143" s="582"/>
      <c r="O143" s="455"/>
      <c r="P143" s="500"/>
      <c r="S143" s="12">
        <f t="shared" si="20"/>
        <v>1210</v>
      </c>
    </row>
    <row r="144" spans="1:20" ht="30" customHeight="1">
      <c r="A144" s="456" t="s">
        <v>233</v>
      </c>
      <c r="B144" s="687" t="s">
        <v>15</v>
      </c>
      <c r="C144" s="542"/>
      <c r="D144" s="189">
        <v>2.2000000000000002</v>
      </c>
      <c r="E144" s="512"/>
      <c r="F144" s="453">
        <v>0.05</v>
      </c>
      <c r="G144" s="177" t="e">
        <f>+#REF!*D144</f>
        <v>#REF!</v>
      </c>
      <c r="H144" s="260" t="e">
        <f>+G144*1.05</f>
        <v>#REF!</v>
      </c>
      <c r="I144" s="457" t="s">
        <v>234</v>
      </c>
      <c r="J144" s="458" t="s">
        <v>232</v>
      </c>
      <c r="K144" s="568">
        <v>60</v>
      </c>
      <c r="L144" s="190">
        <f>K144*D144</f>
        <v>132</v>
      </c>
      <c r="M144" s="190">
        <f>L144*1.05</f>
        <v>138.6</v>
      </c>
      <c r="N144" s="573" t="e">
        <f>K144*100/#REF!</f>
        <v>#REF!</v>
      </c>
      <c r="O144" s="70">
        <v>8204</v>
      </c>
      <c r="P144" s="501" t="s">
        <v>235</v>
      </c>
      <c r="S144" s="12">
        <f t="shared" si="20"/>
        <v>0</v>
      </c>
    </row>
    <row r="145" spans="1:19" ht="30" customHeight="1">
      <c r="A145" s="459" t="s">
        <v>236</v>
      </c>
      <c r="B145" s="687" t="s">
        <v>15</v>
      </c>
      <c r="C145" s="542"/>
      <c r="D145" s="189">
        <v>2.2000000000000002</v>
      </c>
      <c r="E145" s="512"/>
      <c r="F145" s="453">
        <v>0.05</v>
      </c>
      <c r="G145" s="177" t="e">
        <f>+#REF!*D145</f>
        <v>#REF!</v>
      </c>
      <c r="H145" s="260" t="e">
        <f>+G145*1.05</f>
        <v>#REF!</v>
      </c>
      <c r="I145" s="457" t="s">
        <v>237</v>
      </c>
      <c r="J145" s="188" t="s">
        <v>232</v>
      </c>
      <c r="K145" s="568">
        <v>60</v>
      </c>
      <c r="L145" s="190">
        <f>K145*D145</f>
        <v>132</v>
      </c>
      <c r="M145" s="190">
        <f>L145*1.05</f>
        <v>138.6</v>
      </c>
      <c r="N145" s="688" t="e">
        <f>K145*100/#REF!</f>
        <v>#REF!</v>
      </c>
      <c r="O145" s="70">
        <v>8205</v>
      </c>
      <c r="P145" s="500" t="s">
        <v>235</v>
      </c>
      <c r="S145" s="12">
        <f t="shared" si="20"/>
        <v>0</v>
      </c>
    </row>
    <row r="146" spans="1:19" ht="30" customHeight="1">
      <c r="A146" s="460" t="s">
        <v>238</v>
      </c>
      <c r="B146" s="687" t="s">
        <v>15</v>
      </c>
      <c r="C146" s="542"/>
      <c r="D146" s="189">
        <v>2.2000000000000002</v>
      </c>
      <c r="E146" s="512"/>
      <c r="F146" s="453">
        <v>0.05</v>
      </c>
      <c r="G146" s="177" t="e">
        <f>+#REF!*D146</f>
        <v>#REF!</v>
      </c>
      <c r="H146" s="260" t="e">
        <f>+G146*1.05</f>
        <v>#REF!</v>
      </c>
      <c r="I146" s="461" t="s">
        <v>239</v>
      </c>
      <c r="J146" s="188" t="s">
        <v>232</v>
      </c>
      <c r="K146" s="568">
        <v>60</v>
      </c>
      <c r="L146" s="190">
        <f>K146*D146</f>
        <v>132</v>
      </c>
      <c r="M146" s="190">
        <f>L146*1.05</f>
        <v>138.6</v>
      </c>
      <c r="N146" s="573" t="e">
        <f>K146*100/#REF!</f>
        <v>#REF!</v>
      </c>
      <c r="O146" s="70">
        <v>8206</v>
      </c>
      <c r="P146" s="500" t="s">
        <v>235</v>
      </c>
      <c r="S146" s="12">
        <f t="shared" si="20"/>
        <v>0</v>
      </c>
    </row>
    <row r="147" spans="1:19" ht="30" customHeight="1">
      <c r="A147" s="462" t="s">
        <v>240</v>
      </c>
      <c r="B147" s="262" t="s">
        <v>15</v>
      </c>
      <c r="C147" s="542">
        <v>1000</v>
      </c>
      <c r="D147" s="56">
        <v>1.7</v>
      </c>
      <c r="E147" s="512"/>
      <c r="F147" s="463"/>
      <c r="G147" s="464"/>
      <c r="H147" s="464"/>
      <c r="I147" s="689" t="s">
        <v>241</v>
      </c>
      <c r="J147" s="465" t="s">
        <v>242</v>
      </c>
      <c r="K147" s="690">
        <f>+K148+K149+K150+K151+K152</f>
        <v>370</v>
      </c>
      <c r="L147" s="56"/>
      <c r="M147" s="56"/>
      <c r="N147" s="582"/>
      <c r="O147" s="455"/>
      <c r="S147" s="12">
        <f t="shared" si="20"/>
        <v>1700</v>
      </c>
    </row>
    <row r="148" spans="1:19" ht="30" customHeight="1">
      <c r="A148" s="466" t="s">
        <v>243</v>
      </c>
      <c r="B148" s="467" t="s">
        <v>15</v>
      </c>
      <c r="C148" s="542"/>
      <c r="D148" s="190">
        <v>1.7</v>
      </c>
      <c r="E148" s="512"/>
      <c r="F148" s="468">
        <v>0.05</v>
      </c>
      <c r="G148" s="469" t="e">
        <f>+#REF!*D148</f>
        <v>#REF!</v>
      </c>
      <c r="H148" s="469" t="e">
        <f>+G148*1.05</f>
        <v>#REF!</v>
      </c>
      <c r="I148" s="188" t="s">
        <v>241</v>
      </c>
      <c r="J148" s="465" t="s">
        <v>242</v>
      </c>
      <c r="K148" s="568">
        <v>10</v>
      </c>
      <c r="L148" s="190">
        <f t="shared" ref="L148:L154" si="22">K148*D148</f>
        <v>17</v>
      </c>
      <c r="M148" s="190">
        <f t="shared" ref="M148:M152" si="23">L148*1.05</f>
        <v>17.850000000000001</v>
      </c>
      <c r="N148" s="573" t="e">
        <f>K148*100/#REF!</f>
        <v>#REF!</v>
      </c>
      <c r="O148" s="470">
        <v>3404</v>
      </c>
      <c r="S148" s="12">
        <f t="shared" si="20"/>
        <v>0</v>
      </c>
    </row>
    <row r="149" spans="1:19" ht="30" customHeight="1">
      <c r="A149" s="466" t="s">
        <v>244</v>
      </c>
      <c r="B149" s="467" t="s">
        <v>15</v>
      </c>
      <c r="C149" s="542"/>
      <c r="D149" s="190">
        <v>1.7</v>
      </c>
      <c r="E149" s="512"/>
      <c r="F149" s="468">
        <v>0.05</v>
      </c>
      <c r="G149" s="469" t="e">
        <f>+#REF!*D149</f>
        <v>#REF!</v>
      </c>
      <c r="H149" s="469" t="e">
        <f>+G149*1.05</f>
        <v>#REF!</v>
      </c>
      <c r="I149" s="188" t="s">
        <v>241</v>
      </c>
      <c r="J149" s="465" t="s">
        <v>242</v>
      </c>
      <c r="K149" s="568">
        <v>20</v>
      </c>
      <c r="L149" s="190">
        <f t="shared" si="22"/>
        <v>34</v>
      </c>
      <c r="M149" s="190">
        <f t="shared" si="23"/>
        <v>35.700000000000003</v>
      </c>
      <c r="N149" s="573" t="e">
        <f>K149*100/#REF!</f>
        <v>#REF!</v>
      </c>
      <c r="O149" s="470">
        <v>3405</v>
      </c>
      <c r="S149" s="12">
        <f t="shared" si="20"/>
        <v>0</v>
      </c>
    </row>
    <row r="150" spans="1:19" ht="30" customHeight="1">
      <c r="A150" s="466" t="s">
        <v>245</v>
      </c>
      <c r="B150" s="467" t="s">
        <v>15</v>
      </c>
      <c r="C150" s="542"/>
      <c r="D150" s="190">
        <v>1.7</v>
      </c>
      <c r="E150" s="512"/>
      <c r="F150" s="468">
        <v>0.05</v>
      </c>
      <c r="G150" s="469" t="e">
        <f>+#REF!*D150</f>
        <v>#REF!</v>
      </c>
      <c r="H150" s="469" t="e">
        <f>+G150*1.05</f>
        <v>#REF!</v>
      </c>
      <c r="I150" s="188" t="s">
        <v>241</v>
      </c>
      <c r="J150" s="465" t="s">
        <v>242</v>
      </c>
      <c r="K150" s="568">
        <v>140</v>
      </c>
      <c r="L150" s="190">
        <f t="shared" si="22"/>
        <v>238</v>
      </c>
      <c r="M150" s="190">
        <f t="shared" si="23"/>
        <v>249.9</v>
      </c>
      <c r="N150" s="573" t="e">
        <f>K150*100/#REF!</f>
        <v>#REF!</v>
      </c>
      <c r="O150" s="470">
        <v>3406</v>
      </c>
      <c r="S150" s="12">
        <f t="shared" si="20"/>
        <v>0</v>
      </c>
    </row>
    <row r="151" spans="1:19" ht="30" customHeight="1">
      <c r="A151" s="466" t="s">
        <v>246</v>
      </c>
      <c r="B151" s="467" t="s">
        <v>15</v>
      </c>
      <c r="C151" s="542"/>
      <c r="D151" s="190">
        <v>1.7</v>
      </c>
      <c r="E151" s="512"/>
      <c r="F151" s="468">
        <v>0.05</v>
      </c>
      <c r="G151" s="469" t="e">
        <f>+#REF!*D151</f>
        <v>#REF!</v>
      </c>
      <c r="H151" s="469" t="e">
        <f>+G151*1.05</f>
        <v>#REF!</v>
      </c>
      <c r="I151" s="188" t="s">
        <v>241</v>
      </c>
      <c r="J151" s="465" t="s">
        <v>242</v>
      </c>
      <c r="K151" s="568">
        <v>140</v>
      </c>
      <c r="L151" s="190">
        <f t="shared" si="22"/>
        <v>238</v>
      </c>
      <c r="M151" s="190">
        <f t="shared" si="23"/>
        <v>249.9</v>
      </c>
      <c r="N151" s="573" t="e">
        <f>K151*100/#REF!</f>
        <v>#REF!</v>
      </c>
      <c r="O151" s="470">
        <v>3409</v>
      </c>
      <c r="S151" s="12">
        <f t="shared" si="20"/>
        <v>0</v>
      </c>
    </row>
    <row r="152" spans="1:19" ht="30" customHeight="1">
      <c r="A152" s="466" t="s">
        <v>247</v>
      </c>
      <c r="B152" s="467" t="s">
        <v>15</v>
      </c>
      <c r="C152" s="542"/>
      <c r="D152" s="190">
        <v>1.7</v>
      </c>
      <c r="E152" s="512"/>
      <c r="F152" s="468">
        <v>0.05</v>
      </c>
      <c r="G152" s="469" t="e">
        <f>+#REF!*D152</f>
        <v>#REF!</v>
      </c>
      <c r="H152" s="469" t="e">
        <f>+G152*1.05</f>
        <v>#REF!</v>
      </c>
      <c r="I152" s="188" t="s">
        <v>241</v>
      </c>
      <c r="J152" s="465" t="s">
        <v>242</v>
      </c>
      <c r="K152" s="568">
        <v>60</v>
      </c>
      <c r="L152" s="190">
        <f t="shared" si="22"/>
        <v>102</v>
      </c>
      <c r="M152" s="190">
        <f t="shared" si="23"/>
        <v>107.10000000000001</v>
      </c>
      <c r="N152" s="573" t="e">
        <f>K152*100/#REF!</f>
        <v>#REF!</v>
      </c>
      <c r="O152" s="470">
        <v>3402</v>
      </c>
      <c r="S152" s="12">
        <f t="shared" si="20"/>
        <v>0</v>
      </c>
    </row>
    <row r="153" spans="1:19" ht="57.75" customHeight="1">
      <c r="A153" s="514" t="s">
        <v>248</v>
      </c>
      <c r="B153" s="143" t="s">
        <v>38</v>
      </c>
      <c r="C153" s="542">
        <v>1500</v>
      </c>
      <c r="D153" s="472">
        <v>0.435</v>
      </c>
      <c r="E153" s="512"/>
      <c r="F153" s="473" t="s">
        <v>249</v>
      </c>
      <c r="G153" s="190">
        <v>348</v>
      </c>
      <c r="H153" s="190">
        <v>365.40000000000003</v>
      </c>
      <c r="I153" s="188" t="s">
        <v>250</v>
      </c>
      <c r="J153" s="188" t="s">
        <v>251</v>
      </c>
      <c r="K153" s="568"/>
      <c r="L153" s="190">
        <f t="shared" si="22"/>
        <v>0</v>
      </c>
      <c r="M153" s="190">
        <f>L153*1.05</f>
        <v>0</v>
      </c>
      <c r="N153" s="573" t="e">
        <f>K153*100/#REF!</f>
        <v>#REF!</v>
      </c>
      <c r="O153" s="29">
        <v>8058</v>
      </c>
      <c r="P153" s="500" t="s">
        <v>235</v>
      </c>
      <c r="S153" s="12">
        <f t="shared" si="20"/>
        <v>652.5</v>
      </c>
    </row>
    <row r="154" spans="1:19" ht="64.5" customHeight="1">
      <c r="A154" s="474" t="s">
        <v>252</v>
      </c>
      <c r="B154" s="143" t="s">
        <v>15</v>
      </c>
      <c r="C154" s="542">
        <v>5000</v>
      </c>
      <c r="D154" s="143">
        <v>0.38</v>
      </c>
      <c r="E154" s="512"/>
      <c r="F154" s="473" t="s">
        <v>249</v>
      </c>
      <c r="G154" s="190">
        <v>1292</v>
      </c>
      <c r="H154" s="416">
        <v>1356.6000000000001</v>
      </c>
      <c r="I154" s="188" t="s">
        <v>253</v>
      </c>
      <c r="J154" s="188" t="s">
        <v>251</v>
      </c>
      <c r="K154" s="568"/>
      <c r="L154" s="190">
        <f t="shared" si="22"/>
        <v>0</v>
      </c>
      <c r="M154" s="190">
        <f t="shared" ref="M154" si="24">L154*1.05</f>
        <v>0</v>
      </c>
      <c r="N154" s="573" t="e">
        <f>K154*100/#REF!</f>
        <v>#REF!</v>
      </c>
      <c r="O154" s="70">
        <v>3197</v>
      </c>
      <c r="P154" s="500" t="s">
        <v>235</v>
      </c>
      <c r="S154" s="12">
        <f t="shared" si="20"/>
        <v>1900</v>
      </c>
    </row>
    <row r="155" spans="1:19" ht="30" customHeight="1">
      <c r="A155" s="477" t="s">
        <v>254</v>
      </c>
      <c r="B155" s="492"/>
      <c r="C155" s="542"/>
      <c r="D155" s="475"/>
      <c r="E155" s="512"/>
      <c r="F155" s="476"/>
      <c r="G155" s="516">
        <f>+SUM(SUM(G153:G154))</f>
        <v>1640</v>
      </c>
      <c r="H155" s="516">
        <f>+SUM(SUM(H153:H154))</f>
        <v>1722.0000000000002</v>
      </c>
      <c r="I155" s="517"/>
      <c r="J155" s="477" t="s">
        <v>255</v>
      </c>
      <c r="K155" s="146" t="s">
        <v>16</v>
      </c>
      <c r="L155" s="516">
        <f>+SUM(SUM(L153:L154))</f>
        <v>0</v>
      </c>
      <c r="M155" s="516">
        <f>+SUM(SUM(M153:M154))</f>
        <v>0</v>
      </c>
      <c r="N155" s="691">
        <f>M155*100/H155</f>
        <v>0</v>
      </c>
      <c r="O155" s="692" t="s">
        <v>256</v>
      </c>
      <c r="P155" s="147"/>
      <c r="S155" s="12">
        <f t="shared" si="20"/>
        <v>0</v>
      </c>
    </row>
    <row r="156" spans="1:19" ht="30" customHeight="1">
      <c r="A156" s="86" t="s">
        <v>257</v>
      </c>
      <c r="B156" s="5" t="s">
        <v>15</v>
      </c>
      <c r="C156" s="542">
        <v>45000</v>
      </c>
      <c r="D156" s="478">
        <v>5.6000000000000001E-2</v>
      </c>
      <c r="E156" s="512"/>
      <c r="F156" s="116">
        <v>0.05</v>
      </c>
      <c r="G156" s="28">
        <v>1568</v>
      </c>
      <c r="H156" s="190">
        <v>1646.4</v>
      </c>
      <c r="I156" s="126" t="s">
        <v>258</v>
      </c>
      <c r="J156" s="126" t="s">
        <v>259</v>
      </c>
      <c r="K156" s="548">
        <v>6000</v>
      </c>
      <c r="L156" s="190">
        <f>K156*D156</f>
        <v>336</v>
      </c>
      <c r="M156" s="469">
        <f>L156*1.05</f>
        <v>352.8</v>
      </c>
      <c r="N156" s="549" t="e">
        <f>K156*100/#REF!</f>
        <v>#REF!</v>
      </c>
      <c r="O156" s="70">
        <v>8033</v>
      </c>
      <c r="P156" s="502" t="s">
        <v>235</v>
      </c>
      <c r="S156" s="12">
        <f t="shared" si="20"/>
        <v>2520</v>
      </c>
    </row>
    <row r="157" spans="1:19" ht="30" customHeight="1">
      <c r="A157" s="520" t="s">
        <v>260</v>
      </c>
      <c r="B157" s="521" t="s">
        <v>261</v>
      </c>
      <c r="C157" s="542"/>
      <c r="D157" s="479"/>
      <c r="E157" s="512"/>
      <c r="F157" s="226"/>
      <c r="G157" s="516" t="e">
        <f>+#REF!+G156</f>
        <v>#REF!</v>
      </c>
      <c r="H157" s="522" t="e">
        <f>+#REF!+H156</f>
        <v>#REF!</v>
      </c>
      <c r="I157" s="130"/>
      <c r="J157" s="480" t="str">
        <f>+J156</f>
        <v>Optinė riba-MPP-261-21s</v>
      </c>
      <c r="K157" s="146" t="s">
        <v>16</v>
      </c>
      <c r="L157" s="516" t="e">
        <f>+#REF!+L156</f>
        <v>#REF!</v>
      </c>
      <c r="M157" s="522" t="e">
        <f>+#REF!+M156</f>
        <v>#REF!</v>
      </c>
      <c r="N157" s="693" t="e">
        <f>M157*100/H157</f>
        <v>#REF!</v>
      </c>
      <c r="O157" s="694" t="s">
        <v>387</v>
      </c>
      <c r="P157" s="147"/>
      <c r="S157" s="12">
        <f t="shared" si="20"/>
        <v>0</v>
      </c>
    </row>
    <row r="158" spans="1:19" ht="30" customHeight="1">
      <c r="A158" s="126" t="s">
        <v>262</v>
      </c>
      <c r="B158" s="5" t="s">
        <v>263</v>
      </c>
      <c r="C158" s="542">
        <v>4500</v>
      </c>
      <c r="D158" s="5">
        <v>1.7</v>
      </c>
      <c r="E158" s="512"/>
      <c r="F158" s="116">
        <v>0.05</v>
      </c>
      <c r="G158" s="483">
        <v>6120</v>
      </c>
      <c r="H158" s="523">
        <v>6426</v>
      </c>
      <c r="I158" s="126" t="s">
        <v>264</v>
      </c>
      <c r="J158" s="126" t="s">
        <v>265</v>
      </c>
      <c r="K158" s="548">
        <v>880</v>
      </c>
      <c r="L158" s="190">
        <f>K158*D158</f>
        <v>1496</v>
      </c>
      <c r="M158" s="469">
        <f>L158*1.05</f>
        <v>1570.8</v>
      </c>
      <c r="N158" s="549" t="e">
        <f>K158*100/#REF!</f>
        <v>#REF!</v>
      </c>
      <c r="O158" s="29">
        <v>3082</v>
      </c>
      <c r="P158" s="502" t="s">
        <v>235</v>
      </c>
      <c r="S158" s="12">
        <f t="shared" si="20"/>
        <v>7650</v>
      </c>
    </row>
    <row r="159" spans="1:19" ht="42.75">
      <c r="A159" s="480" t="s">
        <v>266</v>
      </c>
      <c r="B159" s="521" t="s">
        <v>261</v>
      </c>
      <c r="C159" s="542"/>
      <c r="D159" s="30"/>
      <c r="E159" s="512"/>
      <c r="F159" s="226"/>
      <c r="G159" s="524" t="e">
        <f>+G158+#REF!+#REF!</f>
        <v>#REF!</v>
      </c>
      <c r="H159" s="525" t="e">
        <f>+H158+#REF!+#REF!</f>
        <v>#REF!</v>
      </c>
      <c r="I159" s="130"/>
      <c r="J159" s="484" t="s">
        <v>267</v>
      </c>
      <c r="K159" s="526" t="s">
        <v>16</v>
      </c>
      <c r="L159" s="527" t="e">
        <f>+L158+#REF!+#REF!</f>
        <v>#REF!</v>
      </c>
      <c r="M159" s="528" t="e">
        <f>+M158+#REF!+#REF!</f>
        <v>#REF!</v>
      </c>
      <c r="N159" s="693" t="e">
        <f>M159*100/H159</f>
        <v>#REF!</v>
      </c>
      <c r="O159" s="694" t="s">
        <v>387</v>
      </c>
      <c r="P159" s="147"/>
      <c r="S159" s="12">
        <f t="shared" si="20"/>
        <v>0</v>
      </c>
    </row>
    <row r="160" spans="1:19" ht="39.950000000000003" customHeight="1">
      <c r="A160" s="695" t="s">
        <v>388</v>
      </c>
      <c r="B160" s="696" t="s">
        <v>15</v>
      </c>
      <c r="C160" s="542">
        <v>64</v>
      </c>
      <c r="D160" s="117">
        <v>80</v>
      </c>
      <c r="E160" s="512"/>
      <c r="F160" s="485"/>
      <c r="G160" s="486"/>
      <c r="H160" s="486"/>
      <c r="I160" s="697" t="s">
        <v>389</v>
      </c>
      <c r="J160" s="126" t="s">
        <v>390</v>
      </c>
      <c r="K160" s="580"/>
      <c r="L160" s="56"/>
      <c r="M160" s="464"/>
      <c r="N160" s="582"/>
      <c r="O160" s="487"/>
      <c r="P160" s="503" t="s">
        <v>235</v>
      </c>
      <c r="S160" s="12">
        <f t="shared" si="20"/>
        <v>5120</v>
      </c>
    </row>
    <row r="161" spans="1:19" ht="39.950000000000003" customHeight="1">
      <c r="A161" s="489" t="s">
        <v>391</v>
      </c>
      <c r="B161" s="488" t="s">
        <v>15</v>
      </c>
      <c r="C161" s="542"/>
      <c r="D161" s="117">
        <v>80</v>
      </c>
      <c r="E161" s="512"/>
      <c r="F161" s="116">
        <v>0.05</v>
      </c>
      <c r="G161" s="486" t="e">
        <f>D161*#REF!</f>
        <v>#REF!</v>
      </c>
      <c r="H161" s="486" t="e">
        <f t="shared" ref="H161:H169" si="25">G161*1.05</f>
        <v>#REF!</v>
      </c>
      <c r="I161" s="489" t="s">
        <v>268</v>
      </c>
      <c r="J161" s="126" t="s">
        <v>390</v>
      </c>
      <c r="K161" s="568">
        <v>4</v>
      </c>
      <c r="L161" s="190">
        <f>K161*D161</f>
        <v>320</v>
      </c>
      <c r="M161" s="469">
        <f t="shared" ref="M161:M169" si="26">L161*1.05</f>
        <v>336</v>
      </c>
      <c r="N161" s="691" t="e">
        <f>K161*100/#REF!</f>
        <v>#REF!</v>
      </c>
      <c r="O161" s="490">
        <v>8711</v>
      </c>
      <c r="P161" s="504" t="s">
        <v>235</v>
      </c>
      <c r="S161" s="12">
        <f t="shared" si="20"/>
        <v>0</v>
      </c>
    </row>
    <row r="162" spans="1:19" ht="39.950000000000003" customHeight="1">
      <c r="A162" s="489" t="s">
        <v>392</v>
      </c>
      <c r="B162" s="488" t="s">
        <v>15</v>
      </c>
      <c r="C162" s="542"/>
      <c r="D162" s="117">
        <v>80</v>
      </c>
      <c r="E162" s="512"/>
      <c r="F162" s="116">
        <v>0.05</v>
      </c>
      <c r="G162" s="486" t="e">
        <f>D162*#REF!</f>
        <v>#REF!</v>
      </c>
      <c r="H162" s="486" t="e">
        <f t="shared" si="25"/>
        <v>#REF!</v>
      </c>
      <c r="I162" s="489" t="s">
        <v>269</v>
      </c>
      <c r="J162" s="126" t="s">
        <v>390</v>
      </c>
      <c r="K162" s="568">
        <v>6</v>
      </c>
      <c r="L162" s="190">
        <f>K162*D162</f>
        <v>480</v>
      </c>
      <c r="M162" s="469">
        <f t="shared" si="26"/>
        <v>504</v>
      </c>
      <c r="N162" s="691" t="e">
        <f>K162*100/#REF!</f>
        <v>#REF!</v>
      </c>
      <c r="O162" s="490">
        <v>8712</v>
      </c>
      <c r="P162" s="503" t="s">
        <v>235</v>
      </c>
      <c r="S162" s="12">
        <f t="shared" si="20"/>
        <v>0</v>
      </c>
    </row>
    <row r="163" spans="1:19" ht="39.950000000000003" customHeight="1">
      <c r="A163" s="489" t="s">
        <v>393</v>
      </c>
      <c r="B163" s="488" t="s">
        <v>15</v>
      </c>
      <c r="C163" s="542"/>
      <c r="D163" s="117">
        <v>80</v>
      </c>
      <c r="E163" s="512"/>
      <c r="F163" s="116">
        <v>0.05</v>
      </c>
      <c r="G163" s="486" t="e">
        <f>D163*#REF!</f>
        <v>#REF!</v>
      </c>
      <c r="H163" s="486" t="e">
        <f t="shared" si="25"/>
        <v>#REF!</v>
      </c>
      <c r="I163" s="489" t="s">
        <v>270</v>
      </c>
      <c r="J163" s="126" t="s">
        <v>390</v>
      </c>
      <c r="K163" s="568">
        <v>5</v>
      </c>
      <c r="L163" s="190">
        <f>K163*D163</f>
        <v>400</v>
      </c>
      <c r="M163" s="469">
        <f t="shared" si="26"/>
        <v>420</v>
      </c>
      <c r="N163" s="691" t="e">
        <f>K163*100/#REF!</f>
        <v>#REF!</v>
      </c>
      <c r="O163" s="490">
        <v>8713</v>
      </c>
      <c r="P163" s="504" t="s">
        <v>235</v>
      </c>
      <c r="S163" s="12">
        <f t="shared" si="20"/>
        <v>0</v>
      </c>
    </row>
    <row r="164" spans="1:19" ht="39.950000000000003" customHeight="1">
      <c r="A164" s="489" t="s">
        <v>394</v>
      </c>
      <c r="B164" s="488" t="s">
        <v>15</v>
      </c>
      <c r="C164" s="542"/>
      <c r="D164" s="117">
        <v>80</v>
      </c>
      <c r="E164" s="512"/>
      <c r="F164" s="116">
        <v>0.05</v>
      </c>
      <c r="G164" s="486" t="e">
        <f>D164*#REF!</f>
        <v>#REF!</v>
      </c>
      <c r="H164" s="486" t="e">
        <f t="shared" si="25"/>
        <v>#REF!</v>
      </c>
      <c r="I164" s="489" t="s">
        <v>271</v>
      </c>
      <c r="J164" s="126" t="s">
        <v>390</v>
      </c>
      <c r="K164" s="568">
        <v>3</v>
      </c>
      <c r="L164" s="190">
        <f>K164*D164</f>
        <v>240</v>
      </c>
      <c r="M164" s="469">
        <f t="shared" si="26"/>
        <v>252</v>
      </c>
      <c r="N164" s="549" t="e">
        <f>K164*100/#REF!</f>
        <v>#REF!</v>
      </c>
      <c r="O164" s="490">
        <v>8714</v>
      </c>
      <c r="P164" s="503" t="s">
        <v>235</v>
      </c>
      <c r="S164" s="12">
        <f t="shared" si="20"/>
        <v>0</v>
      </c>
    </row>
    <row r="165" spans="1:19" ht="39.950000000000003" customHeight="1">
      <c r="A165" s="695" t="s">
        <v>395</v>
      </c>
      <c r="B165" s="529" t="s">
        <v>15</v>
      </c>
      <c r="C165" s="542">
        <v>64</v>
      </c>
      <c r="D165" s="117">
        <v>72</v>
      </c>
      <c r="E165" s="512"/>
      <c r="F165" s="116"/>
      <c r="G165" s="486" t="e">
        <f>D165*#REF!</f>
        <v>#REF!</v>
      </c>
      <c r="H165" s="486" t="e">
        <f t="shared" si="25"/>
        <v>#REF!</v>
      </c>
      <c r="I165" s="698" t="s">
        <v>396</v>
      </c>
      <c r="J165" s="126" t="s">
        <v>390</v>
      </c>
      <c r="K165" s="580"/>
      <c r="L165" s="56"/>
      <c r="M165" s="464"/>
      <c r="N165" s="582"/>
      <c r="O165" s="487"/>
      <c r="P165" s="504" t="s">
        <v>235</v>
      </c>
      <c r="S165" s="12">
        <f t="shared" si="20"/>
        <v>4608</v>
      </c>
    </row>
    <row r="166" spans="1:19" ht="39.950000000000003" customHeight="1">
      <c r="A166" s="126" t="s">
        <v>397</v>
      </c>
      <c r="B166" s="488" t="s">
        <v>15</v>
      </c>
      <c r="C166" s="542"/>
      <c r="D166" s="117">
        <v>72</v>
      </c>
      <c r="E166" s="512"/>
      <c r="F166" s="116">
        <v>0.05</v>
      </c>
      <c r="G166" s="486" t="e">
        <f>D166*#REF!</f>
        <v>#REF!</v>
      </c>
      <c r="H166" s="486" t="e">
        <f t="shared" si="25"/>
        <v>#REF!</v>
      </c>
      <c r="I166" s="489" t="s">
        <v>398</v>
      </c>
      <c r="J166" s="126" t="s">
        <v>390</v>
      </c>
      <c r="K166" s="568">
        <v>4</v>
      </c>
      <c r="L166" s="190">
        <f>K166*D166</f>
        <v>288</v>
      </c>
      <c r="M166" s="469">
        <f t="shared" si="26"/>
        <v>302.40000000000003</v>
      </c>
      <c r="N166" s="691" t="e">
        <f>K166*100/#REF!</f>
        <v>#REF!</v>
      </c>
      <c r="O166" s="490">
        <v>8715</v>
      </c>
      <c r="P166" s="503" t="s">
        <v>235</v>
      </c>
      <c r="S166" s="12">
        <f t="shared" si="20"/>
        <v>0</v>
      </c>
    </row>
    <row r="167" spans="1:19" ht="39.950000000000003" customHeight="1">
      <c r="A167" s="126" t="s">
        <v>399</v>
      </c>
      <c r="B167" s="488" t="s">
        <v>15</v>
      </c>
      <c r="C167" s="542"/>
      <c r="D167" s="117">
        <v>72</v>
      </c>
      <c r="E167" s="512"/>
      <c r="F167" s="116">
        <v>0.05</v>
      </c>
      <c r="G167" s="486" t="e">
        <f>D167*#REF!</f>
        <v>#REF!</v>
      </c>
      <c r="H167" s="486" t="e">
        <f t="shared" si="25"/>
        <v>#REF!</v>
      </c>
      <c r="I167" s="489" t="s">
        <v>400</v>
      </c>
      <c r="J167" s="126" t="s">
        <v>401</v>
      </c>
      <c r="K167" s="568">
        <v>6</v>
      </c>
      <c r="L167" s="190">
        <f>K167*D167</f>
        <v>432</v>
      </c>
      <c r="M167" s="469">
        <f t="shared" si="26"/>
        <v>453.6</v>
      </c>
      <c r="N167" s="691" t="e">
        <f>K167*100/#REF!</f>
        <v>#REF!</v>
      </c>
      <c r="O167" s="490">
        <v>8716</v>
      </c>
      <c r="P167" s="504" t="s">
        <v>235</v>
      </c>
      <c r="S167" s="12">
        <f t="shared" si="20"/>
        <v>0</v>
      </c>
    </row>
    <row r="168" spans="1:19" ht="39.950000000000003" customHeight="1">
      <c r="A168" s="126" t="s">
        <v>402</v>
      </c>
      <c r="B168" s="488" t="s">
        <v>15</v>
      </c>
      <c r="C168" s="542"/>
      <c r="D168" s="117">
        <v>72</v>
      </c>
      <c r="E168" s="512"/>
      <c r="F168" s="116">
        <v>0.05</v>
      </c>
      <c r="G168" s="486" t="e">
        <f>D168*#REF!</f>
        <v>#REF!</v>
      </c>
      <c r="H168" s="486" t="e">
        <f t="shared" si="25"/>
        <v>#REF!</v>
      </c>
      <c r="I168" s="489" t="s">
        <v>403</v>
      </c>
      <c r="J168" s="126" t="s">
        <v>390</v>
      </c>
      <c r="K168" s="568">
        <v>5</v>
      </c>
      <c r="L168" s="190">
        <f>K168*D168</f>
        <v>360</v>
      </c>
      <c r="M168" s="469">
        <f t="shared" si="26"/>
        <v>378</v>
      </c>
      <c r="N168" s="691" t="e">
        <f>K168*100/#REF!</f>
        <v>#REF!</v>
      </c>
      <c r="O168" s="490">
        <v>8717</v>
      </c>
      <c r="P168" s="503" t="s">
        <v>235</v>
      </c>
      <c r="S168" s="12">
        <f t="shared" si="20"/>
        <v>0</v>
      </c>
    </row>
    <row r="169" spans="1:19" ht="39.950000000000003" customHeight="1">
      <c r="A169" s="126" t="s">
        <v>404</v>
      </c>
      <c r="B169" s="488" t="s">
        <v>15</v>
      </c>
      <c r="C169" s="542"/>
      <c r="D169" s="117">
        <v>72</v>
      </c>
      <c r="E169" s="512"/>
      <c r="F169" s="116">
        <v>0.05</v>
      </c>
      <c r="G169" s="486" t="e">
        <f>D169*#REF!</f>
        <v>#REF!</v>
      </c>
      <c r="H169" s="486" t="e">
        <f t="shared" si="25"/>
        <v>#REF!</v>
      </c>
      <c r="I169" s="489" t="s">
        <v>405</v>
      </c>
      <c r="J169" s="126" t="s">
        <v>390</v>
      </c>
      <c r="K169" s="568">
        <v>3</v>
      </c>
      <c r="L169" s="190">
        <f>K169*D169</f>
        <v>216</v>
      </c>
      <c r="M169" s="469">
        <f t="shared" si="26"/>
        <v>226.8</v>
      </c>
      <c r="N169" s="549" t="e">
        <f>K169*100/#REF!</f>
        <v>#REF!</v>
      </c>
      <c r="O169" s="490">
        <v>8718</v>
      </c>
      <c r="P169" s="504" t="s">
        <v>235</v>
      </c>
      <c r="S169" s="12">
        <f t="shared" si="20"/>
        <v>0</v>
      </c>
    </row>
    <row r="170" spans="1:19" ht="39.950000000000003" customHeight="1">
      <c r="A170" s="530" t="s">
        <v>272</v>
      </c>
      <c r="B170" s="143" t="s">
        <v>15</v>
      </c>
      <c r="C170" s="542">
        <v>10</v>
      </c>
      <c r="D170" s="189">
        <v>25.9</v>
      </c>
      <c r="E170" s="512"/>
      <c r="F170" s="353">
        <v>0.05</v>
      </c>
      <c r="G170" s="222">
        <v>129.5</v>
      </c>
      <c r="H170" s="222">
        <v>135.97999999999999</v>
      </c>
      <c r="I170" s="360" t="s">
        <v>273</v>
      </c>
      <c r="J170" s="145" t="s">
        <v>274</v>
      </c>
      <c r="K170" s="699">
        <v>2</v>
      </c>
      <c r="L170" s="469">
        <f>K170*D170</f>
        <v>51.8</v>
      </c>
      <c r="M170" s="671">
        <f t="shared" ref="M170" si="27">+L170*1.05</f>
        <v>54.39</v>
      </c>
      <c r="N170" s="700" t="e">
        <f>K170*100/#REF!</f>
        <v>#REF!</v>
      </c>
      <c r="O170" s="29">
        <v>3265</v>
      </c>
      <c r="P170" s="701" t="s">
        <v>235</v>
      </c>
      <c r="S170" s="12">
        <f t="shared" si="20"/>
        <v>259</v>
      </c>
    </row>
    <row r="171" spans="1:19" ht="39.950000000000003" customHeight="1">
      <c r="A171" s="493" t="s">
        <v>275</v>
      </c>
      <c r="B171" s="492"/>
      <c r="C171" s="542"/>
      <c r="D171" s="491">
        <v>7.2</v>
      </c>
      <c r="E171" s="512"/>
      <c r="F171" s="492"/>
      <c r="G171" s="518">
        <f>+G170</f>
        <v>129.5</v>
      </c>
      <c r="H171" s="531">
        <f>+H170</f>
        <v>135.97999999999999</v>
      </c>
      <c r="I171" s="515"/>
      <c r="J171" s="493" t="str">
        <f>+J170</f>
        <v>JUKOM-MPP-268-21s</v>
      </c>
      <c r="K171" s="532" t="s">
        <v>16</v>
      </c>
      <c r="L171" s="518">
        <f>+L170</f>
        <v>51.8</v>
      </c>
      <c r="M171" s="518">
        <f>+M170</f>
        <v>54.39</v>
      </c>
      <c r="N171" s="691">
        <f>M171*100/H171</f>
        <v>39.998529195469928</v>
      </c>
      <c r="O171" s="702" t="s">
        <v>406</v>
      </c>
      <c r="P171" s="147"/>
      <c r="S171" s="12">
        <f t="shared" si="20"/>
        <v>0</v>
      </c>
    </row>
    <row r="172" spans="1:19" ht="39.950000000000003" customHeight="1">
      <c r="A172" s="703" t="s">
        <v>276</v>
      </c>
      <c r="B172" s="533" t="s">
        <v>277</v>
      </c>
      <c r="C172" s="542">
        <v>10000</v>
      </c>
      <c r="D172" s="534">
        <v>0.82</v>
      </c>
      <c r="E172" s="512"/>
      <c r="F172" s="494"/>
      <c r="G172" s="495"/>
      <c r="H172" s="496"/>
      <c r="I172" s="489" t="s">
        <v>278</v>
      </c>
      <c r="J172" s="499" t="s">
        <v>407</v>
      </c>
      <c r="K172" s="704">
        <f>+K173+K174+K175</f>
        <v>300</v>
      </c>
      <c r="L172" s="464"/>
      <c r="M172" s="705"/>
      <c r="N172" s="706"/>
      <c r="O172" s="535"/>
      <c r="P172" s="707" t="s">
        <v>235</v>
      </c>
      <c r="S172" s="12">
        <f t="shared" si="20"/>
        <v>8200</v>
      </c>
    </row>
    <row r="173" spans="1:19" ht="39.950000000000003" customHeight="1">
      <c r="A173" s="708" t="s">
        <v>408</v>
      </c>
      <c r="B173" s="497" t="s">
        <v>277</v>
      </c>
      <c r="C173" s="542"/>
      <c r="D173" s="498">
        <v>0.82</v>
      </c>
      <c r="E173" s="512"/>
      <c r="F173" s="494">
        <v>0.05</v>
      </c>
      <c r="G173" s="495" t="e">
        <f>+#REF!*D173</f>
        <v>#REF!</v>
      </c>
      <c r="H173" s="496" t="e">
        <f>+G173*1.05</f>
        <v>#REF!</v>
      </c>
      <c r="I173" s="489" t="s">
        <v>278</v>
      </c>
      <c r="J173" s="499" t="s">
        <v>279</v>
      </c>
      <c r="K173" s="709">
        <v>200</v>
      </c>
      <c r="L173" s="469">
        <f>K173*D173</f>
        <v>164</v>
      </c>
      <c r="M173" s="671">
        <f t="shared" ref="M173:M175" si="28">+L173*1.05</f>
        <v>172.20000000000002</v>
      </c>
      <c r="N173" s="700" t="e">
        <f>K173*100/#REF!</f>
        <v>#REF!</v>
      </c>
      <c r="O173" s="29">
        <v>8244</v>
      </c>
      <c r="P173" s="701" t="s">
        <v>235</v>
      </c>
      <c r="S173" s="12">
        <f t="shared" si="20"/>
        <v>0</v>
      </c>
    </row>
    <row r="174" spans="1:19" ht="39.950000000000003" customHeight="1">
      <c r="A174" s="708" t="s">
        <v>409</v>
      </c>
      <c r="B174" s="497" t="s">
        <v>277</v>
      </c>
      <c r="C174" s="542"/>
      <c r="D174" s="498">
        <v>0.82</v>
      </c>
      <c r="E174" s="512"/>
      <c r="F174" s="494">
        <v>0.05</v>
      </c>
      <c r="G174" s="495" t="e">
        <f>+#REF!*D174</f>
        <v>#REF!</v>
      </c>
      <c r="H174" s="496" t="e">
        <f t="shared" ref="H174:H175" si="29">+G174*1.05</f>
        <v>#REF!</v>
      </c>
      <c r="I174" s="489" t="s">
        <v>278</v>
      </c>
      <c r="J174" s="499" t="s">
        <v>279</v>
      </c>
      <c r="K174" s="709"/>
      <c r="L174" s="469">
        <f>K174*D174</f>
        <v>0</v>
      </c>
      <c r="M174" s="671">
        <f t="shared" si="28"/>
        <v>0</v>
      </c>
      <c r="N174" s="700" t="e">
        <f>K174*100/#REF!</f>
        <v>#REF!</v>
      </c>
      <c r="O174" s="29">
        <v>8245</v>
      </c>
      <c r="P174" s="707" t="s">
        <v>235</v>
      </c>
      <c r="S174" s="12">
        <f t="shared" si="20"/>
        <v>0</v>
      </c>
    </row>
    <row r="175" spans="1:19" ht="39.950000000000003" customHeight="1">
      <c r="A175" s="708" t="s">
        <v>410</v>
      </c>
      <c r="B175" s="497" t="s">
        <v>277</v>
      </c>
      <c r="C175" s="542"/>
      <c r="D175" s="498">
        <v>0.82</v>
      </c>
      <c r="E175" s="512"/>
      <c r="F175" s="494">
        <v>0.05</v>
      </c>
      <c r="G175" s="495" t="e">
        <f>+#REF!*D175</f>
        <v>#REF!</v>
      </c>
      <c r="H175" s="496" t="e">
        <f t="shared" si="29"/>
        <v>#REF!</v>
      </c>
      <c r="I175" s="489" t="s">
        <v>278</v>
      </c>
      <c r="J175" s="499" t="s">
        <v>279</v>
      </c>
      <c r="K175" s="709">
        <v>100</v>
      </c>
      <c r="L175" s="469">
        <f>K175*D175</f>
        <v>82</v>
      </c>
      <c r="M175" s="671">
        <f t="shared" si="28"/>
        <v>86.100000000000009</v>
      </c>
      <c r="N175" s="700" t="e">
        <f>K175*100/#REF!</f>
        <v>#REF!</v>
      </c>
      <c r="O175" s="29">
        <v>8246</v>
      </c>
      <c r="P175" s="701" t="s">
        <v>235</v>
      </c>
      <c r="S175" s="12">
        <f t="shared" si="20"/>
        <v>0</v>
      </c>
    </row>
    <row r="176" spans="1:19" ht="39.950000000000003" customHeight="1">
      <c r="A176" s="493" t="s">
        <v>280</v>
      </c>
      <c r="B176" s="536"/>
      <c r="C176" s="542"/>
      <c r="D176" s="491">
        <v>7.2</v>
      </c>
      <c r="E176" s="512"/>
      <c r="F176" s="537"/>
      <c r="G176" s="538" t="e">
        <f>+G173+G174+G175</f>
        <v>#REF!</v>
      </c>
      <c r="H176" s="539" t="e">
        <f>+H173+H174+H175</f>
        <v>#REF!</v>
      </c>
      <c r="I176" s="519"/>
      <c r="J176" s="493" t="str">
        <f>+J172</f>
        <v>Allium UPI-MPP-268-22s</v>
      </c>
      <c r="K176" s="540" t="s">
        <v>16</v>
      </c>
      <c r="L176" s="538">
        <f>+L172</f>
        <v>0</v>
      </c>
      <c r="M176" s="541">
        <f>+M172</f>
        <v>0</v>
      </c>
      <c r="N176" s="691" t="e">
        <f>M176*100/H176</f>
        <v>#REF!</v>
      </c>
      <c r="O176" s="702" t="s">
        <v>406</v>
      </c>
      <c r="P176" s="147"/>
      <c r="S176" s="12">
        <f t="shared" si="20"/>
        <v>0</v>
      </c>
    </row>
    <row r="177" spans="19:19" ht="39.950000000000003" customHeight="1">
      <c r="S177" s="1">
        <f>+SUM(SUM(S4:S176))</f>
        <v>281885.90400000004</v>
      </c>
    </row>
    <row r="178" spans="19:19" ht="39.950000000000003" customHeight="1"/>
    <row r="179" spans="19:19" ht="39.950000000000003" customHeight="1"/>
    <row r="180" spans="19:19" ht="39.950000000000003" customHeight="1"/>
    <row r="181" spans="19:19" ht="39.950000000000003" customHeight="1"/>
    <row r="182" spans="19:19" ht="39.950000000000003" customHeight="1"/>
  </sheetData>
  <autoFilter ref="A3:WQG176"/>
  <dataValidations count="1">
    <dataValidation allowBlank="1" showErrorMessage="1" sqref="G26:H27 L27:M27">
      <formula1>0</formula1>
      <formula2>0</formula2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8578D8CD-CC97-45F7-BB46-15EF93E32F0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Vaida Juodrienė</cp:lastModifiedBy>
  <cp:lastPrinted>2022-06-29T07:37:22Z</cp:lastPrinted>
  <dcterms:created xsi:type="dcterms:W3CDTF">2021-10-19T13:26:11Z</dcterms:created>
  <dcterms:modified xsi:type="dcterms:W3CDTF">2023-02-09T09:16:44Z</dcterms:modified>
</cp:coreProperties>
</file>