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D002350\OneDrive - VMU\Darbalaukis\miškininkystės paslaugų pirkimas 2023 metams\1 pirkimas\Sutartys\363pd_Graderlitas\"/>
    </mc:Choice>
  </mc:AlternateContent>
  <bookViews>
    <workbookView xWindow="0" yWindow="0" windowWidth="25200" windowHeight="11988" activeTab="3"/>
  </bookViews>
  <sheets>
    <sheet name="grafikas" sheetId="2" r:id="rId1"/>
    <sheet name="uzduotis" sheetId="3" r:id="rId2"/>
    <sheet name="ikainiai" sheetId="4" r:id="rId3"/>
    <sheet name="koeficientas" sheetId="1" r:id="rId4"/>
  </sheets>
  <definedNames>
    <definedName name="_Hlk20222976" localSheetId="2">ikainiai!#REF!</definedName>
    <definedName name="_Hlk20222976" localSheetId="3">koeficientas!#REF!</definedName>
    <definedName name="_Hlk24298643" localSheetId="2">ikainiai!#REF!</definedName>
    <definedName name="_Hlk24298643" localSheetId="3">koeficientas!#REF!</definedName>
    <definedName name="_Hlk24306250" localSheetId="2">ikainiai!#REF!</definedName>
    <definedName name="_Hlk24306250" localSheetId="3">koeficientas!#REF!</definedName>
    <definedName name="_Hlk24373229" localSheetId="0">grafikas!#REF!</definedName>
    <definedName name="_Hlk24373699" localSheetId="0">grafikas!#REF!</definedName>
    <definedName name="_Hlk90032082" localSheetId="3">koeficientas!#REF!</definedName>
    <definedName name="_xlnm.Print_Area" localSheetId="2">ikainiai!$A$1:$E$18</definedName>
    <definedName name="_xlnm.Print_Area" localSheetId="3">koeficientas!$A$1:$E$81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E77" i="1"/>
  <c r="E80" i="1" s="1"/>
  <c r="E71" i="1"/>
  <c r="E75" i="1" s="1"/>
  <c r="E64" i="1"/>
  <c r="E67" i="1" s="1"/>
  <c r="E57" i="1"/>
  <c r="E44" i="1"/>
  <c r="E49" i="1" s="1"/>
  <c r="E40" i="1"/>
  <c r="E41" i="1" s="1"/>
  <c r="E38" i="1"/>
  <c r="E31" i="1"/>
  <c r="E30" i="1" s="1"/>
  <c r="E24" i="1"/>
  <c r="E28" i="1" s="1"/>
  <c r="E18" i="1"/>
  <c r="E21" i="1" s="1"/>
  <c r="E78" i="1"/>
  <c r="E74" i="1"/>
  <c r="E73" i="1"/>
  <c r="E72" i="1"/>
  <c r="E69" i="1"/>
  <c r="E68" i="1"/>
  <c r="E60" i="1"/>
  <c r="E59" i="1"/>
  <c r="E58" i="1"/>
  <c r="E56" i="1"/>
  <c r="E55" i="1"/>
  <c r="E54" i="1"/>
  <c r="E50" i="1"/>
  <c r="E47" i="1"/>
  <c r="E46" i="1"/>
  <c r="E45" i="1"/>
  <c r="E37" i="1"/>
  <c r="E33" i="1"/>
  <c r="E34" i="1"/>
  <c r="E35" i="1"/>
  <c r="E26" i="1"/>
  <c r="E25" i="1"/>
  <c r="E23" i="1"/>
  <c r="E19" i="1"/>
  <c r="E17" i="1"/>
  <c r="E16" i="1"/>
  <c r="E10" i="1"/>
  <c r="E14" i="1" s="1"/>
  <c r="E12" i="1"/>
  <c r="E11" i="1"/>
  <c r="E9" i="1"/>
  <c r="E79" i="1" l="1"/>
  <c r="E65" i="1"/>
  <c r="E66" i="1"/>
  <c r="E48" i="1"/>
  <c r="E32" i="1"/>
  <c r="E27" i="1"/>
  <c r="E20" i="1"/>
  <c r="E13" i="1"/>
  <c r="J17" i="2"/>
  <c r="E8" i="4" l="1"/>
  <c r="E9" i="4"/>
  <c r="E10" i="4"/>
  <c r="E11" i="4"/>
  <c r="E12" i="4"/>
  <c r="E13" i="4"/>
  <c r="E14" i="4"/>
  <c r="E15" i="4"/>
  <c r="E16" i="4"/>
  <c r="E17" i="4"/>
  <c r="E18" i="4"/>
  <c r="D2" i="1" l="1"/>
  <c r="C1" i="1"/>
  <c r="D2" i="4"/>
  <c r="C1" i="4"/>
  <c r="E2" i="3"/>
  <c r="D1" i="3"/>
  <c r="A6" i="3" s="1"/>
  <c r="A6" i="2"/>
  <c r="D17" i="3" l="1"/>
  <c r="C2" i="1" l="1"/>
  <c r="D2" i="3"/>
  <c r="D19" i="3"/>
</calcChain>
</file>

<file path=xl/sharedStrings.xml><?xml version="1.0" encoding="utf-8"?>
<sst xmlns="http://schemas.openxmlformats.org/spreadsheetml/2006/main" count="337" uniqueCount="249">
  <si>
    <t>PASLAUGŲ ĮKAINIŲ KOREGAVIMO KOEFICIENTAI IR PRIEDAI</t>
  </si>
  <si>
    <t>Eil. Nr.</t>
  </si>
  <si>
    <t>Paslaugų rūšis</t>
  </si>
  <si>
    <t>Koregavimo koeficientai ir priedai</t>
  </si>
  <si>
    <t>Galutinio paslaugų įkainio (P), (Eur be PVM) apskaičiavimo formulė</t>
  </si>
  <si>
    <t>Želdavietės paruošimas miško sodmenų sodinimui šalinant nepageidaujamus medžius, krūmus, žolinę augmeniją:</t>
  </si>
  <si>
    <t>1.1.</t>
  </si>
  <si>
    <t xml:space="preserve">iškertant sumedėjusią augmeniją iki 150 erdm. / ha </t>
  </si>
  <si>
    <t>Koeficientas -1,0</t>
  </si>
  <si>
    <t>P = 1,0 × Paslaugų bazinis įkainis</t>
  </si>
  <si>
    <t>1.2.</t>
  </si>
  <si>
    <t>Koeficientas -1,3</t>
  </si>
  <si>
    <t>P = 1,3 × Paslaugų bazinis  įkainis</t>
  </si>
  <si>
    <t>1.3.</t>
  </si>
  <si>
    <t>Koeficientas -0,7</t>
  </si>
  <si>
    <t>P = 0,7 × Paslaugų bazinis įkainis</t>
  </si>
  <si>
    <t>Miško želdinių ir žėlinių priežiūra šalinant žabus ir žolinę augmeniją:</t>
  </si>
  <si>
    <t>2.1.</t>
  </si>
  <si>
    <t>apmindant žolinę augmeniją</t>
  </si>
  <si>
    <t>Koeficientas -0,4</t>
  </si>
  <si>
    <t>P = 0,4× Paslaugų bazinis įkainis</t>
  </si>
  <si>
    <t>2.2.</t>
  </si>
  <si>
    <t xml:space="preserve">pjaunant, šalinant žolinę augmeniją vagose </t>
  </si>
  <si>
    <t>Koeficientas -0,8</t>
  </si>
  <si>
    <t>P = 0,8× Paslaugų bazinis įkainis</t>
  </si>
  <si>
    <t>2.3.</t>
  </si>
  <si>
    <t xml:space="preserve">kertant žabus ir žolinę augmeniją želdiniuose </t>
  </si>
  <si>
    <t>P = 1,0× Paslaugų bazinis įkainis</t>
  </si>
  <si>
    <t>2.5.</t>
  </si>
  <si>
    <t xml:space="preserve">kertant žabus ir žolinę augmeniją žėliniuose </t>
  </si>
  <si>
    <t xml:space="preserve">Koeficientas - 1,3 </t>
  </si>
  <si>
    <t>P = 1,3× Paslaugų bazinis įkainis</t>
  </si>
  <si>
    <t>3.1.</t>
  </si>
  <si>
    <t xml:space="preserve">nelikvidinės medienos kirtimas kai iš 1 ha iškertama iki 100 erdm.  </t>
  </si>
  <si>
    <t>Koeficientas – 0,8</t>
  </si>
  <si>
    <t>3.2.</t>
  </si>
  <si>
    <t xml:space="preserve">nelikvidinės medienos kirtimas kai iškertama 101-150 erdm. </t>
  </si>
  <si>
    <t xml:space="preserve">P = 1,0 × Paslaugų bazinis įkainis </t>
  </si>
  <si>
    <t>3.3.</t>
  </si>
  <si>
    <t>P =0,8 × Paslaugų bazinis įkainis</t>
  </si>
  <si>
    <t>6.1.</t>
  </si>
  <si>
    <t>Koeficientas – 1,0</t>
  </si>
  <si>
    <t>Koeficientas – 1,2</t>
  </si>
  <si>
    <t>Koeficientas -1,5</t>
  </si>
  <si>
    <t>7.1.</t>
  </si>
  <si>
    <t>7.2.</t>
  </si>
  <si>
    <t>Koeficientas -0,85</t>
  </si>
  <si>
    <t>P = 0,85× Paslaugų bazinis įkainis</t>
  </si>
  <si>
    <t>kitos priemonės (pakavimo tinkleliai, lininės pakulos, avių vilna, lipni juosta)</t>
  </si>
  <si>
    <t>Koeficientas – 1,1</t>
  </si>
  <si>
    <t>P = 1,1× Paslaugų bazinis įkainis</t>
  </si>
  <si>
    <t>želdinių ir žėlinių apsauga nuo vabzdžių daromos žalos tepant (purškiant) polimerinę dangą</t>
  </si>
  <si>
    <t>P = 1,2× Paslaugų bazinis įkainis</t>
  </si>
  <si>
    <t>Želdinių, žėlinių ir medelių kamienų apsauga nuo kanopinių žvėrių daromos žalos:</t>
  </si>
  <si>
    <t>8.1.</t>
  </si>
  <si>
    <t>želdinių ir žėlinių apsauga uždedant individualias apsaugos priemones ir šių priemonių remontas</t>
  </si>
  <si>
    <t>8.2.</t>
  </si>
  <si>
    <t>medžių kamienų apsauga tepant repelentus</t>
  </si>
  <si>
    <t>Koeficientas -0,5</t>
  </si>
  <si>
    <t>P = 0,5× Paslaugų bazinis įkainis</t>
  </si>
  <si>
    <t>8.3.</t>
  </si>
  <si>
    <t xml:space="preserve">medžių kamienų apsauga purškiant repelentus </t>
  </si>
  <si>
    <t>8.4.</t>
  </si>
  <si>
    <t xml:space="preserve">medžių kamienų apsauga individualiomis priemonėmis ir šių priemonių remontas </t>
  </si>
  <si>
    <t>Galutinis paslaugų įkainis (P), (Eur be PVM)</t>
  </si>
  <si>
    <t xml:space="preserve">              </t>
  </si>
  <si>
    <t>6 priedas</t>
  </si>
  <si>
    <t>Rokiškis</t>
  </si>
  <si>
    <t>Paslaugų pavadinimas</t>
  </si>
  <si>
    <t>Mato vnt.</t>
  </si>
  <si>
    <t xml:space="preserve">Mėnesiai </t>
  </si>
  <si>
    <t>MIŠKININKYSTĖS PASLAUGŲ TEIKIMO GRAFIKAS</t>
  </si>
  <si>
    <t>3 priedas</t>
  </si>
  <si>
    <t>Miško atkūrimas, įveisimas ir atsodinimas (medžių ir krūmų sodinimas)</t>
  </si>
  <si>
    <t>Želdinių, žėlinių ir medelių kamienų apsauga nuo kanopinių žvėrių daromos žalos</t>
  </si>
  <si>
    <t xml:space="preserve">Želdinių, žėlinių apsauga nuo kanopinių žvėrių bei vabzdžių daromos žalos </t>
  </si>
  <si>
    <t>Preliminarus  kiekis</t>
  </si>
  <si>
    <t xml:space="preserve">PASLAUGŲ TEIKĖJAS </t>
  </si>
  <si>
    <t>Girininkija/teritorija, kurioje teikiamos paslaugos</t>
  </si>
  <si>
    <t xml:space="preserve">Paslaugų rūšis </t>
  </si>
  <si>
    <t>Paslaugų atlikimo terminas</t>
  </si>
  <si>
    <t xml:space="preserve">  PASLAUGŲ TEIKĖJAS </t>
  </si>
  <si>
    <t xml:space="preserve">                             </t>
  </si>
  <si>
    <t xml:space="preserve">PASLAUGŲ GAVĖJAS   </t>
  </si>
  <si>
    <t>Preliminarus  paslaugų kiekis/apimtis</t>
  </si>
  <si>
    <t>Pastabos</t>
  </si>
  <si>
    <r>
      <t>VĮ Valstybinių miškų urėdijos, atstovaujamos   Rokiškio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regioninio padalinio vadovo/vės Kęstučio Skvarnavičiaus, Miškininkystės paslaugų teikimo užduotis:</t>
    </r>
  </si>
  <si>
    <t>VĮVMU Rokiškio regioninis padalinys</t>
  </si>
  <si>
    <t>Padalinio vadovas Kęstutis Skvarnavičius</t>
  </si>
  <si>
    <t>4 priedas</t>
  </si>
  <si>
    <t>5 priedas</t>
  </si>
  <si>
    <t>PASLAUGŲ BAZINIAI ĮKAINIAI</t>
  </si>
  <si>
    <t>Paslaugos</t>
  </si>
  <si>
    <t>Paslaugų bazinis įkainis už mato vnt., be PVM</t>
  </si>
  <si>
    <t>Paslaugų bazinis įkainis už mato vnt., su PVM</t>
  </si>
  <si>
    <t>Eur/ha</t>
  </si>
  <si>
    <t>Miško želdinių ir žėlinių  priežiūra šalinant žabus ir žolinę augmeniją.</t>
  </si>
  <si>
    <t>Eur/km</t>
  </si>
  <si>
    <t>Kvartalinių ir ribinių linijų priežiūra</t>
  </si>
  <si>
    <t>Eur/tūkst.vnt.</t>
  </si>
  <si>
    <t xml:space="preserve"> Miškininkystės paslaugų          </t>
  </si>
  <si>
    <t xml:space="preserve">sutarties Nr. </t>
  </si>
  <si>
    <t>Paslaugų teikėjas</t>
  </si>
  <si>
    <t xml:space="preserve"> Miškininkystės paslaugų      </t>
  </si>
  <si>
    <t>Griovių šlaitų ir pagriovių priežiūra</t>
  </si>
  <si>
    <t>Pakelių priežiūra</t>
  </si>
  <si>
    <t>Želdinių, žėlinių apsauga nuo kanopinių žvėrių daromos žalos, tveriant vielos tinklo tvorą</t>
  </si>
  <si>
    <t>Eur/m</t>
  </si>
  <si>
    <t>Sodmenų transportavimo paslaugos</t>
  </si>
  <si>
    <t xml:space="preserve"> Miškininkystės paslaugų   </t>
  </si>
  <si>
    <t>Griovių šlaitų ir pagriovių priežiūra:</t>
  </si>
  <si>
    <t>4.1.</t>
  </si>
  <si>
    <t xml:space="preserve">žolinės augmenijos pjovimas  </t>
  </si>
  <si>
    <t>Koeficientas - 1,0</t>
  </si>
  <si>
    <t>Pakelių priežiūra:</t>
  </si>
  <si>
    <t>5.1.</t>
  </si>
  <si>
    <t>Koeficientas - 0,75</t>
  </si>
  <si>
    <t>5.2.</t>
  </si>
  <si>
    <t xml:space="preserve">sumedėjusios augmenijos kirtimas </t>
  </si>
  <si>
    <t>Želdinių, žėlinių apsauga nuo kanopinių žvėrių daromos žalos, tveriant vielos tinklo tvorą:</t>
  </si>
  <si>
    <t>9.1.</t>
  </si>
  <si>
    <t>vielos tinklo tvoros remontas</t>
  </si>
  <si>
    <t>vielos tinklo tvoros nuardymas</t>
  </si>
  <si>
    <t>Koeficientas – 0,65</t>
  </si>
  <si>
    <t>P = 0,65× Paslaugų bazinis įkainis</t>
  </si>
  <si>
    <t>Jaunuolynų ugdymas ir/ar retinimo kirtimai, negaminant likvidinės medienos</t>
  </si>
  <si>
    <t>Koeficientas -1,1</t>
  </si>
  <si>
    <t>rankiniu būdu pašalinant žolinę ir sumedėjusią augmeniją</t>
  </si>
  <si>
    <t xml:space="preserve">traktoriniu pjovimo ar smulkinimo įrenginiu pašalinant žolinę ir sumedėjusią augmeniją </t>
  </si>
  <si>
    <t>Koeficientas - 0,5</t>
  </si>
  <si>
    <t>P = 0,5 × Paslaugų bazinis įkainis</t>
  </si>
  <si>
    <t>želdinių ir žėlinių apsauga tepant repelentus, kai 1 ha nutepama daugiau nei 2000 vnt. sodmenų</t>
  </si>
  <si>
    <t>želdinių ir žėlinių apsauga tepant repelentus, kai 1 ha nutepama iki 2000 vnt. sodmenų</t>
  </si>
  <si>
    <t>Koeficientas -1,2</t>
  </si>
  <si>
    <t>8.5.</t>
  </si>
  <si>
    <t>Individualių priemonių surinkimas ir išgabenimas</t>
  </si>
  <si>
    <t>Koeficientas – 0,4</t>
  </si>
  <si>
    <t>9.4.</t>
  </si>
  <si>
    <t>vielos tinklo tvoros tvėrimas, kai paruoštus (tekintus ar metalinius) tvoros stulpus pateikia Paslaugos gavėjas</t>
  </si>
  <si>
    <t>MIŠKININKYSTĖS DARBŲ RANGOS PASLAUGŲ TEIKIMO UŽDUOTIS</t>
  </si>
  <si>
    <t>3.4.</t>
  </si>
  <si>
    <t>3.5.</t>
  </si>
  <si>
    <t>3.6.</t>
  </si>
  <si>
    <t>nupjaunant žolinę augmeniją</t>
  </si>
  <si>
    <t xml:space="preserve">iškertant sumedėjusią augmeniją nuo 151 iki 200 erdm. / ha </t>
  </si>
  <si>
    <t>1.4.</t>
  </si>
  <si>
    <t xml:space="preserve">iškertant sumedėjusią augmeniją nuo 201 iki 300 erdm. / ha </t>
  </si>
  <si>
    <t>P = 1,5 × Paslaugų bazinis  įkainis</t>
  </si>
  <si>
    <t>1.5.</t>
  </si>
  <si>
    <t xml:space="preserve">iškertant sumedėjusią augmeniją nuo 301 iki 400 erdm. / ha </t>
  </si>
  <si>
    <t>Koeficientas – 2,1</t>
  </si>
  <si>
    <t>P = 2,1 × Paslaugų bazinis  įkainis</t>
  </si>
  <si>
    <t>1.6.</t>
  </si>
  <si>
    <t xml:space="preserve">iškertant sumedėjusią augmeniją daugiau nei 400 erdm. / ha </t>
  </si>
  <si>
    <t>Koeficientas – 2,5</t>
  </si>
  <si>
    <t>P = 2,5 × Paslaugų bazinis  įkainis</t>
  </si>
  <si>
    <t xml:space="preserve">Pjaunant, šalinant žolinę augmeniją visame plote  </t>
  </si>
  <si>
    <t xml:space="preserve">nelikvidinės medienos kirtimas kai iškertama 151- 200 erdm. </t>
  </si>
  <si>
    <t xml:space="preserve">Koeficientas -1,3 </t>
  </si>
  <si>
    <t xml:space="preserve">P =1,3 x Paslaugų bazinis įkainis </t>
  </si>
  <si>
    <t>nelikvidinės medienos kirtimas kai iškertama 201- 300 erdm.</t>
  </si>
  <si>
    <t>Koeficientas – 1,6</t>
  </si>
  <si>
    <t xml:space="preserve">P = 1,6 × Paslaugų bazinis įkainis </t>
  </si>
  <si>
    <t>nelikvidinės medienos kirtimas kai iškertama 301- 400 erdm.</t>
  </si>
  <si>
    <t>Koeficientas -2,2</t>
  </si>
  <si>
    <t xml:space="preserve">P = 2,2 × Paslaugų bazinis įkainis </t>
  </si>
  <si>
    <t xml:space="preserve">nelikvidinės medienos kirtimas, kai iškertama daugiau nei 400 erdm. </t>
  </si>
  <si>
    <t xml:space="preserve">Koeficientas – 2,6 </t>
  </si>
  <si>
    <t xml:space="preserve">P = 2,6 x Paslaugų bazinis įkainis </t>
  </si>
  <si>
    <t>sumedėjusios augmenijos kirtimas ir sukrovimas į krūvas, kai iš 1 ha iškertama iki 150 erdm</t>
  </si>
  <si>
    <t>sumedėjusios augmenijos kirtimas ir sukrovimas į krūvas, kai iš 1 ha iškertama 151 - 200 erdm</t>
  </si>
  <si>
    <t>Koeficientas - 1,3</t>
  </si>
  <si>
    <t xml:space="preserve">P = 1,3 × Paslaugų bazinis įkainis </t>
  </si>
  <si>
    <t>sumedėjusios augmenijos kirtimas ir sukrovimas į krūvas, kai iš 1 ha iškertama 201 - 300 erdm</t>
  </si>
  <si>
    <t xml:space="preserve">P = 1,5 × Paslaugų bazinis įkainis </t>
  </si>
  <si>
    <t>sumedėjusios augmenijos kirtimas ir sukrovimas į krūvas, kai iš 1 ha iškertama 301 - 400 erdm</t>
  </si>
  <si>
    <t xml:space="preserve">P = 2,1 × Paslaugų bazinis įkainis </t>
  </si>
  <si>
    <t>sumedėjusios augmenijos kirtimas ir sukrovimas į krūvas, kai iš 1 ha iškertama daugiau nei 400 erdm</t>
  </si>
  <si>
    <t>Koeficientas - 2,5</t>
  </si>
  <si>
    <t xml:space="preserve">P = 2,5 × Paslaugų bazinis įkainis </t>
  </si>
  <si>
    <t>P = 0,75 × Paslaugų bazinis įkainis</t>
  </si>
  <si>
    <t>66-VP-</t>
  </si>
  <si>
    <t>Miškininkystės darbų rangos paslaugų teikimo VĮ Valstybinių miškų urėdijos  Rokiškio  regioniniam padaliniui 2023 metais grafikas:</t>
  </si>
  <si>
    <t>Želdavietės paruošimas miško sodmenų sodinimui šalinant nepageidaujamus medžius, krūmus, žolinę augmeniją.</t>
  </si>
  <si>
    <t>kertant žabus ir žolinę augmeniją želdiniuose d ir f trofotopo augavietėse</t>
  </si>
  <si>
    <t>2.6.</t>
  </si>
  <si>
    <t>Miško atkūrimas, įveisimas ir atsodinimas (medelių ir krūmų sodinimas)</t>
  </si>
  <si>
    <t>Medžių ir krūmų sodinimas atkuriant ir įveisiant mišką:</t>
  </si>
  <si>
    <t>7.1.1</t>
  </si>
  <si>
    <t xml:space="preserve">sodinant E, M sodinukus </t>
  </si>
  <si>
    <t>7.1.2.</t>
  </si>
  <si>
    <t xml:space="preserve">sodinant P sodinukus </t>
  </si>
  <si>
    <t>7.1.3.</t>
  </si>
  <si>
    <t>sodinant Ą, Kl, G, B, J, L sodinukus.</t>
  </si>
  <si>
    <t>Koeficientas -1,25</t>
  </si>
  <si>
    <t>P = 1,25 × Paslaugų bazinis įkainis</t>
  </si>
  <si>
    <t>7.1.4.</t>
  </si>
  <si>
    <t>sodinant B, J, L, E, M sėjinukus ir krūmus</t>
  </si>
  <si>
    <t>7.1.5.</t>
  </si>
  <si>
    <t xml:space="preserve">sodinant P sėjinukus  </t>
  </si>
  <si>
    <t>7.1.6.</t>
  </si>
  <si>
    <t xml:space="preserve">sodinant Ą, Kl, G sėjinukus </t>
  </si>
  <si>
    <t>7.1.7.</t>
  </si>
  <si>
    <t>sodinant konteinerizuotus sodmenis</t>
  </si>
  <si>
    <t>Koeficientas -0,75</t>
  </si>
  <si>
    <t xml:space="preserve">P = 0,75 × Paslaugų bazinis įkainis </t>
  </si>
  <si>
    <t>Atsinešant sodmenis daugiau nei 300 m. nuo laikino sandėliavimo (prikasimo) vietos iki sodinamos biržės pakraščio atitinkamos medžių rūšies sodinimo įkainis didinamas 10 procentų</t>
  </si>
  <si>
    <t>Kai sodinami sodmenys yra didesni nei E – 0,6 m, P – 0,3 m, Ą, B, J – 1,0 m, taikomas sodinimo įkainio priedas – 10 proc.</t>
  </si>
  <si>
    <t>Medžių ir krūmų sodinimas atsodinat neprigijusius (žuvusius) sodmenis:</t>
  </si>
  <si>
    <t>7.2.1.</t>
  </si>
  <si>
    <t xml:space="preserve"> sodinant E, M sodinukus </t>
  </si>
  <si>
    <t xml:space="preserve">P = 1,2 × Paslaugų bazinis įkainis </t>
  </si>
  <si>
    <t>7.2.2.</t>
  </si>
  <si>
    <t>P = 0,8 × Paslaugų bazinis įkainis</t>
  </si>
  <si>
    <t>7.2.3.</t>
  </si>
  <si>
    <t>P = 1,5 × Paslaugų bazinis įkainis</t>
  </si>
  <si>
    <t>7.2.4.</t>
  </si>
  <si>
    <t>sodinant B, J, L sėjinukus ir krūmus</t>
  </si>
  <si>
    <t>P =1,0 × Paslaugų bazinis įkainis</t>
  </si>
  <si>
    <t>7.2.5.</t>
  </si>
  <si>
    <t>7.2.6.</t>
  </si>
  <si>
    <t xml:space="preserve">sodinant Ą, Kl,G sėjinukus </t>
  </si>
  <si>
    <t>7.2.7.</t>
  </si>
  <si>
    <t xml:space="preserve">sodinant konteinerizuotus sodmenis </t>
  </si>
  <si>
    <t>Koeficientas -0,9</t>
  </si>
  <si>
    <t xml:space="preserve">P = 0,9 × Paslaugų bazinis įkainis </t>
  </si>
  <si>
    <t>Atsinešant sodmenis daugiau nei 300 m. nuo laikino sandėliavimo (prikasimo) vietos iki sodinamos biržės pakraščio atitinkamos medžių rūšies sodinimo įkainis didinamas 10 procentų.</t>
  </si>
  <si>
    <t>Želdinių, žėlinių apsauga nuo kanopinių žvėrių daromos žalos:</t>
  </si>
  <si>
    <t>8.6.</t>
  </si>
  <si>
    <t>9.2.</t>
  </si>
  <si>
    <t>9.3.</t>
  </si>
  <si>
    <t>9.5.</t>
  </si>
  <si>
    <t>10.1.</t>
  </si>
  <si>
    <t>10.4.</t>
  </si>
  <si>
    <t>Koeficientas – 1.5</t>
  </si>
  <si>
    <r>
      <t>Jaunuolynų ugdymas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ir retinimo kirtimai, negaminant likvidinės medienos:</t>
    </r>
  </si>
  <si>
    <t>purškiant repelentus, kai 1 ha nupurškiama daugiau nei 2000 vnt. sodmenų</t>
  </si>
  <si>
    <t>purškiant repelentus, kai 1 ha nupurškiama iki 2000 vnt. sodmenų</t>
  </si>
  <si>
    <t xml:space="preserve">vielos tinklo tvoros tvėrimas, kai Paslaugos teikėjas pasiruošia tvoros stulpus iš Paslaugos gavėjo pateiktos medžiagos </t>
  </si>
  <si>
    <t>UAB "Graderlitas"</t>
  </si>
  <si>
    <t>Direktorius Gražvydas Šiukščius</t>
  </si>
  <si>
    <t>km</t>
  </si>
  <si>
    <t>Rokiškio RP teritorija</t>
  </si>
  <si>
    <t>per 2023 m. balandžio mėnesį</t>
  </si>
  <si>
    <t>per 2023 m. gegužės mėnesį</t>
  </si>
  <si>
    <t>per 2023 m. rugsėjo mėnesį</t>
  </si>
  <si>
    <t>per 2023 m. spalio mėnesį</t>
  </si>
  <si>
    <t>X</t>
  </si>
  <si>
    <t>2023-0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</si>
</sst>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1" xfId="0" applyFont="1" applyBorder="1" applyAlignment="1">
      <alignment horizontal="justify" vertical="center" wrapText="1"/>
    </xf>
    <xf numFmtId="0" fontId="3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horizontal="right"/>
    </xf>
    <xf numFmtId="14" fontId="1" fillId="0" borderId="0" xfId="0" applyNumberFormat="1" applyFont="1" applyBorder="1" applyAlignment="1"/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1" fillId="0" borderId="1" xfId="0" applyFont="1" applyBorder="1" applyAlignment="1">
      <alignment horizontal="left" vertical="center" wrapText="1"/>
    </xf>
    <xf numFmtId="0" fontId="9" fillId="0" borderId="0" xfId="0" applyFont="1"/>
    <xf numFmtId="14" fontId="9" fillId="0" borderId="0" xfId="0" applyNumberFormat="1" applyFont="1" applyAlignment="1"/>
    <xf numFmtId="0" fontId="9" fillId="0" borderId="0" xfId="0" applyFont="1" applyAlignment="1"/>
    <xf numFmtId="2" fontId="9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/>
    <xf numFmtId="2" fontId="8" fillId="0" borderId="0" xfId="0" applyNumberFormat="1" applyFont="1" applyAlignment="1">
      <alignment horizontal="center" vertical="center" wrapText="1"/>
    </xf>
    <xf numFmtId="0" fontId="8" fillId="0" borderId="0" xfId="0" applyFont="1" applyAlignment="1"/>
    <xf numFmtId="0" fontId="8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zoomScaleNormal="100" workbookViewId="0">
      <selection activeCell="J2" sqref="J2"/>
    </sheetView>
  </sheetViews>
  <sheetFormatPr defaultColWidth="9.109375" defaultRowHeight="13.2" x14ac:dyDescent="0.25"/>
  <cols>
    <col min="1" max="1" width="31" style="3" customWidth="1"/>
    <col min="2" max="3" width="9.109375" style="3"/>
    <col min="4" max="15" width="7.33203125" style="3" customWidth="1"/>
    <col min="16" max="16384" width="9.109375" style="3"/>
  </cols>
  <sheetData>
    <row r="1" spans="1:15" x14ac:dyDescent="0.25">
      <c r="J1" s="48" t="s">
        <v>248</v>
      </c>
      <c r="K1" s="49"/>
      <c r="L1" s="10" t="s">
        <v>100</v>
      </c>
      <c r="M1" s="10"/>
      <c r="N1" s="10"/>
      <c r="O1" s="10"/>
    </row>
    <row r="2" spans="1:15" x14ac:dyDescent="0.25">
      <c r="J2" s="10" t="s">
        <v>101</v>
      </c>
      <c r="K2" s="10"/>
      <c r="L2" s="11" t="s">
        <v>181</v>
      </c>
      <c r="M2" s="10"/>
      <c r="N2" s="10"/>
    </row>
    <row r="3" spans="1:15" x14ac:dyDescent="0.25">
      <c r="J3" s="3" t="s">
        <v>72</v>
      </c>
    </row>
    <row r="5" spans="1:15" s="1" customFormat="1" ht="15.6" x14ac:dyDescent="0.3">
      <c r="A5" s="45" t="s">
        <v>71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s="1" customFormat="1" ht="15.6" x14ac:dyDescent="0.3">
      <c r="A6" s="47" t="str">
        <f>+J1</f>
        <v>2023-0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s="1" customFormat="1" ht="15.6" x14ac:dyDescent="0.3">
      <c r="A7" s="46" t="s">
        <v>67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s="1" customFormat="1" ht="15.6" x14ac:dyDescent="0.3">
      <c r="A8" s="12" t="s">
        <v>102</v>
      </c>
      <c r="B8" s="14" t="s">
        <v>239</v>
      </c>
    </row>
    <row r="9" spans="1:15" s="1" customFormat="1" ht="18" customHeight="1" x14ac:dyDescent="0.3">
      <c r="A9" s="51" t="s">
        <v>182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1" spans="1:15" ht="22.5" customHeight="1" x14ac:dyDescent="0.25">
      <c r="A11" s="50" t="s">
        <v>68</v>
      </c>
      <c r="B11" s="50" t="s">
        <v>69</v>
      </c>
      <c r="C11" s="50" t="s">
        <v>76</v>
      </c>
      <c r="D11" s="50" t="s">
        <v>70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1:15" ht="22.5" customHeight="1" x14ac:dyDescent="0.25">
      <c r="A12" s="50"/>
      <c r="B12" s="50"/>
      <c r="C12" s="50"/>
      <c r="D12" s="2">
        <v>1</v>
      </c>
      <c r="E12" s="2">
        <v>2</v>
      </c>
      <c r="F12" s="2">
        <v>3</v>
      </c>
      <c r="G12" s="2">
        <v>4</v>
      </c>
      <c r="H12" s="2">
        <v>5</v>
      </c>
      <c r="I12" s="2">
        <v>6</v>
      </c>
      <c r="J12" s="2">
        <v>7</v>
      </c>
      <c r="K12" s="2">
        <v>8</v>
      </c>
      <c r="L12" s="2">
        <v>9</v>
      </c>
      <c r="M12" s="2">
        <v>10</v>
      </c>
      <c r="N12" s="2">
        <v>11</v>
      </c>
      <c r="O12" s="2">
        <v>12</v>
      </c>
    </row>
    <row r="13" spans="1:15" s="18" customFormat="1" ht="31.2" x14ac:dyDescent="0.25">
      <c r="A13" s="39" t="s">
        <v>108</v>
      </c>
      <c r="B13" s="17" t="s">
        <v>241</v>
      </c>
      <c r="C13" s="17">
        <v>1800</v>
      </c>
      <c r="D13" s="17"/>
      <c r="E13" s="17"/>
      <c r="F13" s="17"/>
      <c r="G13" s="17" t="s">
        <v>247</v>
      </c>
      <c r="H13" s="17" t="s">
        <v>247</v>
      </c>
      <c r="I13" s="17"/>
      <c r="J13" s="17"/>
      <c r="K13" s="17"/>
      <c r="L13" s="17" t="s">
        <v>247</v>
      </c>
      <c r="M13" s="17" t="s">
        <v>247</v>
      </c>
      <c r="N13" s="17"/>
      <c r="O13" s="17"/>
    </row>
    <row r="16" spans="1:15" s="1" customFormat="1" ht="15.6" x14ac:dyDescent="0.3">
      <c r="A16" s="7" t="s">
        <v>83</v>
      </c>
      <c r="J16" s="1" t="s">
        <v>77</v>
      </c>
    </row>
    <row r="17" spans="1:10" s="1" customFormat="1" ht="15.6" x14ac:dyDescent="0.3">
      <c r="A17" s="7" t="s">
        <v>87</v>
      </c>
      <c r="J17" s="16" t="str">
        <f>+B8</f>
        <v>UAB "Graderlitas"</v>
      </c>
    </row>
    <row r="18" spans="1:10" ht="15.6" x14ac:dyDescent="0.3">
      <c r="A18" s="7"/>
    </row>
    <row r="19" spans="1:10" ht="15.6" x14ac:dyDescent="0.3">
      <c r="A19" s="7"/>
    </row>
    <row r="20" spans="1:10" s="1" customFormat="1" ht="15.6" x14ac:dyDescent="0.3">
      <c r="A20" s="7" t="s">
        <v>88</v>
      </c>
      <c r="J20" s="14" t="s">
        <v>240</v>
      </c>
    </row>
  </sheetData>
  <mergeCells count="9">
    <mergeCell ref="A5:O5"/>
    <mergeCell ref="A7:O7"/>
    <mergeCell ref="A6:O6"/>
    <mergeCell ref="J1:K1"/>
    <mergeCell ref="A11:A12"/>
    <mergeCell ref="B11:B12"/>
    <mergeCell ref="C11:C12"/>
    <mergeCell ref="D11:O11"/>
    <mergeCell ref="A9:O9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Normal="100" workbookViewId="0">
      <selection activeCell="B21" sqref="B21"/>
    </sheetView>
  </sheetViews>
  <sheetFormatPr defaultColWidth="9.109375" defaultRowHeight="15.6" x14ac:dyDescent="0.3"/>
  <cols>
    <col min="1" max="1" width="19.88671875" style="7" customWidth="1"/>
    <col min="2" max="2" width="51" style="7" customWidth="1"/>
    <col min="3" max="3" width="11.109375" style="7" customWidth="1"/>
    <col min="4" max="4" width="16.6640625" style="7" customWidth="1"/>
    <col min="5" max="5" width="20.109375" style="7" customWidth="1"/>
    <col min="6" max="6" width="17.109375" style="7" customWidth="1"/>
    <col min="7" max="16384" width="9.109375" style="7"/>
  </cols>
  <sheetData>
    <row r="1" spans="1:16" x14ac:dyDescent="0.3">
      <c r="D1" s="13" t="str">
        <f>+grafikas!J1</f>
        <v>2023-0</v>
      </c>
      <c r="E1" s="7" t="s">
        <v>103</v>
      </c>
      <c r="F1" s="8"/>
      <c r="G1" s="8"/>
      <c r="H1" s="8"/>
      <c r="I1" s="8"/>
      <c r="K1" s="8"/>
      <c r="L1" s="8"/>
      <c r="M1" s="8"/>
      <c r="N1" s="8"/>
      <c r="O1" s="8"/>
    </row>
    <row r="2" spans="1:16" x14ac:dyDescent="0.3">
      <c r="D2" s="8" t="str">
        <f>grafikas!J2</f>
        <v xml:space="preserve">sutarties Nr. </v>
      </c>
      <c r="E2" s="8" t="str">
        <f>+grafikas!L2</f>
        <v>66-VP-</v>
      </c>
      <c r="F2" s="8"/>
      <c r="G2" s="8"/>
      <c r="H2" s="8"/>
      <c r="I2" s="8"/>
      <c r="K2" s="8"/>
      <c r="L2" s="8"/>
      <c r="M2" s="8"/>
      <c r="N2" s="8"/>
      <c r="O2" s="8"/>
    </row>
    <row r="3" spans="1:16" x14ac:dyDescent="0.3">
      <c r="D3" s="8" t="s">
        <v>89</v>
      </c>
      <c r="E3" s="8"/>
      <c r="F3" s="8"/>
      <c r="G3" s="8"/>
    </row>
    <row r="5" spans="1:16" x14ac:dyDescent="0.3">
      <c r="A5" s="55" t="s">
        <v>139</v>
      </c>
      <c r="B5" s="55"/>
      <c r="C5" s="55"/>
      <c r="D5" s="55"/>
      <c r="E5" s="55"/>
      <c r="F5" s="55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3">
      <c r="A6" s="53" t="str">
        <f>+D1</f>
        <v>2023-0</v>
      </c>
      <c r="B6" s="52"/>
      <c r="C6" s="52"/>
      <c r="D6" s="52"/>
      <c r="E6" s="52"/>
      <c r="F6" s="52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3">
      <c r="A7" s="52" t="s">
        <v>67</v>
      </c>
      <c r="B7" s="52"/>
      <c r="C7" s="52"/>
      <c r="D7" s="52"/>
      <c r="E7" s="52"/>
      <c r="F7" s="52"/>
      <c r="G7" s="5"/>
      <c r="H7" s="5"/>
      <c r="I7" s="5"/>
      <c r="J7" s="5"/>
      <c r="K7" s="5"/>
      <c r="L7" s="5"/>
      <c r="M7" s="5"/>
      <c r="N7" s="5"/>
      <c r="O7" s="5"/>
      <c r="P7" s="5"/>
    </row>
    <row r="9" spans="1:16" ht="32.25" customHeight="1" x14ac:dyDescent="0.3">
      <c r="A9" s="54" t="s">
        <v>86</v>
      </c>
      <c r="B9" s="54"/>
      <c r="C9" s="54"/>
      <c r="D9" s="54"/>
      <c r="E9" s="54"/>
      <c r="F9" s="54"/>
      <c r="G9" s="5"/>
    </row>
    <row r="10" spans="1:16" ht="65.25" customHeight="1" x14ac:dyDescent="0.3">
      <c r="A10" s="9" t="s">
        <v>78</v>
      </c>
      <c r="B10" s="15" t="s">
        <v>79</v>
      </c>
      <c r="C10" s="15" t="s">
        <v>69</v>
      </c>
      <c r="D10" s="15" t="s">
        <v>84</v>
      </c>
      <c r="E10" s="15" t="s">
        <v>80</v>
      </c>
      <c r="F10" s="15" t="s">
        <v>85</v>
      </c>
    </row>
    <row r="11" spans="1:16" ht="33" customHeight="1" x14ac:dyDescent="0.3">
      <c r="A11" s="19" t="s">
        <v>242</v>
      </c>
      <c r="B11" s="15" t="s">
        <v>108</v>
      </c>
      <c r="C11" s="44" t="s">
        <v>241</v>
      </c>
      <c r="D11" s="17">
        <v>800</v>
      </c>
      <c r="E11" s="15" t="s">
        <v>243</v>
      </c>
      <c r="F11" s="15"/>
    </row>
    <row r="12" spans="1:16" ht="33" customHeight="1" x14ac:dyDescent="0.3">
      <c r="A12" s="19" t="s">
        <v>242</v>
      </c>
      <c r="B12" s="15" t="s">
        <v>108</v>
      </c>
      <c r="C12" s="44" t="s">
        <v>241</v>
      </c>
      <c r="D12" s="17">
        <v>200</v>
      </c>
      <c r="E12" s="15" t="s">
        <v>244</v>
      </c>
      <c r="F12" s="15"/>
    </row>
    <row r="13" spans="1:16" ht="33" customHeight="1" x14ac:dyDescent="0.3">
      <c r="A13" s="19" t="s">
        <v>242</v>
      </c>
      <c r="B13" s="15" t="s">
        <v>108</v>
      </c>
      <c r="C13" s="44" t="s">
        <v>241</v>
      </c>
      <c r="D13" s="17">
        <v>400</v>
      </c>
      <c r="E13" s="15" t="s">
        <v>245</v>
      </c>
      <c r="F13" s="15"/>
    </row>
    <row r="14" spans="1:16" ht="33" customHeight="1" x14ac:dyDescent="0.3">
      <c r="A14" s="19" t="s">
        <v>242</v>
      </c>
      <c r="B14" s="15" t="s">
        <v>108</v>
      </c>
      <c r="C14" s="44" t="s">
        <v>241</v>
      </c>
      <c r="D14" s="17">
        <v>400</v>
      </c>
      <c r="E14" s="15" t="s">
        <v>246</v>
      </c>
      <c r="F14" s="15"/>
    </row>
    <row r="15" spans="1:16" x14ac:dyDescent="0.3">
      <c r="A15" s="6" t="s">
        <v>82</v>
      </c>
    </row>
    <row r="16" spans="1:16" x14ac:dyDescent="0.3">
      <c r="A16" s="7" t="s">
        <v>83</v>
      </c>
      <c r="D16" s="7" t="s">
        <v>81</v>
      </c>
    </row>
    <row r="17" spans="1:4" x14ac:dyDescent="0.3">
      <c r="A17" s="7" t="s">
        <v>87</v>
      </c>
      <c r="D17" s="7" t="str">
        <f>grafikas!J17</f>
        <v>UAB "Graderlitas"</v>
      </c>
    </row>
    <row r="19" spans="1:4" x14ac:dyDescent="0.3">
      <c r="A19" s="7" t="s">
        <v>88</v>
      </c>
      <c r="D19" s="7" t="str">
        <f>grafikas!J20</f>
        <v>Direktorius Gražvydas Šiukščius</v>
      </c>
    </row>
  </sheetData>
  <mergeCells count="4">
    <mergeCell ref="A7:F7"/>
    <mergeCell ref="A6:F6"/>
    <mergeCell ref="A9:F9"/>
    <mergeCell ref="A5:F5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10" zoomScaleNormal="100" workbookViewId="0">
      <selection activeCell="D19" sqref="D19"/>
    </sheetView>
  </sheetViews>
  <sheetFormatPr defaultColWidth="9.109375" defaultRowHeight="15.6" x14ac:dyDescent="0.3"/>
  <cols>
    <col min="1" max="1" width="1.44140625" style="24" customWidth="1"/>
    <col min="2" max="2" width="44.6640625" style="24" customWidth="1"/>
    <col min="3" max="3" width="14" style="24" customWidth="1"/>
    <col min="4" max="4" width="12.6640625" style="24" customWidth="1"/>
    <col min="5" max="5" width="12.6640625" style="28" customWidth="1"/>
    <col min="6" max="16384" width="9.109375" style="24"/>
  </cols>
  <sheetData>
    <row r="1" spans="1:5" s="20" customFormat="1" x14ac:dyDescent="0.3">
      <c r="A1" s="20" t="s">
        <v>65</v>
      </c>
      <c r="C1" s="21" t="str">
        <f>+grafikas!J1</f>
        <v>2023-0</v>
      </c>
      <c r="D1" s="22" t="s">
        <v>100</v>
      </c>
      <c r="E1" s="23"/>
    </row>
    <row r="2" spans="1:5" s="20" customFormat="1" x14ac:dyDescent="0.3">
      <c r="C2" s="22" t="s">
        <v>101</v>
      </c>
      <c r="D2" s="22" t="str">
        <f>+grafikas!L2</f>
        <v>66-VP-</v>
      </c>
      <c r="E2" s="23"/>
    </row>
    <row r="3" spans="1:5" x14ac:dyDescent="0.3">
      <c r="C3" s="56" t="s">
        <v>90</v>
      </c>
      <c r="D3" s="56"/>
      <c r="E3" s="56"/>
    </row>
    <row r="5" spans="1:5" x14ac:dyDescent="0.3">
      <c r="A5" s="57" t="s">
        <v>91</v>
      </c>
      <c r="B5" s="57"/>
      <c r="C5" s="57"/>
      <c r="D5" s="57"/>
      <c r="E5" s="57"/>
    </row>
    <row r="7" spans="1:5" ht="78.599999999999994" customHeight="1" x14ac:dyDescent="0.3">
      <c r="B7" s="25" t="s">
        <v>92</v>
      </c>
      <c r="C7" s="25" t="s">
        <v>69</v>
      </c>
      <c r="D7" s="25" t="s">
        <v>93</v>
      </c>
      <c r="E7" s="25" t="s">
        <v>94</v>
      </c>
    </row>
    <row r="8" spans="1:5" ht="46.8" x14ac:dyDescent="0.3">
      <c r="B8" s="26" t="s">
        <v>183</v>
      </c>
      <c r="C8" s="25" t="s">
        <v>95</v>
      </c>
      <c r="D8" s="27">
        <v>0</v>
      </c>
      <c r="E8" s="27">
        <f>D8*1.21</f>
        <v>0</v>
      </c>
    </row>
    <row r="9" spans="1:5" ht="31.2" x14ac:dyDescent="0.3">
      <c r="B9" s="26" t="s">
        <v>96</v>
      </c>
      <c r="C9" s="25" t="s">
        <v>95</v>
      </c>
      <c r="D9" s="27">
        <v>0</v>
      </c>
      <c r="E9" s="27">
        <f t="shared" ref="E9:E18" si="0">D9*1.21</f>
        <v>0</v>
      </c>
    </row>
    <row r="10" spans="1:5" ht="31.2" x14ac:dyDescent="0.3">
      <c r="B10" s="26" t="s">
        <v>125</v>
      </c>
      <c r="C10" s="25" t="s">
        <v>95</v>
      </c>
      <c r="D10" s="27">
        <v>0</v>
      </c>
      <c r="E10" s="27">
        <f t="shared" si="0"/>
        <v>0</v>
      </c>
    </row>
    <row r="11" spans="1:5" x14ac:dyDescent="0.3">
      <c r="B11" s="26" t="s">
        <v>104</v>
      </c>
      <c r="C11" s="25" t="s">
        <v>95</v>
      </c>
      <c r="D11" s="27">
        <v>0</v>
      </c>
      <c r="E11" s="27">
        <f t="shared" si="0"/>
        <v>0</v>
      </c>
    </row>
    <row r="12" spans="1:5" x14ac:dyDescent="0.3">
      <c r="B12" s="26" t="s">
        <v>105</v>
      </c>
      <c r="C12" s="25" t="s">
        <v>97</v>
      </c>
      <c r="D12" s="27">
        <v>0</v>
      </c>
      <c r="E12" s="27">
        <f t="shared" si="0"/>
        <v>0</v>
      </c>
    </row>
    <row r="13" spans="1:5" x14ac:dyDescent="0.3">
      <c r="B13" s="26" t="s">
        <v>98</v>
      </c>
      <c r="C13" s="25" t="s">
        <v>97</v>
      </c>
      <c r="D13" s="27">
        <v>0</v>
      </c>
      <c r="E13" s="27">
        <f t="shared" si="0"/>
        <v>0</v>
      </c>
    </row>
    <row r="14" spans="1:5" ht="31.2" x14ac:dyDescent="0.3">
      <c r="B14" s="26" t="s">
        <v>73</v>
      </c>
      <c r="C14" s="25" t="s">
        <v>99</v>
      </c>
      <c r="D14" s="27">
        <v>0</v>
      </c>
      <c r="E14" s="27">
        <f t="shared" si="0"/>
        <v>0</v>
      </c>
    </row>
    <row r="15" spans="1:5" ht="31.2" x14ac:dyDescent="0.3">
      <c r="B15" s="26" t="s">
        <v>75</v>
      </c>
      <c r="C15" s="25" t="s">
        <v>99</v>
      </c>
      <c r="D15" s="27">
        <v>0</v>
      </c>
      <c r="E15" s="27">
        <f t="shared" si="0"/>
        <v>0</v>
      </c>
    </row>
    <row r="16" spans="1:5" ht="31.2" x14ac:dyDescent="0.3">
      <c r="B16" s="26" t="s">
        <v>74</v>
      </c>
      <c r="C16" s="25" t="s">
        <v>99</v>
      </c>
      <c r="D16" s="27">
        <v>0</v>
      </c>
      <c r="E16" s="27">
        <f t="shared" si="0"/>
        <v>0</v>
      </c>
    </row>
    <row r="17" spans="2:5" ht="31.2" x14ac:dyDescent="0.3">
      <c r="B17" s="26" t="s">
        <v>106</v>
      </c>
      <c r="C17" s="25" t="s">
        <v>107</v>
      </c>
      <c r="D17" s="27">
        <v>0</v>
      </c>
      <c r="E17" s="27">
        <f t="shared" si="0"/>
        <v>0</v>
      </c>
    </row>
    <row r="18" spans="2:5" x14ac:dyDescent="0.3">
      <c r="B18" s="26" t="s">
        <v>108</v>
      </c>
      <c r="C18" s="25" t="s">
        <v>97</v>
      </c>
      <c r="D18" s="27">
        <v>1.26</v>
      </c>
      <c r="E18" s="27">
        <f t="shared" si="0"/>
        <v>1.5246</v>
      </c>
    </row>
  </sheetData>
  <mergeCells count="2">
    <mergeCell ref="C3:E3"/>
    <mergeCell ref="A5:E5"/>
  </mergeCells>
  <pageMargins left="1.1811023622047245" right="0.39370078740157483" top="0.78740157480314965" bottom="0.78740157480314965" header="0" footer="0"/>
  <pageSetup paperSize="9" scale="98" orientation="portrait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zoomScale="115" zoomScaleNormal="115" workbookViewId="0">
      <selection activeCell="H60" sqref="H60"/>
    </sheetView>
  </sheetViews>
  <sheetFormatPr defaultColWidth="9.109375" defaultRowHeight="15.6" x14ac:dyDescent="0.3"/>
  <cols>
    <col min="1" max="1" width="6.33203125" style="40" customWidth="1"/>
    <col min="2" max="2" width="40.44140625" style="24" customWidth="1"/>
    <col min="3" max="3" width="12.109375" style="24" customWidth="1"/>
    <col min="4" max="4" width="22.88671875" style="24" customWidth="1"/>
    <col min="5" max="5" width="10.44140625" style="30" customWidth="1"/>
    <col min="6" max="6" width="12.5546875" style="30" customWidth="1"/>
    <col min="7" max="16384" width="9.109375" style="24"/>
  </cols>
  <sheetData>
    <row r="1" spans="1:6" x14ac:dyDescent="0.3">
      <c r="A1" s="40" t="s">
        <v>65</v>
      </c>
      <c r="C1" s="29" t="str">
        <f>+grafikas!J1</f>
        <v>2023-0</v>
      </c>
      <c r="D1" s="61" t="s">
        <v>109</v>
      </c>
      <c r="E1" s="61"/>
    </row>
    <row r="2" spans="1:6" x14ac:dyDescent="0.3">
      <c r="C2" s="31" t="str">
        <f>grafikas!J2</f>
        <v xml:space="preserve">sutarties Nr. </v>
      </c>
      <c r="D2" s="31" t="str">
        <f>+grafikas!L2</f>
        <v>66-VP-</v>
      </c>
    </row>
    <row r="3" spans="1:6" x14ac:dyDescent="0.3">
      <c r="C3" s="56" t="s">
        <v>66</v>
      </c>
      <c r="D3" s="56"/>
      <c r="E3" s="56"/>
    </row>
    <row r="5" spans="1:6" x14ac:dyDescent="0.3">
      <c r="A5" s="57" t="s">
        <v>0</v>
      </c>
      <c r="B5" s="57"/>
      <c r="C5" s="57"/>
      <c r="D5" s="57"/>
      <c r="E5" s="57"/>
    </row>
    <row r="7" spans="1:6" s="43" customFormat="1" ht="78" x14ac:dyDescent="0.3">
      <c r="A7" s="37" t="s">
        <v>1</v>
      </c>
      <c r="B7" s="37" t="s">
        <v>2</v>
      </c>
      <c r="C7" s="37" t="s">
        <v>3</v>
      </c>
      <c r="D7" s="37" t="s">
        <v>4</v>
      </c>
      <c r="E7" s="41" t="s">
        <v>64</v>
      </c>
      <c r="F7" s="42"/>
    </row>
    <row r="8" spans="1:6" ht="41.4" customHeight="1" x14ac:dyDescent="0.3">
      <c r="A8" s="25">
        <v>1</v>
      </c>
      <c r="B8" s="58" t="s">
        <v>5</v>
      </c>
      <c r="C8" s="59"/>
      <c r="D8" s="59"/>
      <c r="E8" s="60"/>
    </row>
    <row r="9" spans="1:6" ht="31.2" x14ac:dyDescent="0.3">
      <c r="A9" s="25" t="s">
        <v>6</v>
      </c>
      <c r="B9" s="38" t="s">
        <v>143</v>
      </c>
      <c r="C9" s="39" t="s">
        <v>14</v>
      </c>
      <c r="D9" s="39" t="s">
        <v>15</v>
      </c>
      <c r="E9" s="27">
        <f>+E10*0.7</f>
        <v>0</v>
      </c>
    </row>
    <row r="10" spans="1:6" ht="31.2" x14ac:dyDescent="0.3">
      <c r="A10" s="25" t="s">
        <v>10</v>
      </c>
      <c r="B10" s="38" t="s">
        <v>7</v>
      </c>
      <c r="C10" s="39" t="s">
        <v>8</v>
      </c>
      <c r="D10" s="39" t="s">
        <v>9</v>
      </c>
      <c r="E10" s="36">
        <f>+ikainiai!D8</f>
        <v>0</v>
      </c>
    </row>
    <row r="11" spans="1:6" ht="31.2" x14ac:dyDescent="0.3">
      <c r="A11" s="25" t="s">
        <v>13</v>
      </c>
      <c r="B11" s="38" t="s">
        <v>144</v>
      </c>
      <c r="C11" s="39" t="s">
        <v>11</v>
      </c>
      <c r="D11" s="39" t="s">
        <v>12</v>
      </c>
      <c r="E11" s="27">
        <f>+E10*1.3</f>
        <v>0</v>
      </c>
    </row>
    <row r="12" spans="1:6" ht="31.2" x14ac:dyDescent="0.3">
      <c r="A12" s="25" t="s">
        <v>145</v>
      </c>
      <c r="B12" s="38" t="s">
        <v>146</v>
      </c>
      <c r="C12" s="39" t="s">
        <v>43</v>
      </c>
      <c r="D12" s="39" t="s">
        <v>147</v>
      </c>
      <c r="E12" s="27">
        <f>+E10*1.5</f>
        <v>0</v>
      </c>
    </row>
    <row r="13" spans="1:6" ht="31.2" x14ac:dyDescent="0.3">
      <c r="A13" s="25" t="s">
        <v>148</v>
      </c>
      <c r="B13" s="38" t="s">
        <v>149</v>
      </c>
      <c r="C13" s="39" t="s">
        <v>150</v>
      </c>
      <c r="D13" s="39" t="s">
        <v>151</v>
      </c>
      <c r="E13" s="27">
        <f>+E10*2.1</f>
        <v>0</v>
      </c>
    </row>
    <row r="14" spans="1:6" ht="31.2" x14ac:dyDescent="0.3">
      <c r="A14" s="25" t="s">
        <v>152</v>
      </c>
      <c r="B14" s="38" t="s">
        <v>153</v>
      </c>
      <c r="C14" s="39" t="s">
        <v>154</v>
      </c>
      <c r="D14" s="39" t="s">
        <v>155</v>
      </c>
      <c r="E14" s="27">
        <f>+E10*2.5</f>
        <v>0</v>
      </c>
    </row>
    <row r="15" spans="1:6" ht="27.6" customHeight="1" x14ac:dyDescent="0.3">
      <c r="A15" s="25">
        <v>2</v>
      </c>
      <c r="B15" s="58" t="s">
        <v>16</v>
      </c>
      <c r="C15" s="59"/>
      <c r="D15" s="59"/>
      <c r="E15" s="60"/>
    </row>
    <row r="16" spans="1:6" ht="31.2" x14ac:dyDescent="0.3">
      <c r="A16" s="25" t="s">
        <v>17</v>
      </c>
      <c r="B16" s="39" t="s">
        <v>18</v>
      </c>
      <c r="C16" s="39" t="s">
        <v>19</v>
      </c>
      <c r="D16" s="39" t="s">
        <v>20</v>
      </c>
      <c r="E16" s="27">
        <f>+E18*0.4</f>
        <v>0</v>
      </c>
    </row>
    <row r="17" spans="1:5" ht="31.2" x14ac:dyDescent="0.3">
      <c r="A17" s="25" t="s">
        <v>21</v>
      </c>
      <c r="B17" s="39" t="s">
        <v>22</v>
      </c>
      <c r="C17" s="39" t="s">
        <v>23</v>
      </c>
      <c r="D17" s="39" t="s">
        <v>24</v>
      </c>
      <c r="E17" s="27">
        <f>+E18*0.8</f>
        <v>0</v>
      </c>
    </row>
    <row r="18" spans="1:5" ht="31.2" x14ac:dyDescent="0.3">
      <c r="A18" s="25" t="s">
        <v>25</v>
      </c>
      <c r="B18" s="39" t="s">
        <v>156</v>
      </c>
      <c r="C18" s="39" t="s">
        <v>8</v>
      </c>
      <c r="D18" s="39" t="s">
        <v>9</v>
      </c>
      <c r="E18" s="36">
        <f>+ikainiai!D9</f>
        <v>0</v>
      </c>
    </row>
    <row r="19" spans="1:5" ht="31.2" x14ac:dyDescent="0.3">
      <c r="A19" s="25">
        <v>2.4</v>
      </c>
      <c r="B19" s="39" t="s">
        <v>26</v>
      </c>
      <c r="C19" s="39" t="s">
        <v>126</v>
      </c>
      <c r="D19" s="39" t="s">
        <v>50</v>
      </c>
      <c r="E19" s="27">
        <f>+E18*1.1</f>
        <v>0</v>
      </c>
    </row>
    <row r="20" spans="1:5" ht="31.2" x14ac:dyDescent="0.3">
      <c r="A20" s="25" t="s">
        <v>28</v>
      </c>
      <c r="B20" s="39" t="s">
        <v>184</v>
      </c>
      <c r="C20" s="39" t="s">
        <v>133</v>
      </c>
      <c r="D20" s="39" t="s">
        <v>52</v>
      </c>
      <c r="E20" s="27">
        <f>+E18*1.2</f>
        <v>0</v>
      </c>
    </row>
    <row r="21" spans="1:5" ht="31.2" x14ac:dyDescent="0.3">
      <c r="A21" s="25" t="s">
        <v>185</v>
      </c>
      <c r="B21" s="39" t="s">
        <v>29</v>
      </c>
      <c r="C21" s="39" t="s">
        <v>30</v>
      </c>
      <c r="D21" s="39" t="s">
        <v>31</v>
      </c>
      <c r="E21" s="27">
        <f>+E18*1.3</f>
        <v>0</v>
      </c>
    </row>
    <row r="22" spans="1:5" ht="29.4" customHeight="1" x14ac:dyDescent="0.3">
      <c r="A22" s="25">
        <v>3</v>
      </c>
      <c r="B22" s="58" t="s">
        <v>235</v>
      </c>
      <c r="C22" s="59"/>
      <c r="D22" s="59"/>
      <c r="E22" s="60"/>
    </row>
    <row r="23" spans="1:5" ht="31.2" x14ac:dyDescent="0.3">
      <c r="A23" s="25" t="s">
        <v>32</v>
      </c>
      <c r="B23" s="39" t="s">
        <v>33</v>
      </c>
      <c r="C23" s="39" t="s">
        <v>34</v>
      </c>
      <c r="D23" s="39" t="s">
        <v>24</v>
      </c>
      <c r="E23" s="27">
        <f>+E24*0.8</f>
        <v>0</v>
      </c>
    </row>
    <row r="24" spans="1:5" ht="31.2" x14ac:dyDescent="0.3">
      <c r="A24" s="25" t="s">
        <v>35</v>
      </c>
      <c r="B24" s="39" t="s">
        <v>36</v>
      </c>
      <c r="C24" s="39" t="s">
        <v>8</v>
      </c>
      <c r="D24" s="39" t="s">
        <v>37</v>
      </c>
      <c r="E24" s="36">
        <f>+ikainiai!D10</f>
        <v>0</v>
      </c>
    </row>
    <row r="25" spans="1:5" ht="31.2" x14ac:dyDescent="0.3">
      <c r="A25" s="25" t="s">
        <v>38</v>
      </c>
      <c r="B25" s="39" t="s">
        <v>157</v>
      </c>
      <c r="C25" s="39" t="s">
        <v>158</v>
      </c>
      <c r="D25" s="39" t="s">
        <v>159</v>
      </c>
      <c r="E25" s="27">
        <f>+E24*1.3</f>
        <v>0</v>
      </c>
    </row>
    <row r="26" spans="1:5" ht="31.2" x14ac:dyDescent="0.3">
      <c r="A26" s="25" t="s">
        <v>140</v>
      </c>
      <c r="B26" s="39" t="s">
        <v>160</v>
      </c>
      <c r="C26" s="39" t="s">
        <v>161</v>
      </c>
      <c r="D26" s="39" t="s">
        <v>162</v>
      </c>
      <c r="E26" s="27">
        <f>+E24*1.6</f>
        <v>0</v>
      </c>
    </row>
    <row r="27" spans="1:5" ht="31.2" x14ac:dyDescent="0.3">
      <c r="A27" s="25" t="s">
        <v>141</v>
      </c>
      <c r="B27" s="39" t="s">
        <v>163</v>
      </c>
      <c r="C27" s="39" t="s">
        <v>164</v>
      </c>
      <c r="D27" s="39" t="s">
        <v>165</v>
      </c>
      <c r="E27" s="27">
        <f>+E24*2.2</f>
        <v>0</v>
      </c>
    </row>
    <row r="28" spans="1:5" ht="31.2" x14ac:dyDescent="0.3">
      <c r="A28" s="25" t="s">
        <v>142</v>
      </c>
      <c r="B28" s="39" t="s">
        <v>166</v>
      </c>
      <c r="C28" s="39" t="s">
        <v>167</v>
      </c>
      <c r="D28" s="39" t="s">
        <v>168</v>
      </c>
      <c r="E28" s="27">
        <f>+E24*2.6</f>
        <v>0</v>
      </c>
    </row>
    <row r="29" spans="1:5" ht="16.2" customHeight="1" x14ac:dyDescent="0.3">
      <c r="A29" s="25">
        <v>4</v>
      </c>
      <c r="B29" s="58" t="s">
        <v>110</v>
      </c>
      <c r="C29" s="59"/>
      <c r="D29" s="59"/>
      <c r="E29" s="60"/>
    </row>
    <row r="30" spans="1:5" ht="31.2" x14ac:dyDescent="0.3">
      <c r="A30" s="25" t="s">
        <v>111</v>
      </c>
      <c r="B30" s="39" t="s">
        <v>112</v>
      </c>
      <c r="C30" s="39" t="s">
        <v>23</v>
      </c>
      <c r="D30" s="39" t="s">
        <v>39</v>
      </c>
      <c r="E30" s="27">
        <f>+E31*0.8</f>
        <v>0</v>
      </c>
    </row>
    <row r="31" spans="1:5" ht="46.8" x14ac:dyDescent="0.3">
      <c r="A31" s="25">
        <v>4.2</v>
      </c>
      <c r="B31" s="39" t="s">
        <v>169</v>
      </c>
      <c r="C31" s="39" t="s">
        <v>113</v>
      </c>
      <c r="D31" s="39" t="s">
        <v>37</v>
      </c>
      <c r="E31" s="36">
        <f>+ikainiai!D11</f>
        <v>0</v>
      </c>
    </row>
    <row r="32" spans="1:5" ht="46.8" x14ac:dyDescent="0.3">
      <c r="A32" s="25">
        <v>4.3</v>
      </c>
      <c r="B32" s="39" t="s">
        <v>170</v>
      </c>
      <c r="C32" s="39" t="s">
        <v>171</v>
      </c>
      <c r="D32" s="39" t="s">
        <v>172</v>
      </c>
      <c r="E32" s="27">
        <f>+E31*1.3</f>
        <v>0</v>
      </c>
    </row>
    <row r="33" spans="1:5" ht="46.8" x14ac:dyDescent="0.3">
      <c r="A33" s="25">
        <v>4.4000000000000004</v>
      </c>
      <c r="B33" s="39" t="s">
        <v>173</v>
      </c>
      <c r="C33" s="39" t="s">
        <v>234</v>
      </c>
      <c r="D33" s="39" t="s">
        <v>174</v>
      </c>
      <c r="E33" s="27">
        <f>+E31*1.5</f>
        <v>0</v>
      </c>
    </row>
    <row r="34" spans="1:5" ht="46.8" x14ac:dyDescent="0.3">
      <c r="A34" s="25">
        <v>4.5</v>
      </c>
      <c r="B34" s="39" t="s">
        <v>175</v>
      </c>
      <c r="C34" s="39" t="s">
        <v>150</v>
      </c>
      <c r="D34" s="39" t="s">
        <v>176</v>
      </c>
      <c r="E34" s="27">
        <f>+E31*2.1</f>
        <v>0</v>
      </c>
    </row>
    <row r="35" spans="1:5" ht="46.8" x14ac:dyDescent="0.3">
      <c r="A35" s="25">
        <v>4.5999999999999996</v>
      </c>
      <c r="B35" s="39" t="s">
        <v>177</v>
      </c>
      <c r="C35" s="39" t="s">
        <v>178</v>
      </c>
      <c r="D35" s="39" t="s">
        <v>179</v>
      </c>
      <c r="E35" s="27">
        <f>+E31*2.5</f>
        <v>0</v>
      </c>
    </row>
    <row r="36" spans="1:5" ht="16.2" customHeight="1" x14ac:dyDescent="0.3">
      <c r="A36" s="25">
        <v>5</v>
      </c>
      <c r="B36" s="58" t="s">
        <v>114</v>
      </c>
      <c r="C36" s="59"/>
      <c r="D36" s="59"/>
      <c r="E36" s="60"/>
    </row>
    <row r="37" spans="1:5" ht="31.2" x14ac:dyDescent="0.3">
      <c r="A37" s="25" t="s">
        <v>115</v>
      </c>
      <c r="B37" s="39" t="s">
        <v>112</v>
      </c>
      <c r="C37" s="39" t="s">
        <v>116</v>
      </c>
      <c r="D37" s="39" t="s">
        <v>180</v>
      </c>
      <c r="E37" s="27">
        <f>+E38*0.75</f>
        <v>0</v>
      </c>
    </row>
    <row r="38" spans="1:5" ht="31.2" x14ac:dyDescent="0.3">
      <c r="A38" s="25" t="s">
        <v>117</v>
      </c>
      <c r="B38" s="39" t="s">
        <v>118</v>
      </c>
      <c r="C38" s="39" t="s">
        <v>113</v>
      </c>
      <c r="D38" s="39" t="s">
        <v>37</v>
      </c>
      <c r="E38" s="36">
        <f>+ikainiai!D12</f>
        <v>0</v>
      </c>
    </row>
    <row r="39" spans="1:5" ht="16.2" customHeight="1" x14ac:dyDescent="0.3">
      <c r="A39" s="25">
        <v>6</v>
      </c>
      <c r="B39" s="58" t="s">
        <v>98</v>
      </c>
      <c r="C39" s="59"/>
      <c r="D39" s="59"/>
      <c r="E39" s="60"/>
    </row>
    <row r="40" spans="1:5" ht="36" customHeight="1" x14ac:dyDescent="0.3">
      <c r="A40" s="25" t="s">
        <v>40</v>
      </c>
      <c r="B40" s="39" t="s">
        <v>127</v>
      </c>
      <c r="C40" s="39" t="s">
        <v>41</v>
      </c>
      <c r="D40" s="39" t="s">
        <v>9</v>
      </c>
      <c r="E40" s="36">
        <f>+ikainiai!D13</f>
        <v>0</v>
      </c>
    </row>
    <row r="41" spans="1:5" ht="36.6" customHeight="1" x14ac:dyDescent="0.3">
      <c r="A41" s="25">
        <v>6.2</v>
      </c>
      <c r="B41" s="38" t="s">
        <v>128</v>
      </c>
      <c r="C41" s="39" t="s">
        <v>129</v>
      </c>
      <c r="D41" s="39" t="s">
        <v>130</v>
      </c>
      <c r="E41" s="27">
        <f>+E40*0.5</f>
        <v>0</v>
      </c>
    </row>
    <row r="42" spans="1:5" ht="16.2" customHeight="1" x14ac:dyDescent="0.3">
      <c r="A42" s="25">
        <v>7</v>
      </c>
      <c r="B42" s="58" t="s">
        <v>186</v>
      </c>
      <c r="C42" s="59"/>
      <c r="D42" s="59"/>
      <c r="E42" s="60"/>
    </row>
    <row r="43" spans="1:5" ht="15" customHeight="1" x14ac:dyDescent="0.3">
      <c r="A43" s="25" t="s">
        <v>44</v>
      </c>
      <c r="B43" s="58" t="s">
        <v>187</v>
      </c>
      <c r="C43" s="59"/>
      <c r="D43" s="59"/>
      <c r="E43" s="60"/>
    </row>
    <row r="44" spans="1:5" ht="39" customHeight="1" x14ac:dyDescent="0.3">
      <c r="A44" s="25" t="s">
        <v>188</v>
      </c>
      <c r="B44" s="39" t="s">
        <v>189</v>
      </c>
      <c r="C44" s="39" t="s">
        <v>41</v>
      </c>
      <c r="D44" s="39" t="s">
        <v>37</v>
      </c>
      <c r="E44" s="36">
        <f>+ikainiai!D14</f>
        <v>0</v>
      </c>
    </row>
    <row r="45" spans="1:5" ht="31.2" x14ac:dyDescent="0.3">
      <c r="A45" s="25" t="s">
        <v>190</v>
      </c>
      <c r="B45" s="39" t="s">
        <v>191</v>
      </c>
      <c r="C45" s="39" t="s">
        <v>14</v>
      </c>
      <c r="D45" s="39" t="s">
        <v>15</v>
      </c>
      <c r="E45" s="27">
        <f>+E44*0.7</f>
        <v>0</v>
      </c>
    </row>
    <row r="46" spans="1:5" ht="39" customHeight="1" x14ac:dyDescent="0.3">
      <c r="A46" s="25" t="s">
        <v>192</v>
      </c>
      <c r="B46" s="39" t="s">
        <v>193</v>
      </c>
      <c r="C46" s="39" t="s">
        <v>194</v>
      </c>
      <c r="D46" s="39" t="s">
        <v>195</v>
      </c>
      <c r="E46" s="27">
        <f>+E44*1.25</f>
        <v>0</v>
      </c>
    </row>
    <row r="47" spans="1:5" ht="31.2" x14ac:dyDescent="0.3">
      <c r="A47" s="25" t="s">
        <v>196</v>
      </c>
      <c r="B47" s="39" t="s">
        <v>197</v>
      </c>
      <c r="C47" s="39" t="s">
        <v>23</v>
      </c>
      <c r="D47" s="39" t="s">
        <v>39</v>
      </c>
      <c r="E47" s="27">
        <f>+E44*0.8</f>
        <v>0</v>
      </c>
    </row>
    <row r="48" spans="1:5" ht="31.2" x14ac:dyDescent="0.3">
      <c r="A48" s="25" t="s">
        <v>198</v>
      </c>
      <c r="B48" s="39" t="s">
        <v>199</v>
      </c>
      <c r="C48" s="39" t="s">
        <v>14</v>
      </c>
      <c r="D48" s="39" t="s">
        <v>15</v>
      </c>
      <c r="E48" s="27">
        <f>+E44*0.7</f>
        <v>0</v>
      </c>
    </row>
    <row r="49" spans="1:5" ht="31.2" x14ac:dyDescent="0.3">
      <c r="A49" s="25" t="s">
        <v>200</v>
      </c>
      <c r="B49" s="39" t="s">
        <v>201</v>
      </c>
      <c r="C49" s="39" t="s">
        <v>194</v>
      </c>
      <c r="D49" s="39" t="s">
        <v>195</v>
      </c>
      <c r="E49" s="27">
        <f>+E44*1.25</f>
        <v>0</v>
      </c>
    </row>
    <row r="50" spans="1:5" ht="31.2" x14ac:dyDescent="0.3">
      <c r="A50" s="25" t="s">
        <v>202</v>
      </c>
      <c r="B50" s="39" t="s">
        <v>203</v>
      </c>
      <c r="C50" s="39" t="s">
        <v>204</v>
      </c>
      <c r="D50" s="39" t="s">
        <v>205</v>
      </c>
      <c r="E50" s="27">
        <f>+E44*0.75</f>
        <v>0</v>
      </c>
    </row>
    <row r="51" spans="1:5" ht="30" customHeight="1" x14ac:dyDescent="0.3">
      <c r="A51" s="58" t="s">
        <v>206</v>
      </c>
      <c r="B51" s="59"/>
      <c r="C51" s="59"/>
      <c r="D51" s="59"/>
      <c r="E51" s="60"/>
    </row>
    <row r="52" spans="1:5" ht="27.6" customHeight="1" x14ac:dyDescent="0.3">
      <c r="A52" s="58" t="s">
        <v>207</v>
      </c>
      <c r="B52" s="59"/>
      <c r="C52" s="59"/>
      <c r="D52" s="59"/>
      <c r="E52" s="60"/>
    </row>
    <row r="53" spans="1:5" ht="17.399999999999999" customHeight="1" x14ac:dyDescent="0.3">
      <c r="A53" s="25" t="s">
        <v>45</v>
      </c>
      <c r="B53" s="58" t="s">
        <v>208</v>
      </c>
      <c r="C53" s="59"/>
      <c r="D53" s="59"/>
      <c r="E53" s="60"/>
    </row>
    <row r="54" spans="1:5" ht="39" customHeight="1" x14ac:dyDescent="0.3">
      <c r="A54" s="25" t="s">
        <v>209</v>
      </c>
      <c r="B54" s="39" t="s">
        <v>210</v>
      </c>
      <c r="C54" s="39" t="s">
        <v>42</v>
      </c>
      <c r="D54" s="39" t="s">
        <v>211</v>
      </c>
      <c r="E54" s="27">
        <f>+E57*1.2</f>
        <v>0</v>
      </c>
    </row>
    <row r="55" spans="1:5" ht="31.2" x14ac:dyDescent="0.3">
      <c r="A55" s="25" t="s">
        <v>212</v>
      </c>
      <c r="B55" s="39" t="s">
        <v>191</v>
      </c>
      <c r="C55" s="39" t="s">
        <v>23</v>
      </c>
      <c r="D55" s="39" t="s">
        <v>213</v>
      </c>
      <c r="E55" s="27">
        <f>+E57*0.8</f>
        <v>0</v>
      </c>
    </row>
    <row r="56" spans="1:5" ht="39" customHeight="1" x14ac:dyDescent="0.3">
      <c r="A56" s="25" t="s">
        <v>214</v>
      </c>
      <c r="B56" s="39" t="s">
        <v>193</v>
      </c>
      <c r="C56" s="39" t="s">
        <v>43</v>
      </c>
      <c r="D56" s="39" t="s">
        <v>215</v>
      </c>
      <c r="E56" s="27">
        <f>+E57*1.5</f>
        <v>0</v>
      </c>
    </row>
    <row r="57" spans="1:5" ht="31.2" x14ac:dyDescent="0.3">
      <c r="A57" s="25" t="s">
        <v>216</v>
      </c>
      <c r="B57" s="39" t="s">
        <v>217</v>
      </c>
      <c r="C57" s="39" t="s">
        <v>8</v>
      </c>
      <c r="D57" s="39" t="s">
        <v>218</v>
      </c>
      <c r="E57" s="36">
        <f>+E44</f>
        <v>0</v>
      </c>
    </row>
    <row r="58" spans="1:5" ht="31.2" x14ac:dyDescent="0.3">
      <c r="A58" s="25" t="s">
        <v>219</v>
      </c>
      <c r="B58" s="39" t="s">
        <v>199</v>
      </c>
      <c r="C58" s="39" t="s">
        <v>23</v>
      </c>
      <c r="D58" s="39" t="s">
        <v>213</v>
      </c>
      <c r="E58" s="27">
        <f>+E57*0.8</f>
        <v>0</v>
      </c>
    </row>
    <row r="59" spans="1:5" ht="31.2" x14ac:dyDescent="0.3">
      <c r="A59" s="25" t="s">
        <v>220</v>
      </c>
      <c r="B59" s="39" t="s">
        <v>221</v>
      </c>
      <c r="C59" s="39" t="s">
        <v>43</v>
      </c>
      <c r="D59" s="39" t="s">
        <v>215</v>
      </c>
      <c r="E59" s="27">
        <f>+E57*1.5</f>
        <v>0</v>
      </c>
    </row>
    <row r="60" spans="1:5" ht="31.2" x14ac:dyDescent="0.3">
      <c r="A60" s="25" t="s">
        <v>222</v>
      </c>
      <c r="B60" s="39" t="s">
        <v>223</v>
      </c>
      <c r="C60" s="39" t="s">
        <v>224</v>
      </c>
      <c r="D60" s="39" t="s">
        <v>225</v>
      </c>
      <c r="E60" s="27">
        <f>+E57*0.9</f>
        <v>0</v>
      </c>
    </row>
    <row r="61" spans="1:5" ht="30" customHeight="1" x14ac:dyDescent="0.3">
      <c r="A61" s="58" t="s">
        <v>226</v>
      </c>
      <c r="B61" s="59"/>
      <c r="C61" s="59"/>
      <c r="D61" s="59"/>
      <c r="E61" s="60"/>
    </row>
    <row r="62" spans="1:5" ht="27.6" customHeight="1" x14ac:dyDescent="0.3">
      <c r="A62" s="58" t="s">
        <v>207</v>
      </c>
      <c r="B62" s="59"/>
      <c r="C62" s="59"/>
      <c r="D62" s="59"/>
      <c r="E62" s="60"/>
    </row>
    <row r="63" spans="1:5" ht="16.2" customHeight="1" x14ac:dyDescent="0.3">
      <c r="A63" s="25">
        <v>8</v>
      </c>
      <c r="B63" s="58" t="s">
        <v>227</v>
      </c>
      <c r="C63" s="59"/>
      <c r="D63" s="59"/>
      <c r="E63" s="60"/>
    </row>
    <row r="64" spans="1:5" ht="46.8" x14ac:dyDescent="0.3">
      <c r="A64" s="25" t="s">
        <v>54</v>
      </c>
      <c r="B64" s="39" t="s">
        <v>131</v>
      </c>
      <c r="C64" s="39" t="s">
        <v>8</v>
      </c>
      <c r="D64" s="39" t="s">
        <v>27</v>
      </c>
      <c r="E64" s="36">
        <f>+ikainiai!D15</f>
        <v>0</v>
      </c>
    </row>
    <row r="65" spans="1:5" ht="31.2" x14ac:dyDescent="0.3">
      <c r="A65" s="25" t="s">
        <v>56</v>
      </c>
      <c r="B65" s="39" t="s">
        <v>132</v>
      </c>
      <c r="C65" s="39" t="s">
        <v>133</v>
      </c>
      <c r="D65" s="39" t="s">
        <v>52</v>
      </c>
      <c r="E65" s="27">
        <f>+E64*1.2</f>
        <v>0</v>
      </c>
    </row>
    <row r="66" spans="1:5" ht="31.2" x14ac:dyDescent="0.3">
      <c r="A66" s="25" t="s">
        <v>60</v>
      </c>
      <c r="B66" s="39" t="s">
        <v>236</v>
      </c>
      <c r="C66" s="39" t="s">
        <v>46</v>
      </c>
      <c r="D66" s="39" t="s">
        <v>47</v>
      </c>
      <c r="E66" s="27">
        <f>+E64*0.85</f>
        <v>0</v>
      </c>
    </row>
    <row r="67" spans="1:5" ht="31.2" x14ac:dyDescent="0.3">
      <c r="A67" s="25" t="s">
        <v>62</v>
      </c>
      <c r="B67" s="39" t="s">
        <v>237</v>
      </c>
      <c r="C67" s="39" t="s">
        <v>8</v>
      </c>
      <c r="D67" s="39" t="s">
        <v>27</v>
      </c>
      <c r="E67" s="27">
        <f>+E64</f>
        <v>0</v>
      </c>
    </row>
    <row r="68" spans="1:5" ht="31.2" x14ac:dyDescent="0.3">
      <c r="A68" s="25" t="s">
        <v>134</v>
      </c>
      <c r="B68" s="39" t="s">
        <v>48</v>
      </c>
      <c r="C68" s="39" t="s">
        <v>49</v>
      </c>
      <c r="D68" s="39" t="s">
        <v>50</v>
      </c>
      <c r="E68" s="27">
        <f>+E64*1.1</f>
        <v>0</v>
      </c>
    </row>
    <row r="69" spans="1:5" ht="46.8" x14ac:dyDescent="0.3">
      <c r="A69" s="25" t="s">
        <v>228</v>
      </c>
      <c r="B69" s="39" t="s">
        <v>51</v>
      </c>
      <c r="C69" s="39" t="s">
        <v>42</v>
      </c>
      <c r="D69" s="39" t="s">
        <v>52</v>
      </c>
      <c r="E69" s="27">
        <f>+E64*1.2</f>
        <v>0</v>
      </c>
    </row>
    <row r="70" spans="1:5" ht="27.6" customHeight="1" x14ac:dyDescent="0.3">
      <c r="A70" s="25">
        <v>9</v>
      </c>
      <c r="B70" s="58" t="s">
        <v>53</v>
      </c>
      <c r="C70" s="59"/>
      <c r="D70" s="59"/>
      <c r="E70" s="60"/>
    </row>
    <row r="71" spans="1:5" ht="46.8" x14ac:dyDescent="0.3">
      <c r="A71" s="25" t="s">
        <v>120</v>
      </c>
      <c r="B71" s="39" t="s">
        <v>55</v>
      </c>
      <c r="C71" s="39" t="s">
        <v>8</v>
      </c>
      <c r="D71" s="39" t="s">
        <v>27</v>
      </c>
      <c r="E71" s="36">
        <f>+ikainiai!D16</f>
        <v>0</v>
      </c>
    </row>
    <row r="72" spans="1:5" ht="31.2" x14ac:dyDescent="0.3">
      <c r="A72" s="25" t="s">
        <v>229</v>
      </c>
      <c r="B72" s="39" t="s">
        <v>135</v>
      </c>
      <c r="C72" s="39" t="s">
        <v>136</v>
      </c>
      <c r="D72" s="39" t="s">
        <v>20</v>
      </c>
      <c r="E72" s="27">
        <f>+E71*0.4</f>
        <v>0</v>
      </c>
    </row>
    <row r="73" spans="1:5" ht="31.2" x14ac:dyDescent="0.3">
      <c r="A73" s="25" t="s">
        <v>230</v>
      </c>
      <c r="B73" s="39" t="s">
        <v>57</v>
      </c>
      <c r="C73" s="39" t="s">
        <v>58</v>
      </c>
      <c r="D73" s="39" t="s">
        <v>59</v>
      </c>
      <c r="E73" s="27">
        <f>+E71*0.5</f>
        <v>0</v>
      </c>
    </row>
    <row r="74" spans="1:5" ht="31.2" x14ac:dyDescent="0.3">
      <c r="A74" s="25" t="s">
        <v>137</v>
      </c>
      <c r="B74" s="39" t="s">
        <v>61</v>
      </c>
      <c r="C74" s="39" t="s">
        <v>19</v>
      </c>
      <c r="D74" s="39" t="s">
        <v>20</v>
      </c>
      <c r="E74" s="27">
        <f>+E71*0.4</f>
        <v>0</v>
      </c>
    </row>
    <row r="75" spans="1:5" ht="31.2" x14ac:dyDescent="0.3">
      <c r="A75" s="25" t="s">
        <v>231</v>
      </c>
      <c r="B75" s="39" t="s">
        <v>63</v>
      </c>
      <c r="C75" s="39" t="s">
        <v>23</v>
      </c>
      <c r="D75" s="39" t="s">
        <v>24</v>
      </c>
      <c r="E75" s="27">
        <f>+E71*0.8</f>
        <v>0</v>
      </c>
    </row>
    <row r="76" spans="1:5" ht="27.6" customHeight="1" x14ac:dyDescent="0.3">
      <c r="A76" s="25">
        <v>10</v>
      </c>
      <c r="B76" s="58" t="s">
        <v>119</v>
      </c>
      <c r="C76" s="59"/>
      <c r="D76" s="59"/>
      <c r="E76" s="60"/>
    </row>
    <row r="77" spans="1:5" ht="46.8" x14ac:dyDescent="0.3">
      <c r="A77" s="25" t="s">
        <v>232</v>
      </c>
      <c r="B77" s="39" t="s">
        <v>238</v>
      </c>
      <c r="C77" s="39" t="s">
        <v>8</v>
      </c>
      <c r="D77" s="39" t="s">
        <v>27</v>
      </c>
      <c r="E77" s="36">
        <f>+ikainiai!D17</f>
        <v>0</v>
      </c>
    </row>
    <row r="78" spans="1:5" ht="46.8" x14ac:dyDescent="0.3">
      <c r="A78" s="25">
        <v>10.199999999999999</v>
      </c>
      <c r="B78" s="39" t="s">
        <v>138</v>
      </c>
      <c r="C78" s="39" t="s">
        <v>46</v>
      </c>
      <c r="D78" s="39" t="s">
        <v>47</v>
      </c>
      <c r="E78" s="27">
        <f>+E77*0.85</f>
        <v>0</v>
      </c>
    </row>
    <row r="79" spans="1:5" ht="31.2" x14ac:dyDescent="0.3">
      <c r="A79" s="25">
        <v>10.3</v>
      </c>
      <c r="B79" s="39" t="s">
        <v>121</v>
      </c>
      <c r="C79" s="39" t="s">
        <v>11</v>
      </c>
      <c r="D79" s="39" t="s">
        <v>31</v>
      </c>
      <c r="E79" s="27">
        <f>+E77*1.3</f>
        <v>0</v>
      </c>
    </row>
    <row r="80" spans="1:5" ht="31.2" x14ac:dyDescent="0.3">
      <c r="A80" s="25" t="s">
        <v>233</v>
      </c>
      <c r="B80" s="39" t="s">
        <v>122</v>
      </c>
      <c r="C80" s="39" t="s">
        <v>123</v>
      </c>
      <c r="D80" s="39" t="s">
        <v>124</v>
      </c>
      <c r="E80" s="27">
        <f>+E77*0.65</f>
        <v>0</v>
      </c>
    </row>
    <row r="81" spans="1:6" ht="31.2" x14ac:dyDescent="0.3">
      <c r="A81" s="32">
        <v>11</v>
      </c>
      <c r="B81" s="33" t="s">
        <v>108</v>
      </c>
      <c r="C81" s="34" t="s">
        <v>8</v>
      </c>
      <c r="D81" s="35" t="s">
        <v>27</v>
      </c>
      <c r="E81" s="36">
        <f>+ikainiai!D18</f>
        <v>1.26</v>
      </c>
      <c r="F81" s="24"/>
    </row>
  </sheetData>
  <mergeCells count="19">
    <mergeCell ref="D1:E1"/>
    <mergeCell ref="B8:E8"/>
    <mergeCell ref="B15:E15"/>
    <mergeCell ref="B22:E22"/>
    <mergeCell ref="B29:E29"/>
    <mergeCell ref="B76:E76"/>
    <mergeCell ref="B70:E70"/>
    <mergeCell ref="C3:E3"/>
    <mergeCell ref="A5:E5"/>
    <mergeCell ref="A52:E52"/>
    <mergeCell ref="B53:E53"/>
    <mergeCell ref="A61:E61"/>
    <mergeCell ref="A62:E62"/>
    <mergeCell ref="B63:E63"/>
    <mergeCell ref="B36:E36"/>
    <mergeCell ref="B39:E39"/>
    <mergeCell ref="B42:E42"/>
    <mergeCell ref="B43:E43"/>
    <mergeCell ref="A51:E51"/>
  </mergeCells>
  <printOptions horizontalCentered="1"/>
  <pageMargins left="1.3779527559055118" right="0.39370078740157483" top="0.78740157480314965" bottom="0.78740157480314965" header="0" footer="0"/>
  <pageSetup paperSize="9" scale="89" orientation="portrait" r:id="rId1"/>
  <colBreaks count="1" manualBreakCount="1">
    <brk id="5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grafikas</vt:lpstr>
      <vt:lpstr>uzduotis</vt:lpstr>
      <vt:lpstr>ikainiai</vt:lpstr>
      <vt:lpstr>koeficientas</vt:lpstr>
      <vt:lpstr>ikainiai!Print_Area</vt:lpstr>
      <vt:lpstr>koeficientas!Print_Area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Kastytis Kuodis</dc:creator>
  <cp:lastModifiedBy>Kastystis Kuodis | VMU</cp:lastModifiedBy>
  <cp:lastPrinted>2023-01-30T14:33:09Z</cp:lastPrinted>
  <dcterms:created xsi:type="dcterms:W3CDTF">2020-01-10T13:49:53Z</dcterms:created>
  <dcterms:modified xsi:type="dcterms:W3CDTF">2023-01-30T14:34:31Z</dcterms:modified>
</cp:coreProperties>
</file>