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9040" windowHeight="15840"/>
  </bookViews>
  <sheets>
    <sheet name="Sheet1" sheetId="1" r:id="rId1"/>
  </sheets>
  <calcPr calcId="145621"/>
</workbook>
</file>

<file path=xl/calcChain.xml><?xml version="1.0" encoding="utf-8"?>
<calcChain xmlns="http://schemas.openxmlformats.org/spreadsheetml/2006/main">
  <c r="G54" i="1" l="1"/>
  <c r="G23" i="1"/>
  <c r="G13" i="1"/>
  <c r="J61" i="1"/>
  <c r="J60" i="1"/>
  <c r="J59" i="1"/>
  <c r="J58" i="1"/>
  <c r="J57" i="1"/>
  <c r="J43" i="1"/>
  <c r="J42" i="1"/>
  <c r="J41" i="1"/>
  <c r="J40" i="1"/>
  <c r="J39" i="1"/>
  <c r="J38" i="1"/>
  <c r="J34" i="1"/>
  <c r="J33" i="1"/>
  <c r="J32" i="1"/>
  <c r="J31" i="1"/>
  <c r="J26" i="1"/>
  <c r="J24" i="1"/>
  <c r="J18" i="1"/>
  <c r="J16" i="1"/>
  <c r="J15" i="1"/>
  <c r="J12" i="1"/>
  <c r="J11" i="1"/>
  <c r="J56" i="1"/>
  <c r="J55" i="1"/>
  <c r="J53" i="1"/>
  <c r="J52" i="1"/>
  <c r="J51" i="1"/>
  <c r="J50" i="1"/>
  <c r="J48" i="1"/>
  <c r="J47" i="1"/>
  <c r="J46" i="1"/>
  <c r="J45" i="1"/>
  <c r="J30" i="1"/>
  <c r="J29" i="1"/>
  <c r="J28" i="1"/>
  <c r="J27" i="1"/>
  <c r="J25" i="1"/>
  <c r="J22" i="1"/>
  <c r="J21" i="1"/>
  <c r="J20" i="1"/>
  <c r="J17" i="1"/>
  <c r="J14" i="1"/>
  <c r="J9" i="1"/>
  <c r="J8" i="1"/>
  <c r="J7" i="1"/>
  <c r="J6" i="1"/>
  <c r="J5" i="1"/>
  <c r="G57" i="1"/>
  <c r="G55" i="1"/>
  <c r="G45" i="1"/>
  <c r="G38" i="1"/>
  <c r="G33" i="1"/>
  <c r="G26" i="1"/>
  <c r="G25" i="1"/>
  <c r="G16" i="1"/>
  <c r="F60" i="1"/>
  <c r="G60" i="1" s="1"/>
  <c r="F59" i="1"/>
  <c r="G59" i="1" s="1"/>
  <c r="F58" i="1"/>
  <c r="G58" i="1" s="1"/>
  <c r="F57" i="1"/>
  <c r="F43" i="1"/>
  <c r="G43" i="1" s="1"/>
  <c r="F42" i="1"/>
  <c r="G42" i="1" s="1"/>
  <c r="F41" i="1"/>
  <c r="G41" i="1" s="1"/>
  <c r="F40" i="1"/>
  <c r="G40" i="1" s="1"/>
  <c r="F39" i="1"/>
  <c r="G39" i="1" s="1"/>
  <c r="F38" i="1"/>
  <c r="F34" i="1"/>
  <c r="G34" i="1" s="1"/>
  <c r="F33" i="1"/>
  <c r="F32" i="1"/>
  <c r="G32" i="1" s="1"/>
  <c r="F31" i="1"/>
  <c r="G31" i="1" s="1"/>
  <c r="F26" i="1"/>
  <c r="F24" i="1"/>
  <c r="G24" i="1" s="1"/>
  <c r="F18" i="1"/>
  <c r="G18" i="1" s="1"/>
  <c r="F16" i="1"/>
  <c r="F15" i="1"/>
  <c r="G15" i="1" s="1"/>
  <c r="F12" i="1"/>
  <c r="G12" i="1" s="1"/>
  <c r="F11" i="1"/>
  <c r="G11" i="1" s="1"/>
  <c r="F56" i="1"/>
  <c r="G56" i="1" s="1"/>
  <c r="F55" i="1"/>
  <c r="F53" i="1"/>
  <c r="G53" i="1" s="1"/>
  <c r="F52" i="1"/>
  <c r="G52" i="1" s="1"/>
  <c r="F51" i="1"/>
  <c r="G51" i="1" s="1"/>
  <c r="F50" i="1"/>
  <c r="G50" i="1" s="1"/>
  <c r="F48" i="1"/>
  <c r="G48" i="1" s="1"/>
  <c r="F47" i="1"/>
  <c r="G47" i="1" s="1"/>
  <c r="F46" i="1"/>
  <c r="G46" i="1" s="1"/>
  <c r="F45" i="1"/>
  <c r="F30" i="1"/>
  <c r="G30" i="1" s="1"/>
  <c r="F29" i="1"/>
  <c r="G29" i="1" s="1"/>
  <c r="F28" i="1"/>
  <c r="G28" i="1" s="1"/>
  <c r="F27" i="1"/>
  <c r="G27" i="1" s="1"/>
  <c r="F25" i="1"/>
  <c r="F22" i="1"/>
  <c r="G22" i="1" s="1"/>
  <c r="F21" i="1"/>
  <c r="G21" i="1" s="1"/>
  <c r="F20" i="1"/>
  <c r="G20" i="1" s="1"/>
  <c r="F17" i="1"/>
  <c r="G17" i="1" s="1"/>
  <c r="F14" i="1"/>
  <c r="G14" i="1" s="1"/>
  <c r="F9" i="1"/>
  <c r="G9" i="1" s="1"/>
  <c r="F8" i="1"/>
  <c r="G8" i="1" s="1"/>
  <c r="F7" i="1"/>
  <c r="G7" i="1" s="1"/>
  <c r="F6" i="1"/>
  <c r="G6" i="1" s="1"/>
  <c r="F5" i="1"/>
  <c r="G5" i="1" s="1"/>
</calcChain>
</file>

<file path=xl/sharedStrings.xml><?xml version="1.0" encoding="utf-8"?>
<sst xmlns="http://schemas.openxmlformats.org/spreadsheetml/2006/main" count="256" uniqueCount="200">
  <si>
    <t xml:space="preserve"> Priedas Nr. 2</t>
  </si>
  <si>
    <t>Eil. Nr.</t>
  </si>
  <si>
    <t>Priemonės apibūdinimas (specifikacija)</t>
  </si>
  <si>
    <t>Orientacinis perkamas kiekis</t>
  </si>
  <si>
    <t>Mato vnt.</t>
  </si>
  <si>
    <t>PVM tarifas %</t>
  </si>
  <si>
    <t>Mato vnt. kaina EUR su PVM</t>
  </si>
  <si>
    <t>Viso kaina EUR su PVM</t>
  </si>
  <si>
    <t>Gamintojas</t>
  </si>
  <si>
    <t>Medicininės priemonės klinikinei laboratorijai</t>
  </si>
  <si>
    <t>1</t>
  </si>
  <si>
    <t>Vnt.</t>
  </si>
  <si>
    <t>2</t>
  </si>
  <si>
    <t>Iki 12000 vnt.</t>
  </si>
  <si>
    <t>Iki 100 vnt.</t>
  </si>
  <si>
    <t>6</t>
  </si>
  <si>
    <t>7</t>
  </si>
  <si>
    <t>Juodas</t>
  </si>
  <si>
    <t xml:space="preserve">Raudonas </t>
  </si>
  <si>
    <t>Iki 150 vnt.</t>
  </si>
  <si>
    <t>8</t>
  </si>
  <si>
    <t>8.1</t>
  </si>
  <si>
    <t>8.2</t>
  </si>
  <si>
    <t>Iki 3000 vnt.</t>
  </si>
  <si>
    <t>Viso 8 pozicija</t>
  </si>
  <si>
    <t>13</t>
  </si>
  <si>
    <t>Objektyviniai stikliukai (76x26x1mm 50vnt) su matiniu šlifuotu lauku užrašams, su galimybe užraša atlikti grafitiniu pieštuku</t>
  </si>
  <si>
    <t>17</t>
  </si>
  <si>
    <t>Plastikinė dėžutė su sandariai uždaromu dangteliu, skirta 2-jų objektyvinių stikliukų laikymui ir transportavimui</t>
  </si>
  <si>
    <t>20</t>
  </si>
  <si>
    <t>21</t>
  </si>
  <si>
    <t>22</t>
  </si>
  <si>
    <t>Plastikinis padėklas objektyviniams stikliukams (10 vietų), 100x340mm</t>
  </si>
  <si>
    <t>23</t>
  </si>
  <si>
    <t>Filtrinis popierius, pagamintų dažų filtravimui</t>
  </si>
  <si>
    <t>25</t>
  </si>
  <si>
    <t>26</t>
  </si>
  <si>
    <t>Plastikinės lazdelės (iki 12cm, supakuotos ne mažiau kaip po 100vnt)</t>
  </si>
  <si>
    <t>32</t>
  </si>
  <si>
    <t>33</t>
  </si>
  <si>
    <t>38</t>
  </si>
  <si>
    <t>39</t>
  </si>
  <si>
    <t>40</t>
  </si>
  <si>
    <t>42</t>
  </si>
  <si>
    <t>44</t>
  </si>
  <si>
    <t xml:space="preserve">Sterilus vatinukas su medine lazdele, supakuotas individualiai </t>
  </si>
  <si>
    <t>Sterilus vatinukas su plona metaline lazdele skirtas ėminiams iš uretros</t>
  </si>
  <si>
    <t>Mėgintuvėlių stovas (13mm, plastikiniai, 50 vietų-lizdų, autoklavuojamas, "S" formos)</t>
  </si>
  <si>
    <t>Mėgintuvėlių stovas (13mm, plastikiniai, 90 vietų-lizdų, autoklavuojamas)</t>
  </si>
  <si>
    <t>iki 30 vnt.</t>
  </si>
  <si>
    <t>48</t>
  </si>
  <si>
    <t>Mėgintuvėlių stovas (20mm, plastikiniai, 40 vietų-lizdų, autoklavuojamas),stovo matavimai 246,5x104x70mm</t>
  </si>
  <si>
    <t>iki 10 vnt.</t>
  </si>
  <si>
    <t>49</t>
  </si>
  <si>
    <t>50</t>
  </si>
  <si>
    <t>Iki 2 vnt.</t>
  </si>
  <si>
    <t>Kintamo tūrio pipetės (dozatoriai):</t>
  </si>
  <si>
    <t>Dozatorių stovai  -  komplektacijoje ne mažiau nei 1 septynių vietų stovas  tinkamas pipetėms</t>
  </si>
  <si>
    <t>Iki 6 vnt.</t>
  </si>
  <si>
    <t>Iki 10000 vnt.</t>
  </si>
  <si>
    <t>Iki 5000 vnt.</t>
  </si>
  <si>
    <t>iki 4 vnt.</t>
  </si>
  <si>
    <t>59</t>
  </si>
  <si>
    <t>iki 100 vnt.</t>
  </si>
  <si>
    <t>Plokštelė ląstelių šlapime ir kituose organizmo skysčiuose skaičiavimui</t>
  </si>
  <si>
    <t>62</t>
  </si>
  <si>
    <t>Krepšys ėmimui, surinkimui (plastikinis, dviejų dalių, 390x255x150)</t>
  </si>
  <si>
    <t>65</t>
  </si>
  <si>
    <t>iki 4000 vnt.</t>
  </si>
  <si>
    <t>96 vietų plokštelė su U formos dugnu TPHA tyrimui</t>
  </si>
  <si>
    <t>Iki 3 vnt.</t>
  </si>
  <si>
    <t>iki 300 vnt.</t>
  </si>
  <si>
    <t>Iki 20 vnt.</t>
  </si>
  <si>
    <t>Iki 2  vnt.</t>
  </si>
  <si>
    <t>Iki 7  vnt.</t>
  </si>
  <si>
    <t>Iki  3 vnt.</t>
  </si>
  <si>
    <t>iki 2000 vnt.</t>
  </si>
  <si>
    <t>Antgaliai iki 200 mikrolitrų</t>
  </si>
  <si>
    <t>Antgaliai iki 1000 mikrolitrų</t>
  </si>
  <si>
    <t>Antgaliai iki 10 mikrolitrų</t>
  </si>
  <si>
    <t>Antgaliai iki 5000 mikrolitrų</t>
  </si>
  <si>
    <t xml:space="preserve">Kintamo tūrio mechaninė vienkanalė pipetė (dozatorius), kurios tūrio reguliavimo mechanizmas su skaičių fiksatoriumi, turinti 4 skaitmenų tūrio displėjų; spalvoti dozavimo mygtukai;  CE ženklinimas (atitinkantis EK direktyvas 98/79/EG ir EN ISO 8655-2). Pilnai autoklavuojama, su metrologine patikra, garantija -ne mažiau 12-os mėn. </t>
  </si>
  <si>
    <t>Antgaliai  iki 10 mikrolitrų</t>
  </si>
  <si>
    <t xml:space="preserve">Antgaliai iki 20 mikrolitrų </t>
  </si>
  <si>
    <t xml:space="preserve">Antgaliai iki 200  mikrolitrų </t>
  </si>
  <si>
    <t xml:space="preserve">Antgaliai iki 1000 mikrolitrų </t>
  </si>
  <si>
    <t>Iki 5 vnt</t>
  </si>
  <si>
    <t>Iki 36000 vnt.</t>
  </si>
  <si>
    <t>iki 3500 vnt.</t>
  </si>
  <si>
    <t>iki 6000 vnt.</t>
  </si>
  <si>
    <t>iki 1260 vnt.</t>
  </si>
  <si>
    <r>
      <t xml:space="preserve">Stiuarto arba lygiavertė terpė kultūretėje </t>
    </r>
    <r>
      <rPr>
        <b/>
        <u/>
        <sz val="11"/>
        <rFont val="Times New Roman"/>
        <family val="1"/>
        <charset val="186"/>
      </rPr>
      <t>be anglies</t>
    </r>
    <r>
      <rPr>
        <sz val="11"/>
        <rFont val="Times New Roman"/>
        <family val="1"/>
        <charset val="186"/>
      </rPr>
      <t xml:space="preserve"> (vatinukas su plastmasine lazdele)</t>
    </r>
  </si>
  <si>
    <r>
      <t xml:space="preserve">Stiuarto arba lygiavertė terpė kultūretėje </t>
    </r>
    <r>
      <rPr>
        <b/>
        <u/>
        <sz val="11"/>
        <rFont val="Times New Roman"/>
        <family val="1"/>
        <charset val="186"/>
      </rPr>
      <t>su anglimi</t>
    </r>
    <r>
      <rPr>
        <sz val="11"/>
        <rFont val="Times New Roman"/>
        <family val="1"/>
        <charset val="186"/>
      </rPr>
      <t xml:space="preserve"> (vatinukas su plastmasine lazdele)</t>
    </r>
  </si>
  <si>
    <t xml:space="preserve">Plastikinė mentelė tepinėliams daryti  ant objektyvinio stiklelio </t>
  </si>
  <si>
    <t>41</t>
  </si>
  <si>
    <t>23.1</t>
  </si>
  <si>
    <t>23.2</t>
  </si>
  <si>
    <t>Viso 23 pozicija</t>
  </si>
  <si>
    <t>Iki 1000 vnt.</t>
  </si>
  <si>
    <t>Iki 17000 vnt.</t>
  </si>
  <si>
    <t xml:space="preserve">Iki 1000 vnt. </t>
  </si>
  <si>
    <t>Iki 70000 vnt.</t>
  </si>
  <si>
    <t>Angaliai dozatoriams - vienkartiniai antgaliai dozatoriams. Antgaliai privalo būti suderinami su dozatoriais: graduoti, pagaminti iš gryno žemo sulaikymo polipropileno (PP), patikrinti nuo Rnazių, Dnazių   ir pirogeno. Pagaminti pagal cGMP reikalavimus visiškai kontroliuojamoje aplinkoje.</t>
  </si>
  <si>
    <t>34</t>
  </si>
  <si>
    <t>46.1.1</t>
  </si>
  <si>
    <t>46.1.2</t>
  </si>
  <si>
    <t>46.1.3</t>
  </si>
  <si>
    <t>46.1.4</t>
  </si>
  <si>
    <t>Viso 46 pozicija</t>
  </si>
  <si>
    <t>23.3</t>
  </si>
  <si>
    <t>Mėgintuvėlių stovas (17mm, plastikinis, 40 vietų-lizdų, autoklavuojamas)</t>
  </si>
  <si>
    <t>46.1.</t>
  </si>
  <si>
    <t>46.1.5</t>
  </si>
  <si>
    <t>46.2</t>
  </si>
  <si>
    <t>46.3</t>
  </si>
  <si>
    <t>46.3.1</t>
  </si>
  <si>
    <t>46.3.2</t>
  </si>
  <si>
    <t>46.3.3</t>
  </si>
  <si>
    <t>46.3.4</t>
  </si>
  <si>
    <t>46.4.</t>
  </si>
  <si>
    <t>46.4.1</t>
  </si>
  <si>
    <t>46.4.2</t>
  </si>
  <si>
    <t>46.4.3</t>
  </si>
  <si>
    <t>46.4.4</t>
  </si>
  <si>
    <r>
      <t xml:space="preserve">Sterilus polipropileno indelis šlapimo surinkimui su užsukamu dangteliu ir </t>
    </r>
    <r>
      <rPr>
        <b/>
        <sz val="11"/>
        <rFont val="Times New Roman"/>
        <family val="1"/>
      </rPr>
      <t>popierine etikete</t>
    </r>
    <r>
      <rPr>
        <sz val="11"/>
        <rFont val="Times New Roman"/>
        <family val="1"/>
      </rPr>
      <t>, individualiai supakuotas (</t>
    </r>
    <r>
      <rPr>
        <sz val="11"/>
        <rFont val="Times New Roman"/>
        <family val="1"/>
        <charset val="186"/>
      </rPr>
      <t>ne ≥</t>
    </r>
    <r>
      <rPr>
        <sz val="11"/>
        <rFont val="Times New Roman"/>
        <family val="1"/>
      </rPr>
      <t xml:space="preserve">180ml, </t>
    </r>
    <r>
      <rPr>
        <sz val="11"/>
        <rFont val="Times New Roman"/>
        <family val="1"/>
        <charset val="186"/>
      </rPr>
      <t>ne ≥</t>
    </r>
    <r>
      <rPr>
        <sz val="11"/>
        <rFont val="Times New Roman"/>
        <family val="1"/>
      </rPr>
      <t>63x80mm)</t>
    </r>
  </si>
  <si>
    <r>
      <t>Mėgintuvėliai: plastikiniai,skaidrūs, ne &lt;</t>
    </r>
    <r>
      <rPr>
        <sz val="11"/>
        <rFont val="Times New Roman"/>
        <family val="1"/>
      </rPr>
      <t xml:space="preserve"> 5ml, 75cm ilgio, 13mm skersmens</t>
    </r>
  </si>
  <si>
    <r>
      <t xml:space="preserve">Pastero iki </t>
    </r>
    <r>
      <rPr>
        <sz val="11"/>
        <rFont val="Times New Roman"/>
        <family val="1"/>
      </rPr>
      <t>3ml individualiai supakuota, sterili</t>
    </r>
  </si>
  <si>
    <r>
      <t>Iki 600</t>
    </r>
    <r>
      <rPr>
        <sz val="11"/>
        <rFont val="Times New Roman"/>
        <family val="1"/>
      </rPr>
      <t xml:space="preserve"> vnt.</t>
    </r>
  </si>
  <si>
    <r>
      <t xml:space="preserve">Pastero iki </t>
    </r>
    <r>
      <rPr>
        <sz val="11"/>
        <rFont val="Times New Roman"/>
        <family val="1"/>
      </rPr>
      <t>3ml supakuotos po kelias</t>
    </r>
  </si>
  <si>
    <r>
      <t xml:space="preserve">Serologinė iki </t>
    </r>
    <r>
      <rPr>
        <sz val="11"/>
        <rFont val="Times New Roman"/>
        <family val="1"/>
      </rPr>
      <t xml:space="preserve"> 2ml  sterili, individualiai supakuota</t>
    </r>
  </si>
  <si>
    <r>
      <t xml:space="preserve">Ne mažesnio tūrio intervalo nei  2-20 mikrolitrų; padalos vertė- 0,1 </t>
    </r>
    <r>
      <rPr>
        <sz val="11"/>
        <rFont val="Calibri"/>
        <family val="2"/>
        <charset val="186"/>
      </rPr>
      <t>µl</t>
    </r>
    <r>
      <rPr>
        <sz val="11"/>
        <rFont val="Times New Roman"/>
        <family val="1"/>
        <charset val="186"/>
      </rPr>
      <t xml:space="preserve">; galimi netikslumai, esant 20 </t>
    </r>
    <r>
      <rPr>
        <sz val="11"/>
        <rFont val="Calibri"/>
        <family val="2"/>
        <charset val="186"/>
      </rPr>
      <t>µ</t>
    </r>
    <r>
      <rPr>
        <sz val="11"/>
        <rFont val="Times New Roman"/>
        <family val="1"/>
        <charset val="186"/>
      </rPr>
      <t>l tūriui: sisteminė klaida: +/-1,0</t>
    </r>
    <r>
      <rPr>
        <sz val="11"/>
        <rFont val="Calibri"/>
        <family val="2"/>
        <charset val="186"/>
      </rPr>
      <t>%</t>
    </r>
    <r>
      <rPr>
        <sz val="11"/>
        <rFont val="Times New Roman"/>
        <family val="1"/>
        <charset val="186"/>
      </rPr>
      <t>; atsitiktinė klaida:+/-0,3</t>
    </r>
    <r>
      <rPr>
        <sz val="11"/>
        <rFont val="Calibri"/>
        <family val="2"/>
        <charset val="186"/>
      </rPr>
      <t>%</t>
    </r>
  </si>
  <si>
    <r>
      <t>ne mažesnio tūrio intervalo nei 20-200     mikrolitrų; padalos vertė- 0,1</t>
    </r>
    <r>
      <rPr>
        <sz val="11"/>
        <rFont val="Calibri"/>
        <family val="2"/>
        <charset val="186"/>
      </rPr>
      <t>µ</t>
    </r>
    <r>
      <rPr>
        <sz val="11"/>
        <rFont val="Times New Roman"/>
        <family val="1"/>
        <charset val="186"/>
      </rPr>
      <t xml:space="preserve">l; galimi netikslumai, esant 200 </t>
    </r>
    <r>
      <rPr>
        <sz val="11"/>
        <rFont val="Calibri"/>
        <family val="2"/>
        <charset val="186"/>
      </rPr>
      <t>µ</t>
    </r>
    <r>
      <rPr>
        <sz val="11"/>
        <rFont val="Times New Roman"/>
        <family val="1"/>
        <charset val="186"/>
      </rPr>
      <t>l tūriui: sisteminė klaida: +/- 0,6</t>
    </r>
    <r>
      <rPr>
        <sz val="11"/>
        <rFont val="Calibri"/>
        <family val="2"/>
        <charset val="186"/>
      </rPr>
      <t>%</t>
    </r>
    <r>
      <rPr>
        <sz val="11"/>
        <rFont val="Times New Roman"/>
        <family val="1"/>
        <charset val="186"/>
      </rPr>
      <t xml:space="preserve">; atsitiktinė: +/- 0,2 </t>
    </r>
    <r>
      <rPr>
        <sz val="11"/>
        <rFont val="Calibri"/>
        <family val="2"/>
        <charset val="186"/>
      </rPr>
      <t>%</t>
    </r>
  </si>
  <si>
    <r>
      <t xml:space="preserve">ne mažesnio tūrio intervalo nei 100 – 1000 mikrolitrų; padalos vertė- 1,0 </t>
    </r>
    <r>
      <rPr>
        <sz val="11"/>
        <rFont val="Calibri"/>
        <family val="2"/>
        <charset val="186"/>
      </rPr>
      <t>µ</t>
    </r>
    <r>
      <rPr>
        <sz val="11"/>
        <rFont val="Times New Roman"/>
        <family val="1"/>
        <charset val="186"/>
      </rPr>
      <t xml:space="preserve">l; galimi netikslumai, esant 1000 </t>
    </r>
    <r>
      <rPr>
        <sz val="11"/>
        <rFont val="Calibri"/>
        <family val="2"/>
        <charset val="186"/>
      </rPr>
      <t>µ</t>
    </r>
    <r>
      <rPr>
        <sz val="11"/>
        <rFont val="Times New Roman"/>
        <family val="1"/>
        <charset val="186"/>
      </rPr>
      <t>l tūriui: sisteminė klaida: +/-0,6</t>
    </r>
    <r>
      <rPr>
        <sz val="11"/>
        <rFont val="Calibri"/>
        <family val="2"/>
        <charset val="186"/>
      </rPr>
      <t>%</t>
    </r>
    <r>
      <rPr>
        <sz val="11"/>
        <rFont val="Times New Roman"/>
        <family val="1"/>
        <charset val="186"/>
      </rPr>
      <t>; atsitiktinė klaida: +/-0,2</t>
    </r>
    <r>
      <rPr>
        <sz val="11"/>
        <rFont val="Calibri"/>
        <family val="2"/>
        <charset val="186"/>
      </rPr>
      <t>%</t>
    </r>
    <r>
      <rPr>
        <sz val="11"/>
        <rFont val="Times New Roman"/>
        <family val="1"/>
        <charset val="186"/>
      </rPr>
      <t>.</t>
    </r>
  </si>
  <si>
    <r>
      <t xml:space="preserve">ne mažesnio tūrio intervalo nei 500-5000 mikrolitrų; padalos vertė- 10 </t>
    </r>
    <r>
      <rPr>
        <sz val="11"/>
        <rFont val="Calibri"/>
        <family val="2"/>
        <charset val="186"/>
      </rPr>
      <t>µ</t>
    </r>
    <r>
      <rPr>
        <sz val="11"/>
        <rFont val="Times New Roman"/>
        <family val="1"/>
        <charset val="186"/>
      </rPr>
      <t>l; galimi netikslumai: sisteminė klaida: +/- 0,6</t>
    </r>
    <r>
      <rPr>
        <sz val="11"/>
        <rFont val="Calibri"/>
        <family val="2"/>
        <charset val="186"/>
      </rPr>
      <t>%</t>
    </r>
    <r>
      <rPr>
        <sz val="11"/>
        <rFont val="Times New Roman"/>
        <family val="1"/>
        <charset val="186"/>
      </rPr>
      <t>; atsitiktinė klaida: +/- 0,15</t>
    </r>
    <r>
      <rPr>
        <sz val="11"/>
        <rFont val="Calibri"/>
        <family val="2"/>
        <charset val="186"/>
      </rPr>
      <t>%</t>
    </r>
  </si>
  <si>
    <r>
      <t xml:space="preserve">ne mažesnio tūrio intervalo nei 0,5-10  mikrolitrų, padalos vertė- 0,1 </t>
    </r>
    <r>
      <rPr>
        <sz val="11"/>
        <rFont val="Calibri"/>
        <family val="2"/>
        <charset val="186"/>
      </rPr>
      <t>µ</t>
    </r>
    <r>
      <rPr>
        <sz val="11"/>
        <rFont val="Times New Roman"/>
        <family val="1"/>
        <charset val="186"/>
      </rPr>
      <t xml:space="preserve">; galimi netikslumai, esant 10 </t>
    </r>
    <r>
      <rPr>
        <sz val="11"/>
        <rFont val="Calibri"/>
        <family val="2"/>
        <charset val="186"/>
      </rPr>
      <t>µ</t>
    </r>
    <r>
      <rPr>
        <sz val="11"/>
        <rFont val="Times New Roman"/>
        <family val="1"/>
        <charset val="186"/>
      </rPr>
      <t xml:space="preserve">l tūriui: sisteminė klaida:+/- 1,0 </t>
    </r>
    <r>
      <rPr>
        <sz val="11"/>
        <rFont val="Calibri"/>
        <family val="2"/>
        <charset val="186"/>
      </rPr>
      <t>%</t>
    </r>
    <r>
      <rPr>
        <sz val="11"/>
        <rFont val="Times New Roman"/>
        <family val="1"/>
        <charset val="186"/>
      </rPr>
      <t xml:space="preserve">; atsitiktinė klaida: +/- 0,4 </t>
    </r>
    <r>
      <rPr>
        <sz val="11"/>
        <rFont val="Calibri"/>
        <family val="2"/>
        <charset val="186"/>
      </rPr>
      <t>%</t>
    </r>
  </si>
  <si>
    <r>
      <t xml:space="preserve">Sterilus polipropileno indelis, skirtas fekalijų surinkimui, su lopetėle,užsukamu dangteliu ir </t>
    </r>
    <r>
      <rPr>
        <b/>
        <sz val="11"/>
        <rFont val="Times New Roman"/>
        <family val="1"/>
        <charset val="186"/>
      </rPr>
      <t>popierine etikete, užkliuotą ant indelio</t>
    </r>
    <r>
      <rPr>
        <sz val="11"/>
        <rFont val="Times New Roman"/>
        <family val="1"/>
      </rPr>
      <t xml:space="preserve">  individualiai supakuotas </t>
    </r>
    <r>
      <rPr>
        <sz val="11"/>
        <rFont val="Times New Roman"/>
        <family val="1"/>
        <charset val="186"/>
      </rPr>
      <t xml:space="preserve">ne </t>
    </r>
    <r>
      <rPr>
        <sz val="11"/>
        <rFont val="Calibri"/>
        <family val="2"/>
        <charset val="186"/>
      </rPr>
      <t>≥</t>
    </r>
    <r>
      <rPr>
        <sz val="11"/>
        <rFont val="Times New Roman"/>
        <family val="1"/>
      </rPr>
      <t xml:space="preserve">30ml, </t>
    </r>
    <r>
      <rPr>
        <sz val="11"/>
        <rFont val="Times New Roman"/>
        <family val="1"/>
        <charset val="186"/>
      </rPr>
      <t>ne</t>
    </r>
    <r>
      <rPr>
        <sz val="11"/>
        <rFont val="Times New Roman"/>
        <family val="1"/>
      </rPr>
      <t xml:space="preserve"> </t>
    </r>
    <r>
      <rPr>
        <sz val="11"/>
        <rFont val="Times New Roman"/>
        <family val="1"/>
        <charset val="186"/>
      </rPr>
      <t>≥</t>
    </r>
    <r>
      <rPr>
        <sz val="11"/>
        <rFont val="Times New Roman"/>
        <family val="1"/>
      </rPr>
      <t>25x90 mm</t>
    </r>
  </si>
  <si>
    <r>
      <t>„Eppendorf“ tipo arba lygiaverčiai mėgintuvėliai (</t>
    </r>
    <r>
      <rPr>
        <sz val="11"/>
        <rFont val="Times New Roman"/>
        <family val="1"/>
      </rPr>
      <t xml:space="preserve">ne </t>
    </r>
    <r>
      <rPr>
        <sz val="11"/>
        <rFont val="Calibri"/>
        <family val="2"/>
        <charset val="186"/>
      </rPr>
      <t>&lt;</t>
    </r>
    <r>
      <rPr>
        <sz val="11"/>
        <rFont val="Times New Roman"/>
        <family val="1"/>
      </rPr>
      <t xml:space="preserve"> 1,5ml)</t>
    </r>
  </si>
  <si>
    <t>Sterilūs polipropileniniai mėgintuvėliai be priedų  su užsukamu kamšteliu,  tinkantys smegenų skysčio  ėminiams  (ne &lt;  5 ml)</t>
  </si>
  <si>
    <t>Iki 50 vnt.</t>
  </si>
  <si>
    <t>Iki 35000 vnt.</t>
  </si>
  <si>
    <t>Iki 28000 vnt.</t>
  </si>
  <si>
    <t>Iki 13000 vnt.</t>
  </si>
  <si>
    <t>Rašiklis juodas atsparus alkoholiui, ksilenui, formalinui.</t>
  </si>
  <si>
    <t>Perkamų medicininių priemonių klinikinei laboratorijai  sąrašas</t>
  </si>
  <si>
    <r>
      <t xml:space="preserve">Nerūdijančio plieno stovas (rėmai), skirtas ne mažiau </t>
    </r>
    <r>
      <rPr>
        <b/>
        <sz val="11"/>
        <color theme="1"/>
        <rFont val="Times New Roman"/>
        <family val="1"/>
        <charset val="186"/>
      </rPr>
      <t xml:space="preserve">12 tepinėlių </t>
    </r>
    <r>
      <rPr>
        <sz val="11"/>
        <color theme="1"/>
        <rFont val="Times New Roman"/>
        <family val="1"/>
        <charset val="186"/>
      </rPr>
      <t xml:space="preserve">dažymui, pastatomas virš indo, skirto atliekoms (tacelė)  </t>
    </r>
    <r>
      <rPr>
        <b/>
        <sz val="11"/>
        <color theme="1"/>
        <rFont val="Times New Roman"/>
        <family val="1"/>
        <charset val="186"/>
      </rPr>
      <t>(tepinėlių padėtis-horizontali)</t>
    </r>
    <r>
      <rPr>
        <sz val="11"/>
        <color theme="1"/>
        <rFont val="Times New Roman"/>
        <family val="1"/>
        <charset val="186"/>
      </rPr>
      <t>,</t>
    </r>
    <r>
      <rPr>
        <b/>
        <sz val="11"/>
        <color theme="1"/>
        <rFont val="Times New Roman"/>
        <family val="1"/>
        <charset val="186"/>
      </rPr>
      <t xml:space="preserve"> </t>
    </r>
    <r>
      <rPr>
        <sz val="11"/>
        <color theme="1"/>
        <rFont val="Times New Roman"/>
        <family val="1"/>
        <charset val="186"/>
      </rPr>
      <t xml:space="preserve">ilgis ne daugiau 440 mm, plotis ne daugiau 90 mm, autoklavuojamas </t>
    </r>
    <r>
      <rPr>
        <b/>
        <sz val="11"/>
        <color theme="1"/>
        <rFont val="Times New Roman"/>
        <family val="1"/>
        <charset val="186"/>
      </rPr>
      <t xml:space="preserve">  </t>
    </r>
  </si>
  <si>
    <t>Iki 43000 vnt.</t>
  </si>
  <si>
    <t>Stiklografai (siūlomos prekės bus perkamos iš vieno tiekėjo):</t>
  </si>
  <si>
    <t>Pipetės, polistirolo (siūlomos prekės bus perkamos iš vieno tiekėjo):</t>
  </si>
  <si>
    <t>Plastmasinis laikiklis, 90-10 mm Petri lėkštelių, autoklavuojamas, 6 sektorių, kiekviename sektoriuje iki 10 Petri lėkštelių.  Stovo matavimai (330x210x178mm)</t>
  </si>
  <si>
    <t>Inokuliacinės sterilios kilpos 1μl  (suapvalintas galas, nebraižantis agaro, lygus pirštų laikymo paviršius)</t>
  </si>
  <si>
    <t>Inokuliacinės sterilios kilpos 10μl  (suapvalintas galas, nebraižantis agaro, lygus pirštų laikymo paviršius)</t>
  </si>
  <si>
    <t>Kintamo tūrio dozatoriai, antgaliai (siūlomos prekės bus perkamos iš vieno tiekėjo)</t>
  </si>
  <si>
    <t>Antgaliai dozatoriams - vienkartiniai antgaliai. Antgaliai privalo būti suderinami su dozatoriais, sterilūs, su filtrais, graduoti, pagaminti tik iš gryno žemo sulaikymo polipropileno (PP), patikrinti nuo Rnazių, Dnazių, DNR ir pirogeno. Pagaminti pagal cGMP reikalavimus visiškai kontroliuokamoje aplinkoje. Be nukleininių rūgščių užteršimo, PGR inhibitorių, endonukleazių ir endotoksinų. Filtrai pagaminti iš HDPE, be celiuliozės priedų.</t>
  </si>
  <si>
    <t>be PVM</t>
  </si>
  <si>
    <t>FLMedical, 25135E</t>
  </si>
  <si>
    <t>FLMedical, 25035E</t>
  </si>
  <si>
    <t>Deltalab, ,429946</t>
  </si>
  <si>
    <t>FLMedica, 23053</t>
  </si>
  <si>
    <t>Deltalab, 300700</t>
  </si>
  <si>
    <t>Sarstedt, 95.953-954</t>
  </si>
  <si>
    <t>Sarstedt,  95.953-956</t>
  </si>
  <si>
    <t>Kaltek, 0223</t>
  </si>
  <si>
    <t>LP Italiana,  290406</t>
  </si>
  <si>
    <t>LPItaliana, 191010</t>
  </si>
  <si>
    <t>LPItaliana, 120030</t>
  </si>
  <si>
    <t>Kaltek, 3267</t>
  </si>
  <si>
    <t>LP Italiana, 160210</t>
  </si>
  <si>
    <t>LP Italiana, 136138</t>
  </si>
  <si>
    <t>LP Italiana, 136030</t>
  </si>
  <si>
    <t>Heinz Herenz, 1131400</t>
  </si>
  <si>
    <t>LP Italiana, 132010</t>
  </si>
  <si>
    <t>Deltalab, H-611</t>
  </si>
  <si>
    <t>FLMedical, 30025</t>
  </si>
  <si>
    <t>FLMedical, 30015</t>
  </si>
  <si>
    <t>Kaltek, 0686</t>
  </si>
  <si>
    <t>LP Italiana, 112698</t>
  </si>
  <si>
    <t>LP Italiana, 185082</t>
  </si>
  <si>
    <t>LP Italiana, 189081</t>
  </si>
  <si>
    <t>LP Italiana, 187081</t>
  </si>
  <si>
    <t>LP Italiana, 188081</t>
  </si>
  <si>
    <t>Deltalab, 300287</t>
  </si>
  <si>
    <t>Dekltalab, 300285</t>
  </si>
  <si>
    <t>Kaltek, 2228</t>
  </si>
  <si>
    <t>Deltalab, 141746</t>
  </si>
  <si>
    <t>Nalgene, 7130</t>
  </si>
  <si>
    <t>Deltalab, S-004</t>
  </si>
  <si>
    <t>Sartorius, 725030</t>
  </si>
  <si>
    <t>Sartorius, 725060</t>
  </si>
  <si>
    <t>Sartorius, 725070</t>
  </si>
  <si>
    <t>Sartorius, 725080</t>
  </si>
  <si>
    <t>Sartorius, 725020</t>
  </si>
  <si>
    <t>Sartorius, 725620</t>
  </si>
  <si>
    <t>Sartorius, 790014</t>
  </si>
  <si>
    <t>Sartorius, LH-B791004</t>
  </si>
  <si>
    <t>Sartorius, 780304</t>
  </si>
  <si>
    <t>Sartorius, 790011F</t>
  </si>
  <si>
    <t>Sartorius, 790021F</t>
  </si>
  <si>
    <t>Sartorius, 790201F</t>
  </si>
  <si>
    <t>Sartorius, 791001F</t>
  </si>
  <si>
    <t>Sartorius, LH-B790204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</si>
</sst>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k_r_-;\-* #,##0.00\ _k_r_-;_-* &quot;-&quot;??\ _k_r_-;_-@_-"/>
  </numFmts>
  <fonts count="33" x14ac:knownFonts="1">
    <font>
      <sz val="11"/>
      <color theme="1"/>
      <name val="Calibri"/>
      <family val="2"/>
      <charset val="186"/>
      <scheme val="minor"/>
    </font>
    <font>
      <sz val="16"/>
      <name val="Times New Roman"/>
      <family val="1"/>
      <charset val="186"/>
    </font>
    <font>
      <sz val="12"/>
      <name val="Times New Roman"/>
      <family val="1"/>
      <charset val="186"/>
    </font>
    <font>
      <sz val="11"/>
      <name val="Times New Roman"/>
      <family val="1"/>
      <charset val="186"/>
    </font>
    <font>
      <sz val="11"/>
      <name val="Times New Roman"/>
      <family val="1"/>
    </font>
    <font>
      <b/>
      <sz val="11"/>
      <name val="Times New Roman"/>
      <family val="1"/>
      <charset val="186"/>
    </font>
    <font>
      <b/>
      <sz val="11"/>
      <name val="Times New Roman"/>
      <family val="1"/>
    </font>
    <font>
      <b/>
      <u/>
      <sz val="11"/>
      <name val="Times New Roman"/>
      <family val="1"/>
      <charset val="186"/>
    </font>
    <font>
      <sz val="11"/>
      <name val="Calibri"/>
      <family val="2"/>
      <charset val="186"/>
    </font>
    <font>
      <sz val="11"/>
      <color theme="1"/>
      <name val="Times New Roman"/>
      <family val="1"/>
      <charset val="186"/>
    </font>
    <font>
      <b/>
      <sz val="11"/>
      <color theme="1"/>
      <name val="Times New Roman"/>
      <family val="1"/>
      <charset val="186"/>
    </font>
    <font>
      <sz val="10"/>
      <name val="Arial"/>
      <charset val="186"/>
    </font>
    <font>
      <sz val="10"/>
      <name val="Arial"/>
      <family val="2"/>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b/>
      <sz val="10"/>
      <name val="Arial"/>
      <family val="2"/>
    </font>
    <font>
      <sz val="10"/>
      <name val="Arial"/>
      <family val="2"/>
    </font>
    <font>
      <sz val="12"/>
      <name val="Times New Roman"/>
      <family val="1"/>
    </font>
  </fonts>
  <fills count="2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style="thin">
        <color indexed="62"/>
      </top>
      <bottom style="double">
        <color indexed="62"/>
      </bottom>
      <diagonal/>
    </border>
  </borders>
  <cellStyleXfs count="63">
    <xf numFmtId="0" fontId="0" fillId="0" borderId="0"/>
    <xf numFmtId="0" fontId="11"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5" fillId="4" borderId="0" applyNumberFormat="0" applyBorder="0" applyAlignment="0" applyProtection="0"/>
    <xf numFmtId="0" fontId="16" fillId="21" borderId="2" applyNumberFormat="0" applyAlignment="0" applyProtection="0"/>
    <xf numFmtId="0" fontId="17" fillId="22" borderId="3" applyNumberFormat="0" applyAlignment="0" applyProtection="0"/>
    <xf numFmtId="164" fontId="31" fillId="0" borderId="0" applyFont="0" applyFill="0" applyBorder="0" applyAlignment="0" applyProtection="0"/>
    <xf numFmtId="164" fontId="12" fillId="0" borderId="0" applyFont="0" applyFill="0" applyBorder="0" applyAlignment="0" applyProtection="0"/>
    <xf numFmtId="164" fontId="3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30" fillId="0" borderId="4"/>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8" borderId="2" applyNumberFormat="0" applyAlignment="0" applyProtection="0"/>
    <xf numFmtId="0" fontId="24" fillId="0" borderId="8" applyNumberFormat="0" applyFill="0" applyAlignment="0" applyProtection="0"/>
    <xf numFmtId="0" fontId="25" fillId="23" borderId="0" applyNumberFormat="0" applyBorder="0" applyAlignment="0" applyProtection="0"/>
    <xf numFmtId="0" fontId="12" fillId="0" borderId="0"/>
    <xf numFmtId="0" fontId="31" fillId="0" borderId="0"/>
    <xf numFmtId="0" fontId="12" fillId="0" borderId="0"/>
    <xf numFmtId="0" fontId="12" fillId="0" borderId="0"/>
    <xf numFmtId="0" fontId="12" fillId="0" borderId="0"/>
    <xf numFmtId="0" fontId="31" fillId="0" borderId="0"/>
    <xf numFmtId="0" fontId="12" fillId="0" borderId="0"/>
    <xf numFmtId="0" fontId="31" fillId="0" borderId="0"/>
    <xf numFmtId="0" fontId="12" fillId="0" borderId="0">
      <alignment wrapText="1"/>
    </xf>
    <xf numFmtId="0" fontId="12" fillId="0" borderId="0"/>
    <xf numFmtId="0" fontId="12" fillId="0" borderId="0"/>
    <xf numFmtId="0" fontId="12" fillId="24" borderId="9" applyNumberFormat="0" applyFont="0" applyAlignment="0" applyProtection="0"/>
    <xf numFmtId="0" fontId="12" fillId="24" borderId="9" applyNumberFormat="0" applyFont="0" applyAlignment="0" applyProtection="0"/>
    <xf numFmtId="0" fontId="12" fillId="24" borderId="9" applyNumberFormat="0" applyFont="0" applyAlignment="0" applyProtection="0"/>
    <xf numFmtId="0" fontId="26" fillId="21" borderId="10" applyNumberFormat="0" applyAlignment="0" applyProtection="0"/>
    <xf numFmtId="0" fontId="30" fillId="0" borderId="11"/>
    <xf numFmtId="0" fontId="27" fillId="0" borderId="0" applyNumberFormat="0" applyFill="0" applyBorder="0" applyAlignment="0" applyProtection="0"/>
    <xf numFmtId="0" fontId="28" fillId="0" borderId="12" applyNumberFormat="0" applyFill="0" applyAlignment="0" applyProtection="0"/>
    <xf numFmtId="0" fontId="29" fillId="0" borderId="0" applyNumberFormat="0" applyFill="0" applyBorder="0" applyAlignment="0" applyProtection="0"/>
  </cellStyleXfs>
  <cellXfs count="32">
    <xf numFmtId="0" fontId="0" fillId="0" borderId="0" xfId="0"/>
    <xf numFmtId="0" fontId="2" fillId="0" borderId="0" xfId="0" applyFont="1" applyAlignment="1">
      <alignment vertical="top"/>
    </xf>
    <xf numFmtId="0" fontId="2" fillId="0" borderId="0" xfId="0" applyFont="1" applyAlignment="1">
      <alignment horizontal="center" vertical="top"/>
    </xf>
    <xf numFmtId="0" fontId="2" fillId="0" borderId="0" xfId="0" applyFont="1" applyAlignment="1">
      <alignment vertical="top" wrapText="1"/>
    </xf>
    <xf numFmtId="0" fontId="3" fillId="0" borderId="1" xfId="0" applyFont="1" applyBorder="1" applyAlignment="1">
      <alignment horizontal="center" vertical="top" wrapText="1"/>
    </xf>
    <xf numFmtId="0" fontId="5" fillId="0" borderId="1" xfId="0" applyFont="1" applyBorder="1" applyAlignment="1">
      <alignment horizontal="center"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xf>
    <xf numFmtId="49" fontId="3" fillId="0" borderId="0" xfId="0" applyNumberFormat="1" applyFont="1" applyBorder="1" applyAlignment="1">
      <alignment horizontal="center" vertical="top" wrapText="1"/>
    </xf>
    <xf numFmtId="0" fontId="9" fillId="0" borderId="0" xfId="0" applyFont="1" applyBorder="1" applyAlignment="1">
      <alignment horizontal="left" vertical="top" wrapText="1"/>
    </xf>
    <xf numFmtId="0" fontId="9" fillId="0" borderId="0" xfId="0" applyFont="1" applyBorder="1" applyAlignment="1">
      <alignment horizontal="center" vertical="top" wrapText="1"/>
    </xf>
    <xf numFmtId="0" fontId="9" fillId="0" borderId="0" xfId="0" applyFont="1" applyFill="1" applyBorder="1" applyAlignment="1">
      <alignment horizontal="center" vertical="top"/>
    </xf>
    <xf numFmtId="0" fontId="9" fillId="2" borderId="0" xfId="0" applyFont="1" applyFill="1" applyBorder="1" applyAlignment="1">
      <alignment vertical="top" wrapText="1"/>
    </xf>
    <xf numFmtId="0" fontId="32" fillId="0" borderId="0" xfId="1" applyFont="1" applyFill="1" applyBorder="1"/>
    <xf numFmtId="0" fontId="1" fillId="0" borderId="0" xfId="0" applyFont="1" applyAlignment="1">
      <alignment horizontal="center" vertical="top" wrapText="1"/>
    </xf>
    <xf numFmtId="4" fontId="1" fillId="0" borderId="0" xfId="0" applyNumberFormat="1" applyFont="1" applyAlignment="1">
      <alignment horizontal="left" vertical="top"/>
    </xf>
    <xf numFmtId="4" fontId="3" fillId="0" borderId="1" xfId="0" applyNumberFormat="1" applyFont="1" applyBorder="1" applyAlignment="1">
      <alignment horizontal="center" vertical="top" wrapText="1"/>
    </xf>
    <xf numFmtId="4" fontId="9" fillId="0" borderId="0" xfId="0" applyNumberFormat="1" applyFont="1" applyFill="1" applyBorder="1" applyAlignment="1">
      <alignment horizontal="center" vertical="top"/>
    </xf>
    <xf numFmtId="4" fontId="2" fillId="0" borderId="0" xfId="0" applyNumberFormat="1" applyFont="1" applyAlignment="1">
      <alignment horizontal="center" vertical="top"/>
    </xf>
    <xf numFmtId="49" fontId="3" fillId="0" borderId="1" xfId="0" applyNumberFormat="1" applyFont="1" applyFill="1" applyBorder="1" applyAlignment="1">
      <alignment horizontal="center" vertical="top" wrapText="1"/>
    </xf>
    <xf numFmtId="0" fontId="3" fillId="0" borderId="1" xfId="0" applyFont="1" applyFill="1" applyBorder="1" applyAlignment="1">
      <alignment vertical="top" wrapText="1"/>
    </xf>
    <xf numFmtId="4" fontId="3" fillId="0" borderId="1" xfId="0" applyNumberFormat="1" applyFont="1" applyFill="1" applyBorder="1" applyAlignment="1">
      <alignment horizontal="center" vertical="top" wrapText="1"/>
    </xf>
    <xf numFmtId="0" fontId="2" fillId="0" borderId="0" xfId="0" applyFont="1" applyFill="1" applyAlignment="1">
      <alignment vertical="top"/>
    </xf>
    <xf numFmtId="0" fontId="5" fillId="0" borderId="1" xfId="0" applyFont="1" applyFill="1" applyBorder="1" applyAlignment="1">
      <alignment horizontal="right" vertical="top" wrapText="1"/>
    </xf>
    <xf numFmtId="0" fontId="9" fillId="0" borderId="1" xfId="0" applyFont="1" applyFill="1" applyBorder="1" applyAlignment="1">
      <alignment horizontal="center" vertical="top" wrapText="1"/>
    </xf>
    <xf numFmtId="4" fontId="3" fillId="0" borderId="1" xfId="0" applyNumberFormat="1" applyFont="1" applyFill="1" applyBorder="1" applyAlignment="1">
      <alignment horizontal="center" vertical="top"/>
    </xf>
    <xf numFmtId="0" fontId="3" fillId="0" borderId="1" xfId="0" applyFont="1" applyFill="1" applyBorder="1" applyAlignment="1">
      <alignment vertical="top"/>
    </xf>
    <xf numFmtId="17" fontId="3" fillId="0" borderId="1" xfId="0" applyNumberFormat="1" applyFont="1" applyFill="1" applyBorder="1" applyAlignment="1">
      <alignment horizontal="center" vertical="top" wrapText="1"/>
    </xf>
    <xf numFmtId="0" fontId="3" fillId="0" borderId="1" xfId="0" applyFont="1" applyFill="1" applyBorder="1" applyAlignment="1">
      <alignment horizontal="justify" vertical="top" wrapText="1"/>
    </xf>
    <xf numFmtId="0" fontId="9"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4" fontId="6" fillId="0" borderId="1" xfId="0" applyNumberFormat="1" applyFont="1" applyFill="1" applyBorder="1" applyAlignment="1">
      <alignment horizontal="center" vertical="top"/>
    </xf>
  </cellXfs>
  <cellStyles count="63">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omma 2" xfId="29"/>
    <cellStyle name="Comma 2 2" xfId="30"/>
    <cellStyle name="Comma 2 3" xfId="31"/>
    <cellStyle name="Comma 2 4" xfId="32"/>
    <cellStyle name="Comma 3" xfId="33"/>
    <cellStyle name="Explanatory Text 2" xfId="34"/>
    <cellStyle name="Good 2" xfId="35"/>
    <cellStyle name="Heading" xfId="36"/>
    <cellStyle name="Heading 1 2" xfId="37"/>
    <cellStyle name="Heading 2 2" xfId="38"/>
    <cellStyle name="Heading 3 2" xfId="39"/>
    <cellStyle name="Heading 4 2" xfId="40"/>
    <cellStyle name="Input 2" xfId="41"/>
    <cellStyle name="Linked Cell 2" xfId="42"/>
    <cellStyle name="Neutral 2" xfId="43"/>
    <cellStyle name="Normal" xfId="0" builtinId="0"/>
    <cellStyle name="Normal 2" xfId="44"/>
    <cellStyle name="Normal 2 2" xfId="45"/>
    <cellStyle name="Normal 2 2 2" xfId="46"/>
    <cellStyle name="Normal 2 3" xfId="47"/>
    <cellStyle name="Normal 3" xfId="48"/>
    <cellStyle name="Normal 3 2" xfId="49"/>
    <cellStyle name="Normal 3 3" xfId="50"/>
    <cellStyle name="Normal 4" xfId="51"/>
    <cellStyle name="Normal 5" xfId="52"/>
    <cellStyle name="Normal 6" xfId="53"/>
    <cellStyle name="Normal 6 2" xfId="54"/>
    <cellStyle name="Normal 7" xfId="1"/>
    <cellStyle name="Note 2" xfId="55"/>
    <cellStyle name="Note 2 2" xfId="56"/>
    <cellStyle name="Note 3" xfId="57"/>
    <cellStyle name="Output 2" xfId="58"/>
    <cellStyle name="Subdiv" xfId="59"/>
    <cellStyle name="Title 2" xfId="60"/>
    <cellStyle name="Total 2" xfId="61"/>
    <cellStyle name="Warning Text 2" xfId="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zoomScale="110" zoomScaleNormal="110" workbookViewId="0">
      <pane ySplit="3" topLeftCell="A4" activePane="bottomLeft" state="frozen"/>
      <selection pane="bottomLeft" activeCell="L39" sqref="L39"/>
    </sheetView>
  </sheetViews>
  <sheetFormatPr defaultRowHeight="15.75" outlineLevelCol="1" x14ac:dyDescent="0.25"/>
  <cols>
    <col min="1" max="1" width="7.140625" style="2" bestFit="1" customWidth="1"/>
    <col min="2" max="2" width="67.140625" style="3" customWidth="1"/>
    <col min="3" max="3" width="12.85546875" style="1" customWidth="1"/>
    <col min="4" max="4" width="9" style="1" customWidth="1"/>
    <col min="5" max="5" width="7.85546875" style="2" customWidth="1"/>
    <col min="6" max="6" width="10" style="2" customWidth="1"/>
    <col min="7" max="7" width="9.28515625" style="18" customWidth="1"/>
    <col min="8" max="8" width="22" style="1" customWidth="1"/>
    <col min="9" max="9" width="0" style="1" hidden="1" customWidth="1" outlineLevel="1"/>
    <col min="10" max="10" width="9.140625" style="1" hidden="1" customWidth="1" outlineLevel="1"/>
    <col min="11" max="11" width="9.140625" style="1" collapsed="1"/>
    <col min="12" max="12" width="9.140625" style="1"/>
    <col min="13" max="13" width="9.140625" style="1" customWidth="1"/>
    <col min="14" max="256" width="9.140625" style="1"/>
    <col min="257" max="257" width="6.28515625" style="1" customWidth="1"/>
    <col min="258" max="258" width="63.140625" style="1" customWidth="1"/>
    <col min="259" max="259" width="15.28515625" style="1" customWidth="1"/>
    <col min="260" max="260" width="9.85546875" style="1" customWidth="1"/>
    <col min="261" max="261" width="8.42578125" style="1" customWidth="1"/>
    <col min="262" max="262" width="9.5703125" style="1" customWidth="1"/>
    <col min="263" max="263" width="9.42578125" style="1" customWidth="1"/>
    <col min="264" max="264" width="20.85546875" style="1" customWidth="1"/>
    <col min="265" max="512" width="9.140625" style="1"/>
    <col min="513" max="513" width="6.28515625" style="1" customWidth="1"/>
    <col min="514" max="514" width="63.140625" style="1" customWidth="1"/>
    <col min="515" max="515" width="15.28515625" style="1" customWidth="1"/>
    <col min="516" max="516" width="9.85546875" style="1" customWidth="1"/>
    <col min="517" max="517" width="8.42578125" style="1" customWidth="1"/>
    <col min="518" max="518" width="9.5703125" style="1" customWidth="1"/>
    <col min="519" max="519" width="9.42578125" style="1" customWidth="1"/>
    <col min="520" max="520" width="20.85546875" style="1" customWidth="1"/>
    <col min="521" max="768" width="9.140625" style="1"/>
    <col min="769" max="769" width="6.28515625" style="1" customWidth="1"/>
    <col min="770" max="770" width="63.140625" style="1" customWidth="1"/>
    <col min="771" max="771" width="15.28515625" style="1" customWidth="1"/>
    <col min="772" max="772" width="9.85546875" style="1" customWidth="1"/>
    <col min="773" max="773" width="8.42578125" style="1" customWidth="1"/>
    <col min="774" max="774" width="9.5703125" style="1" customWidth="1"/>
    <col min="775" max="775" width="9.42578125" style="1" customWidth="1"/>
    <col min="776" max="776" width="20.85546875" style="1" customWidth="1"/>
    <col min="777" max="1024" width="9.140625" style="1"/>
    <col min="1025" max="1025" width="6.28515625" style="1" customWidth="1"/>
    <col min="1026" max="1026" width="63.140625" style="1" customWidth="1"/>
    <col min="1027" max="1027" width="15.28515625" style="1" customWidth="1"/>
    <col min="1028" max="1028" width="9.85546875" style="1" customWidth="1"/>
    <col min="1029" max="1029" width="8.42578125" style="1" customWidth="1"/>
    <col min="1030" max="1030" width="9.5703125" style="1" customWidth="1"/>
    <col min="1031" max="1031" width="9.42578125" style="1" customWidth="1"/>
    <col min="1032" max="1032" width="20.85546875" style="1" customWidth="1"/>
    <col min="1033" max="1280" width="9.140625" style="1"/>
    <col min="1281" max="1281" width="6.28515625" style="1" customWidth="1"/>
    <col min="1282" max="1282" width="63.140625" style="1" customWidth="1"/>
    <col min="1283" max="1283" width="15.28515625" style="1" customWidth="1"/>
    <col min="1284" max="1284" width="9.85546875" style="1" customWidth="1"/>
    <col min="1285" max="1285" width="8.42578125" style="1" customWidth="1"/>
    <col min="1286" max="1286" width="9.5703125" style="1" customWidth="1"/>
    <col min="1287" max="1287" width="9.42578125" style="1" customWidth="1"/>
    <col min="1288" max="1288" width="20.85546875" style="1" customWidth="1"/>
    <col min="1289" max="1536" width="9.140625" style="1"/>
    <col min="1537" max="1537" width="6.28515625" style="1" customWidth="1"/>
    <col min="1538" max="1538" width="63.140625" style="1" customWidth="1"/>
    <col min="1539" max="1539" width="15.28515625" style="1" customWidth="1"/>
    <col min="1540" max="1540" width="9.85546875" style="1" customWidth="1"/>
    <col min="1541" max="1541" width="8.42578125" style="1" customWidth="1"/>
    <col min="1542" max="1542" width="9.5703125" style="1" customWidth="1"/>
    <col min="1543" max="1543" width="9.42578125" style="1" customWidth="1"/>
    <col min="1544" max="1544" width="20.85546875" style="1" customWidth="1"/>
    <col min="1545" max="1792" width="9.140625" style="1"/>
    <col min="1793" max="1793" width="6.28515625" style="1" customWidth="1"/>
    <col min="1794" max="1794" width="63.140625" style="1" customWidth="1"/>
    <col min="1795" max="1795" width="15.28515625" style="1" customWidth="1"/>
    <col min="1796" max="1796" width="9.85546875" style="1" customWidth="1"/>
    <col min="1797" max="1797" width="8.42578125" style="1" customWidth="1"/>
    <col min="1798" max="1798" width="9.5703125" style="1" customWidth="1"/>
    <col min="1799" max="1799" width="9.42578125" style="1" customWidth="1"/>
    <col min="1800" max="1800" width="20.85546875" style="1" customWidth="1"/>
    <col min="1801" max="2048" width="9.140625" style="1"/>
    <col min="2049" max="2049" width="6.28515625" style="1" customWidth="1"/>
    <col min="2050" max="2050" width="63.140625" style="1" customWidth="1"/>
    <col min="2051" max="2051" width="15.28515625" style="1" customWidth="1"/>
    <col min="2052" max="2052" width="9.85546875" style="1" customWidth="1"/>
    <col min="2053" max="2053" width="8.42578125" style="1" customWidth="1"/>
    <col min="2054" max="2054" width="9.5703125" style="1" customWidth="1"/>
    <col min="2055" max="2055" width="9.42578125" style="1" customWidth="1"/>
    <col min="2056" max="2056" width="20.85546875" style="1" customWidth="1"/>
    <col min="2057" max="2304" width="9.140625" style="1"/>
    <col min="2305" max="2305" width="6.28515625" style="1" customWidth="1"/>
    <col min="2306" max="2306" width="63.140625" style="1" customWidth="1"/>
    <col min="2307" max="2307" width="15.28515625" style="1" customWidth="1"/>
    <col min="2308" max="2308" width="9.85546875" style="1" customWidth="1"/>
    <col min="2309" max="2309" width="8.42578125" style="1" customWidth="1"/>
    <col min="2310" max="2310" width="9.5703125" style="1" customWidth="1"/>
    <col min="2311" max="2311" width="9.42578125" style="1" customWidth="1"/>
    <col min="2312" max="2312" width="20.85546875" style="1" customWidth="1"/>
    <col min="2313" max="2560" width="9.140625" style="1"/>
    <col min="2561" max="2561" width="6.28515625" style="1" customWidth="1"/>
    <col min="2562" max="2562" width="63.140625" style="1" customWidth="1"/>
    <col min="2563" max="2563" width="15.28515625" style="1" customWidth="1"/>
    <col min="2564" max="2564" width="9.85546875" style="1" customWidth="1"/>
    <col min="2565" max="2565" width="8.42578125" style="1" customWidth="1"/>
    <col min="2566" max="2566" width="9.5703125" style="1" customWidth="1"/>
    <col min="2567" max="2567" width="9.42578125" style="1" customWidth="1"/>
    <col min="2568" max="2568" width="20.85546875" style="1" customWidth="1"/>
    <col min="2569" max="2816" width="9.140625" style="1"/>
    <col min="2817" max="2817" width="6.28515625" style="1" customWidth="1"/>
    <col min="2818" max="2818" width="63.140625" style="1" customWidth="1"/>
    <col min="2819" max="2819" width="15.28515625" style="1" customWidth="1"/>
    <col min="2820" max="2820" width="9.85546875" style="1" customWidth="1"/>
    <col min="2821" max="2821" width="8.42578125" style="1" customWidth="1"/>
    <col min="2822" max="2822" width="9.5703125" style="1" customWidth="1"/>
    <col min="2823" max="2823" width="9.42578125" style="1" customWidth="1"/>
    <col min="2824" max="2824" width="20.85546875" style="1" customWidth="1"/>
    <col min="2825" max="3072" width="9.140625" style="1"/>
    <col min="3073" max="3073" width="6.28515625" style="1" customWidth="1"/>
    <col min="3074" max="3074" width="63.140625" style="1" customWidth="1"/>
    <col min="3075" max="3075" width="15.28515625" style="1" customWidth="1"/>
    <col min="3076" max="3076" width="9.85546875" style="1" customWidth="1"/>
    <col min="3077" max="3077" width="8.42578125" style="1" customWidth="1"/>
    <col min="3078" max="3078" width="9.5703125" style="1" customWidth="1"/>
    <col min="3079" max="3079" width="9.42578125" style="1" customWidth="1"/>
    <col min="3080" max="3080" width="20.85546875" style="1" customWidth="1"/>
    <col min="3081" max="3328" width="9.140625" style="1"/>
    <col min="3329" max="3329" width="6.28515625" style="1" customWidth="1"/>
    <col min="3330" max="3330" width="63.140625" style="1" customWidth="1"/>
    <col min="3331" max="3331" width="15.28515625" style="1" customWidth="1"/>
    <col min="3332" max="3332" width="9.85546875" style="1" customWidth="1"/>
    <col min="3333" max="3333" width="8.42578125" style="1" customWidth="1"/>
    <col min="3334" max="3334" width="9.5703125" style="1" customWidth="1"/>
    <col min="3335" max="3335" width="9.42578125" style="1" customWidth="1"/>
    <col min="3336" max="3336" width="20.85546875" style="1" customWidth="1"/>
    <col min="3337" max="3584" width="9.140625" style="1"/>
    <col min="3585" max="3585" width="6.28515625" style="1" customWidth="1"/>
    <col min="3586" max="3586" width="63.140625" style="1" customWidth="1"/>
    <col min="3587" max="3587" width="15.28515625" style="1" customWidth="1"/>
    <col min="3588" max="3588" width="9.85546875" style="1" customWidth="1"/>
    <col min="3589" max="3589" width="8.42578125" style="1" customWidth="1"/>
    <col min="3590" max="3590" width="9.5703125" style="1" customWidth="1"/>
    <col min="3591" max="3591" width="9.42578125" style="1" customWidth="1"/>
    <col min="3592" max="3592" width="20.85546875" style="1" customWidth="1"/>
    <col min="3593" max="3840" width="9.140625" style="1"/>
    <col min="3841" max="3841" width="6.28515625" style="1" customWidth="1"/>
    <col min="3842" max="3842" width="63.140625" style="1" customWidth="1"/>
    <col min="3843" max="3843" width="15.28515625" style="1" customWidth="1"/>
    <col min="3844" max="3844" width="9.85546875" style="1" customWidth="1"/>
    <col min="3845" max="3845" width="8.42578125" style="1" customWidth="1"/>
    <col min="3846" max="3846" width="9.5703125" style="1" customWidth="1"/>
    <col min="3847" max="3847" width="9.42578125" style="1" customWidth="1"/>
    <col min="3848" max="3848" width="20.85546875" style="1" customWidth="1"/>
    <col min="3849" max="4096" width="9.140625" style="1"/>
    <col min="4097" max="4097" width="6.28515625" style="1" customWidth="1"/>
    <col min="4098" max="4098" width="63.140625" style="1" customWidth="1"/>
    <col min="4099" max="4099" width="15.28515625" style="1" customWidth="1"/>
    <col min="4100" max="4100" width="9.85546875" style="1" customWidth="1"/>
    <col min="4101" max="4101" width="8.42578125" style="1" customWidth="1"/>
    <col min="4102" max="4102" width="9.5703125" style="1" customWidth="1"/>
    <col min="4103" max="4103" width="9.42578125" style="1" customWidth="1"/>
    <col min="4104" max="4104" width="20.85546875" style="1" customWidth="1"/>
    <col min="4105" max="4352" width="9.140625" style="1"/>
    <col min="4353" max="4353" width="6.28515625" style="1" customWidth="1"/>
    <col min="4354" max="4354" width="63.140625" style="1" customWidth="1"/>
    <col min="4355" max="4355" width="15.28515625" style="1" customWidth="1"/>
    <col min="4356" max="4356" width="9.85546875" style="1" customWidth="1"/>
    <col min="4357" max="4357" width="8.42578125" style="1" customWidth="1"/>
    <col min="4358" max="4358" width="9.5703125" style="1" customWidth="1"/>
    <col min="4359" max="4359" width="9.42578125" style="1" customWidth="1"/>
    <col min="4360" max="4360" width="20.85546875" style="1" customWidth="1"/>
    <col min="4361" max="4608" width="9.140625" style="1"/>
    <col min="4609" max="4609" width="6.28515625" style="1" customWidth="1"/>
    <col min="4610" max="4610" width="63.140625" style="1" customWidth="1"/>
    <col min="4611" max="4611" width="15.28515625" style="1" customWidth="1"/>
    <col min="4612" max="4612" width="9.85546875" style="1" customWidth="1"/>
    <col min="4613" max="4613" width="8.42578125" style="1" customWidth="1"/>
    <col min="4614" max="4614" width="9.5703125" style="1" customWidth="1"/>
    <col min="4615" max="4615" width="9.42578125" style="1" customWidth="1"/>
    <col min="4616" max="4616" width="20.85546875" style="1" customWidth="1"/>
    <col min="4617" max="4864" width="9.140625" style="1"/>
    <col min="4865" max="4865" width="6.28515625" style="1" customWidth="1"/>
    <col min="4866" max="4866" width="63.140625" style="1" customWidth="1"/>
    <col min="4867" max="4867" width="15.28515625" style="1" customWidth="1"/>
    <col min="4868" max="4868" width="9.85546875" style="1" customWidth="1"/>
    <col min="4869" max="4869" width="8.42578125" style="1" customWidth="1"/>
    <col min="4870" max="4870" width="9.5703125" style="1" customWidth="1"/>
    <col min="4871" max="4871" width="9.42578125" style="1" customWidth="1"/>
    <col min="4872" max="4872" width="20.85546875" style="1" customWidth="1"/>
    <col min="4873" max="5120" width="9.140625" style="1"/>
    <col min="5121" max="5121" width="6.28515625" style="1" customWidth="1"/>
    <col min="5122" max="5122" width="63.140625" style="1" customWidth="1"/>
    <col min="5123" max="5123" width="15.28515625" style="1" customWidth="1"/>
    <col min="5124" max="5124" width="9.85546875" style="1" customWidth="1"/>
    <col min="5125" max="5125" width="8.42578125" style="1" customWidth="1"/>
    <col min="5126" max="5126" width="9.5703125" style="1" customWidth="1"/>
    <col min="5127" max="5127" width="9.42578125" style="1" customWidth="1"/>
    <col min="5128" max="5128" width="20.85546875" style="1" customWidth="1"/>
    <col min="5129" max="5376" width="9.140625" style="1"/>
    <col min="5377" max="5377" width="6.28515625" style="1" customWidth="1"/>
    <col min="5378" max="5378" width="63.140625" style="1" customWidth="1"/>
    <col min="5379" max="5379" width="15.28515625" style="1" customWidth="1"/>
    <col min="5380" max="5380" width="9.85546875" style="1" customWidth="1"/>
    <col min="5381" max="5381" width="8.42578125" style="1" customWidth="1"/>
    <col min="5382" max="5382" width="9.5703125" style="1" customWidth="1"/>
    <col min="5383" max="5383" width="9.42578125" style="1" customWidth="1"/>
    <col min="5384" max="5384" width="20.85546875" style="1" customWidth="1"/>
    <col min="5385" max="5632" width="9.140625" style="1"/>
    <col min="5633" max="5633" width="6.28515625" style="1" customWidth="1"/>
    <col min="5634" max="5634" width="63.140625" style="1" customWidth="1"/>
    <col min="5635" max="5635" width="15.28515625" style="1" customWidth="1"/>
    <col min="5636" max="5636" width="9.85546875" style="1" customWidth="1"/>
    <col min="5637" max="5637" width="8.42578125" style="1" customWidth="1"/>
    <col min="5638" max="5638" width="9.5703125" style="1" customWidth="1"/>
    <col min="5639" max="5639" width="9.42578125" style="1" customWidth="1"/>
    <col min="5640" max="5640" width="20.85546875" style="1" customWidth="1"/>
    <col min="5641" max="5888" width="9.140625" style="1"/>
    <col min="5889" max="5889" width="6.28515625" style="1" customWidth="1"/>
    <col min="5890" max="5890" width="63.140625" style="1" customWidth="1"/>
    <col min="5891" max="5891" width="15.28515625" style="1" customWidth="1"/>
    <col min="5892" max="5892" width="9.85546875" style="1" customWidth="1"/>
    <col min="5893" max="5893" width="8.42578125" style="1" customWidth="1"/>
    <col min="5894" max="5894" width="9.5703125" style="1" customWidth="1"/>
    <col min="5895" max="5895" width="9.42578125" style="1" customWidth="1"/>
    <col min="5896" max="5896" width="20.85546875" style="1" customWidth="1"/>
    <col min="5897" max="6144" width="9.140625" style="1"/>
    <col min="6145" max="6145" width="6.28515625" style="1" customWidth="1"/>
    <col min="6146" max="6146" width="63.140625" style="1" customWidth="1"/>
    <col min="6147" max="6147" width="15.28515625" style="1" customWidth="1"/>
    <col min="6148" max="6148" width="9.85546875" style="1" customWidth="1"/>
    <col min="6149" max="6149" width="8.42578125" style="1" customWidth="1"/>
    <col min="6150" max="6150" width="9.5703125" style="1" customWidth="1"/>
    <col min="6151" max="6151" width="9.42578125" style="1" customWidth="1"/>
    <col min="6152" max="6152" width="20.85546875" style="1" customWidth="1"/>
    <col min="6153" max="6400" width="9.140625" style="1"/>
    <col min="6401" max="6401" width="6.28515625" style="1" customWidth="1"/>
    <col min="6402" max="6402" width="63.140625" style="1" customWidth="1"/>
    <col min="6403" max="6403" width="15.28515625" style="1" customWidth="1"/>
    <col min="6404" max="6404" width="9.85546875" style="1" customWidth="1"/>
    <col min="6405" max="6405" width="8.42578125" style="1" customWidth="1"/>
    <col min="6406" max="6406" width="9.5703125" style="1" customWidth="1"/>
    <col min="6407" max="6407" width="9.42578125" style="1" customWidth="1"/>
    <col min="6408" max="6408" width="20.85546875" style="1" customWidth="1"/>
    <col min="6409" max="6656" width="9.140625" style="1"/>
    <col min="6657" max="6657" width="6.28515625" style="1" customWidth="1"/>
    <col min="6658" max="6658" width="63.140625" style="1" customWidth="1"/>
    <col min="6659" max="6659" width="15.28515625" style="1" customWidth="1"/>
    <col min="6660" max="6660" width="9.85546875" style="1" customWidth="1"/>
    <col min="6661" max="6661" width="8.42578125" style="1" customWidth="1"/>
    <col min="6662" max="6662" width="9.5703125" style="1" customWidth="1"/>
    <col min="6663" max="6663" width="9.42578125" style="1" customWidth="1"/>
    <col min="6664" max="6664" width="20.85546875" style="1" customWidth="1"/>
    <col min="6665" max="6912" width="9.140625" style="1"/>
    <col min="6913" max="6913" width="6.28515625" style="1" customWidth="1"/>
    <col min="6914" max="6914" width="63.140625" style="1" customWidth="1"/>
    <col min="6915" max="6915" width="15.28515625" style="1" customWidth="1"/>
    <col min="6916" max="6916" width="9.85546875" style="1" customWidth="1"/>
    <col min="6917" max="6917" width="8.42578125" style="1" customWidth="1"/>
    <col min="6918" max="6918" width="9.5703125" style="1" customWidth="1"/>
    <col min="6919" max="6919" width="9.42578125" style="1" customWidth="1"/>
    <col min="6920" max="6920" width="20.85546875" style="1" customWidth="1"/>
    <col min="6921" max="7168" width="9.140625" style="1"/>
    <col min="7169" max="7169" width="6.28515625" style="1" customWidth="1"/>
    <col min="7170" max="7170" width="63.140625" style="1" customWidth="1"/>
    <col min="7171" max="7171" width="15.28515625" style="1" customWidth="1"/>
    <col min="7172" max="7172" width="9.85546875" style="1" customWidth="1"/>
    <col min="7173" max="7173" width="8.42578125" style="1" customWidth="1"/>
    <col min="7174" max="7174" width="9.5703125" style="1" customWidth="1"/>
    <col min="7175" max="7175" width="9.42578125" style="1" customWidth="1"/>
    <col min="7176" max="7176" width="20.85546875" style="1" customWidth="1"/>
    <col min="7177" max="7424" width="9.140625" style="1"/>
    <col min="7425" max="7425" width="6.28515625" style="1" customWidth="1"/>
    <col min="7426" max="7426" width="63.140625" style="1" customWidth="1"/>
    <col min="7427" max="7427" width="15.28515625" style="1" customWidth="1"/>
    <col min="7428" max="7428" width="9.85546875" style="1" customWidth="1"/>
    <col min="7429" max="7429" width="8.42578125" style="1" customWidth="1"/>
    <col min="7430" max="7430" width="9.5703125" style="1" customWidth="1"/>
    <col min="7431" max="7431" width="9.42578125" style="1" customWidth="1"/>
    <col min="7432" max="7432" width="20.85546875" style="1" customWidth="1"/>
    <col min="7433" max="7680" width="9.140625" style="1"/>
    <col min="7681" max="7681" width="6.28515625" style="1" customWidth="1"/>
    <col min="7682" max="7682" width="63.140625" style="1" customWidth="1"/>
    <col min="7683" max="7683" width="15.28515625" style="1" customWidth="1"/>
    <col min="7684" max="7684" width="9.85546875" style="1" customWidth="1"/>
    <col min="7685" max="7685" width="8.42578125" style="1" customWidth="1"/>
    <col min="7686" max="7686" width="9.5703125" style="1" customWidth="1"/>
    <col min="7687" max="7687" width="9.42578125" style="1" customWidth="1"/>
    <col min="7688" max="7688" width="20.85546875" style="1" customWidth="1"/>
    <col min="7689" max="7936" width="9.140625" style="1"/>
    <col min="7937" max="7937" width="6.28515625" style="1" customWidth="1"/>
    <col min="7938" max="7938" width="63.140625" style="1" customWidth="1"/>
    <col min="7939" max="7939" width="15.28515625" style="1" customWidth="1"/>
    <col min="7940" max="7940" width="9.85546875" style="1" customWidth="1"/>
    <col min="7941" max="7941" width="8.42578125" style="1" customWidth="1"/>
    <col min="7942" max="7942" width="9.5703125" style="1" customWidth="1"/>
    <col min="7943" max="7943" width="9.42578125" style="1" customWidth="1"/>
    <col min="7944" max="7944" width="20.85546875" style="1" customWidth="1"/>
    <col min="7945" max="8192" width="9.140625" style="1"/>
    <col min="8193" max="8193" width="6.28515625" style="1" customWidth="1"/>
    <col min="8194" max="8194" width="63.140625" style="1" customWidth="1"/>
    <col min="8195" max="8195" width="15.28515625" style="1" customWidth="1"/>
    <col min="8196" max="8196" width="9.85546875" style="1" customWidth="1"/>
    <col min="8197" max="8197" width="8.42578125" style="1" customWidth="1"/>
    <col min="8198" max="8198" width="9.5703125" style="1" customWidth="1"/>
    <col min="8199" max="8199" width="9.42578125" style="1" customWidth="1"/>
    <col min="8200" max="8200" width="20.85546875" style="1" customWidth="1"/>
    <col min="8201" max="8448" width="9.140625" style="1"/>
    <col min="8449" max="8449" width="6.28515625" style="1" customWidth="1"/>
    <col min="8450" max="8450" width="63.140625" style="1" customWidth="1"/>
    <col min="8451" max="8451" width="15.28515625" style="1" customWidth="1"/>
    <col min="8452" max="8452" width="9.85546875" style="1" customWidth="1"/>
    <col min="8453" max="8453" width="8.42578125" style="1" customWidth="1"/>
    <col min="8454" max="8454" width="9.5703125" style="1" customWidth="1"/>
    <col min="8455" max="8455" width="9.42578125" style="1" customWidth="1"/>
    <col min="8456" max="8456" width="20.85546875" style="1" customWidth="1"/>
    <col min="8457" max="8704" width="9.140625" style="1"/>
    <col min="8705" max="8705" width="6.28515625" style="1" customWidth="1"/>
    <col min="8706" max="8706" width="63.140625" style="1" customWidth="1"/>
    <col min="8707" max="8707" width="15.28515625" style="1" customWidth="1"/>
    <col min="8708" max="8708" width="9.85546875" style="1" customWidth="1"/>
    <col min="8709" max="8709" width="8.42578125" style="1" customWidth="1"/>
    <col min="8710" max="8710" width="9.5703125" style="1" customWidth="1"/>
    <col min="8711" max="8711" width="9.42578125" style="1" customWidth="1"/>
    <col min="8712" max="8712" width="20.85546875" style="1" customWidth="1"/>
    <col min="8713" max="8960" width="9.140625" style="1"/>
    <col min="8961" max="8961" width="6.28515625" style="1" customWidth="1"/>
    <col min="8962" max="8962" width="63.140625" style="1" customWidth="1"/>
    <col min="8963" max="8963" width="15.28515625" style="1" customWidth="1"/>
    <col min="8964" max="8964" width="9.85546875" style="1" customWidth="1"/>
    <col min="8965" max="8965" width="8.42578125" style="1" customWidth="1"/>
    <col min="8966" max="8966" width="9.5703125" style="1" customWidth="1"/>
    <col min="8967" max="8967" width="9.42578125" style="1" customWidth="1"/>
    <col min="8968" max="8968" width="20.85546875" style="1" customWidth="1"/>
    <col min="8969" max="9216" width="9.140625" style="1"/>
    <col min="9217" max="9217" width="6.28515625" style="1" customWidth="1"/>
    <col min="9218" max="9218" width="63.140625" style="1" customWidth="1"/>
    <col min="9219" max="9219" width="15.28515625" style="1" customWidth="1"/>
    <col min="9220" max="9220" width="9.85546875" style="1" customWidth="1"/>
    <col min="9221" max="9221" width="8.42578125" style="1" customWidth="1"/>
    <col min="9222" max="9222" width="9.5703125" style="1" customWidth="1"/>
    <col min="9223" max="9223" width="9.42578125" style="1" customWidth="1"/>
    <col min="9224" max="9224" width="20.85546875" style="1" customWidth="1"/>
    <col min="9225" max="9472" width="9.140625" style="1"/>
    <col min="9473" max="9473" width="6.28515625" style="1" customWidth="1"/>
    <col min="9474" max="9474" width="63.140625" style="1" customWidth="1"/>
    <col min="9475" max="9475" width="15.28515625" style="1" customWidth="1"/>
    <col min="9476" max="9476" width="9.85546875" style="1" customWidth="1"/>
    <col min="9477" max="9477" width="8.42578125" style="1" customWidth="1"/>
    <col min="9478" max="9478" width="9.5703125" style="1" customWidth="1"/>
    <col min="9479" max="9479" width="9.42578125" style="1" customWidth="1"/>
    <col min="9480" max="9480" width="20.85546875" style="1" customWidth="1"/>
    <col min="9481" max="9728" width="9.140625" style="1"/>
    <col min="9729" max="9729" width="6.28515625" style="1" customWidth="1"/>
    <col min="9730" max="9730" width="63.140625" style="1" customWidth="1"/>
    <col min="9731" max="9731" width="15.28515625" style="1" customWidth="1"/>
    <col min="9732" max="9732" width="9.85546875" style="1" customWidth="1"/>
    <col min="9733" max="9733" width="8.42578125" style="1" customWidth="1"/>
    <col min="9734" max="9734" width="9.5703125" style="1" customWidth="1"/>
    <col min="9735" max="9735" width="9.42578125" style="1" customWidth="1"/>
    <col min="9736" max="9736" width="20.85546875" style="1" customWidth="1"/>
    <col min="9737" max="9984" width="9.140625" style="1"/>
    <col min="9985" max="9985" width="6.28515625" style="1" customWidth="1"/>
    <col min="9986" max="9986" width="63.140625" style="1" customWidth="1"/>
    <col min="9987" max="9987" width="15.28515625" style="1" customWidth="1"/>
    <col min="9988" max="9988" width="9.85546875" style="1" customWidth="1"/>
    <col min="9989" max="9989" width="8.42578125" style="1" customWidth="1"/>
    <col min="9990" max="9990" width="9.5703125" style="1" customWidth="1"/>
    <col min="9991" max="9991" width="9.42578125" style="1" customWidth="1"/>
    <col min="9992" max="9992" width="20.85546875" style="1" customWidth="1"/>
    <col min="9993" max="10240" width="9.140625" style="1"/>
    <col min="10241" max="10241" width="6.28515625" style="1" customWidth="1"/>
    <col min="10242" max="10242" width="63.140625" style="1" customWidth="1"/>
    <col min="10243" max="10243" width="15.28515625" style="1" customWidth="1"/>
    <col min="10244" max="10244" width="9.85546875" style="1" customWidth="1"/>
    <col min="10245" max="10245" width="8.42578125" style="1" customWidth="1"/>
    <col min="10246" max="10246" width="9.5703125" style="1" customWidth="1"/>
    <col min="10247" max="10247" width="9.42578125" style="1" customWidth="1"/>
    <col min="10248" max="10248" width="20.85546875" style="1" customWidth="1"/>
    <col min="10249" max="10496" width="9.140625" style="1"/>
    <col min="10497" max="10497" width="6.28515625" style="1" customWidth="1"/>
    <col min="10498" max="10498" width="63.140625" style="1" customWidth="1"/>
    <col min="10499" max="10499" width="15.28515625" style="1" customWidth="1"/>
    <col min="10500" max="10500" width="9.85546875" style="1" customWidth="1"/>
    <col min="10501" max="10501" width="8.42578125" style="1" customWidth="1"/>
    <col min="10502" max="10502" width="9.5703125" style="1" customWidth="1"/>
    <col min="10503" max="10503" width="9.42578125" style="1" customWidth="1"/>
    <col min="10504" max="10504" width="20.85546875" style="1" customWidth="1"/>
    <col min="10505" max="10752" width="9.140625" style="1"/>
    <col min="10753" max="10753" width="6.28515625" style="1" customWidth="1"/>
    <col min="10754" max="10754" width="63.140625" style="1" customWidth="1"/>
    <col min="10755" max="10755" width="15.28515625" style="1" customWidth="1"/>
    <col min="10756" max="10756" width="9.85546875" style="1" customWidth="1"/>
    <col min="10757" max="10757" width="8.42578125" style="1" customWidth="1"/>
    <col min="10758" max="10758" width="9.5703125" style="1" customWidth="1"/>
    <col min="10759" max="10759" width="9.42578125" style="1" customWidth="1"/>
    <col min="10760" max="10760" width="20.85546875" style="1" customWidth="1"/>
    <col min="10761" max="11008" width="9.140625" style="1"/>
    <col min="11009" max="11009" width="6.28515625" style="1" customWidth="1"/>
    <col min="11010" max="11010" width="63.140625" style="1" customWidth="1"/>
    <col min="11011" max="11011" width="15.28515625" style="1" customWidth="1"/>
    <col min="11012" max="11012" width="9.85546875" style="1" customWidth="1"/>
    <col min="11013" max="11013" width="8.42578125" style="1" customWidth="1"/>
    <col min="11014" max="11014" width="9.5703125" style="1" customWidth="1"/>
    <col min="11015" max="11015" width="9.42578125" style="1" customWidth="1"/>
    <col min="11016" max="11016" width="20.85546875" style="1" customWidth="1"/>
    <col min="11017" max="11264" width="9.140625" style="1"/>
    <col min="11265" max="11265" width="6.28515625" style="1" customWidth="1"/>
    <col min="11266" max="11266" width="63.140625" style="1" customWidth="1"/>
    <col min="11267" max="11267" width="15.28515625" style="1" customWidth="1"/>
    <col min="11268" max="11268" width="9.85546875" style="1" customWidth="1"/>
    <col min="11269" max="11269" width="8.42578125" style="1" customWidth="1"/>
    <col min="11270" max="11270" width="9.5703125" style="1" customWidth="1"/>
    <col min="11271" max="11271" width="9.42578125" style="1" customWidth="1"/>
    <col min="11272" max="11272" width="20.85546875" style="1" customWidth="1"/>
    <col min="11273" max="11520" width="9.140625" style="1"/>
    <col min="11521" max="11521" width="6.28515625" style="1" customWidth="1"/>
    <col min="11522" max="11522" width="63.140625" style="1" customWidth="1"/>
    <col min="11523" max="11523" width="15.28515625" style="1" customWidth="1"/>
    <col min="11524" max="11524" width="9.85546875" style="1" customWidth="1"/>
    <col min="11525" max="11525" width="8.42578125" style="1" customWidth="1"/>
    <col min="11526" max="11526" width="9.5703125" style="1" customWidth="1"/>
    <col min="11527" max="11527" width="9.42578125" style="1" customWidth="1"/>
    <col min="11528" max="11528" width="20.85546875" style="1" customWidth="1"/>
    <col min="11529" max="11776" width="9.140625" style="1"/>
    <col min="11777" max="11777" width="6.28515625" style="1" customWidth="1"/>
    <col min="11778" max="11778" width="63.140625" style="1" customWidth="1"/>
    <col min="11779" max="11779" width="15.28515625" style="1" customWidth="1"/>
    <col min="11780" max="11780" width="9.85546875" style="1" customWidth="1"/>
    <col min="11781" max="11781" width="8.42578125" style="1" customWidth="1"/>
    <col min="11782" max="11782" width="9.5703125" style="1" customWidth="1"/>
    <col min="11783" max="11783" width="9.42578125" style="1" customWidth="1"/>
    <col min="11784" max="11784" width="20.85546875" style="1" customWidth="1"/>
    <col min="11785" max="12032" width="9.140625" style="1"/>
    <col min="12033" max="12033" width="6.28515625" style="1" customWidth="1"/>
    <col min="12034" max="12034" width="63.140625" style="1" customWidth="1"/>
    <col min="12035" max="12035" width="15.28515625" style="1" customWidth="1"/>
    <col min="12036" max="12036" width="9.85546875" style="1" customWidth="1"/>
    <col min="12037" max="12037" width="8.42578125" style="1" customWidth="1"/>
    <col min="12038" max="12038" width="9.5703125" style="1" customWidth="1"/>
    <col min="12039" max="12039" width="9.42578125" style="1" customWidth="1"/>
    <col min="12040" max="12040" width="20.85546875" style="1" customWidth="1"/>
    <col min="12041" max="12288" width="9.140625" style="1"/>
    <col min="12289" max="12289" width="6.28515625" style="1" customWidth="1"/>
    <col min="12290" max="12290" width="63.140625" style="1" customWidth="1"/>
    <col min="12291" max="12291" width="15.28515625" style="1" customWidth="1"/>
    <col min="12292" max="12292" width="9.85546875" style="1" customWidth="1"/>
    <col min="12293" max="12293" width="8.42578125" style="1" customWidth="1"/>
    <col min="12294" max="12294" width="9.5703125" style="1" customWidth="1"/>
    <col min="12295" max="12295" width="9.42578125" style="1" customWidth="1"/>
    <col min="12296" max="12296" width="20.85546875" style="1" customWidth="1"/>
    <col min="12297" max="12544" width="9.140625" style="1"/>
    <col min="12545" max="12545" width="6.28515625" style="1" customWidth="1"/>
    <col min="12546" max="12546" width="63.140625" style="1" customWidth="1"/>
    <col min="12547" max="12547" width="15.28515625" style="1" customWidth="1"/>
    <col min="12548" max="12548" width="9.85546875" style="1" customWidth="1"/>
    <col min="12549" max="12549" width="8.42578125" style="1" customWidth="1"/>
    <col min="12550" max="12550" width="9.5703125" style="1" customWidth="1"/>
    <col min="12551" max="12551" width="9.42578125" style="1" customWidth="1"/>
    <col min="12552" max="12552" width="20.85546875" style="1" customWidth="1"/>
    <col min="12553" max="12800" width="9.140625" style="1"/>
    <col min="12801" max="12801" width="6.28515625" style="1" customWidth="1"/>
    <col min="12802" max="12802" width="63.140625" style="1" customWidth="1"/>
    <col min="12803" max="12803" width="15.28515625" style="1" customWidth="1"/>
    <col min="12804" max="12804" width="9.85546875" style="1" customWidth="1"/>
    <col min="12805" max="12805" width="8.42578125" style="1" customWidth="1"/>
    <col min="12806" max="12806" width="9.5703125" style="1" customWidth="1"/>
    <col min="12807" max="12807" width="9.42578125" style="1" customWidth="1"/>
    <col min="12808" max="12808" width="20.85546875" style="1" customWidth="1"/>
    <col min="12809" max="13056" width="9.140625" style="1"/>
    <col min="13057" max="13057" width="6.28515625" style="1" customWidth="1"/>
    <col min="13058" max="13058" width="63.140625" style="1" customWidth="1"/>
    <col min="13059" max="13059" width="15.28515625" style="1" customWidth="1"/>
    <col min="13060" max="13060" width="9.85546875" style="1" customWidth="1"/>
    <col min="13061" max="13061" width="8.42578125" style="1" customWidth="1"/>
    <col min="13062" max="13062" width="9.5703125" style="1" customWidth="1"/>
    <col min="13063" max="13063" width="9.42578125" style="1" customWidth="1"/>
    <col min="13064" max="13064" width="20.85546875" style="1" customWidth="1"/>
    <col min="13065" max="13312" width="9.140625" style="1"/>
    <col min="13313" max="13313" width="6.28515625" style="1" customWidth="1"/>
    <col min="13314" max="13314" width="63.140625" style="1" customWidth="1"/>
    <col min="13315" max="13315" width="15.28515625" style="1" customWidth="1"/>
    <col min="13316" max="13316" width="9.85546875" style="1" customWidth="1"/>
    <col min="13317" max="13317" width="8.42578125" style="1" customWidth="1"/>
    <col min="13318" max="13318" width="9.5703125" style="1" customWidth="1"/>
    <col min="13319" max="13319" width="9.42578125" style="1" customWidth="1"/>
    <col min="13320" max="13320" width="20.85546875" style="1" customWidth="1"/>
    <col min="13321" max="13568" width="9.140625" style="1"/>
    <col min="13569" max="13569" width="6.28515625" style="1" customWidth="1"/>
    <col min="13570" max="13570" width="63.140625" style="1" customWidth="1"/>
    <col min="13571" max="13571" width="15.28515625" style="1" customWidth="1"/>
    <col min="13572" max="13572" width="9.85546875" style="1" customWidth="1"/>
    <col min="13573" max="13573" width="8.42578125" style="1" customWidth="1"/>
    <col min="13574" max="13574" width="9.5703125" style="1" customWidth="1"/>
    <col min="13575" max="13575" width="9.42578125" style="1" customWidth="1"/>
    <col min="13576" max="13576" width="20.85546875" style="1" customWidth="1"/>
    <col min="13577" max="13824" width="9.140625" style="1"/>
    <col min="13825" max="13825" width="6.28515625" style="1" customWidth="1"/>
    <col min="13826" max="13826" width="63.140625" style="1" customWidth="1"/>
    <col min="13827" max="13827" width="15.28515625" style="1" customWidth="1"/>
    <col min="13828" max="13828" width="9.85546875" style="1" customWidth="1"/>
    <col min="13829" max="13829" width="8.42578125" style="1" customWidth="1"/>
    <col min="13830" max="13830" width="9.5703125" style="1" customWidth="1"/>
    <col min="13831" max="13831" width="9.42578125" style="1" customWidth="1"/>
    <col min="13832" max="13832" width="20.85546875" style="1" customWidth="1"/>
    <col min="13833" max="14080" width="9.140625" style="1"/>
    <col min="14081" max="14081" width="6.28515625" style="1" customWidth="1"/>
    <col min="14082" max="14082" width="63.140625" style="1" customWidth="1"/>
    <col min="14083" max="14083" width="15.28515625" style="1" customWidth="1"/>
    <col min="14084" max="14084" width="9.85546875" style="1" customWidth="1"/>
    <col min="14085" max="14085" width="8.42578125" style="1" customWidth="1"/>
    <col min="14086" max="14086" width="9.5703125" style="1" customWidth="1"/>
    <col min="14087" max="14087" width="9.42578125" style="1" customWidth="1"/>
    <col min="14088" max="14088" width="20.85546875" style="1" customWidth="1"/>
    <col min="14089" max="14336" width="9.140625" style="1"/>
    <col min="14337" max="14337" width="6.28515625" style="1" customWidth="1"/>
    <col min="14338" max="14338" width="63.140625" style="1" customWidth="1"/>
    <col min="14339" max="14339" width="15.28515625" style="1" customWidth="1"/>
    <col min="14340" max="14340" width="9.85546875" style="1" customWidth="1"/>
    <col min="14341" max="14341" width="8.42578125" style="1" customWidth="1"/>
    <col min="14342" max="14342" width="9.5703125" style="1" customWidth="1"/>
    <col min="14343" max="14343" width="9.42578125" style="1" customWidth="1"/>
    <col min="14344" max="14344" width="20.85546875" style="1" customWidth="1"/>
    <col min="14345" max="14592" width="9.140625" style="1"/>
    <col min="14593" max="14593" width="6.28515625" style="1" customWidth="1"/>
    <col min="14594" max="14594" width="63.140625" style="1" customWidth="1"/>
    <col min="14595" max="14595" width="15.28515625" style="1" customWidth="1"/>
    <col min="14596" max="14596" width="9.85546875" style="1" customWidth="1"/>
    <col min="14597" max="14597" width="8.42578125" style="1" customWidth="1"/>
    <col min="14598" max="14598" width="9.5703125" style="1" customWidth="1"/>
    <col min="14599" max="14599" width="9.42578125" style="1" customWidth="1"/>
    <col min="14600" max="14600" width="20.85546875" style="1" customWidth="1"/>
    <col min="14601" max="14848" width="9.140625" style="1"/>
    <col min="14849" max="14849" width="6.28515625" style="1" customWidth="1"/>
    <col min="14850" max="14850" width="63.140625" style="1" customWidth="1"/>
    <col min="14851" max="14851" width="15.28515625" style="1" customWidth="1"/>
    <col min="14852" max="14852" width="9.85546875" style="1" customWidth="1"/>
    <col min="14853" max="14853" width="8.42578125" style="1" customWidth="1"/>
    <col min="14854" max="14854" width="9.5703125" style="1" customWidth="1"/>
    <col min="14855" max="14855" width="9.42578125" style="1" customWidth="1"/>
    <col min="14856" max="14856" width="20.85546875" style="1" customWidth="1"/>
    <col min="14857" max="15104" width="9.140625" style="1"/>
    <col min="15105" max="15105" width="6.28515625" style="1" customWidth="1"/>
    <col min="15106" max="15106" width="63.140625" style="1" customWidth="1"/>
    <col min="15107" max="15107" width="15.28515625" style="1" customWidth="1"/>
    <col min="15108" max="15108" width="9.85546875" style="1" customWidth="1"/>
    <col min="15109" max="15109" width="8.42578125" style="1" customWidth="1"/>
    <col min="15110" max="15110" width="9.5703125" style="1" customWidth="1"/>
    <col min="15111" max="15111" width="9.42578125" style="1" customWidth="1"/>
    <col min="15112" max="15112" width="20.85546875" style="1" customWidth="1"/>
    <col min="15113" max="15360" width="9.140625" style="1"/>
    <col min="15361" max="15361" width="6.28515625" style="1" customWidth="1"/>
    <col min="15362" max="15362" width="63.140625" style="1" customWidth="1"/>
    <col min="15363" max="15363" width="15.28515625" style="1" customWidth="1"/>
    <col min="15364" max="15364" width="9.85546875" style="1" customWidth="1"/>
    <col min="15365" max="15365" width="8.42578125" style="1" customWidth="1"/>
    <col min="15366" max="15366" width="9.5703125" style="1" customWidth="1"/>
    <col min="15367" max="15367" width="9.42578125" style="1" customWidth="1"/>
    <col min="15368" max="15368" width="20.85546875" style="1" customWidth="1"/>
    <col min="15369" max="15616" width="9.140625" style="1"/>
    <col min="15617" max="15617" width="6.28515625" style="1" customWidth="1"/>
    <col min="15618" max="15618" width="63.140625" style="1" customWidth="1"/>
    <col min="15619" max="15619" width="15.28515625" style="1" customWidth="1"/>
    <col min="15620" max="15620" width="9.85546875" style="1" customWidth="1"/>
    <col min="15621" max="15621" width="8.42578125" style="1" customWidth="1"/>
    <col min="15622" max="15622" width="9.5703125" style="1" customWidth="1"/>
    <col min="15623" max="15623" width="9.42578125" style="1" customWidth="1"/>
    <col min="15624" max="15624" width="20.85546875" style="1" customWidth="1"/>
    <col min="15625" max="15872" width="9.140625" style="1"/>
    <col min="15873" max="15873" width="6.28515625" style="1" customWidth="1"/>
    <col min="15874" max="15874" width="63.140625" style="1" customWidth="1"/>
    <col min="15875" max="15875" width="15.28515625" style="1" customWidth="1"/>
    <col min="15876" max="15876" width="9.85546875" style="1" customWidth="1"/>
    <col min="15877" max="15877" width="8.42578125" style="1" customWidth="1"/>
    <col min="15878" max="15878" width="9.5703125" style="1" customWidth="1"/>
    <col min="15879" max="15879" width="9.42578125" style="1" customWidth="1"/>
    <col min="15880" max="15880" width="20.85546875" style="1" customWidth="1"/>
    <col min="15881" max="16128" width="9.140625" style="1"/>
    <col min="16129" max="16129" width="6.28515625" style="1" customWidth="1"/>
    <col min="16130" max="16130" width="63.140625" style="1" customWidth="1"/>
    <col min="16131" max="16131" width="15.28515625" style="1" customWidth="1"/>
    <col min="16132" max="16132" width="9.85546875" style="1" customWidth="1"/>
    <col min="16133" max="16133" width="8.42578125" style="1" customWidth="1"/>
    <col min="16134" max="16134" width="9.5703125" style="1" customWidth="1"/>
    <col min="16135" max="16135" width="9.42578125" style="1" customWidth="1"/>
    <col min="16136" max="16136" width="20.85546875" style="1" customWidth="1"/>
    <col min="16137" max="16384" width="9.140625" style="1"/>
  </cols>
  <sheetData>
    <row r="1" spans="1:10" ht="21.75" customHeight="1" x14ac:dyDescent="0.25">
      <c r="A1" s="14" t="s">
        <v>143</v>
      </c>
      <c r="B1" s="14"/>
      <c r="C1" s="14"/>
      <c r="D1" s="14"/>
      <c r="E1" s="14"/>
      <c r="F1" s="14"/>
      <c r="G1" s="15" t="s">
        <v>0</v>
      </c>
    </row>
    <row r="3" spans="1:10" ht="60" x14ac:dyDescent="0.25">
      <c r="A3" s="4" t="s">
        <v>1</v>
      </c>
      <c r="B3" s="4" t="s">
        <v>2</v>
      </c>
      <c r="C3" s="4" t="s">
        <v>3</v>
      </c>
      <c r="D3" s="4" t="s">
        <v>4</v>
      </c>
      <c r="E3" s="4" t="s">
        <v>5</v>
      </c>
      <c r="F3" s="4" t="s">
        <v>6</v>
      </c>
      <c r="G3" s="16" t="s">
        <v>7</v>
      </c>
      <c r="H3" s="4" t="s">
        <v>8</v>
      </c>
      <c r="I3" s="1" t="s">
        <v>153</v>
      </c>
    </row>
    <row r="4" spans="1:10" x14ac:dyDescent="0.25">
      <c r="A4" s="4"/>
      <c r="B4" s="5" t="s">
        <v>9</v>
      </c>
      <c r="C4" s="4"/>
      <c r="D4" s="4"/>
      <c r="E4" s="4"/>
      <c r="F4" s="4"/>
      <c r="G4" s="16"/>
      <c r="H4" s="4"/>
    </row>
    <row r="5" spans="1:10" s="22" customFormat="1" ht="45" x14ac:dyDescent="0.25">
      <c r="A5" s="19" t="s">
        <v>10</v>
      </c>
      <c r="B5" s="20" t="s">
        <v>135</v>
      </c>
      <c r="C5" s="6" t="s">
        <v>23</v>
      </c>
      <c r="D5" s="6" t="s">
        <v>11</v>
      </c>
      <c r="E5" s="6">
        <v>5</v>
      </c>
      <c r="F5" s="6">
        <f>+I5*1.05</f>
        <v>6.93E-2</v>
      </c>
      <c r="G5" s="21">
        <f>+F5*3000</f>
        <v>207.9</v>
      </c>
      <c r="H5" s="20" t="s">
        <v>154</v>
      </c>
      <c r="I5" s="22">
        <v>6.6000000000000003E-2</v>
      </c>
      <c r="J5" s="22">
        <f>+G5/1.05</f>
        <v>198</v>
      </c>
    </row>
    <row r="6" spans="1:10" s="22" customFormat="1" ht="30" x14ac:dyDescent="0.25">
      <c r="A6" s="19" t="s">
        <v>12</v>
      </c>
      <c r="B6" s="20" t="s">
        <v>124</v>
      </c>
      <c r="C6" s="6" t="s">
        <v>87</v>
      </c>
      <c r="D6" s="6" t="s">
        <v>11</v>
      </c>
      <c r="E6" s="6">
        <v>5</v>
      </c>
      <c r="F6" s="6">
        <f>+I6*1.05</f>
        <v>9.4500000000000001E-2</v>
      </c>
      <c r="G6" s="21">
        <f>+F6*36000</f>
        <v>3402</v>
      </c>
      <c r="H6" s="20" t="s">
        <v>155</v>
      </c>
      <c r="I6" s="22">
        <v>0.09</v>
      </c>
      <c r="J6" s="22">
        <f t="shared" ref="J6:J9" si="0">+G6/1.05</f>
        <v>3240</v>
      </c>
    </row>
    <row r="7" spans="1:10" s="22" customFormat="1" ht="30" x14ac:dyDescent="0.25">
      <c r="A7" s="7">
        <v>4</v>
      </c>
      <c r="B7" s="20" t="s">
        <v>137</v>
      </c>
      <c r="C7" s="7" t="s">
        <v>90</v>
      </c>
      <c r="D7" s="7" t="s">
        <v>11</v>
      </c>
      <c r="E7" s="6">
        <v>5</v>
      </c>
      <c r="F7" s="6">
        <f>+I7*1.05</f>
        <v>1.1969999999999998</v>
      </c>
      <c r="G7" s="21">
        <f>+F7*1260</f>
        <v>1508.2199999999998</v>
      </c>
      <c r="H7" s="20" t="s">
        <v>156</v>
      </c>
      <c r="I7" s="22">
        <v>1.1399999999999999</v>
      </c>
      <c r="J7" s="22">
        <f t="shared" si="0"/>
        <v>1436.3999999999996</v>
      </c>
    </row>
    <row r="8" spans="1:10" s="22" customFormat="1" ht="24.75" customHeight="1" x14ac:dyDescent="0.25">
      <c r="A8" s="19" t="s">
        <v>15</v>
      </c>
      <c r="B8" s="20" t="s">
        <v>136</v>
      </c>
      <c r="C8" s="6" t="s">
        <v>99</v>
      </c>
      <c r="D8" s="6" t="s">
        <v>11</v>
      </c>
      <c r="E8" s="6">
        <v>5</v>
      </c>
      <c r="F8" s="6">
        <f>+I8*1.05</f>
        <v>6.3E-2</v>
      </c>
      <c r="G8" s="21">
        <f>+F8*17000</f>
        <v>1071</v>
      </c>
      <c r="H8" s="20" t="s">
        <v>157</v>
      </c>
      <c r="I8" s="22">
        <v>0.06</v>
      </c>
      <c r="J8" s="22">
        <f t="shared" si="0"/>
        <v>1020</v>
      </c>
    </row>
    <row r="9" spans="1:10" s="22" customFormat="1" ht="18.75" customHeight="1" x14ac:dyDescent="0.25">
      <c r="A9" s="19" t="s">
        <v>16</v>
      </c>
      <c r="B9" s="20" t="s">
        <v>125</v>
      </c>
      <c r="C9" s="6" t="s">
        <v>139</v>
      </c>
      <c r="D9" s="6" t="s">
        <v>11</v>
      </c>
      <c r="E9" s="6">
        <v>5</v>
      </c>
      <c r="F9" s="6">
        <f>+I9*1.05</f>
        <v>1.3650000000000001E-2</v>
      </c>
      <c r="G9" s="21">
        <f>+F9*35000</f>
        <v>477.75</v>
      </c>
      <c r="H9" s="20" t="s">
        <v>158</v>
      </c>
      <c r="I9" s="22">
        <v>1.2999999999999999E-2</v>
      </c>
      <c r="J9" s="22">
        <f t="shared" si="0"/>
        <v>455</v>
      </c>
    </row>
    <row r="10" spans="1:10" s="22" customFormat="1" x14ac:dyDescent="0.25">
      <c r="A10" s="19" t="s">
        <v>20</v>
      </c>
      <c r="B10" s="20" t="s">
        <v>146</v>
      </c>
      <c r="C10" s="6"/>
      <c r="D10" s="6"/>
      <c r="E10" s="6"/>
      <c r="F10" s="6"/>
      <c r="G10" s="21"/>
      <c r="H10" s="20"/>
    </row>
    <row r="11" spans="1:10" s="22" customFormat="1" x14ac:dyDescent="0.25">
      <c r="A11" s="19" t="s">
        <v>21</v>
      </c>
      <c r="B11" s="20" t="s">
        <v>17</v>
      </c>
      <c r="C11" s="6" t="s">
        <v>19</v>
      </c>
      <c r="D11" s="6" t="s">
        <v>11</v>
      </c>
      <c r="E11" s="6">
        <v>21</v>
      </c>
      <c r="F11" s="6">
        <f>+I11*1.21</f>
        <v>1.21</v>
      </c>
      <c r="G11" s="21">
        <f>+F11*150</f>
        <v>181.5</v>
      </c>
      <c r="H11" s="20" t="s">
        <v>159</v>
      </c>
      <c r="I11" s="22">
        <v>1</v>
      </c>
      <c r="J11" s="22">
        <f>+G11/1.21</f>
        <v>150</v>
      </c>
    </row>
    <row r="12" spans="1:10" s="22" customFormat="1" x14ac:dyDescent="0.25">
      <c r="A12" s="19" t="s">
        <v>22</v>
      </c>
      <c r="B12" s="20" t="s">
        <v>18</v>
      </c>
      <c r="C12" s="6" t="s">
        <v>138</v>
      </c>
      <c r="D12" s="6" t="s">
        <v>11</v>
      </c>
      <c r="E12" s="6">
        <v>21</v>
      </c>
      <c r="F12" s="6">
        <f>+I12*1.21</f>
        <v>1.21</v>
      </c>
      <c r="G12" s="21">
        <f>+F12*50</f>
        <v>60.5</v>
      </c>
      <c r="H12" s="20" t="s">
        <v>160</v>
      </c>
      <c r="I12" s="13">
        <v>1</v>
      </c>
      <c r="J12" s="22">
        <f>+G12/1.21</f>
        <v>50</v>
      </c>
    </row>
    <row r="13" spans="1:10" s="22" customFormat="1" x14ac:dyDescent="0.25">
      <c r="A13" s="19"/>
      <c r="B13" s="23" t="s">
        <v>24</v>
      </c>
      <c r="C13" s="6"/>
      <c r="D13" s="6"/>
      <c r="E13" s="6"/>
      <c r="F13" s="6"/>
      <c r="G13" s="30">
        <f>SUM(G11:G12)</f>
        <v>242</v>
      </c>
      <c r="H13" s="20"/>
      <c r="I13" s="13"/>
    </row>
    <row r="14" spans="1:10" s="22" customFormat="1" ht="30" x14ac:dyDescent="0.25">
      <c r="A14" s="19" t="s">
        <v>25</v>
      </c>
      <c r="B14" s="20" t="s">
        <v>26</v>
      </c>
      <c r="C14" s="6" t="s">
        <v>139</v>
      </c>
      <c r="D14" s="6" t="s">
        <v>11</v>
      </c>
      <c r="E14" s="6">
        <v>5</v>
      </c>
      <c r="F14" s="6">
        <f>+I14*1.05</f>
        <v>2.8245000000000003E-2</v>
      </c>
      <c r="G14" s="21">
        <f>+F14*35000</f>
        <v>988.57500000000005</v>
      </c>
      <c r="H14" s="20" t="s">
        <v>161</v>
      </c>
      <c r="I14" s="22">
        <v>2.69E-2</v>
      </c>
      <c r="J14" s="22">
        <f>+G14/1.05</f>
        <v>941.5</v>
      </c>
    </row>
    <row r="15" spans="1:10" s="22" customFormat="1" ht="30" x14ac:dyDescent="0.25">
      <c r="A15" s="19" t="s">
        <v>27</v>
      </c>
      <c r="B15" s="20" t="s">
        <v>28</v>
      </c>
      <c r="C15" s="6" t="s">
        <v>72</v>
      </c>
      <c r="D15" s="6" t="s">
        <v>11</v>
      </c>
      <c r="E15" s="6">
        <v>21</v>
      </c>
      <c r="F15" s="6">
        <f t="shared" ref="F15:F16" si="1">+I15*1.21</f>
        <v>0.36299999999999999</v>
      </c>
      <c r="G15" s="21">
        <f>+F15*20</f>
        <v>7.26</v>
      </c>
      <c r="H15" s="20" t="s">
        <v>162</v>
      </c>
      <c r="I15" s="22">
        <v>0.3</v>
      </c>
      <c r="J15" s="22">
        <f>+G15/1.21</f>
        <v>6</v>
      </c>
    </row>
    <row r="16" spans="1:10" s="22" customFormat="1" x14ac:dyDescent="0.25">
      <c r="A16" s="19" t="s">
        <v>29</v>
      </c>
      <c r="B16" s="20" t="s">
        <v>32</v>
      </c>
      <c r="C16" s="6" t="s">
        <v>72</v>
      </c>
      <c r="D16" s="6" t="s">
        <v>11</v>
      </c>
      <c r="E16" s="6">
        <v>21</v>
      </c>
      <c r="F16" s="6">
        <f t="shared" si="1"/>
        <v>1.2705</v>
      </c>
      <c r="G16" s="21">
        <f>+F16*20</f>
        <v>25.41</v>
      </c>
      <c r="H16" s="20" t="s">
        <v>163</v>
      </c>
      <c r="I16" s="22">
        <v>1.05</v>
      </c>
      <c r="J16" s="22">
        <f>+G16/1.21</f>
        <v>21</v>
      </c>
    </row>
    <row r="17" spans="1:10" s="22" customFormat="1" x14ac:dyDescent="0.25">
      <c r="A17" s="19" t="s">
        <v>30</v>
      </c>
      <c r="B17" s="20" t="s">
        <v>69</v>
      </c>
      <c r="C17" s="6" t="s">
        <v>14</v>
      </c>
      <c r="D17" s="6" t="s">
        <v>11</v>
      </c>
      <c r="E17" s="6">
        <v>5</v>
      </c>
      <c r="F17" s="6">
        <f>+I17*1.05</f>
        <v>0.39900000000000002</v>
      </c>
      <c r="G17" s="21">
        <f>+F17*100</f>
        <v>39.900000000000006</v>
      </c>
      <c r="H17" s="20" t="s">
        <v>164</v>
      </c>
      <c r="I17" s="22">
        <v>0.38</v>
      </c>
      <c r="J17" s="22">
        <f>+G17/1.05</f>
        <v>38.000000000000007</v>
      </c>
    </row>
    <row r="18" spans="1:10" s="22" customFormat="1" x14ac:dyDescent="0.25">
      <c r="A18" s="19" t="s">
        <v>31</v>
      </c>
      <c r="B18" s="20" t="s">
        <v>34</v>
      </c>
      <c r="C18" s="6" t="s">
        <v>14</v>
      </c>
      <c r="D18" s="6" t="s">
        <v>11</v>
      </c>
      <c r="E18" s="6">
        <v>21</v>
      </c>
      <c r="F18" s="6">
        <f>+I18*1.21</f>
        <v>4.8399999999999999E-2</v>
      </c>
      <c r="G18" s="21">
        <f>+F18*100</f>
        <v>4.84</v>
      </c>
      <c r="H18" s="20" t="s">
        <v>165</v>
      </c>
      <c r="I18" s="22">
        <v>0.04</v>
      </c>
      <c r="J18" s="22">
        <f>+G18/1.21</f>
        <v>4</v>
      </c>
    </row>
    <row r="19" spans="1:10" s="22" customFormat="1" x14ac:dyDescent="0.25">
      <c r="A19" s="19" t="s">
        <v>33</v>
      </c>
      <c r="B19" s="20" t="s">
        <v>147</v>
      </c>
      <c r="C19" s="6"/>
      <c r="D19" s="6"/>
      <c r="E19" s="6"/>
      <c r="F19" s="6"/>
      <c r="G19" s="21"/>
      <c r="H19" s="20"/>
    </row>
    <row r="20" spans="1:10" s="22" customFormat="1" x14ac:dyDescent="0.25">
      <c r="A20" s="19" t="s">
        <v>95</v>
      </c>
      <c r="B20" s="20" t="s">
        <v>126</v>
      </c>
      <c r="C20" s="6" t="s">
        <v>127</v>
      </c>
      <c r="D20" s="6" t="s">
        <v>11</v>
      </c>
      <c r="E20" s="6">
        <v>5</v>
      </c>
      <c r="F20" s="6">
        <f>+I20*1.05</f>
        <v>5.7750000000000003E-2</v>
      </c>
      <c r="G20" s="21">
        <f>+F20*600</f>
        <v>34.65</v>
      </c>
      <c r="H20" s="20" t="s">
        <v>167</v>
      </c>
      <c r="I20" s="22">
        <v>5.5E-2</v>
      </c>
      <c r="J20" s="22">
        <f t="shared" ref="J20:J22" si="2">+G20/1.05</f>
        <v>33</v>
      </c>
    </row>
    <row r="21" spans="1:10" s="22" customFormat="1" x14ac:dyDescent="0.25">
      <c r="A21" s="19" t="s">
        <v>96</v>
      </c>
      <c r="B21" s="20" t="s">
        <v>128</v>
      </c>
      <c r="C21" s="6" t="s">
        <v>145</v>
      </c>
      <c r="D21" s="6" t="s">
        <v>11</v>
      </c>
      <c r="E21" s="6">
        <v>5</v>
      </c>
      <c r="F21" s="6">
        <f t="shared" ref="F21:F22" si="3">+I21*1.05</f>
        <v>1.575E-2</v>
      </c>
      <c r="G21" s="21">
        <f>+F21*43000</f>
        <v>677.25</v>
      </c>
      <c r="H21" s="20" t="s">
        <v>168</v>
      </c>
      <c r="I21" s="22">
        <v>1.4999999999999999E-2</v>
      </c>
      <c r="J21" s="22">
        <f t="shared" si="2"/>
        <v>645</v>
      </c>
    </row>
    <row r="22" spans="1:10" s="22" customFormat="1" x14ac:dyDescent="0.25">
      <c r="A22" s="19" t="s">
        <v>109</v>
      </c>
      <c r="B22" s="20" t="s">
        <v>129</v>
      </c>
      <c r="C22" s="24" t="s">
        <v>23</v>
      </c>
      <c r="D22" s="6" t="s">
        <v>11</v>
      </c>
      <c r="E22" s="6">
        <v>5</v>
      </c>
      <c r="F22" s="6">
        <f t="shared" si="3"/>
        <v>7.1400000000000005E-2</v>
      </c>
      <c r="G22" s="21">
        <f>+F22*3000</f>
        <v>214.20000000000002</v>
      </c>
      <c r="H22" s="20" t="s">
        <v>166</v>
      </c>
      <c r="I22" s="22">
        <v>6.8000000000000005E-2</v>
      </c>
      <c r="J22" s="22">
        <f t="shared" si="2"/>
        <v>204</v>
      </c>
    </row>
    <row r="23" spans="1:10" s="22" customFormat="1" x14ac:dyDescent="0.25">
      <c r="A23" s="19"/>
      <c r="B23" s="23" t="s">
        <v>97</v>
      </c>
      <c r="C23" s="6"/>
      <c r="D23" s="6"/>
      <c r="E23" s="6"/>
      <c r="F23" s="6"/>
      <c r="G23" s="30">
        <f>SUM(G20:G22)</f>
        <v>926.1</v>
      </c>
      <c r="H23" s="20"/>
    </row>
    <row r="24" spans="1:10" s="22" customFormat="1" x14ac:dyDescent="0.25">
      <c r="A24" s="19" t="s">
        <v>35</v>
      </c>
      <c r="B24" s="20" t="s">
        <v>93</v>
      </c>
      <c r="C24" s="6" t="s">
        <v>100</v>
      </c>
      <c r="D24" s="6" t="s">
        <v>11</v>
      </c>
      <c r="E24" s="6">
        <v>21</v>
      </c>
      <c r="F24" s="6">
        <f>+I24*1.21</f>
        <v>0.53239999999999998</v>
      </c>
      <c r="G24" s="21">
        <f>+F24*1000</f>
        <v>532.4</v>
      </c>
      <c r="H24" s="20" t="s">
        <v>169</v>
      </c>
      <c r="I24" s="22">
        <v>0.44</v>
      </c>
      <c r="J24" s="22">
        <f>+G24/1.21</f>
        <v>440</v>
      </c>
    </row>
    <row r="25" spans="1:10" s="22" customFormat="1" x14ac:dyDescent="0.25">
      <c r="A25" s="19" t="s">
        <v>36</v>
      </c>
      <c r="B25" s="20" t="s">
        <v>37</v>
      </c>
      <c r="C25" s="6" t="s">
        <v>101</v>
      </c>
      <c r="D25" s="6" t="s">
        <v>11</v>
      </c>
      <c r="E25" s="6">
        <v>5</v>
      </c>
      <c r="F25" s="6">
        <f>+I25*1.05</f>
        <v>1.0500000000000001E-2</v>
      </c>
      <c r="G25" s="21">
        <f>+F25*70000</f>
        <v>735</v>
      </c>
      <c r="H25" s="20" t="s">
        <v>170</v>
      </c>
      <c r="I25" s="22">
        <v>0.01</v>
      </c>
      <c r="J25" s="22">
        <f>+G25/1.05</f>
        <v>700</v>
      </c>
    </row>
    <row r="26" spans="1:10" s="22" customFormat="1" ht="45" x14ac:dyDescent="0.25">
      <c r="A26" s="19" t="s">
        <v>38</v>
      </c>
      <c r="B26" s="20" t="s">
        <v>148</v>
      </c>
      <c r="C26" s="7" t="s">
        <v>55</v>
      </c>
      <c r="D26" s="7" t="s">
        <v>11</v>
      </c>
      <c r="E26" s="6">
        <v>21</v>
      </c>
      <c r="F26" s="6">
        <f>+I26*1.21</f>
        <v>116.16</v>
      </c>
      <c r="G26" s="21">
        <f>+F26*2</f>
        <v>232.32</v>
      </c>
      <c r="H26" s="20" t="s">
        <v>171</v>
      </c>
      <c r="I26" s="22">
        <v>96</v>
      </c>
      <c r="J26" s="22">
        <f>+G26/1.21</f>
        <v>192</v>
      </c>
    </row>
    <row r="27" spans="1:10" s="22" customFormat="1" ht="30" x14ac:dyDescent="0.25">
      <c r="A27" s="19" t="s">
        <v>39</v>
      </c>
      <c r="B27" s="20" t="s">
        <v>149</v>
      </c>
      <c r="C27" s="6" t="s">
        <v>140</v>
      </c>
      <c r="D27" s="7" t="s">
        <v>11</v>
      </c>
      <c r="E27" s="6">
        <v>5</v>
      </c>
      <c r="F27" s="6">
        <f t="shared" ref="F27:F30" si="4">+I27*1.05</f>
        <v>2.1000000000000001E-2</v>
      </c>
      <c r="G27" s="21">
        <f>+F27*28000</f>
        <v>588</v>
      </c>
      <c r="H27" s="20" t="s">
        <v>173</v>
      </c>
      <c r="I27" s="22">
        <v>0.02</v>
      </c>
      <c r="J27" s="22">
        <f t="shared" ref="J27:J30" si="5">+G27/1.05</f>
        <v>560</v>
      </c>
    </row>
    <row r="28" spans="1:10" s="22" customFormat="1" ht="30" x14ac:dyDescent="0.25">
      <c r="A28" s="19" t="s">
        <v>103</v>
      </c>
      <c r="B28" s="20" t="s">
        <v>150</v>
      </c>
      <c r="C28" s="6" t="s">
        <v>13</v>
      </c>
      <c r="D28" s="7" t="s">
        <v>11</v>
      </c>
      <c r="E28" s="6">
        <v>5</v>
      </c>
      <c r="F28" s="6">
        <f t="shared" si="4"/>
        <v>2.1000000000000001E-2</v>
      </c>
      <c r="G28" s="21">
        <f>+F28*12000</f>
        <v>252.00000000000003</v>
      </c>
      <c r="H28" s="20" t="s">
        <v>172</v>
      </c>
      <c r="I28" s="22">
        <v>0.02</v>
      </c>
      <c r="J28" s="22">
        <f t="shared" si="5"/>
        <v>240.00000000000003</v>
      </c>
    </row>
    <row r="29" spans="1:10" s="22" customFormat="1" x14ac:dyDescent="0.25">
      <c r="A29" s="19" t="s">
        <v>40</v>
      </c>
      <c r="B29" s="20" t="s">
        <v>45</v>
      </c>
      <c r="C29" s="6" t="s">
        <v>141</v>
      </c>
      <c r="D29" s="6" t="s">
        <v>11</v>
      </c>
      <c r="E29" s="6">
        <v>5</v>
      </c>
      <c r="F29" s="6">
        <f t="shared" si="4"/>
        <v>2.6250000000000002E-2</v>
      </c>
      <c r="G29" s="21">
        <f>+F29*13000</f>
        <v>341.25000000000006</v>
      </c>
      <c r="H29" s="20" t="s">
        <v>174</v>
      </c>
      <c r="I29" s="22">
        <v>2.5000000000000001E-2</v>
      </c>
      <c r="J29" s="22">
        <f t="shared" si="5"/>
        <v>325.00000000000006</v>
      </c>
    </row>
    <row r="30" spans="1:10" s="22" customFormat="1" x14ac:dyDescent="0.25">
      <c r="A30" s="19" t="s">
        <v>41</v>
      </c>
      <c r="B30" s="20" t="s">
        <v>46</v>
      </c>
      <c r="C30" s="6" t="s">
        <v>14</v>
      </c>
      <c r="D30" s="6" t="s">
        <v>11</v>
      </c>
      <c r="E30" s="6">
        <v>5</v>
      </c>
      <c r="F30" s="6">
        <f t="shared" si="4"/>
        <v>0.16800000000000001</v>
      </c>
      <c r="G30" s="21">
        <f>+F30*100</f>
        <v>16.8</v>
      </c>
      <c r="H30" s="20" t="s">
        <v>175</v>
      </c>
      <c r="I30" s="22">
        <v>0.16</v>
      </c>
      <c r="J30" s="22">
        <f t="shared" si="5"/>
        <v>16</v>
      </c>
    </row>
    <row r="31" spans="1:10" s="22" customFormat="1" ht="30" x14ac:dyDescent="0.25">
      <c r="A31" s="19" t="s">
        <v>42</v>
      </c>
      <c r="B31" s="20" t="s">
        <v>47</v>
      </c>
      <c r="C31" s="7" t="s">
        <v>49</v>
      </c>
      <c r="D31" s="6" t="s">
        <v>11</v>
      </c>
      <c r="E31" s="7">
        <v>21</v>
      </c>
      <c r="F31" s="6">
        <f t="shared" ref="F31:F33" si="6">+I31*1.21</f>
        <v>3.1459999999999999</v>
      </c>
      <c r="G31" s="25">
        <f>+F31*30</f>
        <v>94.38</v>
      </c>
      <c r="H31" s="26" t="s">
        <v>176</v>
      </c>
      <c r="I31" s="22">
        <v>2.6</v>
      </c>
      <c r="J31" s="22">
        <f t="shared" ref="J31:J33" si="7">+G31/1.21</f>
        <v>78</v>
      </c>
    </row>
    <row r="32" spans="1:10" s="22" customFormat="1" x14ac:dyDescent="0.25">
      <c r="A32" s="19" t="s">
        <v>94</v>
      </c>
      <c r="B32" s="20" t="s">
        <v>48</v>
      </c>
      <c r="C32" s="7" t="s">
        <v>49</v>
      </c>
      <c r="D32" s="6" t="s">
        <v>11</v>
      </c>
      <c r="E32" s="7">
        <v>21</v>
      </c>
      <c r="F32" s="6">
        <f t="shared" si="6"/>
        <v>5.1425000000000001</v>
      </c>
      <c r="G32" s="25">
        <f>+F32*30</f>
        <v>154.27500000000001</v>
      </c>
      <c r="H32" s="26" t="s">
        <v>177</v>
      </c>
      <c r="I32" s="22">
        <v>4.25</v>
      </c>
      <c r="J32" s="22">
        <f t="shared" si="7"/>
        <v>127.50000000000001</v>
      </c>
    </row>
    <row r="33" spans="1:10" s="22" customFormat="1" ht="30" x14ac:dyDescent="0.25">
      <c r="A33" s="19" t="s">
        <v>43</v>
      </c>
      <c r="B33" s="20" t="s">
        <v>51</v>
      </c>
      <c r="C33" s="7" t="s">
        <v>52</v>
      </c>
      <c r="D33" s="7" t="s">
        <v>11</v>
      </c>
      <c r="E33" s="7">
        <v>21</v>
      </c>
      <c r="F33" s="6">
        <f t="shared" si="6"/>
        <v>5.7474999999999996</v>
      </c>
      <c r="G33" s="25">
        <f>+F33*10</f>
        <v>57.474999999999994</v>
      </c>
      <c r="H33" s="26" t="s">
        <v>178</v>
      </c>
      <c r="I33" s="22">
        <v>4.75</v>
      </c>
      <c r="J33" s="22">
        <f t="shared" si="7"/>
        <v>47.5</v>
      </c>
    </row>
    <row r="34" spans="1:10" s="22" customFormat="1" x14ac:dyDescent="0.25">
      <c r="A34" s="19" t="s">
        <v>44</v>
      </c>
      <c r="B34" s="20" t="s">
        <v>110</v>
      </c>
      <c r="C34" s="7" t="s">
        <v>52</v>
      </c>
      <c r="D34" s="7" t="s">
        <v>11</v>
      </c>
      <c r="E34" s="7">
        <v>21</v>
      </c>
      <c r="F34" s="6">
        <f>+I34*1.21</f>
        <v>5.5054999999999996</v>
      </c>
      <c r="G34" s="25">
        <f>+F34*10</f>
        <v>55.054999999999993</v>
      </c>
      <c r="H34" s="26" t="s">
        <v>179</v>
      </c>
      <c r="I34" s="22">
        <v>4.55</v>
      </c>
      <c r="J34" s="22">
        <f>+G34/1.21</f>
        <v>45.499999999999993</v>
      </c>
    </row>
    <row r="35" spans="1:10" s="22" customFormat="1" ht="30" x14ac:dyDescent="0.25">
      <c r="A35" s="6">
        <v>46</v>
      </c>
      <c r="B35" s="20" t="s">
        <v>151</v>
      </c>
      <c r="C35" s="20"/>
      <c r="D35" s="26"/>
      <c r="E35" s="7"/>
      <c r="F35" s="7"/>
      <c r="G35" s="25"/>
      <c r="H35" s="26"/>
    </row>
    <row r="36" spans="1:10" s="22" customFormat="1" x14ac:dyDescent="0.25">
      <c r="A36" s="27" t="s">
        <v>111</v>
      </c>
      <c r="B36" s="20" t="s">
        <v>56</v>
      </c>
      <c r="C36" s="20"/>
      <c r="D36" s="26"/>
      <c r="E36" s="7"/>
      <c r="F36" s="7"/>
      <c r="G36" s="25"/>
      <c r="H36" s="26"/>
    </row>
    <row r="37" spans="1:10" s="22" customFormat="1" ht="75" x14ac:dyDescent="0.25">
      <c r="A37" s="27"/>
      <c r="B37" s="20" t="s">
        <v>81</v>
      </c>
      <c r="C37" s="20"/>
      <c r="D37" s="26"/>
      <c r="E37" s="7"/>
      <c r="F37" s="7"/>
      <c r="G37" s="25"/>
      <c r="H37" s="26"/>
    </row>
    <row r="38" spans="1:10" s="22" customFormat="1" ht="49.5" customHeight="1" x14ac:dyDescent="0.25">
      <c r="A38" s="19" t="s">
        <v>104</v>
      </c>
      <c r="B38" s="20" t="s">
        <v>130</v>
      </c>
      <c r="C38" s="7" t="s">
        <v>75</v>
      </c>
      <c r="D38" s="6" t="s">
        <v>11</v>
      </c>
      <c r="E38" s="7">
        <v>21</v>
      </c>
      <c r="F38" s="6">
        <f t="shared" ref="F38:F43" si="8">+I38*1.21</f>
        <v>168.19</v>
      </c>
      <c r="G38" s="25">
        <f>+F38*3</f>
        <v>504.57</v>
      </c>
      <c r="H38" s="26" t="s">
        <v>186</v>
      </c>
      <c r="I38" s="22">
        <v>139</v>
      </c>
      <c r="J38" s="22">
        <f t="shared" ref="J38:J43" si="9">+G38/1.21</f>
        <v>417</v>
      </c>
    </row>
    <row r="39" spans="1:10" s="22" customFormat="1" ht="45" x14ac:dyDescent="0.25">
      <c r="A39" s="19" t="s">
        <v>105</v>
      </c>
      <c r="B39" s="20" t="s">
        <v>131</v>
      </c>
      <c r="C39" s="7" t="s">
        <v>74</v>
      </c>
      <c r="D39" s="6" t="s">
        <v>11</v>
      </c>
      <c r="E39" s="7">
        <v>21</v>
      </c>
      <c r="F39" s="6">
        <f t="shared" si="8"/>
        <v>168.19</v>
      </c>
      <c r="G39" s="25">
        <f>+F39*7</f>
        <v>1177.33</v>
      </c>
      <c r="H39" s="26" t="s">
        <v>187</v>
      </c>
      <c r="I39" s="22">
        <v>139</v>
      </c>
      <c r="J39" s="22">
        <f t="shared" si="9"/>
        <v>973</v>
      </c>
    </row>
    <row r="40" spans="1:10" s="22" customFormat="1" ht="45" x14ac:dyDescent="0.25">
      <c r="A40" s="19" t="s">
        <v>106</v>
      </c>
      <c r="B40" s="20" t="s">
        <v>132</v>
      </c>
      <c r="C40" s="7" t="s">
        <v>70</v>
      </c>
      <c r="D40" s="6" t="s">
        <v>11</v>
      </c>
      <c r="E40" s="7">
        <v>21</v>
      </c>
      <c r="F40" s="6">
        <f t="shared" si="8"/>
        <v>168.19</v>
      </c>
      <c r="G40" s="25">
        <f>+F40*3</f>
        <v>504.57</v>
      </c>
      <c r="H40" s="26" t="s">
        <v>188</v>
      </c>
      <c r="I40" s="22">
        <v>139</v>
      </c>
      <c r="J40" s="22">
        <f t="shared" si="9"/>
        <v>417</v>
      </c>
    </row>
    <row r="41" spans="1:10" s="22" customFormat="1" ht="30" x14ac:dyDescent="0.25">
      <c r="A41" s="19" t="s">
        <v>107</v>
      </c>
      <c r="B41" s="20" t="s">
        <v>133</v>
      </c>
      <c r="C41" s="7" t="s">
        <v>73</v>
      </c>
      <c r="D41" s="6" t="s">
        <v>11</v>
      </c>
      <c r="E41" s="7">
        <v>21</v>
      </c>
      <c r="F41" s="6">
        <f t="shared" si="8"/>
        <v>168.19</v>
      </c>
      <c r="G41" s="25">
        <f>+F41*2</f>
        <v>336.38</v>
      </c>
      <c r="H41" s="26" t="s">
        <v>189</v>
      </c>
      <c r="I41" s="22">
        <v>139</v>
      </c>
      <c r="J41" s="22">
        <f t="shared" si="9"/>
        <v>278</v>
      </c>
    </row>
    <row r="42" spans="1:10" s="22" customFormat="1" ht="45" x14ac:dyDescent="0.25">
      <c r="A42" s="19" t="s">
        <v>112</v>
      </c>
      <c r="B42" s="20" t="s">
        <v>134</v>
      </c>
      <c r="C42" s="7" t="s">
        <v>70</v>
      </c>
      <c r="D42" s="6" t="s">
        <v>11</v>
      </c>
      <c r="E42" s="7">
        <v>21</v>
      </c>
      <c r="F42" s="6">
        <f t="shared" si="8"/>
        <v>168.19</v>
      </c>
      <c r="G42" s="25">
        <f>+F42*3</f>
        <v>504.57</v>
      </c>
      <c r="H42" s="26" t="s">
        <v>190</v>
      </c>
      <c r="I42" s="22">
        <v>139</v>
      </c>
      <c r="J42" s="22">
        <f t="shared" si="9"/>
        <v>417</v>
      </c>
    </row>
    <row r="43" spans="1:10" s="22" customFormat="1" ht="30" x14ac:dyDescent="0.25">
      <c r="A43" s="19" t="s">
        <v>113</v>
      </c>
      <c r="B43" s="20" t="s">
        <v>57</v>
      </c>
      <c r="C43" s="7" t="s">
        <v>58</v>
      </c>
      <c r="D43" s="6" t="s">
        <v>11</v>
      </c>
      <c r="E43" s="7">
        <v>21</v>
      </c>
      <c r="F43" s="6">
        <f t="shared" si="8"/>
        <v>39.93</v>
      </c>
      <c r="G43" s="25">
        <f>+F43*6</f>
        <v>239.57999999999998</v>
      </c>
      <c r="H43" s="26" t="s">
        <v>191</v>
      </c>
      <c r="I43" s="22">
        <v>33</v>
      </c>
      <c r="J43" s="22">
        <f t="shared" si="9"/>
        <v>198</v>
      </c>
    </row>
    <row r="44" spans="1:10" s="22" customFormat="1" ht="69" customHeight="1" x14ac:dyDescent="0.25">
      <c r="A44" s="19" t="s">
        <v>114</v>
      </c>
      <c r="B44" s="28" t="s">
        <v>102</v>
      </c>
      <c r="C44" s="7"/>
      <c r="D44" s="26"/>
      <c r="E44" s="7"/>
      <c r="F44" s="7"/>
      <c r="G44" s="25"/>
      <c r="H44" s="26"/>
    </row>
    <row r="45" spans="1:10" s="22" customFormat="1" x14ac:dyDescent="0.25">
      <c r="A45" s="19" t="s">
        <v>115</v>
      </c>
      <c r="B45" s="28" t="s">
        <v>79</v>
      </c>
      <c r="C45" s="7" t="s">
        <v>60</v>
      </c>
      <c r="D45" s="6" t="s">
        <v>11</v>
      </c>
      <c r="E45" s="7">
        <v>5</v>
      </c>
      <c r="F45" s="6">
        <f t="shared" ref="F45:F48" si="10">+I45*1.05</f>
        <v>1.9425000000000001E-2</v>
      </c>
      <c r="G45" s="25">
        <f>+F45*5000</f>
        <v>97.125</v>
      </c>
      <c r="H45" s="26" t="s">
        <v>192</v>
      </c>
      <c r="I45" s="22">
        <v>1.8499999999999999E-2</v>
      </c>
      <c r="J45" s="22">
        <f t="shared" ref="J45:J48" si="11">+G45/1.05</f>
        <v>92.5</v>
      </c>
    </row>
    <row r="46" spans="1:10" s="22" customFormat="1" x14ac:dyDescent="0.25">
      <c r="A46" s="19" t="s">
        <v>116</v>
      </c>
      <c r="B46" s="28" t="s">
        <v>77</v>
      </c>
      <c r="C46" s="7" t="s">
        <v>59</v>
      </c>
      <c r="D46" s="6" t="s">
        <v>11</v>
      </c>
      <c r="E46" s="7">
        <v>5</v>
      </c>
      <c r="F46" s="6">
        <f t="shared" si="10"/>
        <v>1.6800000000000002E-2</v>
      </c>
      <c r="G46" s="25">
        <f>+F46*10000</f>
        <v>168.00000000000003</v>
      </c>
      <c r="H46" s="26" t="s">
        <v>199</v>
      </c>
      <c r="I46" s="22">
        <v>1.6E-2</v>
      </c>
      <c r="J46" s="22">
        <f t="shared" si="11"/>
        <v>160.00000000000003</v>
      </c>
    </row>
    <row r="47" spans="1:10" s="22" customFormat="1" x14ac:dyDescent="0.25">
      <c r="A47" s="19" t="s">
        <v>117</v>
      </c>
      <c r="B47" s="28" t="s">
        <v>78</v>
      </c>
      <c r="C47" s="7" t="s">
        <v>59</v>
      </c>
      <c r="D47" s="6" t="s">
        <v>11</v>
      </c>
      <c r="E47" s="7">
        <v>5</v>
      </c>
      <c r="F47" s="6">
        <f t="shared" si="10"/>
        <v>1.6800000000000002E-2</v>
      </c>
      <c r="G47" s="25">
        <f>+F47*10000</f>
        <v>168.00000000000003</v>
      </c>
      <c r="H47" s="26" t="s">
        <v>193</v>
      </c>
      <c r="I47" s="22">
        <v>1.6E-2</v>
      </c>
      <c r="J47" s="22">
        <f t="shared" si="11"/>
        <v>160.00000000000003</v>
      </c>
    </row>
    <row r="48" spans="1:10" s="22" customFormat="1" x14ac:dyDescent="0.25">
      <c r="A48" s="19" t="s">
        <v>118</v>
      </c>
      <c r="B48" s="28" t="s">
        <v>80</v>
      </c>
      <c r="C48" s="7" t="s">
        <v>23</v>
      </c>
      <c r="D48" s="6" t="s">
        <v>11</v>
      </c>
      <c r="E48" s="7">
        <v>5</v>
      </c>
      <c r="F48" s="6">
        <f t="shared" si="10"/>
        <v>0.19950000000000001</v>
      </c>
      <c r="G48" s="25">
        <f>+F48*3000</f>
        <v>598.5</v>
      </c>
      <c r="H48" s="26" t="s">
        <v>194</v>
      </c>
      <c r="I48" s="22">
        <v>0.19</v>
      </c>
      <c r="J48" s="22">
        <f t="shared" si="11"/>
        <v>570</v>
      </c>
    </row>
    <row r="49" spans="1:10" s="22" customFormat="1" ht="90" x14ac:dyDescent="0.25">
      <c r="A49" s="19" t="s">
        <v>119</v>
      </c>
      <c r="B49" s="28" t="s">
        <v>152</v>
      </c>
      <c r="C49" s="7"/>
      <c r="D49" s="6"/>
      <c r="E49" s="7"/>
      <c r="F49" s="7"/>
      <c r="G49" s="25"/>
      <c r="H49" s="26"/>
    </row>
    <row r="50" spans="1:10" s="22" customFormat="1" x14ac:dyDescent="0.25">
      <c r="A50" s="19" t="s">
        <v>120</v>
      </c>
      <c r="B50" s="20" t="s">
        <v>82</v>
      </c>
      <c r="C50" s="7" t="s">
        <v>88</v>
      </c>
      <c r="D50" s="6" t="s">
        <v>11</v>
      </c>
      <c r="E50" s="7">
        <v>5</v>
      </c>
      <c r="F50" s="6">
        <f t="shared" ref="F50:F53" si="12">+I50*1.05</f>
        <v>6.720000000000001E-2</v>
      </c>
      <c r="G50" s="25">
        <f>+F50*3500</f>
        <v>235.20000000000005</v>
      </c>
      <c r="H50" s="26" t="s">
        <v>195</v>
      </c>
      <c r="I50" s="22">
        <v>6.4000000000000001E-2</v>
      </c>
      <c r="J50" s="22">
        <f t="shared" ref="J50:J53" si="13">+G50/1.05</f>
        <v>224.00000000000003</v>
      </c>
    </row>
    <row r="51" spans="1:10" s="22" customFormat="1" x14ac:dyDescent="0.25">
      <c r="A51" s="19" t="s">
        <v>121</v>
      </c>
      <c r="B51" s="20" t="s">
        <v>83</v>
      </c>
      <c r="C51" s="7" t="s">
        <v>76</v>
      </c>
      <c r="D51" s="6" t="s">
        <v>11</v>
      </c>
      <c r="E51" s="7">
        <v>5</v>
      </c>
      <c r="F51" s="6">
        <f t="shared" si="12"/>
        <v>6.720000000000001E-2</v>
      </c>
      <c r="G51" s="25">
        <f>+F51*2000</f>
        <v>134.4</v>
      </c>
      <c r="H51" s="26" t="s">
        <v>196</v>
      </c>
      <c r="I51" s="22">
        <v>6.4000000000000001E-2</v>
      </c>
      <c r="J51" s="22">
        <f t="shared" si="13"/>
        <v>128</v>
      </c>
    </row>
    <row r="52" spans="1:10" s="22" customFormat="1" x14ac:dyDescent="0.25">
      <c r="A52" s="19" t="s">
        <v>122</v>
      </c>
      <c r="B52" s="20" t="s">
        <v>84</v>
      </c>
      <c r="C52" s="7" t="s">
        <v>89</v>
      </c>
      <c r="D52" s="6" t="s">
        <v>11</v>
      </c>
      <c r="E52" s="7">
        <v>5</v>
      </c>
      <c r="F52" s="6">
        <f t="shared" si="12"/>
        <v>6.720000000000001E-2</v>
      </c>
      <c r="G52" s="25">
        <f>+F52*6000</f>
        <v>403.20000000000005</v>
      </c>
      <c r="H52" s="26" t="s">
        <v>197</v>
      </c>
      <c r="I52" s="22">
        <v>6.4000000000000001E-2</v>
      </c>
      <c r="J52" s="22">
        <f t="shared" si="13"/>
        <v>384</v>
      </c>
    </row>
    <row r="53" spans="1:10" s="22" customFormat="1" x14ac:dyDescent="0.25">
      <c r="A53" s="19" t="s">
        <v>123</v>
      </c>
      <c r="B53" s="20" t="s">
        <v>85</v>
      </c>
      <c r="C53" s="7" t="s">
        <v>68</v>
      </c>
      <c r="D53" s="6" t="s">
        <v>11</v>
      </c>
      <c r="E53" s="7">
        <v>5</v>
      </c>
      <c r="F53" s="6">
        <f t="shared" si="12"/>
        <v>6.720000000000001E-2</v>
      </c>
      <c r="G53" s="25">
        <f>+F53*4000</f>
        <v>268.8</v>
      </c>
      <c r="H53" s="26" t="s">
        <v>198</v>
      </c>
      <c r="I53" s="22">
        <v>6.4000000000000001E-2</v>
      </c>
      <c r="J53" s="22">
        <f t="shared" si="13"/>
        <v>256</v>
      </c>
    </row>
    <row r="54" spans="1:10" s="22" customFormat="1" x14ac:dyDescent="0.25">
      <c r="A54" s="7"/>
      <c r="B54" s="23" t="s">
        <v>108</v>
      </c>
      <c r="C54" s="26"/>
      <c r="D54" s="26"/>
      <c r="E54" s="7"/>
      <c r="F54" s="7"/>
      <c r="G54" s="31">
        <f>SUM(G38:G53)</f>
        <v>5340.2249999999995</v>
      </c>
      <c r="H54" s="26"/>
    </row>
    <row r="55" spans="1:10" s="22" customFormat="1" ht="30" x14ac:dyDescent="0.25">
      <c r="A55" s="19" t="s">
        <v>50</v>
      </c>
      <c r="B55" s="20" t="s">
        <v>91</v>
      </c>
      <c r="C55" s="7" t="s">
        <v>98</v>
      </c>
      <c r="D55" s="6" t="s">
        <v>11</v>
      </c>
      <c r="E55" s="7">
        <v>5</v>
      </c>
      <c r="F55" s="6">
        <f t="shared" ref="F55:F56" si="14">+I55*1.05</f>
        <v>0.17850000000000002</v>
      </c>
      <c r="G55" s="25">
        <f>+F55*1000</f>
        <v>178.50000000000003</v>
      </c>
      <c r="H55" s="26" t="s">
        <v>180</v>
      </c>
      <c r="I55" s="22">
        <v>0.17</v>
      </c>
      <c r="J55" s="22">
        <f t="shared" ref="J55:J56" si="15">+G55/1.05</f>
        <v>170.00000000000003</v>
      </c>
    </row>
    <row r="56" spans="1:10" s="22" customFormat="1" ht="30" x14ac:dyDescent="0.25">
      <c r="A56" s="19" t="s">
        <v>53</v>
      </c>
      <c r="B56" s="20" t="s">
        <v>92</v>
      </c>
      <c r="C56" s="7" t="s">
        <v>71</v>
      </c>
      <c r="D56" s="6" t="s">
        <v>11</v>
      </c>
      <c r="E56" s="7">
        <v>5</v>
      </c>
      <c r="F56" s="6">
        <f t="shared" si="14"/>
        <v>0.17850000000000002</v>
      </c>
      <c r="G56" s="25">
        <f>+F56*300</f>
        <v>53.550000000000004</v>
      </c>
      <c r="H56" s="26" t="s">
        <v>181</v>
      </c>
      <c r="I56" s="22">
        <v>0.17</v>
      </c>
      <c r="J56" s="22">
        <f t="shared" si="15"/>
        <v>51</v>
      </c>
    </row>
    <row r="57" spans="1:10" s="22" customFormat="1" x14ac:dyDescent="0.25">
      <c r="A57" s="19" t="s">
        <v>54</v>
      </c>
      <c r="B57" s="29" t="s">
        <v>142</v>
      </c>
      <c r="C57" s="6" t="s">
        <v>63</v>
      </c>
      <c r="D57" s="7" t="s">
        <v>11</v>
      </c>
      <c r="E57" s="7">
        <v>21</v>
      </c>
      <c r="F57" s="6">
        <f t="shared" ref="F57:F58" si="16">+I57*1.21</f>
        <v>1.7423999999999999</v>
      </c>
      <c r="G57" s="25">
        <f>+F57*100</f>
        <v>174.24</v>
      </c>
      <c r="H57" s="26" t="s">
        <v>182</v>
      </c>
      <c r="I57" s="22">
        <v>1.44</v>
      </c>
      <c r="J57" s="22">
        <f t="shared" ref="J57:J60" si="17">+G57/1.21</f>
        <v>144</v>
      </c>
    </row>
    <row r="58" spans="1:10" s="22" customFormat="1" x14ac:dyDescent="0.25">
      <c r="A58" s="19" t="s">
        <v>62</v>
      </c>
      <c r="B58" s="20" t="s">
        <v>64</v>
      </c>
      <c r="C58" s="7" t="s">
        <v>63</v>
      </c>
      <c r="D58" s="7" t="s">
        <v>11</v>
      </c>
      <c r="E58" s="7">
        <v>21</v>
      </c>
      <c r="F58" s="6">
        <f t="shared" si="16"/>
        <v>0.82280000000000009</v>
      </c>
      <c r="G58" s="25">
        <f>+F58*100</f>
        <v>82.280000000000015</v>
      </c>
      <c r="H58" s="26" t="s">
        <v>183</v>
      </c>
      <c r="I58" s="22">
        <v>0.68</v>
      </c>
      <c r="J58" s="22">
        <f t="shared" si="17"/>
        <v>68.000000000000014</v>
      </c>
    </row>
    <row r="59" spans="1:10" s="22" customFormat="1" x14ac:dyDescent="0.25">
      <c r="A59" s="19" t="s">
        <v>65</v>
      </c>
      <c r="B59" s="20" t="s">
        <v>66</v>
      </c>
      <c r="C59" s="7" t="s">
        <v>61</v>
      </c>
      <c r="D59" s="7" t="s">
        <v>11</v>
      </c>
      <c r="E59" s="7">
        <v>21</v>
      </c>
      <c r="F59" s="6">
        <f t="shared" ref="F59:F60" si="18">+I59*1.21</f>
        <v>25.41</v>
      </c>
      <c r="G59" s="25">
        <f>+F59*4</f>
        <v>101.64</v>
      </c>
      <c r="H59" s="26" t="s">
        <v>184</v>
      </c>
      <c r="I59" s="22">
        <v>21</v>
      </c>
      <c r="J59" s="22">
        <f t="shared" si="17"/>
        <v>84</v>
      </c>
    </row>
    <row r="60" spans="1:10" s="22" customFormat="1" ht="60" x14ac:dyDescent="0.25">
      <c r="A60" s="19" t="s">
        <v>67</v>
      </c>
      <c r="B60" s="29" t="s">
        <v>144</v>
      </c>
      <c r="C60" s="7" t="s">
        <v>86</v>
      </c>
      <c r="D60" s="7" t="s">
        <v>11</v>
      </c>
      <c r="E60" s="7">
        <v>21</v>
      </c>
      <c r="F60" s="6">
        <f t="shared" si="18"/>
        <v>22.99</v>
      </c>
      <c r="G60" s="25">
        <f>+F60*5</f>
        <v>114.94999999999999</v>
      </c>
      <c r="H60" s="26" t="s">
        <v>185</v>
      </c>
      <c r="I60" s="22">
        <v>19</v>
      </c>
      <c r="J60" s="22">
        <f t="shared" si="17"/>
        <v>95</v>
      </c>
    </row>
    <row r="61" spans="1:10" ht="15.75" customHeight="1" x14ac:dyDescent="0.25">
      <c r="A61" s="8"/>
      <c r="B61" s="9"/>
      <c r="C61" s="10"/>
      <c r="D61" s="11"/>
      <c r="E61" s="10"/>
      <c r="F61" s="10"/>
      <c r="G61" s="17"/>
      <c r="H61" s="12"/>
      <c r="J61" s="1">
        <f>SUM(J5:J60)</f>
        <v>16499.900000000001</v>
      </c>
    </row>
  </sheetData>
  <mergeCells count="1">
    <mergeCell ref="A1:F1"/>
  </mergeCells>
  <pageMargins left="0.31496062992125984" right="0.31496062992125984" top="0.55118110236220474" bottom="0.35433070866141736" header="0.31496062992125984" footer="0.31496062992125984"/>
  <pageSetup paperSize="9" scale="90" orientation="landscape" r:id="rId1"/>
  <ignoredErrors>
    <ignoredError sqref="A5:A58 A59:A60" numberStoredAsText="1"/>
    <ignoredError sqref="F17 F25:F26 G39 G4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Inga Rinkeviciene</cp:lastModifiedBy>
  <cp:lastPrinted>2019-10-31T13:47:01Z</cp:lastPrinted>
  <dcterms:created xsi:type="dcterms:W3CDTF">2015-11-27T07:44:26Z</dcterms:created>
  <dcterms:modified xsi:type="dcterms:W3CDTF">2019-10-31T13:47:07Z</dcterms:modified>
</cp:coreProperties>
</file>